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DieseArbeitsmappe" defaultThemeVersion="166925"/>
  <mc:AlternateContent xmlns:mc="http://schemas.openxmlformats.org/markup-compatibility/2006">
    <mc:Choice Requires="x15">
      <x15ac:absPath xmlns:x15ac="http://schemas.microsoft.com/office/spreadsheetml/2010/11/ac" url="C:\Users\Bornemann\AppData\Roaming\ELO Digital Office\CDC\19\checkout\"/>
    </mc:Choice>
  </mc:AlternateContent>
  <bookViews>
    <workbookView xWindow="0" yWindow="0" windowWidth="20160" windowHeight="8655" tabRatio="234"/>
  </bookViews>
  <sheets>
    <sheet name="Tabelle1" sheetId="7" r:id="rId1"/>
    <sheet name="Template" sheetId="10" state="hidden" r:id="rId2"/>
    <sheet name="Macros" sheetId="9" r:id="rId3"/>
    <sheet name="Tabelle4" sheetId="8" r:id="rId4"/>
    <sheet name="aux" sheetId="3" r:id="rId5"/>
    <sheet name="Tabelle3" sheetId="6" state="hidden" r:id="rId6"/>
    <sheet name="Tabelle2" sheetId="4" state="hidden" r:id="rId7"/>
  </sheets>
  <functionGroups builtInGroupCount="18"/>
  <externalReferences>
    <externalReference r:id="rId8"/>
    <externalReference r:id="rId9"/>
    <externalReference r:id="rId10"/>
  </externalReferences>
  <definedNames>
    <definedName name="_xlnm._FilterDatabase" localSheetId="0" hidden="1">Tabelle1!$A$1:$FP$765</definedName>
    <definedName name="_xlnm._FilterDatabase" localSheetId="3" hidden="1">Tabelle4!$A$1:$C$1047931</definedName>
    <definedName name="_Hlk498505931" localSheetId="0">Tabelle1!$F$261</definedName>
    <definedName name="as">[1]aux!$AH$2:$AH$8</definedName>
    <definedName name="CDC_signature_table">aux!$AH$2:$AH$8</definedName>
    <definedName name="ExterneDaten_1" localSheetId="4" hidden="1">aux!$B$1:$C$250</definedName>
    <definedName name="ident_types" comment="DNI+powers= we will have to submit a powers document and a special explanation even though the assignor is a natural person">aux!$AJ$1:$AJ$10</definedName>
    <definedName name="submission_dates">aux!$AI$2:$AI$10</definedName>
    <definedName name="template">[1]aux!$AH$2:$AH$8</definedName>
  </definedNames>
  <calcPr calcId="171027"/>
  <extLst>
    <ext xmlns:x14="http://schemas.microsoft.com/office/spreadsheetml/2009/9/main" uri="{8193D73E-4604-4355-AFF4-8A2333D13BE4}">
      <x14:definedNames>
        <x14:definedName name="check_BIC">
          <x14:argumentDescriptions count="1">
            <x14:argumentDescription index="0">Positional argument 1</x14:argumentDescription>
          </x14:argumentDescriptions>
        </x14:definedName>
        <x14:definedName name="check_IBAN">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R732" i="7" l="1"/>
  <c r="BR733" i="7"/>
  <c r="BR731" i="7"/>
  <c r="BQ731" i="7"/>
  <c r="BO731" i="7"/>
  <c r="BN731" i="7"/>
  <c r="BM731" i="7"/>
  <c r="BL731" i="7"/>
  <c r="BK731" i="7"/>
  <c r="BJ731" i="7"/>
  <c r="BI731" i="7"/>
  <c r="BP731" i="7"/>
  <c r="BP732" i="7"/>
  <c r="BP733" i="7"/>
  <c r="BF733" i="7"/>
  <c r="BF732" i="7"/>
  <c r="BE733" i="7"/>
  <c r="AL733" i="7"/>
  <c r="AK733" i="7"/>
  <c r="BE732" i="7"/>
  <c r="AL732" i="7"/>
  <c r="AK732" i="7"/>
  <c r="BR708" i="7"/>
  <c r="BP708" i="7"/>
  <c r="BF708" i="7"/>
  <c r="BF707" i="7"/>
  <c r="BE708" i="7"/>
  <c r="AL708" i="7"/>
  <c r="AK708" i="7"/>
  <c r="BU731" i="7"/>
  <c r="BS731" i="7"/>
  <c r="BT731" i="7"/>
  <c r="EA719" i="7" l="1"/>
  <c r="EA720" i="7"/>
  <c r="EA721" i="7"/>
  <c r="EA722" i="7"/>
  <c r="EA723" i="7"/>
  <c r="EA724" i="7"/>
  <c r="EA725" i="7"/>
  <c r="EA726" i="7"/>
  <c r="EA727" i="7"/>
  <c r="EA728" i="7"/>
  <c r="EA729" i="7"/>
  <c r="EA730" i="7"/>
  <c r="EA731" i="7"/>
  <c r="EA732" i="7"/>
  <c r="EA733" i="7"/>
  <c r="EA734" i="7"/>
  <c r="EA735" i="7"/>
  <c r="EA736" i="7"/>
  <c r="EA737" i="7"/>
  <c r="EA738" i="7"/>
  <c r="EA739" i="7"/>
  <c r="EA740" i="7"/>
  <c r="EA741" i="7"/>
  <c r="EA742" i="7"/>
  <c r="EA743" i="7"/>
  <c r="EA744" i="7"/>
  <c r="EA745" i="7"/>
  <c r="EA716" i="7"/>
  <c r="EA717" i="7"/>
  <c r="EA718" i="7"/>
  <c r="EA713" i="7"/>
  <c r="EA714" i="7"/>
  <c r="EA715" i="7"/>
  <c r="EA710" i="7"/>
  <c r="EA711" i="7"/>
  <c r="EA712" i="7"/>
  <c r="EA623" i="7"/>
  <c r="EA624" i="7"/>
  <c r="EA625" i="7"/>
  <c r="EA626" i="7"/>
  <c r="EA627" i="7"/>
  <c r="EA628" i="7"/>
  <c r="EA629" i="7"/>
  <c r="EA630" i="7"/>
  <c r="EA631" i="7"/>
  <c r="EA632" i="7"/>
  <c r="EA633" i="7"/>
  <c r="EA634" i="7"/>
  <c r="EA635" i="7"/>
  <c r="EA636" i="7"/>
  <c r="EA637" i="7"/>
  <c r="EA638" i="7"/>
  <c r="EA640" i="7"/>
  <c r="EA641" i="7"/>
  <c r="EA642" i="7"/>
  <c r="EA643" i="7"/>
  <c r="EA644" i="7"/>
  <c r="EA645" i="7"/>
  <c r="EA646" i="7"/>
  <c r="EA647" i="7"/>
  <c r="EA648" i="7"/>
  <c r="EA649" i="7"/>
  <c r="EA650" i="7"/>
  <c r="EA651" i="7"/>
  <c r="EA652" i="7"/>
  <c r="EA653" i="7"/>
  <c r="EA654" i="7"/>
  <c r="EA655" i="7"/>
  <c r="EA656" i="7"/>
  <c r="EA657" i="7"/>
  <c r="EA658" i="7"/>
  <c r="EA659" i="7"/>
  <c r="EA660" i="7"/>
  <c r="EA661" i="7"/>
  <c r="EA662" i="7"/>
  <c r="EA663" i="7"/>
  <c r="EA664" i="7"/>
  <c r="EA665" i="7"/>
  <c r="EA666" i="7"/>
  <c r="EA667" i="7"/>
  <c r="EA668" i="7"/>
  <c r="EA669" i="7"/>
  <c r="EA670" i="7"/>
  <c r="EA671" i="7"/>
  <c r="EA672" i="7"/>
  <c r="EA673" i="7"/>
  <c r="EA674" i="7"/>
  <c r="EA675" i="7"/>
  <c r="EA676" i="7"/>
  <c r="EA677" i="7"/>
  <c r="EA678" i="7"/>
  <c r="EA679" i="7"/>
  <c r="EA680" i="7"/>
  <c r="EA681" i="7"/>
  <c r="EA682" i="7"/>
  <c r="EA683" i="7"/>
  <c r="EA684" i="7"/>
  <c r="EA685" i="7"/>
  <c r="EA686" i="7"/>
  <c r="EA687" i="7"/>
  <c r="EA688" i="7"/>
  <c r="EA689" i="7"/>
  <c r="EA690" i="7"/>
  <c r="EA691" i="7"/>
  <c r="EA692" i="7"/>
  <c r="EA693" i="7"/>
  <c r="EA694" i="7"/>
  <c r="EA695" i="7"/>
  <c r="EA696" i="7"/>
  <c r="EA697" i="7"/>
  <c r="EA698" i="7"/>
  <c r="EA699" i="7"/>
  <c r="EA700" i="7"/>
  <c r="EA701" i="7"/>
  <c r="EA702" i="7"/>
  <c r="EA703" i="7"/>
  <c r="EA704" i="7"/>
  <c r="EA705" i="7"/>
  <c r="EA706" i="7"/>
  <c r="EA707" i="7"/>
  <c r="EA708" i="7"/>
  <c r="EA709" i="7"/>
  <c r="EA746" i="7"/>
  <c r="EA747" i="7"/>
  <c r="EA748" i="7"/>
  <c r="EA749" i="7"/>
  <c r="EA750" i="7"/>
  <c r="EA751" i="7"/>
  <c r="EA752" i="7"/>
  <c r="EA753" i="7"/>
  <c r="EA754" i="7"/>
  <c r="EA755" i="7"/>
  <c r="EU765" i="7" l="1"/>
  <c r="EA765" i="7"/>
  <c r="BR765" i="7"/>
  <c r="BQ765" i="7"/>
  <c r="BP765" i="7"/>
  <c r="BO765" i="7"/>
  <c r="BN765" i="7"/>
  <c r="BM765" i="7"/>
  <c r="BL765" i="7"/>
  <c r="BK765" i="7"/>
  <c r="BJ765" i="7"/>
  <c r="BI765" i="7"/>
  <c r="BF765" i="7"/>
  <c r="BE765" i="7"/>
  <c r="BD765" i="7"/>
  <c r="CO765" i="7" s="1"/>
  <c r="CP765" i="7" s="1"/>
  <c r="BC765" i="7"/>
  <c r="BB765" i="7"/>
  <c r="BA765" i="7"/>
  <c r="AZ765" i="7"/>
  <c r="AY765" i="7"/>
  <c r="AX765" i="7"/>
  <c r="AW765" i="7"/>
  <c r="AV765" i="7"/>
  <c r="BH765" i="7" s="1"/>
  <c r="AU765" i="7"/>
  <c r="AM765" i="7"/>
  <c r="AL765" i="7"/>
  <c r="AK765" i="7"/>
  <c r="EU764" i="7"/>
  <c r="EA764" i="7"/>
  <c r="BR764" i="7"/>
  <c r="BQ764" i="7"/>
  <c r="BP764" i="7"/>
  <c r="BO764" i="7"/>
  <c r="BN764" i="7"/>
  <c r="BM764" i="7"/>
  <c r="BL764" i="7"/>
  <c r="BK764" i="7"/>
  <c r="BJ764" i="7"/>
  <c r="BI764" i="7"/>
  <c r="BF764" i="7"/>
  <c r="BE764" i="7"/>
  <c r="BD764" i="7"/>
  <c r="CQ764" i="7" s="1"/>
  <c r="BC764" i="7"/>
  <c r="BB764" i="7"/>
  <c r="BA764" i="7"/>
  <c r="AZ764" i="7"/>
  <c r="AY764" i="7"/>
  <c r="AX764" i="7"/>
  <c r="AW764" i="7"/>
  <c r="AV764" i="7"/>
  <c r="BG764" i="7" s="1"/>
  <c r="AU764" i="7"/>
  <c r="AM764" i="7"/>
  <c r="AL764" i="7"/>
  <c r="AK764" i="7"/>
  <c r="EU763" i="7"/>
  <c r="EA763" i="7"/>
  <c r="BR763" i="7"/>
  <c r="BQ763" i="7"/>
  <c r="BP763" i="7"/>
  <c r="BO763" i="7"/>
  <c r="BN763" i="7"/>
  <c r="BM763" i="7"/>
  <c r="BL763" i="7"/>
  <c r="BK763" i="7"/>
  <c r="BJ763" i="7"/>
  <c r="BI763" i="7"/>
  <c r="BF763" i="7"/>
  <c r="BE763" i="7"/>
  <c r="BD763" i="7"/>
  <c r="CO763" i="7" s="1"/>
  <c r="CP763" i="7" s="1"/>
  <c r="BC763" i="7"/>
  <c r="BB763" i="7"/>
  <c r="BA763" i="7"/>
  <c r="AZ763" i="7"/>
  <c r="AY763" i="7"/>
  <c r="AX763" i="7"/>
  <c r="AW763" i="7"/>
  <c r="AV763" i="7"/>
  <c r="BH763" i="7" s="1"/>
  <c r="AU763" i="7"/>
  <c r="AM763" i="7"/>
  <c r="AL763" i="7"/>
  <c r="AK763" i="7"/>
  <c r="EU762" i="7"/>
  <c r="EA762" i="7"/>
  <c r="BR762" i="7"/>
  <c r="BQ762" i="7"/>
  <c r="BP762" i="7"/>
  <c r="BO762" i="7"/>
  <c r="BN762" i="7"/>
  <c r="BM762" i="7"/>
  <c r="BL762" i="7"/>
  <c r="BK762" i="7"/>
  <c r="BJ762" i="7"/>
  <c r="BI762" i="7"/>
  <c r="BF762" i="7"/>
  <c r="BE762" i="7"/>
  <c r="BD762" i="7"/>
  <c r="CQ762" i="7" s="1"/>
  <c r="BC762" i="7"/>
  <c r="BB762" i="7"/>
  <c r="BA762" i="7"/>
  <c r="AZ762" i="7"/>
  <c r="AY762" i="7"/>
  <c r="AX762" i="7"/>
  <c r="AW762" i="7"/>
  <c r="AV762" i="7"/>
  <c r="BG762" i="7" s="1"/>
  <c r="AU762" i="7"/>
  <c r="AM762" i="7"/>
  <c r="AL762" i="7"/>
  <c r="AK762" i="7"/>
  <c r="EU761" i="7"/>
  <c r="EA761" i="7"/>
  <c r="BR761" i="7"/>
  <c r="BQ761" i="7"/>
  <c r="BP761" i="7"/>
  <c r="BO761" i="7"/>
  <c r="BN761" i="7"/>
  <c r="BM761" i="7"/>
  <c r="BL761" i="7"/>
  <c r="BK761" i="7"/>
  <c r="BJ761" i="7"/>
  <c r="BI761" i="7"/>
  <c r="BF761" i="7"/>
  <c r="BE761" i="7"/>
  <c r="BD761" i="7"/>
  <c r="CO761" i="7" s="1"/>
  <c r="CP761" i="7" s="1"/>
  <c r="BC761" i="7"/>
  <c r="BB761" i="7"/>
  <c r="BA761" i="7"/>
  <c r="AZ761" i="7"/>
  <c r="AY761" i="7"/>
  <c r="AX761" i="7"/>
  <c r="AW761" i="7"/>
  <c r="AV761" i="7"/>
  <c r="BH761" i="7" s="1"/>
  <c r="AU761" i="7"/>
  <c r="AM761" i="7"/>
  <c r="AL761" i="7"/>
  <c r="AK761" i="7"/>
  <c r="EU760" i="7"/>
  <c r="EA760" i="7"/>
  <c r="BR760" i="7"/>
  <c r="BQ760" i="7"/>
  <c r="BP760" i="7"/>
  <c r="BO760" i="7"/>
  <c r="BN760" i="7"/>
  <c r="BM760" i="7"/>
  <c r="BL760" i="7"/>
  <c r="BK760" i="7"/>
  <c r="BJ760" i="7"/>
  <c r="BI760" i="7"/>
  <c r="BF760" i="7"/>
  <c r="BE760" i="7"/>
  <c r="BD760" i="7"/>
  <c r="CQ760" i="7" s="1"/>
  <c r="BC760" i="7"/>
  <c r="BB760" i="7"/>
  <c r="BA760" i="7"/>
  <c r="AZ760" i="7"/>
  <c r="AY760" i="7"/>
  <c r="AX760" i="7"/>
  <c r="AW760" i="7"/>
  <c r="AV760" i="7"/>
  <c r="BG760" i="7" s="1"/>
  <c r="AU760" i="7"/>
  <c r="AM760" i="7"/>
  <c r="AL760" i="7"/>
  <c r="AK760" i="7"/>
  <c r="EU759" i="7"/>
  <c r="EA759" i="7"/>
  <c r="BR759" i="7"/>
  <c r="BQ759" i="7"/>
  <c r="BP759" i="7"/>
  <c r="BO759" i="7"/>
  <c r="BN759" i="7"/>
  <c r="BM759" i="7"/>
  <c r="BL759" i="7"/>
  <c r="BK759" i="7"/>
  <c r="BJ759" i="7"/>
  <c r="BI759" i="7"/>
  <c r="BF759" i="7"/>
  <c r="BE759" i="7"/>
  <c r="BD759" i="7"/>
  <c r="CO759" i="7" s="1"/>
  <c r="CP759" i="7" s="1"/>
  <c r="BC759" i="7"/>
  <c r="BB759" i="7"/>
  <c r="BA759" i="7"/>
  <c r="AZ759" i="7"/>
  <c r="AY759" i="7"/>
  <c r="AX759" i="7"/>
  <c r="AW759" i="7"/>
  <c r="AV759" i="7"/>
  <c r="BH759" i="7" s="1"/>
  <c r="AU759" i="7"/>
  <c r="AM759" i="7"/>
  <c r="AL759" i="7"/>
  <c r="AK759" i="7"/>
  <c r="EU758" i="7"/>
  <c r="EA758" i="7"/>
  <c r="BR758" i="7"/>
  <c r="BQ758" i="7"/>
  <c r="BP758" i="7"/>
  <c r="BO758" i="7"/>
  <c r="BN758" i="7"/>
  <c r="BM758" i="7"/>
  <c r="BL758" i="7"/>
  <c r="BK758" i="7"/>
  <c r="BJ758" i="7"/>
  <c r="BI758" i="7"/>
  <c r="BF758" i="7"/>
  <c r="BE758" i="7"/>
  <c r="BD758" i="7"/>
  <c r="CQ758" i="7" s="1"/>
  <c r="BC758" i="7"/>
  <c r="BB758" i="7"/>
  <c r="BA758" i="7"/>
  <c r="AZ758" i="7"/>
  <c r="AY758" i="7"/>
  <c r="AX758" i="7"/>
  <c r="AW758" i="7"/>
  <c r="AV758" i="7"/>
  <c r="BG758" i="7" s="1"/>
  <c r="AU758" i="7"/>
  <c r="AM758" i="7"/>
  <c r="AL758" i="7"/>
  <c r="AK758" i="7"/>
  <c r="EU757" i="7"/>
  <c r="EA757" i="7"/>
  <c r="BR757" i="7"/>
  <c r="BQ757" i="7"/>
  <c r="BP757" i="7"/>
  <c r="BO757" i="7"/>
  <c r="BN757" i="7"/>
  <c r="BM757" i="7"/>
  <c r="BL757" i="7"/>
  <c r="BK757" i="7"/>
  <c r="BJ757" i="7"/>
  <c r="BI757" i="7"/>
  <c r="BF757" i="7"/>
  <c r="BE757" i="7"/>
  <c r="BD757" i="7"/>
  <c r="CO757" i="7" s="1"/>
  <c r="CP757" i="7" s="1"/>
  <c r="BC757" i="7"/>
  <c r="BB757" i="7"/>
  <c r="BA757" i="7"/>
  <c r="AZ757" i="7"/>
  <c r="AY757" i="7"/>
  <c r="AX757" i="7"/>
  <c r="AW757" i="7"/>
  <c r="AV757" i="7"/>
  <c r="BH757" i="7" s="1"/>
  <c r="AU757" i="7"/>
  <c r="AM757" i="7"/>
  <c r="AL757" i="7"/>
  <c r="AK757" i="7"/>
  <c r="EU756" i="7"/>
  <c r="EA756" i="7"/>
  <c r="BR756" i="7"/>
  <c r="BQ756" i="7"/>
  <c r="BP756" i="7"/>
  <c r="BO756" i="7"/>
  <c r="BN756" i="7"/>
  <c r="BM756" i="7"/>
  <c r="BL756" i="7"/>
  <c r="BK756" i="7"/>
  <c r="BJ756" i="7"/>
  <c r="BI756" i="7"/>
  <c r="BF756" i="7"/>
  <c r="BE756" i="7"/>
  <c r="BD756" i="7"/>
  <c r="CQ756" i="7" s="1"/>
  <c r="BC756" i="7"/>
  <c r="BB756" i="7"/>
  <c r="BA756" i="7"/>
  <c r="AZ756" i="7"/>
  <c r="AY756" i="7"/>
  <c r="AX756" i="7"/>
  <c r="AW756" i="7"/>
  <c r="AV756" i="7"/>
  <c r="BG756" i="7" s="1"/>
  <c r="AU756" i="7"/>
  <c r="AM756" i="7"/>
  <c r="AL756" i="7"/>
  <c r="AK756" i="7"/>
  <c r="EU755" i="7"/>
  <c r="BR755" i="7"/>
  <c r="BQ755" i="7"/>
  <c r="BP755" i="7"/>
  <c r="BO755" i="7"/>
  <c r="BN755" i="7"/>
  <c r="BM755" i="7"/>
  <c r="BL755" i="7"/>
  <c r="BK755" i="7"/>
  <c r="BJ755" i="7"/>
  <c r="BI755" i="7"/>
  <c r="BF755" i="7"/>
  <c r="BE755" i="7"/>
  <c r="BD755" i="7"/>
  <c r="CO755" i="7" s="1"/>
  <c r="CP755" i="7" s="1"/>
  <c r="BC755" i="7"/>
  <c r="BB755" i="7"/>
  <c r="BA755" i="7"/>
  <c r="AZ755" i="7"/>
  <c r="AY755" i="7"/>
  <c r="AX755" i="7"/>
  <c r="AW755" i="7"/>
  <c r="AV755" i="7"/>
  <c r="BH755" i="7" s="1"/>
  <c r="AU755" i="7"/>
  <c r="AM755" i="7"/>
  <c r="AL755" i="7"/>
  <c r="AK755" i="7"/>
  <c r="EU754" i="7"/>
  <c r="BR754" i="7"/>
  <c r="BQ754" i="7"/>
  <c r="BP754" i="7"/>
  <c r="BO754" i="7"/>
  <c r="BN754" i="7"/>
  <c r="BM754" i="7"/>
  <c r="BL754" i="7"/>
  <c r="BK754" i="7"/>
  <c r="BJ754" i="7"/>
  <c r="BI754" i="7"/>
  <c r="BF754" i="7"/>
  <c r="BE754" i="7"/>
  <c r="BD754" i="7"/>
  <c r="CQ754" i="7" s="1"/>
  <c r="BC754" i="7"/>
  <c r="BB754" i="7"/>
  <c r="BA754" i="7"/>
  <c r="AZ754" i="7"/>
  <c r="AY754" i="7"/>
  <c r="AX754" i="7"/>
  <c r="AW754" i="7"/>
  <c r="AV754" i="7"/>
  <c r="BG754" i="7" s="1"/>
  <c r="AU754" i="7"/>
  <c r="AM754" i="7"/>
  <c r="AL754" i="7"/>
  <c r="AK754" i="7"/>
  <c r="EU753" i="7"/>
  <c r="BR753" i="7"/>
  <c r="BQ753" i="7"/>
  <c r="BP753" i="7"/>
  <c r="BO753" i="7"/>
  <c r="BN753" i="7"/>
  <c r="BM753" i="7"/>
  <c r="BL753" i="7"/>
  <c r="BK753" i="7"/>
  <c r="BJ753" i="7"/>
  <c r="BI753" i="7"/>
  <c r="BF753" i="7"/>
  <c r="BE753" i="7"/>
  <c r="BD753" i="7"/>
  <c r="CO753" i="7" s="1"/>
  <c r="CP753" i="7" s="1"/>
  <c r="BC753" i="7"/>
  <c r="BB753" i="7"/>
  <c r="BA753" i="7"/>
  <c r="AZ753" i="7"/>
  <c r="AY753" i="7"/>
  <c r="AX753" i="7"/>
  <c r="AW753" i="7"/>
  <c r="AV753" i="7"/>
  <c r="BH753" i="7" s="1"/>
  <c r="AU753" i="7"/>
  <c r="AM753" i="7"/>
  <c r="AL753" i="7"/>
  <c r="AK753" i="7"/>
  <c r="EU752" i="7"/>
  <c r="BR752" i="7"/>
  <c r="BQ752" i="7"/>
  <c r="BP752" i="7"/>
  <c r="BO752" i="7"/>
  <c r="BN752" i="7"/>
  <c r="BM752" i="7"/>
  <c r="BL752" i="7"/>
  <c r="BK752" i="7"/>
  <c r="BJ752" i="7"/>
  <c r="BI752" i="7"/>
  <c r="BF752" i="7"/>
  <c r="BE752" i="7"/>
  <c r="BD752" i="7"/>
  <c r="CQ752" i="7" s="1"/>
  <c r="BC752" i="7"/>
  <c r="BB752" i="7"/>
  <c r="BA752" i="7"/>
  <c r="AZ752" i="7"/>
  <c r="AY752" i="7"/>
  <c r="AX752" i="7"/>
  <c r="AW752" i="7"/>
  <c r="AV752" i="7"/>
  <c r="BG752" i="7" s="1"/>
  <c r="AU752" i="7"/>
  <c r="AM752" i="7"/>
  <c r="AL752" i="7"/>
  <c r="AK752" i="7"/>
  <c r="EU751" i="7"/>
  <c r="BR751" i="7"/>
  <c r="BQ751" i="7"/>
  <c r="BP751" i="7"/>
  <c r="BO751" i="7"/>
  <c r="BN751" i="7"/>
  <c r="BM751" i="7"/>
  <c r="BL751" i="7"/>
  <c r="BK751" i="7"/>
  <c r="BJ751" i="7"/>
  <c r="BI751" i="7"/>
  <c r="BF751" i="7"/>
  <c r="BE751" i="7"/>
  <c r="BD751" i="7"/>
  <c r="CO751" i="7" s="1"/>
  <c r="CP751" i="7" s="1"/>
  <c r="BC751" i="7"/>
  <c r="BB751" i="7"/>
  <c r="BA751" i="7"/>
  <c r="AZ751" i="7"/>
  <c r="AY751" i="7"/>
  <c r="AX751" i="7"/>
  <c r="AW751" i="7"/>
  <c r="AV751" i="7"/>
  <c r="BH751" i="7" s="1"/>
  <c r="AU751" i="7"/>
  <c r="AM751" i="7"/>
  <c r="AL751" i="7"/>
  <c r="AK751" i="7"/>
  <c r="EU750" i="7"/>
  <c r="BR750" i="7"/>
  <c r="BQ750" i="7"/>
  <c r="BP750" i="7"/>
  <c r="BO750" i="7"/>
  <c r="BN750" i="7"/>
  <c r="BM750" i="7"/>
  <c r="BL750" i="7"/>
  <c r="BK750" i="7"/>
  <c r="BJ750" i="7"/>
  <c r="BI750" i="7"/>
  <c r="BF750" i="7"/>
  <c r="BE750" i="7"/>
  <c r="BD750" i="7"/>
  <c r="CQ750" i="7" s="1"/>
  <c r="BC750" i="7"/>
  <c r="BB750" i="7"/>
  <c r="BA750" i="7"/>
  <c r="AZ750" i="7"/>
  <c r="AY750" i="7"/>
  <c r="AX750" i="7"/>
  <c r="AW750" i="7"/>
  <c r="AV750" i="7"/>
  <c r="BG750" i="7" s="1"/>
  <c r="AU750" i="7"/>
  <c r="AM750" i="7"/>
  <c r="AL750" i="7"/>
  <c r="AK750" i="7"/>
  <c r="EU749" i="7"/>
  <c r="BR749" i="7"/>
  <c r="BQ749" i="7"/>
  <c r="BP749" i="7"/>
  <c r="BO749" i="7"/>
  <c r="BN749" i="7"/>
  <c r="BM749" i="7"/>
  <c r="BL749" i="7"/>
  <c r="BK749" i="7"/>
  <c r="BJ749" i="7"/>
  <c r="BI749" i="7"/>
  <c r="BF749" i="7"/>
  <c r="BE749" i="7"/>
  <c r="BD749" i="7"/>
  <c r="CO749" i="7" s="1"/>
  <c r="CP749" i="7" s="1"/>
  <c r="BC749" i="7"/>
  <c r="BB749" i="7"/>
  <c r="BA749" i="7"/>
  <c r="AZ749" i="7"/>
  <c r="AY749" i="7"/>
  <c r="AX749" i="7"/>
  <c r="AW749" i="7"/>
  <c r="AV749" i="7"/>
  <c r="BH749" i="7" s="1"/>
  <c r="AU749" i="7"/>
  <c r="AM749" i="7"/>
  <c r="AL749" i="7"/>
  <c r="AK749" i="7"/>
  <c r="EU748" i="7"/>
  <c r="BR748" i="7"/>
  <c r="BQ748" i="7"/>
  <c r="BP748" i="7"/>
  <c r="BO748" i="7"/>
  <c r="BN748" i="7"/>
  <c r="BM748" i="7"/>
  <c r="BL748" i="7"/>
  <c r="BK748" i="7"/>
  <c r="BJ748" i="7"/>
  <c r="BI748" i="7"/>
  <c r="BF748" i="7"/>
  <c r="BE748" i="7"/>
  <c r="BD748" i="7"/>
  <c r="CQ748" i="7" s="1"/>
  <c r="BC748" i="7"/>
  <c r="BB748" i="7"/>
  <c r="BA748" i="7"/>
  <c r="AZ748" i="7"/>
  <c r="AY748" i="7"/>
  <c r="AX748" i="7"/>
  <c r="AW748" i="7"/>
  <c r="AV748" i="7"/>
  <c r="BG748" i="7" s="1"/>
  <c r="AU748" i="7"/>
  <c r="AM748" i="7"/>
  <c r="AL748" i="7"/>
  <c r="AK748" i="7"/>
  <c r="EU747" i="7"/>
  <c r="BR747" i="7"/>
  <c r="BQ747" i="7"/>
  <c r="BP747" i="7"/>
  <c r="BO747" i="7"/>
  <c r="BN747" i="7"/>
  <c r="BM747" i="7"/>
  <c r="BL747" i="7"/>
  <c r="BK747" i="7"/>
  <c r="BJ747" i="7"/>
  <c r="BI747" i="7"/>
  <c r="BF747" i="7"/>
  <c r="BE747" i="7"/>
  <c r="BD747" i="7"/>
  <c r="CO747" i="7" s="1"/>
  <c r="CP747" i="7" s="1"/>
  <c r="BC747" i="7"/>
  <c r="BB747" i="7"/>
  <c r="BA747" i="7"/>
  <c r="AZ747" i="7"/>
  <c r="AY747" i="7"/>
  <c r="AX747" i="7"/>
  <c r="AW747" i="7"/>
  <c r="AV747" i="7"/>
  <c r="BH747" i="7" s="1"/>
  <c r="AU747" i="7"/>
  <c r="AM747" i="7"/>
  <c r="AL747" i="7"/>
  <c r="AK747" i="7"/>
  <c r="EU746" i="7"/>
  <c r="BR746" i="7"/>
  <c r="BQ746" i="7"/>
  <c r="BP746" i="7"/>
  <c r="BO746" i="7"/>
  <c r="BN746" i="7"/>
  <c r="BM746" i="7"/>
  <c r="BL746" i="7"/>
  <c r="BK746" i="7"/>
  <c r="BJ746" i="7"/>
  <c r="BI746" i="7"/>
  <c r="BF746" i="7"/>
  <c r="BE746" i="7"/>
  <c r="BD746" i="7"/>
  <c r="CQ746" i="7" s="1"/>
  <c r="BC746" i="7"/>
  <c r="BB746" i="7"/>
  <c r="BA746" i="7"/>
  <c r="AZ746" i="7"/>
  <c r="AY746" i="7"/>
  <c r="AX746" i="7"/>
  <c r="AW746" i="7"/>
  <c r="AV746" i="7"/>
  <c r="BG746" i="7" s="1"/>
  <c r="AU746" i="7"/>
  <c r="AM746" i="7"/>
  <c r="AL746" i="7"/>
  <c r="AK746" i="7"/>
  <c r="CL765" i="7" l="1"/>
  <c r="CN765" i="7" s="1"/>
  <c r="CL763" i="7"/>
  <c r="CN763" i="7" s="1"/>
  <c r="BH764" i="7"/>
  <c r="CO762" i="7"/>
  <c r="CP762" i="7" s="1"/>
  <c r="BG763" i="7"/>
  <c r="CM763" i="7"/>
  <c r="CQ763" i="7"/>
  <c r="CO764" i="7"/>
  <c r="CP764" i="7" s="1"/>
  <c r="BG765" i="7"/>
  <c r="CM765" i="7"/>
  <c r="CQ765" i="7"/>
  <c r="CL762" i="7"/>
  <c r="CN762" i="7" s="1"/>
  <c r="CL764" i="7"/>
  <c r="CN764" i="7" s="1"/>
  <c r="BH762" i="7"/>
  <c r="CM762" i="7"/>
  <c r="CM764" i="7"/>
  <c r="CL747" i="7"/>
  <c r="CN747" i="7" s="1"/>
  <c r="CL755" i="7"/>
  <c r="CN755" i="7" s="1"/>
  <c r="CL753" i="7"/>
  <c r="CN753" i="7" s="1"/>
  <c r="CL761" i="7"/>
  <c r="CN761" i="7" s="1"/>
  <c r="CL751" i="7"/>
  <c r="CN751" i="7" s="1"/>
  <c r="CL759" i="7"/>
  <c r="CN759" i="7" s="1"/>
  <c r="CL749" i="7"/>
  <c r="CN749" i="7" s="1"/>
  <c r="CL757" i="7"/>
  <c r="CN757" i="7" s="1"/>
  <c r="BH752" i="7"/>
  <c r="BH758" i="7"/>
  <c r="BH760" i="7"/>
  <c r="CO746" i="7"/>
  <c r="CP746" i="7" s="1"/>
  <c r="BG747" i="7"/>
  <c r="CM747" i="7"/>
  <c r="CQ747" i="7"/>
  <c r="CO748" i="7"/>
  <c r="CP748" i="7" s="1"/>
  <c r="BG749" i="7"/>
  <c r="CM749" i="7"/>
  <c r="CQ749" i="7"/>
  <c r="CO750" i="7"/>
  <c r="CP750" i="7" s="1"/>
  <c r="BG751" i="7"/>
  <c r="CM751" i="7"/>
  <c r="CQ751" i="7"/>
  <c r="CO752" i="7"/>
  <c r="CP752" i="7" s="1"/>
  <c r="BG753" i="7"/>
  <c r="CM753" i="7"/>
  <c r="CQ753" i="7"/>
  <c r="CO754" i="7"/>
  <c r="CP754" i="7" s="1"/>
  <c r="BG755" i="7"/>
  <c r="CM755" i="7"/>
  <c r="CQ755" i="7"/>
  <c r="CO756" i="7"/>
  <c r="CP756" i="7" s="1"/>
  <c r="BG757" i="7"/>
  <c r="CM757" i="7"/>
  <c r="CQ757" i="7"/>
  <c r="CO758" i="7"/>
  <c r="CP758" i="7" s="1"/>
  <c r="BG759" i="7"/>
  <c r="CM759" i="7"/>
  <c r="CQ759" i="7"/>
  <c r="CO760" i="7"/>
  <c r="CP760" i="7" s="1"/>
  <c r="BG761" i="7"/>
  <c r="CM761" i="7"/>
  <c r="CQ761" i="7"/>
  <c r="BH746" i="7"/>
  <c r="BH748" i="7"/>
  <c r="BH754" i="7"/>
  <c r="BH756" i="7"/>
  <c r="CL746" i="7"/>
  <c r="CN746" i="7" s="1"/>
  <c r="CL748" i="7"/>
  <c r="CN748" i="7" s="1"/>
  <c r="CL750" i="7"/>
  <c r="CN750" i="7" s="1"/>
  <c r="CL752" i="7"/>
  <c r="CN752" i="7" s="1"/>
  <c r="CL754" i="7"/>
  <c r="CN754" i="7" s="1"/>
  <c r="CL756" i="7"/>
  <c r="CN756" i="7" s="1"/>
  <c r="CL758" i="7"/>
  <c r="CN758" i="7" s="1"/>
  <c r="CL760" i="7"/>
  <c r="CN760" i="7" s="1"/>
  <c r="BH750" i="7"/>
  <c r="CM746" i="7"/>
  <c r="CM748" i="7"/>
  <c r="CM750" i="7"/>
  <c r="CM752" i="7"/>
  <c r="CM754" i="7"/>
  <c r="CM756" i="7"/>
  <c r="CM758" i="7"/>
  <c r="CM760" i="7"/>
  <c r="BD735" i="7"/>
  <c r="BD736" i="7"/>
  <c r="BD737" i="7"/>
  <c r="BD738" i="7"/>
  <c r="BD739" i="7"/>
  <c r="BD740" i="7"/>
  <c r="BD741" i="7"/>
  <c r="BD742" i="7"/>
  <c r="BD743" i="7"/>
  <c r="BD744" i="7"/>
  <c r="EU743" i="7"/>
  <c r="EU744" i="7"/>
  <c r="EU737" i="7"/>
  <c r="EU738" i="7"/>
  <c r="EU739" i="7"/>
  <c r="EU740" i="7"/>
  <c r="EU741" i="7"/>
  <c r="EU742" i="7"/>
  <c r="EU734" i="7"/>
  <c r="EU735" i="7"/>
  <c r="EU736" i="7"/>
  <c r="AQ761" i="7"/>
  <c r="BU763" i="7"/>
  <c r="AR758" i="7"/>
  <c r="AP753" i="7"/>
  <c r="AT762" i="7"/>
  <c r="BT757" i="7"/>
  <c r="BT764" i="7"/>
  <c r="AP748" i="7"/>
  <c r="AQ763" i="7"/>
  <c r="AR761" i="7"/>
  <c r="BS754" i="7"/>
  <c r="BU757" i="7"/>
  <c r="AT764" i="7"/>
  <c r="AS763" i="7"/>
  <c r="AO754" i="7"/>
  <c r="AO746" i="7"/>
  <c r="BU756" i="7"/>
  <c r="AS756" i="7"/>
  <c r="AO757" i="7"/>
  <c r="AT751" i="7"/>
  <c r="AS762" i="7"/>
  <c r="AS764" i="7"/>
  <c r="AS749" i="7"/>
  <c r="AO752" i="7"/>
  <c r="AT758" i="7"/>
  <c r="AN750" i="7"/>
  <c r="AR740" i="7"/>
  <c r="AO765" i="7"/>
  <c r="AR741" i="7"/>
  <c r="AP765" i="7"/>
  <c r="AN747" i="7"/>
  <c r="AN754" i="7"/>
  <c r="AR750" i="7"/>
  <c r="BT760" i="7"/>
  <c r="AP755" i="7"/>
  <c r="BT746" i="7"/>
  <c r="AT750" i="7"/>
  <c r="BU748" i="7"/>
  <c r="BS760" i="7"/>
  <c r="AO758" i="7"/>
  <c r="AP757" i="7"/>
  <c r="AP754" i="7"/>
  <c r="AN752" i="7"/>
  <c r="AT747" i="7"/>
  <c r="AQ756" i="7"/>
  <c r="BS751" i="7"/>
  <c r="BU750" i="7"/>
  <c r="AR738" i="7"/>
  <c r="AR739" i="7"/>
  <c r="AP758" i="7"/>
  <c r="AN758" i="7"/>
  <c r="AT754" i="7"/>
  <c r="AO751" i="7"/>
  <c r="AO753" i="7"/>
  <c r="AT755" i="7"/>
  <c r="AR737" i="7"/>
  <c r="BU753" i="7"/>
  <c r="AO748" i="7"/>
  <c r="AS757" i="7"/>
  <c r="BU755" i="7"/>
  <c r="AT761" i="7"/>
  <c r="BU758" i="7"/>
  <c r="AQ749" i="7"/>
  <c r="AN761" i="7"/>
  <c r="AO761" i="7"/>
  <c r="AQ751" i="7"/>
  <c r="AN753" i="7"/>
  <c r="AR744" i="7"/>
  <c r="AR757" i="7"/>
  <c r="AN759" i="7"/>
  <c r="AP761" i="7"/>
  <c r="AQ754" i="7"/>
  <c r="BT756" i="7"/>
  <c r="BS747" i="7"/>
  <c r="AO755" i="7"/>
  <c r="AS752" i="7"/>
  <c r="BS746" i="7"/>
  <c r="AP750" i="7"/>
  <c r="AT756" i="7"/>
  <c r="AP751" i="7"/>
  <c r="AS761" i="7"/>
  <c r="BS750" i="7"/>
  <c r="BS755" i="7"/>
  <c r="BS756" i="7"/>
  <c r="AT759" i="7"/>
  <c r="AT765" i="7"/>
  <c r="AN757" i="7"/>
  <c r="AT752" i="7"/>
  <c r="AS751" i="7"/>
  <c r="AQ758" i="7"/>
  <c r="AP756" i="7"/>
  <c r="AR752" i="7"/>
  <c r="AN756" i="7"/>
  <c r="AQ759" i="7"/>
  <c r="AQ753" i="7"/>
  <c r="BU752" i="7"/>
  <c r="AO763" i="7"/>
  <c r="AT746" i="7"/>
  <c r="AP763" i="7"/>
  <c r="BT759" i="7"/>
  <c r="BT765" i="7"/>
  <c r="AR755" i="7"/>
  <c r="AT757" i="7"/>
  <c r="AT748" i="7"/>
  <c r="AR756" i="7"/>
  <c r="AS759" i="7"/>
  <c r="AR762" i="7"/>
  <c r="AR735" i="7"/>
  <c r="AS753" i="7"/>
  <c r="BU761" i="7"/>
  <c r="AS748" i="7"/>
  <c r="AR749" i="7"/>
  <c r="AP759" i="7"/>
  <c r="AR743" i="7"/>
  <c r="AN764" i="7"/>
  <c r="BT753" i="7"/>
  <c r="AQ752" i="7"/>
  <c r="AS760" i="7"/>
  <c r="BU747" i="7"/>
  <c r="BT763" i="7"/>
  <c r="AO764" i="7"/>
  <c r="AP747" i="7"/>
  <c r="AT760" i="7"/>
  <c r="AS747" i="7"/>
  <c r="AN748" i="7"/>
  <c r="AR754" i="7"/>
  <c r="AN765" i="7"/>
  <c r="AQ747" i="7"/>
  <c r="AQ762" i="7"/>
  <c r="AO749" i="7"/>
  <c r="AR753" i="7"/>
  <c r="BT748" i="7"/>
  <c r="BT755" i="7"/>
  <c r="AP752" i="7"/>
  <c r="AP746" i="7"/>
  <c r="BU751" i="7"/>
  <c r="BU759" i="7"/>
  <c r="BS763" i="7"/>
  <c r="AQ765" i="7"/>
  <c r="AP762" i="7"/>
  <c r="BT752" i="7"/>
  <c r="BU746" i="7"/>
  <c r="AQ760" i="7"/>
  <c r="AN749" i="7"/>
  <c r="BU765" i="7"/>
  <c r="BU764" i="7"/>
  <c r="AR747" i="7"/>
  <c r="AR763" i="7"/>
  <c r="AS746" i="7"/>
  <c r="AQ746" i="7"/>
  <c r="BS761" i="7"/>
  <c r="AR746" i="7"/>
  <c r="AO750" i="7"/>
  <c r="AS758" i="7"/>
  <c r="AQ755" i="7"/>
  <c r="BT747" i="7"/>
  <c r="BT758" i="7"/>
  <c r="BT750" i="7"/>
  <c r="AN746" i="7"/>
  <c r="AP764" i="7"/>
  <c r="AQ750" i="7"/>
  <c r="BS757" i="7"/>
  <c r="BS749" i="7"/>
  <c r="BS764" i="7"/>
  <c r="BS762" i="7"/>
  <c r="AR764" i="7"/>
  <c r="AT763" i="7"/>
  <c r="AP749" i="7"/>
  <c r="AN763" i="7"/>
  <c r="BS748" i="7"/>
  <c r="AS754" i="7"/>
  <c r="BU760" i="7"/>
  <c r="BT749" i="7"/>
  <c r="AR742" i="7"/>
  <c r="AN762" i="7"/>
  <c r="AN755" i="7"/>
  <c r="AR748" i="7"/>
  <c r="AR765" i="7"/>
  <c r="BT754" i="7"/>
  <c r="AO760" i="7"/>
  <c r="AS750" i="7"/>
  <c r="AR759" i="7"/>
  <c r="BU754" i="7"/>
  <c r="BS759" i="7"/>
  <c r="BS752" i="7"/>
  <c r="BU762" i="7"/>
  <c r="BS758" i="7"/>
  <c r="AS765" i="7"/>
  <c r="BT762" i="7"/>
  <c r="AR736" i="7"/>
  <c r="AO759" i="7"/>
  <c r="AP760" i="7"/>
  <c r="AN760" i="7"/>
  <c r="AN751" i="7"/>
  <c r="AO756" i="7"/>
  <c r="BU749" i="7"/>
  <c r="AT749" i="7"/>
  <c r="BS765" i="7"/>
  <c r="AO762" i="7"/>
  <c r="AT753" i="7"/>
  <c r="BT751" i="7"/>
  <c r="AR760" i="7"/>
  <c r="AO747" i="7"/>
  <c r="AR751" i="7"/>
  <c r="AQ748" i="7"/>
  <c r="AS755" i="7"/>
  <c r="BT761" i="7"/>
  <c r="BS753" i="7"/>
  <c r="AQ757" i="7"/>
  <c r="AQ764" i="7"/>
  <c r="AJ746" i="7" l="1"/>
  <c r="AJ754" i="7"/>
  <c r="AJ749" i="7"/>
  <c r="AJ765" i="7"/>
  <c r="AJ762" i="7"/>
  <c r="AJ755" i="7"/>
  <c r="AJ753" i="7"/>
  <c r="AJ764" i="7"/>
  <c r="AJ756" i="7"/>
  <c r="AJ758" i="7"/>
  <c r="AJ757" i="7"/>
  <c r="AJ751" i="7"/>
  <c r="AJ763" i="7"/>
  <c r="AJ761" i="7"/>
  <c r="AJ748" i="7"/>
  <c r="AJ750" i="7"/>
  <c r="AJ747" i="7"/>
  <c r="AJ759" i="7"/>
  <c r="AJ752" i="7"/>
  <c r="AJ760" i="7"/>
  <c r="CQ735" i="7"/>
  <c r="CQ736" i="7"/>
  <c r="CQ737" i="7"/>
  <c r="CQ738" i="7"/>
  <c r="CQ739" i="7"/>
  <c r="CQ740" i="7"/>
  <c r="CQ741" i="7"/>
  <c r="CQ742" i="7"/>
  <c r="CQ743" i="7"/>
  <c r="CQ744" i="7"/>
  <c r="CO735" i="7"/>
  <c r="CP735" i="7" s="1"/>
  <c r="CO736" i="7"/>
  <c r="CP736" i="7" s="1"/>
  <c r="CO737" i="7"/>
  <c r="CP737" i="7" s="1"/>
  <c r="CO738" i="7"/>
  <c r="CP738" i="7" s="1"/>
  <c r="CO739" i="7"/>
  <c r="CP739" i="7" s="1"/>
  <c r="CO740" i="7"/>
  <c r="CP740" i="7" s="1"/>
  <c r="CO741" i="7"/>
  <c r="CP741" i="7" s="1"/>
  <c r="CO742" i="7"/>
  <c r="CP742" i="7" s="1"/>
  <c r="CO743" i="7"/>
  <c r="CP743" i="7" s="1"/>
  <c r="CO744" i="7"/>
  <c r="CP744" i="7" s="1"/>
  <c r="CM735" i="7"/>
  <c r="CM736" i="7"/>
  <c r="CM737" i="7"/>
  <c r="CM738" i="7"/>
  <c r="CM739" i="7"/>
  <c r="CM740" i="7"/>
  <c r="CM741" i="7"/>
  <c r="CM742" i="7"/>
  <c r="CM743" i="7"/>
  <c r="CM744" i="7"/>
  <c r="CL735" i="7"/>
  <c r="CN735" i="7" s="1"/>
  <c r="CL736" i="7"/>
  <c r="CN736" i="7" s="1"/>
  <c r="CL737" i="7"/>
  <c r="CN737" i="7" s="1"/>
  <c r="CL738" i="7"/>
  <c r="CN738" i="7" s="1"/>
  <c r="CL739" i="7"/>
  <c r="CN739" i="7" s="1"/>
  <c r="CL740" i="7"/>
  <c r="CN740" i="7" s="1"/>
  <c r="CL741" i="7"/>
  <c r="CN741" i="7" s="1"/>
  <c r="CL742" i="7"/>
  <c r="CN742" i="7" s="1"/>
  <c r="CL743" i="7"/>
  <c r="CN743" i="7" s="1"/>
  <c r="CL744" i="7"/>
  <c r="CN744" i="7" s="1"/>
  <c r="BR735" i="7"/>
  <c r="BR736" i="7"/>
  <c r="BR737" i="7"/>
  <c r="BR738" i="7"/>
  <c r="BR739" i="7"/>
  <c r="BR740" i="7"/>
  <c r="BR741" i="7"/>
  <c r="BR742" i="7"/>
  <c r="BR743" i="7"/>
  <c r="BR744" i="7"/>
  <c r="BQ735" i="7"/>
  <c r="BQ736" i="7"/>
  <c r="BQ737" i="7"/>
  <c r="BQ738" i="7"/>
  <c r="BQ739" i="7"/>
  <c r="BQ740" i="7"/>
  <c r="BQ741" i="7"/>
  <c r="BQ742" i="7"/>
  <c r="BQ743" i="7"/>
  <c r="BQ744" i="7"/>
  <c r="BP735" i="7"/>
  <c r="BP736" i="7"/>
  <c r="BP737" i="7"/>
  <c r="BP738" i="7"/>
  <c r="BP739" i="7"/>
  <c r="BP740" i="7"/>
  <c r="BP741" i="7"/>
  <c r="BP742" i="7"/>
  <c r="BP743" i="7"/>
  <c r="BP744" i="7"/>
  <c r="BO735" i="7"/>
  <c r="BO736" i="7"/>
  <c r="BO737" i="7"/>
  <c r="BO738" i="7"/>
  <c r="BO739" i="7"/>
  <c r="BO740" i="7"/>
  <c r="BO741" i="7"/>
  <c r="BO742" i="7"/>
  <c r="BO743" i="7"/>
  <c r="BO744" i="7"/>
  <c r="BN735" i="7"/>
  <c r="BN736" i="7"/>
  <c r="BN737" i="7"/>
  <c r="BN738" i="7"/>
  <c r="BN739" i="7"/>
  <c r="BN740" i="7"/>
  <c r="BN741" i="7"/>
  <c r="BN742" i="7"/>
  <c r="BN743" i="7"/>
  <c r="BN744" i="7"/>
  <c r="BM735" i="7"/>
  <c r="BM736" i="7"/>
  <c r="BM737" i="7"/>
  <c r="BM738" i="7"/>
  <c r="BM739" i="7"/>
  <c r="BM740" i="7"/>
  <c r="BM741" i="7"/>
  <c r="BM742" i="7"/>
  <c r="BM743" i="7"/>
  <c r="BM744" i="7"/>
  <c r="BL735" i="7"/>
  <c r="BL736" i="7"/>
  <c r="BL737" i="7"/>
  <c r="BL738" i="7"/>
  <c r="BL739" i="7"/>
  <c r="BL740" i="7"/>
  <c r="BL741" i="7"/>
  <c r="BL742" i="7"/>
  <c r="BL743" i="7"/>
  <c r="BL744" i="7"/>
  <c r="BK735" i="7"/>
  <c r="BK736" i="7"/>
  <c r="BK737" i="7"/>
  <c r="BK738" i="7"/>
  <c r="BK739" i="7"/>
  <c r="BK740" i="7"/>
  <c r="BK741" i="7"/>
  <c r="BK742" i="7"/>
  <c r="BK743" i="7"/>
  <c r="BK744" i="7"/>
  <c r="BJ735" i="7"/>
  <c r="BJ736" i="7"/>
  <c r="BJ737" i="7"/>
  <c r="BJ738" i="7"/>
  <c r="BJ739" i="7"/>
  <c r="BJ740" i="7"/>
  <c r="BJ741" i="7"/>
  <c r="BJ742" i="7"/>
  <c r="BJ743" i="7"/>
  <c r="BJ744" i="7"/>
  <c r="BI735" i="7"/>
  <c r="BI736" i="7"/>
  <c r="BI737" i="7"/>
  <c r="BI738" i="7"/>
  <c r="BI739" i="7"/>
  <c r="BI740" i="7"/>
  <c r="BI741" i="7"/>
  <c r="BI742" i="7"/>
  <c r="BI743" i="7"/>
  <c r="BI744" i="7"/>
  <c r="BF735" i="7"/>
  <c r="BF736" i="7"/>
  <c r="BF737" i="7"/>
  <c r="BF738" i="7"/>
  <c r="BF739" i="7"/>
  <c r="BF740" i="7"/>
  <c r="BF741" i="7"/>
  <c r="BF742" i="7"/>
  <c r="BF743" i="7"/>
  <c r="BF744" i="7"/>
  <c r="BE735" i="7"/>
  <c r="BE736" i="7"/>
  <c r="BE737" i="7"/>
  <c r="BE738" i="7"/>
  <c r="BE739" i="7"/>
  <c r="BE740" i="7"/>
  <c r="BE741" i="7"/>
  <c r="BE742" i="7"/>
  <c r="BE743" i="7"/>
  <c r="BE744" i="7"/>
  <c r="BC735" i="7"/>
  <c r="BC736" i="7"/>
  <c r="BC737" i="7"/>
  <c r="BC738" i="7"/>
  <c r="BC739" i="7"/>
  <c r="BC740" i="7"/>
  <c r="BC741" i="7"/>
  <c r="BC742" i="7"/>
  <c r="BC743" i="7"/>
  <c r="BC744" i="7"/>
  <c r="BB735" i="7"/>
  <c r="BB736" i="7"/>
  <c r="BB737" i="7"/>
  <c r="BB738" i="7"/>
  <c r="BB739" i="7"/>
  <c r="BB740" i="7"/>
  <c r="BB741" i="7"/>
  <c r="BB742" i="7"/>
  <c r="BB743" i="7"/>
  <c r="BB744" i="7"/>
  <c r="BA735" i="7"/>
  <c r="BA736" i="7"/>
  <c r="BA737" i="7"/>
  <c r="BA738" i="7"/>
  <c r="BA739" i="7"/>
  <c r="BA740" i="7"/>
  <c r="BA741" i="7"/>
  <c r="BA742" i="7"/>
  <c r="BA743" i="7"/>
  <c r="BA744" i="7"/>
  <c r="AZ735" i="7"/>
  <c r="AZ736" i="7"/>
  <c r="AZ737" i="7"/>
  <c r="AZ738" i="7"/>
  <c r="AZ739" i="7"/>
  <c r="AZ740" i="7"/>
  <c r="AZ741" i="7"/>
  <c r="AZ742" i="7"/>
  <c r="AZ743" i="7"/>
  <c r="AZ744" i="7"/>
  <c r="AY735" i="7"/>
  <c r="AY736" i="7"/>
  <c r="AY737" i="7"/>
  <c r="AY738" i="7"/>
  <c r="AY739" i="7"/>
  <c r="AY740" i="7"/>
  <c r="AY741" i="7"/>
  <c r="AY742" i="7"/>
  <c r="AY743" i="7"/>
  <c r="AY744" i="7"/>
  <c r="AX735" i="7"/>
  <c r="AX736" i="7"/>
  <c r="AX737" i="7"/>
  <c r="AX738" i="7"/>
  <c r="AX739" i="7"/>
  <c r="AX740" i="7"/>
  <c r="AX741" i="7"/>
  <c r="AX742" i="7"/>
  <c r="AX743" i="7"/>
  <c r="AX744" i="7"/>
  <c r="AW735" i="7"/>
  <c r="AW736" i="7"/>
  <c r="AW737" i="7"/>
  <c r="AW738" i="7"/>
  <c r="AW739" i="7"/>
  <c r="AW740" i="7"/>
  <c r="AW741" i="7"/>
  <c r="AW742" i="7"/>
  <c r="AW743" i="7"/>
  <c r="AW744" i="7"/>
  <c r="AV735" i="7"/>
  <c r="BH735" i="7" s="1"/>
  <c r="AV736" i="7"/>
  <c r="BH736" i="7" s="1"/>
  <c r="AV737" i="7"/>
  <c r="BH737" i="7" s="1"/>
  <c r="AV738" i="7"/>
  <c r="BH738" i="7" s="1"/>
  <c r="AV739" i="7"/>
  <c r="BH739" i="7" s="1"/>
  <c r="AV740" i="7"/>
  <c r="BH740" i="7" s="1"/>
  <c r="AV741" i="7"/>
  <c r="BH741" i="7" s="1"/>
  <c r="AV742" i="7"/>
  <c r="BH742" i="7" s="1"/>
  <c r="AV743" i="7"/>
  <c r="BH743" i="7" s="1"/>
  <c r="AV744" i="7"/>
  <c r="BG744" i="7" s="1"/>
  <c r="AU735" i="7"/>
  <c r="AU736" i="7"/>
  <c r="AU737" i="7"/>
  <c r="AU738" i="7"/>
  <c r="AU739" i="7"/>
  <c r="AU740" i="7"/>
  <c r="AU741" i="7"/>
  <c r="AU742" i="7"/>
  <c r="AU743" i="7"/>
  <c r="AU744" i="7"/>
  <c r="AM735" i="7"/>
  <c r="AM736" i="7"/>
  <c r="AM737" i="7"/>
  <c r="AM738" i="7"/>
  <c r="AM739" i="7"/>
  <c r="AM740" i="7"/>
  <c r="AM741" i="7"/>
  <c r="AM742" i="7"/>
  <c r="AM743" i="7"/>
  <c r="AM744" i="7"/>
  <c r="AL735" i="7"/>
  <c r="AL736" i="7"/>
  <c r="AL737" i="7"/>
  <c r="AL738" i="7"/>
  <c r="AL739" i="7"/>
  <c r="AL740" i="7"/>
  <c r="AL741" i="7"/>
  <c r="AL742" i="7"/>
  <c r="AL743" i="7"/>
  <c r="AL744" i="7"/>
  <c r="AK735" i="7"/>
  <c r="AK736" i="7"/>
  <c r="AK737" i="7"/>
  <c r="AK738" i="7"/>
  <c r="AK739" i="7"/>
  <c r="AK740" i="7"/>
  <c r="AK741" i="7"/>
  <c r="AK742" i="7"/>
  <c r="AK743" i="7"/>
  <c r="AK744" i="7"/>
  <c r="BR734" i="7"/>
  <c r="BQ734" i="7"/>
  <c r="BP734" i="7"/>
  <c r="BO734" i="7"/>
  <c r="BN734" i="7"/>
  <c r="BM734" i="7"/>
  <c r="BL734" i="7"/>
  <c r="BK734" i="7"/>
  <c r="BJ734" i="7"/>
  <c r="BI734" i="7"/>
  <c r="BF734" i="7"/>
  <c r="BE734" i="7"/>
  <c r="BD734" i="7"/>
  <c r="CQ734" i="7" s="1"/>
  <c r="BC734" i="7"/>
  <c r="BB734" i="7"/>
  <c r="BA734" i="7"/>
  <c r="AZ734" i="7"/>
  <c r="AY734" i="7"/>
  <c r="AX734" i="7"/>
  <c r="AW734" i="7"/>
  <c r="AV734" i="7"/>
  <c r="BG734" i="7" s="1"/>
  <c r="AU734" i="7"/>
  <c r="AM734" i="7"/>
  <c r="AL734" i="7"/>
  <c r="AK734" i="7"/>
  <c r="AT743" i="7"/>
  <c r="BT736" i="7"/>
  <c r="BT739" i="7"/>
  <c r="BS744" i="7"/>
  <c r="BT742" i="7"/>
  <c r="AO739" i="7"/>
  <c r="AQ744" i="7"/>
  <c r="AP744" i="7"/>
  <c r="BU734" i="7"/>
  <c r="AS742" i="7"/>
  <c r="AT742" i="7"/>
  <c r="AP743" i="7"/>
  <c r="BT744" i="7"/>
  <c r="AO742" i="7"/>
  <c r="AS739" i="7"/>
  <c r="AO738" i="7"/>
  <c r="AS736" i="7"/>
  <c r="BT738" i="7"/>
  <c r="AO743" i="7"/>
  <c r="AQ735" i="7"/>
  <c r="AT737" i="7"/>
  <c r="AQ737" i="7"/>
  <c r="BS736" i="7"/>
  <c r="AS734" i="7"/>
  <c r="AN742" i="7"/>
  <c r="AQ739" i="7"/>
  <c r="AO734" i="7"/>
  <c r="AN735" i="7"/>
  <c r="AP735" i="7"/>
  <c r="AS743" i="7"/>
  <c r="AS738" i="7"/>
  <c r="AT744" i="7"/>
  <c r="BS737" i="7"/>
  <c r="BT734" i="7"/>
  <c r="BS739" i="7"/>
  <c r="AQ740" i="7"/>
  <c r="AT735" i="7"/>
  <c r="AQ738" i="7"/>
  <c r="BS735" i="7"/>
  <c r="AT738" i="7"/>
  <c r="AN736" i="7"/>
  <c r="BT741" i="7"/>
  <c r="AT741" i="7"/>
  <c r="AS741" i="7"/>
  <c r="AN734" i="7"/>
  <c r="BS742" i="7"/>
  <c r="AP739" i="7"/>
  <c r="AO740" i="7"/>
  <c r="AP741" i="7"/>
  <c r="BS740" i="7"/>
  <c r="AP742" i="7"/>
  <c r="AR734" i="7"/>
  <c r="AS740" i="7"/>
  <c r="AN738" i="7"/>
  <c r="AP734" i="7"/>
  <c r="AN743" i="7"/>
  <c r="BS741" i="7"/>
  <c r="AP740" i="7"/>
  <c r="BS743" i="7"/>
  <c r="AS737" i="7"/>
  <c r="AS735" i="7"/>
  <c r="BS734" i="7"/>
  <c r="AP736" i="7"/>
  <c r="AT740" i="7"/>
  <c r="AQ734" i="7"/>
  <c r="BS738" i="7"/>
  <c r="AQ736" i="7"/>
  <c r="AP738" i="7"/>
  <c r="AQ742" i="7"/>
  <c r="BT735" i="7"/>
  <c r="BT743" i="7"/>
  <c r="AQ743" i="7"/>
  <c r="AP737" i="7"/>
  <c r="BT740" i="7"/>
  <c r="AT734" i="7"/>
  <c r="AT739" i="7"/>
  <c r="AS744" i="7"/>
  <c r="AQ741" i="7"/>
  <c r="BT737" i="7"/>
  <c r="AT736" i="7"/>
  <c r="AN741" i="7"/>
  <c r="AN744" i="7"/>
  <c r="AN737" i="7"/>
  <c r="BG735" i="7" l="1"/>
  <c r="BG739" i="7"/>
  <c r="BG742" i="7"/>
  <c r="AJ742" i="7" s="1"/>
  <c r="BG738" i="7"/>
  <c r="AJ738" i="7" s="1"/>
  <c r="BH744" i="7"/>
  <c r="BG741" i="7"/>
  <c r="BG737" i="7"/>
  <c r="BG740" i="7"/>
  <c r="BG736" i="7"/>
  <c r="BG743" i="7"/>
  <c r="AJ743" i="7" s="1"/>
  <c r="BH734" i="7"/>
  <c r="CM734" i="7"/>
  <c r="CO734" i="7"/>
  <c r="CP734" i="7" s="1"/>
  <c r="CL734" i="7"/>
  <c r="CN734" i="7" s="1"/>
  <c r="AJ734" i="7"/>
  <c r="EE215" i="7"/>
  <c r="EU745" i="7"/>
  <c r="BR745" i="7"/>
  <c r="BQ745" i="7"/>
  <c r="BP745" i="7"/>
  <c r="BO745" i="7"/>
  <c r="BN745" i="7"/>
  <c r="BM745" i="7"/>
  <c r="BL745" i="7"/>
  <c r="BK745" i="7"/>
  <c r="BJ745" i="7"/>
  <c r="BI745" i="7"/>
  <c r="BF745" i="7"/>
  <c r="BE745" i="7"/>
  <c r="BD745" i="7"/>
  <c r="CO745" i="7" s="1"/>
  <c r="CP745" i="7" s="1"/>
  <c r="BC745" i="7"/>
  <c r="BB745" i="7"/>
  <c r="BA745" i="7"/>
  <c r="AZ745" i="7"/>
  <c r="AY745" i="7"/>
  <c r="AX745" i="7"/>
  <c r="AW745" i="7"/>
  <c r="AV745" i="7"/>
  <c r="BH745" i="7" s="1"/>
  <c r="AU745" i="7"/>
  <c r="AM745" i="7"/>
  <c r="AL745" i="7"/>
  <c r="AK745" i="7"/>
  <c r="AO744" i="7"/>
  <c r="AN739" i="7"/>
  <c r="AN740" i="7"/>
  <c r="AR745" i="7"/>
  <c r="AN745" i="7"/>
  <c r="BU745" i="7"/>
  <c r="AP745" i="7"/>
  <c r="AT745" i="7"/>
  <c r="AO735" i="7"/>
  <c r="AO737" i="7"/>
  <c r="BS745" i="7"/>
  <c r="AQ745" i="7"/>
  <c r="AO736" i="7"/>
  <c r="AO741" i="7"/>
  <c r="AS745" i="7"/>
  <c r="BT745" i="7"/>
  <c r="AJ735" i="7" l="1"/>
  <c r="AJ739" i="7"/>
  <c r="AJ737" i="7"/>
  <c r="AJ741" i="7"/>
  <c r="AJ744" i="7"/>
  <c r="AJ740" i="7"/>
  <c r="AJ736" i="7"/>
  <c r="CL745" i="7"/>
  <c r="CN745" i="7" s="1"/>
  <c r="BG745" i="7"/>
  <c r="CM745" i="7"/>
  <c r="CQ745" i="7"/>
  <c r="CU725" i="7"/>
  <c r="AO745" i="7"/>
  <c r="AJ745" i="7" l="1"/>
  <c r="EU733" i="7"/>
  <c r="BQ733" i="7"/>
  <c r="BO733" i="7"/>
  <c r="BN733" i="7"/>
  <c r="BM733" i="7"/>
  <c r="BL733" i="7"/>
  <c r="BK733" i="7"/>
  <c r="BJ733" i="7"/>
  <c r="BI733" i="7"/>
  <c r="BD733" i="7"/>
  <c r="CO733" i="7" s="1"/>
  <c r="CP733" i="7" s="1"/>
  <c r="BC733" i="7"/>
  <c r="BB733" i="7"/>
  <c r="BA733" i="7"/>
  <c r="AZ733" i="7"/>
  <c r="AY733" i="7"/>
  <c r="AX733" i="7"/>
  <c r="AW733" i="7"/>
  <c r="AV733" i="7"/>
  <c r="BH733" i="7" s="1"/>
  <c r="AU733" i="7"/>
  <c r="AM733" i="7"/>
  <c r="AS733" i="7"/>
  <c r="BS733" i="7"/>
  <c r="BT733" i="7"/>
  <c r="AQ733" i="7"/>
  <c r="AP733" i="7"/>
  <c r="AR733" i="7"/>
  <c r="AT733" i="7"/>
  <c r="BU733" i="7"/>
  <c r="AO733" i="7"/>
  <c r="CL733" i="7" l="1"/>
  <c r="CN733" i="7" s="1"/>
  <c r="BG733" i="7"/>
  <c r="CM733" i="7"/>
  <c r="CQ733" i="7"/>
  <c r="EA19" i="7"/>
  <c r="EA16" i="7"/>
  <c r="EA617" i="7"/>
  <c r="EA613" i="7"/>
  <c r="EA609" i="7"/>
  <c r="EA606" i="7"/>
  <c r="EA602" i="7"/>
  <c r="EA598" i="7"/>
  <c r="EA595" i="7"/>
  <c r="EA14" i="7"/>
  <c r="EA593" i="7"/>
  <c r="EA592" i="7"/>
  <c r="EA583" i="7"/>
  <c r="EA580" i="7"/>
  <c r="EA579" i="7"/>
  <c r="EA11" i="7"/>
  <c r="EA8" i="7"/>
  <c r="EA616" i="7"/>
  <c r="EA607" i="7"/>
  <c r="EA5" i="7"/>
  <c r="EA601" i="7"/>
  <c r="EA600" i="7"/>
  <c r="EA590" i="7"/>
  <c r="EA589" i="7"/>
  <c r="AN733" i="7"/>
  <c r="AJ733" i="7" l="1"/>
  <c r="BK528" i="7"/>
  <c r="BM528" i="7"/>
  <c r="EU732" i="7" l="1"/>
  <c r="BQ732" i="7"/>
  <c r="BO732" i="7"/>
  <c r="BN732" i="7"/>
  <c r="BM732" i="7"/>
  <c r="BL732" i="7"/>
  <c r="BK732" i="7"/>
  <c r="BJ732" i="7"/>
  <c r="BI732" i="7"/>
  <c r="BD732" i="7"/>
  <c r="CQ732" i="7" s="1"/>
  <c r="BC732" i="7"/>
  <c r="BB732" i="7"/>
  <c r="BA732" i="7"/>
  <c r="AZ732" i="7"/>
  <c r="AY732" i="7"/>
  <c r="AX732" i="7"/>
  <c r="AW732" i="7"/>
  <c r="AV732" i="7"/>
  <c r="BH732" i="7" s="1"/>
  <c r="AU732" i="7"/>
  <c r="AM732" i="7"/>
  <c r="AT732" i="7"/>
  <c r="AS732" i="7"/>
  <c r="BT732" i="7"/>
  <c r="BS732" i="7"/>
  <c r="AP732" i="7"/>
  <c r="BU732" i="7"/>
  <c r="AQ732" i="7"/>
  <c r="AR732" i="7"/>
  <c r="AN732" i="7"/>
  <c r="CO732" i="7" l="1"/>
  <c r="CP732" i="7" s="1"/>
  <c r="CL732" i="7"/>
  <c r="CN732" i="7" s="1"/>
  <c r="BG732" i="7"/>
  <c r="CM732" i="7"/>
  <c r="EU708" i="7"/>
  <c r="BQ708" i="7"/>
  <c r="BO708" i="7"/>
  <c r="BN708" i="7"/>
  <c r="BM708" i="7"/>
  <c r="BL708" i="7"/>
  <c r="BK708" i="7"/>
  <c r="BJ708" i="7"/>
  <c r="BI708" i="7"/>
  <c r="BD708" i="7"/>
  <c r="CQ708" i="7" s="1"/>
  <c r="BC708" i="7"/>
  <c r="BB708" i="7"/>
  <c r="BA708" i="7"/>
  <c r="AZ708" i="7"/>
  <c r="AY708" i="7"/>
  <c r="AX708" i="7"/>
  <c r="AW708" i="7"/>
  <c r="AV708" i="7"/>
  <c r="BH708" i="7" s="1"/>
  <c r="AU708" i="7"/>
  <c r="AM708" i="7"/>
  <c r="BT708" i="7"/>
  <c r="AN708" i="7"/>
  <c r="AP708" i="7"/>
  <c r="AT708" i="7"/>
  <c r="BS708" i="7"/>
  <c r="AS708" i="7"/>
  <c r="BU708" i="7"/>
  <c r="AR708" i="7"/>
  <c r="AQ708" i="7"/>
  <c r="AO732" i="7"/>
  <c r="AJ732" i="7" l="1"/>
  <c r="CL708" i="7"/>
  <c r="CN708" i="7" s="1"/>
  <c r="CO708" i="7"/>
  <c r="CP708" i="7" s="1"/>
  <c r="BG708" i="7"/>
  <c r="CM708" i="7"/>
  <c r="AO708" i="7"/>
  <c r="AJ708" i="7" l="1"/>
  <c r="BD2" i="10" l="1"/>
  <c r="AL2" i="10"/>
  <c r="CM2" i="10" l="1"/>
  <c r="CQ2" i="10"/>
  <c r="CO2" i="10"/>
  <c r="CP2" i="10" s="1"/>
  <c r="CL2" i="10"/>
  <c r="CN2" i="10" s="1"/>
  <c r="ES2" i="10"/>
  <c r="BR2" i="10"/>
  <c r="BQ2" i="10"/>
  <c r="BP2" i="10"/>
  <c r="BO2" i="10"/>
  <c r="BN2" i="10"/>
  <c r="BM2" i="10"/>
  <c r="BL2" i="10"/>
  <c r="BK2" i="10"/>
  <c r="BJ2" i="10"/>
  <c r="BI2" i="10"/>
  <c r="BF2" i="10"/>
  <c r="BE2" i="10"/>
  <c r="BC2" i="10"/>
  <c r="BB2" i="10"/>
  <c r="BA2" i="10"/>
  <c r="AZ2" i="10"/>
  <c r="AY2" i="10"/>
  <c r="AX2" i="10"/>
  <c r="AW2" i="10"/>
  <c r="AV2" i="10"/>
  <c r="BH2" i="10" s="1"/>
  <c r="AU2" i="10"/>
  <c r="AM2" i="10"/>
  <c r="AK2" i="10"/>
  <c r="AJ2" i="10" s="1"/>
  <c r="BU2" i="10"/>
  <c r="BS2" i="10"/>
  <c r="AQ2" i="10"/>
  <c r="AP2" i="10"/>
  <c r="BT2" i="10"/>
  <c r="AN2" i="10"/>
  <c r="AR2" i="10"/>
  <c r="AO2" i="10"/>
  <c r="AT2" i="10"/>
  <c r="AS2" i="10"/>
  <c r="BG2" i="10" l="1"/>
  <c r="CL527" i="7" l="1"/>
  <c r="CN527" i="7" s="1"/>
  <c r="CM527" i="7"/>
  <c r="CO527" i="7"/>
  <c r="CP527" i="7" s="1"/>
  <c r="CU719" i="7" l="1"/>
  <c r="CU714" i="7"/>
  <c r="CU721" i="7"/>
  <c r="CQ527" i="7" l="1"/>
  <c r="CU562" i="7" l="1"/>
  <c r="BR668" i="7" l="1"/>
  <c r="BP668" i="7"/>
  <c r="BF668" i="7"/>
  <c r="BE668" i="7"/>
  <c r="AL668" i="7"/>
  <c r="AK668" i="7"/>
  <c r="BP657" i="7"/>
  <c r="BR657" i="7"/>
  <c r="BF657" i="7"/>
  <c r="BE657" i="7"/>
  <c r="AL657" i="7"/>
  <c r="AK657" i="7"/>
  <c r="AO527" i="7"/>
  <c r="AN527" i="7"/>
  <c r="EU561" i="7" l="1"/>
  <c r="EU12" i="7"/>
  <c r="EU20" i="7"/>
  <c r="EU126" i="7"/>
  <c r="EU21" i="7"/>
  <c r="EU578" i="7"/>
  <c r="EU22" i="7"/>
  <c r="EU226" i="7"/>
  <c r="EU23" i="7"/>
  <c r="EU383" i="7"/>
  <c r="EU579" i="7"/>
  <c r="EU227" i="7"/>
  <c r="EU24" i="7"/>
  <c r="EU25" i="7"/>
  <c r="EU228" i="7"/>
  <c r="EU26" i="7"/>
  <c r="EU580" i="7"/>
  <c r="EU27" i="7"/>
  <c r="EU485" i="7"/>
  <c r="EU28" i="7"/>
  <c r="EU499" i="7"/>
  <c r="EU229" i="7"/>
  <c r="EU438" i="7"/>
  <c r="EU29" i="7"/>
  <c r="EU486" i="7"/>
  <c r="EU231" i="7"/>
  <c r="EU230" i="7"/>
  <c r="EU484" i="7"/>
  <c r="EU232" i="7"/>
  <c r="EU30" i="7"/>
  <c r="EU581" i="7"/>
  <c r="EU31" i="7"/>
  <c r="EU233" i="7"/>
  <c r="EU32" i="7"/>
  <c r="EU33" i="7"/>
  <c r="EU582" i="7"/>
  <c r="EU34" i="7"/>
  <c r="EU35" i="7"/>
  <c r="EU487" i="7"/>
  <c r="EU488" i="7"/>
  <c r="EU36" i="7"/>
  <c r="EU37" i="7"/>
  <c r="EU38" i="7"/>
  <c r="EU39" i="7"/>
  <c r="EU40" i="7"/>
  <c r="EU387" i="7"/>
  <c r="EU439" i="7"/>
  <c r="EU562" i="7"/>
  <c r="EU234" i="7"/>
  <c r="EU235" i="7"/>
  <c r="EU41" i="7"/>
  <c r="EU42" i="7"/>
  <c r="EU384" i="7"/>
  <c r="EU43" i="7"/>
  <c r="EU44" i="7"/>
  <c r="EU236" i="7"/>
  <c r="EU45" i="7"/>
  <c r="EU583" i="7"/>
  <c r="EU440" i="7"/>
  <c r="EU489" i="7"/>
  <c r="EU490" i="7"/>
  <c r="EU491" i="7"/>
  <c r="EU492" i="7"/>
  <c r="EU493" i="7"/>
  <c r="EU237" i="7"/>
  <c r="EU238" i="7"/>
  <c r="EU239" i="7"/>
  <c r="EU46" i="7"/>
  <c r="EU47" i="7"/>
  <c r="EU48" i="7"/>
  <c r="EU49" i="7"/>
  <c r="EU50" i="7"/>
  <c r="EU51" i="7"/>
  <c r="EU52" i="7"/>
  <c r="EU53" i="7"/>
  <c r="EU54" i="7"/>
  <c r="EU55" i="7"/>
  <c r="EU56" i="7"/>
  <c r="EU57" i="7"/>
  <c r="EU441" i="7"/>
  <c r="EU58" i="7"/>
  <c r="EU240" i="7"/>
  <c r="EU494" i="7"/>
  <c r="EU584" i="7"/>
  <c r="EU585" i="7"/>
  <c r="EU241" i="7"/>
  <c r="EU242" i="7"/>
  <c r="EU13" i="7"/>
  <c r="EU59" i="7"/>
  <c r="EU244" i="7"/>
  <c r="EU495" i="7"/>
  <c r="EU726" i="7"/>
  <c r="EU709" i="7"/>
  <c r="EU728" i="7"/>
  <c r="EU243" i="7"/>
  <c r="EU442" i="7"/>
  <c r="EU563" i="7"/>
  <c r="EU586" i="7"/>
  <c r="EU245" i="7"/>
  <c r="EU60" i="7"/>
  <c r="EU61" i="7"/>
  <c r="EU62" i="7"/>
  <c r="EU587" i="7"/>
  <c r="EU246" i="7"/>
  <c r="EU247" i="7"/>
  <c r="EU63" i="7"/>
  <c r="EU588" i="7"/>
  <c r="EU64" i="7"/>
  <c r="EU443" i="7"/>
  <c r="EU710" i="7"/>
  <c r="EU248" i="7"/>
  <c r="EU127" i="7"/>
  <c r="EU589" i="7"/>
  <c r="EU444" i="7"/>
  <c r="EU590" i="7"/>
  <c r="EU65" i="7"/>
  <c r="EU128" i="7"/>
  <c r="EU591" i="7"/>
  <c r="EU66" i="7"/>
  <c r="EU249" i="7"/>
  <c r="EU257" i="7"/>
  <c r="EU67" i="7"/>
  <c r="EU68" i="7"/>
  <c r="EU69" i="7"/>
  <c r="EU258" i="7"/>
  <c r="EU496" i="7"/>
  <c r="EU712" i="7"/>
  <c r="EU259" i="7"/>
  <c r="EU592" i="7"/>
  <c r="EU3" i="7"/>
  <c r="EU70" i="7"/>
  <c r="EU71" i="7"/>
  <c r="EU260" i="7"/>
  <c r="EU72" i="7"/>
  <c r="EU261" i="7"/>
  <c r="EU73" i="7"/>
  <c r="EU500" i="7"/>
  <c r="EU445" i="7"/>
  <c r="EU250" i="7"/>
  <c r="EU262" i="7"/>
  <c r="EU447" i="7"/>
  <c r="EU74" i="7"/>
  <c r="EU593" i="7"/>
  <c r="EU263" i="7"/>
  <c r="EU264" i="7"/>
  <c r="EU265" i="7"/>
  <c r="EU266" i="7"/>
  <c r="EU267" i="7"/>
  <c r="EU268" i="7"/>
  <c r="EU269" i="7"/>
  <c r="EU270" i="7"/>
  <c r="EU271" i="7"/>
  <c r="EU272" i="7"/>
  <c r="EU497" i="7"/>
  <c r="EU273" i="7"/>
  <c r="EU501" i="7"/>
  <c r="EU75" i="7"/>
  <c r="EU76" i="7"/>
  <c r="EU77" i="7"/>
  <c r="EU78" i="7"/>
  <c r="EU594" i="7"/>
  <c r="EU448" i="7"/>
  <c r="EU274" i="7"/>
  <c r="EU14" i="7"/>
  <c r="EU79" i="7"/>
  <c r="EU713" i="7"/>
  <c r="EU80" i="7"/>
  <c r="EU275" i="7"/>
  <c r="EU276" i="7"/>
  <c r="EU277" i="7"/>
  <c r="EU595" i="7"/>
  <c r="EU596" i="7"/>
  <c r="EU81" i="7"/>
  <c r="EU4" i="7"/>
  <c r="EU597" i="7"/>
  <c r="EU278" i="7"/>
  <c r="EU279" i="7"/>
  <c r="EU502" i="7"/>
  <c r="EU280" i="7"/>
  <c r="EU281" i="7"/>
  <c r="EU598" i="7"/>
  <c r="EU82" i="7"/>
  <c r="EU599" i="7"/>
  <c r="EU282" i="7"/>
  <c r="EU83" i="7"/>
  <c r="EU385" i="7"/>
  <c r="EU84" i="7"/>
  <c r="EU600" i="7"/>
  <c r="EU601" i="7"/>
  <c r="EU5" i="7"/>
  <c r="EU283" i="7"/>
  <c r="EU284" i="7"/>
  <c r="EU285" i="7"/>
  <c r="EU602" i="7"/>
  <c r="EU286" i="7"/>
  <c r="EU498" i="7"/>
  <c r="EU603" i="7"/>
  <c r="EU85" i="7"/>
  <c r="EU86" i="7"/>
  <c r="EU287" i="7"/>
  <c r="EU714" i="7"/>
  <c r="EU564" i="7"/>
  <c r="EU565" i="7"/>
  <c r="EU289" i="7"/>
  <c r="EU290" i="7"/>
  <c r="EU291" i="7"/>
  <c r="EU292" i="7"/>
  <c r="EU293" i="7"/>
  <c r="EU449" i="7"/>
  <c r="EU294" i="7"/>
  <c r="EU450" i="7"/>
  <c r="EU451" i="7"/>
  <c r="EU452" i="7"/>
  <c r="EU295" i="7"/>
  <c r="EU503" i="7"/>
  <c r="EU517" i="7"/>
  <c r="EU296" i="7"/>
  <c r="EU297" i="7"/>
  <c r="EU504" i="7"/>
  <c r="EU298" i="7"/>
  <c r="EU299" i="7"/>
  <c r="EU300" i="7"/>
  <c r="EU301" i="7"/>
  <c r="EU518" i="7"/>
  <c r="EU519" i="7"/>
  <c r="EU520" i="7"/>
  <c r="EU521" i="7"/>
  <c r="EU522" i="7"/>
  <c r="EU505" i="7"/>
  <c r="EU506" i="7"/>
  <c r="EU507" i="7"/>
  <c r="EU303" i="7"/>
  <c r="EU304" i="7"/>
  <c r="EU305" i="7"/>
  <c r="EU454" i="7"/>
  <c r="EU455" i="7"/>
  <c r="EU456" i="7"/>
  <c r="EU508" i="7"/>
  <c r="EU306" i="7"/>
  <c r="EU453" i="7"/>
  <c r="EU457" i="7"/>
  <c r="EU307" i="7"/>
  <c r="EU527" i="7"/>
  <c r="EU308" i="7"/>
  <c r="EU87" i="7"/>
  <c r="EU88" i="7"/>
  <c r="EU89" i="7"/>
  <c r="EU604" i="7"/>
  <c r="EU523" i="7"/>
  <c r="EU524" i="7"/>
  <c r="EU525" i="7"/>
  <c r="EU526" i="7"/>
  <c r="EU528" i="7"/>
  <c r="EU309" i="7"/>
  <c r="EU458" i="7"/>
  <c r="EU90" i="7"/>
  <c r="EU310" i="7"/>
  <c r="EU311" i="7"/>
  <c r="EU312" i="7"/>
  <c r="EU251" i="7"/>
  <c r="EU313" i="7"/>
  <c r="EU446" i="7"/>
  <c r="EU509" i="7"/>
  <c r="EU605" i="7"/>
  <c r="EU314" i="7"/>
  <c r="EU315" i="7"/>
  <c r="EU316" i="7"/>
  <c r="EU317" i="7"/>
  <c r="EU529" i="7"/>
  <c r="EU318" i="7"/>
  <c r="EU566" i="7"/>
  <c r="EU319" i="7"/>
  <c r="EU320" i="7"/>
  <c r="EU91" i="7"/>
  <c r="EU321" i="7"/>
  <c r="EU92" i="7"/>
  <c r="EU606" i="7"/>
  <c r="EU93" i="7"/>
  <c r="EU322" i="7"/>
  <c r="EU607" i="7"/>
  <c r="EU608" i="7"/>
  <c r="EU15" i="7"/>
  <c r="EU252" i="7"/>
  <c r="EU323" i="7"/>
  <c r="EU253" i="7"/>
  <c r="EU324" i="7"/>
  <c r="EU325" i="7"/>
  <c r="EU326" i="7"/>
  <c r="EU327" i="7"/>
  <c r="EU328" i="7"/>
  <c r="EU329" i="7"/>
  <c r="EU330" i="7"/>
  <c r="EU331" i="7"/>
  <c r="EU332" i="7"/>
  <c r="EU333" i="7"/>
  <c r="EU94" i="7"/>
  <c r="EU336" i="7"/>
  <c r="EU334" i="7"/>
  <c r="EU530" i="7"/>
  <c r="EU335" i="7"/>
  <c r="EU337" i="7"/>
  <c r="EU95" i="7"/>
  <c r="EU96" i="7"/>
  <c r="EU97" i="7"/>
  <c r="EU338" i="7"/>
  <c r="EU531" i="7"/>
  <c r="EU532" i="7"/>
  <c r="EU609" i="7"/>
  <c r="EU459" i="7"/>
  <c r="EU610" i="7"/>
  <c r="EU98" i="7"/>
  <c r="EU99" i="7"/>
  <c r="EU100" i="7"/>
  <c r="EU101" i="7"/>
  <c r="EU533" i="7"/>
  <c r="EU102" i="7"/>
  <c r="EU103" i="7"/>
  <c r="EU104" i="7"/>
  <c r="EU339" i="7"/>
  <c r="EU611" i="7"/>
  <c r="EU340" i="7"/>
  <c r="EU341" i="7"/>
  <c r="EU612" i="7"/>
  <c r="EU105" i="7"/>
  <c r="EU106" i="7"/>
  <c r="EU613" i="7"/>
  <c r="EU342" i="7"/>
  <c r="EU343" i="7"/>
  <c r="EU107" i="7"/>
  <c r="EU108" i="7"/>
  <c r="EU109" i="7"/>
  <c r="EU110" i="7"/>
  <c r="EU111" i="7"/>
  <c r="EU614" i="7"/>
  <c r="EU615" i="7"/>
  <c r="EU616" i="7"/>
  <c r="EU617" i="7"/>
  <c r="EU112" i="7"/>
  <c r="EU113" i="7"/>
  <c r="EU114" i="7"/>
  <c r="EU115" i="7"/>
  <c r="EU116" i="7"/>
  <c r="EU117" i="7"/>
  <c r="EU344" i="7"/>
  <c r="EU345" i="7"/>
  <c r="EU534" i="7"/>
  <c r="EU535" i="7"/>
  <c r="EU118" i="7"/>
  <c r="EU119" i="7"/>
  <c r="EU120" i="7"/>
  <c r="EU346" i="7"/>
  <c r="EU121" i="7"/>
  <c r="EU122" i="7"/>
  <c r="EU6" i="7"/>
  <c r="EU347" i="7"/>
  <c r="EU348" i="7"/>
  <c r="EU536" i="7"/>
  <c r="EU349" i="7"/>
  <c r="EU362" i="7"/>
  <c r="EU350" i="7"/>
  <c r="EU351" i="7"/>
  <c r="EU352" i="7"/>
  <c r="EU353" i="7"/>
  <c r="EU354" i="7"/>
  <c r="EU355" i="7"/>
  <c r="EU567" i="7"/>
  <c r="EU568" i="7"/>
  <c r="EU618" i="7"/>
  <c r="EU716" i="7"/>
  <c r="EU356" i="7"/>
  <c r="EU357" i="7"/>
  <c r="EU358" i="7"/>
  <c r="EU460" i="7"/>
  <c r="EU359" i="7"/>
  <c r="EU537" i="7"/>
  <c r="EU360" i="7"/>
  <c r="EU361" i="7"/>
  <c r="EU569" i="7"/>
  <c r="EU619" i="7"/>
  <c r="EU363" i="7"/>
  <c r="EU364" i="7"/>
  <c r="EU288" i="7"/>
  <c r="EU620" i="7"/>
  <c r="EU365" i="7"/>
  <c r="EU7" i="7"/>
  <c r="EU510" i="7"/>
  <c r="EU8" i="7"/>
  <c r="EU123" i="7"/>
  <c r="EU16" i="7"/>
  <c r="EU124" i="7"/>
  <c r="EU621" i="7"/>
  <c r="EU125" i="7"/>
  <c r="EU131" i="7"/>
  <c r="EU367" i="7"/>
  <c r="EU368" i="7"/>
  <c r="EU132" i="7"/>
  <c r="EU622" i="7"/>
  <c r="EU133" i="7"/>
  <c r="EU369" i="7"/>
  <c r="EU371" i="7"/>
  <c r="EU623" i="7"/>
  <c r="EU372" i="7"/>
  <c r="EU373" i="7"/>
  <c r="EU9" i="7"/>
  <c r="EU134" i="7"/>
  <c r="EU135" i="7"/>
  <c r="EU136" i="7"/>
  <c r="EU624" i="7"/>
  <c r="EU374" i="7"/>
  <c r="EU375" i="7"/>
  <c r="EU137" i="7"/>
  <c r="EU138" i="7"/>
  <c r="EU139" i="7"/>
  <c r="EU625" i="7"/>
  <c r="EU626" i="7"/>
  <c r="EU376" i="7"/>
  <c r="EU627" i="7"/>
  <c r="EU628" i="7"/>
  <c r="EU140" i="7"/>
  <c r="EU629" i="7"/>
  <c r="EU302" i="7"/>
  <c r="EU630" i="7"/>
  <c r="EU141" i="7"/>
  <c r="EU377" i="7"/>
  <c r="EU142" i="7"/>
  <c r="EU719" i="7"/>
  <c r="EU143" i="7"/>
  <c r="EU144" i="7"/>
  <c r="EU145" i="7"/>
  <c r="EU146" i="7"/>
  <c r="EU147" i="7"/>
  <c r="EU148" i="7"/>
  <c r="EU149" i="7"/>
  <c r="EU378" i="7"/>
  <c r="EU379" i="7"/>
  <c r="EU380" i="7"/>
  <c r="EU150" i="7"/>
  <c r="EU151" i="7"/>
  <c r="EU152" i="7"/>
  <c r="EU153" i="7"/>
  <c r="EU154" i="7"/>
  <c r="EU381" i="7"/>
  <c r="EU571" i="7"/>
  <c r="EU631" i="7"/>
  <c r="EU382" i="7"/>
  <c r="EU388" i="7"/>
  <c r="EU538" i="7"/>
  <c r="EU2" i="7"/>
  <c r="EU10" i="7"/>
  <c r="EU155" i="7"/>
  <c r="EU17" i="7"/>
  <c r="EU632" i="7"/>
  <c r="EU389" i="7"/>
  <c r="EU390" i="7"/>
  <c r="EU511" i="7"/>
  <c r="EU633" i="7"/>
  <c r="EU634" i="7"/>
  <c r="EU156" i="7"/>
  <c r="EU391" i="7"/>
  <c r="EU392" i="7"/>
  <c r="EU157" i="7"/>
  <c r="EU158" i="7"/>
  <c r="EU159" i="7"/>
  <c r="EU721" i="7"/>
  <c r="EU635" i="7"/>
  <c r="EU572" i="7"/>
  <c r="EU722" i="7"/>
  <c r="EU393" i="7"/>
  <c r="EU394" i="7"/>
  <c r="EU636" i="7"/>
  <c r="EU637" i="7"/>
  <c r="EU539" i="7"/>
  <c r="EU395" i="7"/>
  <c r="EU512" i="7"/>
  <c r="EU396" i="7"/>
  <c r="EU160" i="7"/>
  <c r="EU161" i="7"/>
  <c r="EU254" i="7"/>
  <c r="EU162" i="7"/>
  <c r="EU163" i="7"/>
  <c r="EU397" i="7"/>
  <c r="EU398" i="7"/>
  <c r="EU399" i="7"/>
  <c r="EU638" i="7"/>
  <c r="EU639" i="7"/>
  <c r="EU640" i="7"/>
  <c r="EU400" i="7"/>
  <c r="EU540" i="7"/>
  <c r="EU401" i="7"/>
  <c r="EU641" i="7"/>
  <c r="EU403" i="7"/>
  <c r="EU404" i="7"/>
  <c r="EU405" i="7"/>
  <c r="EU406" i="7"/>
  <c r="EU513" i="7"/>
  <c r="EU402" i="7"/>
  <c r="EU541" i="7"/>
  <c r="EU164" i="7"/>
  <c r="EU461" i="7"/>
  <c r="EU386" i="7"/>
  <c r="EU542" i="7"/>
  <c r="EU472" i="7"/>
  <c r="EU165" i="7"/>
  <c r="EU166" i="7"/>
  <c r="EU543" i="7"/>
  <c r="EU544" i="7"/>
  <c r="EU415" i="7"/>
  <c r="EU407" i="7"/>
  <c r="EU167" i="7"/>
  <c r="EU168" i="7"/>
  <c r="EU169" i="7"/>
  <c r="EU642" i="7"/>
  <c r="EU545" i="7"/>
  <c r="EU546" i="7"/>
  <c r="EU547" i="7"/>
  <c r="EU548" i="7"/>
  <c r="EU462" i="7"/>
  <c r="EU463" i="7"/>
  <c r="EU408" i="7"/>
  <c r="EU409" i="7"/>
  <c r="EU464" i="7"/>
  <c r="EU643" i="7"/>
  <c r="EU644" i="7"/>
  <c r="EU645" i="7"/>
  <c r="EU646" i="7"/>
  <c r="EU647" i="7"/>
  <c r="EU366" i="7"/>
  <c r="EU573" i="7"/>
  <c r="EU465" i="7"/>
  <c r="EU410" i="7"/>
  <c r="EU170" i="7"/>
  <c r="EU648" i="7"/>
  <c r="EU171" i="7"/>
  <c r="EU649" i="7"/>
  <c r="EU172" i="7"/>
  <c r="EU650" i="7"/>
  <c r="EU549" i="7"/>
  <c r="EU411" i="7"/>
  <c r="EU651" i="7"/>
  <c r="EU652" i="7"/>
  <c r="EU727" i="7"/>
  <c r="EU717" i="7"/>
  <c r="EU173" i="7"/>
  <c r="EU174" i="7"/>
  <c r="EU550" i="7"/>
  <c r="EU18" i="7"/>
  <c r="EU574" i="7"/>
  <c r="EU575" i="7"/>
  <c r="EU412" i="7"/>
  <c r="EU514" i="7"/>
  <c r="EU413" i="7"/>
  <c r="EU653" i="7"/>
  <c r="EU175" i="7"/>
  <c r="EU414" i="7"/>
  <c r="EU551" i="7"/>
  <c r="EU552" i="7"/>
  <c r="EU466" i="7"/>
  <c r="EU576" i="7"/>
  <c r="EU467" i="7"/>
  <c r="EU468" i="7"/>
  <c r="EU654" i="7"/>
  <c r="EU655" i="7"/>
  <c r="EU553" i="7"/>
  <c r="EU176" i="7"/>
  <c r="EU656" i="7"/>
  <c r="EU177" i="7"/>
  <c r="EU469" i="7"/>
  <c r="EU554" i="7"/>
  <c r="EU416" i="7"/>
  <c r="EU417" i="7"/>
  <c r="EU657" i="7"/>
  <c r="EU729" i="7"/>
  <c r="EU577" i="7"/>
  <c r="EU418" i="7"/>
  <c r="EU178" i="7"/>
  <c r="EU658" i="7"/>
  <c r="EU179" i="7"/>
  <c r="EU180" i="7"/>
  <c r="EU659" i="7"/>
  <c r="EU181" i="7"/>
  <c r="EU662" i="7"/>
  <c r="EU663" i="7"/>
  <c r="EU664" i="7"/>
  <c r="EU718" i="7"/>
  <c r="EU730" i="7"/>
  <c r="EU665" i="7"/>
  <c r="EU666" i="7"/>
  <c r="EU667" i="7"/>
  <c r="EU668" i="7"/>
  <c r="EU182" i="7"/>
  <c r="EU555" i="7"/>
  <c r="EU183" i="7"/>
  <c r="EU184" i="7"/>
  <c r="EU185" i="7"/>
  <c r="EU186" i="7"/>
  <c r="EU660" i="7"/>
  <c r="EU661" i="7"/>
  <c r="EU187" i="7"/>
  <c r="EU188" i="7"/>
  <c r="EU189" i="7"/>
  <c r="EU669" i="7"/>
  <c r="EU419" i="7"/>
  <c r="EU470" i="7"/>
  <c r="EU471" i="7"/>
  <c r="EU670" i="7"/>
  <c r="EU671" i="7"/>
  <c r="EU672" i="7"/>
  <c r="EU673" i="7"/>
  <c r="EU674" i="7"/>
  <c r="EU420" i="7"/>
  <c r="EU675" i="7"/>
  <c r="EU676" i="7"/>
  <c r="EU677" i="7"/>
  <c r="EU678" i="7"/>
  <c r="EU679" i="7"/>
  <c r="EU19" i="7"/>
  <c r="EU190" i="7"/>
  <c r="EU191" i="7"/>
  <c r="EU192" i="7"/>
  <c r="EU11" i="7"/>
  <c r="EU193" i="7"/>
  <c r="EU680" i="7"/>
  <c r="EU681" i="7"/>
  <c r="EU682" i="7"/>
  <c r="EU194" i="7"/>
  <c r="EU195" i="7"/>
  <c r="EU196" i="7"/>
  <c r="EU683" i="7"/>
  <c r="EU421" i="7"/>
  <c r="EU197" i="7"/>
  <c r="EU198" i="7"/>
  <c r="EU199" i="7"/>
  <c r="EU684" i="7"/>
  <c r="EU200" i="7"/>
  <c r="EU201" i="7"/>
  <c r="EU685" i="7"/>
  <c r="EU686" i="7"/>
  <c r="EU687" i="7"/>
  <c r="EU202" i="7"/>
  <c r="EU203" i="7"/>
  <c r="EU688" i="7"/>
  <c r="EU204" i="7"/>
  <c r="EU689" i="7"/>
  <c r="EU690" i="7"/>
  <c r="EU205" i="7"/>
  <c r="EU691" i="7"/>
  <c r="EU206" i="7"/>
  <c r="EU692" i="7"/>
  <c r="EU693" i="7"/>
  <c r="EU207" i="7"/>
  <c r="EU208" i="7"/>
  <c r="EU694" i="7"/>
  <c r="EU209" i="7"/>
  <c r="EU210" i="7"/>
  <c r="EU422" i="7"/>
  <c r="EU695" i="7"/>
  <c r="EU211" i="7"/>
  <c r="EU129" i="7"/>
  <c r="EU720" i="7"/>
  <c r="EU423" i="7"/>
  <c r="EU696" i="7"/>
  <c r="EU697" i="7"/>
  <c r="EU698" i="7"/>
  <c r="EU699" i="7"/>
  <c r="EU700" i="7"/>
  <c r="EU701" i="7"/>
  <c r="EU570" i="7"/>
  <c r="EU212" i="7"/>
  <c r="EU213" i="7"/>
  <c r="EU473" i="7"/>
  <c r="EU424" i="7"/>
  <c r="EU425" i="7"/>
  <c r="EU474" i="7"/>
  <c r="EU214" i="7"/>
  <c r="EU702" i="7"/>
  <c r="EU703" i="7"/>
  <c r="EU130" i="7"/>
  <c r="EU515" i="7"/>
  <c r="EU215" i="7"/>
  <c r="EU704" i="7"/>
  <c r="EU475" i="7"/>
  <c r="EU216" i="7"/>
  <c r="EU217" i="7"/>
  <c r="EU218" i="7"/>
  <c r="EU219" i="7"/>
  <c r="EU220" i="7"/>
  <c r="EU221" i="7"/>
  <c r="EU426" i="7"/>
  <c r="EU427" i="7"/>
  <c r="EU476" i="7"/>
  <c r="EU477" i="7"/>
  <c r="EU478" i="7"/>
  <c r="EU479" i="7"/>
  <c r="EU428" i="7"/>
  <c r="EU556" i="7"/>
  <c r="EU480" i="7"/>
  <c r="EU557" i="7"/>
  <c r="EU481" i="7"/>
  <c r="EU705" i="7"/>
  <c r="EU429" i="7"/>
  <c r="EU558" i="7"/>
  <c r="EU430" i="7"/>
  <c r="EU431" i="7"/>
  <c r="EU559" i="7"/>
  <c r="EU560" i="7"/>
  <c r="EU432" i="7"/>
  <c r="EU482" i="7"/>
  <c r="EU433" i="7"/>
  <c r="EU255" i="7"/>
  <c r="EU256" i="7"/>
  <c r="EU434" i="7"/>
  <c r="EU516" i="7"/>
  <c r="EU435" i="7"/>
  <c r="EU436" i="7"/>
  <c r="EU483" i="7"/>
  <c r="EU437" i="7"/>
  <c r="EU222" i="7"/>
  <c r="EU706" i="7"/>
  <c r="EU223" i="7"/>
  <c r="EU707" i="7"/>
  <c r="EU224" i="7"/>
  <c r="EU225" i="7"/>
  <c r="EU731" i="7"/>
  <c r="EU724" i="7"/>
  <c r="EU723" i="7"/>
  <c r="EU725" i="7"/>
  <c r="EU711" i="7"/>
  <c r="EU715" i="7"/>
  <c r="EU370" i="7"/>
  <c r="BF731" i="7" l="1"/>
  <c r="BE731" i="7"/>
  <c r="BD731" i="7"/>
  <c r="BC731" i="7"/>
  <c r="BB731" i="7"/>
  <c r="BA731" i="7"/>
  <c r="AZ731" i="7"/>
  <c r="AY731" i="7"/>
  <c r="AX731" i="7"/>
  <c r="AW731" i="7"/>
  <c r="AT731" i="7"/>
  <c r="AS731" i="7"/>
  <c r="AM731" i="7"/>
  <c r="AL731" i="7"/>
  <c r="AK731" i="7"/>
  <c r="AU731" i="7"/>
  <c r="AV731" i="7"/>
  <c r="AP731" i="7"/>
  <c r="AR731" i="7"/>
  <c r="AQ731" i="7"/>
  <c r="AN731" i="7"/>
  <c r="BH731" i="7" l="1"/>
  <c r="BG731" i="7"/>
  <c r="CL731" i="7"/>
  <c r="CN731" i="7" s="1"/>
  <c r="CM731" i="7"/>
  <c r="CO731" i="7"/>
  <c r="CP731" i="7" s="1"/>
  <c r="CQ731" i="7"/>
  <c r="CU587" i="7"/>
  <c r="AO731" i="7"/>
  <c r="BQ668" i="7" l="1"/>
  <c r="BO668" i="7"/>
  <c r="BN668" i="7"/>
  <c r="BM668" i="7"/>
  <c r="BL668" i="7"/>
  <c r="BK668" i="7"/>
  <c r="BJ668" i="7"/>
  <c r="BI668" i="7"/>
  <c r="BD668" i="7"/>
  <c r="BC668" i="7"/>
  <c r="BB668" i="7"/>
  <c r="BA668" i="7"/>
  <c r="AZ668" i="7"/>
  <c r="AY668" i="7"/>
  <c r="AX668" i="7"/>
  <c r="AW668" i="7"/>
  <c r="AV668" i="7"/>
  <c r="BH668" i="7" s="1"/>
  <c r="AU668" i="7"/>
  <c r="AM668" i="7"/>
  <c r="AS668" i="7"/>
  <c r="BS668" i="7"/>
  <c r="BU668" i="7"/>
  <c r="AQ668" i="7"/>
  <c r="BT668" i="7"/>
  <c r="AP668" i="7"/>
  <c r="AT668" i="7"/>
  <c r="AR668" i="7"/>
  <c r="AO668" i="7"/>
  <c r="CO668" i="7" l="1"/>
  <c r="CP668" i="7" s="1"/>
  <c r="CL668" i="7"/>
  <c r="CN668" i="7" s="1"/>
  <c r="CM668" i="7"/>
  <c r="CQ668" i="7"/>
  <c r="BG668" i="7"/>
  <c r="J19" i="7"/>
  <c r="AN668" i="7"/>
  <c r="AJ668" i="7" l="1"/>
  <c r="BQ657" i="7"/>
  <c r="BO657" i="7"/>
  <c r="BN657" i="7"/>
  <c r="BM657" i="7"/>
  <c r="BL657" i="7"/>
  <c r="BK657" i="7"/>
  <c r="BJ657" i="7"/>
  <c r="BI657" i="7"/>
  <c r="BD657" i="7"/>
  <c r="BC657" i="7"/>
  <c r="BB657" i="7"/>
  <c r="BA657" i="7"/>
  <c r="AZ657" i="7"/>
  <c r="AY657" i="7"/>
  <c r="AX657" i="7"/>
  <c r="AW657" i="7"/>
  <c r="AV657" i="7"/>
  <c r="BG657" i="7" s="1"/>
  <c r="AU657" i="7"/>
  <c r="AM657" i="7"/>
  <c r="AO657" i="7"/>
  <c r="CL657" i="7" l="1"/>
  <c r="CN657" i="7" s="1"/>
  <c r="CM657" i="7"/>
  <c r="CO657" i="7"/>
  <c r="CP657" i="7" s="1"/>
  <c r="CQ657" i="7"/>
  <c r="BH657" i="7"/>
  <c r="AN657" i="7"/>
  <c r="CU561" i="7" l="1"/>
  <c r="CU621" i="7" l="1"/>
  <c r="CU700" i="7"/>
  <c r="EA12" i="7"/>
  <c r="EA20" i="7"/>
  <c r="EA126" i="7"/>
  <c r="EA21" i="7"/>
  <c r="EA22" i="7"/>
  <c r="EA226" i="7"/>
  <c r="EA23" i="7"/>
  <c r="EA383" i="7"/>
  <c r="EA227" i="7"/>
  <c r="EA24" i="7"/>
  <c r="EA25" i="7"/>
  <c r="EA228" i="7"/>
  <c r="EA26" i="7"/>
  <c r="EA27" i="7"/>
  <c r="EA485" i="7"/>
  <c r="EA28" i="7"/>
  <c r="EA499" i="7"/>
  <c r="EA229" i="7"/>
  <c r="EA438" i="7"/>
  <c r="EA29" i="7"/>
  <c r="EA486" i="7"/>
  <c r="EA231" i="7"/>
  <c r="EA230" i="7"/>
  <c r="EA484" i="7"/>
  <c r="EA232" i="7"/>
  <c r="EA30" i="7"/>
  <c r="EA31" i="7"/>
  <c r="EA233" i="7"/>
  <c r="EA32" i="7"/>
  <c r="EA33" i="7"/>
  <c r="EA34" i="7"/>
  <c r="EA35" i="7"/>
  <c r="EA487" i="7"/>
  <c r="EA488" i="7"/>
  <c r="EA36" i="7"/>
  <c r="EA37" i="7"/>
  <c r="EA38" i="7"/>
  <c r="EA39" i="7"/>
  <c r="EA40" i="7"/>
  <c r="EA387" i="7"/>
  <c r="EA439" i="7"/>
  <c r="EA234" i="7"/>
  <c r="EA235" i="7"/>
  <c r="EA41" i="7"/>
  <c r="EA42" i="7"/>
  <c r="EA43" i="7"/>
  <c r="EA44" i="7"/>
  <c r="EA236" i="7"/>
  <c r="EA45" i="7"/>
  <c r="EA440" i="7"/>
  <c r="EA489" i="7"/>
  <c r="EA490" i="7"/>
  <c r="EA491" i="7"/>
  <c r="EA492" i="7"/>
  <c r="EA493" i="7"/>
  <c r="EA237" i="7"/>
  <c r="EA238" i="7"/>
  <c r="EA239" i="7"/>
  <c r="EA46" i="7"/>
  <c r="EA47" i="7"/>
  <c r="EA48" i="7"/>
  <c r="EA49" i="7"/>
  <c r="EA50" i="7"/>
  <c r="EA51" i="7"/>
  <c r="EA52" i="7"/>
  <c r="EA53" i="7"/>
  <c r="EA54" i="7"/>
  <c r="EA55" i="7"/>
  <c r="EA56" i="7"/>
  <c r="EA57" i="7"/>
  <c r="EA441" i="7"/>
  <c r="EA58" i="7"/>
  <c r="EA240" i="7"/>
  <c r="EA494" i="7"/>
  <c r="EA241" i="7"/>
  <c r="EA242" i="7"/>
  <c r="EA13" i="7"/>
  <c r="EA59" i="7"/>
  <c r="EA244" i="7"/>
  <c r="EA495" i="7"/>
  <c r="EA243" i="7"/>
  <c r="EA442" i="7"/>
  <c r="EA245" i="7"/>
  <c r="EA60" i="7"/>
  <c r="EA61" i="7"/>
  <c r="EA62" i="7"/>
  <c r="EA587" i="7"/>
  <c r="EA246" i="7"/>
  <c r="EA247" i="7"/>
  <c r="EA63" i="7"/>
  <c r="EA64" i="7"/>
  <c r="EA443" i="7"/>
  <c r="EA248" i="7"/>
  <c r="EA127" i="7"/>
  <c r="EA444" i="7"/>
  <c r="EA65" i="7"/>
  <c r="EA128" i="7"/>
  <c r="EA591" i="7"/>
  <c r="EA66" i="7"/>
  <c r="EA249" i="7"/>
  <c r="EA257" i="7"/>
  <c r="EA67" i="7"/>
  <c r="EA68" i="7"/>
  <c r="EA69" i="7"/>
  <c r="EA258" i="7"/>
  <c r="EA496" i="7"/>
  <c r="EA259" i="7"/>
  <c r="EA3" i="7"/>
  <c r="EA70" i="7"/>
  <c r="EA71" i="7"/>
  <c r="EA260" i="7"/>
  <c r="EA72" i="7"/>
  <c r="EA261" i="7"/>
  <c r="EA73" i="7"/>
  <c r="EA500" i="7"/>
  <c r="EA445" i="7"/>
  <c r="EA250" i="7"/>
  <c r="EA262" i="7"/>
  <c r="EA447" i="7"/>
  <c r="EA74" i="7"/>
  <c r="EA263" i="7"/>
  <c r="EA264" i="7"/>
  <c r="EA265" i="7"/>
  <c r="EA266" i="7"/>
  <c r="EA267" i="7"/>
  <c r="EA268" i="7"/>
  <c r="EA269" i="7"/>
  <c r="EA270" i="7"/>
  <c r="EA271" i="7"/>
  <c r="EA272" i="7"/>
  <c r="EA497" i="7"/>
  <c r="EA273" i="7"/>
  <c r="EA501" i="7"/>
  <c r="EA75" i="7"/>
  <c r="EA76" i="7"/>
  <c r="EA77" i="7"/>
  <c r="EA78" i="7"/>
  <c r="EA448" i="7"/>
  <c r="EA274" i="7"/>
  <c r="EA79" i="7"/>
  <c r="EA80" i="7"/>
  <c r="EA275" i="7"/>
  <c r="EA276" i="7"/>
  <c r="EA277" i="7"/>
  <c r="EA596" i="7"/>
  <c r="EA81" i="7"/>
  <c r="EA4" i="7"/>
  <c r="EA278" i="7"/>
  <c r="EA279" i="7"/>
  <c r="EA502" i="7"/>
  <c r="EA280" i="7"/>
  <c r="EA281" i="7"/>
  <c r="EA82" i="7"/>
  <c r="EA385" i="7"/>
  <c r="EA282" i="7"/>
  <c r="EA83" i="7"/>
  <c r="EA84" i="7"/>
  <c r="EA283" i="7"/>
  <c r="EA284" i="7"/>
  <c r="EA285" i="7"/>
  <c r="EA286" i="7"/>
  <c r="EA498" i="7"/>
  <c r="EA603" i="7"/>
  <c r="EA85" i="7"/>
  <c r="EA86" i="7"/>
  <c r="EA287" i="7"/>
  <c r="EA289" i="7"/>
  <c r="EA290" i="7"/>
  <c r="EA291" i="7"/>
  <c r="EA292" i="7"/>
  <c r="EA293" i="7"/>
  <c r="EA449" i="7"/>
  <c r="EA294" i="7"/>
  <c r="EA450" i="7"/>
  <c r="EA451" i="7"/>
  <c r="EA452" i="7"/>
  <c r="EA295" i="7"/>
  <c r="EA503" i="7"/>
  <c r="EA517" i="7"/>
  <c r="EA296" i="7"/>
  <c r="EA297" i="7"/>
  <c r="EA504" i="7"/>
  <c r="EA298" i="7"/>
  <c r="EA299" i="7"/>
  <c r="EA300" i="7"/>
  <c r="EA301" i="7"/>
  <c r="EA518" i="7"/>
  <c r="EA519" i="7"/>
  <c r="EA520" i="7"/>
  <c r="EA521" i="7"/>
  <c r="EA522" i="7"/>
  <c r="EA505" i="7"/>
  <c r="EA506" i="7"/>
  <c r="EA507" i="7"/>
  <c r="EA303" i="7"/>
  <c r="EA304" i="7"/>
  <c r="EA305" i="7"/>
  <c r="EA454" i="7"/>
  <c r="EA455" i="7"/>
  <c r="EA456" i="7"/>
  <c r="EA508" i="7"/>
  <c r="EA306" i="7"/>
  <c r="EA453" i="7"/>
  <c r="EA457" i="7"/>
  <c r="EA307" i="7"/>
  <c r="EA527" i="7"/>
  <c r="EA308" i="7"/>
  <c r="EA87" i="7"/>
  <c r="EA88" i="7"/>
  <c r="EA89" i="7"/>
  <c r="EA523" i="7"/>
  <c r="EA524" i="7"/>
  <c r="EA525" i="7"/>
  <c r="EA526" i="7"/>
  <c r="EA528" i="7"/>
  <c r="EA309" i="7"/>
  <c r="EA458" i="7"/>
  <c r="EA90" i="7"/>
  <c r="EA310" i="7"/>
  <c r="EA311" i="7"/>
  <c r="EA312" i="7"/>
  <c r="EA251" i="7"/>
  <c r="EA313" i="7"/>
  <c r="EA446" i="7"/>
  <c r="EA509" i="7"/>
  <c r="EA314" i="7"/>
  <c r="EA315" i="7"/>
  <c r="EA316" i="7"/>
  <c r="EA317" i="7"/>
  <c r="EA529" i="7"/>
  <c r="EA318" i="7"/>
  <c r="EA319" i="7"/>
  <c r="EA320" i="7"/>
  <c r="EA91" i="7"/>
  <c r="EA321" i="7"/>
  <c r="EA92" i="7"/>
  <c r="EA93" i="7"/>
  <c r="EA322" i="7"/>
  <c r="EA15" i="7"/>
  <c r="EA252" i="7"/>
  <c r="EA323" i="7"/>
  <c r="EA253" i="7"/>
  <c r="EA324" i="7"/>
  <c r="EA325" i="7"/>
  <c r="EA326" i="7"/>
  <c r="EA327" i="7"/>
  <c r="EA328" i="7"/>
  <c r="EA329" i="7"/>
  <c r="EA330" i="7"/>
  <c r="EA331" i="7"/>
  <c r="EA332" i="7"/>
  <c r="EA254" i="7"/>
  <c r="EA333" i="7"/>
  <c r="EA94" i="7"/>
  <c r="EA336" i="7"/>
  <c r="EA334" i="7"/>
  <c r="EA530" i="7"/>
  <c r="EA335" i="7"/>
  <c r="EA337" i="7"/>
  <c r="EA95" i="7"/>
  <c r="EA96" i="7"/>
  <c r="EA97" i="7"/>
  <c r="EA338" i="7"/>
  <c r="EA531" i="7"/>
  <c r="EA532" i="7"/>
  <c r="EA459" i="7"/>
  <c r="EA98" i="7"/>
  <c r="EA99" i="7"/>
  <c r="EA100" i="7"/>
  <c r="EA101" i="7"/>
  <c r="EA533" i="7"/>
  <c r="EA102" i="7"/>
  <c r="EA103" i="7"/>
  <c r="EA104" i="7"/>
  <c r="EA339" i="7"/>
  <c r="EA340" i="7"/>
  <c r="EA341" i="7"/>
  <c r="EA105" i="7"/>
  <c r="EA106" i="7"/>
  <c r="EA342" i="7"/>
  <c r="EA343" i="7"/>
  <c r="EA107" i="7"/>
  <c r="EA108" i="7"/>
  <c r="EA109" i="7"/>
  <c r="EA110" i="7"/>
  <c r="EA111" i="7"/>
  <c r="EA615" i="7"/>
  <c r="EA112" i="7"/>
  <c r="EA113" i="7"/>
  <c r="EA114" i="7"/>
  <c r="EA115" i="7"/>
  <c r="EA116" i="7"/>
  <c r="EA117" i="7"/>
  <c r="EA344" i="7"/>
  <c r="EA345" i="7"/>
  <c r="EA534" i="7"/>
  <c r="EA535" i="7"/>
  <c r="EA118" i="7"/>
  <c r="EA119" i="7"/>
  <c r="EA120" i="7"/>
  <c r="EA346" i="7"/>
  <c r="EA121" i="7"/>
  <c r="EA122" i="7"/>
  <c r="EA6" i="7"/>
  <c r="EA347" i="7"/>
  <c r="EA348" i="7"/>
  <c r="EA536" i="7"/>
  <c r="EA349" i="7"/>
  <c r="EA362" i="7"/>
  <c r="EA350" i="7"/>
  <c r="EA351" i="7"/>
  <c r="EA352" i="7"/>
  <c r="EA353" i="7"/>
  <c r="EA354" i="7"/>
  <c r="EA355" i="7"/>
  <c r="EA356" i="7"/>
  <c r="EA357" i="7"/>
  <c r="EA358" i="7"/>
  <c r="EA460" i="7"/>
  <c r="EA359" i="7"/>
  <c r="EA537" i="7"/>
  <c r="EA360" i="7"/>
  <c r="EA361" i="7"/>
  <c r="EA363" i="7"/>
  <c r="EA364" i="7"/>
  <c r="EA288" i="7"/>
  <c r="EA620" i="7"/>
  <c r="EA365" i="7"/>
  <c r="EA7" i="7"/>
  <c r="EA510" i="7"/>
  <c r="EA123" i="7"/>
  <c r="EA124" i="7"/>
  <c r="EA621" i="7"/>
  <c r="EA125" i="7"/>
  <c r="EA131" i="7"/>
  <c r="EA367" i="7"/>
  <c r="EA368" i="7"/>
  <c r="EA132" i="7"/>
  <c r="EA622" i="7"/>
  <c r="EA133" i="7"/>
  <c r="EA369" i="7"/>
  <c r="EA371" i="7"/>
  <c r="EA372" i="7"/>
  <c r="EA373" i="7"/>
  <c r="EA9" i="7"/>
  <c r="EA134" i="7"/>
  <c r="EA135" i="7"/>
  <c r="EA136" i="7"/>
  <c r="EA374" i="7"/>
  <c r="EA375" i="7"/>
  <c r="EA137" i="7"/>
  <c r="EA138" i="7"/>
  <c r="EA139" i="7"/>
  <c r="EA376" i="7"/>
  <c r="EA140" i="7"/>
  <c r="EA302" i="7"/>
  <c r="EA141" i="7"/>
  <c r="EA377" i="7"/>
  <c r="EA142" i="7"/>
  <c r="EA143" i="7"/>
  <c r="EA144" i="7"/>
  <c r="EA145" i="7"/>
  <c r="EA146" i="7"/>
  <c r="EA147" i="7"/>
  <c r="EA148" i="7"/>
  <c r="EA149" i="7"/>
  <c r="EA378" i="7"/>
  <c r="EA379" i="7"/>
  <c r="EA380" i="7"/>
  <c r="EA150" i="7"/>
  <c r="EA151" i="7"/>
  <c r="EA152" i="7"/>
  <c r="EA153" i="7"/>
  <c r="EA154" i="7"/>
  <c r="EA381" i="7"/>
  <c r="EA382" i="7"/>
  <c r="EA388" i="7"/>
  <c r="EA538" i="7"/>
  <c r="EA2" i="7"/>
  <c r="EA10" i="7"/>
  <c r="EA155" i="7"/>
  <c r="EA17" i="7"/>
  <c r="EA389" i="7"/>
  <c r="EA390" i="7"/>
  <c r="EA511" i="7"/>
  <c r="EA156" i="7"/>
  <c r="EA391" i="7"/>
  <c r="EA392" i="7"/>
  <c r="EA157" i="7"/>
  <c r="EA158" i="7"/>
  <c r="EA159" i="7"/>
  <c r="EA393" i="7"/>
  <c r="EA394" i="7"/>
  <c r="EA539" i="7"/>
  <c r="EA395" i="7"/>
  <c r="EA512" i="7"/>
  <c r="EA396" i="7"/>
  <c r="EA160" i="7"/>
  <c r="EA161" i="7"/>
  <c r="EA162" i="7"/>
  <c r="EA163" i="7"/>
  <c r="EA397" i="7"/>
  <c r="EA398" i="7"/>
  <c r="EA399" i="7"/>
  <c r="EA400" i="7"/>
  <c r="EA540" i="7"/>
  <c r="EA401" i="7"/>
  <c r="EA403" i="7"/>
  <c r="EA404" i="7"/>
  <c r="EA405" i="7"/>
  <c r="EA406" i="7"/>
  <c r="EA513" i="7"/>
  <c r="EA402" i="7"/>
  <c r="EA541" i="7"/>
  <c r="EA164" i="7"/>
  <c r="EA461" i="7"/>
  <c r="EA386" i="7"/>
  <c r="EA542" i="7"/>
  <c r="EA472" i="7"/>
  <c r="EA165" i="7"/>
  <c r="EA166" i="7"/>
  <c r="EA543" i="7"/>
  <c r="EA544" i="7"/>
  <c r="EA415" i="7"/>
  <c r="EA407" i="7"/>
  <c r="EA167" i="7"/>
  <c r="EA168" i="7"/>
  <c r="EA169" i="7"/>
  <c r="EA545" i="7"/>
  <c r="EA546" i="7"/>
  <c r="EA547" i="7"/>
  <c r="EA548" i="7"/>
  <c r="EA462" i="7"/>
  <c r="EA463" i="7"/>
  <c r="EA408" i="7"/>
  <c r="EA409" i="7"/>
  <c r="EA464" i="7"/>
  <c r="EA465" i="7"/>
  <c r="EA410" i="7"/>
  <c r="EA170" i="7"/>
  <c r="EA171" i="7"/>
  <c r="EA172" i="7"/>
  <c r="EA549" i="7"/>
  <c r="EA411" i="7"/>
  <c r="EA173" i="7"/>
  <c r="EA174" i="7"/>
  <c r="EA550" i="7"/>
  <c r="EA18" i="7"/>
  <c r="EA412" i="7"/>
  <c r="EA514" i="7"/>
  <c r="EA413" i="7"/>
  <c r="EA175" i="7"/>
  <c r="EA414" i="7"/>
  <c r="EA551" i="7"/>
  <c r="EA552" i="7"/>
  <c r="EA466" i="7"/>
  <c r="EA467" i="7"/>
  <c r="EA468" i="7"/>
  <c r="EA553" i="7"/>
  <c r="EA176" i="7"/>
  <c r="EA177" i="7"/>
  <c r="EA469" i="7"/>
  <c r="EA554" i="7"/>
  <c r="EA416" i="7"/>
  <c r="EA417" i="7"/>
  <c r="EA418" i="7"/>
  <c r="EA178" i="7"/>
  <c r="EA179" i="7"/>
  <c r="EA180" i="7"/>
  <c r="EA181" i="7"/>
  <c r="EA182" i="7"/>
  <c r="EA555" i="7"/>
  <c r="EA183" i="7"/>
  <c r="EA184" i="7"/>
  <c r="EA185" i="7"/>
  <c r="EA186" i="7"/>
  <c r="EA187" i="7"/>
  <c r="EA188" i="7"/>
  <c r="EA189" i="7"/>
  <c r="EA419" i="7"/>
  <c r="EA470" i="7"/>
  <c r="EA471" i="7"/>
  <c r="EA420" i="7"/>
  <c r="EA190" i="7"/>
  <c r="EA191" i="7"/>
  <c r="EA192" i="7"/>
  <c r="EA193" i="7"/>
  <c r="EA194" i="7"/>
  <c r="EA195" i="7"/>
  <c r="EA196" i="7"/>
  <c r="EA421" i="7"/>
  <c r="EA197" i="7"/>
  <c r="EA198" i="7"/>
  <c r="EA199" i="7"/>
  <c r="EA200" i="7"/>
  <c r="EA201" i="7"/>
  <c r="EA202" i="7"/>
  <c r="EA203" i="7"/>
  <c r="EA204" i="7"/>
  <c r="EA205" i="7"/>
  <c r="EA206" i="7"/>
  <c r="EA207" i="7"/>
  <c r="EA208" i="7"/>
  <c r="EA209" i="7"/>
  <c r="EA210" i="7"/>
  <c r="EA422" i="7"/>
  <c r="EA211" i="7"/>
  <c r="EA129" i="7"/>
  <c r="EA423" i="7"/>
  <c r="EA212" i="7"/>
  <c r="EA213" i="7"/>
  <c r="EA473" i="7"/>
  <c r="EA424" i="7"/>
  <c r="EA425" i="7"/>
  <c r="EA474" i="7"/>
  <c r="EA214" i="7"/>
  <c r="EA130" i="7"/>
  <c r="EA515" i="7"/>
  <c r="EA215" i="7"/>
  <c r="EA475" i="7"/>
  <c r="EA216" i="7"/>
  <c r="EA217" i="7"/>
  <c r="EA218" i="7"/>
  <c r="EA219" i="7"/>
  <c r="EA220" i="7"/>
  <c r="EA221" i="7"/>
  <c r="EA426" i="7"/>
  <c r="EA427" i="7"/>
  <c r="EA476" i="7"/>
  <c r="EA477" i="7"/>
  <c r="EA478" i="7"/>
  <c r="EA479" i="7"/>
  <c r="EA428" i="7"/>
  <c r="EA556" i="7"/>
  <c r="EA480" i="7"/>
  <c r="EA557" i="7"/>
  <c r="EA481" i="7"/>
  <c r="EA429" i="7"/>
  <c r="EA558" i="7"/>
  <c r="EA430" i="7"/>
  <c r="EA431" i="7"/>
  <c r="EA559" i="7"/>
  <c r="EA560" i="7"/>
  <c r="EA432" i="7"/>
  <c r="EA482" i="7"/>
  <c r="EA433" i="7"/>
  <c r="EA255" i="7"/>
  <c r="EA256" i="7"/>
  <c r="EA434" i="7"/>
  <c r="EA516" i="7"/>
  <c r="EA435" i="7"/>
  <c r="EA436" i="7"/>
  <c r="EA483" i="7"/>
  <c r="EA384" i="7"/>
  <c r="EA437" i="7"/>
  <c r="EA222" i="7"/>
  <c r="EA223" i="7"/>
  <c r="EA224" i="7"/>
  <c r="EA225" i="7"/>
  <c r="EA561" i="7"/>
  <c r="EA562" i="7"/>
  <c r="EA577" i="7"/>
  <c r="EA571" i="7"/>
  <c r="EA568" i="7"/>
  <c r="EA567" i="7"/>
  <c r="EA575" i="7"/>
  <c r="EA574" i="7"/>
  <c r="EA576" i="7"/>
  <c r="EA578" i="7"/>
  <c r="EA588" i="7"/>
  <c r="EA585" i="7"/>
  <c r="EA611" i="7"/>
  <c r="EA619" i="7"/>
  <c r="EA612" i="7"/>
  <c r="EA584" i="7"/>
  <c r="EA586" i="7"/>
  <c r="EA599" i="7"/>
  <c r="EA582" i="7"/>
  <c r="EA594" i="7"/>
  <c r="EA614" i="7"/>
  <c r="EA597" i="7"/>
  <c r="EA604" i="7"/>
  <c r="EA569" i="7"/>
  <c r="EA566" i="7"/>
  <c r="EA570" i="7"/>
  <c r="EA618" i="7"/>
  <c r="EA572" i="7"/>
  <c r="EA605" i="7"/>
  <c r="EA573" i="7"/>
  <c r="EA563" i="7"/>
  <c r="EA565" i="7"/>
  <c r="EA564" i="7"/>
  <c r="EA608" i="7"/>
  <c r="EA581" i="7"/>
  <c r="EA610" i="7"/>
  <c r="EA370" i="7"/>
  <c r="CU411" i="7"/>
  <c r="BI20" i="7"/>
  <c r="BI126" i="7"/>
  <c r="BI21" i="7"/>
  <c r="BI22" i="7"/>
  <c r="BI226" i="7"/>
  <c r="BI23" i="7"/>
  <c r="BI383" i="7"/>
  <c r="BI227" i="7"/>
  <c r="BI24" i="7"/>
  <c r="BI25" i="7"/>
  <c r="BI228" i="7"/>
  <c r="BI26" i="7"/>
  <c r="BI27" i="7"/>
  <c r="BI485" i="7"/>
  <c r="BI28" i="7"/>
  <c r="BI229" i="7"/>
  <c r="BI438" i="7"/>
  <c r="BI29" i="7"/>
  <c r="BI231" i="7"/>
  <c r="BI230" i="7"/>
  <c r="BI232" i="7"/>
  <c r="BI30" i="7"/>
  <c r="BI31" i="7"/>
  <c r="BI233" i="7"/>
  <c r="BI32" i="7"/>
  <c r="BI33" i="7"/>
  <c r="BI34" i="7"/>
  <c r="BI35" i="7"/>
  <c r="BI487" i="7"/>
  <c r="BI488" i="7"/>
  <c r="BI36" i="7"/>
  <c r="BI37" i="7"/>
  <c r="BI38" i="7"/>
  <c r="BI39" i="7"/>
  <c r="BI40" i="7"/>
  <c r="BI387" i="7"/>
  <c r="BI439" i="7"/>
  <c r="BI234" i="7"/>
  <c r="BI235" i="7"/>
  <c r="BI41" i="7"/>
  <c r="BI42" i="7"/>
  <c r="BI43" i="7"/>
  <c r="BI44" i="7"/>
  <c r="BI236" i="7"/>
  <c r="BI45" i="7"/>
  <c r="BI440" i="7"/>
  <c r="BI237" i="7"/>
  <c r="BI238" i="7"/>
  <c r="BI239" i="7"/>
  <c r="BI46" i="7"/>
  <c r="BI47" i="7"/>
  <c r="BI48" i="7"/>
  <c r="BI49" i="7"/>
  <c r="BI50" i="7"/>
  <c r="BI51" i="7"/>
  <c r="BI52" i="7"/>
  <c r="BI53" i="7"/>
  <c r="BI54" i="7"/>
  <c r="BI55" i="7"/>
  <c r="BI56" i="7"/>
  <c r="BI57" i="7"/>
  <c r="BI441" i="7"/>
  <c r="BI58" i="7"/>
  <c r="BI240" i="7"/>
  <c r="BI241" i="7"/>
  <c r="BI242" i="7"/>
  <c r="BI13" i="7"/>
  <c r="BI59" i="7"/>
  <c r="BI244" i="7"/>
  <c r="BI726" i="7"/>
  <c r="BI728" i="7"/>
  <c r="BI243" i="7"/>
  <c r="BI442" i="7"/>
  <c r="BI245" i="7"/>
  <c r="BI60" i="7"/>
  <c r="BI61" i="7"/>
  <c r="BI62" i="7"/>
  <c r="BI246" i="7"/>
  <c r="BI247" i="7"/>
  <c r="BI63" i="7"/>
  <c r="BI64" i="7"/>
  <c r="BI443" i="7"/>
  <c r="BI248" i="7"/>
  <c r="EO490" i="7"/>
  <c r="EO489" i="7"/>
  <c r="EO491" i="7"/>
  <c r="EO535" i="7"/>
  <c r="EO542" i="7"/>
  <c r="EO537" i="7"/>
  <c r="EO559" i="7"/>
  <c r="EO525" i="7"/>
  <c r="EO526" i="7"/>
  <c r="EO524" i="7"/>
  <c r="EO554" i="7"/>
  <c r="EO560" i="7"/>
  <c r="EO533" i="7"/>
  <c r="EO496" i="7"/>
  <c r="EO493" i="7"/>
  <c r="EO486" i="7"/>
  <c r="EO492" i="7"/>
  <c r="K18" i="7"/>
  <c r="K10" i="7"/>
  <c r="K539" i="7"/>
  <c r="K552" i="7"/>
  <c r="K551" i="7"/>
  <c r="BR543" i="7"/>
  <c r="BR512" i="7"/>
  <c r="BR499" i="7"/>
  <c r="BR500" i="7"/>
  <c r="BR501" i="7"/>
  <c r="BR502" i="7"/>
  <c r="BR503" i="7"/>
  <c r="BR517" i="7"/>
  <c r="BR504" i="7"/>
  <c r="BR505" i="7"/>
  <c r="BR506" i="7"/>
  <c r="BR507" i="7"/>
  <c r="BR508" i="7"/>
  <c r="BR509" i="7"/>
  <c r="BR510" i="7"/>
  <c r="BR511" i="7"/>
  <c r="BR513" i="7"/>
  <c r="BR514" i="7"/>
  <c r="BR515" i="7"/>
  <c r="BR516" i="7"/>
  <c r="BR497" i="7"/>
  <c r="BR484" i="7"/>
  <c r="BR548" i="7"/>
  <c r="BR18" i="7"/>
  <c r="BR10" i="7"/>
  <c r="BR539" i="7"/>
  <c r="BR552" i="7"/>
  <c r="BR551" i="7"/>
  <c r="BR536" i="7"/>
  <c r="BR587" i="7"/>
  <c r="BR494" i="7"/>
  <c r="BR621" i="7"/>
  <c r="BR700" i="7"/>
  <c r="BR625" i="7"/>
  <c r="BR492" i="7"/>
  <c r="BR490" i="7"/>
  <c r="BR489" i="7"/>
  <c r="BR491" i="7"/>
  <c r="BR535" i="7"/>
  <c r="BR542" i="7"/>
  <c r="BR537" i="7"/>
  <c r="BR559" i="7"/>
  <c r="BR525" i="7"/>
  <c r="BR526" i="7"/>
  <c r="BR524" i="7"/>
  <c r="BR554" i="7"/>
  <c r="BR560" i="7"/>
  <c r="BR533" i="7"/>
  <c r="BR496" i="7"/>
  <c r="BR493" i="7"/>
  <c r="BR486" i="7"/>
  <c r="BR550" i="7"/>
  <c r="BR531" i="7"/>
  <c r="BR532" i="7"/>
  <c r="BR495" i="7"/>
  <c r="BR15" i="7"/>
  <c r="BR709" i="7"/>
  <c r="BR716" i="7"/>
  <c r="BR654" i="7"/>
  <c r="BR637" i="7"/>
  <c r="BR561" i="7"/>
  <c r="BR562" i="7"/>
  <c r="BR577" i="7"/>
  <c r="BR571" i="7"/>
  <c r="BR568" i="7"/>
  <c r="BR567" i="7"/>
  <c r="BR575" i="7"/>
  <c r="BR574" i="7"/>
  <c r="BR576" i="7"/>
  <c r="BR707" i="7"/>
  <c r="BR578" i="7"/>
  <c r="BR670" i="7"/>
  <c r="BR636" i="7"/>
  <c r="BR638" i="7"/>
  <c r="BR639" i="7"/>
  <c r="BR686" i="7"/>
  <c r="BR588" i="7"/>
  <c r="BR696" i="7"/>
  <c r="BR585" i="7"/>
  <c r="BR673" i="7"/>
  <c r="BR662" i="7"/>
  <c r="BR675" i="7"/>
  <c r="BR692" i="7"/>
  <c r="BR695" i="7"/>
  <c r="BR655" i="7"/>
  <c r="BR660" i="7"/>
  <c r="BR661" i="7"/>
  <c r="BR648" i="7"/>
  <c r="BR611" i="7"/>
  <c r="BR619" i="7"/>
  <c r="BR612" i="7"/>
  <c r="BR584" i="7"/>
  <c r="BR704" i="7"/>
  <c r="BR586" i="7"/>
  <c r="BR635" i="7"/>
  <c r="BR599" i="7"/>
  <c r="BR699" i="7"/>
  <c r="BR690" i="7"/>
  <c r="BR629" i="7"/>
  <c r="BR582" i="7"/>
  <c r="BR594" i="7"/>
  <c r="BR628" i="7"/>
  <c r="BR614" i="7"/>
  <c r="BR669" i="7"/>
  <c r="BR597" i="7"/>
  <c r="BR604" i="7"/>
  <c r="BR682" i="7"/>
  <c r="BR624" i="7"/>
  <c r="BR14" i="7"/>
  <c r="BR644" i="7"/>
  <c r="BR569" i="7"/>
  <c r="BR566" i="7"/>
  <c r="BR570" i="7"/>
  <c r="BR618" i="7"/>
  <c r="BR572" i="7"/>
  <c r="BR605" i="7"/>
  <c r="BR643" i="7"/>
  <c r="BR640" i="7"/>
  <c r="BR573" i="7"/>
  <c r="BR645" i="7"/>
  <c r="BR647" i="7"/>
  <c r="BR563" i="7"/>
  <c r="BR634" i="7"/>
  <c r="BR565" i="7"/>
  <c r="BR646" i="7"/>
  <c r="BR564" i="7"/>
  <c r="BR677" i="7"/>
  <c r="BR685" i="7"/>
  <c r="BR680" i="7"/>
  <c r="BR684" i="7"/>
  <c r="BR702" i="7"/>
  <c r="BR674" i="7"/>
  <c r="BR608" i="7"/>
  <c r="BR687" i="7"/>
  <c r="BR581" i="7"/>
  <c r="BR642" i="7"/>
  <c r="BR658" i="7"/>
  <c r="BR610" i="7"/>
  <c r="BR676" i="7"/>
  <c r="BR693" i="7"/>
  <c r="BR679" i="7"/>
  <c r="BR632" i="7"/>
  <c r="BR705" i="7"/>
  <c r="BR681" i="7"/>
  <c r="BR691" i="7"/>
  <c r="BR600" i="7"/>
  <c r="BR659" i="7"/>
  <c r="BR8" i="7"/>
  <c r="BR613" i="7"/>
  <c r="BR683" i="7"/>
  <c r="BR11" i="7"/>
  <c r="BR616" i="7"/>
  <c r="BR16" i="7"/>
  <c r="BR602" i="7"/>
  <c r="BR694" i="7"/>
  <c r="BR703" i="7"/>
  <c r="BR656" i="7"/>
  <c r="BR633" i="7"/>
  <c r="BR580" i="7"/>
  <c r="BR601" i="7"/>
  <c r="BR688" i="7"/>
  <c r="BR609" i="7"/>
  <c r="BR583" i="7"/>
  <c r="BR606" i="7"/>
  <c r="BR689" i="7"/>
  <c r="BR672" i="7"/>
  <c r="BR579" i="7"/>
  <c r="BR595" i="7"/>
  <c r="BR5" i="7"/>
  <c r="BR598" i="7"/>
  <c r="BR653" i="7"/>
  <c r="BR650" i="7"/>
  <c r="BR678" i="7"/>
  <c r="BR617" i="7"/>
  <c r="BR593" i="7"/>
  <c r="BR729" i="7"/>
  <c r="BR19" i="7"/>
  <c r="BR592" i="7"/>
  <c r="BR697" i="7"/>
  <c r="BR651" i="7"/>
  <c r="BR720" i="7"/>
  <c r="BR589" i="7"/>
  <c r="BR590" i="7"/>
  <c r="BR712" i="7"/>
  <c r="BR713" i="7"/>
  <c r="BR714" i="7"/>
  <c r="BR607" i="7"/>
  <c r="BR627" i="7"/>
  <c r="BR630" i="7"/>
  <c r="BR701" i="7"/>
  <c r="BR719" i="7"/>
  <c r="BR722" i="7"/>
  <c r="BR717" i="7"/>
  <c r="BR652" i="7"/>
  <c r="BR649" i="7"/>
  <c r="BR710" i="7"/>
  <c r="BR698" i="7"/>
  <c r="BR671" i="7"/>
  <c r="BR663" i="7"/>
  <c r="BR631" i="7"/>
  <c r="BR666" i="7"/>
  <c r="BR730" i="7"/>
  <c r="BR667" i="7"/>
  <c r="BR721" i="7"/>
  <c r="BR727" i="7"/>
  <c r="BR718" i="7"/>
  <c r="BR664" i="7"/>
  <c r="BR665" i="7"/>
  <c r="BR724" i="7"/>
  <c r="BR723" i="7"/>
  <c r="BR725" i="7"/>
  <c r="BR711" i="7"/>
  <c r="BR715" i="7"/>
  <c r="BE543" i="7"/>
  <c r="BF543" i="7"/>
  <c r="BE512" i="7"/>
  <c r="BF512" i="7"/>
  <c r="BE499" i="7"/>
  <c r="BF499" i="7"/>
  <c r="BE500" i="7"/>
  <c r="BF500" i="7"/>
  <c r="BE501" i="7"/>
  <c r="BF501" i="7"/>
  <c r="BE502" i="7"/>
  <c r="BF502" i="7"/>
  <c r="BE503" i="7"/>
  <c r="BF503" i="7"/>
  <c r="BE517" i="7"/>
  <c r="BF517" i="7"/>
  <c r="BE504" i="7"/>
  <c r="BF504" i="7"/>
  <c r="BE505" i="7"/>
  <c r="BF505" i="7"/>
  <c r="BE506" i="7"/>
  <c r="BF506" i="7"/>
  <c r="BE507" i="7"/>
  <c r="BF507" i="7"/>
  <c r="BE508" i="7"/>
  <c r="BF508" i="7"/>
  <c r="BE509" i="7"/>
  <c r="BF509" i="7"/>
  <c r="BE510" i="7"/>
  <c r="BF510" i="7"/>
  <c r="BE511" i="7"/>
  <c r="BF511" i="7"/>
  <c r="BE513" i="7"/>
  <c r="BF513" i="7"/>
  <c r="BE514" i="7"/>
  <c r="BF514" i="7"/>
  <c r="BE515" i="7"/>
  <c r="BF515" i="7"/>
  <c r="BE516" i="7"/>
  <c r="BF516" i="7"/>
  <c r="BE497" i="7"/>
  <c r="BF497" i="7"/>
  <c r="BE484" i="7"/>
  <c r="BF484" i="7"/>
  <c r="BE548" i="7"/>
  <c r="BF548" i="7"/>
  <c r="BE18" i="7"/>
  <c r="BF18" i="7"/>
  <c r="BE10" i="7"/>
  <c r="BF10" i="7"/>
  <c r="BE539" i="7"/>
  <c r="BF539" i="7"/>
  <c r="BE552" i="7"/>
  <c r="BF552" i="7"/>
  <c r="AK415" i="7"/>
  <c r="AL415" i="7"/>
  <c r="AM415" i="7"/>
  <c r="AU415" i="7"/>
  <c r="AV415" i="7"/>
  <c r="BG415" i="7" s="1"/>
  <c r="AW415" i="7"/>
  <c r="AX415" i="7"/>
  <c r="AY415" i="7"/>
  <c r="AZ415" i="7"/>
  <c r="BA415" i="7"/>
  <c r="BB415" i="7"/>
  <c r="BC415" i="7"/>
  <c r="BD415" i="7"/>
  <c r="BE415" i="7"/>
  <c r="BF415" i="7"/>
  <c r="BI415" i="7"/>
  <c r="BJ415" i="7"/>
  <c r="BK415" i="7"/>
  <c r="BL415" i="7"/>
  <c r="BM415" i="7"/>
  <c r="BN415" i="7"/>
  <c r="BO415" i="7"/>
  <c r="BP415" i="7"/>
  <c r="BQ415" i="7"/>
  <c r="BR415" i="7"/>
  <c r="CU415" i="7"/>
  <c r="AK407" i="7"/>
  <c r="AL407" i="7"/>
  <c r="AM407" i="7"/>
  <c r="AU407" i="7"/>
  <c r="AV407" i="7"/>
  <c r="BG407" i="7" s="1"/>
  <c r="AW407" i="7"/>
  <c r="AX407" i="7"/>
  <c r="AY407" i="7"/>
  <c r="AZ407" i="7"/>
  <c r="BA407" i="7"/>
  <c r="BB407" i="7"/>
  <c r="BC407" i="7"/>
  <c r="BD407" i="7"/>
  <c r="BE407" i="7"/>
  <c r="BF407" i="7"/>
  <c r="BI407" i="7"/>
  <c r="BJ407" i="7"/>
  <c r="BK407" i="7"/>
  <c r="BL407" i="7"/>
  <c r="BM407" i="7"/>
  <c r="BN407" i="7"/>
  <c r="BO407" i="7"/>
  <c r="BP407" i="7"/>
  <c r="BQ407" i="7"/>
  <c r="BR407" i="7"/>
  <c r="CU407" i="7"/>
  <c r="EE407" i="7"/>
  <c r="AK167" i="7"/>
  <c r="AL167" i="7"/>
  <c r="AM167" i="7"/>
  <c r="AS167" i="7"/>
  <c r="AT167" i="7"/>
  <c r="AU167" i="7"/>
  <c r="AV167" i="7"/>
  <c r="AW167" i="7"/>
  <c r="AX167" i="7"/>
  <c r="AY167" i="7"/>
  <c r="AZ167" i="7"/>
  <c r="BA167" i="7"/>
  <c r="BB167" i="7"/>
  <c r="BC167" i="7"/>
  <c r="BD167" i="7"/>
  <c r="BE167" i="7"/>
  <c r="BF167" i="7"/>
  <c r="BG167" i="7"/>
  <c r="BH167" i="7"/>
  <c r="BI167" i="7"/>
  <c r="BL167" i="7"/>
  <c r="BM167" i="7"/>
  <c r="BN167" i="7"/>
  <c r="BO167" i="7"/>
  <c r="BP167" i="7"/>
  <c r="BQ167" i="7"/>
  <c r="BR167" i="7"/>
  <c r="CU167" i="7"/>
  <c r="EE167" i="7"/>
  <c r="AK168" i="7"/>
  <c r="AL168" i="7"/>
  <c r="AM168" i="7"/>
  <c r="AS168" i="7"/>
  <c r="AT168" i="7"/>
  <c r="AU168" i="7"/>
  <c r="AV168" i="7"/>
  <c r="BG168" i="7" s="1"/>
  <c r="AW168" i="7"/>
  <c r="AX168" i="7"/>
  <c r="AY168" i="7"/>
  <c r="AZ168" i="7"/>
  <c r="BA168" i="7"/>
  <c r="BB168" i="7"/>
  <c r="BC168" i="7"/>
  <c r="BD168" i="7"/>
  <c r="BE168" i="7"/>
  <c r="BF168" i="7"/>
  <c r="BI168" i="7"/>
  <c r="BJ168" i="7"/>
  <c r="BK168" i="7"/>
  <c r="BL168" i="7"/>
  <c r="BM168" i="7"/>
  <c r="BN168" i="7"/>
  <c r="BO168" i="7"/>
  <c r="BP168" i="7"/>
  <c r="BQ168" i="7"/>
  <c r="BR168" i="7"/>
  <c r="CU168" i="7"/>
  <c r="EE168" i="7"/>
  <c r="AK169" i="7"/>
  <c r="AL169" i="7"/>
  <c r="AM169" i="7"/>
  <c r="AS169" i="7"/>
  <c r="AT169" i="7"/>
  <c r="AU169" i="7"/>
  <c r="AV169" i="7"/>
  <c r="AW169" i="7"/>
  <c r="AX169" i="7"/>
  <c r="AY169" i="7"/>
  <c r="AZ169" i="7"/>
  <c r="BA169" i="7"/>
  <c r="BB169" i="7"/>
  <c r="BC169" i="7"/>
  <c r="BD169" i="7"/>
  <c r="BE169" i="7"/>
  <c r="BF169" i="7"/>
  <c r="BG169" i="7"/>
  <c r="BH169" i="7"/>
  <c r="BI169" i="7"/>
  <c r="BJ169" i="7"/>
  <c r="BL169" i="7"/>
  <c r="BM169" i="7"/>
  <c r="BN169" i="7"/>
  <c r="BO169" i="7"/>
  <c r="BP169" i="7"/>
  <c r="BQ169" i="7"/>
  <c r="BR169" i="7"/>
  <c r="CU169" i="7"/>
  <c r="EE169" i="7"/>
  <c r="AK462" i="7"/>
  <c r="AL462" i="7"/>
  <c r="AM462" i="7"/>
  <c r="AU462" i="7"/>
  <c r="AV462" i="7"/>
  <c r="BG462" i="7" s="1"/>
  <c r="AW462" i="7"/>
  <c r="AX462" i="7"/>
  <c r="AY462" i="7"/>
  <c r="AZ462" i="7"/>
  <c r="BA462" i="7"/>
  <c r="BB462" i="7"/>
  <c r="BC462" i="7"/>
  <c r="BD462" i="7"/>
  <c r="BE462" i="7"/>
  <c r="BF462" i="7"/>
  <c r="BN462" i="7"/>
  <c r="BO462" i="7"/>
  <c r="BP462" i="7"/>
  <c r="BQ462" i="7"/>
  <c r="BR462" i="7"/>
  <c r="CU462" i="7"/>
  <c r="AK463" i="7"/>
  <c r="AL463" i="7"/>
  <c r="AM463" i="7"/>
  <c r="AU463" i="7"/>
  <c r="AV463" i="7"/>
  <c r="BG463" i="7" s="1"/>
  <c r="AW463" i="7"/>
  <c r="AX463" i="7"/>
  <c r="AY463" i="7"/>
  <c r="AZ463" i="7"/>
  <c r="BA463" i="7"/>
  <c r="BB463" i="7"/>
  <c r="BC463" i="7"/>
  <c r="BD463" i="7"/>
  <c r="BE463" i="7"/>
  <c r="BF463" i="7"/>
  <c r="BN463" i="7"/>
  <c r="BO463" i="7"/>
  <c r="BP463" i="7"/>
  <c r="BQ463" i="7"/>
  <c r="BR463" i="7"/>
  <c r="CU463" i="7"/>
  <c r="AK408" i="7"/>
  <c r="AL408" i="7"/>
  <c r="AM408" i="7"/>
  <c r="AU408" i="7"/>
  <c r="AV408" i="7"/>
  <c r="BG408" i="7" s="1"/>
  <c r="AW408" i="7"/>
  <c r="AX408" i="7"/>
  <c r="AY408" i="7"/>
  <c r="AZ408" i="7"/>
  <c r="BA408" i="7"/>
  <c r="BB408" i="7"/>
  <c r="BC408" i="7"/>
  <c r="BD408" i="7"/>
  <c r="BE408" i="7"/>
  <c r="BF408" i="7"/>
  <c r="BI408" i="7"/>
  <c r="BJ408" i="7"/>
  <c r="BK408" i="7"/>
  <c r="BL408" i="7"/>
  <c r="BM408" i="7"/>
  <c r="BN408" i="7"/>
  <c r="BO408" i="7"/>
  <c r="BP408" i="7"/>
  <c r="BQ408" i="7"/>
  <c r="BR408" i="7"/>
  <c r="CU408" i="7"/>
  <c r="AK409" i="7"/>
  <c r="AL409" i="7"/>
  <c r="AM409" i="7"/>
  <c r="AU409" i="7"/>
  <c r="AV409" i="7"/>
  <c r="BG409" i="7" s="1"/>
  <c r="AW409" i="7"/>
  <c r="AX409" i="7"/>
  <c r="AY409" i="7"/>
  <c r="AZ409" i="7"/>
  <c r="BA409" i="7"/>
  <c r="BB409" i="7"/>
  <c r="BC409" i="7"/>
  <c r="BD409" i="7"/>
  <c r="BE409" i="7"/>
  <c r="BF409" i="7"/>
  <c r="BI409" i="7"/>
  <c r="BJ409" i="7"/>
  <c r="BK409" i="7"/>
  <c r="BL409" i="7"/>
  <c r="BM409" i="7"/>
  <c r="BN409" i="7"/>
  <c r="BO409" i="7"/>
  <c r="BP409" i="7"/>
  <c r="BQ409" i="7"/>
  <c r="BR409" i="7"/>
  <c r="CU409" i="7"/>
  <c r="AK464" i="7"/>
  <c r="AL464" i="7"/>
  <c r="AM464" i="7"/>
  <c r="AU464" i="7"/>
  <c r="AV464" i="7"/>
  <c r="BG464" i="7" s="1"/>
  <c r="AW464" i="7"/>
  <c r="AX464" i="7"/>
  <c r="AY464" i="7"/>
  <c r="AZ464" i="7"/>
  <c r="BA464" i="7"/>
  <c r="BB464" i="7"/>
  <c r="BC464" i="7"/>
  <c r="BD464" i="7"/>
  <c r="BE464" i="7"/>
  <c r="BF464" i="7"/>
  <c r="BI464" i="7"/>
  <c r="BJ464" i="7"/>
  <c r="BK464" i="7"/>
  <c r="BL464" i="7"/>
  <c r="BM464" i="7"/>
  <c r="BN464" i="7"/>
  <c r="BO464" i="7"/>
  <c r="BP464" i="7"/>
  <c r="BQ464" i="7"/>
  <c r="BR464" i="7"/>
  <c r="CU464" i="7"/>
  <c r="EE464" i="7"/>
  <c r="AK366" i="7"/>
  <c r="AL366" i="7"/>
  <c r="AM366" i="7"/>
  <c r="AU366" i="7"/>
  <c r="AV366" i="7"/>
  <c r="BG366" i="7" s="1"/>
  <c r="AW366" i="7"/>
  <c r="AX366" i="7"/>
  <c r="AY366" i="7"/>
  <c r="AZ366" i="7"/>
  <c r="BA366" i="7"/>
  <c r="BB366" i="7"/>
  <c r="BC366" i="7"/>
  <c r="BD366" i="7"/>
  <c r="BE366" i="7"/>
  <c r="BF366" i="7"/>
  <c r="BI366" i="7"/>
  <c r="BJ366" i="7"/>
  <c r="BK366" i="7"/>
  <c r="BL366" i="7"/>
  <c r="BM366" i="7"/>
  <c r="BN366" i="7"/>
  <c r="BO366" i="7"/>
  <c r="BP366" i="7"/>
  <c r="BQ366" i="7"/>
  <c r="BR366" i="7"/>
  <c r="CU366" i="7"/>
  <c r="AK465" i="7"/>
  <c r="AL465" i="7"/>
  <c r="AM465" i="7"/>
  <c r="AU465" i="7"/>
  <c r="AV465" i="7"/>
  <c r="BG465" i="7" s="1"/>
  <c r="AW465" i="7"/>
  <c r="AX465" i="7"/>
  <c r="AY465" i="7"/>
  <c r="AZ465" i="7"/>
  <c r="BA465" i="7"/>
  <c r="BB465" i="7"/>
  <c r="BC465" i="7"/>
  <c r="BD465" i="7"/>
  <c r="BE465" i="7"/>
  <c r="BF465" i="7"/>
  <c r="BI465" i="7"/>
  <c r="BJ465" i="7"/>
  <c r="BK465" i="7"/>
  <c r="BL465" i="7"/>
  <c r="BM465" i="7"/>
  <c r="BN465" i="7"/>
  <c r="BO465" i="7"/>
  <c r="BP465" i="7"/>
  <c r="BQ465" i="7"/>
  <c r="BR465" i="7"/>
  <c r="CU465" i="7"/>
  <c r="AK410" i="7"/>
  <c r="AL410" i="7"/>
  <c r="AM410" i="7"/>
  <c r="AU410" i="7"/>
  <c r="AV410" i="7"/>
  <c r="BG410" i="7" s="1"/>
  <c r="AW410" i="7"/>
  <c r="AX410" i="7"/>
  <c r="AY410" i="7"/>
  <c r="AZ410" i="7"/>
  <c r="BA410" i="7"/>
  <c r="BB410" i="7"/>
  <c r="BC410" i="7"/>
  <c r="BD410" i="7"/>
  <c r="BE410" i="7"/>
  <c r="BF410" i="7"/>
  <c r="BI410" i="7"/>
  <c r="BJ410" i="7"/>
  <c r="BK410" i="7"/>
  <c r="BL410" i="7"/>
  <c r="BM410" i="7"/>
  <c r="BN410" i="7"/>
  <c r="BO410" i="7"/>
  <c r="BP410" i="7"/>
  <c r="BQ410" i="7"/>
  <c r="BR410" i="7"/>
  <c r="CU410" i="7"/>
  <c r="AK170" i="7"/>
  <c r="AL170" i="7"/>
  <c r="AM170" i="7"/>
  <c r="AS170" i="7"/>
  <c r="AT170" i="7"/>
  <c r="AU170" i="7"/>
  <c r="AV170" i="7"/>
  <c r="AW170" i="7"/>
  <c r="AX170" i="7"/>
  <c r="AY170" i="7"/>
  <c r="AZ170" i="7"/>
  <c r="BA170" i="7"/>
  <c r="BB170" i="7"/>
  <c r="BC170" i="7"/>
  <c r="BD170" i="7"/>
  <c r="BE170" i="7"/>
  <c r="BF170" i="7"/>
  <c r="BG170" i="7"/>
  <c r="BH170" i="7"/>
  <c r="BI170" i="7"/>
  <c r="BJ170" i="7"/>
  <c r="BK170" i="7"/>
  <c r="BL170" i="7"/>
  <c r="BM170" i="7"/>
  <c r="BN170" i="7"/>
  <c r="BO170" i="7"/>
  <c r="BP170" i="7"/>
  <c r="BQ170" i="7"/>
  <c r="BR170" i="7"/>
  <c r="CU170" i="7"/>
  <c r="EE170" i="7"/>
  <c r="AK171" i="7"/>
  <c r="AL171" i="7"/>
  <c r="AM171" i="7"/>
  <c r="AS171" i="7"/>
  <c r="AT171" i="7"/>
  <c r="AU171" i="7"/>
  <c r="AV171" i="7"/>
  <c r="AW171" i="7"/>
  <c r="AX171" i="7"/>
  <c r="AY171" i="7"/>
  <c r="AZ171" i="7"/>
  <c r="BA171" i="7"/>
  <c r="BB171" i="7"/>
  <c r="BC171" i="7"/>
  <c r="BD171" i="7"/>
  <c r="BE171" i="7"/>
  <c r="BF171" i="7"/>
  <c r="BG171" i="7"/>
  <c r="BH171" i="7"/>
  <c r="BI171" i="7"/>
  <c r="BJ171" i="7"/>
  <c r="BK171" i="7"/>
  <c r="BL171" i="7"/>
  <c r="BM171" i="7"/>
  <c r="BN171" i="7"/>
  <c r="BO171" i="7"/>
  <c r="BP171" i="7"/>
  <c r="BQ171" i="7"/>
  <c r="BR171" i="7"/>
  <c r="CU171" i="7"/>
  <c r="EE171" i="7"/>
  <c r="AK172" i="7"/>
  <c r="AL172" i="7"/>
  <c r="AM172" i="7"/>
  <c r="AS172" i="7"/>
  <c r="AT172" i="7"/>
  <c r="AU172" i="7"/>
  <c r="AV172" i="7"/>
  <c r="BG172" i="7" s="1"/>
  <c r="AW172" i="7"/>
  <c r="AX172" i="7"/>
  <c r="AY172" i="7"/>
  <c r="AZ172" i="7"/>
  <c r="BA172" i="7"/>
  <c r="BB172" i="7"/>
  <c r="BC172" i="7"/>
  <c r="BD172" i="7"/>
  <c r="BE172" i="7"/>
  <c r="BF172" i="7"/>
  <c r="BI172" i="7"/>
  <c r="BL172" i="7"/>
  <c r="BM172" i="7"/>
  <c r="BN172" i="7"/>
  <c r="BO172" i="7"/>
  <c r="BP172" i="7"/>
  <c r="BQ172" i="7"/>
  <c r="BR172" i="7"/>
  <c r="CU172" i="7"/>
  <c r="EE172" i="7"/>
  <c r="AK549" i="7"/>
  <c r="AL549" i="7"/>
  <c r="AM549" i="7"/>
  <c r="AU549" i="7"/>
  <c r="AV549" i="7"/>
  <c r="BG549" i="7" s="1"/>
  <c r="AW549" i="7"/>
  <c r="AX549" i="7"/>
  <c r="AY549" i="7"/>
  <c r="AZ549" i="7"/>
  <c r="BA549" i="7"/>
  <c r="BB549" i="7"/>
  <c r="BC549" i="7"/>
  <c r="BD549" i="7"/>
  <c r="BE549" i="7"/>
  <c r="BF549" i="7"/>
  <c r="CU549" i="7"/>
  <c r="AK411" i="7"/>
  <c r="AL411" i="7"/>
  <c r="AM411" i="7"/>
  <c r="AU411" i="7"/>
  <c r="AV411" i="7"/>
  <c r="BG411" i="7" s="1"/>
  <c r="AW411" i="7"/>
  <c r="AX411" i="7"/>
  <c r="AY411" i="7"/>
  <c r="AZ411" i="7"/>
  <c r="BA411" i="7"/>
  <c r="BB411" i="7"/>
  <c r="BC411" i="7"/>
  <c r="BD411" i="7"/>
  <c r="BE411" i="7"/>
  <c r="BF411" i="7"/>
  <c r="BI411" i="7"/>
  <c r="BJ411" i="7"/>
  <c r="BK411" i="7"/>
  <c r="BL411" i="7"/>
  <c r="BM411" i="7"/>
  <c r="BN411" i="7"/>
  <c r="BO411" i="7"/>
  <c r="BP411" i="7"/>
  <c r="BQ411" i="7"/>
  <c r="BR411" i="7"/>
  <c r="EE411" i="7"/>
  <c r="AK173" i="7"/>
  <c r="AL173" i="7"/>
  <c r="AM173" i="7"/>
  <c r="AS173" i="7"/>
  <c r="AT173" i="7"/>
  <c r="AU173" i="7"/>
  <c r="AV173" i="7"/>
  <c r="BG173" i="7" s="1"/>
  <c r="AW173" i="7"/>
  <c r="AX173" i="7"/>
  <c r="AY173" i="7"/>
  <c r="AZ173" i="7"/>
  <c r="BA173" i="7"/>
  <c r="BB173" i="7"/>
  <c r="BC173" i="7"/>
  <c r="BD173" i="7"/>
  <c r="BE173" i="7"/>
  <c r="BF173" i="7"/>
  <c r="BI173" i="7"/>
  <c r="BJ173" i="7"/>
  <c r="BK173" i="7"/>
  <c r="BL173" i="7"/>
  <c r="BM173" i="7"/>
  <c r="BN173" i="7"/>
  <c r="BO173" i="7"/>
  <c r="BP173" i="7"/>
  <c r="BQ173" i="7"/>
  <c r="BR173" i="7"/>
  <c r="CU173" i="7"/>
  <c r="EE173" i="7"/>
  <c r="AK174" i="7"/>
  <c r="AL174" i="7"/>
  <c r="AM174" i="7"/>
  <c r="AS174" i="7"/>
  <c r="AT174" i="7"/>
  <c r="AU174" i="7"/>
  <c r="AV174" i="7"/>
  <c r="BG174" i="7" s="1"/>
  <c r="AW174" i="7"/>
  <c r="AX174" i="7"/>
  <c r="AY174" i="7"/>
  <c r="AZ174" i="7"/>
  <c r="BA174" i="7"/>
  <c r="BB174" i="7"/>
  <c r="BC174" i="7"/>
  <c r="BD174" i="7"/>
  <c r="BE174" i="7"/>
  <c r="BF174" i="7"/>
  <c r="BI174" i="7"/>
  <c r="BJ174" i="7"/>
  <c r="BK174" i="7"/>
  <c r="BL174" i="7"/>
  <c r="BM174" i="7"/>
  <c r="BN174" i="7"/>
  <c r="BO174" i="7"/>
  <c r="BP174" i="7"/>
  <c r="BQ174" i="7"/>
  <c r="BR174" i="7"/>
  <c r="CU174" i="7"/>
  <c r="EE174" i="7"/>
  <c r="AK412" i="7"/>
  <c r="AL412" i="7"/>
  <c r="AM412" i="7"/>
  <c r="AU412" i="7"/>
  <c r="AV412" i="7"/>
  <c r="BG412" i="7" s="1"/>
  <c r="AW412" i="7"/>
  <c r="AX412" i="7"/>
  <c r="AY412" i="7"/>
  <c r="AZ412" i="7"/>
  <c r="BA412" i="7"/>
  <c r="BB412" i="7"/>
  <c r="BC412" i="7"/>
  <c r="BD412" i="7"/>
  <c r="BE412" i="7"/>
  <c r="BF412" i="7"/>
  <c r="BI412" i="7"/>
  <c r="BJ412" i="7"/>
  <c r="BK412" i="7"/>
  <c r="BL412" i="7"/>
  <c r="BM412" i="7"/>
  <c r="BN412" i="7"/>
  <c r="BO412" i="7"/>
  <c r="BP412" i="7"/>
  <c r="BQ412" i="7"/>
  <c r="BR412" i="7"/>
  <c r="CU412" i="7"/>
  <c r="AK413" i="7"/>
  <c r="AL413" i="7"/>
  <c r="AM413" i="7"/>
  <c r="AU413" i="7"/>
  <c r="AV413" i="7"/>
  <c r="BG413" i="7" s="1"/>
  <c r="AW413" i="7"/>
  <c r="AX413" i="7"/>
  <c r="AY413" i="7"/>
  <c r="AZ413" i="7"/>
  <c r="BA413" i="7"/>
  <c r="BB413" i="7"/>
  <c r="BC413" i="7"/>
  <c r="BD413" i="7"/>
  <c r="BE413" i="7"/>
  <c r="BF413" i="7"/>
  <c r="BI413" i="7"/>
  <c r="BJ413" i="7"/>
  <c r="BK413" i="7"/>
  <c r="BL413" i="7"/>
  <c r="BM413" i="7"/>
  <c r="BN413" i="7"/>
  <c r="BO413" i="7"/>
  <c r="BP413" i="7"/>
  <c r="BQ413" i="7"/>
  <c r="BR413" i="7"/>
  <c r="CU413" i="7"/>
  <c r="EE413" i="7"/>
  <c r="AK175" i="7"/>
  <c r="AL175" i="7"/>
  <c r="AM175" i="7"/>
  <c r="AS175" i="7"/>
  <c r="AT175" i="7"/>
  <c r="AU175" i="7"/>
  <c r="AV175" i="7"/>
  <c r="BG175" i="7" s="1"/>
  <c r="AW175" i="7"/>
  <c r="AX175" i="7"/>
  <c r="AY175" i="7"/>
  <c r="AZ175" i="7"/>
  <c r="BA175" i="7"/>
  <c r="BB175" i="7"/>
  <c r="BC175" i="7"/>
  <c r="BD175" i="7"/>
  <c r="BE175" i="7"/>
  <c r="BF175" i="7"/>
  <c r="BI175" i="7"/>
  <c r="BL175" i="7"/>
  <c r="BM175" i="7"/>
  <c r="BN175" i="7"/>
  <c r="BO175" i="7"/>
  <c r="BP175" i="7"/>
  <c r="BQ175" i="7"/>
  <c r="BR175" i="7"/>
  <c r="CU175" i="7"/>
  <c r="EE175" i="7"/>
  <c r="AK414" i="7"/>
  <c r="AL414" i="7"/>
  <c r="AM414" i="7"/>
  <c r="AU414" i="7"/>
  <c r="AV414" i="7"/>
  <c r="BG414" i="7" s="1"/>
  <c r="AW414" i="7"/>
  <c r="AX414" i="7"/>
  <c r="AY414" i="7"/>
  <c r="AZ414" i="7"/>
  <c r="BA414" i="7"/>
  <c r="BB414" i="7"/>
  <c r="BC414" i="7"/>
  <c r="BD414" i="7"/>
  <c r="BE414" i="7"/>
  <c r="BF414" i="7"/>
  <c r="BI414" i="7"/>
  <c r="BJ414" i="7"/>
  <c r="BK414" i="7"/>
  <c r="BL414" i="7"/>
  <c r="BM414" i="7"/>
  <c r="BN414" i="7"/>
  <c r="BO414" i="7"/>
  <c r="BP414" i="7"/>
  <c r="BQ414" i="7"/>
  <c r="BR414" i="7"/>
  <c r="CU414" i="7"/>
  <c r="EE414" i="7"/>
  <c r="AK466" i="7"/>
  <c r="AL466" i="7"/>
  <c r="AM466" i="7"/>
  <c r="AU466" i="7"/>
  <c r="AV466" i="7"/>
  <c r="BG466" i="7" s="1"/>
  <c r="AW466" i="7"/>
  <c r="AX466" i="7"/>
  <c r="AY466" i="7"/>
  <c r="AZ466" i="7"/>
  <c r="BA466" i="7"/>
  <c r="BB466" i="7"/>
  <c r="BC466" i="7"/>
  <c r="BD466" i="7"/>
  <c r="BE466" i="7"/>
  <c r="BF466" i="7"/>
  <c r="BL466" i="7"/>
  <c r="BM466" i="7"/>
  <c r="BN466" i="7"/>
  <c r="BO466" i="7"/>
  <c r="BP466" i="7"/>
  <c r="BQ466" i="7"/>
  <c r="BR466" i="7"/>
  <c r="CU466" i="7"/>
  <c r="EE466" i="7"/>
  <c r="AK467" i="7"/>
  <c r="AL467" i="7"/>
  <c r="AM467" i="7"/>
  <c r="AU467" i="7"/>
  <c r="AV467" i="7"/>
  <c r="BG467" i="7" s="1"/>
  <c r="AW467" i="7"/>
  <c r="AX467" i="7"/>
  <c r="AY467" i="7"/>
  <c r="AZ467" i="7"/>
  <c r="BA467" i="7"/>
  <c r="BB467" i="7"/>
  <c r="BC467" i="7"/>
  <c r="BD467" i="7"/>
  <c r="BE467" i="7"/>
  <c r="BF467" i="7"/>
  <c r="BI467" i="7"/>
  <c r="BJ467" i="7"/>
  <c r="BK467" i="7"/>
  <c r="BL467" i="7"/>
  <c r="BM467" i="7"/>
  <c r="BN467" i="7"/>
  <c r="BO467" i="7"/>
  <c r="BP467" i="7"/>
  <c r="BQ467" i="7"/>
  <c r="BR467" i="7"/>
  <c r="CU467" i="7"/>
  <c r="AK468" i="7"/>
  <c r="AL468" i="7"/>
  <c r="AM468" i="7"/>
  <c r="AU468" i="7"/>
  <c r="AV468" i="7"/>
  <c r="BG468" i="7" s="1"/>
  <c r="AW468" i="7"/>
  <c r="AX468" i="7"/>
  <c r="AY468" i="7"/>
  <c r="AZ468" i="7"/>
  <c r="BA468" i="7"/>
  <c r="BB468" i="7"/>
  <c r="BC468" i="7"/>
  <c r="BD468" i="7"/>
  <c r="BE468" i="7"/>
  <c r="BF468" i="7"/>
  <c r="BI468" i="7"/>
  <c r="BJ468" i="7"/>
  <c r="BK468" i="7"/>
  <c r="BL468" i="7"/>
  <c r="BM468" i="7"/>
  <c r="BN468" i="7"/>
  <c r="BO468" i="7"/>
  <c r="BP468" i="7"/>
  <c r="BQ468" i="7"/>
  <c r="BR468" i="7"/>
  <c r="CU468" i="7"/>
  <c r="AK553" i="7"/>
  <c r="AL553" i="7"/>
  <c r="AM553" i="7"/>
  <c r="AU553" i="7"/>
  <c r="AV553" i="7"/>
  <c r="BG553" i="7" s="1"/>
  <c r="AW553" i="7"/>
  <c r="AX553" i="7"/>
  <c r="AY553" i="7"/>
  <c r="AZ553" i="7"/>
  <c r="BA553" i="7"/>
  <c r="BB553" i="7"/>
  <c r="BC553" i="7"/>
  <c r="BD553" i="7"/>
  <c r="BE553" i="7"/>
  <c r="BF553" i="7"/>
  <c r="BI553" i="7"/>
  <c r="BJ553" i="7"/>
  <c r="BK553" i="7"/>
  <c r="BL553" i="7"/>
  <c r="BM553" i="7"/>
  <c r="BN553" i="7"/>
  <c r="BO553" i="7"/>
  <c r="BP553" i="7"/>
  <c r="BQ553" i="7"/>
  <c r="BR553" i="7"/>
  <c r="CU553" i="7"/>
  <c r="EE553" i="7"/>
  <c r="AK176" i="7"/>
  <c r="AL176" i="7"/>
  <c r="AM176" i="7"/>
  <c r="AS176" i="7"/>
  <c r="AT176" i="7"/>
  <c r="AU176" i="7"/>
  <c r="AV176" i="7"/>
  <c r="AW176" i="7"/>
  <c r="AX176" i="7"/>
  <c r="AY176" i="7"/>
  <c r="AZ176" i="7"/>
  <c r="BA176" i="7"/>
  <c r="BB176" i="7"/>
  <c r="BC176" i="7"/>
  <c r="BD176" i="7"/>
  <c r="BE176" i="7"/>
  <c r="BF176" i="7"/>
  <c r="BG176" i="7"/>
  <c r="BH176" i="7"/>
  <c r="BI176" i="7"/>
  <c r="BJ176" i="7"/>
  <c r="BL176" i="7"/>
  <c r="BM176" i="7"/>
  <c r="BN176" i="7"/>
  <c r="BO176" i="7"/>
  <c r="BP176" i="7"/>
  <c r="BQ176" i="7"/>
  <c r="BR176" i="7"/>
  <c r="CU176" i="7"/>
  <c r="EE176" i="7"/>
  <c r="AK177" i="7"/>
  <c r="AL177" i="7"/>
  <c r="AM177" i="7"/>
  <c r="AS177" i="7"/>
  <c r="AT177" i="7"/>
  <c r="AU177" i="7"/>
  <c r="AV177" i="7"/>
  <c r="BG177" i="7" s="1"/>
  <c r="AW177" i="7"/>
  <c r="AX177" i="7"/>
  <c r="AY177" i="7"/>
  <c r="AZ177" i="7"/>
  <c r="BA177" i="7"/>
  <c r="BB177" i="7"/>
  <c r="BC177" i="7"/>
  <c r="BD177" i="7"/>
  <c r="BE177" i="7"/>
  <c r="BF177" i="7"/>
  <c r="BI177" i="7"/>
  <c r="BJ177" i="7"/>
  <c r="BK177" i="7"/>
  <c r="BL177" i="7"/>
  <c r="BM177" i="7"/>
  <c r="BN177" i="7"/>
  <c r="BO177" i="7"/>
  <c r="BP177" i="7"/>
  <c r="BQ177" i="7"/>
  <c r="BR177" i="7"/>
  <c r="CU177" i="7"/>
  <c r="EE177" i="7"/>
  <c r="AK469" i="7"/>
  <c r="AL469" i="7"/>
  <c r="AM469" i="7"/>
  <c r="AU469" i="7"/>
  <c r="AV469" i="7"/>
  <c r="BG469" i="7" s="1"/>
  <c r="AW469" i="7"/>
  <c r="AX469" i="7"/>
  <c r="AY469" i="7"/>
  <c r="AZ469" i="7"/>
  <c r="BA469" i="7"/>
  <c r="BB469" i="7"/>
  <c r="BC469" i="7"/>
  <c r="BD469" i="7"/>
  <c r="BE469" i="7"/>
  <c r="BF469" i="7"/>
  <c r="BI469" i="7"/>
  <c r="BJ469" i="7"/>
  <c r="BK469" i="7"/>
  <c r="BL469" i="7"/>
  <c r="BM469" i="7"/>
  <c r="BN469" i="7"/>
  <c r="BO469" i="7"/>
  <c r="BP469" i="7"/>
  <c r="BQ469" i="7"/>
  <c r="BR469" i="7"/>
  <c r="CU469" i="7"/>
  <c r="EE469" i="7"/>
  <c r="AK416" i="7"/>
  <c r="AL416" i="7"/>
  <c r="AM416" i="7"/>
  <c r="AU416" i="7"/>
  <c r="AV416" i="7"/>
  <c r="BG416" i="7" s="1"/>
  <c r="AW416" i="7"/>
  <c r="AX416" i="7"/>
  <c r="AY416" i="7"/>
  <c r="AZ416" i="7"/>
  <c r="BA416" i="7"/>
  <c r="BB416" i="7"/>
  <c r="BC416" i="7"/>
  <c r="BD416" i="7"/>
  <c r="BE416" i="7"/>
  <c r="BF416" i="7"/>
  <c r="BI416" i="7"/>
  <c r="BJ416" i="7"/>
  <c r="BK416" i="7"/>
  <c r="BL416" i="7"/>
  <c r="BM416" i="7"/>
  <c r="BN416" i="7"/>
  <c r="BO416" i="7"/>
  <c r="BP416" i="7"/>
  <c r="BQ416" i="7"/>
  <c r="BR416" i="7"/>
  <c r="CU416" i="7"/>
  <c r="AK417" i="7"/>
  <c r="AL417" i="7"/>
  <c r="AM417" i="7"/>
  <c r="AU417" i="7"/>
  <c r="AV417" i="7"/>
  <c r="BG417" i="7" s="1"/>
  <c r="AW417" i="7"/>
  <c r="AX417" i="7"/>
  <c r="AY417" i="7"/>
  <c r="AZ417" i="7"/>
  <c r="BA417" i="7"/>
  <c r="BB417" i="7"/>
  <c r="BC417" i="7"/>
  <c r="BD417" i="7"/>
  <c r="BE417" i="7"/>
  <c r="BF417" i="7"/>
  <c r="BI417" i="7"/>
  <c r="BJ417" i="7"/>
  <c r="BK417" i="7"/>
  <c r="BL417" i="7"/>
  <c r="BM417" i="7"/>
  <c r="BN417" i="7"/>
  <c r="BO417" i="7"/>
  <c r="BP417" i="7"/>
  <c r="BQ417" i="7"/>
  <c r="BR417" i="7"/>
  <c r="CU417" i="7"/>
  <c r="AK418" i="7"/>
  <c r="AL418" i="7"/>
  <c r="AM418" i="7"/>
  <c r="AU418" i="7"/>
  <c r="AV418" i="7"/>
  <c r="BG418" i="7" s="1"/>
  <c r="AW418" i="7"/>
  <c r="AX418" i="7"/>
  <c r="AY418" i="7"/>
  <c r="AZ418" i="7"/>
  <c r="BA418" i="7"/>
  <c r="BB418" i="7"/>
  <c r="BC418" i="7"/>
  <c r="BD418" i="7"/>
  <c r="BE418" i="7"/>
  <c r="BF418" i="7"/>
  <c r="BI418" i="7"/>
  <c r="BJ418" i="7"/>
  <c r="BK418" i="7"/>
  <c r="BL418" i="7"/>
  <c r="BM418" i="7"/>
  <c r="BN418" i="7"/>
  <c r="BO418" i="7"/>
  <c r="BP418" i="7"/>
  <c r="BQ418" i="7"/>
  <c r="BR418" i="7"/>
  <c r="CU418" i="7"/>
  <c r="EE418" i="7"/>
  <c r="AK178" i="7"/>
  <c r="AL178" i="7"/>
  <c r="AM178" i="7"/>
  <c r="AS178" i="7"/>
  <c r="AT178" i="7"/>
  <c r="AU178" i="7"/>
  <c r="AV178" i="7"/>
  <c r="AW178" i="7"/>
  <c r="AX178" i="7"/>
  <c r="AY178" i="7"/>
  <c r="AZ178" i="7"/>
  <c r="BA178" i="7"/>
  <c r="BB178" i="7"/>
  <c r="BC178" i="7"/>
  <c r="BD178" i="7"/>
  <c r="BE178" i="7"/>
  <c r="BF178" i="7"/>
  <c r="BG178" i="7"/>
  <c r="BH178" i="7"/>
  <c r="BI178" i="7"/>
  <c r="BL178" i="7"/>
  <c r="BM178" i="7"/>
  <c r="BN178" i="7"/>
  <c r="BO178" i="7"/>
  <c r="BP178" i="7"/>
  <c r="BQ178" i="7"/>
  <c r="BR178" i="7"/>
  <c r="CU178" i="7"/>
  <c r="EE178" i="7"/>
  <c r="AK179" i="7"/>
  <c r="AL179" i="7"/>
  <c r="AM179" i="7"/>
  <c r="AS179" i="7"/>
  <c r="AT179" i="7"/>
  <c r="AU179" i="7"/>
  <c r="AV179" i="7"/>
  <c r="BG179" i="7" s="1"/>
  <c r="AW179" i="7"/>
  <c r="AX179" i="7"/>
  <c r="AY179" i="7"/>
  <c r="AZ179" i="7"/>
  <c r="BA179" i="7"/>
  <c r="BB179" i="7"/>
  <c r="BC179" i="7"/>
  <c r="BD179" i="7"/>
  <c r="BE179" i="7"/>
  <c r="BF179" i="7"/>
  <c r="BI179" i="7"/>
  <c r="BJ179" i="7"/>
  <c r="BK179" i="7"/>
  <c r="BL179" i="7"/>
  <c r="BM179" i="7"/>
  <c r="BN179" i="7"/>
  <c r="BO179" i="7"/>
  <c r="BP179" i="7"/>
  <c r="BQ179" i="7"/>
  <c r="BR179" i="7"/>
  <c r="CU179" i="7"/>
  <c r="EE179" i="7"/>
  <c r="AK180" i="7"/>
  <c r="AL180" i="7"/>
  <c r="AM180" i="7"/>
  <c r="AS180" i="7"/>
  <c r="AT180" i="7"/>
  <c r="AU180" i="7"/>
  <c r="AV180" i="7"/>
  <c r="BG180" i="7" s="1"/>
  <c r="AW180" i="7"/>
  <c r="AX180" i="7"/>
  <c r="AY180" i="7"/>
  <c r="AZ180" i="7"/>
  <c r="BA180" i="7"/>
  <c r="BB180" i="7"/>
  <c r="BC180" i="7"/>
  <c r="BD180" i="7"/>
  <c r="BE180" i="7"/>
  <c r="BF180" i="7"/>
  <c r="BI180" i="7"/>
  <c r="BL180" i="7"/>
  <c r="BM180" i="7"/>
  <c r="BN180" i="7"/>
  <c r="BO180" i="7"/>
  <c r="BP180" i="7"/>
  <c r="BQ180" i="7"/>
  <c r="BR180" i="7"/>
  <c r="CU180" i="7"/>
  <c r="EE180" i="7"/>
  <c r="AK181" i="7"/>
  <c r="AL181" i="7"/>
  <c r="AM181" i="7"/>
  <c r="AS181" i="7"/>
  <c r="AT181" i="7"/>
  <c r="AU181" i="7"/>
  <c r="AV181" i="7"/>
  <c r="BH181" i="7" s="1"/>
  <c r="AW181" i="7"/>
  <c r="AX181" i="7"/>
  <c r="AY181" i="7"/>
  <c r="AZ181" i="7"/>
  <c r="BA181" i="7"/>
  <c r="BB181" i="7"/>
  <c r="BC181" i="7"/>
  <c r="BD181" i="7"/>
  <c r="BE181" i="7"/>
  <c r="BF181" i="7"/>
  <c r="BI181" i="7"/>
  <c r="BJ181" i="7"/>
  <c r="BK181" i="7"/>
  <c r="BL181" i="7"/>
  <c r="BM181" i="7"/>
  <c r="BN181" i="7"/>
  <c r="BO181" i="7"/>
  <c r="BP181" i="7"/>
  <c r="BQ181" i="7"/>
  <c r="BR181" i="7"/>
  <c r="CU181" i="7"/>
  <c r="EE181" i="7"/>
  <c r="AK182" i="7"/>
  <c r="AL182" i="7"/>
  <c r="AM182" i="7"/>
  <c r="AS182" i="7"/>
  <c r="AT182" i="7"/>
  <c r="AU182" i="7"/>
  <c r="AV182" i="7"/>
  <c r="BG182" i="7" s="1"/>
  <c r="AW182" i="7"/>
  <c r="AX182" i="7"/>
  <c r="AY182" i="7"/>
  <c r="AZ182" i="7"/>
  <c r="BA182" i="7"/>
  <c r="BB182" i="7"/>
  <c r="BC182" i="7"/>
  <c r="BD182" i="7"/>
  <c r="BE182" i="7"/>
  <c r="BF182" i="7"/>
  <c r="BI182" i="7"/>
  <c r="BJ182" i="7"/>
  <c r="BK182" i="7"/>
  <c r="BL182" i="7"/>
  <c r="BM182" i="7"/>
  <c r="BN182" i="7"/>
  <c r="BO182" i="7"/>
  <c r="BP182" i="7"/>
  <c r="BQ182" i="7"/>
  <c r="BR182" i="7"/>
  <c r="CU182" i="7"/>
  <c r="EE182" i="7"/>
  <c r="AK555" i="7"/>
  <c r="AL555" i="7"/>
  <c r="AM555" i="7"/>
  <c r="AU555" i="7"/>
  <c r="AV555" i="7"/>
  <c r="BG555" i="7" s="1"/>
  <c r="AW555" i="7"/>
  <c r="AX555" i="7"/>
  <c r="AY555" i="7"/>
  <c r="AZ555" i="7"/>
  <c r="BA555" i="7"/>
  <c r="BB555" i="7"/>
  <c r="BC555" i="7"/>
  <c r="BD555" i="7"/>
  <c r="BE555" i="7"/>
  <c r="BF555" i="7"/>
  <c r="BI555" i="7"/>
  <c r="BJ555" i="7"/>
  <c r="BK555" i="7"/>
  <c r="BL555" i="7"/>
  <c r="BM555" i="7"/>
  <c r="BN555" i="7"/>
  <c r="BO555" i="7"/>
  <c r="BP555" i="7"/>
  <c r="BQ555" i="7"/>
  <c r="BR555" i="7"/>
  <c r="CU555" i="7"/>
  <c r="EE555" i="7"/>
  <c r="AK183" i="7"/>
  <c r="AL183" i="7"/>
  <c r="AM183" i="7"/>
  <c r="AS183" i="7"/>
  <c r="AT183" i="7"/>
  <c r="AU183" i="7"/>
  <c r="AV183" i="7"/>
  <c r="BG183" i="7" s="1"/>
  <c r="AW183" i="7"/>
  <c r="AX183" i="7"/>
  <c r="AY183" i="7"/>
  <c r="AZ183" i="7"/>
  <c r="BA183" i="7"/>
  <c r="BB183" i="7"/>
  <c r="BC183" i="7"/>
  <c r="BD183" i="7"/>
  <c r="BE183" i="7"/>
  <c r="BF183" i="7"/>
  <c r="BI183" i="7"/>
  <c r="BJ183" i="7"/>
  <c r="BK183" i="7"/>
  <c r="BL183" i="7"/>
  <c r="BM183" i="7"/>
  <c r="BN183" i="7"/>
  <c r="BO183" i="7"/>
  <c r="BP183" i="7"/>
  <c r="BQ183" i="7"/>
  <c r="BR183" i="7"/>
  <c r="CU183" i="7"/>
  <c r="EE183" i="7"/>
  <c r="AK184" i="7"/>
  <c r="AL184" i="7"/>
  <c r="AM184" i="7"/>
  <c r="AS184" i="7"/>
  <c r="AT184" i="7"/>
  <c r="AU184" i="7"/>
  <c r="AV184" i="7"/>
  <c r="BG184" i="7" s="1"/>
  <c r="AW184" i="7"/>
  <c r="AX184" i="7"/>
  <c r="AY184" i="7"/>
  <c r="AZ184" i="7"/>
  <c r="BA184" i="7"/>
  <c r="BB184" i="7"/>
  <c r="BC184" i="7"/>
  <c r="BD184" i="7"/>
  <c r="BE184" i="7"/>
  <c r="BF184" i="7"/>
  <c r="BI184" i="7"/>
  <c r="BJ184" i="7"/>
  <c r="BK184" i="7"/>
  <c r="BL184" i="7"/>
  <c r="BM184" i="7"/>
  <c r="BN184" i="7"/>
  <c r="BO184" i="7"/>
  <c r="BP184" i="7"/>
  <c r="BQ184" i="7"/>
  <c r="BR184" i="7"/>
  <c r="CU184" i="7"/>
  <c r="EE184" i="7"/>
  <c r="AK185" i="7"/>
  <c r="AL185" i="7"/>
  <c r="AM185" i="7"/>
  <c r="AS185" i="7"/>
  <c r="AT185" i="7"/>
  <c r="AU185" i="7"/>
  <c r="AV185" i="7"/>
  <c r="BG185" i="7" s="1"/>
  <c r="AW185" i="7"/>
  <c r="AX185" i="7"/>
  <c r="AY185" i="7"/>
  <c r="AZ185" i="7"/>
  <c r="BA185" i="7"/>
  <c r="BB185" i="7"/>
  <c r="BC185" i="7"/>
  <c r="BD185" i="7"/>
  <c r="BE185" i="7"/>
  <c r="BF185" i="7"/>
  <c r="BI185" i="7"/>
  <c r="BL185" i="7"/>
  <c r="BM185" i="7"/>
  <c r="BN185" i="7"/>
  <c r="BO185" i="7"/>
  <c r="BP185" i="7"/>
  <c r="BQ185" i="7"/>
  <c r="BR185" i="7"/>
  <c r="CU185" i="7"/>
  <c r="EE185" i="7"/>
  <c r="AK186" i="7"/>
  <c r="AL186" i="7"/>
  <c r="AM186" i="7"/>
  <c r="AS186" i="7"/>
  <c r="AT186" i="7"/>
  <c r="AU186" i="7"/>
  <c r="AV186" i="7"/>
  <c r="BG186" i="7" s="1"/>
  <c r="AW186" i="7"/>
  <c r="AX186" i="7"/>
  <c r="AY186" i="7"/>
  <c r="AZ186" i="7"/>
  <c r="BA186" i="7"/>
  <c r="BB186" i="7"/>
  <c r="BC186" i="7"/>
  <c r="BD186" i="7"/>
  <c r="BE186" i="7"/>
  <c r="BF186" i="7"/>
  <c r="BI186" i="7"/>
  <c r="BJ186" i="7"/>
  <c r="BK186" i="7"/>
  <c r="BL186" i="7"/>
  <c r="BM186" i="7"/>
  <c r="BN186" i="7"/>
  <c r="BO186" i="7"/>
  <c r="BP186" i="7"/>
  <c r="BQ186" i="7"/>
  <c r="BR186" i="7"/>
  <c r="CU186" i="7"/>
  <c r="EE186" i="7"/>
  <c r="AK187" i="7"/>
  <c r="AL187" i="7"/>
  <c r="AM187" i="7"/>
  <c r="AS187" i="7"/>
  <c r="AT187" i="7"/>
  <c r="AU187" i="7"/>
  <c r="AV187" i="7"/>
  <c r="BG187" i="7" s="1"/>
  <c r="AW187" i="7"/>
  <c r="AX187" i="7"/>
  <c r="AY187" i="7"/>
  <c r="AZ187" i="7"/>
  <c r="BA187" i="7"/>
  <c r="BB187" i="7"/>
  <c r="BC187" i="7"/>
  <c r="BD187" i="7"/>
  <c r="BE187" i="7"/>
  <c r="BF187" i="7"/>
  <c r="BI187" i="7"/>
  <c r="BJ187" i="7"/>
  <c r="BK187" i="7"/>
  <c r="BL187" i="7"/>
  <c r="BM187" i="7"/>
  <c r="BN187" i="7"/>
  <c r="BO187" i="7"/>
  <c r="BP187" i="7"/>
  <c r="BQ187" i="7"/>
  <c r="BR187" i="7"/>
  <c r="CU187" i="7"/>
  <c r="EE187" i="7"/>
  <c r="AK188" i="7"/>
  <c r="AL188" i="7"/>
  <c r="AM188" i="7"/>
  <c r="AS188" i="7"/>
  <c r="AT188" i="7"/>
  <c r="AU188" i="7"/>
  <c r="AV188" i="7"/>
  <c r="BG188" i="7" s="1"/>
  <c r="AW188" i="7"/>
  <c r="AX188" i="7"/>
  <c r="AY188" i="7"/>
  <c r="AZ188" i="7"/>
  <c r="BA188" i="7"/>
  <c r="BB188" i="7"/>
  <c r="BC188" i="7"/>
  <c r="BD188" i="7"/>
  <c r="BE188" i="7"/>
  <c r="BF188" i="7"/>
  <c r="BI188" i="7"/>
  <c r="BJ188" i="7"/>
  <c r="BK188" i="7"/>
  <c r="BL188" i="7"/>
  <c r="BM188" i="7"/>
  <c r="BN188" i="7"/>
  <c r="BO188" i="7"/>
  <c r="BP188" i="7"/>
  <c r="BQ188" i="7"/>
  <c r="BR188" i="7"/>
  <c r="CU188" i="7"/>
  <c r="EE188" i="7"/>
  <c r="AK189" i="7"/>
  <c r="AL189" i="7"/>
  <c r="AM189" i="7"/>
  <c r="AS189" i="7"/>
  <c r="AT189" i="7"/>
  <c r="AU189" i="7"/>
  <c r="AV189" i="7"/>
  <c r="BG189" i="7" s="1"/>
  <c r="AW189" i="7"/>
  <c r="AX189" i="7"/>
  <c r="AY189" i="7"/>
  <c r="AZ189" i="7"/>
  <c r="BA189" i="7"/>
  <c r="BB189" i="7"/>
  <c r="BC189" i="7"/>
  <c r="BD189" i="7"/>
  <c r="BE189" i="7"/>
  <c r="BF189" i="7"/>
  <c r="BI189" i="7"/>
  <c r="BJ189" i="7"/>
  <c r="BK189" i="7"/>
  <c r="BL189" i="7"/>
  <c r="BM189" i="7"/>
  <c r="BN189" i="7"/>
  <c r="BO189" i="7"/>
  <c r="BP189" i="7"/>
  <c r="BQ189" i="7"/>
  <c r="BR189" i="7"/>
  <c r="CU189" i="7"/>
  <c r="EE189" i="7"/>
  <c r="AK419" i="7"/>
  <c r="AL419" i="7"/>
  <c r="AM419" i="7"/>
  <c r="AS419" i="7"/>
  <c r="AT419" i="7"/>
  <c r="AU419" i="7"/>
  <c r="AV419" i="7"/>
  <c r="BG419" i="7" s="1"/>
  <c r="AW419" i="7"/>
  <c r="AX419" i="7"/>
  <c r="AY419" i="7"/>
  <c r="AZ419" i="7"/>
  <c r="BA419" i="7"/>
  <c r="BB419" i="7"/>
  <c r="BC419" i="7"/>
  <c r="BD419" i="7"/>
  <c r="BE419" i="7"/>
  <c r="BF419" i="7"/>
  <c r="BI419" i="7"/>
  <c r="BJ419" i="7"/>
  <c r="BK419" i="7"/>
  <c r="BL419" i="7"/>
  <c r="BM419" i="7"/>
  <c r="BN419" i="7"/>
  <c r="BO419" i="7"/>
  <c r="BP419" i="7"/>
  <c r="BQ419" i="7"/>
  <c r="BR419" i="7"/>
  <c r="CU419" i="7"/>
  <c r="EE419" i="7"/>
  <c r="AK470" i="7"/>
  <c r="AL470" i="7"/>
  <c r="AM470" i="7"/>
  <c r="AU470" i="7"/>
  <c r="AV470" i="7"/>
  <c r="BG470" i="7" s="1"/>
  <c r="AW470" i="7"/>
  <c r="AX470" i="7"/>
  <c r="AY470" i="7"/>
  <c r="AZ470" i="7"/>
  <c r="BA470" i="7"/>
  <c r="BB470" i="7"/>
  <c r="BC470" i="7"/>
  <c r="BD470" i="7"/>
  <c r="BE470" i="7"/>
  <c r="BF470" i="7"/>
  <c r="BJ470" i="7"/>
  <c r="BK470" i="7"/>
  <c r="BL470" i="7"/>
  <c r="BM470" i="7"/>
  <c r="BN470" i="7"/>
  <c r="BO470" i="7"/>
  <c r="BP470" i="7"/>
  <c r="BQ470" i="7"/>
  <c r="BR470" i="7"/>
  <c r="CU470" i="7"/>
  <c r="EE470" i="7"/>
  <c r="AK471" i="7"/>
  <c r="AL471" i="7"/>
  <c r="AM471" i="7"/>
  <c r="AU471" i="7"/>
  <c r="AV471" i="7"/>
  <c r="BG471" i="7" s="1"/>
  <c r="AW471" i="7"/>
  <c r="AX471" i="7"/>
  <c r="AY471" i="7"/>
  <c r="AZ471" i="7"/>
  <c r="BA471" i="7"/>
  <c r="BB471" i="7"/>
  <c r="BC471" i="7"/>
  <c r="BD471" i="7"/>
  <c r="BE471" i="7"/>
  <c r="BF471" i="7"/>
  <c r="BJ471" i="7"/>
  <c r="BK471" i="7"/>
  <c r="BL471" i="7"/>
  <c r="BM471" i="7"/>
  <c r="BN471" i="7"/>
  <c r="BO471" i="7"/>
  <c r="BP471" i="7"/>
  <c r="BQ471" i="7"/>
  <c r="BR471" i="7"/>
  <c r="CU471" i="7"/>
  <c r="EE471" i="7"/>
  <c r="AK420" i="7"/>
  <c r="AL420" i="7"/>
  <c r="AM420" i="7"/>
  <c r="AU420" i="7"/>
  <c r="AV420" i="7"/>
  <c r="BG420" i="7" s="1"/>
  <c r="AW420" i="7"/>
  <c r="AX420" i="7"/>
  <c r="AY420" i="7"/>
  <c r="AZ420" i="7"/>
  <c r="BA420" i="7"/>
  <c r="BB420" i="7"/>
  <c r="BC420" i="7"/>
  <c r="BD420" i="7"/>
  <c r="BE420" i="7"/>
  <c r="BF420" i="7"/>
  <c r="BI420" i="7"/>
  <c r="BJ420" i="7"/>
  <c r="BK420" i="7"/>
  <c r="BL420" i="7"/>
  <c r="BM420" i="7"/>
  <c r="BN420" i="7"/>
  <c r="BO420" i="7"/>
  <c r="BP420" i="7"/>
  <c r="BQ420" i="7"/>
  <c r="BR420" i="7"/>
  <c r="CU420" i="7"/>
  <c r="AK190" i="7"/>
  <c r="AL190" i="7"/>
  <c r="AM190" i="7"/>
  <c r="AS190" i="7"/>
  <c r="AT190" i="7"/>
  <c r="AU190" i="7"/>
  <c r="AV190" i="7"/>
  <c r="BG190" i="7" s="1"/>
  <c r="AW190" i="7"/>
  <c r="AX190" i="7"/>
  <c r="AY190" i="7"/>
  <c r="AZ190" i="7"/>
  <c r="BA190" i="7"/>
  <c r="BB190" i="7"/>
  <c r="BC190" i="7"/>
  <c r="BD190" i="7"/>
  <c r="BE190" i="7"/>
  <c r="BF190" i="7"/>
  <c r="BI190" i="7"/>
  <c r="BJ190" i="7"/>
  <c r="BL190" i="7"/>
  <c r="BM190" i="7"/>
  <c r="BN190" i="7"/>
  <c r="BO190" i="7"/>
  <c r="BP190" i="7"/>
  <c r="BQ190" i="7"/>
  <c r="BR190" i="7"/>
  <c r="CU190" i="7"/>
  <c r="EE190" i="7"/>
  <c r="AK191" i="7"/>
  <c r="AL191" i="7"/>
  <c r="AM191" i="7"/>
  <c r="AS191" i="7"/>
  <c r="AT191" i="7"/>
  <c r="AU191" i="7"/>
  <c r="AV191" i="7"/>
  <c r="BG191" i="7" s="1"/>
  <c r="AW191" i="7"/>
  <c r="AX191" i="7"/>
  <c r="AY191" i="7"/>
  <c r="AZ191" i="7"/>
  <c r="BA191" i="7"/>
  <c r="BB191" i="7"/>
  <c r="BC191" i="7"/>
  <c r="BD191" i="7"/>
  <c r="BE191" i="7"/>
  <c r="BF191" i="7"/>
  <c r="BI191" i="7"/>
  <c r="BJ191" i="7"/>
  <c r="BK191" i="7"/>
  <c r="BL191" i="7"/>
  <c r="BM191" i="7"/>
  <c r="BN191" i="7"/>
  <c r="BO191" i="7"/>
  <c r="BP191" i="7"/>
  <c r="BQ191" i="7"/>
  <c r="BR191" i="7"/>
  <c r="CU191" i="7"/>
  <c r="EE191" i="7"/>
  <c r="AK192" i="7"/>
  <c r="AL192" i="7"/>
  <c r="AM192" i="7"/>
  <c r="AS192" i="7"/>
  <c r="AT192" i="7"/>
  <c r="AU192" i="7"/>
  <c r="AV192" i="7"/>
  <c r="BG192" i="7" s="1"/>
  <c r="AW192" i="7"/>
  <c r="AX192" i="7"/>
  <c r="AY192" i="7"/>
  <c r="AZ192" i="7"/>
  <c r="BA192" i="7"/>
  <c r="BB192" i="7"/>
  <c r="BC192" i="7"/>
  <c r="BD192" i="7"/>
  <c r="BE192" i="7"/>
  <c r="BF192" i="7"/>
  <c r="BI192" i="7"/>
  <c r="BJ192" i="7"/>
  <c r="BL192" i="7"/>
  <c r="BM192" i="7"/>
  <c r="BN192" i="7"/>
  <c r="BO192" i="7"/>
  <c r="BP192" i="7"/>
  <c r="BQ192" i="7"/>
  <c r="BR192" i="7"/>
  <c r="CU192" i="7"/>
  <c r="EE192" i="7"/>
  <c r="AK193" i="7"/>
  <c r="AL193" i="7"/>
  <c r="AM193" i="7"/>
  <c r="AS193" i="7"/>
  <c r="AT193" i="7"/>
  <c r="AU193" i="7"/>
  <c r="AV193" i="7"/>
  <c r="BG193" i="7" s="1"/>
  <c r="AW193" i="7"/>
  <c r="AX193" i="7"/>
  <c r="AY193" i="7"/>
  <c r="AZ193" i="7"/>
  <c r="BA193" i="7"/>
  <c r="BB193" i="7"/>
  <c r="BC193" i="7"/>
  <c r="BD193" i="7"/>
  <c r="BE193" i="7"/>
  <c r="BF193" i="7"/>
  <c r="BI193" i="7"/>
  <c r="BJ193" i="7"/>
  <c r="BK193" i="7"/>
  <c r="BL193" i="7"/>
  <c r="BM193" i="7"/>
  <c r="BN193" i="7"/>
  <c r="BO193" i="7"/>
  <c r="BP193" i="7"/>
  <c r="BQ193" i="7"/>
  <c r="BR193" i="7"/>
  <c r="CU193" i="7"/>
  <c r="EE193" i="7"/>
  <c r="AK194" i="7"/>
  <c r="AL194" i="7"/>
  <c r="AM194" i="7"/>
  <c r="AS194" i="7"/>
  <c r="AT194" i="7"/>
  <c r="AU194" i="7"/>
  <c r="AV194" i="7"/>
  <c r="BG194" i="7" s="1"/>
  <c r="AW194" i="7"/>
  <c r="AX194" i="7"/>
  <c r="AY194" i="7"/>
  <c r="AZ194" i="7"/>
  <c r="BA194" i="7"/>
  <c r="BB194" i="7"/>
  <c r="BC194" i="7"/>
  <c r="BD194" i="7"/>
  <c r="BE194" i="7"/>
  <c r="BF194" i="7"/>
  <c r="BI194" i="7"/>
  <c r="BJ194" i="7"/>
  <c r="BK194" i="7"/>
  <c r="BL194" i="7"/>
  <c r="BM194" i="7"/>
  <c r="BN194" i="7"/>
  <c r="BO194" i="7"/>
  <c r="BP194" i="7"/>
  <c r="BQ194" i="7"/>
  <c r="BR194" i="7"/>
  <c r="CU194" i="7"/>
  <c r="EE194" i="7"/>
  <c r="AK195" i="7"/>
  <c r="AL195" i="7"/>
  <c r="AM195" i="7"/>
  <c r="AS195" i="7"/>
  <c r="AT195" i="7"/>
  <c r="AU195" i="7"/>
  <c r="AV195" i="7"/>
  <c r="BG195" i="7" s="1"/>
  <c r="AW195" i="7"/>
  <c r="AX195" i="7"/>
  <c r="AY195" i="7"/>
  <c r="AZ195" i="7"/>
  <c r="BA195" i="7"/>
  <c r="BB195" i="7"/>
  <c r="BC195" i="7"/>
  <c r="BD195" i="7"/>
  <c r="BE195" i="7"/>
  <c r="BF195" i="7"/>
  <c r="BI195" i="7"/>
  <c r="BJ195" i="7"/>
  <c r="BK195" i="7"/>
  <c r="BL195" i="7"/>
  <c r="BM195" i="7"/>
  <c r="BN195" i="7"/>
  <c r="BO195" i="7"/>
  <c r="BP195" i="7"/>
  <c r="BQ195" i="7"/>
  <c r="BR195" i="7"/>
  <c r="CU195" i="7"/>
  <c r="EE195" i="7"/>
  <c r="AK196" i="7"/>
  <c r="AL196" i="7"/>
  <c r="AM196" i="7"/>
  <c r="AS196" i="7"/>
  <c r="AT196" i="7"/>
  <c r="AU196" i="7"/>
  <c r="AV196" i="7"/>
  <c r="BG196" i="7" s="1"/>
  <c r="AW196" i="7"/>
  <c r="AX196" i="7"/>
  <c r="AY196" i="7"/>
  <c r="AZ196" i="7"/>
  <c r="BA196" i="7"/>
  <c r="BB196" i="7"/>
  <c r="BC196" i="7"/>
  <c r="BD196" i="7"/>
  <c r="BE196" i="7"/>
  <c r="BF196" i="7"/>
  <c r="BI196" i="7"/>
  <c r="BJ196" i="7"/>
  <c r="BK196" i="7"/>
  <c r="BL196" i="7"/>
  <c r="BM196" i="7"/>
  <c r="BN196" i="7"/>
  <c r="BO196" i="7"/>
  <c r="BP196" i="7"/>
  <c r="BQ196" i="7"/>
  <c r="BR196" i="7"/>
  <c r="CU196" i="7"/>
  <c r="EE196" i="7"/>
  <c r="AK421" i="7"/>
  <c r="AL421" i="7"/>
  <c r="AM421" i="7"/>
  <c r="AU421" i="7"/>
  <c r="AV421" i="7"/>
  <c r="BG421" i="7" s="1"/>
  <c r="AW421" i="7"/>
  <c r="AX421" i="7"/>
  <c r="AY421" i="7"/>
  <c r="AZ421" i="7"/>
  <c r="BA421" i="7"/>
  <c r="BB421" i="7"/>
  <c r="BC421" i="7"/>
  <c r="BD421" i="7"/>
  <c r="BE421" i="7"/>
  <c r="BF421" i="7"/>
  <c r="BI421" i="7"/>
  <c r="BJ421" i="7"/>
  <c r="BK421" i="7"/>
  <c r="BL421" i="7"/>
  <c r="BM421" i="7"/>
  <c r="BN421" i="7"/>
  <c r="BO421" i="7"/>
  <c r="BP421" i="7"/>
  <c r="BQ421" i="7"/>
  <c r="BR421" i="7"/>
  <c r="CU421" i="7"/>
  <c r="EE421" i="7"/>
  <c r="AK197" i="7"/>
  <c r="AL197" i="7"/>
  <c r="AM197" i="7"/>
  <c r="AS197" i="7"/>
  <c r="AT197" i="7"/>
  <c r="AU197" i="7"/>
  <c r="AV197" i="7"/>
  <c r="BG197" i="7" s="1"/>
  <c r="AW197" i="7"/>
  <c r="AX197" i="7"/>
  <c r="AY197" i="7"/>
  <c r="AZ197" i="7"/>
  <c r="BA197" i="7"/>
  <c r="BB197" i="7"/>
  <c r="BC197" i="7"/>
  <c r="BD197" i="7"/>
  <c r="BE197" i="7"/>
  <c r="BF197" i="7"/>
  <c r="BI197" i="7"/>
  <c r="BJ197" i="7"/>
  <c r="BK197" i="7"/>
  <c r="BL197" i="7"/>
  <c r="BM197" i="7"/>
  <c r="BN197" i="7"/>
  <c r="BO197" i="7"/>
  <c r="BP197" i="7"/>
  <c r="BQ197" i="7"/>
  <c r="BR197" i="7"/>
  <c r="CU197" i="7"/>
  <c r="EE197" i="7"/>
  <c r="AK198" i="7"/>
  <c r="AL198" i="7"/>
  <c r="AM198" i="7"/>
  <c r="AS198" i="7"/>
  <c r="AT198" i="7"/>
  <c r="AU198" i="7"/>
  <c r="AV198" i="7"/>
  <c r="BG198" i="7" s="1"/>
  <c r="AW198" i="7"/>
  <c r="AX198" i="7"/>
  <c r="AY198" i="7"/>
  <c r="AZ198" i="7"/>
  <c r="BA198" i="7"/>
  <c r="BB198" i="7"/>
  <c r="BC198" i="7"/>
  <c r="BD198" i="7"/>
  <c r="BE198" i="7"/>
  <c r="BF198" i="7"/>
  <c r="BI198" i="7"/>
  <c r="BJ198" i="7"/>
  <c r="BK198" i="7"/>
  <c r="BL198" i="7"/>
  <c r="BM198" i="7"/>
  <c r="BN198" i="7"/>
  <c r="BO198" i="7"/>
  <c r="BP198" i="7"/>
  <c r="BQ198" i="7"/>
  <c r="BR198" i="7"/>
  <c r="CU198" i="7"/>
  <c r="EE198" i="7"/>
  <c r="AK199" i="7"/>
  <c r="AL199" i="7"/>
  <c r="AM199" i="7"/>
  <c r="AS199" i="7"/>
  <c r="AT199" i="7"/>
  <c r="AU199" i="7"/>
  <c r="AV199" i="7"/>
  <c r="BG199" i="7" s="1"/>
  <c r="AW199" i="7"/>
  <c r="AX199" i="7"/>
  <c r="AY199" i="7"/>
  <c r="AZ199" i="7"/>
  <c r="BA199" i="7"/>
  <c r="BB199" i="7"/>
  <c r="BC199" i="7"/>
  <c r="BD199" i="7"/>
  <c r="BE199" i="7"/>
  <c r="BF199" i="7"/>
  <c r="BI199" i="7"/>
  <c r="BJ199" i="7"/>
  <c r="BL199" i="7"/>
  <c r="BM199" i="7"/>
  <c r="BN199" i="7"/>
  <c r="BO199" i="7"/>
  <c r="BP199" i="7"/>
  <c r="BQ199" i="7"/>
  <c r="BR199" i="7"/>
  <c r="CU199" i="7"/>
  <c r="EE199" i="7"/>
  <c r="AK200" i="7"/>
  <c r="AL200" i="7"/>
  <c r="AM200" i="7"/>
  <c r="AS200" i="7"/>
  <c r="AT200" i="7"/>
  <c r="AU200" i="7"/>
  <c r="AV200" i="7"/>
  <c r="BG200" i="7" s="1"/>
  <c r="AW200" i="7"/>
  <c r="AX200" i="7"/>
  <c r="AY200" i="7"/>
  <c r="AZ200" i="7"/>
  <c r="BA200" i="7"/>
  <c r="BB200" i="7"/>
  <c r="BC200" i="7"/>
  <c r="BD200" i="7"/>
  <c r="BE200" i="7"/>
  <c r="BF200" i="7"/>
  <c r="BI200" i="7"/>
  <c r="BJ200" i="7"/>
  <c r="BK200" i="7"/>
  <c r="BL200" i="7"/>
  <c r="BM200" i="7"/>
  <c r="BN200" i="7"/>
  <c r="BO200" i="7"/>
  <c r="BP200" i="7"/>
  <c r="BQ200" i="7"/>
  <c r="BR200" i="7"/>
  <c r="CU200" i="7"/>
  <c r="EE200" i="7"/>
  <c r="AK201" i="7"/>
  <c r="AL201" i="7"/>
  <c r="AM201" i="7"/>
  <c r="AS201" i="7"/>
  <c r="AT201" i="7"/>
  <c r="AU201" i="7"/>
  <c r="AV201" i="7"/>
  <c r="BG201" i="7" s="1"/>
  <c r="AW201" i="7"/>
  <c r="AX201" i="7"/>
  <c r="AY201" i="7"/>
  <c r="AZ201" i="7"/>
  <c r="BA201" i="7"/>
  <c r="BB201" i="7"/>
  <c r="BC201" i="7"/>
  <c r="BD201" i="7"/>
  <c r="BE201" i="7"/>
  <c r="BF201" i="7"/>
  <c r="BI201" i="7"/>
  <c r="BL201" i="7"/>
  <c r="BM201" i="7"/>
  <c r="BN201" i="7"/>
  <c r="BO201" i="7"/>
  <c r="BP201" i="7"/>
  <c r="BQ201" i="7"/>
  <c r="BR201" i="7"/>
  <c r="CU201" i="7"/>
  <c r="EE201" i="7"/>
  <c r="AK202" i="7"/>
  <c r="AL202" i="7"/>
  <c r="AM202" i="7"/>
  <c r="AS202" i="7"/>
  <c r="AT202" i="7"/>
  <c r="AU202" i="7"/>
  <c r="AV202" i="7"/>
  <c r="BG202" i="7" s="1"/>
  <c r="AW202" i="7"/>
  <c r="AX202" i="7"/>
  <c r="AY202" i="7"/>
  <c r="AZ202" i="7"/>
  <c r="BA202" i="7"/>
  <c r="BB202" i="7"/>
  <c r="BC202" i="7"/>
  <c r="BD202" i="7"/>
  <c r="BE202" i="7"/>
  <c r="BF202" i="7"/>
  <c r="BI202" i="7"/>
  <c r="BJ202" i="7"/>
  <c r="BK202" i="7"/>
  <c r="BL202" i="7"/>
  <c r="BM202" i="7"/>
  <c r="BN202" i="7"/>
  <c r="BO202" i="7"/>
  <c r="BP202" i="7"/>
  <c r="BQ202" i="7"/>
  <c r="BR202" i="7"/>
  <c r="CU202" i="7"/>
  <c r="EE202" i="7"/>
  <c r="AK203" i="7"/>
  <c r="AL203" i="7"/>
  <c r="AM203" i="7"/>
  <c r="AS203" i="7"/>
  <c r="AT203" i="7"/>
  <c r="AU203" i="7"/>
  <c r="AV203" i="7"/>
  <c r="BG203" i="7" s="1"/>
  <c r="AW203" i="7"/>
  <c r="AX203" i="7"/>
  <c r="AY203" i="7"/>
  <c r="AZ203" i="7"/>
  <c r="BA203" i="7"/>
  <c r="BB203" i="7"/>
  <c r="BC203" i="7"/>
  <c r="BD203" i="7"/>
  <c r="BE203" i="7"/>
  <c r="BF203" i="7"/>
  <c r="BI203" i="7"/>
  <c r="BJ203" i="7"/>
  <c r="BL203" i="7"/>
  <c r="BM203" i="7"/>
  <c r="BN203" i="7"/>
  <c r="BO203" i="7"/>
  <c r="BP203" i="7"/>
  <c r="BQ203" i="7"/>
  <c r="BR203" i="7"/>
  <c r="CU203" i="7"/>
  <c r="EE203" i="7"/>
  <c r="AK204" i="7"/>
  <c r="AL204" i="7"/>
  <c r="AM204" i="7"/>
  <c r="AS204" i="7"/>
  <c r="AT204" i="7"/>
  <c r="AU204" i="7"/>
  <c r="AV204" i="7"/>
  <c r="BG204" i="7" s="1"/>
  <c r="AW204" i="7"/>
  <c r="AX204" i="7"/>
  <c r="AY204" i="7"/>
  <c r="AZ204" i="7"/>
  <c r="BA204" i="7"/>
  <c r="BB204" i="7"/>
  <c r="BC204" i="7"/>
  <c r="BD204" i="7"/>
  <c r="BE204" i="7"/>
  <c r="BF204" i="7"/>
  <c r="BI204" i="7"/>
  <c r="BJ204" i="7"/>
  <c r="BL204" i="7"/>
  <c r="BM204" i="7"/>
  <c r="BN204" i="7"/>
  <c r="BO204" i="7"/>
  <c r="BP204" i="7"/>
  <c r="BQ204" i="7"/>
  <c r="BR204" i="7"/>
  <c r="CU204" i="7"/>
  <c r="EE204" i="7"/>
  <c r="AK205" i="7"/>
  <c r="AL205" i="7"/>
  <c r="AM205" i="7"/>
  <c r="AS205" i="7"/>
  <c r="AT205" i="7"/>
  <c r="AU205" i="7"/>
  <c r="AV205" i="7"/>
  <c r="BG205" i="7" s="1"/>
  <c r="AW205" i="7"/>
  <c r="AX205" i="7"/>
  <c r="AY205" i="7"/>
  <c r="AZ205" i="7"/>
  <c r="BA205" i="7"/>
  <c r="BB205" i="7"/>
  <c r="BC205" i="7"/>
  <c r="BD205" i="7"/>
  <c r="BE205" i="7"/>
  <c r="BF205" i="7"/>
  <c r="BI205" i="7"/>
  <c r="BJ205" i="7"/>
  <c r="BK205" i="7"/>
  <c r="BL205" i="7"/>
  <c r="BM205" i="7"/>
  <c r="BN205" i="7"/>
  <c r="BO205" i="7"/>
  <c r="BP205" i="7"/>
  <c r="BQ205" i="7"/>
  <c r="BR205" i="7"/>
  <c r="CU205" i="7"/>
  <c r="EE205" i="7"/>
  <c r="AK206" i="7"/>
  <c r="AL206" i="7"/>
  <c r="AM206" i="7"/>
  <c r="AS206" i="7"/>
  <c r="AT206" i="7"/>
  <c r="AU206" i="7"/>
  <c r="AV206" i="7"/>
  <c r="BG206" i="7" s="1"/>
  <c r="AW206" i="7"/>
  <c r="AX206" i="7"/>
  <c r="AY206" i="7"/>
  <c r="AZ206" i="7"/>
  <c r="BA206" i="7"/>
  <c r="BB206" i="7"/>
  <c r="BC206" i="7"/>
  <c r="BD206" i="7"/>
  <c r="BE206" i="7"/>
  <c r="BF206" i="7"/>
  <c r="BI206" i="7"/>
  <c r="BL206" i="7"/>
  <c r="BM206" i="7"/>
  <c r="BN206" i="7"/>
  <c r="BO206" i="7"/>
  <c r="BP206" i="7"/>
  <c r="BQ206" i="7"/>
  <c r="BR206" i="7"/>
  <c r="CU206" i="7"/>
  <c r="EE206" i="7"/>
  <c r="AK207" i="7"/>
  <c r="AL207" i="7"/>
  <c r="AM207" i="7"/>
  <c r="AS207" i="7"/>
  <c r="AT207" i="7"/>
  <c r="AU207" i="7"/>
  <c r="AV207" i="7"/>
  <c r="BG207" i="7" s="1"/>
  <c r="AW207" i="7"/>
  <c r="AX207" i="7"/>
  <c r="AY207" i="7"/>
  <c r="AZ207" i="7"/>
  <c r="BA207" i="7"/>
  <c r="BB207" i="7"/>
  <c r="BC207" i="7"/>
  <c r="BD207" i="7"/>
  <c r="BE207" i="7"/>
  <c r="BF207" i="7"/>
  <c r="BI207" i="7"/>
  <c r="BJ207" i="7"/>
  <c r="BK207" i="7"/>
  <c r="BL207" i="7"/>
  <c r="BM207" i="7"/>
  <c r="BN207" i="7"/>
  <c r="BO207" i="7"/>
  <c r="BP207" i="7"/>
  <c r="BQ207" i="7"/>
  <c r="BR207" i="7"/>
  <c r="CU207" i="7"/>
  <c r="EE207" i="7"/>
  <c r="AK208" i="7"/>
  <c r="AL208" i="7"/>
  <c r="AM208" i="7"/>
  <c r="AS208" i="7"/>
  <c r="AT208" i="7"/>
  <c r="AU208" i="7"/>
  <c r="AV208" i="7"/>
  <c r="BG208" i="7" s="1"/>
  <c r="AW208" i="7"/>
  <c r="AX208" i="7"/>
  <c r="AY208" i="7"/>
  <c r="AZ208" i="7"/>
  <c r="BA208" i="7"/>
  <c r="BB208" i="7"/>
  <c r="BC208" i="7"/>
  <c r="BD208" i="7"/>
  <c r="BE208" i="7"/>
  <c r="BF208" i="7"/>
  <c r="BI208" i="7"/>
  <c r="BJ208" i="7"/>
  <c r="BK208" i="7"/>
  <c r="BL208" i="7"/>
  <c r="BM208" i="7"/>
  <c r="BN208" i="7"/>
  <c r="BO208" i="7"/>
  <c r="BP208" i="7"/>
  <c r="BQ208" i="7"/>
  <c r="BR208" i="7"/>
  <c r="CU208" i="7"/>
  <c r="EE208" i="7"/>
  <c r="AK209" i="7"/>
  <c r="AL209" i="7"/>
  <c r="AM209" i="7"/>
  <c r="AS209" i="7"/>
  <c r="AT209" i="7"/>
  <c r="AU209" i="7"/>
  <c r="AV209" i="7"/>
  <c r="BH209" i="7" s="1"/>
  <c r="AW209" i="7"/>
  <c r="AX209" i="7"/>
  <c r="AY209" i="7"/>
  <c r="AZ209" i="7"/>
  <c r="BA209" i="7"/>
  <c r="BB209" i="7"/>
  <c r="BC209" i="7"/>
  <c r="BD209" i="7"/>
  <c r="BE209" i="7"/>
  <c r="BF209" i="7"/>
  <c r="BI209" i="7"/>
  <c r="BJ209" i="7"/>
  <c r="BK209" i="7"/>
  <c r="BL209" i="7"/>
  <c r="BM209" i="7"/>
  <c r="BN209" i="7"/>
  <c r="BO209" i="7"/>
  <c r="BP209" i="7"/>
  <c r="BQ209" i="7"/>
  <c r="BR209" i="7"/>
  <c r="CU209" i="7"/>
  <c r="EE209" i="7"/>
  <c r="AK210" i="7"/>
  <c r="AL210" i="7"/>
  <c r="AM210" i="7"/>
  <c r="AS210" i="7"/>
  <c r="AT210" i="7"/>
  <c r="AU210" i="7"/>
  <c r="AV210" i="7"/>
  <c r="BG210" i="7" s="1"/>
  <c r="AW210" i="7"/>
  <c r="AX210" i="7"/>
  <c r="AY210" i="7"/>
  <c r="AZ210" i="7"/>
  <c r="BA210" i="7"/>
  <c r="BB210" i="7"/>
  <c r="BC210" i="7"/>
  <c r="BD210" i="7"/>
  <c r="CM210" i="7" s="1"/>
  <c r="BE210" i="7"/>
  <c r="BF210" i="7"/>
  <c r="BI210" i="7"/>
  <c r="BJ210" i="7"/>
  <c r="BK210" i="7"/>
  <c r="BL210" i="7"/>
  <c r="BM210" i="7"/>
  <c r="BN210" i="7"/>
  <c r="BO210" i="7"/>
  <c r="BP210" i="7"/>
  <c r="BQ210" i="7"/>
  <c r="BR210" i="7"/>
  <c r="CU210" i="7"/>
  <c r="EE210" i="7"/>
  <c r="AK422" i="7"/>
  <c r="AL422" i="7"/>
  <c r="AM422" i="7"/>
  <c r="AU422" i="7"/>
  <c r="AV422" i="7"/>
  <c r="BG422" i="7" s="1"/>
  <c r="AW422" i="7"/>
  <c r="AX422" i="7"/>
  <c r="AY422" i="7"/>
  <c r="AZ422" i="7"/>
  <c r="BA422" i="7"/>
  <c r="BB422" i="7"/>
  <c r="BC422" i="7"/>
  <c r="BD422" i="7"/>
  <c r="BE422" i="7"/>
  <c r="BF422" i="7"/>
  <c r="BI422" i="7"/>
  <c r="BJ422" i="7"/>
  <c r="BK422" i="7"/>
  <c r="BL422" i="7"/>
  <c r="BM422" i="7"/>
  <c r="BN422" i="7"/>
  <c r="BO422" i="7"/>
  <c r="BP422" i="7"/>
  <c r="BQ422" i="7"/>
  <c r="BR422" i="7"/>
  <c r="CU422" i="7"/>
  <c r="EE422" i="7"/>
  <c r="AK211" i="7"/>
  <c r="AL211" i="7"/>
  <c r="AM211" i="7"/>
  <c r="AS211" i="7"/>
  <c r="AT211" i="7"/>
  <c r="AU211" i="7"/>
  <c r="AV211" i="7"/>
  <c r="BG211" i="7" s="1"/>
  <c r="AW211" i="7"/>
  <c r="AX211" i="7"/>
  <c r="AY211" i="7"/>
  <c r="AZ211" i="7"/>
  <c r="BA211" i="7"/>
  <c r="BB211" i="7"/>
  <c r="BC211" i="7"/>
  <c r="BD211" i="7"/>
  <c r="BE211" i="7"/>
  <c r="BF211" i="7"/>
  <c r="BI211" i="7"/>
  <c r="BJ211" i="7"/>
  <c r="BK211" i="7"/>
  <c r="BL211" i="7"/>
  <c r="BM211" i="7"/>
  <c r="BN211" i="7"/>
  <c r="BO211" i="7"/>
  <c r="BP211" i="7"/>
  <c r="BQ211" i="7"/>
  <c r="BR211" i="7"/>
  <c r="CU211" i="7"/>
  <c r="EE211" i="7"/>
  <c r="AK129" i="7"/>
  <c r="AJ129" i="7" s="1"/>
  <c r="AL129" i="7"/>
  <c r="AM129" i="7"/>
  <c r="AZ129" i="7"/>
  <c r="BA129" i="7"/>
  <c r="BB129" i="7"/>
  <c r="BC129" i="7"/>
  <c r="BD129" i="7"/>
  <c r="BF129" i="7"/>
  <c r="BG129" i="7"/>
  <c r="BH129" i="7"/>
  <c r="BL129" i="7"/>
  <c r="BM129" i="7"/>
  <c r="BN129" i="7"/>
  <c r="BO129" i="7"/>
  <c r="BP129" i="7"/>
  <c r="BQ129" i="7"/>
  <c r="BR129" i="7"/>
  <c r="CU129" i="7"/>
  <c r="EE129" i="7"/>
  <c r="AK423" i="7"/>
  <c r="AL423" i="7"/>
  <c r="AM423" i="7"/>
  <c r="AS423" i="7"/>
  <c r="AT423" i="7"/>
  <c r="AU423" i="7"/>
  <c r="AV423" i="7"/>
  <c r="BG423" i="7" s="1"/>
  <c r="AW423" i="7"/>
  <c r="AX423" i="7"/>
  <c r="AY423" i="7"/>
  <c r="AZ423" i="7"/>
  <c r="BA423" i="7"/>
  <c r="BB423" i="7"/>
  <c r="BC423" i="7"/>
  <c r="BD423" i="7"/>
  <c r="BE423" i="7"/>
  <c r="BF423" i="7"/>
  <c r="BI423" i="7"/>
  <c r="BJ423" i="7"/>
  <c r="BK423" i="7"/>
  <c r="BL423" i="7"/>
  <c r="BM423" i="7"/>
  <c r="BN423" i="7"/>
  <c r="BO423" i="7"/>
  <c r="BP423" i="7"/>
  <c r="BQ423" i="7"/>
  <c r="BR423" i="7"/>
  <c r="CU423" i="7"/>
  <c r="EE423" i="7"/>
  <c r="AK212" i="7"/>
  <c r="AL212" i="7"/>
  <c r="AM212" i="7"/>
  <c r="AS212" i="7"/>
  <c r="AT212" i="7"/>
  <c r="AU212" i="7"/>
  <c r="AV212" i="7"/>
  <c r="BG212" i="7" s="1"/>
  <c r="AW212" i="7"/>
  <c r="AX212" i="7"/>
  <c r="AY212" i="7"/>
  <c r="AZ212" i="7"/>
  <c r="BA212" i="7"/>
  <c r="BB212" i="7"/>
  <c r="BC212" i="7"/>
  <c r="BD212" i="7"/>
  <c r="BE212" i="7"/>
  <c r="BF212" i="7"/>
  <c r="BI212" i="7"/>
  <c r="BJ212" i="7"/>
  <c r="BK212" i="7"/>
  <c r="BL212" i="7"/>
  <c r="BM212" i="7"/>
  <c r="BN212" i="7"/>
  <c r="BO212" i="7"/>
  <c r="BP212" i="7"/>
  <c r="BQ212" i="7"/>
  <c r="BR212" i="7"/>
  <c r="CU212" i="7"/>
  <c r="EE212" i="7"/>
  <c r="AK213" i="7"/>
  <c r="AL213" i="7"/>
  <c r="AM213" i="7"/>
  <c r="AS213" i="7"/>
  <c r="AT213" i="7"/>
  <c r="AU213" i="7"/>
  <c r="AV213" i="7"/>
  <c r="BG213" i="7" s="1"/>
  <c r="AW213" i="7"/>
  <c r="AX213" i="7"/>
  <c r="AY213" i="7"/>
  <c r="AZ213" i="7"/>
  <c r="BA213" i="7"/>
  <c r="BB213" i="7"/>
  <c r="BC213" i="7"/>
  <c r="BD213" i="7"/>
  <c r="BE213" i="7"/>
  <c r="BF213" i="7"/>
  <c r="BI213" i="7"/>
  <c r="BJ213" i="7"/>
  <c r="BK213" i="7"/>
  <c r="BL213" i="7"/>
  <c r="BM213" i="7"/>
  <c r="BN213" i="7"/>
  <c r="BO213" i="7"/>
  <c r="BP213" i="7"/>
  <c r="BQ213" i="7"/>
  <c r="BR213" i="7"/>
  <c r="CU213" i="7"/>
  <c r="EE213" i="7"/>
  <c r="AK472" i="7"/>
  <c r="AL472" i="7"/>
  <c r="AM472" i="7"/>
  <c r="AU472" i="7"/>
  <c r="AV472" i="7"/>
  <c r="AW472" i="7"/>
  <c r="AX472" i="7"/>
  <c r="AY472" i="7"/>
  <c r="AZ472" i="7"/>
  <c r="BA472" i="7"/>
  <c r="BB472" i="7"/>
  <c r="BC472" i="7"/>
  <c r="BD472" i="7"/>
  <c r="BE472" i="7"/>
  <c r="BF472" i="7"/>
  <c r="BG472" i="7"/>
  <c r="BH472" i="7"/>
  <c r="BN472" i="7"/>
  <c r="BO472" i="7"/>
  <c r="BP472" i="7"/>
  <c r="BQ472" i="7"/>
  <c r="BR472" i="7"/>
  <c r="CU472" i="7"/>
  <c r="AK473" i="7"/>
  <c r="AL473" i="7"/>
  <c r="AM473" i="7"/>
  <c r="AU473" i="7"/>
  <c r="AV473" i="7"/>
  <c r="BG473" i="7" s="1"/>
  <c r="AW473" i="7"/>
  <c r="AX473" i="7"/>
  <c r="AY473" i="7"/>
  <c r="AZ473" i="7"/>
  <c r="BA473" i="7"/>
  <c r="BB473" i="7"/>
  <c r="BC473" i="7"/>
  <c r="BD473" i="7"/>
  <c r="BE473" i="7"/>
  <c r="BF473" i="7"/>
  <c r="BN473" i="7"/>
  <c r="BO473" i="7"/>
  <c r="BP473" i="7"/>
  <c r="BQ473" i="7"/>
  <c r="BR473" i="7"/>
  <c r="CU473" i="7"/>
  <c r="AK424" i="7"/>
  <c r="AL424" i="7"/>
  <c r="AM424" i="7"/>
  <c r="AU424" i="7"/>
  <c r="AV424" i="7"/>
  <c r="BG424" i="7" s="1"/>
  <c r="AW424" i="7"/>
  <c r="AX424" i="7"/>
  <c r="AY424" i="7"/>
  <c r="AZ424" i="7"/>
  <c r="BA424" i="7"/>
  <c r="BB424" i="7"/>
  <c r="BC424" i="7"/>
  <c r="BD424" i="7"/>
  <c r="BE424" i="7"/>
  <c r="BF424" i="7"/>
  <c r="BI424" i="7"/>
  <c r="BJ424" i="7"/>
  <c r="BK424" i="7"/>
  <c r="BL424" i="7"/>
  <c r="BM424" i="7"/>
  <c r="BN424" i="7"/>
  <c r="BO424" i="7"/>
  <c r="BP424" i="7"/>
  <c r="BQ424" i="7"/>
  <c r="BR424" i="7"/>
  <c r="CU424" i="7"/>
  <c r="AK425" i="7"/>
  <c r="AL425" i="7"/>
  <c r="AM425" i="7"/>
  <c r="AU425" i="7"/>
  <c r="AV425" i="7"/>
  <c r="BG425" i="7" s="1"/>
  <c r="AW425" i="7"/>
  <c r="AX425" i="7"/>
  <c r="AY425" i="7"/>
  <c r="AZ425" i="7"/>
  <c r="BA425" i="7"/>
  <c r="BB425" i="7"/>
  <c r="BC425" i="7"/>
  <c r="BD425" i="7"/>
  <c r="BE425" i="7"/>
  <c r="BF425" i="7"/>
  <c r="BI425" i="7"/>
  <c r="BJ425" i="7"/>
  <c r="BK425" i="7"/>
  <c r="BL425" i="7"/>
  <c r="BM425" i="7"/>
  <c r="BN425" i="7"/>
  <c r="BO425" i="7"/>
  <c r="BP425" i="7"/>
  <c r="BQ425" i="7"/>
  <c r="BR425" i="7"/>
  <c r="CU425" i="7"/>
  <c r="AK474" i="7"/>
  <c r="AL474" i="7"/>
  <c r="AM474" i="7"/>
  <c r="AU474" i="7"/>
  <c r="AV474" i="7"/>
  <c r="BG474" i="7" s="1"/>
  <c r="AW474" i="7"/>
  <c r="AX474" i="7"/>
  <c r="AY474" i="7"/>
  <c r="AZ474" i="7"/>
  <c r="BA474" i="7"/>
  <c r="BB474" i="7"/>
  <c r="BC474" i="7"/>
  <c r="BD474" i="7"/>
  <c r="BE474" i="7"/>
  <c r="BF474" i="7"/>
  <c r="BN474" i="7"/>
  <c r="BO474" i="7"/>
  <c r="BP474" i="7"/>
  <c r="BQ474" i="7"/>
  <c r="BR474" i="7"/>
  <c r="CU474" i="7"/>
  <c r="AK214" i="7"/>
  <c r="AL214" i="7"/>
  <c r="AM214" i="7"/>
  <c r="AS214" i="7"/>
  <c r="AT214" i="7"/>
  <c r="AU214" i="7"/>
  <c r="AV214" i="7"/>
  <c r="BG214" i="7" s="1"/>
  <c r="AW214" i="7"/>
  <c r="AX214" i="7"/>
  <c r="AY214" i="7"/>
  <c r="AZ214" i="7"/>
  <c r="BA214" i="7"/>
  <c r="BB214" i="7"/>
  <c r="BC214" i="7"/>
  <c r="BD214" i="7"/>
  <c r="BE214" i="7"/>
  <c r="BF214" i="7"/>
  <c r="BI214" i="7"/>
  <c r="BJ214" i="7"/>
  <c r="BK214" i="7"/>
  <c r="BL214" i="7"/>
  <c r="BM214" i="7"/>
  <c r="BN214" i="7"/>
  <c r="BO214" i="7"/>
  <c r="BP214" i="7"/>
  <c r="BQ214" i="7"/>
  <c r="BR214" i="7"/>
  <c r="CU214" i="7"/>
  <c r="EE214" i="7"/>
  <c r="AK130" i="7"/>
  <c r="AJ130" i="7" s="1"/>
  <c r="AL130" i="7"/>
  <c r="AM130" i="7"/>
  <c r="AS130" i="7"/>
  <c r="AT130" i="7"/>
  <c r="AU130" i="7"/>
  <c r="AV130" i="7"/>
  <c r="BG130" i="7" s="1"/>
  <c r="AW130" i="7"/>
  <c r="AX130" i="7"/>
  <c r="AY130" i="7"/>
  <c r="AZ130" i="7"/>
  <c r="BA130" i="7"/>
  <c r="BB130" i="7"/>
  <c r="BC130" i="7"/>
  <c r="BD130" i="7"/>
  <c r="BE130" i="7"/>
  <c r="BF130" i="7"/>
  <c r="BI130" i="7"/>
  <c r="BJ130" i="7"/>
  <c r="BK130" i="7"/>
  <c r="BL130" i="7"/>
  <c r="BM130" i="7"/>
  <c r="BN130" i="7"/>
  <c r="BO130" i="7"/>
  <c r="BP130" i="7"/>
  <c r="BQ130" i="7"/>
  <c r="BR130" i="7"/>
  <c r="CU130" i="7"/>
  <c r="EE130" i="7"/>
  <c r="AK215" i="7"/>
  <c r="AL215" i="7"/>
  <c r="AM215" i="7"/>
  <c r="AS215" i="7"/>
  <c r="AT215" i="7"/>
  <c r="AU215" i="7"/>
  <c r="AV215" i="7"/>
  <c r="BH215" i="7" s="1"/>
  <c r="AW215" i="7"/>
  <c r="AX215" i="7"/>
  <c r="AY215" i="7"/>
  <c r="AZ215" i="7"/>
  <c r="BA215" i="7"/>
  <c r="BB215" i="7"/>
  <c r="BC215" i="7"/>
  <c r="BD215" i="7"/>
  <c r="BE215" i="7"/>
  <c r="BF215" i="7"/>
  <c r="BI215" i="7"/>
  <c r="BJ215" i="7"/>
  <c r="BK215" i="7"/>
  <c r="BL215" i="7"/>
  <c r="BM215" i="7"/>
  <c r="BN215" i="7"/>
  <c r="BO215" i="7"/>
  <c r="BP215" i="7"/>
  <c r="BQ215" i="7"/>
  <c r="BR215" i="7"/>
  <c r="CU215" i="7"/>
  <c r="AK475" i="7"/>
  <c r="AL475" i="7"/>
  <c r="AM475" i="7"/>
  <c r="AU475" i="7"/>
  <c r="AV475" i="7"/>
  <c r="BG475" i="7" s="1"/>
  <c r="AW475" i="7"/>
  <c r="AX475" i="7"/>
  <c r="AY475" i="7"/>
  <c r="AZ475" i="7"/>
  <c r="BA475" i="7"/>
  <c r="BB475" i="7"/>
  <c r="BC475" i="7"/>
  <c r="BD475" i="7"/>
  <c r="BE475" i="7"/>
  <c r="BF475" i="7"/>
  <c r="BI475" i="7"/>
  <c r="BJ475" i="7"/>
  <c r="BK475" i="7"/>
  <c r="BL475" i="7"/>
  <c r="BM475" i="7"/>
  <c r="BN475" i="7"/>
  <c r="BO475" i="7"/>
  <c r="BP475" i="7"/>
  <c r="BQ475" i="7"/>
  <c r="BR475" i="7"/>
  <c r="CU475" i="7"/>
  <c r="EE475" i="7"/>
  <c r="AK216" i="7"/>
  <c r="AL216" i="7"/>
  <c r="AM216" i="7"/>
  <c r="AS216" i="7"/>
  <c r="AT216" i="7"/>
  <c r="AU216" i="7"/>
  <c r="AV216" i="7"/>
  <c r="BG216" i="7" s="1"/>
  <c r="AW216" i="7"/>
  <c r="AX216" i="7"/>
  <c r="AY216" i="7"/>
  <c r="AZ216" i="7"/>
  <c r="BA216" i="7"/>
  <c r="BB216" i="7"/>
  <c r="BC216" i="7"/>
  <c r="BD216" i="7"/>
  <c r="BE216" i="7"/>
  <c r="BF216" i="7"/>
  <c r="BI216" i="7"/>
  <c r="BL216" i="7"/>
  <c r="BM216" i="7"/>
  <c r="BN216" i="7"/>
  <c r="BO216" i="7"/>
  <c r="BP216" i="7"/>
  <c r="BQ216" i="7"/>
  <c r="BR216" i="7"/>
  <c r="CU216" i="7"/>
  <c r="EE216" i="7"/>
  <c r="AK217" i="7"/>
  <c r="AL217" i="7"/>
  <c r="AM217" i="7"/>
  <c r="AS217" i="7"/>
  <c r="AT217" i="7"/>
  <c r="AU217" i="7"/>
  <c r="AV217" i="7"/>
  <c r="BG217" i="7" s="1"/>
  <c r="AW217" i="7"/>
  <c r="AX217" i="7"/>
  <c r="AY217" i="7"/>
  <c r="AZ217" i="7"/>
  <c r="BA217" i="7"/>
  <c r="BB217" i="7"/>
  <c r="BC217" i="7"/>
  <c r="BD217" i="7"/>
  <c r="BE217" i="7"/>
  <c r="BF217" i="7"/>
  <c r="BI217" i="7"/>
  <c r="BL217" i="7"/>
  <c r="BM217" i="7"/>
  <c r="BN217" i="7"/>
  <c r="BO217" i="7"/>
  <c r="BP217" i="7"/>
  <c r="BQ217" i="7"/>
  <c r="BR217" i="7"/>
  <c r="CU217" i="7"/>
  <c r="EE217" i="7"/>
  <c r="AK218" i="7"/>
  <c r="AL218" i="7"/>
  <c r="AM218" i="7"/>
  <c r="AS218" i="7"/>
  <c r="AT218" i="7"/>
  <c r="AU218" i="7"/>
  <c r="AV218" i="7"/>
  <c r="BG218" i="7" s="1"/>
  <c r="AW218" i="7"/>
  <c r="AX218" i="7"/>
  <c r="AY218" i="7"/>
  <c r="AZ218" i="7"/>
  <c r="BA218" i="7"/>
  <c r="BB218" i="7"/>
  <c r="BC218" i="7"/>
  <c r="BD218" i="7"/>
  <c r="BE218" i="7"/>
  <c r="BF218" i="7"/>
  <c r="BI218" i="7"/>
  <c r="BJ218" i="7"/>
  <c r="BK218" i="7"/>
  <c r="BL218" i="7"/>
  <c r="BM218" i="7"/>
  <c r="BN218" i="7"/>
  <c r="BO218" i="7"/>
  <c r="BP218" i="7"/>
  <c r="BQ218" i="7"/>
  <c r="BR218" i="7"/>
  <c r="CU218" i="7"/>
  <c r="EE218" i="7"/>
  <c r="AK219" i="7"/>
  <c r="AL219" i="7"/>
  <c r="AM219" i="7"/>
  <c r="AS219" i="7"/>
  <c r="AT219" i="7"/>
  <c r="AU219" i="7"/>
  <c r="AV219" i="7"/>
  <c r="BG219" i="7" s="1"/>
  <c r="AW219" i="7"/>
  <c r="AX219" i="7"/>
  <c r="AY219" i="7"/>
  <c r="AZ219" i="7"/>
  <c r="BA219" i="7"/>
  <c r="BB219" i="7"/>
  <c r="BC219" i="7"/>
  <c r="BD219" i="7"/>
  <c r="BE219" i="7"/>
  <c r="BF219" i="7"/>
  <c r="BI219" i="7"/>
  <c r="BJ219" i="7"/>
  <c r="BK219" i="7"/>
  <c r="BL219" i="7"/>
  <c r="BM219" i="7"/>
  <c r="BN219" i="7"/>
  <c r="BO219" i="7"/>
  <c r="BP219" i="7"/>
  <c r="BQ219" i="7"/>
  <c r="BR219" i="7"/>
  <c r="CU219" i="7"/>
  <c r="EE219" i="7"/>
  <c r="AK220" i="7"/>
  <c r="AL220" i="7"/>
  <c r="AM220" i="7"/>
  <c r="AS220" i="7"/>
  <c r="AT220" i="7"/>
  <c r="AU220" i="7"/>
  <c r="AV220" i="7"/>
  <c r="AW220" i="7"/>
  <c r="AX220" i="7"/>
  <c r="AY220" i="7"/>
  <c r="AZ220" i="7"/>
  <c r="BA220" i="7"/>
  <c r="BB220" i="7"/>
  <c r="BC220" i="7"/>
  <c r="BD220" i="7"/>
  <c r="BE220" i="7"/>
  <c r="BF220" i="7"/>
  <c r="BG220" i="7"/>
  <c r="BH220" i="7"/>
  <c r="BI220" i="7"/>
  <c r="BJ220" i="7"/>
  <c r="BK220" i="7"/>
  <c r="BL220" i="7"/>
  <c r="BM220" i="7"/>
  <c r="BN220" i="7"/>
  <c r="BO220" i="7"/>
  <c r="BP220" i="7"/>
  <c r="BQ220" i="7"/>
  <c r="BR220" i="7"/>
  <c r="CU220" i="7"/>
  <c r="EE220" i="7"/>
  <c r="AK221" i="7"/>
  <c r="AL221" i="7"/>
  <c r="AM221" i="7"/>
  <c r="AS221" i="7"/>
  <c r="AT221" i="7"/>
  <c r="AU221" i="7"/>
  <c r="AV221" i="7"/>
  <c r="BG221" i="7" s="1"/>
  <c r="AW221" i="7"/>
  <c r="AX221" i="7"/>
  <c r="AY221" i="7"/>
  <c r="AZ221" i="7"/>
  <c r="BA221" i="7"/>
  <c r="BB221" i="7"/>
  <c r="BC221" i="7"/>
  <c r="BD221" i="7"/>
  <c r="BE221" i="7"/>
  <c r="BF221" i="7"/>
  <c r="BI221" i="7"/>
  <c r="BJ221" i="7"/>
  <c r="BK221" i="7"/>
  <c r="BL221" i="7"/>
  <c r="BM221" i="7"/>
  <c r="BN221" i="7"/>
  <c r="BO221" i="7"/>
  <c r="BP221" i="7"/>
  <c r="BQ221" i="7"/>
  <c r="BR221" i="7"/>
  <c r="CU221" i="7"/>
  <c r="EE221" i="7"/>
  <c r="AK426" i="7"/>
  <c r="AL426" i="7"/>
  <c r="AM426" i="7"/>
  <c r="AU426" i="7"/>
  <c r="AV426" i="7"/>
  <c r="BH426" i="7" s="1"/>
  <c r="AW426" i="7"/>
  <c r="AX426" i="7"/>
  <c r="AY426" i="7"/>
  <c r="AZ426" i="7"/>
  <c r="BA426" i="7"/>
  <c r="BB426" i="7"/>
  <c r="BC426" i="7"/>
  <c r="BD426" i="7"/>
  <c r="BE426" i="7"/>
  <c r="BF426" i="7"/>
  <c r="BI426" i="7"/>
  <c r="BJ426" i="7"/>
  <c r="BK426" i="7"/>
  <c r="BL426" i="7"/>
  <c r="BM426" i="7"/>
  <c r="BN426" i="7"/>
  <c r="BO426" i="7"/>
  <c r="BP426" i="7"/>
  <c r="BQ426" i="7"/>
  <c r="BR426" i="7"/>
  <c r="CU426" i="7"/>
  <c r="AK427" i="7"/>
  <c r="AL427" i="7"/>
  <c r="AM427" i="7"/>
  <c r="AU427" i="7"/>
  <c r="AV427" i="7"/>
  <c r="BG427" i="7" s="1"/>
  <c r="AW427" i="7"/>
  <c r="AX427" i="7"/>
  <c r="AY427" i="7"/>
  <c r="AZ427" i="7"/>
  <c r="BA427" i="7"/>
  <c r="BB427" i="7"/>
  <c r="BC427" i="7"/>
  <c r="BD427" i="7"/>
  <c r="BE427" i="7"/>
  <c r="BF427" i="7"/>
  <c r="BI427" i="7"/>
  <c r="BJ427" i="7"/>
  <c r="BK427" i="7"/>
  <c r="BL427" i="7"/>
  <c r="BM427" i="7"/>
  <c r="BN427" i="7"/>
  <c r="BO427" i="7"/>
  <c r="BP427" i="7"/>
  <c r="BQ427" i="7"/>
  <c r="BR427" i="7"/>
  <c r="CU427" i="7"/>
  <c r="AK476" i="7"/>
  <c r="AL476" i="7"/>
  <c r="AM476" i="7"/>
  <c r="AU476" i="7"/>
  <c r="AV476" i="7"/>
  <c r="BG476" i="7" s="1"/>
  <c r="AW476" i="7"/>
  <c r="AX476" i="7"/>
  <c r="AY476" i="7"/>
  <c r="AZ476" i="7"/>
  <c r="BA476" i="7"/>
  <c r="BB476" i="7"/>
  <c r="BC476" i="7"/>
  <c r="BD476" i="7"/>
  <c r="BE476" i="7"/>
  <c r="BF476" i="7"/>
  <c r="BI476" i="7"/>
  <c r="BJ476" i="7"/>
  <c r="BK476" i="7"/>
  <c r="BL476" i="7"/>
  <c r="BM476" i="7"/>
  <c r="BN476" i="7"/>
  <c r="BO476" i="7"/>
  <c r="BP476" i="7"/>
  <c r="BQ476" i="7"/>
  <c r="BR476" i="7"/>
  <c r="CU476" i="7"/>
  <c r="AK477" i="7"/>
  <c r="AL477" i="7"/>
  <c r="AM477" i="7"/>
  <c r="AU477" i="7"/>
  <c r="AV477" i="7"/>
  <c r="BG477" i="7" s="1"/>
  <c r="AW477" i="7"/>
  <c r="AX477" i="7"/>
  <c r="AY477" i="7"/>
  <c r="AZ477" i="7"/>
  <c r="BA477" i="7"/>
  <c r="BB477" i="7"/>
  <c r="BC477" i="7"/>
  <c r="BD477" i="7"/>
  <c r="BE477" i="7"/>
  <c r="BF477" i="7"/>
  <c r="BI477" i="7"/>
  <c r="BJ477" i="7"/>
  <c r="BK477" i="7"/>
  <c r="BL477" i="7"/>
  <c r="BM477" i="7"/>
  <c r="BN477" i="7"/>
  <c r="BO477" i="7"/>
  <c r="BP477" i="7"/>
  <c r="BQ477" i="7"/>
  <c r="BR477" i="7"/>
  <c r="CU477" i="7"/>
  <c r="AK478" i="7"/>
  <c r="AL478" i="7"/>
  <c r="AM478" i="7"/>
  <c r="AU478" i="7"/>
  <c r="AV478" i="7"/>
  <c r="BG478" i="7" s="1"/>
  <c r="AW478" i="7"/>
  <c r="AX478" i="7"/>
  <c r="AY478" i="7"/>
  <c r="AZ478" i="7"/>
  <c r="BA478" i="7"/>
  <c r="BB478" i="7"/>
  <c r="BC478" i="7"/>
  <c r="BD478" i="7"/>
  <c r="BE478" i="7"/>
  <c r="BF478" i="7"/>
  <c r="BI478" i="7"/>
  <c r="BJ478" i="7"/>
  <c r="BK478" i="7"/>
  <c r="BL478" i="7"/>
  <c r="BM478" i="7"/>
  <c r="BN478" i="7"/>
  <c r="BO478" i="7"/>
  <c r="BP478" i="7"/>
  <c r="BQ478" i="7"/>
  <c r="BR478" i="7"/>
  <c r="CU478" i="7"/>
  <c r="AK479" i="7"/>
  <c r="AL479" i="7"/>
  <c r="AM479" i="7"/>
  <c r="AU479" i="7"/>
  <c r="AV479" i="7"/>
  <c r="BG479" i="7" s="1"/>
  <c r="AW479" i="7"/>
  <c r="AX479" i="7"/>
  <c r="AY479" i="7"/>
  <c r="AZ479" i="7"/>
  <c r="BA479" i="7"/>
  <c r="BB479" i="7"/>
  <c r="BC479" i="7"/>
  <c r="BD479" i="7"/>
  <c r="BE479" i="7"/>
  <c r="BF479" i="7"/>
  <c r="BI479" i="7"/>
  <c r="BJ479" i="7"/>
  <c r="BK479" i="7"/>
  <c r="BL479" i="7"/>
  <c r="BM479" i="7"/>
  <c r="BN479" i="7"/>
  <c r="BO479" i="7"/>
  <c r="BP479" i="7"/>
  <c r="BQ479" i="7"/>
  <c r="BR479" i="7"/>
  <c r="CU479" i="7"/>
  <c r="AK428" i="7"/>
  <c r="AL428" i="7"/>
  <c r="AM428" i="7"/>
  <c r="AU428" i="7"/>
  <c r="AV428" i="7"/>
  <c r="BG428" i="7" s="1"/>
  <c r="AW428" i="7"/>
  <c r="AX428" i="7"/>
  <c r="AY428" i="7"/>
  <c r="AZ428" i="7"/>
  <c r="BA428" i="7"/>
  <c r="BB428" i="7"/>
  <c r="BC428" i="7"/>
  <c r="BD428" i="7"/>
  <c r="BE428" i="7"/>
  <c r="BF428" i="7"/>
  <c r="BI428" i="7"/>
  <c r="BJ428" i="7"/>
  <c r="BK428" i="7"/>
  <c r="BL428" i="7"/>
  <c r="BM428" i="7"/>
  <c r="BN428" i="7"/>
  <c r="BO428" i="7"/>
  <c r="BP428" i="7"/>
  <c r="BQ428" i="7"/>
  <c r="BR428" i="7"/>
  <c r="CU428" i="7"/>
  <c r="AK556" i="7"/>
  <c r="AL556" i="7"/>
  <c r="AM556" i="7"/>
  <c r="AU556" i="7"/>
  <c r="AV556" i="7"/>
  <c r="BG556" i="7" s="1"/>
  <c r="AW556" i="7"/>
  <c r="AX556" i="7"/>
  <c r="AY556" i="7"/>
  <c r="AZ556" i="7"/>
  <c r="BA556" i="7"/>
  <c r="BB556" i="7"/>
  <c r="BC556" i="7"/>
  <c r="BD556" i="7"/>
  <c r="BE556" i="7"/>
  <c r="BF556" i="7"/>
  <c r="BI556" i="7"/>
  <c r="BJ556" i="7"/>
  <c r="BK556" i="7"/>
  <c r="BL556" i="7"/>
  <c r="BM556" i="7"/>
  <c r="BN556" i="7"/>
  <c r="BO556" i="7"/>
  <c r="BP556" i="7"/>
  <c r="BQ556" i="7"/>
  <c r="BR556" i="7"/>
  <c r="CU556" i="7"/>
  <c r="AK480" i="7"/>
  <c r="AL480" i="7"/>
  <c r="AM480" i="7"/>
  <c r="AU480" i="7"/>
  <c r="AV480" i="7"/>
  <c r="BG480" i="7" s="1"/>
  <c r="AW480" i="7"/>
  <c r="AX480" i="7"/>
  <c r="AY480" i="7"/>
  <c r="AZ480" i="7"/>
  <c r="BA480" i="7"/>
  <c r="BB480" i="7"/>
  <c r="BC480" i="7"/>
  <c r="BD480" i="7"/>
  <c r="BE480" i="7"/>
  <c r="BF480" i="7"/>
  <c r="BI480" i="7"/>
  <c r="BJ480" i="7"/>
  <c r="BK480" i="7"/>
  <c r="BL480" i="7"/>
  <c r="BM480" i="7"/>
  <c r="BN480" i="7"/>
  <c r="BO480" i="7"/>
  <c r="BP480" i="7"/>
  <c r="BQ480" i="7"/>
  <c r="BR480" i="7"/>
  <c r="CU480" i="7"/>
  <c r="AK557" i="7"/>
  <c r="AL557" i="7"/>
  <c r="AM557" i="7"/>
  <c r="AU557" i="7"/>
  <c r="AV557" i="7"/>
  <c r="BG557" i="7" s="1"/>
  <c r="AW557" i="7"/>
  <c r="AX557" i="7"/>
  <c r="AY557" i="7"/>
  <c r="AZ557" i="7"/>
  <c r="BA557" i="7"/>
  <c r="BB557" i="7"/>
  <c r="BC557" i="7"/>
  <c r="BD557" i="7"/>
  <c r="BE557" i="7"/>
  <c r="BF557" i="7"/>
  <c r="BI557" i="7"/>
  <c r="BJ557" i="7"/>
  <c r="BK557" i="7"/>
  <c r="BL557" i="7"/>
  <c r="BM557" i="7"/>
  <c r="BN557" i="7"/>
  <c r="BO557" i="7"/>
  <c r="BP557" i="7"/>
  <c r="BQ557" i="7"/>
  <c r="BR557" i="7"/>
  <c r="CU557" i="7"/>
  <c r="AK481" i="7"/>
  <c r="AL481" i="7"/>
  <c r="AM481" i="7"/>
  <c r="AU481" i="7"/>
  <c r="AV481" i="7"/>
  <c r="BG481" i="7" s="1"/>
  <c r="AW481" i="7"/>
  <c r="AX481" i="7"/>
  <c r="AY481" i="7"/>
  <c r="AZ481" i="7"/>
  <c r="BA481" i="7"/>
  <c r="BB481" i="7"/>
  <c r="BC481" i="7"/>
  <c r="BD481" i="7"/>
  <c r="BE481" i="7"/>
  <c r="BF481" i="7"/>
  <c r="BI481" i="7"/>
  <c r="BJ481" i="7"/>
  <c r="BK481" i="7"/>
  <c r="BL481" i="7"/>
  <c r="BM481" i="7"/>
  <c r="BN481" i="7"/>
  <c r="BO481" i="7"/>
  <c r="BP481" i="7"/>
  <c r="BQ481" i="7"/>
  <c r="BR481" i="7"/>
  <c r="CU481" i="7"/>
  <c r="AK429" i="7"/>
  <c r="AL429" i="7"/>
  <c r="AM429" i="7"/>
  <c r="AU429" i="7"/>
  <c r="AV429" i="7"/>
  <c r="BG429" i="7" s="1"/>
  <c r="AW429" i="7"/>
  <c r="AX429" i="7"/>
  <c r="AY429" i="7"/>
  <c r="AZ429" i="7"/>
  <c r="BA429" i="7"/>
  <c r="BB429" i="7"/>
  <c r="BC429" i="7"/>
  <c r="BD429" i="7"/>
  <c r="BE429" i="7"/>
  <c r="BF429" i="7"/>
  <c r="BI429" i="7"/>
  <c r="BJ429" i="7"/>
  <c r="BK429" i="7"/>
  <c r="BL429" i="7"/>
  <c r="BM429" i="7"/>
  <c r="BN429" i="7"/>
  <c r="BO429" i="7"/>
  <c r="BP429" i="7"/>
  <c r="BQ429" i="7"/>
  <c r="BR429" i="7"/>
  <c r="CU429" i="7"/>
  <c r="EE429" i="7"/>
  <c r="AK558" i="7"/>
  <c r="AL558" i="7"/>
  <c r="AM558" i="7"/>
  <c r="AU558" i="7"/>
  <c r="AV558" i="7"/>
  <c r="BG558" i="7" s="1"/>
  <c r="AW558" i="7"/>
  <c r="AX558" i="7"/>
  <c r="AY558" i="7"/>
  <c r="AZ558" i="7"/>
  <c r="BA558" i="7"/>
  <c r="BB558" i="7"/>
  <c r="BC558" i="7"/>
  <c r="BD558" i="7"/>
  <c r="BE558" i="7"/>
  <c r="BF558" i="7"/>
  <c r="BI558" i="7"/>
  <c r="BJ558" i="7"/>
  <c r="BK558" i="7"/>
  <c r="BL558" i="7"/>
  <c r="BM558" i="7"/>
  <c r="BN558" i="7"/>
  <c r="BO558" i="7"/>
  <c r="BP558" i="7"/>
  <c r="BQ558" i="7"/>
  <c r="BR558" i="7"/>
  <c r="CU558" i="7"/>
  <c r="AK430" i="7"/>
  <c r="AL430" i="7"/>
  <c r="AM430" i="7"/>
  <c r="AU430" i="7"/>
  <c r="AV430" i="7"/>
  <c r="BG430" i="7" s="1"/>
  <c r="AW430" i="7"/>
  <c r="AX430" i="7"/>
  <c r="AY430" i="7"/>
  <c r="AZ430" i="7"/>
  <c r="BA430" i="7"/>
  <c r="BB430" i="7"/>
  <c r="BC430" i="7"/>
  <c r="BD430" i="7"/>
  <c r="BE430" i="7"/>
  <c r="BF430" i="7"/>
  <c r="BI430" i="7"/>
  <c r="BJ430" i="7"/>
  <c r="BK430" i="7"/>
  <c r="BL430" i="7"/>
  <c r="BM430" i="7"/>
  <c r="BN430" i="7"/>
  <c r="BO430" i="7"/>
  <c r="BP430" i="7"/>
  <c r="BQ430" i="7"/>
  <c r="BR430" i="7"/>
  <c r="CU430" i="7"/>
  <c r="AK431" i="7"/>
  <c r="AL431" i="7"/>
  <c r="AM431" i="7"/>
  <c r="AU431" i="7"/>
  <c r="AV431" i="7"/>
  <c r="BG431" i="7" s="1"/>
  <c r="AW431" i="7"/>
  <c r="AX431" i="7"/>
  <c r="AY431" i="7"/>
  <c r="AZ431" i="7"/>
  <c r="BA431" i="7"/>
  <c r="BB431" i="7"/>
  <c r="BC431" i="7"/>
  <c r="BD431" i="7"/>
  <c r="BE431" i="7"/>
  <c r="BF431" i="7"/>
  <c r="BI431" i="7"/>
  <c r="BJ431" i="7"/>
  <c r="BK431" i="7"/>
  <c r="BL431" i="7"/>
  <c r="BM431" i="7"/>
  <c r="BN431" i="7"/>
  <c r="BO431" i="7"/>
  <c r="BP431" i="7"/>
  <c r="BQ431" i="7"/>
  <c r="BR431" i="7"/>
  <c r="CU431" i="7"/>
  <c r="AK432" i="7"/>
  <c r="AL432" i="7"/>
  <c r="AM432" i="7"/>
  <c r="AU432" i="7"/>
  <c r="AV432" i="7"/>
  <c r="BH432" i="7" s="1"/>
  <c r="AW432" i="7"/>
  <c r="AX432" i="7"/>
  <c r="AY432" i="7"/>
  <c r="AZ432" i="7"/>
  <c r="BA432" i="7"/>
  <c r="BB432" i="7"/>
  <c r="BC432" i="7"/>
  <c r="BD432" i="7"/>
  <c r="BE432" i="7"/>
  <c r="BF432" i="7"/>
  <c r="BI432" i="7"/>
  <c r="BJ432" i="7"/>
  <c r="BK432" i="7"/>
  <c r="BL432" i="7"/>
  <c r="BM432" i="7"/>
  <c r="BN432" i="7"/>
  <c r="BO432" i="7"/>
  <c r="BP432" i="7"/>
  <c r="BQ432" i="7"/>
  <c r="BR432" i="7"/>
  <c r="CU432" i="7"/>
  <c r="AK482" i="7"/>
  <c r="AL482" i="7"/>
  <c r="AM482" i="7"/>
  <c r="AU482" i="7"/>
  <c r="AV482" i="7"/>
  <c r="BG482" i="7" s="1"/>
  <c r="AW482" i="7"/>
  <c r="AX482" i="7"/>
  <c r="AY482" i="7"/>
  <c r="AZ482" i="7"/>
  <c r="BA482" i="7"/>
  <c r="BB482" i="7"/>
  <c r="BC482" i="7"/>
  <c r="BD482" i="7"/>
  <c r="BE482" i="7"/>
  <c r="BF482" i="7"/>
  <c r="BI482" i="7"/>
  <c r="BJ482" i="7"/>
  <c r="BK482" i="7"/>
  <c r="BL482" i="7"/>
  <c r="BM482" i="7"/>
  <c r="BN482" i="7"/>
  <c r="BO482" i="7"/>
  <c r="BP482" i="7"/>
  <c r="BQ482" i="7"/>
  <c r="BR482" i="7"/>
  <c r="CU482" i="7"/>
  <c r="EE482" i="7"/>
  <c r="AK433" i="7"/>
  <c r="AL433" i="7"/>
  <c r="AM433" i="7"/>
  <c r="AU433" i="7"/>
  <c r="AV433" i="7"/>
  <c r="BG433" i="7" s="1"/>
  <c r="AW433" i="7"/>
  <c r="AX433" i="7"/>
  <c r="AY433" i="7"/>
  <c r="AZ433" i="7"/>
  <c r="BA433" i="7"/>
  <c r="BB433" i="7"/>
  <c r="BC433" i="7"/>
  <c r="BD433" i="7"/>
  <c r="BE433" i="7"/>
  <c r="BF433" i="7"/>
  <c r="BI433" i="7"/>
  <c r="BJ433" i="7"/>
  <c r="BK433" i="7"/>
  <c r="BL433" i="7"/>
  <c r="BM433" i="7"/>
  <c r="BN433" i="7"/>
  <c r="BO433" i="7"/>
  <c r="BP433" i="7"/>
  <c r="BQ433" i="7"/>
  <c r="BR433" i="7"/>
  <c r="CU433" i="7"/>
  <c r="EE433" i="7"/>
  <c r="AK255" i="7"/>
  <c r="AL255" i="7"/>
  <c r="AM255" i="7"/>
  <c r="AU255" i="7"/>
  <c r="AV255" i="7"/>
  <c r="BG255" i="7" s="1"/>
  <c r="AW255" i="7"/>
  <c r="AX255" i="7"/>
  <c r="AY255" i="7"/>
  <c r="AZ255" i="7"/>
  <c r="BA255" i="7"/>
  <c r="BB255" i="7"/>
  <c r="BC255" i="7"/>
  <c r="BD255" i="7"/>
  <c r="BE255" i="7"/>
  <c r="BF255" i="7"/>
  <c r="BI255" i="7"/>
  <c r="BJ255" i="7"/>
  <c r="BK255" i="7"/>
  <c r="BL255" i="7"/>
  <c r="BM255" i="7"/>
  <c r="BN255" i="7"/>
  <c r="BO255" i="7"/>
  <c r="BP255" i="7"/>
  <c r="BQ255" i="7"/>
  <c r="BR255" i="7"/>
  <c r="CU255" i="7"/>
  <c r="AK256" i="7"/>
  <c r="AL256" i="7"/>
  <c r="AM256" i="7"/>
  <c r="AU256" i="7"/>
  <c r="AV256" i="7"/>
  <c r="BG256" i="7" s="1"/>
  <c r="AW256" i="7"/>
  <c r="AX256" i="7"/>
  <c r="AY256" i="7"/>
  <c r="AZ256" i="7"/>
  <c r="BA256" i="7"/>
  <c r="BB256" i="7"/>
  <c r="BC256" i="7"/>
  <c r="BD256" i="7"/>
  <c r="BE256" i="7"/>
  <c r="BF256" i="7"/>
  <c r="BI256" i="7"/>
  <c r="BJ256" i="7"/>
  <c r="BK256" i="7"/>
  <c r="BL256" i="7"/>
  <c r="BM256" i="7"/>
  <c r="BN256" i="7"/>
  <c r="BO256" i="7"/>
  <c r="BP256" i="7"/>
  <c r="BQ256" i="7"/>
  <c r="BR256" i="7"/>
  <c r="CU256" i="7"/>
  <c r="AK434" i="7"/>
  <c r="AL434" i="7"/>
  <c r="AM434" i="7"/>
  <c r="AU434" i="7"/>
  <c r="AV434" i="7"/>
  <c r="BG434" i="7" s="1"/>
  <c r="AW434" i="7"/>
  <c r="AX434" i="7"/>
  <c r="AY434" i="7"/>
  <c r="AZ434" i="7"/>
  <c r="BA434" i="7"/>
  <c r="BB434" i="7"/>
  <c r="BC434" i="7"/>
  <c r="BD434" i="7"/>
  <c r="BE434" i="7"/>
  <c r="BF434" i="7"/>
  <c r="BI434" i="7"/>
  <c r="BJ434" i="7"/>
  <c r="BK434" i="7"/>
  <c r="BL434" i="7"/>
  <c r="BM434" i="7"/>
  <c r="BN434" i="7"/>
  <c r="BO434" i="7"/>
  <c r="BP434" i="7"/>
  <c r="BQ434" i="7"/>
  <c r="BR434" i="7"/>
  <c r="CU434" i="7"/>
  <c r="AK435" i="7"/>
  <c r="AL435" i="7"/>
  <c r="AM435" i="7"/>
  <c r="AU435" i="7"/>
  <c r="AV435" i="7"/>
  <c r="BG435" i="7" s="1"/>
  <c r="AW435" i="7"/>
  <c r="AX435" i="7"/>
  <c r="AY435" i="7"/>
  <c r="AZ435" i="7"/>
  <c r="BA435" i="7"/>
  <c r="BB435" i="7"/>
  <c r="BC435" i="7"/>
  <c r="BD435" i="7"/>
  <c r="BE435" i="7"/>
  <c r="BF435" i="7"/>
  <c r="BI435" i="7"/>
  <c r="BJ435" i="7"/>
  <c r="BK435" i="7"/>
  <c r="BL435" i="7"/>
  <c r="BM435" i="7"/>
  <c r="BN435" i="7"/>
  <c r="BO435" i="7"/>
  <c r="BP435" i="7"/>
  <c r="BQ435" i="7"/>
  <c r="BR435" i="7"/>
  <c r="CU435" i="7"/>
  <c r="J436" i="7"/>
  <c r="AK436" i="7"/>
  <c r="AL436" i="7"/>
  <c r="AM436" i="7"/>
  <c r="AU436" i="7"/>
  <c r="AV436" i="7"/>
  <c r="BH436" i="7" s="1"/>
  <c r="AW436" i="7"/>
  <c r="AX436" i="7"/>
  <c r="AY436" i="7"/>
  <c r="AZ436" i="7"/>
  <c r="BA436" i="7"/>
  <c r="BB436" i="7"/>
  <c r="BC436" i="7"/>
  <c r="BD436" i="7"/>
  <c r="BE436" i="7"/>
  <c r="BF436" i="7"/>
  <c r="BI436" i="7"/>
  <c r="BJ436" i="7"/>
  <c r="BK436" i="7"/>
  <c r="BL436" i="7"/>
  <c r="BM436" i="7"/>
  <c r="BN436" i="7"/>
  <c r="BO436" i="7"/>
  <c r="BP436" i="7"/>
  <c r="BQ436" i="7"/>
  <c r="BR436" i="7"/>
  <c r="CU436" i="7"/>
  <c r="AK483" i="7"/>
  <c r="AL483" i="7"/>
  <c r="AM483" i="7"/>
  <c r="AU483" i="7"/>
  <c r="AV483" i="7"/>
  <c r="BG483" i="7" s="1"/>
  <c r="AW483" i="7"/>
  <c r="AX483" i="7"/>
  <c r="AY483" i="7"/>
  <c r="AZ483" i="7"/>
  <c r="BA483" i="7"/>
  <c r="BB483" i="7"/>
  <c r="BC483" i="7"/>
  <c r="BD483" i="7"/>
  <c r="BE483" i="7"/>
  <c r="BF483" i="7"/>
  <c r="BI483" i="7"/>
  <c r="BJ483" i="7"/>
  <c r="BK483" i="7"/>
  <c r="BL483" i="7"/>
  <c r="BM483" i="7"/>
  <c r="BN483" i="7"/>
  <c r="BO483" i="7"/>
  <c r="BP483" i="7"/>
  <c r="BQ483" i="7"/>
  <c r="BR483" i="7"/>
  <c r="CU483" i="7"/>
  <c r="AK384" i="7"/>
  <c r="AJ384" i="7" s="1"/>
  <c r="AL384" i="7"/>
  <c r="AM384" i="7"/>
  <c r="AU384" i="7"/>
  <c r="AV384" i="7"/>
  <c r="BG384" i="7" s="1"/>
  <c r="AW384" i="7"/>
  <c r="AX384" i="7"/>
  <c r="AY384" i="7"/>
  <c r="AZ384" i="7"/>
  <c r="BA384" i="7"/>
  <c r="BB384" i="7"/>
  <c r="BC384" i="7"/>
  <c r="BD384" i="7"/>
  <c r="BE384" i="7"/>
  <c r="BF384" i="7"/>
  <c r="BI384" i="7"/>
  <c r="BJ384" i="7"/>
  <c r="BK384" i="7"/>
  <c r="BL384" i="7"/>
  <c r="BM384" i="7"/>
  <c r="BN384" i="7"/>
  <c r="BO384" i="7"/>
  <c r="BP384" i="7"/>
  <c r="BQ384" i="7"/>
  <c r="BR384" i="7"/>
  <c r="CU384" i="7"/>
  <c r="AK437" i="7"/>
  <c r="AL437" i="7"/>
  <c r="AM437" i="7"/>
  <c r="AU437" i="7"/>
  <c r="AV437" i="7"/>
  <c r="BG437" i="7" s="1"/>
  <c r="AW437" i="7"/>
  <c r="AX437" i="7"/>
  <c r="AY437" i="7"/>
  <c r="AZ437" i="7"/>
  <c r="BA437" i="7"/>
  <c r="BB437" i="7"/>
  <c r="BC437" i="7"/>
  <c r="BD437" i="7"/>
  <c r="BE437" i="7"/>
  <c r="BF437" i="7"/>
  <c r="BI437" i="7"/>
  <c r="BJ437" i="7"/>
  <c r="BK437" i="7"/>
  <c r="BL437" i="7"/>
  <c r="BM437" i="7"/>
  <c r="BN437" i="7"/>
  <c r="BO437" i="7"/>
  <c r="BP437" i="7"/>
  <c r="BQ437" i="7"/>
  <c r="BR437" i="7"/>
  <c r="CU437" i="7"/>
  <c r="AK222" i="7"/>
  <c r="AL222" i="7"/>
  <c r="AM222" i="7"/>
  <c r="AS222" i="7"/>
  <c r="AT222" i="7"/>
  <c r="AU222" i="7"/>
  <c r="AV222" i="7"/>
  <c r="AW222" i="7"/>
  <c r="AX222" i="7"/>
  <c r="AY222" i="7"/>
  <c r="AZ222" i="7"/>
  <c r="BA222" i="7"/>
  <c r="BB222" i="7"/>
  <c r="BC222" i="7"/>
  <c r="BD222" i="7"/>
  <c r="BE222" i="7"/>
  <c r="BF222" i="7"/>
  <c r="BG222" i="7"/>
  <c r="BH222" i="7"/>
  <c r="BI222" i="7"/>
  <c r="BL222" i="7"/>
  <c r="BM222" i="7"/>
  <c r="BN222" i="7"/>
  <c r="BO222" i="7"/>
  <c r="BP222" i="7"/>
  <c r="BQ222" i="7"/>
  <c r="BR222" i="7"/>
  <c r="CU222" i="7"/>
  <c r="EE222" i="7"/>
  <c r="AK706" i="7"/>
  <c r="AL706" i="7"/>
  <c r="AM706" i="7"/>
  <c r="AS706" i="7"/>
  <c r="AT706" i="7"/>
  <c r="AU706" i="7"/>
  <c r="AV706" i="7"/>
  <c r="AW706" i="7"/>
  <c r="AX706" i="7"/>
  <c r="AY706" i="7"/>
  <c r="AZ706" i="7"/>
  <c r="BA706" i="7"/>
  <c r="BB706" i="7"/>
  <c r="BC706" i="7"/>
  <c r="BD706" i="7"/>
  <c r="BE706" i="7"/>
  <c r="BF706" i="7"/>
  <c r="BG706" i="7"/>
  <c r="BH706" i="7"/>
  <c r="BI706" i="7"/>
  <c r="BJ706" i="7"/>
  <c r="BK706" i="7"/>
  <c r="BL706" i="7"/>
  <c r="BM706" i="7"/>
  <c r="BN706" i="7"/>
  <c r="BO706" i="7"/>
  <c r="BP706" i="7"/>
  <c r="BQ706" i="7"/>
  <c r="BR706" i="7"/>
  <c r="CU706" i="7"/>
  <c r="EE706" i="7"/>
  <c r="AK223" i="7"/>
  <c r="AL223" i="7"/>
  <c r="AM223" i="7"/>
  <c r="AS223" i="7"/>
  <c r="AT223" i="7"/>
  <c r="AU223" i="7"/>
  <c r="AV223" i="7"/>
  <c r="AW223" i="7"/>
  <c r="AX223" i="7"/>
  <c r="AY223" i="7"/>
  <c r="AZ223" i="7"/>
  <c r="BA223" i="7"/>
  <c r="BB223" i="7"/>
  <c r="BC223" i="7"/>
  <c r="BD223" i="7"/>
  <c r="BE223" i="7"/>
  <c r="BF223" i="7"/>
  <c r="BG223" i="7"/>
  <c r="BH223" i="7"/>
  <c r="BI223" i="7"/>
  <c r="BJ223" i="7"/>
  <c r="BK223" i="7"/>
  <c r="BL223" i="7"/>
  <c r="BM223" i="7"/>
  <c r="BN223" i="7"/>
  <c r="BO223" i="7"/>
  <c r="BP223" i="7"/>
  <c r="BQ223" i="7"/>
  <c r="BR223" i="7"/>
  <c r="CU223" i="7"/>
  <c r="EE223" i="7"/>
  <c r="AK224" i="7"/>
  <c r="AL224" i="7"/>
  <c r="AM224" i="7"/>
  <c r="AS224" i="7"/>
  <c r="AT224" i="7"/>
  <c r="AU224" i="7"/>
  <c r="AV224" i="7"/>
  <c r="AW224" i="7"/>
  <c r="AX224" i="7"/>
  <c r="AY224" i="7"/>
  <c r="AZ224" i="7"/>
  <c r="BA224" i="7"/>
  <c r="BB224" i="7"/>
  <c r="BC224" i="7"/>
  <c r="BD224" i="7"/>
  <c r="BE224" i="7"/>
  <c r="BF224" i="7"/>
  <c r="BG224" i="7"/>
  <c r="BH224" i="7"/>
  <c r="BI224" i="7"/>
  <c r="BL224" i="7"/>
  <c r="BM224" i="7"/>
  <c r="BN224" i="7"/>
  <c r="BO224" i="7"/>
  <c r="BP224" i="7"/>
  <c r="BQ224" i="7"/>
  <c r="BR224" i="7"/>
  <c r="CU224" i="7"/>
  <c r="EE224" i="7"/>
  <c r="AK225" i="7"/>
  <c r="AL225" i="7"/>
  <c r="AM225" i="7"/>
  <c r="AS225" i="7"/>
  <c r="AT225" i="7"/>
  <c r="AU225" i="7"/>
  <c r="AV225" i="7"/>
  <c r="BG225" i="7" s="1"/>
  <c r="AW225" i="7"/>
  <c r="AX225" i="7"/>
  <c r="AY225" i="7"/>
  <c r="AZ225" i="7"/>
  <c r="BA225" i="7"/>
  <c r="BB225" i="7"/>
  <c r="BC225" i="7"/>
  <c r="BD225" i="7"/>
  <c r="BE225" i="7"/>
  <c r="BF225" i="7"/>
  <c r="BI225" i="7"/>
  <c r="BJ225" i="7"/>
  <c r="BK225" i="7"/>
  <c r="BL225" i="7"/>
  <c r="BM225" i="7"/>
  <c r="BN225" i="7"/>
  <c r="BO225" i="7"/>
  <c r="BP225" i="7"/>
  <c r="BQ225" i="7"/>
  <c r="BR225" i="7"/>
  <c r="CU225" i="7"/>
  <c r="EE225" i="7"/>
  <c r="AK546" i="7"/>
  <c r="AL546" i="7"/>
  <c r="AM546" i="7"/>
  <c r="AU546" i="7"/>
  <c r="AV546" i="7"/>
  <c r="BG546" i="7" s="1"/>
  <c r="AW546" i="7"/>
  <c r="AX546" i="7"/>
  <c r="AY546" i="7"/>
  <c r="AZ546" i="7"/>
  <c r="BA546" i="7"/>
  <c r="BB546" i="7"/>
  <c r="BC546" i="7"/>
  <c r="BD546" i="7"/>
  <c r="BE546" i="7"/>
  <c r="BF546" i="7"/>
  <c r="BI546" i="7"/>
  <c r="BJ546" i="7"/>
  <c r="BK546" i="7"/>
  <c r="BL546" i="7"/>
  <c r="BM546" i="7"/>
  <c r="BN546" i="7"/>
  <c r="BO546" i="7"/>
  <c r="BP546" i="7"/>
  <c r="BQ546" i="7"/>
  <c r="BR546" i="7"/>
  <c r="CU546" i="7"/>
  <c r="AK547" i="7"/>
  <c r="AL547" i="7"/>
  <c r="AM547" i="7"/>
  <c r="AU547" i="7"/>
  <c r="AV547" i="7"/>
  <c r="BG547" i="7" s="1"/>
  <c r="AW547" i="7"/>
  <c r="AX547" i="7"/>
  <c r="AY547" i="7"/>
  <c r="AZ547" i="7"/>
  <c r="BA547" i="7"/>
  <c r="BB547" i="7"/>
  <c r="BC547" i="7"/>
  <c r="BD547" i="7"/>
  <c r="BE547" i="7"/>
  <c r="BF547" i="7"/>
  <c r="BI547" i="7"/>
  <c r="BJ547" i="7"/>
  <c r="BK547" i="7"/>
  <c r="BL547" i="7"/>
  <c r="BM547" i="7"/>
  <c r="BN547" i="7"/>
  <c r="BO547" i="7"/>
  <c r="BP547" i="7"/>
  <c r="BQ547" i="7"/>
  <c r="BR547" i="7"/>
  <c r="CU547" i="7"/>
  <c r="AK545" i="7"/>
  <c r="AL545" i="7"/>
  <c r="AM545" i="7"/>
  <c r="AU545" i="7"/>
  <c r="AV545" i="7"/>
  <c r="BG545" i="7" s="1"/>
  <c r="AW545" i="7"/>
  <c r="AX545" i="7"/>
  <c r="AY545" i="7"/>
  <c r="AZ545" i="7"/>
  <c r="BA545" i="7"/>
  <c r="BB545" i="7"/>
  <c r="BC545" i="7"/>
  <c r="BD545" i="7"/>
  <c r="BE545" i="7"/>
  <c r="BF545" i="7"/>
  <c r="BI545" i="7"/>
  <c r="BJ545" i="7"/>
  <c r="BK545" i="7"/>
  <c r="BL545" i="7"/>
  <c r="BM545" i="7"/>
  <c r="BN545" i="7"/>
  <c r="BO545" i="7"/>
  <c r="BP545" i="7"/>
  <c r="BQ545" i="7"/>
  <c r="BR545" i="7"/>
  <c r="AK530" i="7"/>
  <c r="AL530" i="7"/>
  <c r="AM530" i="7"/>
  <c r="AU530" i="7"/>
  <c r="AV530" i="7"/>
  <c r="BG530" i="7" s="1"/>
  <c r="AW530" i="7"/>
  <c r="AX530" i="7"/>
  <c r="AY530" i="7"/>
  <c r="AZ530" i="7"/>
  <c r="BA530" i="7"/>
  <c r="BB530" i="7"/>
  <c r="BC530" i="7"/>
  <c r="BD530" i="7"/>
  <c r="BE530" i="7"/>
  <c r="BF530" i="7"/>
  <c r="BI530" i="7"/>
  <c r="BJ530" i="7"/>
  <c r="BK530" i="7"/>
  <c r="BL530" i="7"/>
  <c r="BM530" i="7"/>
  <c r="BN530" i="7"/>
  <c r="BO530" i="7"/>
  <c r="BP530" i="7"/>
  <c r="BQ530" i="7"/>
  <c r="BR530" i="7"/>
  <c r="BH415" i="7"/>
  <c r="BH172" i="7"/>
  <c r="BD127" i="7"/>
  <c r="CU13" i="7"/>
  <c r="CU278" i="7"/>
  <c r="CU622" i="7"/>
  <c r="CU540" i="7"/>
  <c r="CU641" i="7"/>
  <c r="CU238" i="7"/>
  <c r="CU237" i="7"/>
  <c r="CU239" i="7"/>
  <c r="CU488" i="7"/>
  <c r="CU487" i="7"/>
  <c r="CU391" i="7"/>
  <c r="CU242" i="7"/>
  <c r="CU241" i="7"/>
  <c r="CU284" i="7"/>
  <c r="CU283" i="7"/>
  <c r="CU285" i="7"/>
  <c r="CU286" i="7"/>
  <c r="CU381" i="7"/>
  <c r="CU276" i="7"/>
  <c r="CU383" i="7"/>
  <c r="CU227" i="7"/>
  <c r="CU438" i="7"/>
  <c r="CU232" i="7"/>
  <c r="CU233" i="7"/>
  <c r="CU387" i="7"/>
  <c r="CU234" i="7"/>
  <c r="CU235" i="7"/>
  <c r="CU236" i="7"/>
  <c r="CU441" i="7"/>
  <c r="CU240" i="7"/>
  <c r="CU244" i="7"/>
  <c r="CU243" i="7"/>
  <c r="CU442" i="7"/>
  <c r="CU246" i="7"/>
  <c r="CU443" i="7"/>
  <c r="CU248" i="7"/>
  <c r="CU257" i="7"/>
  <c r="CU259" i="7"/>
  <c r="CU445" i="7"/>
  <c r="CU262" i="7"/>
  <c r="CU447" i="7"/>
  <c r="CU263" i="7"/>
  <c r="CU264" i="7"/>
  <c r="CU265" i="7"/>
  <c r="CU266" i="7"/>
  <c r="CU267" i="7"/>
  <c r="CU268" i="7"/>
  <c r="CU269" i="7"/>
  <c r="CU270" i="7"/>
  <c r="CU385" i="7"/>
  <c r="CU386" i="7"/>
  <c r="CU328" i="7"/>
  <c r="CU316" i="7"/>
  <c r="CU288" i="7"/>
  <c r="CU274" i="7"/>
  <c r="CU282" i="7"/>
  <c r="CU455" i="7"/>
  <c r="CU367" i="7"/>
  <c r="CU446" i="7"/>
  <c r="CU289" i="7"/>
  <c r="CU290" i="7"/>
  <c r="CU371" i="7"/>
  <c r="CU327" i="7"/>
  <c r="CU397" i="7"/>
  <c r="CU449" i="7"/>
  <c r="CU294" i="7"/>
  <c r="CU450" i="7"/>
  <c r="CU295" i="7"/>
  <c r="CU296" i="7"/>
  <c r="CU297" i="7"/>
  <c r="CU453" i="7"/>
  <c r="CU298" i="7"/>
  <c r="CU280" i="7"/>
  <c r="CU300" i="7"/>
  <c r="CU406" i="7"/>
  <c r="CU319" i="7"/>
  <c r="CU303" i="7"/>
  <c r="CU304" i="7"/>
  <c r="CU305" i="7"/>
  <c r="CU378" i="7"/>
  <c r="CU457" i="7"/>
  <c r="CU307" i="7"/>
  <c r="CU308" i="7"/>
  <c r="CU329" i="7"/>
  <c r="CU309" i="7"/>
  <c r="CU306" i="7"/>
  <c r="CU361" i="7"/>
  <c r="CU311" i="7"/>
  <c r="CU312" i="7"/>
  <c r="CU376" i="7"/>
  <c r="CU330" i="7"/>
  <c r="CU529" i="7"/>
  <c r="CU249" i="7"/>
  <c r="CU273" i="7"/>
  <c r="CU382" i="7"/>
  <c r="CU317" i="7"/>
  <c r="CU322" i="7"/>
  <c r="CU321" i="7"/>
  <c r="CU363" i="7"/>
  <c r="CU396" i="7"/>
  <c r="CU370" i="7"/>
  <c r="CU250" i="7"/>
  <c r="CU333" i="7"/>
  <c r="CU323" i="7"/>
  <c r="CU335" i="7"/>
  <c r="CU351" i="7"/>
  <c r="CU251" i="7"/>
  <c r="CU356" i="7"/>
  <c r="CU320" i="7"/>
  <c r="CU337" i="7"/>
  <c r="CU339" i="7"/>
  <c r="CU342" i="7"/>
  <c r="CU343" i="7"/>
  <c r="CU345" i="7"/>
  <c r="CU534" i="7"/>
  <c r="CU401" i="7"/>
  <c r="CU372" i="7"/>
  <c r="CU380" i="7"/>
  <c r="CU454" i="7"/>
  <c r="CU318" i="7"/>
  <c r="CU498" i="7"/>
  <c r="CU355" i="7"/>
  <c r="CU301" i="7"/>
  <c r="CU369" i="7"/>
  <c r="CU393" i="7"/>
  <c r="CU373" i="7"/>
  <c r="CU299" i="7"/>
  <c r="CU271" i="7"/>
  <c r="CU360" i="7"/>
  <c r="CU394" i="7"/>
  <c r="CU354" i="7"/>
  <c r="CU458" i="7"/>
  <c r="CU287" i="7"/>
  <c r="CU324" i="7"/>
  <c r="CU2" i="7"/>
  <c r="CU252" i="7"/>
  <c r="CU390" i="7"/>
  <c r="CU392" i="7"/>
  <c r="CU281" i="7"/>
  <c r="CU544" i="7"/>
  <c r="CU374" i="7"/>
  <c r="CU291" i="7"/>
  <c r="CU292" i="7"/>
  <c r="CU362" i="7"/>
  <c r="CU331" i="7"/>
  <c r="CU456" i="7"/>
  <c r="CU400" i="7"/>
  <c r="CU364" i="7"/>
  <c r="CU365" i="7"/>
  <c r="CU325" i="7"/>
  <c r="CU541" i="7"/>
  <c r="CU459" i="7"/>
  <c r="CU326" i="7"/>
  <c r="CU272" i="7"/>
  <c r="CU388" i="7"/>
  <c r="CU230" i="7"/>
  <c r="CU247" i="7"/>
  <c r="CU261" i="7"/>
  <c r="CU347" i="7"/>
  <c r="CU368" i="7"/>
  <c r="CU375" i="7"/>
  <c r="CU377" i="7"/>
  <c r="CU389" i="7"/>
  <c r="CU353" i="7"/>
  <c r="CU352" i="7"/>
  <c r="CU293" i="7"/>
  <c r="CU336" i="7"/>
  <c r="CU399" i="7"/>
  <c r="CU350" i="7"/>
  <c r="CU379" i="7"/>
  <c r="CU448" i="7"/>
  <c r="CU253" i="7"/>
  <c r="CU254" i="7"/>
  <c r="CU461" i="7"/>
  <c r="CU398" i="7"/>
  <c r="CU279" i="7"/>
  <c r="CU402" i="7"/>
  <c r="CU523" i="7"/>
  <c r="CU302" i="7"/>
  <c r="CU313" i="7"/>
  <c r="CU310" i="7"/>
  <c r="CU440" i="7"/>
  <c r="CU518" i="7"/>
  <c r="CU519" i="7"/>
  <c r="CU520" i="7"/>
  <c r="CU521" i="7"/>
  <c r="CU538" i="7"/>
  <c r="CU522" i="7"/>
  <c r="CU439" i="7"/>
  <c r="CU444" i="7"/>
  <c r="CU452" i="7"/>
  <c r="CU451" i="7"/>
  <c r="CU48" i="7"/>
  <c r="BD13" i="7"/>
  <c r="BC13" i="7"/>
  <c r="BB13" i="7"/>
  <c r="BA13" i="7"/>
  <c r="AZ13" i="7"/>
  <c r="AY13" i="7"/>
  <c r="AX13" i="7"/>
  <c r="AW13" i="7"/>
  <c r="AV13" i="7"/>
  <c r="BG13" i="7" s="1"/>
  <c r="AU13" i="7"/>
  <c r="AM13" i="7"/>
  <c r="AL13" i="7"/>
  <c r="AK13" i="7"/>
  <c r="J400" i="7"/>
  <c r="J308" i="7"/>
  <c r="BJ488" i="7"/>
  <c r="BK488" i="7"/>
  <c r="BL488" i="7"/>
  <c r="BM488" i="7"/>
  <c r="BN488" i="7"/>
  <c r="BO488" i="7"/>
  <c r="BP488" i="7"/>
  <c r="BQ488" i="7"/>
  <c r="BR488" i="7"/>
  <c r="BJ487" i="7"/>
  <c r="BK487" i="7"/>
  <c r="BL487" i="7"/>
  <c r="BM487" i="7"/>
  <c r="BN487" i="7"/>
  <c r="BO487" i="7"/>
  <c r="BP487" i="7"/>
  <c r="BQ487" i="7"/>
  <c r="BR487" i="7"/>
  <c r="BI391" i="7"/>
  <c r="BJ391" i="7"/>
  <c r="BK391" i="7"/>
  <c r="BL391" i="7"/>
  <c r="BM391" i="7"/>
  <c r="BN391" i="7"/>
  <c r="BO391" i="7"/>
  <c r="BP391" i="7"/>
  <c r="BQ391" i="7"/>
  <c r="BR391" i="7"/>
  <c r="BJ242" i="7"/>
  <c r="BK242" i="7"/>
  <c r="BL242" i="7"/>
  <c r="BM242" i="7"/>
  <c r="BN242" i="7"/>
  <c r="BO242" i="7"/>
  <c r="BP242" i="7"/>
  <c r="BQ242" i="7"/>
  <c r="BR242" i="7"/>
  <c r="BJ241" i="7"/>
  <c r="BK241" i="7"/>
  <c r="BL241" i="7"/>
  <c r="BM241" i="7"/>
  <c r="BN241" i="7"/>
  <c r="BO241" i="7"/>
  <c r="BP241" i="7"/>
  <c r="BQ241" i="7"/>
  <c r="BR241" i="7"/>
  <c r="BI284" i="7"/>
  <c r="BJ284" i="7"/>
  <c r="BK284" i="7"/>
  <c r="BL284" i="7"/>
  <c r="BM284" i="7"/>
  <c r="BN284" i="7"/>
  <c r="BO284" i="7"/>
  <c r="BP284" i="7"/>
  <c r="BQ284" i="7"/>
  <c r="BR284" i="7"/>
  <c r="BI283" i="7"/>
  <c r="BJ283" i="7"/>
  <c r="BK283" i="7"/>
  <c r="BL283" i="7"/>
  <c r="BM283" i="7"/>
  <c r="BN283" i="7"/>
  <c r="BO283" i="7"/>
  <c r="BP283" i="7"/>
  <c r="BQ283" i="7"/>
  <c r="BR283" i="7"/>
  <c r="BI285" i="7"/>
  <c r="BJ285" i="7"/>
  <c r="BK285" i="7"/>
  <c r="BL285" i="7"/>
  <c r="BM285" i="7"/>
  <c r="BN285" i="7"/>
  <c r="BO285" i="7"/>
  <c r="BP285" i="7"/>
  <c r="BQ285" i="7"/>
  <c r="BR285" i="7"/>
  <c r="BI286" i="7"/>
  <c r="BJ286" i="7"/>
  <c r="BK286" i="7"/>
  <c r="BL286" i="7"/>
  <c r="BM286" i="7"/>
  <c r="BN286" i="7"/>
  <c r="BO286" i="7"/>
  <c r="BP286" i="7"/>
  <c r="BQ286" i="7"/>
  <c r="BR286" i="7"/>
  <c r="BI381" i="7"/>
  <c r="BJ381" i="7"/>
  <c r="BK381" i="7"/>
  <c r="BL381" i="7"/>
  <c r="BM381" i="7"/>
  <c r="BN381" i="7"/>
  <c r="BO381" i="7"/>
  <c r="BP381" i="7"/>
  <c r="BQ381" i="7"/>
  <c r="BR381" i="7"/>
  <c r="BI276" i="7"/>
  <c r="BJ276" i="7"/>
  <c r="BK276" i="7"/>
  <c r="BL276" i="7"/>
  <c r="BM276" i="7"/>
  <c r="BN276" i="7"/>
  <c r="BO276" i="7"/>
  <c r="BP276" i="7"/>
  <c r="BQ276" i="7"/>
  <c r="BR276" i="7"/>
  <c r="BJ235" i="7"/>
  <c r="BK235" i="7"/>
  <c r="BL235" i="7"/>
  <c r="BM235" i="7"/>
  <c r="BN235" i="7"/>
  <c r="BO235" i="7"/>
  <c r="BP235" i="7"/>
  <c r="BQ235" i="7"/>
  <c r="BR235" i="7"/>
  <c r="BJ240" i="7"/>
  <c r="BK240" i="7"/>
  <c r="BL240" i="7"/>
  <c r="BM240" i="7"/>
  <c r="BN240" i="7"/>
  <c r="BO240" i="7"/>
  <c r="BP240" i="7"/>
  <c r="BQ240" i="7"/>
  <c r="BR240" i="7"/>
  <c r="BJ248" i="7"/>
  <c r="BK248" i="7"/>
  <c r="BL248" i="7"/>
  <c r="BM248" i="7"/>
  <c r="BN248" i="7"/>
  <c r="BO248" i="7"/>
  <c r="BP248" i="7"/>
  <c r="BQ248" i="7"/>
  <c r="BR248" i="7"/>
  <c r="BI289" i="7"/>
  <c r="BJ289" i="7"/>
  <c r="BK289" i="7"/>
  <c r="BL289" i="7"/>
  <c r="BM289" i="7"/>
  <c r="BN289" i="7"/>
  <c r="BO289" i="7"/>
  <c r="BP289" i="7"/>
  <c r="BQ289" i="7"/>
  <c r="BR289" i="7"/>
  <c r="BI290" i="7"/>
  <c r="BJ290" i="7"/>
  <c r="BK290" i="7"/>
  <c r="BL290" i="7"/>
  <c r="BM290" i="7"/>
  <c r="BN290" i="7"/>
  <c r="BO290" i="7"/>
  <c r="BP290" i="7"/>
  <c r="BQ290" i="7"/>
  <c r="BR290" i="7"/>
  <c r="BI449" i="7"/>
  <c r="BJ449" i="7"/>
  <c r="BK449" i="7"/>
  <c r="BL449" i="7"/>
  <c r="BM449" i="7"/>
  <c r="BN449" i="7"/>
  <c r="BO449" i="7"/>
  <c r="BP449" i="7"/>
  <c r="BQ449" i="7"/>
  <c r="BR449" i="7"/>
  <c r="BI294" i="7"/>
  <c r="BJ294" i="7"/>
  <c r="BK294" i="7"/>
  <c r="BL294" i="7"/>
  <c r="BM294" i="7"/>
  <c r="BN294" i="7"/>
  <c r="BO294" i="7"/>
  <c r="BP294" i="7"/>
  <c r="BQ294" i="7"/>
  <c r="BR294" i="7"/>
  <c r="BI450" i="7"/>
  <c r="BJ450" i="7"/>
  <c r="BK450" i="7"/>
  <c r="BL450" i="7"/>
  <c r="BM450" i="7"/>
  <c r="BN450" i="7"/>
  <c r="BO450" i="7"/>
  <c r="BP450" i="7"/>
  <c r="BQ450" i="7"/>
  <c r="BR450" i="7"/>
  <c r="BI295" i="7"/>
  <c r="BJ295" i="7"/>
  <c r="BK295" i="7"/>
  <c r="BL295" i="7"/>
  <c r="BM295" i="7"/>
  <c r="BN295" i="7"/>
  <c r="BO295" i="7"/>
  <c r="BP295" i="7"/>
  <c r="BQ295" i="7"/>
  <c r="BR295" i="7"/>
  <c r="BI296" i="7"/>
  <c r="BJ296" i="7"/>
  <c r="BK296" i="7"/>
  <c r="BL296" i="7"/>
  <c r="BM296" i="7"/>
  <c r="BN296" i="7"/>
  <c r="BO296" i="7"/>
  <c r="BP296" i="7"/>
  <c r="BQ296" i="7"/>
  <c r="BR296" i="7"/>
  <c r="BI297" i="7"/>
  <c r="BJ297" i="7"/>
  <c r="BK297" i="7"/>
  <c r="BL297" i="7"/>
  <c r="BM297" i="7"/>
  <c r="BN297" i="7"/>
  <c r="BO297" i="7"/>
  <c r="BP297" i="7"/>
  <c r="BQ297" i="7"/>
  <c r="BR297" i="7"/>
  <c r="BI453" i="7"/>
  <c r="BJ453" i="7"/>
  <c r="BK453" i="7"/>
  <c r="BL453" i="7"/>
  <c r="BM453" i="7"/>
  <c r="BN453" i="7"/>
  <c r="BO453" i="7"/>
  <c r="BP453" i="7"/>
  <c r="BQ453" i="7"/>
  <c r="BR453" i="7"/>
  <c r="BI298" i="7"/>
  <c r="BJ298" i="7"/>
  <c r="BK298" i="7"/>
  <c r="BL298" i="7"/>
  <c r="BM298" i="7"/>
  <c r="BN298" i="7"/>
  <c r="BO298" i="7"/>
  <c r="BP298" i="7"/>
  <c r="BQ298" i="7"/>
  <c r="BR298" i="7"/>
  <c r="BI300" i="7"/>
  <c r="BJ300" i="7"/>
  <c r="BK300" i="7"/>
  <c r="BL300" i="7"/>
  <c r="BM300" i="7"/>
  <c r="BN300" i="7"/>
  <c r="BO300" i="7"/>
  <c r="BP300" i="7"/>
  <c r="BQ300" i="7"/>
  <c r="BR300" i="7"/>
  <c r="BI303" i="7"/>
  <c r="BJ303" i="7"/>
  <c r="BK303" i="7"/>
  <c r="BL303" i="7"/>
  <c r="BM303" i="7"/>
  <c r="BN303" i="7"/>
  <c r="BO303" i="7"/>
  <c r="BP303" i="7"/>
  <c r="BQ303" i="7"/>
  <c r="BR303" i="7"/>
  <c r="BI304" i="7"/>
  <c r="BJ304" i="7"/>
  <c r="BK304" i="7"/>
  <c r="BL304" i="7"/>
  <c r="BM304" i="7"/>
  <c r="BN304" i="7"/>
  <c r="BO304" i="7"/>
  <c r="BP304" i="7"/>
  <c r="BQ304" i="7"/>
  <c r="BR304" i="7"/>
  <c r="BI305" i="7"/>
  <c r="BJ305" i="7"/>
  <c r="BK305" i="7"/>
  <c r="BL305" i="7"/>
  <c r="BM305" i="7"/>
  <c r="BN305" i="7"/>
  <c r="BO305" i="7"/>
  <c r="BP305" i="7"/>
  <c r="BQ305" i="7"/>
  <c r="BR305" i="7"/>
  <c r="BI457" i="7"/>
  <c r="BJ457" i="7"/>
  <c r="BK457" i="7"/>
  <c r="BL457" i="7"/>
  <c r="BM457" i="7"/>
  <c r="BN457" i="7"/>
  <c r="BO457" i="7"/>
  <c r="BP457" i="7"/>
  <c r="BQ457" i="7"/>
  <c r="BR457" i="7"/>
  <c r="BI307" i="7"/>
  <c r="BJ307" i="7"/>
  <c r="BK307" i="7"/>
  <c r="BL307" i="7"/>
  <c r="BM307" i="7"/>
  <c r="BN307" i="7"/>
  <c r="BO307" i="7"/>
  <c r="BP307" i="7"/>
  <c r="BQ307" i="7"/>
  <c r="BR307" i="7"/>
  <c r="BI309" i="7"/>
  <c r="BJ309" i="7"/>
  <c r="BK309" i="7"/>
  <c r="BL309" i="7"/>
  <c r="BM309" i="7"/>
  <c r="BN309" i="7"/>
  <c r="BO309" i="7"/>
  <c r="BP309" i="7"/>
  <c r="BQ309" i="7"/>
  <c r="BR309" i="7"/>
  <c r="BI311" i="7"/>
  <c r="BJ311" i="7"/>
  <c r="BK311" i="7"/>
  <c r="BL311" i="7"/>
  <c r="BM311" i="7"/>
  <c r="BN311" i="7"/>
  <c r="BO311" i="7"/>
  <c r="BP311" i="7"/>
  <c r="BQ311" i="7"/>
  <c r="BR311" i="7"/>
  <c r="BI312" i="7"/>
  <c r="BJ312" i="7"/>
  <c r="BK312" i="7"/>
  <c r="BL312" i="7"/>
  <c r="BM312" i="7"/>
  <c r="BN312" i="7"/>
  <c r="BO312" i="7"/>
  <c r="BP312" i="7"/>
  <c r="BQ312" i="7"/>
  <c r="BR312" i="7"/>
  <c r="BI529" i="7"/>
  <c r="BJ529" i="7"/>
  <c r="BK529" i="7"/>
  <c r="BL529" i="7"/>
  <c r="BM529" i="7"/>
  <c r="BN529" i="7"/>
  <c r="BO529" i="7"/>
  <c r="BP529" i="7"/>
  <c r="BQ529" i="7"/>
  <c r="BR529" i="7"/>
  <c r="BI322" i="7"/>
  <c r="BJ322" i="7"/>
  <c r="BK322" i="7"/>
  <c r="BL322" i="7"/>
  <c r="BM322" i="7"/>
  <c r="BN322" i="7"/>
  <c r="BO322" i="7"/>
  <c r="BP322" i="7"/>
  <c r="BQ322" i="7"/>
  <c r="BR322" i="7"/>
  <c r="BI337" i="7"/>
  <c r="BJ337" i="7"/>
  <c r="BK337" i="7"/>
  <c r="BL337" i="7"/>
  <c r="BM337" i="7"/>
  <c r="BN337" i="7"/>
  <c r="BO337" i="7"/>
  <c r="BP337" i="7"/>
  <c r="BQ337" i="7"/>
  <c r="BR337" i="7"/>
  <c r="BI339" i="7"/>
  <c r="BJ339" i="7"/>
  <c r="BK339" i="7"/>
  <c r="BL339" i="7"/>
  <c r="BM339" i="7"/>
  <c r="BN339" i="7"/>
  <c r="BO339" i="7"/>
  <c r="BP339" i="7"/>
  <c r="BQ339" i="7"/>
  <c r="BR339" i="7"/>
  <c r="BI342" i="7"/>
  <c r="BJ342" i="7"/>
  <c r="BK342" i="7"/>
  <c r="BL342" i="7"/>
  <c r="BM342" i="7"/>
  <c r="BN342" i="7"/>
  <c r="BO342" i="7"/>
  <c r="BP342" i="7"/>
  <c r="BQ342" i="7"/>
  <c r="BR342" i="7"/>
  <c r="BI343" i="7"/>
  <c r="BJ343" i="7"/>
  <c r="BK343" i="7"/>
  <c r="BL343" i="7"/>
  <c r="BM343" i="7"/>
  <c r="BN343" i="7"/>
  <c r="BO343" i="7"/>
  <c r="BP343" i="7"/>
  <c r="BQ343" i="7"/>
  <c r="BR343" i="7"/>
  <c r="BI345" i="7"/>
  <c r="BJ345" i="7"/>
  <c r="BK345" i="7"/>
  <c r="BL345" i="7"/>
  <c r="BM345" i="7"/>
  <c r="BN345" i="7"/>
  <c r="BO345" i="7"/>
  <c r="BP345" i="7"/>
  <c r="BQ345" i="7"/>
  <c r="BR345" i="7"/>
  <c r="BI534" i="7"/>
  <c r="BJ534" i="7"/>
  <c r="BK534" i="7"/>
  <c r="BL534" i="7"/>
  <c r="BM534" i="7"/>
  <c r="BN534" i="7"/>
  <c r="BO534" i="7"/>
  <c r="BP534" i="7"/>
  <c r="BQ534" i="7"/>
  <c r="BR534" i="7"/>
  <c r="BI2" i="7"/>
  <c r="BJ2" i="7"/>
  <c r="BK2" i="7"/>
  <c r="BL2" i="7"/>
  <c r="BM2" i="7"/>
  <c r="BN2" i="7"/>
  <c r="BO2" i="7"/>
  <c r="BP2" i="7"/>
  <c r="BQ2" i="7"/>
  <c r="BR2" i="7"/>
  <c r="BI390" i="7"/>
  <c r="BJ390" i="7"/>
  <c r="BK390" i="7"/>
  <c r="BL390" i="7"/>
  <c r="BM390" i="7"/>
  <c r="BN390" i="7"/>
  <c r="BO390" i="7"/>
  <c r="BP390" i="7"/>
  <c r="BQ390" i="7"/>
  <c r="BR390" i="7"/>
  <c r="BI392" i="7"/>
  <c r="BJ392" i="7"/>
  <c r="BK392" i="7"/>
  <c r="BL392" i="7"/>
  <c r="BM392" i="7"/>
  <c r="BN392" i="7"/>
  <c r="BO392" i="7"/>
  <c r="BP392" i="7"/>
  <c r="BQ392" i="7"/>
  <c r="BR392" i="7"/>
  <c r="BI541" i="7"/>
  <c r="BJ541" i="7"/>
  <c r="BK541" i="7"/>
  <c r="BL541" i="7"/>
  <c r="BM541" i="7"/>
  <c r="BN541" i="7"/>
  <c r="BO541" i="7"/>
  <c r="BP541" i="7"/>
  <c r="BQ541" i="7"/>
  <c r="BR541" i="7"/>
  <c r="BI288" i="7"/>
  <c r="BJ288" i="7"/>
  <c r="BK288" i="7"/>
  <c r="BL288" i="7"/>
  <c r="BM288" i="7"/>
  <c r="BN288" i="7"/>
  <c r="BO288" i="7"/>
  <c r="BP288" i="7"/>
  <c r="BQ288" i="7"/>
  <c r="BR288" i="7"/>
  <c r="BI386" i="7"/>
  <c r="BJ386" i="7"/>
  <c r="BK386" i="7"/>
  <c r="BL386" i="7"/>
  <c r="BM386" i="7"/>
  <c r="BN386" i="7"/>
  <c r="BO386" i="7"/>
  <c r="BP386" i="7"/>
  <c r="BQ386" i="7"/>
  <c r="BR386" i="7"/>
  <c r="BI385" i="7"/>
  <c r="BJ385" i="7"/>
  <c r="BK385" i="7"/>
  <c r="BL385" i="7"/>
  <c r="BM385" i="7"/>
  <c r="BN385" i="7"/>
  <c r="BO385" i="7"/>
  <c r="BP385" i="7"/>
  <c r="BQ385" i="7"/>
  <c r="BR385" i="7"/>
  <c r="BJ387" i="7"/>
  <c r="BK387" i="7"/>
  <c r="BL387" i="7"/>
  <c r="BM387" i="7"/>
  <c r="BN387" i="7"/>
  <c r="BO387" i="7"/>
  <c r="BP387" i="7"/>
  <c r="BQ387" i="7"/>
  <c r="BR387" i="7"/>
  <c r="BJ383" i="7"/>
  <c r="BK383" i="7"/>
  <c r="BL383" i="7"/>
  <c r="BM383" i="7"/>
  <c r="BN383" i="7"/>
  <c r="BO383" i="7"/>
  <c r="BP383" i="7"/>
  <c r="BQ383" i="7"/>
  <c r="BR383" i="7"/>
  <c r="BI446" i="7"/>
  <c r="BJ446" i="7"/>
  <c r="BK446" i="7"/>
  <c r="BL446" i="7"/>
  <c r="BM446" i="7"/>
  <c r="BN446" i="7"/>
  <c r="BO446" i="7"/>
  <c r="BP446" i="7"/>
  <c r="BQ446" i="7"/>
  <c r="BR446" i="7"/>
  <c r="BI282" i="7"/>
  <c r="BJ282" i="7"/>
  <c r="BK282" i="7"/>
  <c r="BL282" i="7"/>
  <c r="BM282" i="7"/>
  <c r="BN282" i="7"/>
  <c r="BO282" i="7"/>
  <c r="BP282" i="7"/>
  <c r="BQ282" i="7"/>
  <c r="BR282" i="7"/>
  <c r="BI320" i="7"/>
  <c r="BJ320" i="7"/>
  <c r="BK320" i="7"/>
  <c r="BL320" i="7"/>
  <c r="BM320" i="7"/>
  <c r="BN320" i="7"/>
  <c r="BO320" i="7"/>
  <c r="BP320" i="7"/>
  <c r="BQ320" i="7"/>
  <c r="BR320" i="7"/>
  <c r="BI447" i="7"/>
  <c r="BJ447" i="7"/>
  <c r="BK447" i="7"/>
  <c r="BL447" i="7"/>
  <c r="BM447" i="7"/>
  <c r="BN447" i="7"/>
  <c r="BO447" i="7"/>
  <c r="BP447" i="7"/>
  <c r="BQ447" i="7"/>
  <c r="BR447" i="7"/>
  <c r="BI445" i="7"/>
  <c r="BJ445" i="7"/>
  <c r="BK445" i="7"/>
  <c r="BL445" i="7"/>
  <c r="BM445" i="7"/>
  <c r="BN445" i="7"/>
  <c r="BO445" i="7"/>
  <c r="BP445" i="7"/>
  <c r="BQ445" i="7"/>
  <c r="BR445" i="7"/>
  <c r="BJ443" i="7"/>
  <c r="BK443" i="7"/>
  <c r="BL443" i="7"/>
  <c r="BM443" i="7"/>
  <c r="BN443" i="7"/>
  <c r="BO443" i="7"/>
  <c r="BP443" i="7"/>
  <c r="BQ443" i="7"/>
  <c r="BR443" i="7"/>
  <c r="BI291" i="7"/>
  <c r="BJ291" i="7"/>
  <c r="BK291" i="7"/>
  <c r="BL291" i="7"/>
  <c r="BM291" i="7"/>
  <c r="BN291" i="7"/>
  <c r="BO291" i="7"/>
  <c r="BP291" i="7"/>
  <c r="BQ291" i="7"/>
  <c r="BR291" i="7"/>
  <c r="BI362" i="7"/>
  <c r="BJ362" i="7"/>
  <c r="BK362" i="7"/>
  <c r="BL362" i="7"/>
  <c r="BM362" i="7"/>
  <c r="BN362" i="7"/>
  <c r="BO362" i="7"/>
  <c r="BP362" i="7"/>
  <c r="BQ362" i="7"/>
  <c r="BR362" i="7"/>
  <c r="BI363" i="7"/>
  <c r="BJ363" i="7"/>
  <c r="BK363" i="7"/>
  <c r="BL363" i="7"/>
  <c r="BM363" i="7"/>
  <c r="BN363" i="7"/>
  <c r="BO363" i="7"/>
  <c r="BP363" i="7"/>
  <c r="BQ363" i="7"/>
  <c r="BR363" i="7"/>
  <c r="BI498" i="7"/>
  <c r="BJ498" i="7"/>
  <c r="BK498" i="7"/>
  <c r="BL498" i="7"/>
  <c r="BM498" i="7"/>
  <c r="BN498" i="7"/>
  <c r="BO498" i="7"/>
  <c r="BP498" i="7"/>
  <c r="BQ498" i="7"/>
  <c r="BR498" i="7"/>
  <c r="BI376" i="7"/>
  <c r="BJ376" i="7"/>
  <c r="BK376" i="7"/>
  <c r="BL376" i="7"/>
  <c r="BM376" i="7"/>
  <c r="BN376" i="7"/>
  <c r="BO376" i="7"/>
  <c r="BP376" i="7"/>
  <c r="BQ376" i="7"/>
  <c r="BR376" i="7"/>
  <c r="BI523" i="7"/>
  <c r="BJ523" i="7"/>
  <c r="BK523" i="7"/>
  <c r="BL523" i="7"/>
  <c r="BM523" i="7"/>
  <c r="BN523" i="7"/>
  <c r="BO523" i="7"/>
  <c r="BP523" i="7"/>
  <c r="BQ523" i="7"/>
  <c r="BR523" i="7"/>
  <c r="BJ244" i="7"/>
  <c r="BK244" i="7"/>
  <c r="BL244" i="7"/>
  <c r="BM244" i="7"/>
  <c r="BN244" i="7"/>
  <c r="BO244" i="7"/>
  <c r="BP244" i="7"/>
  <c r="BQ244" i="7"/>
  <c r="BR244" i="7"/>
  <c r="BI394" i="7"/>
  <c r="BJ394" i="7"/>
  <c r="BK394" i="7"/>
  <c r="BL394" i="7"/>
  <c r="BM394" i="7"/>
  <c r="BN394" i="7"/>
  <c r="BO394" i="7"/>
  <c r="BP394" i="7"/>
  <c r="BQ394" i="7"/>
  <c r="BR394" i="7"/>
  <c r="BI374" i="7"/>
  <c r="BJ374" i="7"/>
  <c r="BK374" i="7"/>
  <c r="BL374" i="7"/>
  <c r="BM374" i="7"/>
  <c r="BN374" i="7"/>
  <c r="BO374" i="7"/>
  <c r="BP374" i="7"/>
  <c r="BQ374" i="7"/>
  <c r="BR374" i="7"/>
  <c r="BI292" i="7"/>
  <c r="BJ292" i="7"/>
  <c r="BK292" i="7"/>
  <c r="BL292" i="7"/>
  <c r="BM292" i="7"/>
  <c r="BN292" i="7"/>
  <c r="BO292" i="7"/>
  <c r="BP292" i="7"/>
  <c r="BQ292" i="7"/>
  <c r="BR292" i="7"/>
  <c r="BI316" i="7"/>
  <c r="BJ316" i="7"/>
  <c r="BK316" i="7"/>
  <c r="BL316" i="7"/>
  <c r="BM316" i="7"/>
  <c r="BN316" i="7"/>
  <c r="BO316" i="7"/>
  <c r="BP316" i="7"/>
  <c r="BQ316" i="7"/>
  <c r="BR316" i="7"/>
  <c r="BI372" i="7"/>
  <c r="BJ372" i="7"/>
  <c r="BK372" i="7"/>
  <c r="BL372" i="7"/>
  <c r="BM372" i="7"/>
  <c r="BN372" i="7"/>
  <c r="BO372" i="7"/>
  <c r="BP372" i="7"/>
  <c r="BQ372" i="7"/>
  <c r="BR372" i="7"/>
  <c r="BI388" i="7"/>
  <c r="BJ388" i="7"/>
  <c r="BK388" i="7"/>
  <c r="BL388" i="7"/>
  <c r="BM388" i="7"/>
  <c r="BN388" i="7"/>
  <c r="BO388" i="7"/>
  <c r="BP388" i="7"/>
  <c r="BQ388" i="7"/>
  <c r="BR388" i="7"/>
  <c r="BI360" i="7"/>
  <c r="BJ360" i="7"/>
  <c r="BK360" i="7"/>
  <c r="BL360" i="7"/>
  <c r="BM360" i="7"/>
  <c r="BN360" i="7"/>
  <c r="BO360" i="7"/>
  <c r="BP360" i="7"/>
  <c r="BQ360" i="7"/>
  <c r="BR360" i="7"/>
  <c r="BI448" i="7"/>
  <c r="BJ448" i="7"/>
  <c r="BK448" i="7"/>
  <c r="BL448" i="7"/>
  <c r="BM448" i="7"/>
  <c r="BN448" i="7"/>
  <c r="BO448" i="7"/>
  <c r="BP448" i="7"/>
  <c r="BQ448" i="7"/>
  <c r="BR448" i="7"/>
  <c r="BI273" i="7"/>
  <c r="BJ273" i="7"/>
  <c r="BK273" i="7"/>
  <c r="BL273" i="7"/>
  <c r="BM273" i="7"/>
  <c r="BN273" i="7"/>
  <c r="BO273" i="7"/>
  <c r="BP273" i="7"/>
  <c r="BQ273" i="7"/>
  <c r="BR273" i="7"/>
  <c r="BI458" i="7"/>
  <c r="BJ458" i="7"/>
  <c r="BK458" i="7"/>
  <c r="BL458" i="7"/>
  <c r="BM458" i="7"/>
  <c r="BN458" i="7"/>
  <c r="BO458" i="7"/>
  <c r="BP458" i="7"/>
  <c r="BQ458" i="7"/>
  <c r="BR458" i="7"/>
  <c r="BI287" i="7"/>
  <c r="BJ287" i="7"/>
  <c r="BK287" i="7"/>
  <c r="BL287" i="7"/>
  <c r="BM287" i="7"/>
  <c r="BN287" i="7"/>
  <c r="BO287" i="7"/>
  <c r="BP287" i="7"/>
  <c r="BQ287" i="7"/>
  <c r="BR287" i="7"/>
  <c r="BI319" i="7"/>
  <c r="BJ319" i="7"/>
  <c r="BK319" i="7"/>
  <c r="BL319" i="7"/>
  <c r="BM319" i="7"/>
  <c r="BN319" i="7"/>
  <c r="BO319" i="7"/>
  <c r="BP319" i="7"/>
  <c r="BQ319" i="7"/>
  <c r="BR319" i="7"/>
  <c r="BI361" i="7"/>
  <c r="BJ361" i="7"/>
  <c r="BK361" i="7"/>
  <c r="BL361" i="7"/>
  <c r="BM361" i="7"/>
  <c r="BN361" i="7"/>
  <c r="BO361" i="7"/>
  <c r="BP361" i="7"/>
  <c r="BQ361" i="7"/>
  <c r="BR361" i="7"/>
  <c r="BJ438" i="7"/>
  <c r="BK438" i="7"/>
  <c r="BL438" i="7"/>
  <c r="BM438" i="7"/>
  <c r="BN438" i="7"/>
  <c r="BO438" i="7"/>
  <c r="BP438" i="7"/>
  <c r="BQ438" i="7"/>
  <c r="BR438" i="7"/>
  <c r="BJ232" i="7"/>
  <c r="BK232" i="7"/>
  <c r="BL232" i="7"/>
  <c r="BM232" i="7"/>
  <c r="BN232" i="7"/>
  <c r="BO232" i="7"/>
  <c r="BP232" i="7"/>
  <c r="BQ232" i="7"/>
  <c r="BR232" i="7"/>
  <c r="BJ233" i="7"/>
  <c r="BK233" i="7"/>
  <c r="BL233" i="7"/>
  <c r="BM233" i="7"/>
  <c r="BN233" i="7"/>
  <c r="BO233" i="7"/>
  <c r="BP233" i="7"/>
  <c r="BQ233" i="7"/>
  <c r="BR233" i="7"/>
  <c r="BJ236" i="7"/>
  <c r="BK236" i="7"/>
  <c r="BL236" i="7"/>
  <c r="BM236" i="7"/>
  <c r="BN236" i="7"/>
  <c r="BO236" i="7"/>
  <c r="BP236" i="7"/>
  <c r="BQ236" i="7"/>
  <c r="BR236" i="7"/>
  <c r="BJ243" i="7"/>
  <c r="BK243" i="7"/>
  <c r="BL243" i="7"/>
  <c r="BM243" i="7"/>
  <c r="BN243" i="7"/>
  <c r="BO243" i="7"/>
  <c r="BP243" i="7"/>
  <c r="BQ243" i="7"/>
  <c r="BR243" i="7"/>
  <c r="BJ246" i="7"/>
  <c r="BK246" i="7"/>
  <c r="BL246" i="7"/>
  <c r="BM246" i="7"/>
  <c r="BN246" i="7"/>
  <c r="BO246" i="7"/>
  <c r="BP246" i="7"/>
  <c r="BQ246" i="7"/>
  <c r="BR246" i="7"/>
  <c r="BI249" i="7"/>
  <c r="BJ249" i="7"/>
  <c r="BK249" i="7"/>
  <c r="BL249" i="7"/>
  <c r="BM249" i="7"/>
  <c r="BN249" i="7"/>
  <c r="BO249" i="7"/>
  <c r="BP249" i="7"/>
  <c r="BQ249" i="7"/>
  <c r="BR249" i="7"/>
  <c r="BI257" i="7"/>
  <c r="BJ257" i="7"/>
  <c r="BK257" i="7"/>
  <c r="BL257" i="7"/>
  <c r="BM257" i="7"/>
  <c r="BN257" i="7"/>
  <c r="BO257" i="7"/>
  <c r="BP257" i="7"/>
  <c r="BQ257" i="7"/>
  <c r="BR257" i="7"/>
  <c r="BI259" i="7"/>
  <c r="BJ259" i="7"/>
  <c r="BK259" i="7"/>
  <c r="BL259" i="7"/>
  <c r="BM259" i="7"/>
  <c r="BN259" i="7"/>
  <c r="BO259" i="7"/>
  <c r="BP259" i="7"/>
  <c r="BQ259" i="7"/>
  <c r="BR259" i="7"/>
  <c r="BI250" i="7"/>
  <c r="BJ250" i="7"/>
  <c r="BK250" i="7"/>
  <c r="BL250" i="7"/>
  <c r="BM250" i="7"/>
  <c r="BN250" i="7"/>
  <c r="BO250" i="7"/>
  <c r="BP250" i="7"/>
  <c r="BQ250" i="7"/>
  <c r="BR250" i="7"/>
  <c r="BI262" i="7"/>
  <c r="BJ262" i="7"/>
  <c r="BK262" i="7"/>
  <c r="BL262" i="7"/>
  <c r="BM262" i="7"/>
  <c r="BN262" i="7"/>
  <c r="BO262" i="7"/>
  <c r="BP262" i="7"/>
  <c r="BQ262" i="7"/>
  <c r="BR262" i="7"/>
  <c r="BI264" i="7"/>
  <c r="BJ264" i="7"/>
  <c r="BK264" i="7"/>
  <c r="BL264" i="7"/>
  <c r="BM264" i="7"/>
  <c r="BN264" i="7"/>
  <c r="BO264" i="7"/>
  <c r="BP264" i="7"/>
  <c r="BQ264" i="7"/>
  <c r="BR264" i="7"/>
  <c r="BI271" i="7"/>
  <c r="BJ271" i="7"/>
  <c r="BK271" i="7"/>
  <c r="BL271" i="7"/>
  <c r="BM271" i="7"/>
  <c r="BN271" i="7"/>
  <c r="BO271" i="7"/>
  <c r="BP271" i="7"/>
  <c r="BQ271" i="7"/>
  <c r="BR271" i="7"/>
  <c r="BI279" i="7"/>
  <c r="BJ279" i="7"/>
  <c r="BK279" i="7"/>
  <c r="BL279" i="7"/>
  <c r="BM279" i="7"/>
  <c r="BN279" i="7"/>
  <c r="BO279" i="7"/>
  <c r="BP279" i="7"/>
  <c r="BQ279" i="7"/>
  <c r="BR279" i="7"/>
  <c r="BI280" i="7"/>
  <c r="BJ280" i="7"/>
  <c r="BK280" i="7"/>
  <c r="BL280" i="7"/>
  <c r="BM280" i="7"/>
  <c r="BN280" i="7"/>
  <c r="BO280" i="7"/>
  <c r="BP280" i="7"/>
  <c r="BQ280" i="7"/>
  <c r="BR280" i="7"/>
  <c r="BI281" i="7"/>
  <c r="BJ281" i="7"/>
  <c r="BK281" i="7"/>
  <c r="BL281" i="7"/>
  <c r="BM281" i="7"/>
  <c r="BN281" i="7"/>
  <c r="BO281" i="7"/>
  <c r="BP281" i="7"/>
  <c r="BQ281" i="7"/>
  <c r="BR281" i="7"/>
  <c r="BI293" i="7"/>
  <c r="BJ293" i="7"/>
  <c r="BK293" i="7"/>
  <c r="BL293" i="7"/>
  <c r="BM293" i="7"/>
  <c r="BN293" i="7"/>
  <c r="BO293" i="7"/>
  <c r="BP293" i="7"/>
  <c r="BQ293" i="7"/>
  <c r="BR293" i="7"/>
  <c r="BI251" i="7"/>
  <c r="BJ251" i="7"/>
  <c r="BK251" i="7"/>
  <c r="BL251" i="7"/>
  <c r="BM251" i="7"/>
  <c r="BN251" i="7"/>
  <c r="BO251" i="7"/>
  <c r="BP251" i="7"/>
  <c r="BQ251" i="7"/>
  <c r="BR251" i="7"/>
  <c r="BI313" i="7"/>
  <c r="BJ313" i="7"/>
  <c r="BK313" i="7"/>
  <c r="BL313" i="7"/>
  <c r="BM313" i="7"/>
  <c r="BN313" i="7"/>
  <c r="BO313" i="7"/>
  <c r="BP313" i="7"/>
  <c r="BQ313" i="7"/>
  <c r="BR313" i="7"/>
  <c r="BI317" i="7"/>
  <c r="BJ317" i="7"/>
  <c r="BK317" i="7"/>
  <c r="BL317" i="7"/>
  <c r="BM317" i="7"/>
  <c r="BN317" i="7"/>
  <c r="BO317" i="7"/>
  <c r="BP317" i="7"/>
  <c r="BQ317" i="7"/>
  <c r="BR317" i="7"/>
  <c r="BI318" i="7"/>
  <c r="BJ318" i="7"/>
  <c r="BK318" i="7"/>
  <c r="BL318" i="7"/>
  <c r="BM318" i="7"/>
  <c r="BN318" i="7"/>
  <c r="BO318" i="7"/>
  <c r="BP318" i="7"/>
  <c r="BQ318" i="7"/>
  <c r="BR318" i="7"/>
  <c r="BI321" i="7"/>
  <c r="BJ321" i="7"/>
  <c r="BK321" i="7"/>
  <c r="BL321" i="7"/>
  <c r="BM321" i="7"/>
  <c r="BN321" i="7"/>
  <c r="BO321" i="7"/>
  <c r="BP321" i="7"/>
  <c r="BQ321" i="7"/>
  <c r="BR321" i="7"/>
  <c r="BI252" i="7"/>
  <c r="BJ252" i="7"/>
  <c r="BK252" i="7"/>
  <c r="BL252" i="7"/>
  <c r="BM252" i="7"/>
  <c r="BN252" i="7"/>
  <c r="BO252" i="7"/>
  <c r="BP252" i="7"/>
  <c r="BQ252" i="7"/>
  <c r="BR252" i="7"/>
  <c r="BI323" i="7"/>
  <c r="BJ323" i="7"/>
  <c r="BK323" i="7"/>
  <c r="BL323" i="7"/>
  <c r="BM323" i="7"/>
  <c r="BN323" i="7"/>
  <c r="BO323" i="7"/>
  <c r="BP323" i="7"/>
  <c r="BQ323" i="7"/>
  <c r="BR323" i="7"/>
  <c r="BI253" i="7"/>
  <c r="BJ253" i="7"/>
  <c r="BK253" i="7"/>
  <c r="BL253" i="7"/>
  <c r="BM253" i="7"/>
  <c r="BN253" i="7"/>
  <c r="BO253" i="7"/>
  <c r="BP253" i="7"/>
  <c r="BQ253" i="7"/>
  <c r="BR253" i="7"/>
  <c r="BI324" i="7"/>
  <c r="BJ324" i="7"/>
  <c r="BK324" i="7"/>
  <c r="BL324" i="7"/>
  <c r="BM324" i="7"/>
  <c r="BN324" i="7"/>
  <c r="BO324" i="7"/>
  <c r="BP324" i="7"/>
  <c r="BQ324" i="7"/>
  <c r="BR324" i="7"/>
  <c r="BI325" i="7"/>
  <c r="BJ325" i="7"/>
  <c r="BK325" i="7"/>
  <c r="BL325" i="7"/>
  <c r="BM325" i="7"/>
  <c r="BN325" i="7"/>
  <c r="BO325" i="7"/>
  <c r="BP325" i="7"/>
  <c r="BQ325" i="7"/>
  <c r="BR325" i="7"/>
  <c r="BI326" i="7"/>
  <c r="BJ326" i="7"/>
  <c r="BK326" i="7"/>
  <c r="BL326" i="7"/>
  <c r="BM326" i="7"/>
  <c r="BN326" i="7"/>
  <c r="BO326" i="7"/>
  <c r="BP326" i="7"/>
  <c r="BQ326" i="7"/>
  <c r="BR326" i="7"/>
  <c r="BI327" i="7"/>
  <c r="BJ327" i="7"/>
  <c r="BK327" i="7"/>
  <c r="BL327" i="7"/>
  <c r="BM327" i="7"/>
  <c r="BN327" i="7"/>
  <c r="BO327" i="7"/>
  <c r="BP327" i="7"/>
  <c r="BQ327" i="7"/>
  <c r="BR327" i="7"/>
  <c r="BI328" i="7"/>
  <c r="BJ328" i="7"/>
  <c r="BK328" i="7"/>
  <c r="BL328" i="7"/>
  <c r="BM328" i="7"/>
  <c r="BN328" i="7"/>
  <c r="BO328" i="7"/>
  <c r="BP328" i="7"/>
  <c r="BQ328" i="7"/>
  <c r="BR328" i="7"/>
  <c r="BI329" i="7"/>
  <c r="BJ329" i="7"/>
  <c r="BK329" i="7"/>
  <c r="BL329" i="7"/>
  <c r="BM329" i="7"/>
  <c r="BN329" i="7"/>
  <c r="BO329" i="7"/>
  <c r="BP329" i="7"/>
  <c r="BQ329" i="7"/>
  <c r="BR329" i="7"/>
  <c r="BI330" i="7"/>
  <c r="BJ330" i="7"/>
  <c r="BK330" i="7"/>
  <c r="BL330" i="7"/>
  <c r="BM330" i="7"/>
  <c r="BN330" i="7"/>
  <c r="BO330" i="7"/>
  <c r="BP330" i="7"/>
  <c r="BQ330" i="7"/>
  <c r="BR330" i="7"/>
  <c r="BI331" i="7"/>
  <c r="BJ331" i="7"/>
  <c r="BK331" i="7"/>
  <c r="BL331" i="7"/>
  <c r="BM331" i="7"/>
  <c r="BN331" i="7"/>
  <c r="BO331" i="7"/>
  <c r="BP331" i="7"/>
  <c r="BQ331" i="7"/>
  <c r="BR331" i="7"/>
  <c r="BI254" i="7"/>
  <c r="BJ254" i="7"/>
  <c r="BK254" i="7"/>
  <c r="BL254" i="7"/>
  <c r="BM254" i="7"/>
  <c r="BN254" i="7"/>
  <c r="BO254" i="7"/>
  <c r="BP254" i="7"/>
  <c r="BQ254" i="7"/>
  <c r="BR254" i="7"/>
  <c r="BI333" i="7"/>
  <c r="BJ333" i="7"/>
  <c r="BK333" i="7"/>
  <c r="BL333" i="7"/>
  <c r="BM333" i="7"/>
  <c r="BN333" i="7"/>
  <c r="BO333" i="7"/>
  <c r="BP333" i="7"/>
  <c r="BQ333" i="7"/>
  <c r="BR333" i="7"/>
  <c r="BI335" i="7"/>
  <c r="BJ335" i="7"/>
  <c r="BK335" i="7"/>
  <c r="BL335" i="7"/>
  <c r="BM335" i="7"/>
  <c r="BN335" i="7"/>
  <c r="BO335" i="7"/>
  <c r="BP335" i="7"/>
  <c r="BQ335" i="7"/>
  <c r="BR335" i="7"/>
  <c r="BI459" i="7"/>
  <c r="BJ459" i="7"/>
  <c r="BK459" i="7"/>
  <c r="BL459" i="7"/>
  <c r="BM459" i="7"/>
  <c r="BN459" i="7"/>
  <c r="BO459" i="7"/>
  <c r="BP459" i="7"/>
  <c r="BQ459" i="7"/>
  <c r="BR459" i="7"/>
  <c r="BI350" i="7"/>
  <c r="BJ350" i="7"/>
  <c r="BK350" i="7"/>
  <c r="BL350" i="7"/>
  <c r="BM350" i="7"/>
  <c r="BN350" i="7"/>
  <c r="BO350" i="7"/>
  <c r="BP350" i="7"/>
  <c r="BQ350" i="7"/>
  <c r="BR350" i="7"/>
  <c r="BI351" i="7"/>
  <c r="BJ351" i="7"/>
  <c r="BK351" i="7"/>
  <c r="BL351" i="7"/>
  <c r="BM351" i="7"/>
  <c r="BN351" i="7"/>
  <c r="BO351" i="7"/>
  <c r="BP351" i="7"/>
  <c r="BQ351" i="7"/>
  <c r="BR351" i="7"/>
  <c r="BI352" i="7"/>
  <c r="BJ352" i="7"/>
  <c r="BK352" i="7"/>
  <c r="BL352" i="7"/>
  <c r="BM352" i="7"/>
  <c r="BN352" i="7"/>
  <c r="BO352" i="7"/>
  <c r="BP352" i="7"/>
  <c r="BQ352" i="7"/>
  <c r="BR352" i="7"/>
  <c r="BI353" i="7"/>
  <c r="BJ353" i="7"/>
  <c r="BK353" i="7"/>
  <c r="BL353" i="7"/>
  <c r="BM353" i="7"/>
  <c r="BN353" i="7"/>
  <c r="BO353" i="7"/>
  <c r="BP353" i="7"/>
  <c r="BQ353" i="7"/>
  <c r="BR353" i="7"/>
  <c r="BI354" i="7"/>
  <c r="BJ354" i="7"/>
  <c r="BK354" i="7"/>
  <c r="BL354" i="7"/>
  <c r="BM354" i="7"/>
  <c r="BN354" i="7"/>
  <c r="BO354" i="7"/>
  <c r="BP354" i="7"/>
  <c r="BQ354" i="7"/>
  <c r="BR354" i="7"/>
  <c r="BI355" i="7"/>
  <c r="BJ355" i="7"/>
  <c r="BK355" i="7"/>
  <c r="BL355" i="7"/>
  <c r="BM355" i="7"/>
  <c r="BN355" i="7"/>
  <c r="BO355" i="7"/>
  <c r="BP355" i="7"/>
  <c r="BQ355" i="7"/>
  <c r="BR355" i="7"/>
  <c r="BI356" i="7"/>
  <c r="BJ356" i="7"/>
  <c r="BK356" i="7"/>
  <c r="BL356" i="7"/>
  <c r="BM356" i="7"/>
  <c r="BN356" i="7"/>
  <c r="BO356" i="7"/>
  <c r="BP356" i="7"/>
  <c r="BQ356" i="7"/>
  <c r="BR356" i="7"/>
  <c r="BI364" i="7"/>
  <c r="BJ364" i="7"/>
  <c r="BK364" i="7"/>
  <c r="BL364" i="7"/>
  <c r="BM364" i="7"/>
  <c r="BN364" i="7"/>
  <c r="BO364" i="7"/>
  <c r="BP364" i="7"/>
  <c r="BQ364" i="7"/>
  <c r="BR364" i="7"/>
  <c r="BI371" i="7"/>
  <c r="BJ371" i="7"/>
  <c r="BK371" i="7"/>
  <c r="BL371" i="7"/>
  <c r="BM371" i="7"/>
  <c r="BN371" i="7"/>
  <c r="BO371" i="7"/>
  <c r="BP371" i="7"/>
  <c r="BQ371" i="7"/>
  <c r="BR371" i="7"/>
  <c r="BI373" i="7"/>
  <c r="BJ373" i="7"/>
  <c r="BK373" i="7"/>
  <c r="BL373" i="7"/>
  <c r="BM373" i="7"/>
  <c r="BN373" i="7"/>
  <c r="BO373" i="7"/>
  <c r="BP373" i="7"/>
  <c r="BQ373" i="7"/>
  <c r="BR373" i="7"/>
  <c r="BI378" i="7"/>
  <c r="BJ378" i="7"/>
  <c r="BK378" i="7"/>
  <c r="BL378" i="7"/>
  <c r="BM378" i="7"/>
  <c r="BN378" i="7"/>
  <c r="BO378" i="7"/>
  <c r="BP378" i="7"/>
  <c r="BQ378" i="7"/>
  <c r="BR378" i="7"/>
  <c r="BI379" i="7"/>
  <c r="BJ379" i="7"/>
  <c r="BK379" i="7"/>
  <c r="BL379" i="7"/>
  <c r="BM379" i="7"/>
  <c r="BN379" i="7"/>
  <c r="BO379" i="7"/>
  <c r="BP379" i="7"/>
  <c r="BQ379" i="7"/>
  <c r="BR379" i="7"/>
  <c r="BI380" i="7"/>
  <c r="BJ380" i="7"/>
  <c r="BK380" i="7"/>
  <c r="BL380" i="7"/>
  <c r="BM380" i="7"/>
  <c r="BN380" i="7"/>
  <c r="BO380" i="7"/>
  <c r="BP380" i="7"/>
  <c r="BQ380" i="7"/>
  <c r="BR380" i="7"/>
  <c r="BI382" i="7"/>
  <c r="BJ382" i="7"/>
  <c r="BK382" i="7"/>
  <c r="BL382" i="7"/>
  <c r="BM382" i="7"/>
  <c r="BN382" i="7"/>
  <c r="BO382" i="7"/>
  <c r="BP382" i="7"/>
  <c r="BQ382" i="7"/>
  <c r="BR382" i="7"/>
  <c r="BI393" i="7"/>
  <c r="BJ393" i="7"/>
  <c r="BK393" i="7"/>
  <c r="BL393" i="7"/>
  <c r="BM393" i="7"/>
  <c r="BN393" i="7"/>
  <c r="BO393" i="7"/>
  <c r="BP393" i="7"/>
  <c r="BQ393" i="7"/>
  <c r="BR393" i="7"/>
  <c r="BI396" i="7"/>
  <c r="BJ396" i="7"/>
  <c r="BK396" i="7"/>
  <c r="BL396" i="7"/>
  <c r="BM396" i="7"/>
  <c r="BN396" i="7"/>
  <c r="BO396" i="7"/>
  <c r="BP396" i="7"/>
  <c r="BQ396" i="7"/>
  <c r="BR396" i="7"/>
  <c r="BI397" i="7"/>
  <c r="BJ397" i="7"/>
  <c r="BK397" i="7"/>
  <c r="BL397" i="7"/>
  <c r="BM397" i="7"/>
  <c r="BN397" i="7"/>
  <c r="BO397" i="7"/>
  <c r="BP397" i="7"/>
  <c r="BQ397" i="7"/>
  <c r="BR397" i="7"/>
  <c r="BI398" i="7"/>
  <c r="BJ398" i="7"/>
  <c r="BK398" i="7"/>
  <c r="BL398" i="7"/>
  <c r="BM398" i="7"/>
  <c r="BN398" i="7"/>
  <c r="BO398" i="7"/>
  <c r="BP398" i="7"/>
  <c r="BQ398" i="7"/>
  <c r="BR398" i="7"/>
  <c r="BI401" i="7"/>
  <c r="BJ401" i="7"/>
  <c r="BK401" i="7"/>
  <c r="BL401" i="7"/>
  <c r="BM401" i="7"/>
  <c r="BN401" i="7"/>
  <c r="BO401" i="7"/>
  <c r="BP401" i="7"/>
  <c r="BQ401" i="7"/>
  <c r="BR401" i="7"/>
  <c r="BI406" i="7"/>
  <c r="BJ406" i="7"/>
  <c r="BK406" i="7"/>
  <c r="BL406" i="7"/>
  <c r="BM406" i="7"/>
  <c r="BN406" i="7"/>
  <c r="BO406" i="7"/>
  <c r="BP406" i="7"/>
  <c r="BQ406" i="7"/>
  <c r="BR406" i="7"/>
  <c r="BI402" i="7"/>
  <c r="BJ402" i="7"/>
  <c r="BK402" i="7"/>
  <c r="BL402" i="7"/>
  <c r="BM402" i="7"/>
  <c r="BN402" i="7"/>
  <c r="BO402" i="7"/>
  <c r="BP402" i="7"/>
  <c r="BQ402" i="7"/>
  <c r="BR402" i="7"/>
  <c r="BI461" i="7"/>
  <c r="BJ461" i="7"/>
  <c r="BK461" i="7"/>
  <c r="BL461" i="7"/>
  <c r="BM461" i="7"/>
  <c r="BN461" i="7"/>
  <c r="BO461" i="7"/>
  <c r="BP461" i="7"/>
  <c r="BQ461" i="7"/>
  <c r="BR461" i="7"/>
  <c r="BI367" i="7"/>
  <c r="BJ367" i="7"/>
  <c r="BK367" i="7"/>
  <c r="BL367" i="7"/>
  <c r="BM367" i="7"/>
  <c r="BN367" i="7"/>
  <c r="BO367" i="7"/>
  <c r="BP367" i="7"/>
  <c r="BQ367" i="7"/>
  <c r="BR367" i="7"/>
  <c r="BI544" i="7"/>
  <c r="BJ544" i="7"/>
  <c r="BK544" i="7"/>
  <c r="BL544" i="7"/>
  <c r="BM544" i="7"/>
  <c r="BN544" i="7"/>
  <c r="BO544" i="7"/>
  <c r="BP544" i="7"/>
  <c r="BQ544" i="7"/>
  <c r="BR544" i="7"/>
  <c r="BI399" i="7"/>
  <c r="BJ399" i="7"/>
  <c r="BK399" i="7"/>
  <c r="BL399" i="7"/>
  <c r="BM399" i="7"/>
  <c r="BN399" i="7"/>
  <c r="BO399" i="7"/>
  <c r="BP399" i="7"/>
  <c r="BQ399" i="7"/>
  <c r="BR399" i="7"/>
  <c r="BI370" i="7"/>
  <c r="BJ370" i="7"/>
  <c r="BK370" i="7"/>
  <c r="BL370" i="7"/>
  <c r="BM370" i="7"/>
  <c r="BN370" i="7"/>
  <c r="BO370" i="7"/>
  <c r="BP370" i="7"/>
  <c r="BQ370" i="7"/>
  <c r="BR370" i="7"/>
  <c r="BI455" i="7"/>
  <c r="BJ455" i="7"/>
  <c r="BK455" i="7"/>
  <c r="BL455" i="7"/>
  <c r="BM455" i="7"/>
  <c r="BN455" i="7"/>
  <c r="BO455" i="7"/>
  <c r="BP455" i="7"/>
  <c r="BQ455" i="7"/>
  <c r="BR455" i="7"/>
  <c r="BI272" i="7"/>
  <c r="BJ272" i="7"/>
  <c r="BK272" i="7"/>
  <c r="BL272" i="7"/>
  <c r="BM272" i="7"/>
  <c r="BN272" i="7"/>
  <c r="BO272" i="7"/>
  <c r="BP272" i="7"/>
  <c r="BQ272" i="7"/>
  <c r="BR272" i="7"/>
  <c r="BI310" i="7"/>
  <c r="BJ310" i="7"/>
  <c r="BK310" i="7"/>
  <c r="BL310" i="7"/>
  <c r="BM310" i="7"/>
  <c r="BN310" i="7"/>
  <c r="BO310" i="7"/>
  <c r="BP310" i="7"/>
  <c r="BQ310" i="7"/>
  <c r="BR310" i="7"/>
  <c r="BI454" i="7"/>
  <c r="BJ454" i="7"/>
  <c r="BK454" i="7"/>
  <c r="BL454" i="7"/>
  <c r="BM454" i="7"/>
  <c r="BN454" i="7"/>
  <c r="BO454" i="7"/>
  <c r="BP454" i="7"/>
  <c r="BQ454" i="7"/>
  <c r="BR454" i="7"/>
  <c r="BI336" i="7"/>
  <c r="BJ336" i="7"/>
  <c r="BK336" i="7"/>
  <c r="BL336" i="7"/>
  <c r="BM336" i="7"/>
  <c r="BN336" i="7"/>
  <c r="BO336" i="7"/>
  <c r="BP336" i="7"/>
  <c r="BQ336" i="7"/>
  <c r="BR336" i="7"/>
  <c r="BI365" i="7"/>
  <c r="BJ365" i="7"/>
  <c r="BK365" i="7"/>
  <c r="BL365" i="7"/>
  <c r="BM365" i="7"/>
  <c r="BN365" i="7"/>
  <c r="BO365" i="7"/>
  <c r="BP365" i="7"/>
  <c r="BQ365" i="7"/>
  <c r="BR365" i="7"/>
  <c r="BJ442" i="7"/>
  <c r="BK442" i="7"/>
  <c r="BL442" i="7"/>
  <c r="BM442" i="7"/>
  <c r="BN442" i="7"/>
  <c r="BO442" i="7"/>
  <c r="BP442" i="7"/>
  <c r="BQ442" i="7"/>
  <c r="BR442" i="7"/>
  <c r="BI456" i="7"/>
  <c r="BJ456" i="7"/>
  <c r="BK456" i="7"/>
  <c r="BL456" i="7"/>
  <c r="BM456" i="7"/>
  <c r="BN456" i="7"/>
  <c r="BO456" i="7"/>
  <c r="BP456" i="7"/>
  <c r="BQ456" i="7"/>
  <c r="BR456" i="7"/>
  <c r="BG230" i="7"/>
  <c r="BH230" i="7"/>
  <c r="BJ230" i="7"/>
  <c r="BK230" i="7"/>
  <c r="BL230" i="7"/>
  <c r="BM230" i="7"/>
  <c r="BN230" i="7"/>
  <c r="BO230" i="7"/>
  <c r="BP230" i="7"/>
  <c r="BQ230" i="7"/>
  <c r="BR230" i="7"/>
  <c r="BG247" i="7"/>
  <c r="BH247" i="7"/>
  <c r="BJ247" i="7"/>
  <c r="BK247" i="7"/>
  <c r="BL247" i="7"/>
  <c r="BM247" i="7"/>
  <c r="BN247" i="7"/>
  <c r="BO247" i="7"/>
  <c r="BP247" i="7"/>
  <c r="BQ247" i="7"/>
  <c r="BR247" i="7"/>
  <c r="BG261" i="7"/>
  <c r="BH261" i="7"/>
  <c r="BI261" i="7"/>
  <c r="BJ261" i="7"/>
  <c r="BK261" i="7"/>
  <c r="BL261" i="7"/>
  <c r="BM261" i="7"/>
  <c r="BN261" i="7"/>
  <c r="BO261" i="7"/>
  <c r="BP261" i="7"/>
  <c r="BQ261" i="7"/>
  <c r="BR261" i="7"/>
  <c r="BG347" i="7"/>
  <c r="BH347" i="7"/>
  <c r="BI347" i="7"/>
  <c r="BJ347" i="7"/>
  <c r="BK347" i="7"/>
  <c r="BL347" i="7"/>
  <c r="BM347" i="7"/>
  <c r="BN347" i="7"/>
  <c r="BO347" i="7"/>
  <c r="BP347" i="7"/>
  <c r="BQ347" i="7"/>
  <c r="BR347" i="7"/>
  <c r="BG368" i="7"/>
  <c r="BH368" i="7"/>
  <c r="BI368" i="7"/>
  <c r="BJ368" i="7"/>
  <c r="BK368" i="7"/>
  <c r="BL368" i="7"/>
  <c r="BM368" i="7"/>
  <c r="BN368" i="7"/>
  <c r="BO368" i="7"/>
  <c r="BP368" i="7"/>
  <c r="BQ368" i="7"/>
  <c r="BR368" i="7"/>
  <c r="BG375" i="7"/>
  <c r="BH375" i="7"/>
  <c r="BI375" i="7"/>
  <c r="BJ375" i="7"/>
  <c r="BK375" i="7"/>
  <c r="BL375" i="7"/>
  <c r="BM375" i="7"/>
  <c r="BN375" i="7"/>
  <c r="BO375" i="7"/>
  <c r="BP375" i="7"/>
  <c r="BQ375" i="7"/>
  <c r="BR375" i="7"/>
  <c r="BG377" i="7"/>
  <c r="BH377" i="7"/>
  <c r="BI377" i="7"/>
  <c r="BJ377" i="7"/>
  <c r="BK377" i="7"/>
  <c r="BL377" i="7"/>
  <c r="BM377" i="7"/>
  <c r="BN377" i="7"/>
  <c r="BO377" i="7"/>
  <c r="BP377" i="7"/>
  <c r="BQ377" i="7"/>
  <c r="BR377" i="7"/>
  <c r="BJ227" i="7"/>
  <c r="BK227" i="7"/>
  <c r="BL227" i="7"/>
  <c r="BM227" i="7"/>
  <c r="BN227" i="7"/>
  <c r="BO227" i="7"/>
  <c r="BP227" i="7"/>
  <c r="BQ227" i="7"/>
  <c r="BR227" i="7"/>
  <c r="BJ441" i="7"/>
  <c r="BK441" i="7"/>
  <c r="BL441" i="7"/>
  <c r="BM441" i="7"/>
  <c r="BN441" i="7"/>
  <c r="BO441" i="7"/>
  <c r="BP441" i="7"/>
  <c r="BQ441" i="7"/>
  <c r="BR441" i="7"/>
  <c r="BI263" i="7"/>
  <c r="BJ263" i="7"/>
  <c r="BK263" i="7"/>
  <c r="BL263" i="7"/>
  <c r="BM263" i="7"/>
  <c r="BN263" i="7"/>
  <c r="BO263" i="7"/>
  <c r="BP263" i="7"/>
  <c r="BQ263" i="7"/>
  <c r="BR263" i="7"/>
  <c r="BI308" i="7"/>
  <c r="BJ308" i="7"/>
  <c r="BK308" i="7"/>
  <c r="BL308" i="7"/>
  <c r="BM308" i="7"/>
  <c r="BN308" i="7"/>
  <c r="BO308" i="7"/>
  <c r="BP308" i="7"/>
  <c r="BQ308" i="7"/>
  <c r="BR308" i="7"/>
  <c r="BI400" i="7"/>
  <c r="BJ400" i="7"/>
  <c r="BK400" i="7"/>
  <c r="BL400" i="7"/>
  <c r="BM400" i="7"/>
  <c r="BN400" i="7"/>
  <c r="BO400" i="7"/>
  <c r="BP400" i="7"/>
  <c r="BQ400" i="7"/>
  <c r="BR400" i="7"/>
  <c r="BI306" i="7"/>
  <c r="BJ306" i="7"/>
  <c r="BK306" i="7"/>
  <c r="BL306" i="7"/>
  <c r="BM306" i="7"/>
  <c r="BN306" i="7"/>
  <c r="BO306" i="7"/>
  <c r="BP306" i="7"/>
  <c r="BQ306" i="7"/>
  <c r="BR306" i="7"/>
  <c r="BI299" i="7"/>
  <c r="BJ299" i="7"/>
  <c r="BK299" i="7"/>
  <c r="BL299" i="7"/>
  <c r="BM299" i="7"/>
  <c r="BN299" i="7"/>
  <c r="BO299" i="7"/>
  <c r="BP299" i="7"/>
  <c r="BQ299" i="7"/>
  <c r="BR299" i="7"/>
  <c r="BI274" i="7"/>
  <c r="BJ274" i="7"/>
  <c r="BK274" i="7"/>
  <c r="BL274" i="7"/>
  <c r="BM274" i="7"/>
  <c r="BN274" i="7"/>
  <c r="BO274" i="7"/>
  <c r="BP274" i="7"/>
  <c r="BQ274" i="7"/>
  <c r="BR274" i="7"/>
  <c r="BI301" i="7"/>
  <c r="BJ301" i="7"/>
  <c r="BK301" i="7"/>
  <c r="BL301" i="7"/>
  <c r="BM301" i="7"/>
  <c r="BN301" i="7"/>
  <c r="BO301" i="7"/>
  <c r="BP301" i="7"/>
  <c r="BQ301" i="7"/>
  <c r="BR301" i="7"/>
  <c r="BI302" i="7"/>
  <c r="BJ302" i="7"/>
  <c r="BK302" i="7"/>
  <c r="BL302" i="7"/>
  <c r="BM302" i="7"/>
  <c r="BN302" i="7"/>
  <c r="BO302" i="7"/>
  <c r="BP302" i="7"/>
  <c r="BQ302" i="7"/>
  <c r="BR302" i="7"/>
  <c r="BJ234" i="7"/>
  <c r="BK234" i="7"/>
  <c r="BL234" i="7"/>
  <c r="BM234" i="7"/>
  <c r="BN234" i="7"/>
  <c r="BO234" i="7"/>
  <c r="BP234" i="7"/>
  <c r="BQ234" i="7"/>
  <c r="BR234" i="7"/>
  <c r="BI389" i="7"/>
  <c r="BJ389" i="7"/>
  <c r="BK389" i="7"/>
  <c r="BL389" i="7"/>
  <c r="BM389" i="7"/>
  <c r="BN389" i="7"/>
  <c r="BO389" i="7"/>
  <c r="BP389" i="7"/>
  <c r="BQ389" i="7"/>
  <c r="BR389" i="7"/>
  <c r="BI265" i="7"/>
  <c r="BJ265" i="7"/>
  <c r="BK265" i="7"/>
  <c r="BL265" i="7"/>
  <c r="BM265" i="7"/>
  <c r="BN265" i="7"/>
  <c r="BO265" i="7"/>
  <c r="BP265" i="7"/>
  <c r="BQ265" i="7"/>
  <c r="BR265" i="7"/>
  <c r="BI266" i="7"/>
  <c r="BJ266" i="7"/>
  <c r="BK266" i="7"/>
  <c r="BL266" i="7"/>
  <c r="BM266" i="7"/>
  <c r="BN266" i="7"/>
  <c r="BO266" i="7"/>
  <c r="BP266" i="7"/>
  <c r="BQ266" i="7"/>
  <c r="BR266" i="7"/>
  <c r="BI267" i="7"/>
  <c r="BJ267" i="7"/>
  <c r="BK267" i="7"/>
  <c r="BL267" i="7"/>
  <c r="BM267" i="7"/>
  <c r="BN267" i="7"/>
  <c r="BO267" i="7"/>
  <c r="BP267" i="7"/>
  <c r="BQ267" i="7"/>
  <c r="BR267" i="7"/>
  <c r="BI268" i="7"/>
  <c r="BJ268" i="7"/>
  <c r="BK268" i="7"/>
  <c r="BL268" i="7"/>
  <c r="BM268" i="7"/>
  <c r="BN268" i="7"/>
  <c r="BO268" i="7"/>
  <c r="BP268" i="7"/>
  <c r="BQ268" i="7"/>
  <c r="BR268" i="7"/>
  <c r="BI269" i="7"/>
  <c r="BJ269" i="7"/>
  <c r="BK269" i="7"/>
  <c r="BL269" i="7"/>
  <c r="BM269" i="7"/>
  <c r="BN269" i="7"/>
  <c r="BO269" i="7"/>
  <c r="BP269" i="7"/>
  <c r="BQ269" i="7"/>
  <c r="BR269" i="7"/>
  <c r="BI270" i="7"/>
  <c r="BJ270" i="7"/>
  <c r="BK270" i="7"/>
  <c r="BL270" i="7"/>
  <c r="BM270" i="7"/>
  <c r="BN270" i="7"/>
  <c r="BO270" i="7"/>
  <c r="BP270" i="7"/>
  <c r="BQ270" i="7"/>
  <c r="BR270" i="7"/>
  <c r="BI369" i="7"/>
  <c r="BJ369" i="7"/>
  <c r="BK369" i="7"/>
  <c r="BL369" i="7"/>
  <c r="BM369" i="7"/>
  <c r="BN369" i="7"/>
  <c r="BO369" i="7"/>
  <c r="BP369" i="7"/>
  <c r="BQ369" i="7"/>
  <c r="BR369" i="7"/>
  <c r="BJ440" i="7"/>
  <c r="BK440" i="7"/>
  <c r="BL440" i="7"/>
  <c r="BM440" i="7"/>
  <c r="BN440" i="7"/>
  <c r="BO440" i="7"/>
  <c r="BP440" i="7"/>
  <c r="BQ440" i="7"/>
  <c r="BR440" i="7"/>
  <c r="BI518" i="7"/>
  <c r="BJ518" i="7"/>
  <c r="BK518" i="7"/>
  <c r="BL518" i="7"/>
  <c r="BM518" i="7"/>
  <c r="BN518" i="7"/>
  <c r="BO518" i="7"/>
  <c r="BP518" i="7"/>
  <c r="BQ518" i="7"/>
  <c r="BR518" i="7"/>
  <c r="BI519" i="7"/>
  <c r="BJ519" i="7"/>
  <c r="BK519" i="7"/>
  <c r="BL519" i="7"/>
  <c r="BM519" i="7"/>
  <c r="BN519" i="7"/>
  <c r="BO519" i="7"/>
  <c r="BP519" i="7"/>
  <c r="BQ519" i="7"/>
  <c r="BR519" i="7"/>
  <c r="BI520" i="7"/>
  <c r="BJ520" i="7"/>
  <c r="BK520" i="7"/>
  <c r="BL520" i="7"/>
  <c r="BM520" i="7"/>
  <c r="BN520" i="7"/>
  <c r="BO520" i="7"/>
  <c r="BP520" i="7"/>
  <c r="BQ520" i="7"/>
  <c r="BR520" i="7"/>
  <c r="BI521" i="7"/>
  <c r="BJ521" i="7"/>
  <c r="BK521" i="7"/>
  <c r="BL521" i="7"/>
  <c r="BM521" i="7"/>
  <c r="BN521" i="7"/>
  <c r="BO521" i="7"/>
  <c r="BP521" i="7"/>
  <c r="BQ521" i="7"/>
  <c r="BR521" i="7"/>
  <c r="BI538" i="7"/>
  <c r="BJ538" i="7"/>
  <c r="BK538" i="7"/>
  <c r="BL538" i="7"/>
  <c r="BM538" i="7"/>
  <c r="BN538" i="7"/>
  <c r="BO538" i="7"/>
  <c r="BP538" i="7"/>
  <c r="BQ538" i="7"/>
  <c r="BR538" i="7"/>
  <c r="BI522" i="7"/>
  <c r="BJ522" i="7"/>
  <c r="BK522" i="7"/>
  <c r="BL522" i="7"/>
  <c r="BM522" i="7"/>
  <c r="BN522" i="7"/>
  <c r="BO522" i="7"/>
  <c r="BP522" i="7"/>
  <c r="BQ522" i="7"/>
  <c r="BR522" i="7"/>
  <c r="BJ439" i="7"/>
  <c r="BK439" i="7"/>
  <c r="BL439" i="7"/>
  <c r="BM439" i="7"/>
  <c r="BN439" i="7"/>
  <c r="BO439" i="7"/>
  <c r="BP439" i="7"/>
  <c r="BQ439" i="7"/>
  <c r="BR439" i="7"/>
  <c r="BI444" i="7"/>
  <c r="BJ444" i="7"/>
  <c r="BK444" i="7"/>
  <c r="BL444" i="7"/>
  <c r="BM444" i="7"/>
  <c r="BN444" i="7"/>
  <c r="BO444" i="7"/>
  <c r="BP444" i="7"/>
  <c r="BQ444" i="7"/>
  <c r="BR444" i="7"/>
  <c r="BI452" i="7"/>
  <c r="BJ452" i="7"/>
  <c r="BK452" i="7"/>
  <c r="BL452" i="7"/>
  <c r="BM452" i="7"/>
  <c r="BN452" i="7"/>
  <c r="BO452" i="7"/>
  <c r="BP452" i="7"/>
  <c r="BQ452" i="7"/>
  <c r="BR452" i="7"/>
  <c r="BI451" i="7"/>
  <c r="BJ451" i="7"/>
  <c r="BK451" i="7"/>
  <c r="BL451" i="7"/>
  <c r="BM451" i="7"/>
  <c r="BN451" i="7"/>
  <c r="BO451" i="7"/>
  <c r="BP451" i="7"/>
  <c r="BQ451" i="7"/>
  <c r="BR451" i="7"/>
  <c r="BI543" i="7"/>
  <c r="BJ543" i="7"/>
  <c r="BK543" i="7"/>
  <c r="BL543" i="7"/>
  <c r="BM543" i="7"/>
  <c r="BN543" i="7"/>
  <c r="BO543" i="7"/>
  <c r="BP543" i="7"/>
  <c r="BQ543" i="7"/>
  <c r="BI512" i="7"/>
  <c r="BJ512" i="7"/>
  <c r="BK512" i="7"/>
  <c r="BL512" i="7"/>
  <c r="BM512" i="7"/>
  <c r="BN512" i="7"/>
  <c r="BO512" i="7"/>
  <c r="BP512" i="7"/>
  <c r="BQ512" i="7"/>
  <c r="BI499" i="7"/>
  <c r="BJ499" i="7"/>
  <c r="BK499" i="7"/>
  <c r="BL499" i="7"/>
  <c r="BM499" i="7"/>
  <c r="BN499" i="7"/>
  <c r="BO499" i="7"/>
  <c r="BP499" i="7"/>
  <c r="BQ499" i="7"/>
  <c r="BI500" i="7"/>
  <c r="BJ500" i="7"/>
  <c r="BK500" i="7"/>
  <c r="BL500" i="7"/>
  <c r="BM500" i="7"/>
  <c r="BN500" i="7"/>
  <c r="BO500" i="7"/>
  <c r="BP500" i="7"/>
  <c r="BQ500" i="7"/>
  <c r="BI501" i="7"/>
  <c r="BJ501" i="7"/>
  <c r="BK501" i="7"/>
  <c r="BL501" i="7"/>
  <c r="BM501" i="7"/>
  <c r="BN501" i="7"/>
  <c r="BO501" i="7"/>
  <c r="BP501" i="7"/>
  <c r="BQ501" i="7"/>
  <c r="BI502" i="7"/>
  <c r="BJ502" i="7"/>
  <c r="BK502" i="7"/>
  <c r="BL502" i="7"/>
  <c r="BM502" i="7"/>
  <c r="BN502" i="7"/>
  <c r="BO502" i="7"/>
  <c r="BP502" i="7"/>
  <c r="BQ502" i="7"/>
  <c r="BI503" i="7"/>
  <c r="BJ503" i="7"/>
  <c r="BK503" i="7"/>
  <c r="BL503" i="7"/>
  <c r="BM503" i="7"/>
  <c r="BN503" i="7"/>
  <c r="BO503" i="7"/>
  <c r="BP503" i="7"/>
  <c r="BQ503" i="7"/>
  <c r="BI517" i="7"/>
  <c r="BJ517" i="7"/>
  <c r="BK517" i="7"/>
  <c r="BL517" i="7"/>
  <c r="BM517" i="7"/>
  <c r="BN517" i="7"/>
  <c r="BO517" i="7"/>
  <c r="BP517" i="7"/>
  <c r="BQ517" i="7"/>
  <c r="BI504" i="7"/>
  <c r="BJ504" i="7"/>
  <c r="BK504" i="7"/>
  <c r="BL504" i="7"/>
  <c r="BM504" i="7"/>
  <c r="BN504" i="7"/>
  <c r="BO504" i="7"/>
  <c r="BP504" i="7"/>
  <c r="BQ504" i="7"/>
  <c r="BI505" i="7"/>
  <c r="BJ505" i="7"/>
  <c r="BK505" i="7"/>
  <c r="BL505" i="7"/>
  <c r="BM505" i="7"/>
  <c r="BN505" i="7"/>
  <c r="BO505" i="7"/>
  <c r="BP505" i="7"/>
  <c r="BQ505" i="7"/>
  <c r="BI506" i="7"/>
  <c r="BJ506" i="7"/>
  <c r="BK506" i="7"/>
  <c r="BL506" i="7"/>
  <c r="BM506" i="7"/>
  <c r="BN506" i="7"/>
  <c r="BO506" i="7"/>
  <c r="BP506" i="7"/>
  <c r="BQ506" i="7"/>
  <c r="BI507" i="7"/>
  <c r="BJ507" i="7"/>
  <c r="BK507" i="7"/>
  <c r="BL507" i="7"/>
  <c r="BM507" i="7"/>
  <c r="BN507" i="7"/>
  <c r="BO507" i="7"/>
  <c r="BP507" i="7"/>
  <c r="BQ507" i="7"/>
  <c r="BI508" i="7"/>
  <c r="BJ508" i="7"/>
  <c r="BK508" i="7"/>
  <c r="BL508" i="7"/>
  <c r="BM508" i="7"/>
  <c r="BN508" i="7"/>
  <c r="BO508" i="7"/>
  <c r="BP508" i="7"/>
  <c r="BQ508" i="7"/>
  <c r="BI509" i="7"/>
  <c r="BJ509" i="7"/>
  <c r="BK509" i="7"/>
  <c r="BL509" i="7"/>
  <c r="BM509" i="7"/>
  <c r="BN509" i="7"/>
  <c r="BO509" i="7"/>
  <c r="BP509" i="7"/>
  <c r="BQ509" i="7"/>
  <c r="BI510" i="7"/>
  <c r="BJ510" i="7"/>
  <c r="BK510" i="7"/>
  <c r="BL510" i="7"/>
  <c r="BM510" i="7"/>
  <c r="BN510" i="7"/>
  <c r="BO510" i="7"/>
  <c r="BP510" i="7"/>
  <c r="BQ510" i="7"/>
  <c r="BI511" i="7"/>
  <c r="BJ511" i="7"/>
  <c r="BK511" i="7"/>
  <c r="BL511" i="7"/>
  <c r="BM511" i="7"/>
  <c r="BN511" i="7"/>
  <c r="BO511" i="7"/>
  <c r="BP511" i="7"/>
  <c r="BQ511" i="7"/>
  <c r="BI513" i="7"/>
  <c r="BJ513" i="7"/>
  <c r="BK513" i="7"/>
  <c r="BL513" i="7"/>
  <c r="BM513" i="7"/>
  <c r="BN513" i="7"/>
  <c r="BO513" i="7"/>
  <c r="BP513" i="7"/>
  <c r="BQ513" i="7"/>
  <c r="BI514" i="7"/>
  <c r="BJ514" i="7"/>
  <c r="BK514" i="7"/>
  <c r="BL514" i="7"/>
  <c r="BM514" i="7"/>
  <c r="BN514" i="7"/>
  <c r="BO514" i="7"/>
  <c r="BP514" i="7"/>
  <c r="BQ514" i="7"/>
  <c r="BI515" i="7"/>
  <c r="BJ515" i="7"/>
  <c r="BK515" i="7"/>
  <c r="BL515" i="7"/>
  <c r="BM515" i="7"/>
  <c r="BN515" i="7"/>
  <c r="BO515" i="7"/>
  <c r="BP515" i="7"/>
  <c r="BQ515" i="7"/>
  <c r="BI516" i="7"/>
  <c r="BJ516" i="7"/>
  <c r="BK516" i="7"/>
  <c r="BL516" i="7"/>
  <c r="BM516" i="7"/>
  <c r="BN516" i="7"/>
  <c r="BO516" i="7"/>
  <c r="BP516" i="7"/>
  <c r="BQ516" i="7"/>
  <c r="BI497" i="7"/>
  <c r="BJ497" i="7"/>
  <c r="BK497" i="7"/>
  <c r="BL497" i="7"/>
  <c r="BM497" i="7"/>
  <c r="BN497" i="7"/>
  <c r="BO497" i="7"/>
  <c r="BP497" i="7"/>
  <c r="BQ497" i="7"/>
  <c r="BI484" i="7"/>
  <c r="BJ484" i="7"/>
  <c r="BK484" i="7"/>
  <c r="BL484" i="7"/>
  <c r="BM484" i="7"/>
  <c r="BN484" i="7"/>
  <c r="BO484" i="7"/>
  <c r="BP484" i="7"/>
  <c r="BQ484" i="7"/>
  <c r="BI548" i="7"/>
  <c r="BJ548" i="7"/>
  <c r="BK548" i="7"/>
  <c r="BL548" i="7"/>
  <c r="BM548" i="7"/>
  <c r="BN548" i="7"/>
  <c r="BO548" i="7"/>
  <c r="BP548" i="7"/>
  <c r="BQ548" i="7"/>
  <c r="BI18" i="7"/>
  <c r="BJ18" i="7"/>
  <c r="BK18" i="7"/>
  <c r="BL18" i="7"/>
  <c r="BM18" i="7"/>
  <c r="BN18" i="7"/>
  <c r="BO18" i="7"/>
  <c r="BP18" i="7"/>
  <c r="BQ18" i="7"/>
  <c r="BI10" i="7"/>
  <c r="BJ10" i="7"/>
  <c r="BK10" i="7"/>
  <c r="BL10" i="7"/>
  <c r="BM10" i="7"/>
  <c r="BN10" i="7"/>
  <c r="BO10" i="7"/>
  <c r="BP10" i="7"/>
  <c r="BQ10" i="7"/>
  <c r="BI539" i="7"/>
  <c r="BJ539" i="7"/>
  <c r="BK539" i="7"/>
  <c r="BL539" i="7"/>
  <c r="BM539" i="7"/>
  <c r="BN539" i="7"/>
  <c r="BO539" i="7"/>
  <c r="BP539" i="7"/>
  <c r="BQ539" i="7"/>
  <c r="BI552" i="7"/>
  <c r="BJ552" i="7"/>
  <c r="BK552" i="7"/>
  <c r="BL552" i="7"/>
  <c r="BM552" i="7"/>
  <c r="BN552" i="7"/>
  <c r="BO552" i="7"/>
  <c r="BP552" i="7"/>
  <c r="BQ552" i="7"/>
  <c r="BI551" i="7"/>
  <c r="BJ551" i="7"/>
  <c r="BK551" i="7"/>
  <c r="BL551" i="7"/>
  <c r="BM551" i="7"/>
  <c r="BN551" i="7"/>
  <c r="BO551" i="7"/>
  <c r="BP551" i="7"/>
  <c r="BQ551" i="7"/>
  <c r="BI536" i="7"/>
  <c r="BJ536" i="7"/>
  <c r="BK536" i="7"/>
  <c r="BL536" i="7"/>
  <c r="BM536" i="7"/>
  <c r="BN536" i="7"/>
  <c r="BO536" i="7"/>
  <c r="BP536" i="7"/>
  <c r="BQ536" i="7"/>
  <c r="BI587" i="7"/>
  <c r="BJ587" i="7"/>
  <c r="BK587" i="7"/>
  <c r="BL587" i="7"/>
  <c r="BM587" i="7"/>
  <c r="BN587" i="7"/>
  <c r="BO587" i="7"/>
  <c r="BP587" i="7"/>
  <c r="BQ587" i="7"/>
  <c r="BI494" i="7"/>
  <c r="BJ494" i="7"/>
  <c r="BK494" i="7"/>
  <c r="BL494" i="7"/>
  <c r="BM494" i="7"/>
  <c r="BN494" i="7"/>
  <c r="BO494" i="7"/>
  <c r="BP494" i="7"/>
  <c r="BQ494" i="7"/>
  <c r="BI621" i="7"/>
  <c r="BJ621" i="7"/>
  <c r="BK621" i="7"/>
  <c r="BL621" i="7"/>
  <c r="BM621" i="7"/>
  <c r="BN621" i="7"/>
  <c r="BO621" i="7"/>
  <c r="BP621" i="7"/>
  <c r="BQ621" i="7"/>
  <c r="BI700" i="7"/>
  <c r="BJ700" i="7"/>
  <c r="BK700" i="7"/>
  <c r="BL700" i="7"/>
  <c r="BM700" i="7"/>
  <c r="BN700" i="7"/>
  <c r="BO700" i="7"/>
  <c r="BP700" i="7"/>
  <c r="BQ700" i="7"/>
  <c r="BI625" i="7"/>
  <c r="BJ625" i="7"/>
  <c r="BK625" i="7"/>
  <c r="BL625" i="7"/>
  <c r="BM625" i="7"/>
  <c r="BN625" i="7"/>
  <c r="BO625" i="7"/>
  <c r="BP625" i="7"/>
  <c r="BQ625" i="7"/>
  <c r="BI492" i="7"/>
  <c r="BJ492" i="7"/>
  <c r="BK492" i="7"/>
  <c r="BL492" i="7"/>
  <c r="BM492" i="7"/>
  <c r="BN492" i="7"/>
  <c r="BO492" i="7"/>
  <c r="BP492" i="7"/>
  <c r="BQ492" i="7"/>
  <c r="BI490" i="7"/>
  <c r="BJ490" i="7"/>
  <c r="BK490" i="7"/>
  <c r="BL490" i="7"/>
  <c r="BM490" i="7"/>
  <c r="BN490" i="7"/>
  <c r="BO490" i="7"/>
  <c r="BP490" i="7"/>
  <c r="BQ490" i="7"/>
  <c r="BI489" i="7"/>
  <c r="BJ489" i="7"/>
  <c r="BK489" i="7"/>
  <c r="BL489" i="7"/>
  <c r="BM489" i="7"/>
  <c r="BN489" i="7"/>
  <c r="BO489" i="7"/>
  <c r="BP489" i="7"/>
  <c r="BQ489" i="7"/>
  <c r="BI491" i="7"/>
  <c r="BJ491" i="7"/>
  <c r="BK491" i="7"/>
  <c r="BL491" i="7"/>
  <c r="BM491" i="7"/>
  <c r="BN491" i="7"/>
  <c r="BO491" i="7"/>
  <c r="BP491" i="7"/>
  <c r="BQ491" i="7"/>
  <c r="BI535" i="7"/>
  <c r="BJ535" i="7"/>
  <c r="BK535" i="7"/>
  <c r="BL535" i="7"/>
  <c r="BM535" i="7"/>
  <c r="BN535" i="7"/>
  <c r="BO535" i="7"/>
  <c r="BP535" i="7"/>
  <c r="BQ535" i="7"/>
  <c r="BI542" i="7"/>
  <c r="BJ542" i="7"/>
  <c r="BK542" i="7"/>
  <c r="BL542" i="7"/>
  <c r="BM542" i="7"/>
  <c r="BN542" i="7"/>
  <c r="BO542" i="7"/>
  <c r="BP542" i="7"/>
  <c r="BQ542" i="7"/>
  <c r="BI537" i="7"/>
  <c r="BJ537" i="7"/>
  <c r="BK537" i="7"/>
  <c r="BL537" i="7"/>
  <c r="BM537" i="7"/>
  <c r="BN537" i="7"/>
  <c r="BO537" i="7"/>
  <c r="BP537" i="7"/>
  <c r="BQ537" i="7"/>
  <c r="BI559" i="7"/>
  <c r="BJ559" i="7"/>
  <c r="BK559" i="7"/>
  <c r="BL559" i="7"/>
  <c r="BM559" i="7"/>
  <c r="BN559" i="7"/>
  <c r="BO559" i="7"/>
  <c r="BP559" i="7"/>
  <c r="BQ559" i="7"/>
  <c r="BI525" i="7"/>
  <c r="BJ525" i="7"/>
  <c r="BK525" i="7"/>
  <c r="BL525" i="7"/>
  <c r="BM525" i="7"/>
  <c r="BN525" i="7"/>
  <c r="BO525" i="7"/>
  <c r="BP525" i="7"/>
  <c r="BQ525" i="7"/>
  <c r="BI526" i="7"/>
  <c r="BJ526" i="7"/>
  <c r="BK526" i="7"/>
  <c r="BL526" i="7"/>
  <c r="BM526" i="7"/>
  <c r="BN526" i="7"/>
  <c r="BO526" i="7"/>
  <c r="BP526" i="7"/>
  <c r="BQ526" i="7"/>
  <c r="BI524" i="7"/>
  <c r="BJ524" i="7"/>
  <c r="BK524" i="7"/>
  <c r="BL524" i="7"/>
  <c r="BM524" i="7"/>
  <c r="BN524" i="7"/>
  <c r="BO524" i="7"/>
  <c r="BP524" i="7"/>
  <c r="BQ524" i="7"/>
  <c r="BI554" i="7"/>
  <c r="BJ554" i="7"/>
  <c r="BK554" i="7"/>
  <c r="BL554" i="7"/>
  <c r="BM554" i="7"/>
  <c r="BN554" i="7"/>
  <c r="BO554" i="7"/>
  <c r="BP554" i="7"/>
  <c r="BQ554" i="7"/>
  <c r="BI560" i="7"/>
  <c r="BJ560" i="7"/>
  <c r="BK560" i="7"/>
  <c r="BL560" i="7"/>
  <c r="BM560" i="7"/>
  <c r="BN560" i="7"/>
  <c r="BO560" i="7"/>
  <c r="BP560" i="7"/>
  <c r="BQ560" i="7"/>
  <c r="BI533" i="7"/>
  <c r="BJ533" i="7"/>
  <c r="BK533" i="7"/>
  <c r="BL533" i="7"/>
  <c r="BM533" i="7"/>
  <c r="BN533" i="7"/>
  <c r="BO533" i="7"/>
  <c r="BP533" i="7"/>
  <c r="BQ533" i="7"/>
  <c r="BI496" i="7"/>
  <c r="BJ496" i="7"/>
  <c r="BK496" i="7"/>
  <c r="BL496" i="7"/>
  <c r="BM496" i="7"/>
  <c r="BN496" i="7"/>
  <c r="BO496" i="7"/>
  <c r="BP496" i="7"/>
  <c r="BQ496" i="7"/>
  <c r="BI493" i="7"/>
  <c r="BJ493" i="7"/>
  <c r="BK493" i="7"/>
  <c r="BL493" i="7"/>
  <c r="BM493" i="7"/>
  <c r="BN493" i="7"/>
  <c r="BO493" i="7"/>
  <c r="BP493" i="7"/>
  <c r="BQ493" i="7"/>
  <c r="BI486" i="7"/>
  <c r="BJ486" i="7"/>
  <c r="BK486" i="7"/>
  <c r="BL486" i="7"/>
  <c r="BM486" i="7"/>
  <c r="BN486" i="7"/>
  <c r="BO486" i="7"/>
  <c r="BP486" i="7"/>
  <c r="BQ486" i="7"/>
  <c r="BI550" i="7"/>
  <c r="BJ550" i="7"/>
  <c r="BK550" i="7"/>
  <c r="BL550" i="7"/>
  <c r="BM550" i="7"/>
  <c r="BN550" i="7"/>
  <c r="BO550" i="7"/>
  <c r="BP550" i="7"/>
  <c r="BQ550" i="7"/>
  <c r="BI531" i="7"/>
  <c r="BJ531" i="7"/>
  <c r="BK531" i="7"/>
  <c r="BL531" i="7"/>
  <c r="BM531" i="7"/>
  <c r="BN531" i="7"/>
  <c r="BO531" i="7"/>
  <c r="BP531" i="7"/>
  <c r="BQ531" i="7"/>
  <c r="BI532" i="7"/>
  <c r="BJ532" i="7"/>
  <c r="BK532" i="7"/>
  <c r="BL532" i="7"/>
  <c r="BM532" i="7"/>
  <c r="BN532" i="7"/>
  <c r="BO532" i="7"/>
  <c r="BP532" i="7"/>
  <c r="BQ532" i="7"/>
  <c r="BI495" i="7"/>
  <c r="BJ495" i="7"/>
  <c r="BK495" i="7"/>
  <c r="BL495" i="7"/>
  <c r="BM495" i="7"/>
  <c r="BN495" i="7"/>
  <c r="BO495" i="7"/>
  <c r="BP495" i="7"/>
  <c r="BQ495" i="7"/>
  <c r="BI15" i="7"/>
  <c r="BJ15" i="7"/>
  <c r="BK15" i="7"/>
  <c r="BL15" i="7"/>
  <c r="BM15" i="7"/>
  <c r="BN15" i="7"/>
  <c r="BO15" i="7"/>
  <c r="BP15" i="7"/>
  <c r="BQ15" i="7"/>
  <c r="BI709" i="7"/>
  <c r="BJ709" i="7"/>
  <c r="BK709" i="7"/>
  <c r="BL709" i="7"/>
  <c r="BM709" i="7"/>
  <c r="BN709" i="7"/>
  <c r="BO709" i="7"/>
  <c r="BP709" i="7"/>
  <c r="BQ709" i="7"/>
  <c r="BI716" i="7"/>
  <c r="BJ716" i="7"/>
  <c r="BK716" i="7"/>
  <c r="BL716" i="7"/>
  <c r="BM716" i="7"/>
  <c r="BN716" i="7"/>
  <c r="BO716" i="7"/>
  <c r="BP716" i="7"/>
  <c r="BQ716" i="7"/>
  <c r="BI654" i="7"/>
  <c r="BJ654" i="7"/>
  <c r="BK654" i="7"/>
  <c r="BL654" i="7"/>
  <c r="BM654" i="7"/>
  <c r="BN654" i="7"/>
  <c r="BO654" i="7"/>
  <c r="BP654" i="7"/>
  <c r="BQ654" i="7"/>
  <c r="BI637" i="7"/>
  <c r="BJ637" i="7"/>
  <c r="BK637" i="7"/>
  <c r="BL637" i="7"/>
  <c r="BM637" i="7"/>
  <c r="BN637" i="7"/>
  <c r="BO637" i="7"/>
  <c r="BP637" i="7"/>
  <c r="BQ637" i="7"/>
  <c r="BI561" i="7"/>
  <c r="BJ561" i="7"/>
  <c r="BK561" i="7"/>
  <c r="BL561" i="7"/>
  <c r="BM561" i="7"/>
  <c r="BN561" i="7"/>
  <c r="BO561" i="7"/>
  <c r="BP561" i="7"/>
  <c r="BQ561" i="7"/>
  <c r="BI562" i="7"/>
  <c r="BJ562" i="7"/>
  <c r="BK562" i="7"/>
  <c r="BL562" i="7"/>
  <c r="BM562" i="7"/>
  <c r="BN562" i="7"/>
  <c r="BO562" i="7"/>
  <c r="BP562" i="7"/>
  <c r="BQ562" i="7"/>
  <c r="BI577" i="7"/>
  <c r="BJ577" i="7"/>
  <c r="BK577" i="7"/>
  <c r="BL577" i="7"/>
  <c r="BM577" i="7"/>
  <c r="BN577" i="7"/>
  <c r="BO577" i="7"/>
  <c r="BP577" i="7"/>
  <c r="BQ577" i="7"/>
  <c r="BI571" i="7"/>
  <c r="BJ571" i="7"/>
  <c r="BK571" i="7"/>
  <c r="BL571" i="7"/>
  <c r="BM571" i="7"/>
  <c r="BN571" i="7"/>
  <c r="BO571" i="7"/>
  <c r="BP571" i="7"/>
  <c r="BQ571" i="7"/>
  <c r="BI568" i="7"/>
  <c r="BJ568" i="7"/>
  <c r="BK568" i="7"/>
  <c r="BL568" i="7"/>
  <c r="BM568" i="7"/>
  <c r="BN568" i="7"/>
  <c r="BO568" i="7"/>
  <c r="BP568" i="7"/>
  <c r="BQ568" i="7"/>
  <c r="BI567" i="7"/>
  <c r="BJ567" i="7"/>
  <c r="BK567" i="7"/>
  <c r="BL567" i="7"/>
  <c r="BM567" i="7"/>
  <c r="BN567" i="7"/>
  <c r="BO567" i="7"/>
  <c r="BP567" i="7"/>
  <c r="BQ567" i="7"/>
  <c r="BI575" i="7"/>
  <c r="BJ575" i="7"/>
  <c r="BK575" i="7"/>
  <c r="BL575" i="7"/>
  <c r="BM575" i="7"/>
  <c r="BN575" i="7"/>
  <c r="BO575" i="7"/>
  <c r="BP575" i="7"/>
  <c r="BQ575" i="7"/>
  <c r="BI574" i="7"/>
  <c r="BJ574" i="7"/>
  <c r="BK574" i="7"/>
  <c r="BL574" i="7"/>
  <c r="BM574" i="7"/>
  <c r="BN574" i="7"/>
  <c r="BO574" i="7"/>
  <c r="BP574" i="7"/>
  <c r="BQ574" i="7"/>
  <c r="BI576" i="7"/>
  <c r="BJ576" i="7"/>
  <c r="BK576" i="7"/>
  <c r="BL576" i="7"/>
  <c r="BM576" i="7"/>
  <c r="BN576" i="7"/>
  <c r="BO576" i="7"/>
  <c r="BP576" i="7"/>
  <c r="BQ576" i="7"/>
  <c r="BI707" i="7"/>
  <c r="BJ707" i="7"/>
  <c r="BK707" i="7"/>
  <c r="BL707" i="7"/>
  <c r="BM707" i="7"/>
  <c r="BN707" i="7"/>
  <c r="BO707" i="7"/>
  <c r="BP707" i="7"/>
  <c r="BQ707" i="7"/>
  <c r="BI578" i="7"/>
  <c r="BJ578" i="7"/>
  <c r="BK578" i="7"/>
  <c r="BL578" i="7"/>
  <c r="BM578" i="7"/>
  <c r="BN578" i="7"/>
  <c r="BO578" i="7"/>
  <c r="BP578" i="7"/>
  <c r="BQ578" i="7"/>
  <c r="BI670" i="7"/>
  <c r="BJ670" i="7"/>
  <c r="BK670" i="7"/>
  <c r="BL670" i="7"/>
  <c r="BM670" i="7"/>
  <c r="BN670" i="7"/>
  <c r="BO670" i="7"/>
  <c r="BP670" i="7"/>
  <c r="BQ670" i="7"/>
  <c r="BI636" i="7"/>
  <c r="BJ636" i="7"/>
  <c r="BK636" i="7"/>
  <c r="BL636" i="7"/>
  <c r="BM636" i="7"/>
  <c r="BN636" i="7"/>
  <c r="BO636" i="7"/>
  <c r="BP636" i="7"/>
  <c r="BQ636" i="7"/>
  <c r="BI638" i="7"/>
  <c r="BJ638" i="7"/>
  <c r="BK638" i="7"/>
  <c r="BL638" i="7"/>
  <c r="BM638" i="7"/>
  <c r="BN638" i="7"/>
  <c r="BO638" i="7"/>
  <c r="BP638" i="7"/>
  <c r="BQ638" i="7"/>
  <c r="BI639" i="7"/>
  <c r="BJ639" i="7"/>
  <c r="BK639" i="7"/>
  <c r="BL639" i="7"/>
  <c r="BM639" i="7"/>
  <c r="BN639" i="7"/>
  <c r="BO639" i="7"/>
  <c r="BP639" i="7"/>
  <c r="BQ639" i="7"/>
  <c r="BI686" i="7"/>
  <c r="BJ686" i="7"/>
  <c r="BK686" i="7"/>
  <c r="BL686" i="7"/>
  <c r="BM686" i="7"/>
  <c r="BN686" i="7"/>
  <c r="BO686" i="7"/>
  <c r="BP686" i="7"/>
  <c r="BQ686" i="7"/>
  <c r="BI588" i="7"/>
  <c r="BJ588" i="7"/>
  <c r="BK588" i="7"/>
  <c r="BL588" i="7"/>
  <c r="BM588" i="7"/>
  <c r="BN588" i="7"/>
  <c r="BO588" i="7"/>
  <c r="BP588" i="7"/>
  <c r="BQ588" i="7"/>
  <c r="BI696" i="7"/>
  <c r="BJ696" i="7"/>
  <c r="BK696" i="7"/>
  <c r="BL696" i="7"/>
  <c r="BM696" i="7"/>
  <c r="BN696" i="7"/>
  <c r="BO696" i="7"/>
  <c r="BP696" i="7"/>
  <c r="BQ696" i="7"/>
  <c r="BI585" i="7"/>
  <c r="BJ585" i="7"/>
  <c r="BK585" i="7"/>
  <c r="BL585" i="7"/>
  <c r="BM585" i="7"/>
  <c r="BN585" i="7"/>
  <c r="BO585" i="7"/>
  <c r="BP585" i="7"/>
  <c r="BQ585" i="7"/>
  <c r="BI673" i="7"/>
  <c r="BJ673" i="7"/>
  <c r="BK673" i="7"/>
  <c r="BL673" i="7"/>
  <c r="BM673" i="7"/>
  <c r="BN673" i="7"/>
  <c r="BO673" i="7"/>
  <c r="BP673" i="7"/>
  <c r="BQ673" i="7"/>
  <c r="BI662" i="7"/>
  <c r="BJ662" i="7"/>
  <c r="BK662" i="7"/>
  <c r="BL662" i="7"/>
  <c r="BM662" i="7"/>
  <c r="BN662" i="7"/>
  <c r="BO662" i="7"/>
  <c r="BP662" i="7"/>
  <c r="BQ662" i="7"/>
  <c r="BI675" i="7"/>
  <c r="BJ675" i="7"/>
  <c r="BK675" i="7"/>
  <c r="BL675" i="7"/>
  <c r="BM675" i="7"/>
  <c r="BN675" i="7"/>
  <c r="BO675" i="7"/>
  <c r="BP675" i="7"/>
  <c r="BQ675" i="7"/>
  <c r="BI692" i="7"/>
  <c r="BJ692" i="7"/>
  <c r="BK692" i="7"/>
  <c r="BL692" i="7"/>
  <c r="BM692" i="7"/>
  <c r="BN692" i="7"/>
  <c r="BO692" i="7"/>
  <c r="BP692" i="7"/>
  <c r="BQ692" i="7"/>
  <c r="BI695" i="7"/>
  <c r="BJ695" i="7"/>
  <c r="BK695" i="7"/>
  <c r="BL695" i="7"/>
  <c r="BM695" i="7"/>
  <c r="BN695" i="7"/>
  <c r="BO695" i="7"/>
  <c r="BP695" i="7"/>
  <c r="BQ695" i="7"/>
  <c r="BI655" i="7"/>
  <c r="BJ655" i="7"/>
  <c r="BK655" i="7"/>
  <c r="BL655" i="7"/>
  <c r="BM655" i="7"/>
  <c r="BN655" i="7"/>
  <c r="BO655" i="7"/>
  <c r="BP655" i="7"/>
  <c r="BQ655" i="7"/>
  <c r="BI660" i="7"/>
  <c r="BJ660" i="7"/>
  <c r="BK660" i="7"/>
  <c r="BL660" i="7"/>
  <c r="BM660" i="7"/>
  <c r="BN660" i="7"/>
  <c r="BO660" i="7"/>
  <c r="BP660" i="7"/>
  <c r="BQ660" i="7"/>
  <c r="BI661" i="7"/>
  <c r="BJ661" i="7"/>
  <c r="BK661" i="7"/>
  <c r="BL661" i="7"/>
  <c r="BM661" i="7"/>
  <c r="BN661" i="7"/>
  <c r="BO661" i="7"/>
  <c r="BP661" i="7"/>
  <c r="BQ661" i="7"/>
  <c r="BI648" i="7"/>
  <c r="BJ648" i="7"/>
  <c r="BK648" i="7"/>
  <c r="BL648" i="7"/>
  <c r="BM648" i="7"/>
  <c r="BN648" i="7"/>
  <c r="BO648" i="7"/>
  <c r="BP648" i="7"/>
  <c r="BQ648" i="7"/>
  <c r="BI611" i="7"/>
  <c r="BJ611" i="7"/>
  <c r="BK611" i="7"/>
  <c r="BL611" i="7"/>
  <c r="BM611" i="7"/>
  <c r="BN611" i="7"/>
  <c r="BO611" i="7"/>
  <c r="BP611" i="7"/>
  <c r="BQ611" i="7"/>
  <c r="BI619" i="7"/>
  <c r="BJ619" i="7"/>
  <c r="BK619" i="7"/>
  <c r="BL619" i="7"/>
  <c r="BM619" i="7"/>
  <c r="BN619" i="7"/>
  <c r="BO619" i="7"/>
  <c r="BP619" i="7"/>
  <c r="BQ619" i="7"/>
  <c r="BI612" i="7"/>
  <c r="BJ612" i="7"/>
  <c r="BK612" i="7"/>
  <c r="BL612" i="7"/>
  <c r="BM612" i="7"/>
  <c r="BN612" i="7"/>
  <c r="BO612" i="7"/>
  <c r="BP612" i="7"/>
  <c r="BQ612" i="7"/>
  <c r="BI584" i="7"/>
  <c r="BJ584" i="7"/>
  <c r="BK584" i="7"/>
  <c r="BL584" i="7"/>
  <c r="BM584" i="7"/>
  <c r="BN584" i="7"/>
  <c r="BO584" i="7"/>
  <c r="BP584" i="7"/>
  <c r="BQ584" i="7"/>
  <c r="BI704" i="7"/>
  <c r="BJ704" i="7"/>
  <c r="BK704" i="7"/>
  <c r="BL704" i="7"/>
  <c r="BM704" i="7"/>
  <c r="BN704" i="7"/>
  <c r="BO704" i="7"/>
  <c r="BP704" i="7"/>
  <c r="BQ704" i="7"/>
  <c r="BI586" i="7"/>
  <c r="BJ586" i="7"/>
  <c r="BK586" i="7"/>
  <c r="BL586" i="7"/>
  <c r="BM586" i="7"/>
  <c r="BN586" i="7"/>
  <c r="BO586" i="7"/>
  <c r="BP586" i="7"/>
  <c r="BQ586" i="7"/>
  <c r="BI635" i="7"/>
  <c r="BJ635" i="7"/>
  <c r="BK635" i="7"/>
  <c r="BL635" i="7"/>
  <c r="BM635" i="7"/>
  <c r="BN635" i="7"/>
  <c r="BO635" i="7"/>
  <c r="BP635" i="7"/>
  <c r="BQ635" i="7"/>
  <c r="BI599" i="7"/>
  <c r="BJ599" i="7"/>
  <c r="BK599" i="7"/>
  <c r="BL599" i="7"/>
  <c r="BM599" i="7"/>
  <c r="BN599" i="7"/>
  <c r="BO599" i="7"/>
  <c r="BP599" i="7"/>
  <c r="BQ599" i="7"/>
  <c r="BI699" i="7"/>
  <c r="BJ699" i="7"/>
  <c r="BK699" i="7"/>
  <c r="BL699" i="7"/>
  <c r="BM699" i="7"/>
  <c r="BN699" i="7"/>
  <c r="BO699" i="7"/>
  <c r="BP699" i="7"/>
  <c r="BQ699" i="7"/>
  <c r="BI690" i="7"/>
  <c r="BJ690" i="7"/>
  <c r="BK690" i="7"/>
  <c r="BL690" i="7"/>
  <c r="BM690" i="7"/>
  <c r="BN690" i="7"/>
  <c r="BO690" i="7"/>
  <c r="BP690" i="7"/>
  <c r="BQ690" i="7"/>
  <c r="BI629" i="7"/>
  <c r="BJ629" i="7"/>
  <c r="BK629" i="7"/>
  <c r="BL629" i="7"/>
  <c r="BM629" i="7"/>
  <c r="BN629" i="7"/>
  <c r="BO629" i="7"/>
  <c r="BP629" i="7"/>
  <c r="BQ629" i="7"/>
  <c r="BI582" i="7"/>
  <c r="BJ582" i="7"/>
  <c r="BK582" i="7"/>
  <c r="BL582" i="7"/>
  <c r="BM582" i="7"/>
  <c r="BN582" i="7"/>
  <c r="BO582" i="7"/>
  <c r="BP582" i="7"/>
  <c r="BQ582" i="7"/>
  <c r="BI594" i="7"/>
  <c r="BJ594" i="7"/>
  <c r="BK594" i="7"/>
  <c r="BL594" i="7"/>
  <c r="BM594" i="7"/>
  <c r="BN594" i="7"/>
  <c r="BO594" i="7"/>
  <c r="BP594" i="7"/>
  <c r="BQ594" i="7"/>
  <c r="BI628" i="7"/>
  <c r="BJ628" i="7"/>
  <c r="BK628" i="7"/>
  <c r="BL628" i="7"/>
  <c r="BM628" i="7"/>
  <c r="BN628" i="7"/>
  <c r="BO628" i="7"/>
  <c r="BP628" i="7"/>
  <c r="BQ628" i="7"/>
  <c r="BI614" i="7"/>
  <c r="BJ614" i="7"/>
  <c r="BK614" i="7"/>
  <c r="BL614" i="7"/>
  <c r="BM614" i="7"/>
  <c r="BN614" i="7"/>
  <c r="BO614" i="7"/>
  <c r="BP614" i="7"/>
  <c r="BQ614" i="7"/>
  <c r="BI669" i="7"/>
  <c r="BJ669" i="7"/>
  <c r="BK669" i="7"/>
  <c r="BL669" i="7"/>
  <c r="BM669" i="7"/>
  <c r="BN669" i="7"/>
  <c r="BO669" i="7"/>
  <c r="BP669" i="7"/>
  <c r="BQ669" i="7"/>
  <c r="BI597" i="7"/>
  <c r="BJ597" i="7"/>
  <c r="BK597" i="7"/>
  <c r="BL597" i="7"/>
  <c r="BM597" i="7"/>
  <c r="BN597" i="7"/>
  <c r="BO597" i="7"/>
  <c r="BP597" i="7"/>
  <c r="BQ597" i="7"/>
  <c r="BI604" i="7"/>
  <c r="BJ604" i="7"/>
  <c r="BK604" i="7"/>
  <c r="BL604" i="7"/>
  <c r="BM604" i="7"/>
  <c r="BN604" i="7"/>
  <c r="BO604" i="7"/>
  <c r="BP604" i="7"/>
  <c r="BQ604" i="7"/>
  <c r="BI682" i="7"/>
  <c r="BJ682" i="7"/>
  <c r="BK682" i="7"/>
  <c r="BL682" i="7"/>
  <c r="BM682" i="7"/>
  <c r="BN682" i="7"/>
  <c r="BO682" i="7"/>
  <c r="BP682" i="7"/>
  <c r="BQ682" i="7"/>
  <c r="BI624" i="7"/>
  <c r="BJ624" i="7"/>
  <c r="BK624" i="7"/>
  <c r="BL624" i="7"/>
  <c r="BM624" i="7"/>
  <c r="BN624" i="7"/>
  <c r="BO624" i="7"/>
  <c r="BP624" i="7"/>
  <c r="BQ624" i="7"/>
  <c r="BI14" i="7"/>
  <c r="BJ14" i="7"/>
  <c r="BK14" i="7"/>
  <c r="BL14" i="7"/>
  <c r="BM14" i="7"/>
  <c r="BN14" i="7"/>
  <c r="BO14" i="7"/>
  <c r="BP14" i="7"/>
  <c r="BQ14" i="7"/>
  <c r="BI644" i="7"/>
  <c r="BJ644" i="7"/>
  <c r="BK644" i="7"/>
  <c r="BL644" i="7"/>
  <c r="BM644" i="7"/>
  <c r="BN644" i="7"/>
  <c r="BO644" i="7"/>
  <c r="BP644" i="7"/>
  <c r="BQ644" i="7"/>
  <c r="BI569" i="7"/>
  <c r="BJ569" i="7"/>
  <c r="BK569" i="7"/>
  <c r="BL569" i="7"/>
  <c r="BM569" i="7"/>
  <c r="BN569" i="7"/>
  <c r="BO569" i="7"/>
  <c r="BP569" i="7"/>
  <c r="BQ569" i="7"/>
  <c r="BI566" i="7"/>
  <c r="BJ566" i="7"/>
  <c r="BK566" i="7"/>
  <c r="BL566" i="7"/>
  <c r="BM566" i="7"/>
  <c r="BN566" i="7"/>
  <c r="BO566" i="7"/>
  <c r="BP566" i="7"/>
  <c r="BQ566" i="7"/>
  <c r="BI570" i="7"/>
  <c r="BJ570" i="7"/>
  <c r="BK570" i="7"/>
  <c r="BL570" i="7"/>
  <c r="BM570" i="7"/>
  <c r="BN570" i="7"/>
  <c r="BO570" i="7"/>
  <c r="BP570" i="7"/>
  <c r="BQ570" i="7"/>
  <c r="BI618" i="7"/>
  <c r="BJ618" i="7"/>
  <c r="BK618" i="7"/>
  <c r="BL618" i="7"/>
  <c r="BM618" i="7"/>
  <c r="BN618" i="7"/>
  <c r="BO618" i="7"/>
  <c r="BP618" i="7"/>
  <c r="BQ618" i="7"/>
  <c r="BI572" i="7"/>
  <c r="BJ572" i="7"/>
  <c r="BK572" i="7"/>
  <c r="BL572" i="7"/>
  <c r="BM572" i="7"/>
  <c r="BN572" i="7"/>
  <c r="BO572" i="7"/>
  <c r="BP572" i="7"/>
  <c r="BQ572" i="7"/>
  <c r="BI605" i="7"/>
  <c r="BJ605" i="7"/>
  <c r="BK605" i="7"/>
  <c r="BL605" i="7"/>
  <c r="BM605" i="7"/>
  <c r="BN605" i="7"/>
  <c r="BO605" i="7"/>
  <c r="BP605" i="7"/>
  <c r="BQ605" i="7"/>
  <c r="BI643" i="7"/>
  <c r="BJ643" i="7"/>
  <c r="BK643" i="7"/>
  <c r="BL643" i="7"/>
  <c r="BM643" i="7"/>
  <c r="BN643" i="7"/>
  <c r="BO643" i="7"/>
  <c r="BP643" i="7"/>
  <c r="BQ643" i="7"/>
  <c r="BI640" i="7"/>
  <c r="BJ640" i="7"/>
  <c r="BK640" i="7"/>
  <c r="BL640" i="7"/>
  <c r="BM640" i="7"/>
  <c r="BN640" i="7"/>
  <c r="BO640" i="7"/>
  <c r="BP640" i="7"/>
  <c r="BQ640" i="7"/>
  <c r="BI573" i="7"/>
  <c r="BJ573" i="7"/>
  <c r="BK573" i="7"/>
  <c r="BL573" i="7"/>
  <c r="BM573" i="7"/>
  <c r="BN573" i="7"/>
  <c r="BO573" i="7"/>
  <c r="BP573" i="7"/>
  <c r="BQ573" i="7"/>
  <c r="BI645" i="7"/>
  <c r="BJ645" i="7"/>
  <c r="BK645" i="7"/>
  <c r="BL645" i="7"/>
  <c r="BM645" i="7"/>
  <c r="BN645" i="7"/>
  <c r="BO645" i="7"/>
  <c r="BP645" i="7"/>
  <c r="BQ645" i="7"/>
  <c r="BI647" i="7"/>
  <c r="BJ647" i="7"/>
  <c r="BK647" i="7"/>
  <c r="BL647" i="7"/>
  <c r="BM647" i="7"/>
  <c r="BN647" i="7"/>
  <c r="BO647" i="7"/>
  <c r="BP647" i="7"/>
  <c r="BQ647" i="7"/>
  <c r="BI563" i="7"/>
  <c r="BJ563" i="7"/>
  <c r="BK563" i="7"/>
  <c r="BL563" i="7"/>
  <c r="BM563" i="7"/>
  <c r="BN563" i="7"/>
  <c r="BO563" i="7"/>
  <c r="BP563" i="7"/>
  <c r="BQ563" i="7"/>
  <c r="BI634" i="7"/>
  <c r="BJ634" i="7"/>
  <c r="BK634" i="7"/>
  <c r="BL634" i="7"/>
  <c r="BM634" i="7"/>
  <c r="BN634" i="7"/>
  <c r="BO634" i="7"/>
  <c r="BP634" i="7"/>
  <c r="BQ634" i="7"/>
  <c r="BI565" i="7"/>
  <c r="BJ565" i="7"/>
  <c r="BK565" i="7"/>
  <c r="BL565" i="7"/>
  <c r="BM565" i="7"/>
  <c r="BN565" i="7"/>
  <c r="BO565" i="7"/>
  <c r="BP565" i="7"/>
  <c r="BQ565" i="7"/>
  <c r="BI646" i="7"/>
  <c r="BJ646" i="7"/>
  <c r="BK646" i="7"/>
  <c r="BL646" i="7"/>
  <c r="BM646" i="7"/>
  <c r="BN646" i="7"/>
  <c r="BO646" i="7"/>
  <c r="BP646" i="7"/>
  <c r="BQ646" i="7"/>
  <c r="BI564" i="7"/>
  <c r="BJ564" i="7"/>
  <c r="BK564" i="7"/>
  <c r="BL564" i="7"/>
  <c r="BM564" i="7"/>
  <c r="BN564" i="7"/>
  <c r="BO564" i="7"/>
  <c r="BP564" i="7"/>
  <c r="BQ564" i="7"/>
  <c r="BI677" i="7"/>
  <c r="BJ677" i="7"/>
  <c r="BK677" i="7"/>
  <c r="BL677" i="7"/>
  <c r="BM677" i="7"/>
  <c r="BN677" i="7"/>
  <c r="BO677" i="7"/>
  <c r="BP677" i="7"/>
  <c r="BQ677" i="7"/>
  <c r="BI685" i="7"/>
  <c r="BJ685" i="7"/>
  <c r="BK685" i="7"/>
  <c r="BL685" i="7"/>
  <c r="BM685" i="7"/>
  <c r="BN685" i="7"/>
  <c r="BO685" i="7"/>
  <c r="BP685" i="7"/>
  <c r="BQ685" i="7"/>
  <c r="BI680" i="7"/>
  <c r="BJ680" i="7"/>
  <c r="BK680" i="7"/>
  <c r="BL680" i="7"/>
  <c r="BM680" i="7"/>
  <c r="BN680" i="7"/>
  <c r="BO680" i="7"/>
  <c r="BP680" i="7"/>
  <c r="BQ680" i="7"/>
  <c r="BI684" i="7"/>
  <c r="BJ684" i="7"/>
  <c r="BK684" i="7"/>
  <c r="BL684" i="7"/>
  <c r="BM684" i="7"/>
  <c r="BN684" i="7"/>
  <c r="BO684" i="7"/>
  <c r="BP684" i="7"/>
  <c r="BQ684" i="7"/>
  <c r="BI702" i="7"/>
  <c r="BJ702" i="7"/>
  <c r="BK702" i="7"/>
  <c r="BL702" i="7"/>
  <c r="BM702" i="7"/>
  <c r="BN702" i="7"/>
  <c r="BO702" i="7"/>
  <c r="BP702" i="7"/>
  <c r="BQ702" i="7"/>
  <c r="BI674" i="7"/>
  <c r="BJ674" i="7"/>
  <c r="BK674" i="7"/>
  <c r="BL674" i="7"/>
  <c r="BM674" i="7"/>
  <c r="BN674" i="7"/>
  <c r="BO674" i="7"/>
  <c r="BP674" i="7"/>
  <c r="BQ674" i="7"/>
  <c r="BI608" i="7"/>
  <c r="BJ608" i="7"/>
  <c r="BK608" i="7"/>
  <c r="BL608" i="7"/>
  <c r="BM608" i="7"/>
  <c r="BN608" i="7"/>
  <c r="BO608" i="7"/>
  <c r="BP608" i="7"/>
  <c r="BQ608" i="7"/>
  <c r="BI687" i="7"/>
  <c r="BJ687" i="7"/>
  <c r="BK687" i="7"/>
  <c r="BL687" i="7"/>
  <c r="BM687" i="7"/>
  <c r="BN687" i="7"/>
  <c r="BO687" i="7"/>
  <c r="BP687" i="7"/>
  <c r="BQ687" i="7"/>
  <c r="BI581" i="7"/>
  <c r="BJ581" i="7"/>
  <c r="BK581" i="7"/>
  <c r="BL581" i="7"/>
  <c r="BM581" i="7"/>
  <c r="BN581" i="7"/>
  <c r="BO581" i="7"/>
  <c r="BP581" i="7"/>
  <c r="BQ581" i="7"/>
  <c r="BI642" i="7"/>
  <c r="BJ642" i="7"/>
  <c r="BK642" i="7"/>
  <c r="BL642" i="7"/>
  <c r="BM642" i="7"/>
  <c r="BN642" i="7"/>
  <c r="BO642" i="7"/>
  <c r="BP642" i="7"/>
  <c r="BQ642" i="7"/>
  <c r="BI658" i="7"/>
  <c r="BJ658" i="7"/>
  <c r="BK658" i="7"/>
  <c r="BL658" i="7"/>
  <c r="BM658" i="7"/>
  <c r="BN658" i="7"/>
  <c r="BO658" i="7"/>
  <c r="BP658" i="7"/>
  <c r="BQ658" i="7"/>
  <c r="BI610" i="7"/>
  <c r="BJ610" i="7"/>
  <c r="BK610" i="7"/>
  <c r="BL610" i="7"/>
  <c r="BM610" i="7"/>
  <c r="BN610" i="7"/>
  <c r="BO610" i="7"/>
  <c r="BP610" i="7"/>
  <c r="BQ610" i="7"/>
  <c r="BI676" i="7"/>
  <c r="BJ676" i="7"/>
  <c r="BK676" i="7"/>
  <c r="BL676" i="7"/>
  <c r="BM676" i="7"/>
  <c r="BN676" i="7"/>
  <c r="BO676" i="7"/>
  <c r="BP676" i="7"/>
  <c r="BQ676" i="7"/>
  <c r="BI693" i="7"/>
  <c r="BJ693" i="7"/>
  <c r="BK693" i="7"/>
  <c r="BL693" i="7"/>
  <c r="BM693" i="7"/>
  <c r="BN693" i="7"/>
  <c r="BO693" i="7"/>
  <c r="BP693" i="7"/>
  <c r="BQ693" i="7"/>
  <c r="BI679" i="7"/>
  <c r="BJ679" i="7"/>
  <c r="BK679" i="7"/>
  <c r="BL679" i="7"/>
  <c r="BM679" i="7"/>
  <c r="BN679" i="7"/>
  <c r="BO679" i="7"/>
  <c r="BP679" i="7"/>
  <c r="BQ679" i="7"/>
  <c r="BI632" i="7"/>
  <c r="BJ632" i="7"/>
  <c r="BK632" i="7"/>
  <c r="BL632" i="7"/>
  <c r="BM632" i="7"/>
  <c r="BN632" i="7"/>
  <c r="BO632" i="7"/>
  <c r="BP632" i="7"/>
  <c r="BQ632" i="7"/>
  <c r="BI705" i="7"/>
  <c r="BJ705" i="7"/>
  <c r="BK705" i="7"/>
  <c r="BL705" i="7"/>
  <c r="BM705" i="7"/>
  <c r="BN705" i="7"/>
  <c r="BO705" i="7"/>
  <c r="BP705" i="7"/>
  <c r="BQ705" i="7"/>
  <c r="BI681" i="7"/>
  <c r="BJ681" i="7"/>
  <c r="BK681" i="7"/>
  <c r="BL681" i="7"/>
  <c r="BM681" i="7"/>
  <c r="BN681" i="7"/>
  <c r="BO681" i="7"/>
  <c r="BP681" i="7"/>
  <c r="BQ681" i="7"/>
  <c r="BI691" i="7"/>
  <c r="BJ691" i="7"/>
  <c r="BK691" i="7"/>
  <c r="BL691" i="7"/>
  <c r="BM691" i="7"/>
  <c r="BN691" i="7"/>
  <c r="BO691" i="7"/>
  <c r="BP691" i="7"/>
  <c r="BQ691" i="7"/>
  <c r="BI600" i="7"/>
  <c r="BJ600" i="7"/>
  <c r="BK600" i="7"/>
  <c r="BL600" i="7"/>
  <c r="BM600" i="7"/>
  <c r="BN600" i="7"/>
  <c r="BO600" i="7"/>
  <c r="BP600" i="7"/>
  <c r="BQ600" i="7"/>
  <c r="BI659" i="7"/>
  <c r="BJ659" i="7"/>
  <c r="BK659" i="7"/>
  <c r="BL659" i="7"/>
  <c r="BM659" i="7"/>
  <c r="BN659" i="7"/>
  <c r="BO659" i="7"/>
  <c r="BP659" i="7"/>
  <c r="BQ659" i="7"/>
  <c r="BI8" i="7"/>
  <c r="BJ8" i="7"/>
  <c r="BK8" i="7"/>
  <c r="BL8" i="7"/>
  <c r="BM8" i="7"/>
  <c r="BN8" i="7"/>
  <c r="BO8" i="7"/>
  <c r="BP8" i="7"/>
  <c r="BQ8" i="7"/>
  <c r="BI613" i="7"/>
  <c r="BJ613" i="7"/>
  <c r="BK613" i="7"/>
  <c r="BL613" i="7"/>
  <c r="BM613" i="7"/>
  <c r="BN613" i="7"/>
  <c r="BO613" i="7"/>
  <c r="BP613" i="7"/>
  <c r="BQ613" i="7"/>
  <c r="BI683" i="7"/>
  <c r="BJ683" i="7"/>
  <c r="BK683" i="7"/>
  <c r="BL683" i="7"/>
  <c r="BM683" i="7"/>
  <c r="BN683" i="7"/>
  <c r="BO683" i="7"/>
  <c r="BP683" i="7"/>
  <c r="BQ683" i="7"/>
  <c r="BI11" i="7"/>
  <c r="BJ11" i="7"/>
  <c r="BK11" i="7"/>
  <c r="BL11" i="7"/>
  <c r="BM11" i="7"/>
  <c r="BN11" i="7"/>
  <c r="BO11" i="7"/>
  <c r="BP11" i="7"/>
  <c r="BQ11" i="7"/>
  <c r="BI616" i="7"/>
  <c r="BJ616" i="7"/>
  <c r="BK616" i="7"/>
  <c r="BL616" i="7"/>
  <c r="BM616" i="7"/>
  <c r="BN616" i="7"/>
  <c r="BO616" i="7"/>
  <c r="BP616" i="7"/>
  <c r="BQ616" i="7"/>
  <c r="BI16" i="7"/>
  <c r="BJ16" i="7"/>
  <c r="BK16" i="7"/>
  <c r="BL16" i="7"/>
  <c r="BM16" i="7"/>
  <c r="BN16" i="7"/>
  <c r="BO16" i="7"/>
  <c r="BP16" i="7"/>
  <c r="BQ16" i="7"/>
  <c r="BI602" i="7"/>
  <c r="BJ602" i="7"/>
  <c r="BK602" i="7"/>
  <c r="BL602" i="7"/>
  <c r="BM602" i="7"/>
  <c r="BN602" i="7"/>
  <c r="BO602" i="7"/>
  <c r="BP602" i="7"/>
  <c r="BQ602" i="7"/>
  <c r="BI694" i="7"/>
  <c r="BJ694" i="7"/>
  <c r="BK694" i="7"/>
  <c r="BL694" i="7"/>
  <c r="BM694" i="7"/>
  <c r="BN694" i="7"/>
  <c r="BO694" i="7"/>
  <c r="BP694" i="7"/>
  <c r="BQ694" i="7"/>
  <c r="BI703" i="7"/>
  <c r="BJ703" i="7"/>
  <c r="BK703" i="7"/>
  <c r="BL703" i="7"/>
  <c r="BM703" i="7"/>
  <c r="BN703" i="7"/>
  <c r="BO703" i="7"/>
  <c r="BP703" i="7"/>
  <c r="BQ703" i="7"/>
  <c r="BI656" i="7"/>
  <c r="BJ656" i="7"/>
  <c r="BK656" i="7"/>
  <c r="BL656" i="7"/>
  <c r="BM656" i="7"/>
  <c r="BN656" i="7"/>
  <c r="BO656" i="7"/>
  <c r="BP656" i="7"/>
  <c r="BQ656" i="7"/>
  <c r="BI633" i="7"/>
  <c r="BJ633" i="7"/>
  <c r="BK633" i="7"/>
  <c r="BL633" i="7"/>
  <c r="BM633" i="7"/>
  <c r="BN633" i="7"/>
  <c r="BO633" i="7"/>
  <c r="BP633" i="7"/>
  <c r="BQ633" i="7"/>
  <c r="BI580" i="7"/>
  <c r="BJ580" i="7"/>
  <c r="BK580" i="7"/>
  <c r="BL580" i="7"/>
  <c r="BM580" i="7"/>
  <c r="BN580" i="7"/>
  <c r="BO580" i="7"/>
  <c r="BP580" i="7"/>
  <c r="BQ580" i="7"/>
  <c r="BI601" i="7"/>
  <c r="BJ601" i="7"/>
  <c r="BK601" i="7"/>
  <c r="BL601" i="7"/>
  <c r="BM601" i="7"/>
  <c r="BN601" i="7"/>
  <c r="BO601" i="7"/>
  <c r="BP601" i="7"/>
  <c r="BQ601" i="7"/>
  <c r="BI688" i="7"/>
  <c r="BJ688" i="7"/>
  <c r="BK688" i="7"/>
  <c r="BL688" i="7"/>
  <c r="BM688" i="7"/>
  <c r="BN688" i="7"/>
  <c r="BO688" i="7"/>
  <c r="BP688" i="7"/>
  <c r="BQ688" i="7"/>
  <c r="BI609" i="7"/>
  <c r="BJ609" i="7"/>
  <c r="BK609" i="7"/>
  <c r="BL609" i="7"/>
  <c r="BM609" i="7"/>
  <c r="BN609" i="7"/>
  <c r="BO609" i="7"/>
  <c r="BP609" i="7"/>
  <c r="BQ609" i="7"/>
  <c r="BI583" i="7"/>
  <c r="BJ583" i="7"/>
  <c r="BK583" i="7"/>
  <c r="BL583" i="7"/>
  <c r="BM583" i="7"/>
  <c r="BN583" i="7"/>
  <c r="BO583" i="7"/>
  <c r="BP583" i="7"/>
  <c r="BQ583" i="7"/>
  <c r="BI606" i="7"/>
  <c r="BJ606" i="7"/>
  <c r="BK606" i="7"/>
  <c r="BL606" i="7"/>
  <c r="BM606" i="7"/>
  <c r="BN606" i="7"/>
  <c r="BO606" i="7"/>
  <c r="BP606" i="7"/>
  <c r="BQ606" i="7"/>
  <c r="BI689" i="7"/>
  <c r="BJ689" i="7"/>
  <c r="BK689" i="7"/>
  <c r="BL689" i="7"/>
  <c r="BM689" i="7"/>
  <c r="BN689" i="7"/>
  <c r="BO689" i="7"/>
  <c r="BP689" i="7"/>
  <c r="BQ689" i="7"/>
  <c r="BI672" i="7"/>
  <c r="BJ672" i="7"/>
  <c r="BK672" i="7"/>
  <c r="BL672" i="7"/>
  <c r="BM672" i="7"/>
  <c r="BN672" i="7"/>
  <c r="BO672" i="7"/>
  <c r="BP672" i="7"/>
  <c r="BQ672" i="7"/>
  <c r="BI579" i="7"/>
  <c r="BJ579" i="7"/>
  <c r="BK579" i="7"/>
  <c r="BL579" i="7"/>
  <c r="BM579" i="7"/>
  <c r="BN579" i="7"/>
  <c r="BO579" i="7"/>
  <c r="BP579" i="7"/>
  <c r="BQ579" i="7"/>
  <c r="BI595" i="7"/>
  <c r="BJ595" i="7"/>
  <c r="BK595" i="7"/>
  <c r="BL595" i="7"/>
  <c r="BM595" i="7"/>
  <c r="BN595" i="7"/>
  <c r="BO595" i="7"/>
  <c r="BP595" i="7"/>
  <c r="BQ595" i="7"/>
  <c r="BI5" i="7"/>
  <c r="BJ5" i="7"/>
  <c r="BK5" i="7"/>
  <c r="BL5" i="7"/>
  <c r="BM5" i="7"/>
  <c r="BN5" i="7"/>
  <c r="BO5" i="7"/>
  <c r="BP5" i="7"/>
  <c r="BQ5" i="7"/>
  <c r="BI598" i="7"/>
  <c r="BJ598" i="7"/>
  <c r="BK598" i="7"/>
  <c r="BL598" i="7"/>
  <c r="BM598" i="7"/>
  <c r="BN598" i="7"/>
  <c r="BO598" i="7"/>
  <c r="BP598" i="7"/>
  <c r="BQ598" i="7"/>
  <c r="BI653" i="7"/>
  <c r="BJ653" i="7"/>
  <c r="BK653" i="7"/>
  <c r="BL653" i="7"/>
  <c r="BM653" i="7"/>
  <c r="BN653" i="7"/>
  <c r="BO653" i="7"/>
  <c r="BP653" i="7"/>
  <c r="BQ653" i="7"/>
  <c r="BI650" i="7"/>
  <c r="BJ650" i="7"/>
  <c r="BK650" i="7"/>
  <c r="BL650" i="7"/>
  <c r="BM650" i="7"/>
  <c r="BN650" i="7"/>
  <c r="BO650" i="7"/>
  <c r="BP650" i="7"/>
  <c r="BQ650" i="7"/>
  <c r="BI678" i="7"/>
  <c r="BJ678" i="7"/>
  <c r="BK678" i="7"/>
  <c r="BL678" i="7"/>
  <c r="BM678" i="7"/>
  <c r="BN678" i="7"/>
  <c r="BO678" i="7"/>
  <c r="BP678" i="7"/>
  <c r="BQ678" i="7"/>
  <c r="BI617" i="7"/>
  <c r="BJ617" i="7"/>
  <c r="BK617" i="7"/>
  <c r="BL617" i="7"/>
  <c r="BM617" i="7"/>
  <c r="BN617" i="7"/>
  <c r="BO617" i="7"/>
  <c r="BP617" i="7"/>
  <c r="BQ617" i="7"/>
  <c r="BI593" i="7"/>
  <c r="BJ593" i="7"/>
  <c r="BK593" i="7"/>
  <c r="BL593" i="7"/>
  <c r="BM593" i="7"/>
  <c r="BN593" i="7"/>
  <c r="BO593" i="7"/>
  <c r="BP593" i="7"/>
  <c r="BQ593" i="7"/>
  <c r="BI729" i="7"/>
  <c r="BJ729" i="7"/>
  <c r="BK729" i="7"/>
  <c r="BL729" i="7"/>
  <c r="BM729" i="7"/>
  <c r="BN729" i="7"/>
  <c r="BO729" i="7"/>
  <c r="BP729" i="7"/>
  <c r="BQ729" i="7"/>
  <c r="BI19" i="7"/>
  <c r="BJ19" i="7"/>
  <c r="BK19" i="7"/>
  <c r="BL19" i="7"/>
  <c r="BM19" i="7"/>
  <c r="BN19" i="7"/>
  <c r="BO19" i="7"/>
  <c r="BP19" i="7"/>
  <c r="BQ19" i="7"/>
  <c r="BI592" i="7"/>
  <c r="BJ592" i="7"/>
  <c r="BK592" i="7"/>
  <c r="BL592" i="7"/>
  <c r="BM592" i="7"/>
  <c r="BN592" i="7"/>
  <c r="BO592" i="7"/>
  <c r="BP592" i="7"/>
  <c r="BQ592" i="7"/>
  <c r="BI697" i="7"/>
  <c r="BJ697" i="7"/>
  <c r="BK697" i="7"/>
  <c r="BL697" i="7"/>
  <c r="BM697" i="7"/>
  <c r="BN697" i="7"/>
  <c r="BO697" i="7"/>
  <c r="BP697" i="7"/>
  <c r="BQ697" i="7"/>
  <c r="BI651" i="7"/>
  <c r="BJ651" i="7"/>
  <c r="BK651" i="7"/>
  <c r="BL651" i="7"/>
  <c r="BM651" i="7"/>
  <c r="BN651" i="7"/>
  <c r="BO651" i="7"/>
  <c r="BP651" i="7"/>
  <c r="BQ651" i="7"/>
  <c r="BI720" i="7"/>
  <c r="BJ720" i="7"/>
  <c r="BK720" i="7"/>
  <c r="BL720" i="7"/>
  <c r="BM720" i="7"/>
  <c r="BN720" i="7"/>
  <c r="BO720" i="7"/>
  <c r="BP720" i="7"/>
  <c r="BQ720" i="7"/>
  <c r="BI589" i="7"/>
  <c r="BJ589" i="7"/>
  <c r="BK589" i="7"/>
  <c r="BL589" i="7"/>
  <c r="BM589" i="7"/>
  <c r="BN589" i="7"/>
  <c r="BO589" i="7"/>
  <c r="BP589" i="7"/>
  <c r="BQ589" i="7"/>
  <c r="BI590" i="7"/>
  <c r="BJ590" i="7"/>
  <c r="BK590" i="7"/>
  <c r="BL590" i="7"/>
  <c r="BM590" i="7"/>
  <c r="BN590" i="7"/>
  <c r="BO590" i="7"/>
  <c r="BP590" i="7"/>
  <c r="BQ590" i="7"/>
  <c r="BI712" i="7"/>
  <c r="BJ712" i="7"/>
  <c r="BK712" i="7"/>
  <c r="BL712" i="7"/>
  <c r="BM712" i="7"/>
  <c r="BN712" i="7"/>
  <c r="BO712" i="7"/>
  <c r="BP712" i="7"/>
  <c r="BQ712" i="7"/>
  <c r="BI713" i="7"/>
  <c r="BJ713" i="7"/>
  <c r="BK713" i="7"/>
  <c r="BL713" i="7"/>
  <c r="BM713" i="7"/>
  <c r="BN713" i="7"/>
  <c r="BO713" i="7"/>
  <c r="BP713" i="7"/>
  <c r="BQ713" i="7"/>
  <c r="BI714" i="7"/>
  <c r="BJ714" i="7"/>
  <c r="BK714" i="7"/>
  <c r="BL714" i="7"/>
  <c r="BM714" i="7"/>
  <c r="BN714" i="7"/>
  <c r="BO714" i="7"/>
  <c r="BP714" i="7"/>
  <c r="BQ714" i="7"/>
  <c r="BI607" i="7"/>
  <c r="BJ607" i="7"/>
  <c r="BK607" i="7"/>
  <c r="BL607" i="7"/>
  <c r="BM607" i="7"/>
  <c r="BN607" i="7"/>
  <c r="BO607" i="7"/>
  <c r="BP607" i="7"/>
  <c r="BQ607" i="7"/>
  <c r="BI627" i="7"/>
  <c r="BJ627" i="7"/>
  <c r="BK627" i="7"/>
  <c r="BL627" i="7"/>
  <c r="BM627" i="7"/>
  <c r="BN627" i="7"/>
  <c r="BO627" i="7"/>
  <c r="BP627" i="7"/>
  <c r="BQ627" i="7"/>
  <c r="BI630" i="7"/>
  <c r="BJ630" i="7"/>
  <c r="BK630" i="7"/>
  <c r="BL630" i="7"/>
  <c r="BM630" i="7"/>
  <c r="BN630" i="7"/>
  <c r="BO630" i="7"/>
  <c r="BP630" i="7"/>
  <c r="BQ630" i="7"/>
  <c r="BI701" i="7"/>
  <c r="BJ701" i="7"/>
  <c r="BK701" i="7"/>
  <c r="BL701" i="7"/>
  <c r="BM701" i="7"/>
  <c r="BN701" i="7"/>
  <c r="BO701" i="7"/>
  <c r="BP701" i="7"/>
  <c r="BQ701" i="7"/>
  <c r="BI719" i="7"/>
  <c r="BJ719" i="7"/>
  <c r="BK719" i="7"/>
  <c r="BL719" i="7"/>
  <c r="BM719" i="7"/>
  <c r="BN719" i="7"/>
  <c r="BO719" i="7"/>
  <c r="BP719" i="7"/>
  <c r="BQ719" i="7"/>
  <c r="BI722" i="7"/>
  <c r="BJ722" i="7"/>
  <c r="BK722" i="7"/>
  <c r="BL722" i="7"/>
  <c r="BM722" i="7"/>
  <c r="BN722" i="7"/>
  <c r="BO722" i="7"/>
  <c r="BP722" i="7"/>
  <c r="BQ722" i="7"/>
  <c r="BI717" i="7"/>
  <c r="BJ717" i="7"/>
  <c r="BK717" i="7"/>
  <c r="BL717" i="7"/>
  <c r="BM717" i="7"/>
  <c r="BN717" i="7"/>
  <c r="BO717" i="7"/>
  <c r="BP717" i="7"/>
  <c r="BQ717" i="7"/>
  <c r="BI652" i="7"/>
  <c r="BJ652" i="7"/>
  <c r="BK652" i="7"/>
  <c r="BL652" i="7"/>
  <c r="BM652" i="7"/>
  <c r="BN652" i="7"/>
  <c r="BO652" i="7"/>
  <c r="BP652" i="7"/>
  <c r="BQ652" i="7"/>
  <c r="BI649" i="7"/>
  <c r="BJ649" i="7"/>
  <c r="BK649" i="7"/>
  <c r="BL649" i="7"/>
  <c r="BM649" i="7"/>
  <c r="BN649" i="7"/>
  <c r="BO649" i="7"/>
  <c r="BP649" i="7"/>
  <c r="BQ649" i="7"/>
  <c r="BI710" i="7"/>
  <c r="BJ710" i="7"/>
  <c r="BK710" i="7"/>
  <c r="BL710" i="7"/>
  <c r="BM710" i="7"/>
  <c r="BN710" i="7"/>
  <c r="BO710" i="7"/>
  <c r="BP710" i="7"/>
  <c r="BQ710" i="7"/>
  <c r="BI698" i="7"/>
  <c r="BJ698" i="7"/>
  <c r="BK698" i="7"/>
  <c r="BL698" i="7"/>
  <c r="BM698" i="7"/>
  <c r="BN698" i="7"/>
  <c r="BO698" i="7"/>
  <c r="BP698" i="7"/>
  <c r="BQ698" i="7"/>
  <c r="BI671" i="7"/>
  <c r="BJ671" i="7"/>
  <c r="BK671" i="7"/>
  <c r="BL671" i="7"/>
  <c r="BM671" i="7"/>
  <c r="BN671" i="7"/>
  <c r="BO671" i="7"/>
  <c r="BP671" i="7"/>
  <c r="BQ671" i="7"/>
  <c r="BI663" i="7"/>
  <c r="BJ663" i="7"/>
  <c r="BK663" i="7"/>
  <c r="BL663" i="7"/>
  <c r="BM663" i="7"/>
  <c r="BN663" i="7"/>
  <c r="BO663" i="7"/>
  <c r="BP663" i="7"/>
  <c r="BQ663" i="7"/>
  <c r="BI631" i="7"/>
  <c r="BJ631" i="7"/>
  <c r="BK631" i="7"/>
  <c r="BL631" i="7"/>
  <c r="BM631" i="7"/>
  <c r="BN631" i="7"/>
  <c r="BO631" i="7"/>
  <c r="BP631" i="7"/>
  <c r="BQ631" i="7"/>
  <c r="BI666" i="7"/>
  <c r="BJ666" i="7"/>
  <c r="BK666" i="7"/>
  <c r="BL666" i="7"/>
  <c r="BM666" i="7"/>
  <c r="BN666" i="7"/>
  <c r="BO666" i="7"/>
  <c r="BP666" i="7"/>
  <c r="BQ666" i="7"/>
  <c r="BI730" i="7"/>
  <c r="BJ730" i="7"/>
  <c r="BK730" i="7"/>
  <c r="BL730" i="7"/>
  <c r="BM730" i="7"/>
  <c r="BN730" i="7"/>
  <c r="BO730" i="7"/>
  <c r="BP730" i="7"/>
  <c r="BQ730" i="7"/>
  <c r="BI667" i="7"/>
  <c r="BJ667" i="7"/>
  <c r="BK667" i="7"/>
  <c r="BL667" i="7"/>
  <c r="BM667" i="7"/>
  <c r="BN667" i="7"/>
  <c r="BO667" i="7"/>
  <c r="BP667" i="7"/>
  <c r="BQ667" i="7"/>
  <c r="BI721" i="7"/>
  <c r="BJ721" i="7"/>
  <c r="BK721" i="7"/>
  <c r="BL721" i="7"/>
  <c r="BM721" i="7"/>
  <c r="BN721" i="7"/>
  <c r="BO721" i="7"/>
  <c r="BP721" i="7"/>
  <c r="BQ721" i="7"/>
  <c r="BI727" i="7"/>
  <c r="BJ727" i="7"/>
  <c r="BK727" i="7"/>
  <c r="BL727" i="7"/>
  <c r="BM727" i="7"/>
  <c r="BN727" i="7"/>
  <c r="BO727" i="7"/>
  <c r="BP727" i="7"/>
  <c r="BQ727" i="7"/>
  <c r="BI718" i="7"/>
  <c r="BJ718" i="7"/>
  <c r="BK718" i="7"/>
  <c r="BL718" i="7"/>
  <c r="BM718" i="7"/>
  <c r="BN718" i="7"/>
  <c r="BO718" i="7"/>
  <c r="BP718" i="7"/>
  <c r="BQ718" i="7"/>
  <c r="BI664" i="7"/>
  <c r="BJ664" i="7"/>
  <c r="BK664" i="7"/>
  <c r="BL664" i="7"/>
  <c r="BM664" i="7"/>
  <c r="BN664" i="7"/>
  <c r="BO664" i="7"/>
  <c r="BP664" i="7"/>
  <c r="BQ664" i="7"/>
  <c r="BI665" i="7"/>
  <c r="BJ665" i="7"/>
  <c r="BK665" i="7"/>
  <c r="BL665" i="7"/>
  <c r="BM665" i="7"/>
  <c r="BN665" i="7"/>
  <c r="BO665" i="7"/>
  <c r="BP665" i="7"/>
  <c r="BQ665" i="7"/>
  <c r="BI724" i="7"/>
  <c r="BJ724" i="7"/>
  <c r="BK724" i="7"/>
  <c r="BL724" i="7"/>
  <c r="BM724" i="7"/>
  <c r="BN724" i="7"/>
  <c r="BO724" i="7"/>
  <c r="BP724" i="7"/>
  <c r="BQ724" i="7"/>
  <c r="BI723" i="7"/>
  <c r="BJ723" i="7"/>
  <c r="BK723" i="7"/>
  <c r="BL723" i="7"/>
  <c r="BM723" i="7"/>
  <c r="BN723" i="7"/>
  <c r="BO723" i="7"/>
  <c r="BP723" i="7"/>
  <c r="BQ723" i="7"/>
  <c r="BI725" i="7"/>
  <c r="BJ725" i="7"/>
  <c r="BK725" i="7"/>
  <c r="BL725" i="7"/>
  <c r="BM725" i="7"/>
  <c r="BN725" i="7"/>
  <c r="BO725" i="7"/>
  <c r="BP725" i="7"/>
  <c r="BQ725" i="7"/>
  <c r="BI711" i="7"/>
  <c r="BJ711" i="7"/>
  <c r="BK711" i="7"/>
  <c r="BL711" i="7"/>
  <c r="BM711" i="7"/>
  <c r="BN711" i="7"/>
  <c r="BO711" i="7"/>
  <c r="BP711" i="7"/>
  <c r="BQ711" i="7"/>
  <c r="BI715" i="7"/>
  <c r="BJ715" i="7"/>
  <c r="BK715" i="7"/>
  <c r="BL715" i="7"/>
  <c r="BM715" i="7"/>
  <c r="BN715" i="7"/>
  <c r="BO715" i="7"/>
  <c r="BP715" i="7"/>
  <c r="BQ715" i="7"/>
  <c r="AW265" i="7"/>
  <c r="AX265" i="7"/>
  <c r="AY265" i="7"/>
  <c r="AZ265" i="7"/>
  <c r="BA265" i="7"/>
  <c r="BB265" i="7"/>
  <c r="BC265" i="7"/>
  <c r="BD265" i="7"/>
  <c r="BE265" i="7"/>
  <c r="BF265" i="7"/>
  <c r="AW266" i="7"/>
  <c r="AX266" i="7"/>
  <c r="AY266" i="7"/>
  <c r="AZ266" i="7"/>
  <c r="BA266" i="7"/>
  <c r="BB266" i="7"/>
  <c r="BC266" i="7"/>
  <c r="BD266" i="7"/>
  <c r="BE266" i="7"/>
  <c r="BF266" i="7"/>
  <c r="AW267" i="7"/>
  <c r="AX267" i="7"/>
  <c r="AY267" i="7"/>
  <c r="AZ267" i="7"/>
  <c r="BA267" i="7"/>
  <c r="BB267" i="7"/>
  <c r="BC267" i="7"/>
  <c r="BD267" i="7"/>
  <c r="BE267" i="7"/>
  <c r="BF267" i="7"/>
  <c r="AW268" i="7"/>
  <c r="AX268" i="7"/>
  <c r="AY268" i="7"/>
  <c r="AZ268" i="7"/>
  <c r="BA268" i="7"/>
  <c r="BB268" i="7"/>
  <c r="BC268" i="7"/>
  <c r="BD268" i="7"/>
  <c r="BE268" i="7"/>
  <c r="BF268" i="7"/>
  <c r="AW269" i="7"/>
  <c r="AX269" i="7"/>
  <c r="AY269" i="7"/>
  <c r="AZ269" i="7"/>
  <c r="BA269" i="7"/>
  <c r="BB269" i="7"/>
  <c r="BC269" i="7"/>
  <c r="BD269" i="7"/>
  <c r="BE269" i="7"/>
  <c r="BF269" i="7"/>
  <c r="AW270" i="7"/>
  <c r="AX270" i="7"/>
  <c r="AY270" i="7"/>
  <c r="AZ270" i="7"/>
  <c r="BA270" i="7"/>
  <c r="BB270" i="7"/>
  <c r="BC270" i="7"/>
  <c r="BD270" i="7"/>
  <c r="BE270" i="7"/>
  <c r="BF270" i="7"/>
  <c r="AW369" i="7"/>
  <c r="AX369" i="7"/>
  <c r="AY369" i="7"/>
  <c r="AZ369" i="7"/>
  <c r="BA369" i="7"/>
  <c r="BB369" i="7"/>
  <c r="BC369" i="7"/>
  <c r="BD369" i="7"/>
  <c r="BE369" i="7"/>
  <c r="BF369" i="7"/>
  <c r="AW440" i="7"/>
  <c r="AX440" i="7"/>
  <c r="AY440" i="7"/>
  <c r="AZ440" i="7"/>
  <c r="BA440" i="7"/>
  <c r="BB440" i="7"/>
  <c r="BC440" i="7"/>
  <c r="BD440" i="7"/>
  <c r="BE440" i="7"/>
  <c r="BF440" i="7"/>
  <c r="AW518" i="7"/>
  <c r="AX518" i="7"/>
  <c r="AY518" i="7"/>
  <c r="AZ518" i="7"/>
  <c r="BA518" i="7"/>
  <c r="BB518" i="7"/>
  <c r="BC518" i="7"/>
  <c r="BD518" i="7"/>
  <c r="BE518" i="7"/>
  <c r="BF518" i="7"/>
  <c r="AW519" i="7"/>
  <c r="AX519" i="7"/>
  <c r="AY519" i="7"/>
  <c r="AZ519" i="7"/>
  <c r="BA519" i="7"/>
  <c r="BB519" i="7"/>
  <c r="BC519" i="7"/>
  <c r="BD519" i="7"/>
  <c r="BE519" i="7"/>
  <c r="BF519" i="7"/>
  <c r="AW520" i="7"/>
  <c r="AX520" i="7"/>
  <c r="AY520" i="7"/>
  <c r="AZ520" i="7"/>
  <c r="BA520" i="7"/>
  <c r="BB520" i="7"/>
  <c r="BC520" i="7"/>
  <c r="BD520" i="7"/>
  <c r="BE520" i="7"/>
  <c r="BF520" i="7"/>
  <c r="AW521" i="7"/>
  <c r="AX521" i="7"/>
  <c r="AY521" i="7"/>
  <c r="AZ521" i="7"/>
  <c r="BA521" i="7"/>
  <c r="BB521" i="7"/>
  <c r="BC521" i="7"/>
  <c r="BD521" i="7"/>
  <c r="BE521" i="7"/>
  <c r="BF521" i="7"/>
  <c r="AW538" i="7"/>
  <c r="AX538" i="7"/>
  <c r="AY538" i="7"/>
  <c r="AZ538" i="7"/>
  <c r="BA538" i="7"/>
  <c r="BB538" i="7"/>
  <c r="BC538" i="7"/>
  <c r="BD538" i="7"/>
  <c r="BE538" i="7"/>
  <c r="BF538" i="7"/>
  <c r="AW522" i="7"/>
  <c r="AX522" i="7"/>
  <c r="AY522" i="7"/>
  <c r="AZ522" i="7"/>
  <c r="BA522" i="7"/>
  <c r="BB522" i="7"/>
  <c r="BC522" i="7"/>
  <c r="BD522" i="7"/>
  <c r="BE522" i="7"/>
  <c r="BF522" i="7"/>
  <c r="AW439" i="7"/>
  <c r="AX439" i="7"/>
  <c r="AY439" i="7"/>
  <c r="AZ439" i="7"/>
  <c r="BA439" i="7"/>
  <c r="BB439" i="7"/>
  <c r="BC439" i="7"/>
  <c r="BD439" i="7"/>
  <c r="BE439" i="7"/>
  <c r="BF439" i="7"/>
  <c r="AW444" i="7"/>
  <c r="AX444" i="7"/>
  <c r="AY444" i="7"/>
  <c r="AZ444" i="7"/>
  <c r="BA444" i="7"/>
  <c r="BB444" i="7"/>
  <c r="BC444" i="7"/>
  <c r="BD444" i="7"/>
  <c r="BE444" i="7"/>
  <c r="BF444" i="7"/>
  <c r="AW452" i="7"/>
  <c r="AX452" i="7"/>
  <c r="AY452" i="7"/>
  <c r="AZ452" i="7"/>
  <c r="BA452" i="7"/>
  <c r="BB452" i="7"/>
  <c r="BC452" i="7"/>
  <c r="BD452" i="7"/>
  <c r="BE452" i="7"/>
  <c r="BF452" i="7"/>
  <c r="AW451" i="7"/>
  <c r="AX451" i="7"/>
  <c r="AY451" i="7"/>
  <c r="AZ451" i="7"/>
  <c r="BA451" i="7"/>
  <c r="BB451" i="7"/>
  <c r="BC451" i="7"/>
  <c r="BD451" i="7"/>
  <c r="BE451" i="7"/>
  <c r="BF451" i="7"/>
  <c r="AW543" i="7"/>
  <c r="AX543" i="7"/>
  <c r="AY543" i="7"/>
  <c r="AZ543" i="7"/>
  <c r="BA543" i="7"/>
  <c r="BB543" i="7"/>
  <c r="BC543" i="7"/>
  <c r="BD543" i="7"/>
  <c r="AW512" i="7"/>
  <c r="AX512" i="7"/>
  <c r="AY512" i="7"/>
  <c r="AZ512" i="7"/>
  <c r="BA512" i="7"/>
  <c r="BB512" i="7"/>
  <c r="BC512" i="7"/>
  <c r="BD512" i="7"/>
  <c r="AW499" i="7"/>
  <c r="AX499" i="7"/>
  <c r="AY499" i="7"/>
  <c r="AZ499" i="7"/>
  <c r="BA499" i="7"/>
  <c r="BB499" i="7"/>
  <c r="BC499" i="7"/>
  <c r="BD499" i="7"/>
  <c r="AW500" i="7"/>
  <c r="AX500" i="7"/>
  <c r="AY500" i="7"/>
  <c r="AZ500" i="7"/>
  <c r="BA500" i="7"/>
  <c r="BB500" i="7"/>
  <c r="BC500" i="7"/>
  <c r="BD500" i="7"/>
  <c r="AW501" i="7"/>
  <c r="AX501" i="7"/>
  <c r="AY501" i="7"/>
  <c r="AZ501" i="7"/>
  <c r="BA501" i="7"/>
  <c r="BB501" i="7"/>
  <c r="BC501" i="7"/>
  <c r="BD501" i="7"/>
  <c r="AW502" i="7"/>
  <c r="AX502" i="7"/>
  <c r="AY502" i="7"/>
  <c r="AZ502" i="7"/>
  <c r="BA502" i="7"/>
  <c r="BB502" i="7"/>
  <c r="BC502" i="7"/>
  <c r="BD502" i="7"/>
  <c r="AW503" i="7"/>
  <c r="AX503" i="7"/>
  <c r="AY503" i="7"/>
  <c r="AZ503" i="7"/>
  <c r="BA503" i="7"/>
  <c r="BB503" i="7"/>
  <c r="BC503" i="7"/>
  <c r="BD503" i="7"/>
  <c r="AW517" i="7"/>
  <c r="AX517" i="7"/>
  <c r="AY517" i="7"/>
  <c r="AZ517" i="7"/>
  <c r="BA517" i="7"/>
  <c r="BB517" i="7"/>
  <c r="BC517" i="7"/>
  <c r="BD517" i="7"/>
  <c r="AW504" i="7"/>
  <c r="AX504" i="7"/>
  <c r="AY504" i="7"/>
  <c r="AZ504" i="7"/>
  <c r="BA504" i="7"/>
  <c r="BB504" i="7"/>
  <c r="BC504" i="7"/>
  <c r="BD504" i="7"/>
  <c r="AW505" i="7"/>
  <c r="AX505" i="7"/>
  <c r="AY505" i="7"/>
  <c r="AZ505" i="7"/>
  <c r="BA505" i="7"/>
  <c r="BB505" i="7"/>
  <c r="BC505" i="7"/>
  <c r="BD505" i="7"/>
  <c r="AW506" i="7"/>
  <c r="AX506" i="7"/>
  <c r="AY506" i="7"/>
  <c r="AZ506" i="7"/>
  <c r="BA506" i="7"/>
  <c r="BB506" i="7"/>
  <c r="BC506" i="7"/>
  <c r="BD506" i="7"/>
  <c r="AW507" i="7"/>
  <c r="AX507" i="7"/>
  <c r="AY507" i="7"/>
  <c r="AZ507" i="7"/>
  <c r="BA507" i="7"/>
  <c r="BB507" i="7"/>
  <c r="BC507" i="7"/>
  <c r="BD507" i="7"/>
  <c r="AW508" i="7"/>
  <c r="AX508" i="7"/>
  <c r="AY508" i="7"/>
  <c r="AZ508" i="7"/>
  <c r="BA508" i="7"/>
  <c r="BB508" i="7"/>
  <c r="BC508" i="7"/>
  <c r="BD508" i="7"/>
  <c r="AW509" i="7"/>
  <c r="AX509" i="7"/>
  <c r="AY509" i="7"/>
  <c r="AZ509" i="7"/>
  <c r="BA509" i="7"/>
  <c r="BB509" i="7"/>
  <c r="BC509" i="7"/>
  <c r="BD509" i="7"/>
  <c r="AW510" i="7"/>
  <c r="AX510" i="7"/>
  <c r="AY510" i="7"/>
  <c r="AZ510" i="7"/>
  <c r="BA510" i="7"/>
  <c r="BB510" i="7"/>
  <c r="BC510" i="7"/>
  <c r="BD510" i="7"/>
  <c r="AW511" i="7"/>
  <c r="AX511" i="7"/>
  <c r="AY511" i="7"/>
  <c r="AZ511" i="7"/>
  <c r="BA511" i="7"/>
  <c r="BB511" i="7"/>
  <c r="BC511" i="7"/>
  <c r="BD511" i="7"/>
  <c r="AW513" i="7"/>
  <c r="AX513" i="7"/>
  <c r="AY513" i="7"/>
  <c r="AZ513" i="7"/>
  <c r="BA513" i="7"/>
  <c r="BB513" i="7"/>
  <c r="BC513" i="7"/>
  <c r="BD513" i="7"/>
  <c r="AW514" i="7"/>
  <c r="AX514" i="7"/>
  <c r="AY514" i="7"/>
  <c r="AZ514" i="7"/>
  <c r="BA514" i="7"/>
  <c r="BB514" i="7"/>
  <c r="BC514" i="7"/>
  <c r="BD514" i="7"/>
  <c r="AW515" i="7"/>
  <c r="AX515" i="7"/>
  <c r="AY515" i="7"/>
  <c r="AZ515" i="7"/>
  <c r="BA515" i="7"/>
  <c r="BB515" i="7"/>
  <c r="BC515" i="7"/>
  <c r="BD515" i="7"/>
  <c r="AW516" i="7"/>
  <c r="AX516" i="7"/>
  <c r="AY516" i="7"/>
  <c r="AZ516" i="7"/>
  <c r="BA516" i="7"/>
  <c r="BB516" i="7"/>
  <c r="BC516" i="7"/>
  <c r="BD516" i="7"/>
  <c r="AW497" i="7"/>
  <c r="AX497" i="7"/>
  <c r="AY497" i="7"/>
  <c r="AZ497" i="7"/>
  <c r="BA497" i="7"/>
  <c r="BB497" i="7"/>
  <c r="BC497" i="7"/>
  <c r="BD497" i="7"/>
  <c r="AW484" i="7"/>
  <c r="AX484" i="7"/>
  <c r="AY484" i="7"/>
  <c r="AZ484" i="7"/>
  <c r="BA484" i="7"/>
  <c r="BB484" i="7"/>
  <c r="BC484" i="7"/>
  <c r="BD484" i="7"/>
  <c r="AW548" i="7"/>
  <c r="AX548" i="7"/>
  <c r="AY548" i="7"/>
  <c r="AZ548" i="7"/>
  <c r="BA548" i="7"/>
  <c r="BB548" i="7"/>
  <c r="BC548" i="7"/>
  <c r="BD548" i="7"/>
  <c r="AW18" i="7"/>
  <c r="AX18" i="7"/>
  <c r="AY18" i="7"/>
  <c r="AZ18" i="7"/>
  <c r="BA18" i="7"/>
  <c r="BB18" i="7"/>
  <c r="BC18" i="7"/>
  <c r="BD18" i="7"/>
  <c r="AW10" i="7"/>
  <c r="AX10" i="7"/>
  <c r="AY10" i="7"/>
  <c r="AZ10" i="7"/>
  <c r="BA10" i="7"/>
  <c r="BB10" i="7"/>
  <c r="BC10" i="7"/>
  <c r="BD10" i="7"/>
  <c r="AW539" i="7"/>
  <c r="AX539" i="7"/>
  <c r="AY539" i="7"/>
  <c r="AZ539" i="7"/>
  <c r="BA539" i="7"/>
  <c r="BB539" i="7"/>
  <c r="BC539" i="7"/>
  <c r="BD539" i="7"/>
  <c r="AW552" i="7"/>
  <c r="AX552" i="7"/>
  <c r="AY552" i="7"/>
  <c r="AZ552" i="7"/>
  <c r="BA552" i="7"/>
  <c r="BB552" i="7"/>
  <c r="BC552" i="7"/>
  <c r="BD552" i="7"/>
  <c r="AW551" i="7"/>
  <c r="AX551" i="7"/>
  <c r="AY551" i="7"/>
  <c r="AZ551" i="7"/>
  <c r="BA551" i="7"/>
  <c r="BB551" i="7"/>
  <c r="BC551" i="7"/>
  <c r="BD551" i="7"/>
  <c r="BE551" i="7"/>
  <c r="BF551" i="7"/>
  <c r="AW536" i="7"/>
  <c r="AX536" i="7"/>
  <c r="AY536" i="7"/>
  <c r="AZ536" i="7"/>
  <c r="BA536" i="7"/>
  <c r="BB536" i="7"/>
  <c r="BC536" i="7"/>
  <c r="BD536" i="7"/>
  <c r="BE536" i="7"/>
  <c r="BF536" i="7"/>
  <c r="AW587" i="7"/>
  <c r="AX587" i="7"/>
  <c r="AY587" i="7"/>
  <c r="AZ587" i="7"/>
  <c r="BA587" i="7"/>
  <c r="BB587" i="7"/>
  <c r="BC587" i="7"/>
  <c r="BD587" i="7"/>
  <c r="BE587" i="7"/>
  <c r="BF587" i="7"/>
  <c r="AW494" i="7"/>
  <c r="AX494" i="7"/>
  <c r="AY494" i="7"/>
  <c r="AZ494" i="7"/>
  <c r="BA494" i="7"/>
  <c r="BB494" i="7"/>
  <c r="BC494" i="7"/>
  <c r="BD494" i="7"/>
  <c r="BE494" i="7"/>
  <c r="BF494" i="7"/>
  <c r="AW621" i="7"/>
  <c r="AX621" i="7"/>
  <c r="AY621" i="7"/>
  <c r="AZ621" i="7"/>
  <c r="BA621" i="7"/>
  <c r="BB621" i="7"/>
  <c r="BC621" i="7"/>
  <c r="BD621" i="7"/>
  <c r="BE621" i="7"/>
  <c r="BF621" i="7"/>
  <c r="AW700" i="7"/>
  <c r="AX700" i="7"/>
  <c r="AY700" i="7"/>
  <c r="AZ700" i="7"/>
  <c r="BA700" i="7"/>
  <c r="BB700" i="7"/>
  <c r="BC700" i="7"/>
  <c r="BD700" i="7"/>
  <c r="BE700" i="7"/>
  <c r="BF700" i="7"/>
  <c r="AW625" i="7"/>
  <c r="AX625" i="7"/>
  <c r="AY625" i="7"/>
  <c r="AZ625" i="7"/>
  <c r="BA625" i="7"/>
  <c r="BB625" i="7"/>
  <c r="BC625" i="7"/>
  <c r="BD625" i="7"/>
  <c r="BE625" i="7"/>
  <c r="BF625" i="7"/>
  <c r="AW492" i="7"/>
  <c r="AX492" i="7"/>
  <c r="AY492" i="7"/>
  <c r="AZ492" i="7"/>
  <c r="BA492" i="7"/>
  <c r="BB492" i="7"/>
  <c r="BC492" i="7"/>
  <c r="BD492" i="7"/>
  <c r="BE492" i="7"/>
  <c r="BF492" i="7"/>
  <c r="AW490" i="7"/>
  <c r="AX490" i="7"/>
  <c r="AY490" i="7"/>
  <c r="AZ490" i="7"/>
  <c r="BA490" i="7"/>
  <c r="BB490" i="7"/>
  <c r="BC490" i="7"/>
  <c r="BD490" i="7"/>
  <c r="BE490" i="7"/>
  <c r="BF490" i="7"/>
  <c r="AW489" i="7"/>
  <c r="AX489" i="7"/>
  <c r="AY489" i="7"/>
  <c r="AZ489" i="7"/>
  <c r="BA489" i="7"/>
  <c r="BB489" i="7"/>
  <c r="BC489" i="7"/>
  <c r="BD489" i="7"/>
  <c r="BE489" i="7"/>
  <c r="BF489" i="7"/>
  <c r="AW491" i="7"/>
  <c r="AX491" i="7"/>
  <c r="AY491" i="7"/>
  <c r="AZ491" i="7"/>
  <c r="BA491" i="7"/>
  <c r="BB491" i="7"/>
  <c r="BC491" i="7"/>
  <c r="BD491" i="7"/>
  <c r="BE491" i="7"/>
  <c r="BF491" i="7"/>
  <c r="AW535" i="7"/>
  <c r="AX535" i="7"/>
  <c r="AY535" i="7"/>
  <c r="AZ535" i="7"/>
  <c r="BA535" i="7"/>
  <c r="BB535" i="7"/>
  <c r="BC535" i="7"/>
  <c r="BD535" i="7"/>
  <c r="BE535" i="7"/>
  <c r="BF535" i="7"/>
  <c r="AW542" i="7"/>
  <c r="AX542" i="7"/>
  <c r="AY542" i="7"/>
  <c r="AZ542" i="7"/>
  <c r="BA542" i="7"/>
  <c r="BB542" i="7"/>
  <c r="BC542" i="7"/>
  <c r="BD542" i="7"/>
  <c r="BE542" i="7"/>
  <c r="BF542" i="7"/>
  <c r="AW537" i="7"/>
  <c r="AX537" i="7"/>
  <c r="AY537" i="7"/>
  <c r="AZ537" i="7"/>
  <c r="BA537" i="7"/>
  <c r="BB537" i="7"/>
  <c r="BC537" i="7"/>
  <c r="BD537" i="7"/>
  <c r="BE537" i="7"/>
  <c r="BF537" i="7"/>
  <c r="AW559" i="7"/>
  <c r="AX559" i="7"/>
  <c r="AY559" i="7"/>
  <c r="AZ559" i="7"/>
  <c r="BA559" i="7"/>
  <c r="BB559" i="7"/>
  <c r="BC559" i="7"/>
  <c r="BD559" i="7"/>
  <c r="BE559" i="7"/>
  <c r="BF559" i="7"/>
  <c r="AW525" i="7"/>
  <c r="AX525" i="7"/>
  <c r="AY525" i="7"/>
  <c r="AZ525" i="7"/>
  <c r="BA525" i="7"/>
  <c r="BB525" i="7"/>
  <c r="BC525" i="7"/>
  <c r="BD525" i="7"/>
  <c r="BE525" i="7"/>
  <c r="BF525" i="7"/>
  <c r="AW526" i="7"/>
  <c r="AX526" i="7"/>
  <c r="AY526" i="7"/>
  <c r="AZ526" i="7"/>
  <c r="BA526" i="7"/>
  <c r="BB526" i="7"/>
  <c r="BC526" i="7"/>
  <c r="BD526" i="7"/>
  <c r="BE526" i="7"/>
  <c r="BF526" i="7"/>
  <c r="AW524" i="7"/>
  <c r="AX524" i="7"/>
  <c r="AY524" i="7"/>
  <c r="AZ524" i="7"/>
  <c r="BA524" i="7"/>
  <c r="BB524" i="7"/>
  <c r="BC524" i="7"/>
  <c r="BD524" i="7"/>
  <c r="BE524" i="7"/>
  <c r="BF524" i="7"/>
  <c r="AW554" i="7"/>
  <c r="AX554" i="7"/>
  <c r="AY554" i="7"/>
  <c r="AZ554" i="7"/>
  <c r="BA554" i="7"/>
  <c r="BB554" i="7"/>
  <c r="BC554" i="7"/>
  <c r="BD554" i="7"/>
  <c r="BE554" i="7"/>
  <c r="BF554" i="7"/>
  <c r="AW560" i="7"/>
  <c r="AX560" i="7"/>
  <c r="AY560" i="7"/>
  <c r="AZ560" i="7"/>
  <c r="BA560" i="7"/>
  <c r="BB560" i="7"/>
  <c r="BC560" i="7"/>
  <c r="BD560" i="7"/>
  <c r="BE560" i="7"/>
  <c r="BF560" i="7"/>
  <c r="AW533" i="7"/>
  <c r="AX533" i="7"/>
  <c r="AY533" i="7"/>
  <c r="AZ533" i="7"/>
  <c r="BA533" i="7"/>
  <c r="BB533" i="7"/>
  <c r="BC533" i="7"/>
  <c r="BD533" i="7"/>
  <c r="BE533" i="7"/>
  <c r="BF533" i="7"/>
  <c r="AW496" i="7"/>
  <c r="AX496" i="7"/>
  <c r="AY496" i="7"/>
  <c r="AZ496" i="7"/>
  <c r="BA496" i="7"/>
  <c r="BB496" i="7"/>
  <c r="BC496" i="7"/>
  <c r="BD496" i="7"/>
  <c r="BE496" i="7"/>
  <c r="BF496" i="7"/>
  <c r="AW493" i="7"/>
  <c r="AX493" i="7"/>
  <c r="AY493" i="7"/>
  <c r="AZ493" i="7"/>
  <c r="BA493" i="7"/>
  <c r="BB493" i="7"/>
  <c r="BC493" i="7"/>
  <c r="BD493" i="7"/>
  <c r="BE493" i="7"/>
  <c r="BF493" i="7"/>
  <c r="AW486" i="7"/>
  <c r="AX486" i="7"/>
  <c r="AY486" i="7"/>
  <c r="AZ486" i="7"/>
  <c r="BA486" i="7"/>
  <c r="BB486" i="7"/>
  <c r="BC486" i="7"/>
  <c r="BD486" i="7"/>
  <c r="BE486" i="7"/>
  <c r="BF486" i="7"/>
  <c r="AW550" i="7"/>
  <c r="AX550" i="7"/>
  <c r="AY550" i="7"/>
  <c r="AZ550" i="7"/>
  <c r="BA550" i="7"/>
  <c r="BB550" i="7"/>
  <c r="BC550" i="7"/>
  <c r="BD550" i="7"/>
  <c r="BE550" i="7"/>
  <c r="BF550" i="7"/>
  <c r="AW531" i="7"/>
  <c r="AX531" i="7"/>
  <c r="AY531" i="7"/>
  <c r="AZ531" i="7"/>
  <c r="BA531" i="7"/>
  <c r="BB531" i="7"/>
  <c r="BC531" i="7"/>
  <c r="BD531" i="7"/>
  <c r="BE531" i="7"/>
  <c r="BF531" i="7"/>
  <c r="AW532" i="7"/>
  <c r="AX532" i="7"/>
  <c r="AY532" i="7"/>
  <c r="AZ532" i="7"/>
  <c r="BA532" i="7"/>
  <c r="BB532" i="7"/>
  <c r="BC532" i="7"/>
  <c r="BD532" i="7"/>
  <c r="BE532" i="7"/>
  <c r="BF532" i="7"/>
  <c r="AW495" i="7"/>
  <c r="AX495" i="7"/>
  <c r="AY495" i="7"/>
  <c r="AZ495" i="7"/>
  <c r="BA495" i="7"/>
  <c r="BB495" i="7"/>
  <c r="BC495" i="7"/>
  <c r="BD495" i="7"/>
  <c r="BE495" i="7"/>
  <c r="BF495" i="7"/>
  <c r="AW15" i="7"/>
  <c r="AX15" i="7"/>
  <c r="AY15" i="7"/>
  <c r="AZ15" i="7"/>
  <c r="BA15" i="7"/>
  <c r="BB15" i="7"/>
  <c r="BC15" i="7"/>
  <c r="BD15" i="7"/>
  <c r="BE15" i="7"/>
  <c r="BF15" i="7"/>
  <c r="AW709" i="7"/>
  <c r="AX709" i="7"/>
  <c r="AY709" i="7"/>
  <c r="AZ709" i="7"/>
  <c r="BA709" i="7"/>
  <c r="BB709" i="7"/>
  <c r="BC709" i="7"/>
  <c r="BD709" i="7"/>
  <c r="BE709" i="7"/>
  <c r="BF709" i="7"/>
  <c r="AW716" i="7"/>
  <c r="AX716" i="7"/>
  <c r="AY716" i="7"/>
  <c r="AZ716" i="7"/>
  <c r="BA716" i="7"/>
  <c r="BB716" i="7"/>
  <c r="BC716" i="7"/>
  <c r="BD716" i="7"/>
  <c r="BE716" i="7"/>
  <c r="BF716" i="7"/>
  <c r="AW654" i="7"/>
  <c r="AX654" i="7"/>
  <c r="AY654" i="7"/>
  <c r="AZ654" i="7"/>
  <c r="BA654" i="7"/>
  <c r="BB654" i="7"/>
  <c r="BC654" i="7"/>
  <c r="BD654" i="7"/>
  <c r="BE654" i="7"/>
  <c r="BF654" i="7"/>
  <c r="AW637" i="7"/>
  <c r="AX637" i="7"/>
  <c r="AY637" i="7"/>
  <c r="AZ637" i="7"/>
  <c r="BA637" i="7"/>
  <c r="BB637" i="7"/>
  <c r="BC637" i="7"/>
  <c r="BD637" i="7"/>
  <c r="BE637" i="7"/>
  <c r="BF637" i="7"/>
  <c r="AW561" i="7"/>
  <c r="AX561" i="7"/>
  <c r="AY561" i="7"/>
  <c r="AZ561" i="7"/>
  <c r="BA561" i="7"/>
  <c r="BB561" i="7"/>
  <c r="BC561" i="7"/>
  <c r="BD561" i="7"/>
  <c r="BE561" i="7"/>
  <c r="BF561" i="7"/>
  <c r="AW562" i="7"/>
  <c r="AX562" i="7"/>
  <c r="AY562" i="7"/>
  <c r="AZ562" i="7"/>
  <c r="BA562" i="7"/>
  <c r="BB562" i="7"/>
  <c r="BC562" i="7"/>
  <c r="BD562" i="7"/>
  <c r="BE562" i="7"/>
  <c r="BF562" i="7"/>
  <c r="AW577" i="7"/>
  <c r="AX577" i="7"/>
  <c r="AY577" i="7"/>
  <c r="AZ577" i="7"/>
  <c r="BA577" i="7"/>
  <c r="BB577" i="7"/>
  <c r="BC577" i="7"/>
  <c r="BD577" i="7"/>
  <c r="BE577" i="7"/>
  <c r="BF577" i="7"/>
  <c r="AW571" i="7"/>
  <c r="AX571" i="7"/>
  <c r="AY571" i="7"/>
  <c r="AZ571" i="7"/>
  <c r="BA571" i="7"/>
  <c r="BB571" i="7"/>
  <c r="BC571" i="7"/>
  <c r="BD571" i="7"/>
  <c r="BE571" i="7"/>
  <c r="BF571" i="7"/>
  <c r="AW568" i="7"/>
  <c r="AX568" i="7"/>
  <c r="AY568" i="7"/>
  <c r="AZ568" i="7"/>
  <c r="BA568" i="7"/>
  <c r="BB568" i="7"/>
  <c r="BC568" i="7"/>
  <c r="BD568" i="7"/>
  <c r="BE568" i="7"/>
  <c r="BF568" i="7"/>
  <c r="AW567" i="7"/>
  <c r="AX567" i="7"/>
  <c r="AY567" i="7"/>
  <c r="AZ567" i="7"/>
  <c r="BA567" i="7"/>
  <c r="BB567" i="7"/>
  <c r="BC567" i="7"/>
  <c r="BD567" i="7"/>
  <c r="BE567" i="7"/>
  <c r="BF567" i="7"/>
  <c r="AW575" i="7"/>
  <c r="AX575" i="7"/>
  <c r="AY575" i="7"/>
  <c r="AZ575" i="7"/>
  <c r="BA575" i="7"/>
  <c r="BB575" i="7"/>
  <c r="BC575" i="7"/>
  <c r="BD575" i="7"/>
  <c r="BE575" i="7"/>
  <c r="BF575" i="7"/>
  <c r="AW574" i="7"/>
  <c r="AX574" i="7"/>
  <c r="AY574" i="7"/>
  <c r="AZ574" i="7"/>
  <c r="BA574" i="7"/>
  <c r="BB574" i="7"/>
  <c r="BC574" i="7"/>
  <c r="BD574" i="7"/>
  <c r="BE574" i="7"/>
  <c r="BF574" i="7"/>
  <c r="AW576" i="7"/>
  <c r="AX576" i="7"/>
  <c r="AY576" i="7"/>
  <c r="AZ576" i="7"/>
  <c r="BA576" i="7"/>
  <c r="BB576" i="7"/>
  <c r="BC576" i="7"/>
  <c r="BD576" i="7"/>
  <c r="BE576" i="7"/>
  <c r="BF576" i="7"/>
  <c r="AW707" i="7"/>
  <c r="AX707" i="7"/>
  <c r="AY707" i="7"/>
  <c r="AZ707" i="7"/>
  <c r="BA707" i="7"/>
  <c r="BB707" i="7"/>
  <c r="BC707" i="7"/>
  <c r="BD707" i="7"/>
  <c r="BE707" i="7"/>
  <c r="AW578" i="7"/>
  <c r="AX578" i="7"/>
  <c r="AY578" i="7"/>
  <c r="AZ578" i="7"/>
  <c r="BA578" i="7"/>
  <c r="BB578" i="7"/>
  <c r="BC578" i="7"/>
  <c r="BD578" i="7"/>
  <c r="BE578" i="7"/>
  <c r="BF578" i="7"/>
  <c r="AW670" i="7"/>
  <c r="AX670" i="7"/>
  <c r="AY670" i="7"/>
  <c r="AZ670" i="7"/>
  <c r="BA670" i="7"/>
  <c r="BB670" i="7"/>
  <c r="BC670" i="7"/>
  <c r="BD670" i="7"/>
  <c r="BE670" i="7"/>
  <c r="BF670" i="7"/>
  <c r="AW636" i="7"/>
  <c r="AX636" i="7"/>
  <c r="AY636" i="7"/>
  <c r="AZ636" i="7"/>
  <c r="BA636" i="7"/>
  <c r="BB636" i="7"/>
  <c r="BC636" i="7"/>
  <c r="BD636" i="7"/>
  <c r="BE636" i="7"/>
  <c r="BF636" i="7"/>
  <c r="AW638" i="7"/>
  <c r="AX638" i="7"/>
  <c r="AY638" i="7"/>
  <c r="AZ638" i="7"/>
  <c r="BA638" i="7"/>
  <c r="BB638" i="7"/>
  <c r="BC638" i="7"/>
  <c r="BD638" i="7"/>
  <c r="BE638" i="7"/>
  <c r="BF638" i="7"/>
  <c r="AW639" i="7"/>
  <c r="AX639" i="7"/>
  <c r="AY639" i="7"/>
  <c r="AZ639" i="7"/>
  <c r="BA639" i="7"/>
  <c r="BB639" i="7"/>
  <c r="BC639" i="7"/>
  <c r="BD639" i="7"/>
  <c r="BE639" i="7"/>
  <c r="BF639" i="7"/>
  <c r="AW686" i="7"/>
  <c r="AX686" i="7"/>
  <c r="AY686" i="7"/>
  <c r="AZ686" i="7"/>
  <c r="BA686" i="7"/>
  <c r="BB686" i="7"/>
  <c r="BC686" i="7"/>
  <c r="BD686" i="7"/>
  <c r="BE686" i="7"/>
  <c r="BF686" i="7"/>
  <c r="AW588" i="7"/>
  <c r="AX588" i="7"/>
  <c r="AY588" i="7"/>
  <c r="AZ588" i="7"/>
  <c r="BA588" i="7"/>
  <c r="BB588" i="7"/>
  <c r="BC588" i="7"/>
  <c r="BD588" i="7"/>
  <c r="BE588" i="7"/>
  <c r="BF588" i="7"/>
  <c r="AW696" i="7"/>
  <c r="AX696" i="7"/>
  <c r="AY696" i="7"/>
  <c r="AZ696" i="7"/>
  <c r="BA696" i="7"/>
  <c r="BB696" i="7"/>
  <c r="BC696" i="7"/>
  <c r="BD696" i="7"/>
  <c r="BE696" i="7"/>
  <c r="BF696" i="7"/>
  <c r="AW585" i="7"/>
  <c r="AX585" i="7"/>
  <c r="AY585" i="7"/>
  <c r="AZ585" i="7"/>
  <c r="BA585" i="7"/>
  <c r="BB585" i="7"/>
  <c r="BC585" i="7"/>
  <c r="BD585" i="7"/>
  <c r="BE585" i="7"/>
  <c r="BF585" i="7"/>
  <c r="AW673" i="7"/>
  <c r="AX673" i="7"/>
  <c r="AY673" i="7"/>
  <c r="AZ673" i="7"/>
  <c r="BA673" i="7"/>
  <c r="BB673" i="7"/>
  <c r="BC673" i="7"/>
  <c r="BD673" i="7"/>
  <c r="BE673" i="7"/>
  <c r="BF673" i="7"/>
  <c r="AW662" i="7"/>
  <c r="AX662" i="7"/>
  <c r="AY662" i="7"/>
  <c r="AZ662" i="7"/>
  <c r="BA662" i="7"/>
  <c r="BB662" i="7"/>
  <c r="BC662" i="7"/>
  <c r="BD662" i="7"/>
  <c r="BE662" i="7"/>
  <c r="BF662" i="7"/>
  <c r="AW675" i="7"/>
  <c r="AX675" i="7"/>
  <c r="AY675" i="7"/>
  <c r="AZ675" i="7"/>
  <c r="BA675" i="7"/>
  <c r="BB675" i="7"/>
  <c r="BC675" i="7"/>
  <c r="BD675" i="7"/>
  <c r="BE675" i="7"/>
  <c r="BF675" i="7"/>
  <c r="AW692" i="7"/>
  <c r="AX692" i="7"/>
  <c r="AY692" i="7"/>
  <c r="AZ692" i="7"/>
  <c r="BA692" i="7"/>
  <c r="BB692" i="7"/>
  <c r="BC692" i="7"/>
  <c r="BD692" i="7"/>
  <c r="BE692" i="7"/>
  <c r="BF692" i="7"/>
  <c r="AW695" i="7"/>
  <c r="AX695" i="7"/>
  <c r="AY695" i="7"/>
  <c r="AZ695" i="7"/>
  <c r="BA695" i="7"/>
  <c r="BB695" i="7"/>
  <c r="BC695" i="7"/>
  <c r="BD695" i="7"/>
  <c r="BE695" i="7"/>
  <c r="BF695" i="7"/>
  <c r="AW655" i="7"/>
  <c r="AX655" i="7"/>
  <c r="AY655" i="7"/>
  <c r="AZ655" i="7"/>
  <c r="BA655" i="7"/>
  <c r="BB655" i="7"/>
  <c r="BC655" i="7"/>
  <c r="BD655" i="7"/>
  <c r="BE655" i="7"/>
  <c r="BF655" i="7"/>
  <c r="AW660" i="7"/>
  <c r="AX660" i="7"/>
  <c r="AY660" i="7"/>
  <c r="AZ660" i="7"/>
  <c r="BA660" i="7"/>
  <c r="BB660" i="7"/>
  <c r="BC660" i="7"/>
  <c r="BD660" i="7"/>
  <c r="BE660" i="7"/>
  <c r="BF660" i="7"/>
  <c r="AW661" i="7"/>
  <c r="AX661" i="7"/>
  <c r="AY661" i="7"/>
  <c r="AZ661" i="7"/>
  <c r="BA661" i="7"/>
  <c r="BB661" i="7"/>
  <c r="BC661" i="7"/>
  <c r="BD661" i="7"/>
  <c r="BE661" i="7"/>
  <c r="BF661" i="7"/>
  <c r="AW648" i="7"/>
  <c r="AX648" i="7"/>
  <c r="AY648" i="7"/>
  <c r="AZ648" i="7"/>
  <c r="BA648" i="7"/>
  <c r="BB648" i="7"/>
  <c r="BC648" i="7"/>
  <c r="BD648" i="7"/>
  <c r="BE648" i="7"/>
  <c r="BF648" i="7"/>
  <c r="AW611" i="7"/>
  <c r="AX611" i="7"/>
  <c r="AY611" i="7"/>
  <c r="AZ611" i="7"/>
  <c r="BA611" i="7"/>
  <c r="BB611" i="7"/>
  <c r="BC611" i="7"/>
  <c r="BD611" i="7"/>
  <c r="BE611" i="7"/>
  <c r="BF611" i="7"/>
  <c r="AW619" i="7"/>
  <c r="AX619" i="7"/>
  <c r="AY619" i="7"/>
  <c r="AZ619" i="7"/>
  <c r="BA619" i="7"/>
  <c r="BB619" i="7"/>
  <c r="BC619" i="7"/>
  <c r="BD619" i="7"/>
  <c r="BE619" i="7"/>
  <c r="BF619" i="7"/>
  <c r="AW612" i="7"/>
  <c r="AX612" i="7"/>
  <c r="AY612" i="7"/>
  <c r="AZ612" i="7"/>
  <c r="BA612" i="7"/>
  <c r="BB612" i="7"/>
  <c r="BC612" i="7"/>
  <c r="BD612" i="7"/>
  <c r="BE612" i="7"/>
  <c r="BF612" i="7"/>
  <c r="AW584" i="7"/>
  <c r="AX584" i="7"/>
  <c r="AY584" i="7"/>
  <c r="AZ584" i="7"/>
  <c r="BA584" i="7"/>
  <c r="BB584" i="7"/>
  <c r="BC584" i="7"/>
  <c r="BD584" i="7"/>
  <c r="BE584" i="7"/>
  <c r="BF584" i="7"/>
  <c r="AW704" i="7"/>
  <c r="AX704" i="7"/>
  <c r="AY704" i="7"/>
  <c r="AZ704" i="7"/>
  <c r="BA704" i="7"/>
  <c r="BB704" i="7"/>
  <c r="BC704" i="7"/>
  <c r="BD704" i="7"/>
  <c r="BE704" i="7"/>
  <c r="BF704" i="7"/>
  <c r="AW586" i="7"/>
  <c r="AX586" i="7"/>
  <c r="AY586" i="7"/>
  <c r="AZ586" i="7"/>
  <c r="BA586" i="7"/>
  <c r="BB586" i="7"/>
  <c r="BC586" i="7"/>
  <c r="BD586" i="7"/>
  <c r="BE586" i="7"/>
  <c r="BF586" i="7"/>
  <c r="AW635" i="7"/>
  <c r="AX635" i="7"/>
  <c r="AY635" i="7"/>
  <c r="AZ635" i="7"/>
  <c r="BA635" i="7"/>
  <c r="BB635" i="7"/>
  <c r="BC635" i="7"/>
  <c r="BD635" i="7"/>
  <c r="BE635" i="7"/>
  <c r="BF635" i="7"/>
  <c r="AW599" i="7"/>
  <c r="AX599" i="7"/>
  <c r="AY599" i="7"/>
  <c r="AZ599" i="7"/>
  <c r="BA599" i="7"/>
  <c r="BB599" i="7"/>
  <c r="BC599" i="7"/>
  <c r="BD599" i="7"/>
  <c r="BE599" i="7"/>
  <c r="BF599" i="7"/>
  <c r="AW699" i="7"/>
  <c r="AX699" i="7"/>
  <c r="AY699" i="7"/>
  <c r="AZ699" i="7"/>
  <c r="BA699" i="7"/>
  <c r="BB699" i="7"/>
  <c r="BC699" i="7"/>
  <c r="BD699" i="7"/>
  <c r="BE699" i="7"/>
  <c r="BF699" i="7"/>
  <c r="AW690" i="7"/>
  <c r="AX690" i="7"/>
  <c r="AY690" i="7"/>
  <c r="AZ690" i="7"/>
  <c r="BA690" i="7"/>
  <c r="BB690" i="7"/>
  <c r="BC690" i="7"/>
  <c r="BD690" i="7"/>
  <c r="BE690" i="7"/>
  <c r="BF690" i="7"/>
  <c r="AW629" i="7"/>
  <c r="AX629" i="7"/>
  <c r="AY629" i="7"/>
  <c r="AZ629" i="7"/>
  <c r="BA629" i="7"/>
  <c r="BB629" i="7"/>
  <c r="BC629" i="7"/>
  <c r="BD629" i="7"/>
  <c r="BE629" i="7"/>
  <c r="BF629" i="7"/>
  <c r="AW582" i="7"/>
  <c r="AX582" i="7"/>
  <c r="AY582" i="7"/>
  <c r="AZ582" i="7"/>
  <c r="BA582" i="7"/>
  <c r="BB582" i="7"/>
  <c r="BC582" i="7"/>
  <c r="BD582" i="7"/>
  <c r="BE582" i="7"/>
  <c r="BF582" i="7"/>
  <c r="AW594" i="7"/>
  <c r="AX594" i="7"/>
  <c r="AY594" i="7"/>
  <c r="AZ594" i="7"/>
  <c r="BA594" i="7"/>
  <c r="BB594" i="7"/>
  <c r="BC594" i="7"/>
  <c r="BD594" i="7"/>
  <c r="BE594" i="7"/>
  <c r="BF594" i="7"/>
  <c r="AW628" i="7"/>
  <c r="AX628" i="7"/>
  <c r="AY628" i="7"/>
  <c r="AZ628" i="7"/>
  <c r="BA628" i="7"/>
  <c r="BB628" i="7"/>
  <c r="BC628" i="7"/>
  <c r="BD628" i="7"/>
  <c r="BE628" i="7"/>
  <c r="BF628" i="7"/>
  <c r="AW614" i="7"/>
  <c r="AX614" i="7"/>
  <c r="AY614" i="7"/>
  <c r="AZ614" i="7"/>
  <c r="BA614" i="7"/>
  <c r="BB614" i="7"/>
  <c r="BC614" i="7"/>
  <c r="BD614" i="7"/>
  <c r="BE614" i="7"/>
  <c r="BF614" i="7"/>
  <c r="AW669" i="7"/>
  <c r="AX669" i="7"/>
  <c r="AY669" i="7"/>
  <c r="AZ669" i="7"/>
  <c r="BA669" i="7"/>
  <c r="BB669" i="7"/>
  <c r="BC669" i="7"/>
  <c r="BD669" i="7"/>
  <c r="BE669" i="7"/>
  <c r="BF669" i="7"/>
  <c r="AW597" i="7"/>
  <c r="AX597" i="7"/>
  <c r="AY597" i="7"/>
  <c r="AZ597" i="7"/>
  <c r="BA597" i="7"/>
  <c r="BB597" i="7"/>
  <c r="BC597" i="7"/>
  <c r="BD597" i="7"/>
  <c r="BE597" i="7"/>
  <c r="BF597" i="7"/>
  <c r="AW604" i="7"/>
  <c r="AX604" i="7"/>
  <c r="AY604" i="7"/>
  <c r="AZ604" i="7"/>
  <c r="BA604" i="7"/>
  <c r="BB604" i="7"/>
  <c r="BC604" i="7"/>
  <c r="BD604" i="7"/>
  <c r="BE604" i="7"/>
  <c r="BF604" i="7"/>
  <c r="AW682" i="7"/>
  <c r="AX682" i="7"/>
  <c r="AY682" i="7"/>
  <c r="AZ682" i="7"/>
  <c r="BA682" i="7"/>
  <c r="BB682" i="7"/>
  <c r="BC682" i="7"/>
  <c r="BD682" i="7"/>
  <c r="BE682" i="7"/>
  <c r="BF682" i="7"/>
  <c r="AW624" i="7"/>
  <c r="AX624" i="7"/>
  <c r="AY624" i="7"/>
  <c r="AZ624" i="7"/>
  <c r="BA624" i="7"/>
  <c r="BB624" i="7"/>
  <c r="BC624" i="7"/>
  <c r="BD624" i="7"/>
  <c r="BE624" i="7"/>
  <c r="BF624" i="7"/>
  <c r="AW14" i="7"/>
  <c r="AX14" i="7"/>
  <c r="AY14" i="7"/>
  <c r="AZ14" i="7"/>
  <c r="BA14" i="7"/>
  <c r="BB14" i="7"/>
  <c r="BC14" i="7"/>
  <c r="BD14" i="7"/>
  <c r="BE14" i="7"/>
  <c r="BF14" i="7"/>
  <c r="AW644" i="7"/>
  <c r="AX644" i="7"/>
  <c r="AY644" i="7"/>
  <c r="AZ644" i="7"/>
  <c r="BA644" i="7"/>
  <c r="BB644" i="7"/>
  <c r="BC644" i="7"/>
  <c r="BD644" i="7"/>
  <c r="BE644" i="7"/>
  <c r="BF644" i="7"/>
  <c r="AW569" i="7"/>
  <c r="AX569" i="7"/>
  <c r="AY569" i="7"/>
  <c r="AZ569" i="7"/>
  <c r="BA569" i="7"/>
  <c r="BB569" i="7"/>
  <c r="BC569" i="7"/>
  <c r="BD569" i="7"/>
  <c r="BE569" i="7"/>
  <c r="BF569" i="7"/>
  <c r="AW566" i="7"/>
  <c r="AX566" i="7"/>
  <c r="AY566" i="7"/>
  <c r="AZ566" i="7"/>
  <c r="BA566" i="7"/>
  <c r="BB566" i="7"/>
  <c r="BC566" i="7"/>
  <c r="BD566" i="7"/>
  <c r="BE566" i="7"/>
  <c r="BF566" i="7"/>
  <c r="AW570" i="7"/>
  <c r="AX570" i="7"/>
  <c r="AY570" i="7"/>
  <c r="AZ570" i="7"/>
  <c r="BA570" i="7"/>
  <c r="BB570" i="7"/>
  <c r="BC570" i="7"/>
  <c r="BD570" i="7"/>
  <c r="BE570" i="7"/>
  <c r="BF570" i="7"/>
  <c r="AW618" i="7"/>
  <c r="AX618" i="7"/>
  <c r="AY618" i="7"/>
  <c r="AZ618" i="7"/>
  <c r="BA618" i="7"/>
  <c r="BB618" i="7"/>
  <c r="BC618" i="7"/>
  <c r="BD618" i="7"/>
  <c r="BE618" i="7"/>
  <c r="BF618" i="7"/>
  <c r="AW572" i="7"/>
  <c r="AX572" i="7"/>
  <c r="AY572" i="7"/>
  <c r="AZ572" i="7"/>
  <c r="BA572" i="7"/>
  <c r="BB572" i="7"/>
  <c r="BC572" i="7"/>
  <c r="BD572" i="7"/>
  <c r="BE572" i="7"/>
  <c r="BF572" i="7"/>
  <c r="AW605" i="7"/>
  <c r="AX605" i="7"/>
  <c r="AY605" i="7"/>
  <c r="AZ605" i="7"/>
  <c r="BA605" i="7"/>
  <c r="BB605" i="7"/>
  <c r="BC605" i="7"/>
  <c r="BD605" i="7"/>
  <c r="BE605" i="7"/>
  <c r="BF605" i="7"/>
  <c r="AW643" i="7"/>
  <c r="AX643" i="7"/>
  <c r="AY643" i="7"/>
  <c r="AZ643" i="7"/>
  <c r="BA643" i="7"/>
  <c r="BB643" i="7"/>
  <c r="BC643" i="7"/>
  <c r="BD643" i="7"/>
  <c r="BE643" i="7"/>
  <c r="BF643" i="7"/>
  <c r="AW640" i="7"/>
  <c r="AX640" i="7"/>
  <c r="AY640" i="7"/>
  <c r="AZ640" i="7"/>
  <c r="BA640" i="7"/>
  <c r="BB640" i="7"/>
  <c r="BC640" i="7"/>
  <c r="BD640" i="7"/>
  <c r="BE640" i="7"/>
  <c r="BF640" i="7"/>
  <c r="AW573" i="7"/>
  <c r="AX573" i="7"/>
  <c r="AY573" i="7"/>
  <c r="AZ573" i="7"/>
  <c r="BA573" i="7"/>
  <c r="BB573" i="7"/>
  <c r="BC573" i="7"/>
  <c r="BD573" i="7"/>
  <c r="BE573" i="7"/>
  <c r="BF573" i="7"/>
  <c r="AW645" i="7"/>
  <c r="AX645" i="7"/>
  <c r="AY645" i="7"/>
  <c r="AZ645" i="7"/>
  <c r="BA645" i="7"/>
  <c r="BB645" i="7"/>
  <c r="BC645" i="7"/>
  <c r="BD645" i="7"/>
  <c r="BE645" i="7"/>
  <c r="BF645" i="7"/>
  <c r="AW647" i="7"/>
  <c r="AX647" i="7"/>
  <c r="AY647" i="7"/>
  <c r="AZ647" i="7"/>
  <c r="BA647" i="7"/>
  <c r="BB647" i="7"/>
  <c r="BC647" i="7"/>
  <c r="BD647" i="7"/>
  <c r="BE647" i="7"/>
  <c r="BF647" i="7"/>
  <c r="AW563" i="7"/>
  <c r="AX563" i="7"/>
  <c r="AY563" i="7"/>
  <c r="AZ563" i="7"/>
  <c r="BA563" i="7"/>
  <c r="BB563" i="7"/>
  <c r="BC563" i="7"/>
  <c r="BD563" i="7"/>
  <c r="BE563" i="7"/>
  <c r="BF563" i="7"/>
  <c r="AW634" i="7"/>
  <c r="AX634" i="7"/>
  <c r="AY634" i="7"/>
  <c r="AZ634" i="7"/>
  <c r="BA634" i="7"/>
  <c r="BB634" i="7"/>
  <c r="BC634" i="7"/>
  <c r="BD634" i="7"/>
  <c r="BE634" i="7"/>
  <c r="BF634" i="7"/>
  <c r="AW565" i="7"/>
  <c r="AX565" i="7"/>
  <c r="AY565" i="7"/>
  <c r="AZ565" i="7"/>
  <c r="BA565" i="7"/>
  <c r="BB565" i="7"/>
  <c r="BC565" i="7"/>
  <c r="BD565" i="7"/>
  <c r="BE565" i="7"/>
  <c r="BF565" i="7"/>
  <c r="AW646" i="7"/>
  <c r="AX646" i="7"/>
  <c r="AY646" i="7"/>
  <c r="AZ646" i="7"/>
  <c r="BA646" i="7"/>
  <c r="BB646" i="7"/>
  <c r="BC646" i="7"/>
  <c r="BD646" i="7"/>
  <c r="BE646" i="7"/>
  <c r="BF646" i="7"/>
  <c r="AW564" i="7"/>
  <c r="AX564" i="7"/>
  <c r="AY564" i="7"/>
  <c r="AZ564" i="7"/>
  <c r="BA564" i="7"/>
  <c r="BB564" i="7"/>
  <c r="BC564" i="7"/>
  <c r="BD564" i="7"/>
  <c r="BE564" i="7"/>
  <c r="BF564" i="7"/>
  <c r="AW677" i="7"/>
  <c r="AX677" i="7"/>
  <c r="AY677" i="7"/>
  <c r="AZ677" i="7"/>
  <c r="BA677" i="7"/>
  <c r="BB677" i="7"/>
  <c r="BC677" i="7"/>
  <c r="BD677" i="7"/>
  <c r="BE677" i="7"/>
  <c r="BF677" i="7"/>
  <c r="AW685" i="7"/>
  <c r="AX685" i="7"/>
  <c r="AY685" i="7"/>
  <c r="AZ685" i="7"/>
  <c r="BA685" i="7"/>
  <c r="BB685" i="7"/>
  <c r="BC685" i="7"/>
  <c r="BD685" i="7"/>
  <c r="BE685" i="7"/>
  <c r="BF685" i="7"/>
  <c r="AW680" i="7"/>
  <c r="AX680" i="7"/>
  <c r="AY680" i="7"/>
  <c r="AZ680" i="7"/>
  <c r="BA680" i="7"/>
  <c r="BB680" i="7"/>
  <c r="BC680" i="7"/>
  <c r="BD680" i="7"/>
  <c r="BE680" i="7"/>
  <c r="BF680" i="7"/>
  <c r="AW684" i="7"/>
  <c r="AX684" i="7"/>
  <c r="AY684" i="7"/>
  <c r="AZ684" i="7"/>
  <c r="BA684" i="7"/>
  <c r="BB684" i="7"/>
  <c r="BC684" i="7"/>
  <c r="BD684" i="7"/>
  <c r="BE684" i="7"/>
  <c r="BF684" i="7"/>
  <c r="AW702" i="7"/>
  <c r="AX702" i="7"/>
  <c r="AY702" i="7"/>
  <c r="AZ702" i="7"/>
  <c r="BA702" i="7"/>
  <c r="BB702" i="7"/>
  <c r="BC702" i="7"/>
  <c r="BD702" i="7"/>
  <c r="BE702" i="7"/>
  <c r="BF702" i="7"/>
  <c r="AW674" i="7"/>
  <c r="AX674" i="7"/>
  <c r="AY674" i="7"/>
  <c r="AZ674" i="7"/>
  <c r="BA674" i="7"/>
  <c r="BB674" i="7"/>
  <c r="BC674" i="7"/>
  <c r="BD674" i="7"/>
  <c r="BE674" i="7"/>
  <c r="BF674" i="7"/>
  <c r="AW608" i="7"/>
  <c r="AX608" i="7"/>
  <c r="AY608" i="7"/>
  <c r="AZ608" i="7"/>
  <c r="BA608" i="7"/>
  <c r="BB608" i="7"/>
  <c r="BC608" i="7"/>
  <c r="BD608" i="7"/>
  <c r="BE608" i="7"/>
  <c r="BF608" i="7"/>
  <c r="AW687" i="7"/>
  <c r="AX687" i="7"/>
  <c r="AY687" i="7"/>
  <c r="AZ687" i="7"/>
  <c r="BA687" i="7"/>
  <c r="BB687" i="7"/>
  <c r="BC687" i="7"/>
  <c r="BD687" i="7"/>
  <c r="BE687" i="7"/>
  <c r="BF687" i="7"/>
  <c r="AW581" i="7"/>
  <c r="AX581" i="7"/>
  <c r="AY581" i="7"/>
  <c r="AZ581" i="7"/>
  <c r="BA581" i="7"/>
  <c r="BB581" i="7"/>
  <c r="BC581" i="7"/>
  <c r="BD581" i="7"/>
  <c r="BE581" i="7"/>
  <c r="BF581" i="7"/>
  <c r="AW642" i="7"/>
  <c r="AX642" i="7"/>
  <c r="AY642" i="7"/>
  <c r="AZ642" i="7"/>
  <c r="BA642" i="7"/>
  <c r="BB642" i="7"/>
  <c r="BC642" i="7"/>
  <c r="BD642" i="7"/>
  <c r="BE642" i="7"/>
  <c r="BF642" i="7"/>
  <c r="AW658" i="7"/>
  <c r="AX658" i="7"/>
  <c r="AY658" i="7"/>
  <c r="AZ658" i="7"/>
  <c r="BA658" i="7"/>
  <c r="BB658" i="7"/>
  <c r="BC658" i="7"/>
  <c r="BD658" i="7"/>
  <c r="BE658" i="7"/>
  <c r="BF658" i="7"/>
  <c r="AW610" i="7"/>
  <c r="AX610" i="7"/>
  <c r="AY610" i="7"/>
  <c r="AZ610" i="7"/>
  <c r="BA610" i="7"/>
  <c r="BB610" i="7"/>
  <c r="BC610" i="7"/>
  <c r="BD610" i="7"/>
  <c r="BE610" i="7"/>
  <c r="BF610" i="7"/>
  <c r="AW676" i="7"/>
  <c r="AX676" i="7"/>
  <c r="AY676" i="7"/>
  <c r="AZ676" i="7"/>
  <c r="BA676" i="7"/>
  <c r="BB676" i="7"/>
  <c r="BC676" i="7"/>
  <c r="BD676" i="7"/>
  <c r="BE676" i="7"/>
  <c r="BF676" i="7"/>
  <c r="AW693" i="7"/>
  <c r="AX693" i="7"/>
  <c r="AY693" i="7"/>
  <c r="AZ693" i="7"/>
  <c r="BA693" i="7"/>
  <c r="BB693" i="7"/>
  <c r="BC693" i="7"/>
  <c r="BD693" i="7"/>
  <c r="BE693" i="7"/>
  <c r="BF693" i="7"/>
  <c r="AW679" i="7"/>
  <c r="AX679" i="7"/>
  <c r="AY679" i="7"/>
  <c r="AZ679" i="7"/>
  <c r="BA679" i="7"/>
  <c r="BB679" i="7"/>
  <c r="BC679" i="7"/>
  <c r="BD679" i="7"/>
  <c r="BE679" i="7"/>
  <c r="BF679" i="7"/>
  <c r="AW632" i="7"/>
  <c r="AX632" i="7"/>
  <c r="AY632" i="7"/>
  <c r="AZ632" i="7"/>
  <c r="BA632" i="7"/>
  <c r="BB632" i="7"/>
  <c r="BC632" i="7"/>
  <c r="BD632" i="7"/>
  <c r="BE632" i="7"/>
  <c r="BF632" i="7"/>
  <c r="AW705" i="7"/>
  <c r="AX705" i="7"/>
  <c r="AY705" i="7"/>
  <c r="AZ705" i="7"/>
  <c r="BA705" i="7"/>
  <c r="BB705" i="7"/>
  <c r="BC705" i="7"/>
  <c r="BD705" i="7"/>
  <c r="BE705" i="7"/>
  <c r="BF705" i="7"/>
  <c r="AW681" i="7"/>
  <c r="AX681" i="7"/>
  <c r="AY681" i="7"/>
  <c r="AZ681" i="7"/>
  <c r="BA681" i="7"/>
  <c r="BB681" i="7"/>
  <c r="BC681" i="7"/>
  <c r="BD681" i="7"/>
  <c r="BE681" i="7"/>
  <c r="BF681" i="7"/>
  <c r="AW691" i="7"/>
  <c r="AX691" i="7"/>
  <c r="AY691" i="7"/>
  <c r="AZ691" i="7"/>
  <c r="BA691" i="7"/>
  <c r="BB691" i="7"/>
  <c r="BC691" i="7"/>
  <c r="BD691" i="7"/>
  <c r="BE691" i="7"/>
  <c r="BF691" i="7"/>
  <c r="AW600" i="7"/>
  <c r="AX600" i="7"/>
  <c r="AY600" i="7"/>
  <c r="AZ600" i="7"/>
  <c r="BA600" i="7"/>
  <c r="BB600" i="7"/>
  <c r="BC600" i="7"/>
  <c r="BD600" i="7"/>
  <c r="BE600" i="7"/>
  <c r="BF600" i="7"/>
  <c r="AW659" i="7"/>
  <c r="AX659" i="7"/>
  <c r="AY659" i="7"/>
  <c r="AZ659" i="7"/>
  <c r="BA659" i="7"/>
  <c r="BB659" i="7"/>
  <c r="BC659" i="7"/>
  <c r="BD659" i="7"/>
  <c r="BE659" i="7"/>
  <c r="BF659" i="7"/>
  <c r="AW8" i="7"/>
  <c r="AX8" i="7"/>
  <c r="AY8" i="7"/>
  <c r="AZ8" i="7"/>
  <c r="BA8" i="7"/>
  <c r="BB8" i="7"/>
  <c r="BC8" i="7"/>
  <c r="BD8" i="7"/>
  <c r="BE8" i="7"/>
  <c r="BF8" i="7"/>
  <c r="AW613" i="7"/>
  <c r="AX613" i="7"/>
  <c r="AY613" i="7"/>
  <c r="AZ613" i="7"/>
  <c r="BA613" i="7"/>
  <c r="BB613" i="7"/>
  <c r="BC613" i="7"/>
  <c r="BD613" i="7"/>
  <c r="BE613" i="7"/>
  <c r="BF613" i="7"/>
  <c r="AW683" i="7"/>
  <c r="AX683" i="7"/>
  <c r="AY683" i="7"/>
  <c r="AZ683" i="7"/>
  <c r="BA683" i="7"/>
  <c r="BB683" i="7"/>
  <c r="BC683" i="7"/>
  <c r="BD683" i="7"/>
  <c r="BE683" i="7"/>
  <c r="BF683" i="7"/>
  <c r="AW11" i="7"/>
  <c r="AX11" i="7"/>
  <c r="AY11" i="7"/>
  <c r="AZ11" i="7"/>
  <c r="BA11" i="7"/>
  <c r="BB11" i="7"/>
  <c r="BC11" i="7"/>
  <c r="BD11" i="7"/>
  <c r="BE11" i="7"/>
  <c r="BF11" i="7"/>
  <c r="AW616" i="7"/>
  <c r="AX616" i="7"/>
  <c r="AY616" i="7"/>
  <c r="AZ616" i="7"/>
  <c r="BA616" i="7"/>
  <c r="BB616" i="7"/>
  <c r="BC616" i="7"/>
  <c r="BD616" i="7"/>
  <c r="BE616" i="7"/>
  <c r="BF616" i="7"/>
  <c r="AW16" i="7"/>
  <c r="AX16" i="7"/>
  <c r="AY16" i="7"/>
  <c r="AZ16" i="7"/>
  <c r="BA16" i="7"/>
  <c r="BB16" i="7"/>
  <c r="BC16" i="7"/>
  <c r="BD16" i="7"/>
  <c r="BE16" i="7"/>
  <c r="BF16" i="7"/>
  <c r="AW602" i="7"/>
  <c r="AX602" i="7"/>
  <c r="AY602" i="7"/>
  <c r="AZ602" i="7"/>
  <c r="BA602" i="7"/>
  <c r="BB602" i="7"/>
  <c r="BC602" i="7"/>
  <c r="BD602" i="7"/>
  <c r="BE602" i="7"/>
  <c r="BF602" i="7"/>
  <c r="AW694" i="7"/>
  <c r="AX694" i="7"/>
  <c r="AY694" i="7"/>
  <c r="AZ694" i="7"/>
  <c r="BA694" i="7"/>
  <c r="BB694" i="7"/>
  <c r="BC694" i="7"/>
  <c r="BD694" i="7"/>
  <c r="BE694" i="7"/>
  <c r="BF694" i="7"/>
  <c r="AW703" i="7"/>
  <c r="AX703" i="7"/>
  <c r="AY703" i="7"/>
  <c r="AZ703" i="7"/>
  <c r="BA703" i="7"/>
  <c r="BB703" i="7"/>
  <c r="BC703" i="7"/>
  <c r="BD703" i="7"/>
  <c r="BE703" i="7"/>
  <c r="BF703" i="7"/>
  <c r="AW656" i="7"/>
  <c r="AX656" i="7"/>
  <c r="AY656" i="7"/>
  <c r="AZ656" i="7"/>
  <c r="BA656" i="7"/>
  <c r="BB656" i="7"/>
  <c r="BC656" i="7"/>
  <c r="BD656" i="7"/>
  <c r="BE656" i="7"/>
  <c r="BF656" i="7"/>
  <c r="AW633" i="7"/>
  <c r="AX633" i="7"/>
  <c r="AY633" i="7"/>
  <c r="AZ633" i="7"/>
  <c r="BA633" i="7"/>
  <c r="BB633" i="7"/>
  <c r="BC633" i="7"/>
  <c r="BD633" i="7"/>
  <c r="BE633" i="7"/>
  <c r="BF633" i="7"/>
  <c r="AW580" i="7"/>
  <c r="AX580" i="7"/>
  <c r="AY580" i="7"/>
  <c r="AZ580" i="7"/>
  <c r="BA580" i="7"/>
  <c r="BB580" i="7"/>
  <c r="BC580" i="7"/>
  <c r="BD580" i="7"/>
  <c r="BE580" i="7"/>
  <c r="BF580" i="7"/>
  <c r="AW601" i="7"/>
  <c r="AX601" i="7"/>
  <c r="AY601" i="7"/>
  <c r="AZ601" i="7"/>
  <c r="BA601" i="7"/>
  <c r="BB601" i="7"/>
  <c r="BC601" i="7"/>
  <c r="BD601" i="7"/>
  <c r="BE601" i="7"/>
  <c r="BF601" i="7"/>
  <c r="AW688" i="7"/>
  <c r="AX688" i="7"/>
  <c r="AY688" i="7"/>
  <c r="AZ688" i="7"/>
  <c r="BA688" i="7"/>
  <c r="BB688" i="7"/>
  <c r="BC688" i="7"/>
  <c r="BD688" i="7"/>
  <c r="BE688" i="7"/>
  <c r="BF688" i="7"/>
  <c r="AW609" i="7"/>
  <c r="AX609" i="7"/>
  <c r="AY609" i="7"/>
  <c r="AZ609" i="7"/>
  <c r="BA609" i="7"/>
  <c r="BB609" i="7"/>
  <c r="BC609" i="7"/>
  <c r="BD609" i="7"/>
  <c r="BE609" i="7"/>
  <c r="BF609" i="7"/>
  <c r="AW583" i="7"/>
  <c r="AX583" i="7"/>
  <c r="AY583" i="7"/>
  <c r="AZ583" i="7"/>
  <c r="BA583" i="7"/>
  <c r="BB583" i="7"/>
  <c r="BC583" i="7"/>
  <c r="BD583" i="7"/>
  <c r="BE583" i="7"/>
  <c r="BF583" i="7"/>
  <c r="AW606" i="7"/>
  <c r="AX606" i="7"/>
  <c r="AY606" i="7"/>
  <c r="AZ606" i="7"/>
  <c r="BA606" i="7"/>
  <c r="BB606" i="7"/>
  <c r="BC606" i="7"/>
  <c r="BD606" i="7"/>
  <c r="BE606" i="7"/>
  <c r="BF606" i="7"/>
  <c r="AW689" i="7"/>
  <c r="AX689" i="7"/>
  <c r="AY689" i="7"/>
  <c r="AZ689" i="7"/>
  <c r="BA689" i="7"/>
  <c r="BB689" i="7"/>
  <c r="BC689" i="7"/>
  <c r="BD689" i="7"/>
  <c r="BE689" i="7"/>
  <c r="BF689" i="7"/>
  <c r="AW672" i="7"/>
  <c r="AX672" i="7"/>
  <c r="AY672" i="7"/>
  <c r="AZ672" i="7"/>
  <c r="BA672" i="7"/>
  <c r="BB672" i="7"/>
  <c r="BC672" i="7"/>
  <c r="BD672" i="7"/>
  <c r="BE672" i="7"/>
  <c r="BF672" i="7"/>
  <c r="AW579" i="7"/>
  <c r="AX579" i="7"/>
  <c r="AY579" i="7"/>
  <c r="AZ579" i="7"/>
  <c r="BA579" i="7"/>
  <c r="BB579" i="7"/>
  <c r="BC579" i="7"/>
  <c r="BD579" i="7"/>
  <c r="BE579" i="7"/>
  <c r="BF579" i="7"/>
  <c r="AW595" i="7"/>
  <c r="AX595" i="7"/>
  <c r="AY595" i="7"/>
  <c r="AZ595" i="7"/>
  <c r="BA595" i="7"/>
  <c r="BB595" i="7"/>
  <c r="BC595" i="7"/>
  <c r="BD595" i="7"/>
  <c r="BE595" i="7"/>
  <c r="BF595" i="7"/>
  <c r="AW5" i="7"/>
  <c r="AX5" i="7"/>
  <c r="AY5" i="7"/>
  <c r="AZ5" i="7"/>
  <c r="BA5" i="7"/>
  <c r="BB5" i="7"/>
  <c r="BC5" i="7"/>
  <c r="BD5" i="7"/>
  <c r="BE5" i="7"/>
  <c r="BF5" i="7"/>
  <c r="AW598" i="7"/>
  <c r="AX598" i="7"/>
  <c r="AY598" i="7"/>
  <c r="AZ598" i="7"/>
  <c r="BA598" i="7"/>
  <c r="BB598" i="7"/>
  <c r="BC598" i="7"/>
  <c r="BD598" i="7"/>
  <c r="BE598" i="7"/>
  <c r="BF598" i="7"/>
  <c r="AW653" i="7"/>
  <c r="AX653" i="7"/>
  <c r="AY653" i="7"/>
  <c r="AZ653" i="7"/>
  <c r="BA653" i="7"/>
  <c r="BB653" i="7"/>
  <c r="BC653" i="7"/>
  <c r="BD653" i="7"/>
  <c r="BE653" i="7"/>
  <c r="BF653" i="7"/>
  <c r="AW650" i="7"/>
  <c r="AX650" i="7"/>
  <c r="AY650" i="7"/>
  <c r="AZ650" i="7"/>
  <c r="BA650" i="7"/>
  <c r="BB650" i="7"/>
  <c r="BC650" i="7"/>
  <c r="BD650" i="7"/>
  <c r="BE650" i="7"/>
  <c r="BF650" i="7"/>
  <c r="AW678" i="7"/>
  <c r="AX678" i="7"/>
  <c r="AY678" i="7"/>
  <c r="AZ678" i="7"/>
  <c r="BA678" i="7"/>
  <c r="BB678" i="7"/>
  <c r="BC678" i="7"/>
  <c r="BD678" i="7"/>
  <c r="BE678" i="7"/>
  <c r="BF678" i="7"/>
  <c r="AW617" i="7"/>
  <c r="AX617" i="7"/>
  <c r="AY617" i="7"/>
  <c r="AZ617" i="7"/>
  <c r="BA617" i="7"/>
  <c r="BB617" i="7"/>
  <c r="BC617" i="7"/>
  <c r="BD617" i="7"/>
  <c r="BE617" i="7"/>
  <c r="BF617" i="7"/>
  <c r="AW593" i="7"/>
  <c r="AX593" i="7"/>
  <c r="AY593" i="7"/>
  <c r="AZ593" i="7"/>
  <c r="BA593" i="7"/>
  <c r="BB593" i="7"/>
  <c r="BC593" i="7"/>
  <c r="BD593" i="7"/>
  <c r="BE593" i="7"/>
  <c r="BF593" i="7"/>
  <c r="AW729" i="7"/>
  <c r="AX729" i="7"/>
  <c r="AY729" i="7"/>
  <c r="AZ729" i="7"/>
  <c r="BA729" i="7"/>
  <c r="BB729" i="7"/>
  <c r="BC729" i="7"/>
  <c r="BD729" i="7"/>
  <c r="BE729" i="7"/>
  <c r="BF729" i="7"/>
  <c r="AW19" i="7"/>
  <c r="AX19" i="7"/>
  <c r="AY19" i="7"/>
  <c r="AZ19" i="7"/>
  <c r="BA19" i="7"/>
  <c r="BB19" i="7"/>
  <c r="BC19" i="7"/>
  <c r="BD19" i="7"/>
  <c r="BE19" i="7"/>
  <c r="BF19" i="7"/>
  <c r="AW592" i="7"/>
  <c r="AX592" i="7"/>
  <c r="AY592" i="7"/>
  <c r="AZ592" i="7"/>
  <c r="BA592" i="7"/>
  <c r="BB592" i="7"/>
  <c r="BC592" i="7"/>
  <c r="BD592" i="7"/>
  <c r="BE592" i="7"/>
  <c r="BF592" i="7"/>
  <c r="AW697" i="7"/>
  <c r="AX697" i="7"/>
  <c r="AY697" i="7"/>
  <c r="AZ697" i="7"/>
  <c r="BA697" i="7"/>
  <c r="BB697" i="7"/>
  <c r="BC697" i="7"/>
  <c r="BD697" i="7"/>
  <c r="BE697" i="7"/>
  <c r="BF697" i="7"/>
  <c r="AW651" i="7"/>
  <c r="AX651" i="7"/>
  <c r="AY651" i="7"/>
  <c r="AZ651" i="7"/>
  <c r="BA651" i="7"/>
  <c r="BB651" i="7"/>
  <c r="BC651" i="7"/>
  <c r="BD651" i="7"/>
  <c r="BE651" i="7"/>
  <c r="BF651" i="7"/>
  <c r="AW720" i="7"/>
  <c r="AX720" i="7"/>
  <c r="AY720" i="7"/>
  <c r="AZ720" i="7"/>
  <c r="BA720" i="7"/>
  <c r="BB720" i="7"/>
  <c r="BC720" i="7"/>
  <c r="BD720" i="7"/>
  <c r="BE720" i="7"/>
  <c r="BF720" i="7"/>
  <c r="AW589" i="7"/>
  <c r="AX589" i="7"/>
  <c r="AY589" i="7"/>
  <c r="AZ589" i="7"/>
  <c r="BA589" i="7"/>
  <c r="BB589" i="7"/>
  <c r="BC589" i="7"/>
  <c r="BD589" i="7"/>
  <c r="BE589" i="7"/>
  <c r="BF589" i="7"/>
  <c r="AW590" i="7"/>
  <c r="AX590" i="7"/>
  <c r="AY590" i="7"/>
  <c r="AZ590" i="7"/>
  <c r="BA590" i="7"/>
  <c r="BB590" i="7"/>
  <c r="BC590" i="7"/>
  <c r="BD590" i="7"/>
  <c r="BE590" i="7"/>
  <c r="BF590" i="7"/>
  <c r="AW712" i="7"/>
  <c r="AX712" i="7"/>
  <c r="AY712" i="7"/>
  <c r="AZ712" i="7"/>
  <c r="BA712" i="7"/>
  <c r="BB712" i="7"/>
  <c r="BC712" i="7"/>
  <c r="BD712" i="7"/>
  <c r="BE712" i="7"/>
  <c r="BF712" i="7"/>
  <c r="AW713" i="7"/>
  <c r="AX713" i="7"/>
  <c r="AY713" i="7"/>
  <c r="AZ713" i="7"/>
  <c r="BA713" i="7"/>
  <c r="BB713" i="7"/>
  <c r="BC713" i="7"/>
  <c r="BD713" i="7"/>
  <c r="BE713" i="7"/>
  <c r="BF713" i="7"/>
  <c r="AW714" i="7"/>
  <c r="AX714" i="7"/>
  <c r="AY714" i="7"/>
  <c r="AZ714" i="7"/>
  <c r="BA714" i="7"/>
  <c r="BB714" i="7"/>
  <c r="BC714" i="7"/>
  <c r="BD714" i="7"/>
  <c r="BE714" i="7"/>
  <c r="BF714" i="7"/>
  <c r="AW607" i="7"/>
  <c r="AX607" i="7"/>
  <c r="AY607" i="7"/>
  <c r="AZ607" i="7"/>
  <c r="BA607" i="7"/>
  <c r="BB607" i="7"/>
  <c r="BC607" i="7"/>
  <c r="BD607" i="7"/>
  <c r="BE607" i="7"/>
  <c r="BF607" i="7"/>
  <c r="AW627" i="7"/>
  <c r="AX627" i="7"/>
  <c r="AY627" i="7"/>
  <c r="AZ627" i="7"/>
  <c r="BA627" i="7"/>
  <c r="BB627" i="7"/>
  <c r="BC627" i="7"/>
  <c r="BD627" i="7"/>
  <c r="BE627" i="7"/>
  <c r="BF627" i="7"/>
  <c r="AW630" i="7"/>
  <c r="AX630" i="7"/>
  <c r="AY630" i="7"/>
  <c r="AZ630" i="7"/>
  <c r="BA630" i="7"/>
  <c r="BB630" i="7"/>
  <c r="BC630" i="7"/>
  <c r="BD630" i="7"/>
  <c r="BE630" i="7"/>
  <c r="BF630" i="7"/>
  <c r="AW701" i="7"/>
  <c r="AX701" i="7"/>
  <c r="AY701" i="7"/>
  <c r="AZ701" i="7"/>
  <c r="BA701" i="7"/>
  <c r="BB701" i="7"/>
  <c r="BC701" i="7"/>
  <c r="BD701" i="7"/>
  <c r="BE701" i="7"/>
  <c r="BF701" i="7"/>
  <c r="AW719" i="7"/>
  <c r="AX719" i="7"/>
  <c r="AY719" i="7"/>
  <c r="AZ719" i="7"/>
  <c r="BA719" i="7"/>
  <c r="BB719" i="7"/>
  <c r="BC719" i="7"/>
  <c r="BD719" i="7"/>
  <c r="BE719" i="7"/>
  <c r="BF719" i="7"/>
  <c r="AW722" i="7"/>
  <c r="AX722" i="7"/>
  <c r="AY722" i="7"/>
  <c r="AZ722" i="7"/>
  <c r="BA722" i="7"/>
  <c r="BB722" i="7"/>
  <c r="BC722" i="7"/>
  <c r="BD722" i="7"/>
  <c r="BE722" i="7"/>
  <c r="BF722" i="7"/>
  <c r="AW717" i="7"/>
  <c r="AX717" i="7"/>
  <c r="AY717" i="7"/>
  <c r="AZ717" i="7"/>
  <c r="BA717" i="7"/>
  <c r="BB717" i="7"/>
  <c r="BC717" i="7"/>
  <c r="BD717" i="7"/>
  <c r="BE717" i="7"/>
  <c r="BF717" i="7"/>
  <c r="AW652" i="7"/>
  <c r="AX652" i="7"/>
  <c r="AY652" i="7"/>
  <c r="AZ652" i="7"/>
  <c r="BA652" i="7"/>
  <c r="BB652" i="7"/>
  <c r="BC652" i="7"/>
  <c r="BD652" i="7"/>
  <c r="BE652" i="7"/>
  <c r="BF652" i="7"/>
  <c r="AW649" i="7"/>
  <c r="AX649" i="7"/>
  <c r="AY649" i="7"/>
  <c r="AZ649" i="7"/>
  <c r="BA649" i="7"/>
  <c r="BB649" i="7"/>
  <c r="BC649" i="7"/>
  <c r="BD649" i="7"/>
  <c r="BE649" i="7"/>
  <c r="BF649" i="7"/>
  <c r="AW710" i="7"/>
  <c r="AX710" i="7"/>
  <c r="AY710" i="7"/>
  <c r="AZ710" i="7"/>
  <c r="BA710" i="7"/>
  <c r="BB710" i="7"/>
  <c r="BC710" i="7"/>
  <c r="BD710" i="7"/>
  <c r="BE710" i="7"/>
  <c r="BF710" i="7"/>
  <c r="AW698" i="7"/>
  <c r="AX698" i="7"/>
  <c r="AY698" i="7"/>
  <c r="AZ698" i="7"/>
  <c r="BA698" i="7"/>
  <c r="BB698" i="7"/>
  <c r="BC698" i="7"/>
  <c r="BD698" i="7"/>
  <c r="BE698" i="7"/>
  <c r="BF698" i="7"/>
  <c r="AW671" i="7"/>
  <c r="AX671" i="7"/>
  <c r="AY671" i="7"/>
  <c r="AZ671" i="7"/>
  <c r="BA671" i="7"/>
  <c r="BB671" i="7"/>
  <c r="BC671" i="7"/>
  <c r="BD671" i="7"/>
  <c r="BE671" i="7"/>
  <c r="BF671" i="7"/>
  <c r="AW663" i="7"/>
  <c r="AX663" i="7"/>
  <c r="AY663" i="7"/>
  <c r="AZ663" i="7"/>
  <c r="BA663" i="7"/>
  <c r="BB663" i="7"/>
  <c r="BC663" i="7"/>
  <c r="BD663" i="7"/>
  <c r="BE663" i="7"/>
  <c r="BF663" i="7"/>
  <c r="AW631" i="7"/>
  <c r="AX631" i="7"/>
  <c r="AY631" i="7"/>
  <c r="AZ631" i="7"/>
  <c r="BA631" i="7"/>
  <c r="BB631" i="7"/>
  <c r="BC631" i="7"/>
  <c r="BD631" i="7"/>
  <c r="BE631" i="7"/>
  <c r="BF631" i="7"/>
  <c r="AW666" i="7"/>
  <c r="AX666" i="7"/>
  <c r="AY666" i="7"/>
  <c r="AZ666" i="7"/>
  <c r="BA666" i="7"/>
  <c r="BB666" i="7"/>
  <c r="BC666" i="7"/>
  <c r="BD666" i="7"/>
  <c r="BE666" i="7"/>
  <c r="BF666" i="7"/>
  <c r="AW730" i="7"/>
  <c r="AX730" i="7"/>
  <c r="AY730" i="7"/>
  <c r="AZ730" i="7"/>
  <c r="BA730" i="7"/>
  <c r="BB730" i="7"/>
  <c r="BC730" i="7"/>
  <c r="BD730" i="7"/>
  <c r="BE730" i="7"/>
  <c r="BF730" i="7"/>
  <c r="AW667" i="7"/>
  <c r="AX667" i="7"/>
  <c r="AY667" i="7"/>
  <c r="AZ667" i="7"/>
  <c r="BA667" i="7"/>
  <c r="BB667" i="7"/>
  <c r="BC667" i="7"/>
  <c r="BD667" i="7"/>
  <c r="BE667" i="7"/>
  <c r="BF667" i="7"/>
  <c r="AW721" i="7"/>
  <c r="AX721" i="7"/>
  <c r="AY721" i="7"/>
  <c r="AZ721" i="7"/>
  <c r="BA721" i="7"/>
  <c r="BB721" i="7"/>
  <c r="BC721" i="7"/>
  <c r="BD721" i="7"/>
  <c r="BE721" i="7"/>
  <c r="BF721" i="7"/>
  <c r="AW727" i="7"/>
  <c r="AX727" i="7"/>
  <c r="AY727" i="7"/>
  <c r="AZ727" i="7"/>
  <c r="BA727" i="7"/>
  <c r="BB727" i="7"/>
  <c r="BC727" i="7"/>
  <c r="BD727" i="7"/>
  <c r="BE727" i="7"/>
  <c r="BF727" i="7"/>
  <c r="AW718" i="7"/>
  <c r="AX718" i="7"/>
  <c r="AY718" i="7"/>
  <c r="AZ718" i="7"/>
  <c r="BA718" i="7"/>
  <c r="BB718" i="7"/>
  <c r="BC718" i="7"/>
  <c r="BD718" i="7"/>
  <c r="BE718" i="7"/>
  <c r="BF718" i="7"/>
  <c r="AW664" i="7"/>
  <c r="AX664" i="7"/>
  <c r="AY664" i="7"/>
  <c r="AZ664" i="7"/>
  <c r="BA664" i="7"/>
  <c r="BB664" i="7"/>
  <c r="BC664" i="7"/>
  <c r="BD664" i="7"/>
  <c r="BE664" i="7"/>
  <c r="BF664" i="7"/>
  <c r="AW665" i="7"/>
  <c r="AX665" i="7"/>
  <c r="AY665" i="7"/>
  <c r="AZ665" i="7"/>
  <c r="BA665" i="7"/>
  <c r="BB665" i="7"/>
  <c r="BC665" i="7"/>
  <c r="BD665" i="7"/>
  <c r="BE665" i="7"/>
  <c r="BF665" i="7"/>
  <c r="AW724" i="7"/>
  <c r="AX724" i="7"/>
  <c r="AY724" i="7"/>
  <c r="AZ724" i="7"/>
  <c r="BA724" i="7"/>
  <c r="BB724" i="7"/>
  <c r="BC724" i="7"/>
  <c r="BD724" i="7"/>
  <c r="BE724" i="7"/>
  <c r="BF724" i="7"/>
  <c r="AW723" i="7"/>
  <c r="AX723" i="7"/>
  <c r="AY723" i="7"/>
  <c r="AZ723" i="7"/>
  <c r="BA723" i="7"/>
  <c r="BB723" i="7"/>
  <c r="BC723" i="7"/>
  <c r="BD723" i="7"/>
  <c r="BE723" i="7"/>
  <c r="BF723" i="7"/>
  <c r="AW725" i="7"/>
  <c r="AX725" i="7"/>
  <c r="AY725" i="7"/>
  <c r="AZ725" i="7"/>
  <c r="BA725" i="7"/>
  <c r="BB725" i="7"/>
  <c r="BC725" i="7"/>
  <c r="BD725" i="7"/>
  <c r="BE725" i="7"/>
  <c r="BF725" i="7"/>
  <c r="AW711" i="7"/>
  <c r="AX711" i="7"/>
  <c r="AY711" i="7"/>
  <c r="AZ711" i="7"/>
  <c r="BA711" i="7"/>
  <c r="BB711" i="7"/>
  <c r="BC711" i="7"/>
  <c r="BD711" i="7"/>
  <c r="BE711" i="7"/>
  <c r="BF711" i="7"/>
  <c r="AW715" i="7"/>
  <c r="AX715" i="7"/>
  <c r="AY715" i="7"/>
  <c r="AZ715" i="7"/>
  <c r="BA715" i="7"/>
  <c r="BB715" i="7"/>
  <c r="BC715" i="7"/>
  <c r="BD715" i="7"/>
  <c r="BE715" i="7"/>
  <c r="BF715" i="7"/>
  <c r="AV265" i="7"/>
  <c r="BG265" i="7" s="1"/>
  <c r="AV266" i="7"/>
  <c r="BH266" i="7" s="1"/>
  <c r="AV267" i="7"/>
  <c r="AV268" i="7"/>
  <c r="BH268" i="7" s="1"/>
  <c r="AV269" i="7"/>
  <c r="BH269" i="7" s="1"/>
  <c r="AV270" i="7"/>
  <c r="BG270" i="7" s="1"/>
  <c r="AV369" i="7"/>
  <c r="BG369" i="7" s="1"/>
  <c r="AV440" i="7"/>
  <c r="BH440" i="7" s="1"/>
  <c r="AV518" i="7"/>
  <c r="BH518" i="7" s="1"/>
  <c r="AV519" i="7"/>
  <c r="BH519" i="7" s="1"/>
  <c r="AV520" i="7"/>
  <c r="BG520" i="7" s="1"/>
  <c r="AV521" i="7"/>
  <c r="BG521" i="7" s="1"/>
  <c r="AV538" i="7"/>
  <c r="BH538" i="7" s="1"/>
  <c r="AV522" i="7"/>
  <c r="BH522" i="7" s="1"/>
  <c r="AV439" i="7"/>
  <c r="BG439" i="7" s="1"/>
  <c r="AV444" i="7"/>
  <c r="BH444" i="7" s="1"/>
  <c r="AV452" i="7"/>
  <c r="BG452" i="7" s="1"/>
  <c r="AV451" i="7"/>
  <c r="BH451" i="7" s="1"/>
  <c r="AV543" i="7"/>
  <c r="AV512" i="7"/>
  <c r="BG512" i="7" s="1"/>
  <c r="AV499" i="7"/>
  <c r="BG499" i="7" s="1"/>
  <c r="AV500" i="7"/>
  <c r="BH500" i="7" s="1"/>
  <c r="AV501" i="7"/>
  <c r="BG501" i="7" s="1"/>
  <c r="AV502" i="7"/>
  <c r="BH502" i="7" s="1"/>
  <c r="AV503" i="7"/>
  <c r="BG503" i="7" s="1"/>
  <c r="AV517" i="7"/>
  <c r="BH517" i="7" s="1"/>
  <c r="AV504" i="7"/>
  <c r="AV505" i="7"/>
  <c r="BH505" i="7" s="1"/>
  <c r="AV506" i="7"/>
  <c r="BG506" i="7" s="1"/>
  <c r="AV507" i="7"/>
  <c r="BH507" i="7" s="1"/>
  <c r="AV508" i="7"/>
  <c r="BG508" i="7" s="1"/>
  <c r="AV509" i="7"/>
  <c r="BH509" i="7" s="1"/>
  <c r="AV510" i="7"/>
  <c r="BH510" i="7" s="1"/>
  <c r="AV511" i="7"/>
  <c r="BH511" i="7" s="1"/>
  <c r="AV513" i="7"/>
  <c r="BG513" i="7" s="1"/>
  <c r="AV514" i="7"/>
  <c r="BH514" i="7" s="1"/>
  <c r="AV515" i="7"/>
  <c r="AV516" i="7"/>
  <c r="BH516" i="7" s="1"/>
  <c r="AV497" i="7"/>
  <c r="BG497" i="7" s="1"/>
  <c r="AV484" i="7"/>
  <c r="BH484" i="7" s="1"/>
  <c r="AV548" i="7"/>
  <c r="BG548" i="7" s="1"/>
  <c r="AV18" i="7"/>
  <c r="BH18" i="7" s="1"/>
  <c r="AV10" i="7"/>
  <c r="AV539" i="7"/>
  <c r="BG539" i="7" s="1"/>
  <c r="AV552" i="7"/>
  <c r="BG552" i="7" s="1"/>
  <c r="AV551" i="7"/>
  <c r="BG551" i="7" s="1"/>
  <c r="AV536" i="7"/>
  <c r="BG536" i="7" s="1"/>
  <c r="AV587" i="7"/>
  <c r="BH587" i="7" s="1"/>
  <c r="AV494" i="7"/>
  <c r="BH494" i="7" s="1"/>
  <c r="AV621" i="7"/>
  <c r="BG621" i="7" s="1"/>
  <c r="AV700" i="7"/>
  <c r="BG700" i="7" s="1"/>
  <c r="AV625" i="7"/>
  <c r="BG625" i="7" s="1"/>
  <c r="AV492" i="7"/>
  <c r="BG492" i="7" s="1"/>
  <c r="AV490" i="7"/>
  <c r="BG490" i="7" s="1"/>
  <c r="AV489" i="7"/>
  <c r="AV491" i="7"/>
  <c r="BG491" i="7" s="1"/>
  <c r="AV535" i="7"/>
  <c r="BG535" i="7" s="1"/>
  <c r="AV542" i="7"/>
  <c r="BG542" i="7" s="1"/>
  <c r="AV537" i="7"/>
  <c r="BH537" i="7" s="1"/>
  <c r="AV559" i="7"/>
  <c r="BG559" i="7" s="1"/>
  <c r="AV525" i="7"/>
  <c r="BG525" i="7" s="1"/>
  <c r="AV526" i="7"/>
  <c r="BG526" i="7" s="1"/>
  <c r="AV524" i="7"/>
  <c r="BH524" i="7" s="1"/>
  <c r="AV554" i="7"/>
  <c r="BG554" i="7" s="1"/>
  <c r="AV560" i="7"/>
  <c r="BG560" i="7" s="1"/>
  <c r="AV533" i="7"/>
  <c r="BH533" i="7" s="1"/>
  <c r="AV496" i="7"/>
  <c r="BH496" i="7" s="1"/>
  <c r="AV493" i="7"/>
  <c r="BH493" i="7" s="1"/>
  <c r="AV486" i="7"/>
  <c r="AV550" i="7"/>
  <c r="BG550" i="7" s="1"/>
  <c r="AV531" i="7"/>
  <c r="BH531" i="7" s="1"/>
  <c r="AV532" i="7"/>
  <c r="BG532" i="7" s="1"/>
  <c r="AV495" i="7"/>
  <c r="BG495" i="7" s="1"/>
  <c r="AV15" i="7"/>
  <c r="BG15" i="7" s="1"/>
  <c r="AV709" i="7"/>
  <c r="BH709" i="7" s="1"/>
  <c r="AV716" i="7"/>
  <c r="BH716" i="7" s="1"/>
  <c r="AV654" i="7"/>
  <c r="BG654" i="7" s="1"/>
  <c r="AV637" i="7"/>
  <c r="BG637" i="7" s="1"/>
  <c r="AV561" i="7"/>
  <c r="BH561" i="7" s="1"/>
  <c r="AV562" i="7"/>
  <c r="BG562" i="7" s="1"/>
  <c r="AV577" i="7"/>
  <c r="BG577" i="7" s="1"/>
  <c r="AV571" i="7"/>
  <c r="BH571" i="7" s="1"/>
  <c r="AV568" i="7"/>
  <c r="BG568" i="7" s="1"/>
  <c r="AV567" i="7"/>
  <c r="BH567" i="7" s="1"/>
  <c r="AV575" i="7"/>
  <c r="BG575" i="7" s="1"/>
  <c r="AV574" i="7"/>
  <c r="BG574" i="7" s="1"/>
  <c r="AV576" i="7"/>
  <c r="BH576" i="7" s="1"/>
  <c r="AV707" i="7"/>
  <c r="BG707" i="7" s="1"/>
  <c r="AV578" i="7"/>
  <c r="BG578" i="7" s="1"/>
  <c r="AV670" i="7"/>
  <c r="BG670" i="7" s="1"/>
  <c r="AV636" i="7"/>
  <c r="BG636" i="7" s="1"/>
  <c r="AV638" i="7"/>
  <c r="BG638" i="7" s="1"/>
  <c r="AV639" i="7"/>
  <c r="BG639" i="7" s="1"/>
  <c r="AV686" i="7"/>
  <c r="BG686" i="7" s="1"/>
  <c r="AV588" i="7"/>
  <c r="AV696" i="7"/>
  <c r="BG696" i="7" s="1"/>
  <c r="AV585" i="7"/>
  <c r="BG585" i="7" s="1"/>
  <c r="AV673" i="7"/>
  <c r="BH673" i="7" s="1"/>
  <c r="AV662" i="7"/>
  <c r="AV675" i="7"/>
  <c r="BH675" i="7" s="1"/>
  <c r="AV692" i="7"/>
  <c r="BG692" i="7" s="1"/>
  <c r="AV695" i="7"/>
  <c r="BH695" i="7" s="1"/>
  <c r="AV655" i="7"/>
  <c r="BH655" i="7" s="1"/>
  <c r="AV660" i="7"/>
  <c r="BG660" i="7" s="1"/>
  <c r="AV661" i="7"/>
  <c r="BG661" i="7" s="1"/>
  <c r="AV648" i="7"/>
  <c r="BH648" i="7" s="1"/>
  <c r="AV611" i="7"/>
  <c r="AV619" i="7"/>
  <c r="BG619" i="7" s="1"/>
  <c r="AV612" i="7"/>
  <c r="BG612" i="7" s="1"/>
  <c r="AV584" i="7"/>
  <c r="BG584" i="7" s="1"/>
  <c r="AV704" i="7"/>
  <c r="BH704" i="7" s="1"/>
  <c r="AV586" i="7"/>
  <c r="BG586" i="7" s="1"/>
  <c r="AV635" i="7"/>
  <c r="BG635" i="7" s="1"/>
  <c r="AV599" i="7"/>
  <c r="BG599" i="7" s="1"/>
  <c r="AV699" i="7"/>
  <c r="BH699" i="7" s="1"/>
  <c r="AV690" i="7"/>
  <c r="BH690" i="7" s="1"/>
  <c r="AV629" i="7"/>
  <c r="AV582" i="7"/>
  <c r="BH582" i="7" s="1"/>
  <c r="AV594" i="7"/>
  <c r="BG594" i="7" s="1"/>
  <c r="AV628" i="7"/>
  <c r="BG628" i="7" s="1"/>
  <c r="AV614" i="7"/>
  <c r="BG614" i="7" s="1"/>
  <c r="AV669" i="7"/>
  <c r="BG669" i="7" s="1"/>
  <c r="AV597" i="7"/>
  <c r="BH597" i="7" s="1"/>
  <c r="AV604" i="7"/>
  <c r="BG604" i="7" s="1"/>
  <c r="AV682" i="7"/>
  <c r="BG682" i="7" s="1"/>
  <c r="AV624" i="7"/>
  <c r="BG624" i="7" s="1"/>
  <c r="AV14" i="7"/>
  <c r="BG14" i="7" s="1"/>
  <c r="AV644" i="7"/>
  <c r="BG644" i="7" s="1"/>
  <c r="AV569" i="7"/>
  <c r="BG569" i="7" s="1"/>
  <c r="AV566" i="7"/>
  <c r="BH566" i="7" s="1"/>
  <c r="AV570" i="7"/>
  <c r="AV618" i="7"/>
  <c r="BG618" i="7" s="1"/>
  <c r="AV572" i="7"/>
  <c r="BG572" i="7" s="1"/>
  <c r="AV605" i="7"/>
  <c r="BH605" i="7" s="1"/>
  <c r="AV643" i="7"/>
  <c r="BG643" i="7" s="1"/>
  <c r="AV640" i="7"/>
  <c r="BG640" i="7" s="1"/>
  <c r="AV573" i="7"/>
  <c r="BG573" i="7" s="1"/>
  <c r="AV645" i="7"/>
  <c r="BH645" i="7" s="1"/>
  <c r="AV647" i="7"/>
  <c r="BG647" i="7" s="1"/>
  <c r="AV563" i="7"/>
  <c r="BG563" i="7" s="1"/>
  <c r="AV634" i="7"/>
  <c r="BG634" i="7" s="1"/>
  <c r="AV565" i="7"/>
  <c r="BH565" i="7" s="1"/>
  <c r="AV646" i="7"/>
  <c r="BG646" i="7" s="1"/>
  <c r="AV564" i="7"/>
  <c r="BG564" i="7" s="1"/>
  <c r="AV677" i="7"/>
  <c r="BG677" i="7" s="1"/>
  <c r="AV685" i="7"/>
  <c r="BH685" i="7" s="1"/>
  <c r="AV680" i="7"/>
  <c r="BH680" i="7" s="1"/>
  <c r="AV684" i="7"/>
  <c r="BG684" i="7" s="1"/>
  <c r="AV702" i="7"/>
  <c r="BG702" i="7" s="1"/>
  <c r="AV674" i="7"/>
  <c r="AV608" i="7"/>
  <c r="BG608" i="7" s="1"/>
  <c r="AV687" i="7"/>
  <c r="BG687" i="7" s="1"/>
  <c r="AV581" i="7"/>
  <c r="BG581" i="7" s="1"/>
  <c r="AV642" i="7"/>
  <c r="BH642" i="7" s="1"/>
  <c r="AV658" i="7"/>
  <c r="BG658" i="7" s="1"/>
  <c r="AV610" i="7"/>
  <c r="BG610" i="7" s="1"/>
  <c r="AV676" i="7"/>
  <c r="BG676" i="7" s="1"/>
  <c r="AV693" i="7"/>
  <c r="BH693" i="7" s="1"/>
  <c r="AV679" i="7"/>
  <c r="BG679" i="7" s="1"/>
  <c r="AV632" i="7"/>
  <c r="BG632" i="7" s="1"/>
  <c r="AV705" i="7"/>
  <c r="BG705" i="7" s="1"/>
  <c r="AV681" i="7"/>
  <c r="AV691" i="7"/>
  <c r="BG691" i="7" s="1"/>
  <c r="AV600" i="7"/>
  <c r="BG600" i="7" s="1"/>
  <c r="AV659" i="7"/>
  <c r="BG659" i="7" s="1"/>
  <c r="AV8" i="7"/>
  <c r="AV613" i="7"/>
  <c r="BG613" i="7" s="1"/>
  <c r="AV683" i="7"/>
  <c r="BG683" i="7" s="1"/>
  <c r="AV11" i="7"/>
  <c r="BH11" i="7" s="1"/>
  <c r="AV616" i="7"/>
  <c r="BH616" i="7" s="1"/>
  <c r="AV16" i="7"/>
  <c r="BH16" i="7" s="1"/>
  <c r="AV602" i="7"/>
  <c r="AV694" i="7"/>
  <c r="BH694" i="7" s="1"/>
  <c r="AV703" i="7"/>
  <c r="BH703" i="7" s="1"/>
  <c r="AV656" i="7"/>
  <c r="BG656" i="7" s="1"/>
  <c r="AV633" i="7"/>
  <c r="BG633" i="7" s="1"/>
  <c r="AV580" i="7"/>
  <c r="BG580" i="7" s="1"/>
  <c r="AV601" i="7"/>
  <c r="BH601" i="7" s="1"/>
  <c r="AV688" i="7"/>
  <c r="BH688" i="7" s="1"/>
  <c r="AV609" i="7"/>
  <c r="BG609" i="7" s="1"/>
  <c r="AV583" i="7"/>
  <c r="BG583" i="7" s="1"/>
  <c r="AV606" i="7"/>
  <c r="BG606" i="7" s="1"/>
  <c r="AV689" i="7"/>
  <c r="BG689" i="7" s="1"/>
  <c r="AV672" i="7"/>
  <c r="BG672" i="7" s="1"/>
  <c r="AV579" i="7"/>
  <c r="BH579" i="7" s="1"/>
  <c r="AV595" i="7"/>
  <c r="BG595" i="7" s="1"/>
  <c r="AV5" i="7"/>
  <c r="BH5" i="7" s="1"/>
  <c r="AV598" i="7"/>
  <c r="BH598" i="7" s="1"/>
  <c r="AV653" i="7"/>
  <c r="BG653" i="7" s="1"/>
  <c r="AV650" i="7"/>
  <c r="BG650" i="7" s="1"/>
  <c r="AV678" i="7"/>
  <c r="BH678" i="7" s="1"/>
  <c r="AV617" i="7"/>
  <c r="BH617" i="7" s="1"/>
  <c r="AV593" i="7"/>
  <c r="BG593" i="7" s="1"/>
  <c r="AV729" i="7"/>
  <c r="BH729" i="7" s="1"/>
  <c r="AV19" i="7"/>
  <c r="BH19" i="7" s="1"/>
  <c r="AV592" i="7"/>
  <c r="BH592" i="7" s="1"/>
  <c r="AV697" i="7"/>
  <c r="BH697" i="7" s="1"/>
  <c r="AV651" i="7"/>
  <c r="BH651" i="7" s="1"/>
  <c r="AV720" i="7"/>
  <c r="BH720" i="7" s="1"/>
  <c r="AV589" i="7"/>
  <c r="BG589" i="7" s="1"/>
  <c r="AV590" i="7"/>
  <c r="BG590" i="7" s="1"/>
  <c r="AV712" i="7"/>
  <c r="BH712" i="7" s="1"/>
  <c r="AV713" i="7"/>
  <c r="BH713" i="7" s="1"/>
  <c r="AV714" i="7"/>
  <c r="AV607" i="7"/>
  <c r="BH607" i="7" s="1"/>
  <c r="AV627" i="7"/>
  <c r="BH627" i="7" s="1"/>
  <c r="AV630" i="7"/>
  <c r="BG630" i="7" s="1"/>
  <c r="AV701" i="7"/>
  <c r="BH701" i="7" s="1"/>
  <c r="AV719" i="7"/>
  <c r="BH719" i="7" s="1"/>
  <c r="AV722" i="7"/>
  <c r="BH722" i="7" s="1"/>
  <c r="AV717" i="7"/>
  <c r="BG717" i="7" s="1"/>
  <c r="AV652" i="7"/>
  <c r="BG652" i="7" s="1"/>
  <c r="AV649" i="7"/>
  <c r="BH649" i="7" s="1"/>
  <c r="AV710" i="7"/>
  <c r="BH710" i="7" s="1"/>
  <c r="AV698" i="7"/>
  <c r="BG698" i="7" s="1"/>
  <c r="AV671" i="7"/>
  <c r="AV663" i="7"/>
  <c r="BH663" i="7" s="1"/>
  <c r="AV631" i="7"/>
  <c r="BG631" i="7" s="1"/>
  <c r="AV666" i="7"/>
  <c r="BH666" i="7" s="1"/>
  <c r="AV730" i="7"/>
  <c r="BH730" i="7" s="1"/>
  <c r="AV667" i="7"/>
  <c r="BG667" i="7" s="1"/>
  <c r="AV721" i="7"/>
  <c r="BG721" i="7" s="1"/>
  <c r="AV727" i="7"/>
  <c r="BG727" i="7" s="1"/>
  <c r="AV718" i="7"/>
  <c r="BG718" i="7" s="1"/>
  <c r="AV664" i="7"/>
  <c r="BG664" i="7" s="1"/>
  <c r="AV665" i="7"/>
  <c r="BG665" i="7" s="1"/>
  <c r="AV724" i="7"/>
  <c r="BG724" i="7" s="1"/>
  <c r="AV723" i="7"/>
  <c r="BG723" i="7" s="1"/>
  <c r="AV725" i="7"/>
  <c r="BG725" i="7" s="1"/>
  <c r="AV711" i="7"/>
  <c r="BG711" i="7" s="1"/>
  <c r="AV715" i="7"/>
  <c r="BG715" i="7" s="1"/>
  <c r="AV308" i="7"/>
  <c r="BG308" i="7" s="1"/>
  <c r="AV400" i="7"/>
  <c r="BG400" i="7" s="1"/>
  <c r="AV306" i="7"/>
  <c r="AV299" i="7"/>
  <c r="AV274" i="7"/>
  <c r="BG274" i="7" s="1"/>
  <c r="AV301" i="7"/>
  <c r="BH301" i="7" s="1"/>
  <c r="AV302" i="7"/>
  <c r="AV234" i="7"/>
  <c r="AV389" i="7"/>
  <c r="BH389" i="7" s="1"/>
  <c r="AE187" i="3"/>
  <c r="AE186" i="3"/>
  <c r="AE185" i="3"/>
  <c r="AE184" i="3"/>
  <c r="AE183" i="3"/>
  <c r="AE182" i="3"/>
  <c r="AE181" i="3"/>
  <c r="AE180" i="3"/>
  <c r="AE179" i="3"/>
  <c r="AE178" i="3"/>
  <c r="AE177" i="3"/>
  <c r="AE176" i="3"/>
  <c r="AE175" i="3"/>
  <c r="AE174" i="3"/>
  <c r="AE173" i="3"/>
  <c r="AE172" i="3"/>
  <c r="AE171" i="3"/>
  <c r="AE170" i="3"/>
  <c r="AE169" i="3"/>
  <c r="AE168" i="3"/>
  <c r="AE167" i="3"/>
  <c r="AE166" i="3"/>
  <c r="AE165" i="3"/>
  <c r="AE164" i="3"/>
  <c r="AE163" i="3"/>
  <c r="AE162" i="3"/>
  <c r="AE161" i="3"/>
  <c r="AE160" i="3"/>
  <c r="AE159" i="3"/>
  <c r="AE158" i="3"/>
  <c r="AE157" i="3"/>
  <c r="AE156" i="3"/>
  <c r="AE155" i="3"/>
  <c r="AE154" i="3"/>
  <c r="AE153" i="3"/>
  <c r="AE152" i="3"/>
  <c r="AE151" i="3"/>
  <c r="AE150" i="3"/>
  <c r="AE149" i="3"/>
  <c r="AE148" i="3"/>
  <c r="AE147" i="3"/>
  <c r="AE146" i="3"/>
  <c r="AE145" i="3"/>
  <c r="AE144" i="3"/>
  <c r="AE143" i="3"/>
  <c r="AE142" i="3"/>
  <c r="AE141" i="3"/>
  <c r="AE140" i="3"/>
  <c r="AE139" i="3"/>
  <c r="AE138" i="3"/>
  <c r="AE137" i="3"/>
  <c r="AE136" i="3"/>
  <c r="AE135" i="3"/>
  <c r="AE134" i="3"/>
  <c r="AE133" i="3"/>
  <c r="AE132" i="3"/>
  <c r="AE131" i="3"/>
  <c r="AE130" i="3"/>
  <c r="AE129" i="3"/>
  <c r="AE128" i="3"/>
  <c r="AE127" i="3"/>
  <c r="AE126" i="3"/>
  <c r="AE125" i="3"/>
  <c r="AE124" i="3"/>
  <c r="AE123" i="3"/>
  <c r="AE122" i="3"/>
  <c r="AE121" i="3"/>
  <c r="AE120" i="3"/>
  <c r="AE119" i="3"/>
  <c r="AE118" i="3"/>
  <c r="AE117" i="3"/>
  <c r="AE116" i="3"/>
  <c r="AE115" i="3"/>
  <c r="AE114" i="3"/>
  <c r="AE113" i="3"/>
  <c r="AE112" i="3"/>
  <c r="AE111" i="3"/>
  <c r="AE110" i="3"/>
  <c r="AE109" i="3"/>
  <c r="AE108" i="3"/>
  <c r="AE107" i="3"/>
  <c r="AE106" i="3"/>
  <c r="AE105" i="3"/>
  <c r="AE104" i="3"/>
  <c r="AE103" i="3"/>
  <c r="AE102" i="3"/>
  <c r="AE101" i="3"/>
  <c r="AE100" i="3"/>
  <c r="AE99" i="3"/>
  <c r="AE98" i="3"/>
  <c r="AE97" i="3"/>
  <c r="AE96" i="3"/>
  <c r="AE95" i="3"/>
  <c r="AE94" i="3"/>
  <c r="AE93" i="3"/>
  <c r="AE92" i="3"/>
  <c r="AE91" i="3"/>
  <c r="AE90" i="3"/>
  <c r="AE89" i="3"/>
  <c r="AE88" i="3"/>
  <c r="AE87" i="3"/>
  <c r="AE86" i="3"/>
  <c r="AE85" i="3"/>
  <c r="AE84" i="3"/>
  <c r="AE83" i="3"/>
  <c r="AE82" i="3"/>
  <c r="AE81" i="3"/>
  <c r="AE80" i="3"/>
  <c r="AE79" i="3"/>
  <c r="AE78" i="3"/>
  <c r="AE77" i="3"/>
  <c r="AE76" i="3"/>
  <c r="AE75" i="3"/>
  <c r="AE74" i="3"/>
  <c r="AE73" i="3"/>
  <c r="AE72" i="3"/>
  <c r="AE71" i="3"/>
  <c r="AE70" i="3"/>
  <c r="AE69" i="3"/>
  <c r="AE68" i="3"/>
  <c r="AE67" i="3"/>
  <c r="AE66" i="3"/>
  <c r="AE65" i="3"/>
  <c r="AE64" i="3"/>
  <c r="AE63" i="3"/>
  <c r="AE62" i="3"/>
  <c r="AE61" i="3"/>
  <c r="AE60" i="3"/>
  <c r="AE59" i="3"/>
  <c r="AE58" i="3"/>
  <c r="AE57" i="3"/>
  <c r="AE56" i="3"/>
  <c r="AE55" i="3"/>
  <c r="AE5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E13" i="3"/>
  <c r="AE12" i="3"/>
  <c r="AE11" i="3"/>
  <c r="AE10" i="3"/>
  <c r="AE9" i="3"/>
  <c r="AE8" i="3"/>
  <c r="AE7" i="3"/>
  <c r="AE6" i="3"/>
  <c r="AE5" i="3"/>
  <c r="AE4" i="3"/>
  <c r="AE3" i="3"/>
  <c r="AE2" i="3"/>
  <c r="AV263" i="7"/>
  <c r="BH263" i="7" s="1"/>
  <c r="AV441" i="7"/>
  <c r="BG441" i="7" s="1"/>
  <c r="AV227" i="7"/>
  <c r="BG227" i="7" s="1"/>
  <c r="AV377" i="7"/>
  <c r="AV375" i="7"/>
  <c r="AV368" i="7"/>
  <c r="AV347" i="7"/>
  <c r="AV261" i="7"/>
  <c r="AV247" i="7"/>
  <c r="AV230" i="7"/>
  <c r="AV456" i="7"/>
  <c r="BG456" i="7" s="1"/>
  <c r="AV442" i="7"/>
  <c r="BG442" i="7" s="1"/>
  <c r="AV365" i="7"/>
  <c r="BH365" i="7" s="1"/>
  <c r="AV336" i="7"/>
  <c r="BG336" i="7" s="1"/>
  <c r="AV454" i="7"/>
  <c r="BH454" i="7" s="1"/>
  <c r="AV310" i="7"/>
  <c r="BG310" i="7" s="1"/>
  <c r="AV272" i="7"/>
  <c r="BH272" i="7" s="1"/>
  <c r="AV455" i="7"/>
  <c r="BG455" i="7" s="1"/>
  <c r="AV370" i="7"/>
  <c r="BG370" i="7" s="1"/>
  <c r="AV399" i="7"/>
  <c r="BH399" i="7" s="1"/>
  <c r="AV544" i="7"/>
  <c r="BG544" i="7" s="1"/>
  <c r="AV367" i="7"/>
  <c r="BG367" i="7" s="1"/>
  <c r="AV461" i="7"/>
  <c r="BH461" i="7" s="1"/>
  <c r="AV402" i="7"/>
  <c r="BG402" i="7" s="1"/>
  <c r="AV406" i="7"/>
  <c r="BH406" i="7" s="1"/>
  <c r="AV401" i="7"/>
  <c r="BG401" i="7" s="1"/>
  <c r="AV398" i="7"/>
  <c r="BG398" i="7" s="1"/>
  <c r="AV397" i="7"/>
  <c r="BG397" i="7" s="1"/>
  <c r="AV396" i="7"/>
  <c r="BH396" i="7" s="1"/>
  <c r="AV393" i="7"/>
  <c r="BG393" i="7" s="1"/>
  <c r="AV382" i="7"/>
  <c r="BG382" i="7" s="1"/>
  <c r="AV380" i="7"/>
  <c r="AV379" i="7"/>
  <c r="BH379" i="7" s="1"/>
  <c r="AV378" i="7"/>
  <c r="BG378" i="7" s="1"/>
  <c r="AV373" i="7"/>
  <c r="BG373" i="7" s="1"/>
  <c r="AV371" i="7"/>
  <c r="BH371" i="7" s="1"/>
  <c r="AV364" i="7"/>
  <c r="BH364" i="7" s="1"/>
  <c r="AV356" i="7"/>
  <c r="BG356" i="7" s="1"/>
  <c r="AV355" i="7"/>
  <c r="BG355" i="7" s="1"/>
  <c r="AV354" i="7"/>
  <c r="BG354" i="7" s="1"/>
  <c r="AV353" i="7"/>
  <c r="BH353" i="7" s="1"/>
  <c r="AV352" i="7"/>
  <c r="BG352" i="7" s="1"/>
  <c r="AV351" i="7"/>
  <c r="BG351" i="7" s="1"/>
  <c r="AV350" i="7"/>
  <c r="BG350" i="7" s="1"/>
  <c r="AV459" i="7"/>
  <c r="BH459" i="7" s="1"/>
  <c r="AV335" i="7"/>
  <c r="BH335" i="7" s="1"/>
  <c r="AV333" i="7"/>
  <c r="AV254" i="7"/>
  <c r="BG254" i="7" s="1"/>
  <c r="AV331" i="7"/>
  <c r="BH331" i="7" s="1"/>
  <c r="AV330" i="7"/>
  <c r="BG330" i="7" s="1"/>
  <c r="AV329" i="7"/>
  <c r="BG329" i="7" s="1"/>
  <c r="AV328" i="7"/>
  <c r="BH328" i="7" s="1"/>
  <c r="AV327" i="7"/>
  <c r="BH327" i="7" s="1"/>
  <c r="AV326" i="7"/>
  <c r="BH326" i="7" s="1"/>
  <c r="AV325" i="7"/>
  <c r="BH325" i="7" s="1"/>
  <c r="AV324" i="7"/>
  <c r="BG324" i="7" s="1"/>
  <c r="AV253" i="7"/>
  <c r="BH253" i="7" s="1"/>
  <c r="AV323" i="7"/>
  <c r="BG323" i="7" s="1"/>
  <c r="AV252" i="7"/>
  <c r="BG252" i="7" s="1"/>
  <c r="AV321" i="7"/>
  <c r="BG321" i="7" s="1"/>
  <c r="AV318" i="7"/>
  <c r="BH318" i="7" s="1"/>
  <c r="AV317" i="7"/>
  <c r="BH317" i="7" s="1"/>
  <c r="AV313" i="7"/>
  <c r="BG313" i="7" s="1"/>
  <c r="AV251" i="7"/>
  <c r="AV293" i="7"/>
  <c r="BH293" i="7" s="1"/>
  <c r="AV281" i="7"/>
  <c r="BG281" i="7" s="1"/>
  <c r="AV280" i="7"/>
  <c r="AV279" i="7"/>
  <c r="BH279" i="7" s="1"/>
  <c r="AV271" i="7"/>
  <c r="BH271" i="7" s="1"/>
  <c r="AV264" i="7"/>
  <c r="BG264" i="7" s="1"/>
  <c r="AV262" i="7"/>
  <c r="BH262" i="7" s="1"/>
  <c r="AV250" i="7"/>
  <c r="BH250" i="7" s="1"/>
  <c r="AV259" i="7"/>
  <c r="BG259" i="7" s="1"/>
  <c r="AV257" i="7"/>
  <c r="BG257" i="7" s="1"/>
  <c r="AV249" i="7"/>
  <c r="BG249" i="7" s="1"/>
  <c r="AV246" i="7"/>
  <c r="BH246" i="7" s="1"/>
  <c r="AV243" i="7"/>
  <c r="BH243" i="7" s="1"/>
  <c r="AV236" i="7"/>
  <c r="BH236" i="7" s="1"/>
  <c r="AV233" i="7"/>
  <c r="BH233" i="7" s="1"/>
  <c r="AV232" i="7"/>
  <c r="BH232" i="7" s="1"/>
  <c r="AV438" i="7"/>
  <c r="BG438" i="7" s="1"/>
  <c r="AV361" i="7"/>
  <c r="BH361" i="7" s="1"/>
  <c r="AV319" i="7"/>
  <c r="BG319" i="7" s="1"/>
  <c r="AV287" i="7"/>
  <c r="BG287" i="7" s="1"/>
  <c r="AV458" i="7"/>
  <c r="BH458" i="7" s="1"/>
  <c r="AV273" i="7"/>
  <c r="BG273" i="7" s="1"/>
  <c r="AV448" i="7"/>
  <c r="BG448" i="7" s="1"/>
  <c r="AV360" i="7"/>
  <c r="BG360" i="7" s="1"/>
  <c r="AV388" i="7"/>
  <c r="BH388" i="7" s="1"/>
  <c r="AV372" i="7"/>
  <c r="BH372" i="7" s="1"/>
  <c r="AV316" i="7"/>
  <c r="BH316" i="7" s="1"/>
  <c r="AV292" i="7"/>
  <c r="BH292" i="7" s="1"/>
  <c r="AV374" i="7"/>
  <c r="BG374" i="7" s="1"/>
  <c r="AV394" i="7"/>
  <c r="BG394" i="7" s="1"/>
  <c r="AV244" i="7"/>
  <c r="BG244" i="7" s="1"/>
  <c r="AV523" i="7"/>
  <c r="BH523" i="7" s="1"/>
  <c r="AV376" i="7"/>
  <c r="BH376" i="7" s="1"/>
  <c r="AV498" i="7"/>
  <c r="BH498" i="7" s="1"/>
  <c r="AV363" i="7"/>
  <c r="BH363" i="7" s="1"/>
  <c r="AV362" i="7"/>
  <c r="BG362" i="7" s="1"/>
  <c r="AV291" i="7"/>
  <c r="BH291" i="7" s="1"/>
  <c r="AV443" i="7"/>
  <c r="BH443" i="7" s="1"/>
  <c r="AV445" i="7"/>
  <c r="BH445" i="7" s="1"/>
  <c r="AV447" i="7"/>
  <c r="AV320" i="7"/>
  <c r="BG320" i="7" s="1"/>
  <c r="AV282" i="7"/>
  <c r="BH282" i="7" s="1"/>
  <c r="AV446" i="7"/>
  <c r="AV383" i="7"/>
  <c r="AV387" i="7"/>
  <c r="BH387" i="7" s="1"/>
  <c r="AV385" i="7"/>
  <c r="BH385" i="7" s="1"/>
  <c r="AV386" i="7"/>
  <c r="BG386" i="7" s="1"/>
  <c r="AV288" i="7"/>
  <c r="BG288" i="7" s="1"/>
  <c r="AV541" i="7"/>
  <c r="BG541" i="7" s="1"/>
  <c r="AV392" i="7"/>
  <c r="BH392" i="7" s="1"/>
  <c r="AV390" i="7"/>
  <c r="BH390" i="7" s="1"/>
  <c r="AV2" i="7"/>
  <c r="BG2" i="7" s="1"/>
  <c r="AV534" i="7"/>
  <c r="BG534" i="7" s="1"/>
  <c r="AV345" i="7"/>
  <c r="BH345" i="7" s="1"/>
  <c r="AV343" i="7"/>
  <c r="BH343" i="7" s="1"/>
  <c r="AV342" i="7"/>
  <c r="BG342" i="7" s="1"/>
  <c r="AV339" i="7"/>
  <c r="BH339" i="7" s="1"/>
  <c r="AV337" i="7"/>
  <c r="BH337" i="7" s="1"/>
  <c r="AV322" i="7"/>
  <c r="BH322" i="7" s="1"/>
  <c r="AV529" i="7"/>
  <c r="BH529" i="7" s="1"/>
  <c r="AV312" i="7"/>
  <c r="BG312" i="7" s="1"/>
  <c r="AV311" i="7"/>
  <c r="BH311" i="7" s="1"/>
  <c r="AV309" i="7"/>
  <c r="AV307" i="7"/>
  <c r="BG307" i="7" s="1"/>
  <c r="AV457" i="7"/>
  <c r="BG457" i="7" s="1"/>
  <c r="AV305" i="7"/>
  <c r="BH305" i="7" s="1"/>
  <c r="AV304" i="7"/>
  <c r="BG304" i="7" s="1"/>
  <c r="AV303" i="7"/>
  <c r="BG303" i="7" s="1"/>
  <c r="AV300" i="7"/>
  <c r="BG300" i="7" s="1"/>
  <c r="AV298" i="7"/>
  <c r="BG298" i="7" s="1"/>
  <c r="AV453" i="7"/>
  <c r="BH453" i="7" s="1"/>
  <c r="AV297" i="7"/>
  <c r="BG297" i="7" s="1"/>
  <c r="AV296" i="7"/>
  <c r="BG296" i="7" s="1"/>
  <c r="AV295" i="7"/>
  <c r="BH295" i="7" s="1"/>
  <c r="AV450" i="7"/>
  <c r="BG450" i="7" s="1"/>
  <c r="AV294" i="7"/>
  <c r="BH294" i="7" s="1"/>
  <c r="AV449" i="7"/>
  <c r="BG449" i="7" s="1"/>
  <c r="AV290" i="7"/>
  <c r="BG290" i="7" s="1"/>
  <c r="AV289" i="7"/>
  <c r="BH289" i="7" s="1"/>
  <c r="AV248" i="7"/>
  <c r="AV240" i="7"/>
  <c r="BG240" i="7" s="1"/>
  <c r="AV235" i="7"/>
  <c r="BH235" i="7" s="1"/>
  <c r="AV276" i="7"/>
  <c r="BG276" i="7" s="1"/>
  <c r="AV381" i="7"/>
  <c r="BG381" i="7" s="1"/>
  <c r="AV286" i="7"/>
  <c r="BG286" i="7" s="1"/>
  <c r="AV285" i="7"/>
  <c r="BG285" i="7" s="1"/>
  <c r="AV283" i="7"/>
  <c r="AV284" i="7"/>
  <c r="BG284" i="7" s="1"/>
  <c r="AV241" i="7"/>
  <c r="BH241" i="7" s="1"/>
  <c r="AV242" i="7"/>
  <c r="BH242" i="7" s="1"/>
  <c r="AV391" i="7"/>
  <c r="BH391" i="7" s="1"/>
  <c r="AV487" i="7"/>
  <c r="BG487" i="7" s="1"/>
  <c r="AV488" i="7"/>
  <c r="BG488" i="7" s="1"/>
  <c r="BO239" i="7"/>
  <c r="BN239" i="7"/>
  <c r="BK239" i="7"/>
  <c r="BJ239" i="7"/>
  <c r="AV239" i="7"/>
  <c r="BG239" i="7" s="1"/>
  <c r="BO237" i="7"/>
  <c r="BN237" i="7"/>
  <c r="BK237" i="7"/>
  <c r="BJ237" i="7"/>
  <c r="AV237" i="7"/>
  <c r="BH237" i="7" s="1"/>
  <c r="BO238" i="7"/>
  <c r="BN238" i="7"/>
  <c r="BK238" i="7"/>
  <c r="BJ238" i="7"/>
  <c r="AV238" i="7"/>
  <c r="BH238" i="7" s="1"/>
  <c r="BO641" i="7"/>
  <c r="BN641" i="7"/>
  <c r="BK641" i="7"/>
  <c r="BJ641" i="7"/>
  <c r="AV641" i="7"/>
  <c r="BH641" i="7" s="1"/>
  <c r="BO540" i="7"/>
  <c r="BN540" i="7"/>
  <c r="BK540" i="7"/>
  <c r="BJ540" i="7"/>
  <c r="AV540" i="7"/>
  <c r="BH540" i="7" s="1"/>
  <c r="BO622" i="7"/>
  <c r="BN622" i="7"/>
  <c r="BK622" i="7"/>
  <c r="BJ622" i="7"/>
  <c r="AV622" i="7"/>
  <c r="BH622" i="7"/>
  <c r="BO278" i="7"/>
  <c r="BN278" i="7"/>
  <c r="BK278" i="7"/>
  <c r="BJ278" i="7"/>
  <c r="AV278" i="7"/>
  <c r="BH278" i="7" s="1"/>
  <c r="BO349" i="7"/>
  <c r="BN349" i="7"/>
  <c r="AV349" i="7"/>
  <c r="BH349" i="7" s="1"/>
  <c r="BO17" i="7"/>
  <c r="BN17" i="7"/>
  <c r="AV17" i="7"/>
  <c r="BG17" i="7" s="1"/>
  <c r="BO485" i="7"/>
  <c r="BN485" i="7"/>
  <c r="AV485" i="7"/>
  <c r="BO528" i="7"/>
  <c r="BN528" i="7"/>
  <c r="AV528" i="7"/>
  <c r="BH528" i="7" s="1"/>
  <c r="BO334" i="7"/>
  <c r="BN334" i="7"/>
  <c r="BJ334" i="7"/>
  <c r="AV334" i="7"/>
  <c r="BG334" i="7" s="1"/>
  <c r="BO344" i="7"/>
  <c r="BN344" i="7"/>
  <c r="BK344" i="7"/>
  <c r="BJ344" i="7"/>
  <c r="AV344" i="7"/>
  <c r="BG344" i="7" s="1"/>
  <c r="BO460" i="7"/>
  <c r="BN460" i="7"/>
  <c r="BK460" i="7"/>
  <c r="BJ460" i="7"/>
  <c r="AV460" i="7"/>
  <c r="BH460" i="7" s="1"/>
  <c r="BO260" i="7"/>
  <c r="BN260" i="7"/>
  <c r="BK260" i="7"/>
  <c r="BJ260" i="7"/>
  <c r="AV260" i="7"/>
  <c r="BG260" i="7" s="1"/>
  <c r="BO229" i="7"/>
  <c r="BN229" i="7"/>
  <c r="BK229" i="7"/>
  <c r="BJ229" i="7"/>
  <c r="AV229" i="7"/>
  <c r="BG229" i="7" s="1"/>
  <c r="BO228" i="7"/>
  <c r="BN228" i="7"/>
  <c r="BK228" i="7"/>
  <c r="BJ228" i="7"/>
  <c r="AV228" i="7"/>
  <c r="BH228" i="7"/>
  <c r="BO726" i="7"/>
  <c r="BN726" i="7"/>
  <c r="BK726" i="7"/>
  <c r="BJ726" i="7"/>
  <c r="AV726" i="7"/>
  <c r="BG726" i="7" s="1"/>
  <c r="BO728" i="7"/>
  <c r="BN728" i="7"/>
  <c r="BK728" i="7"/>
  <c r="BJ728" i="7"/>
  <c r="AV728" i="7"/>
  <c r="BH728" i="7" s="1"/>
  <c r="BO12" i="7"/>
  <c r="BN12" i="7"/>
  <c r="BK12" i="7"/>
  <c r="BJ12" i="7"/>
  <c r="AV12" i="7"/>
  <c r="BH12" i="7" s="1"/>
  <c r="BO357" i="7"/>
  <c r="BN357" i="7"/>
  <c r="BK357" i="7"/>
  <c r="BJ357" i="7"/>
  <c r="AV357" i="7"/>
  <c r="BH357" i="7"/>
  <c r="BO358" i="7"/>
  <c r="BN358" i="7"/>
  <c r="BK358" i="7"/>
  <c r="BJ358" i="7"/>
  <c r="AV358" i="7"/>
  <c r="BH358" i="7" s="1"/>
  <c r="BO395" i="7"/>
  <c r="BN395" i="7"/>
  <c r="BK395" i="7"/>
  <c r="BJ395" i="7"/>
  <c r="AV395" i="7"/>
  <c r="BH395" i="7" s="1"/>
  <c r="BO258" i="7"/>
  <c r="BN258" i="7"/>
  <c r="BK258" i="7"/>
  <c r="BJ258" i="7"/>
  <c r="AV258" i="7"/>
  <c r="BH258" i="7" s="1"/>
  <c r="BO277" i="7"/>
  <c r="BN277" i="7"/>
  <c r="BK277" i="7"/>
  <c r="BJ277" i="7"/>
  <c r="AV277" i="7"/>
  <c r="BG277" i="7" s="1"/>
  <c r="BO338" i="7"/>
  <c r="BN338" i="7"/>
  <c r="BK338" i="7"/>
  <c r="BJ338" i="7"/>
  <c r="AV338" i="7"/>
  <c r="BH338" i="7" s="1"/>
  <c r="BO332" i="7"/>
  <c r="BN332" i="7"/>
  <c r="BK332" i="7"/>
  <c r="BJ332" i="7"/>
  <c r="AV332" i="7"/>
  <c r="BG332" i="7" s="1"/>
  <c r="BO340" i="7"/>
  <c r="BN340" i="7"/>
  <c r="BK340" i="7"/>
  <c r="BJ340" i="7"/>
  <c r="AV340" i="7"/>
  <c r="BH340" i="7" s="1"/>
  <c r="BO341" i="7"/>
  <c r="BN341" i="7"/>
  <c r="BK341" i="7"/>
  <c r="BJ341" i="7"/>
  <c r="AV341" i="7"/>
  <c r="BG341" i="7" s="1"/>
  <c r="BO404" i="7"/>
  <c r="BN404" i="7"/>
  <c r="BK404" i="7"/>
  <c r="BJ404" i="7"/>
  <c r="AV404" i="7"/>
  <c r="BH404" i="7" s="1"/>
  <c r="BO403" i="7"/>
  <c r="BN403" i="7"/>
  <c r="BK403" i="7"/>
  <c r="BJ403" i="7"/>
  <c r="AV403" i="7"/>
  <c r="BH403" i="7" s="1"/>
  <c r="BO405" i="7"/>
  <c r="BN405" i="7"/>
  <c r="BK405" i="7"/>
  <c r="BJ405" i="7"/>
  <c r="AV405" i="7"/>
  <c r="BH405" i="7" s="1"/>
  <c r="BO359" i="7"/>
  <c r="BN359" i="7"/>
  <c r="BK359" i="7"/>
  <c r="BJ359" i="7"/>
  <c r="AV359" i="7"/>
  <c r="BG359" i="7" s="1"/>
  <c r="BO314" i="7"/>
  <c r="BN314" i="7"/>
  <c r="BK314" i="7"/>
  <c r="BJ314" i="7"/>
  <c r="AV314" i="7"/>
  <c r="BH314" i="7" s="1"/>
  <c r="BO315" i="7"/>
  <c r="BN315" i="7"/>
  <c r="BK315" i="7"/>
  <c r="BJ315" i="7"/>
  <c r="AV315" i="7"/>
  <c r="BH315" i="7" s="1"/>
  <c r="BO275" i="7"/>
  <c r="BN275" i="7"/>
  <c r="BK275" i="7"/>
  <c r="BJ275" i="7"/>
  <c r="AV275" i="7"/>
  <c r="BH275" i="7" s="1"/>
  <c r="BO245" i="7"/>
  <c r="BN245" i="7"/>
  <c r="BK245" i="7"/>
  <c r="BJ245" i="7"/>
  <c r="AV245" i="7"/>
  <c r="BH245" i="7" s="1"/>
  <c r="BO166" i="7"/>
  <c r="BN166" i="7"/>
  <c r="BJ166" i="7"/>
  <c r="BH166" i="7"/>
  <c r="BG166" i="7"/>
  <c r="AV166" i="7"/>
  <c r="BO165" i="7"/>
  <c r="BN165" i="7"/>
  <c r="BK165" i="7"/>
  <c r="BJ165" i="7"/>
  <c r="AV165" i="7"/>
  <c r="BH165" i="7" s="1"/>
  <c r="BO164" i="7"/>
  <c r="BN164" i="7"/>
  <c r="BK164" i="7"/>
  <c r="BJ164" i="7"/>
  <c r="BH164" i="7"/>
  <c r="BG164" i="7"/>
  <c r="AV164" i="7"/>
  <c r="BO163" i="7"/>
  <c r="BN163" i="7"/>
  <c r="BK163" i="7"/>
  <c r="BJ163" i="7"/>
  <c r="BH163" i="7"/>
  <c r="BG163" i="7"/>
  <c r="AV163" i="7"/>
  <c r="BO162" i="7"/>
  <c r="BN162" i="7"/>
  <c r="BH162" i="7"/>
  <c r="BG162" i="7"/>
  <c r="AV162" i="7"/>
  <c r="BO161" i="7"/>
  <c r="BN161" i="7"/>
  <c r="BK161" i="7"/>
  <c r="BJ161" i="7"/>
  <c r="AV161" i="7"/>
  <c r="BG161" i="7" s="1"/>
  <c r="BO160" i="7"/>
  <c r="BN160" i="7"/>
  <c r="BK160" i="7"/>
  <c r="BJ160" i="7"/>
  <c r="BH160" i="7"/>
  <c r="BG160" i="7"/>
  <c r="AV160" i="7"/>
  <c r="BO159" i="7"/>
  <c r="BN159" i="7"/>
  <c r="BK159" i="7"/>
  <c r="BJ159" i="7"/>
  <c r="AV159" i="7"/>
  <c r="BH159" i="7" s="1"/>
  <c r="BO158" i="7"/>
  <c r="BN158" i="7"/>
  <c r="BH158" i="7"/>
  <c r="BG158" i="7"/>
  <c r="AV158" i="7"/>
  <c r="BO157" i="7"/>
  <c r="BN157" i="7"/>
  <c r="BH157" i="7"/>
  <c r="BG157" i="7"/>
  <c r="AV157" i="7"/>
  <c r="BO156" i="7"/>
  <c r="BN156" i="7"/>
  <c r="BK156" i="7"/>
  <c r="BJ156" i="7"/>
  <c r="BH156" i="7"/>
  <c r="BG156" i="7"/>
  <c r="AV156" i="7"/>
  <c r="BO155" i="7"/>
  <c r="BN155" i="7"/>
  <c r="BK155" i="7"/>
  <c r="BJ155" i="7"/>
  <c r="AV155" i="7"/>
  <c r="BG155" i="7" s="1"/>
  <c r="BO154" i="7"/>
  <c r="BN154" i="7"/>
  <c r="BH154" i="7"/>
  <c r="BG154" i="7"/>
  <c r="AV154" i="7"/>
  <c r="BO153" i="7"/>
  <c r="BN153" i="7"/>
  <c r="BJ153" i="7"/>
  <c r="BH153" i="7"/>
  <c r="BG153" i="7"/>
  <c r="AV153" i="7"/>
  <c r="BO152" i="7"/>
  <c r="BN152" i="7"/>
  <c r="BJ152" i="7"/>
  <c r="BH152" i="7"/>
  <c r="BG152" i="7"/>
  <c r="AV152" i="7"/>
  <c r="BO151" i="7"/>
  <c r="BN151" i="7"/>
  <c r="BJ151" i="7"/>
  <c r="BH151" i="7"/>
  <c r="BG151" i="7"/>
  <c r="AV151" i="7"/>
  <c r="BO150" i="7"/>
  <c r="BN150" i="7"/>
  <c r="BK150" i="7"/>
  <c r="BJ150" i="7"/>
  <c r="AV150" i="7"/>
  <c r="BH150" i="7" s="1"/>
  <c r="BO149" i="7"/>
  <c r="BN149" i="7"/>
  <c r="BJ149" i="7"/>
  <c r="BH149" i="7"/>
  <c r="BG149" i="7"/>
  <c r="AV149" i="7"/>
  <c r="BO148" i="7"/>
  <c r="BN148" i="7"/>
  <c r="BJ148" i="7"/>
  <c r="BH148" i="7"/>
  <c r="BG148" i="7"/>
  <c r="AV148" i="7"/>
  <c r="BO147" i="7"/>
  <c r="BN147" i="7"/>
  <c r="BJ147" i="7"/>
  <c r="BH147" i="7"/>
  <c r="BG147" i="7"/>
  <c r="AV147" i="7"/>
  <c r="BO146" i="7"/>
  <c r="BN146" i="7"/>
  <c r="BJ146" i="7"/>
  <c r="BH146" i="7"/>
  <c r="BG146" i="7"/>
  <c r="AV146" i="7"/>
  <c r="BO145" i="7"/>
  <c r="BN145" i="7"/>
  <c r="BH145" i="7"/>
  <c r="BG145" i="7"/>
  <c r="AV145" i="7"/>
  <c r="BO144" i="7"/>
  <c r="BN144" i="7"/>
  <c r="BH144" i="7"/>
  <c r="BG144" i="7"/>
  <c r="AV144" i="7"/>
  <c r="BO143" i="7"/>
  <c r="BN143" i="7"/>
  <c r="BK143" i="7"/>
  <c r="BJ143" i="7"/>
  <c r="AV143" i="7"/>
  <c r="BG143" i="7" s="1"/>
  <c r="BO142" i="7"/>
  <c r="BN142" i="7"/>
  <c r="BK142" i="7"/>
  <c r="BJ142" i="7"/>
  <c r="BH142" i="7"/>
  <c r="BG142" i="7"/>
  <c r="AV142" i="7"/>
  <c r="BO141" i="7"/>
  <c r="BN141" i="7"/>
  <c r="BH141" i="7"/>
  <c r="BG141" i="7"/>
  <c r="AV141" i="7"/>
  <c r="BO140" i="7"/>
  <c r="BN140" i="7"/>
  <c r="BK140" i="7"/>
  <c r="BJ140" i="7"/>
  <c r="AV140" i="7"/>
  <c r="BH140" i="7" s="1"/>
  <c r="BO626" i="7"/>
  <c r="BN626" i="7"/>
  <c r="AV626" i="7"/>
  <c r="BO139" i="7"/>
  <c r="BN139" i="7"/>
  <c r="BH139" i="7"/>
  <c r="BG139" i="7"/>
  <c r="AV139" i="7"/>
  <c r="BO138" i="7"/>
  <c r="BN138" i="7"/>
  <c r="BH138" i="7"/>
  <c r="BG138" i="7"/>
  <c r="AV138" i="7"/>
  <c r="BO137" i="7"/>
  <c r="BN137" i="7"/>
  <c r="BK137" i="7"/>
  <c r="BJ137" i="7"/>
  <c r="BH137" i="7"/>
  <c r="BG137" i="7"/>
  <c r="AV137" i="7"/>
  <c r="BO136" i="7"/>
  <c r="BN136" i="7"/>
  <c r="BH136" i="7"/>
  <c r="BG136" i="7"/>
  <c r="AV136" i="7"/>
  <c r="BO135" i="7"/>
  <c r="BN135" i="7"/>
  <c r="BH135" i="7"/>
  <c r="BG135" i="7"/>
  <c r="AV135" i="7"/>
  <c r="BO134" i="7"/>
  <c r="BN134" i="7"/>
  <c r="BK134" i="7"/>
  <c r="BJ134" i="7"/>
  <c r="BH134" i="7"/>
  <c r="BG134" i="7"/>
  <c r="AV134" i="7"/>
  <c r="BO9" i="7"/>
  <c r="BN9" i="7"/>
  <c r="BK9" i="7"/>
  <c r="BJ9" i="7"/>
  <c r="BH9" i="7"/>
  <c r="BG9" i="7"/>
  <c r="AV9" i="7"/>
  <c r="BO623" i="7"/>
  <c r="BN623" i="7"/>
  <c r="BK623" i="7"/>
  <c r="BJ623" i="7"/>
  <c r="BH623" i="7"/>
  <c r="BG623" i="7"/>
  <c r="AV623" i="7"/>
  <c r="BO133" i="7"/>
  <c r="BN133" i="7"/>
  <c r="BK133" i="7"/>
  <c r="BJ133" i="7"/>
  <c r="AV133" i="7"/>
  <c r="BH133" i="7" s="1"/>
  <c r="BO132" i="7"/>
  <c r="BN132" i="7"/>
  <c r="BH132" i="7"/>
  <c r="BG132" i="7"/>
  <c r="AV132" i="7"/>
  <c r="BO131" i="7"/>
  <c r="BN131" i="7"/>
  <c r="BK131" i="7"/>
  <c r="BJ131" i="7"/>
  <c r="AV131" i="7"/>
  <c r="BH131" i="7" s="1"/>
  <c r="BO125" i="7"/>
  <c r="BN125" i="7"/>
  <c r="BK125" i="7"/>
  <c r="BJ125" i="7"/>
  <c r="AV125" i="7"/>
  <c r="BH125" i="7" s="1"/>
  <c r="BO124" i="7"/>
  <c r="BN124" i="7"/>
  <c r="BK124" i="7"/>
  <c r="BJ124" i="7"/>
  <c r="AV124" i="7"/>
  <c r="BG124" i="7" s="1"/>
  <c r="BO123" i="7"/>
  <c r="BN123" i="7"/>
  <c r="BK123" i="7"/>
  <c r="BJ123" i="7"/>
  <c r="AV123" i="7"/>
  <c r="BH123" i="7" s="1"/>
  <c r="BO7" i="7"/>
  <c r="BN7" i="7"/>
  <c r="BK7" i="7"/>
  <c r="BJ7" i="7"/>
  <c r="AV7" i="7"/>
  <c r="BH7" i="7" s="1"/>
  <c r="BO620" i="7"/>
  <c r="BN620" i="7"/>
  <c r="BH620" i="7"/>
  <c r="BG620" i="7"/>
  <c r="AV620" i="7"/>
  <c r="BO348" i="7"/>
  <c r="BN348" i="7"/>
  <c r="BK348" i="7"/>
  <c r="BJ348" i="7"/>
  <c r="BH348" i="7"/>
  <c r="BG348" i="7"/>
  <c r="AV348" i="7"/>
  <c r="BO6" i="7"/>
  <c r="BN6" i="7"/>
  <c r="BH6" i="7"/>
  <c r="BG6" i="7"/>
  <c r="AV6" i="7"/>
  <c r="BO122" i="7"/>
  <c r="BN122" i="7"/>
  <c r="BH122" i="7"/>
  <c r="BG122" i="7"/>
  <c r="AV122" i="7"/>
  <c r="BO121" i="7"/>
  <c r="BN121" i="7"/>
  <c r="BH121" i="7"/>
  <c r="BG121" i="7"/>
  <c r="AV121" i="7"/>
  <c r="BO346" i="7"/>
  <c r="BN346" i="7"/>
  <c r="BK346" i="7"/>
  <c r="BJ346" i="7"/>
  <c r="BH346" i="7"/>
  <c r="BG346" i="7"/>
  <c r="AV346" i="7"/>
  <c r="BO120" i="7"/>
  <c r="BN120" i="7"/>
  <c r="BH120" i="7"/>
  <c r="BG120" i="7"/>
  <c r="AV120" i="7"/>
  <c r="BO119" i="7"/>
  <c r="BN119" i="7"/>
  <c r="BH119" i="7"/>
  <c r="BG119" i="7"/>
  <c r="AV119" i="7"/>
  <c r="BO118" i="7"/>
  <c r="BN118" i="7"/>
  <c r="BK118" i="7"/>
  <c r="BJ118" i="7"/>
  <c r="BH118" i="7"/>
  <c r="BG118" i="7"/>
  <c r="AV118" i="7"/>
  <c r="BO117" i="7"/>
  <c r="BN117" i="7"/>
  <c r="BH117" i="7"/>
  <c r="BG117" i="7"/>
  <c r="AV117" i="7"/>
  <c r="BO116" i="7"/>
  <c r="BN116" i="7"/>
  <c r="BH116" i="7"/>
  <c r="BG116" i="7"/>
  <c r="AV116" i="7"/>
  <c r="BO115" i="7"/>
  <c r="BN115" i="7"/>
  <c r="BH115" i="7"/>
  <c r="BG115" i="7"/>
  <c r="AV115" i="7"/>
  <c r="BO114" i="7"/>
  <c r="BN114" i="7"/>
  <c r="BK114" i="7"/>
  <c r="BH114" i="7"/>
  <c r="BG114" i="7"/>
  <c r="AV114" i="7"/>
  <c r="BO113" i="7"/>
  <c r="BN113" i="7"/>
  <c r="BK113" i="7"/>
  <c r="BJ113" i="7"/>
  <c r="BH113" i="7"/>
  <c r="BG113" i="7"/>
  <c r="AV113" i="7"/>
  <c r="BO112" i="7"/>
  <c r="BN112" i="7"/>
  <c r="BK112" i="7"/>
  <c r="BJ112" i="7"/>
  <c r="BH112" i="7"/>
  <c r="BG112" i="7"/>
  <c r="AV112" i="7"/>
  <c r="BO615" i="7"/>
  <c r="BN615" i="7"/>
  <c r="BK615" i="7"/>
  <c r="BJ615" i="7"/>
  <c r="BH615" i="7"/>
  <c r="BG615" i="7"/>
  <c r="AV615" i="7"/>
  <c r="BO111" i="7"/>
  <c r="BN111" i="7"/>
  <c r="BK111" i="7"/>
  <c r="BJ111" i="7"/>
  <c r="BH111" i="7"/>
  <c r="BG111" i="7"/>
  <c r="AV111" i="7"/>
  <c r="BO110" i="7"/>
  <c r="BN110" i="7"/>
  <c r="BH110" i="7"/>
  <c r="BG110" i="7"/>
  <c r="AV110" i="7"/>
  <c r="BO109" i="7"/>
  <c r="BN109" i="7"/>
  <c r="BK109" i="7"/>
  <c r="BJ109" i="7"/>
  <c r="AV109" i="7"/>
  <c r="BH109" i="7" s="1"/>
  <c r="BO108" i="7"/>
  <c r="BN108" i="7"/>
  <c r="BH108" i="7"/>
  <c r="BG108" i="7"/>
  <c r="AV108" i="7"/>
  <c r="BO107" i="7"/>
  <c r="BN107" i="7"/>
  <c r="BK107" i="7"/>
  <c r="BJ107" i="7"/>
  <c r="BH107" i="7"/>
  <c r="BG107" i="7"/>
  <c r="AV107" i="7"/>
  <c r="BO106" i="7"/>
  <c r="BN106" i="7"/>
  <c r="BH106" i="7"/>
  <c r="BG106" i="7"/>
  <c r="AV106" i="7"/>
  <c r="BO105" i="7"/>
  <c r="BN105" i="7"/>
  <c r="BK105" i="7"/>
  <c r="BJ105" i="7"/>
  <c r="BH105" i="7"/>
  <c r="BG105" i="7"/>
  <c r="AV105" i="7"/>
  <c r="BO104" i="7"/>
  <c r="BN104" i="7"/>
  <c r="AV104" i="7"/>
  <c r="BH104" i="7" s="1"/>
  <c r="BO103" i="7"/>
  <c r="BN103" i="7"/>
  <c r="BK103" i="7"/>
  <c r="BJ103" i="7"/>
  <c r="BH103" i="7"/>
  <c r="BG103" i="7"/>
  <c r="AV103" i="7"/>
  <c r="BO102" i="7"/>
  <c r="BN102" i="7"/>
  <c r="BK102" i="7"/>
  <c r="BJ102" i="7"/>
  <c r="AV102" i="7"/>
  <c r="BG102" i="7" s="1"/>
  <c r="BO101" i="7"/>
  <c r="BN101" i="7"/>
  <c r="BK101" i="7"/>
  <c r="BJ101" i="7"/>
  <c r="AV101" i="7"/>
  <c r="BH101" i="7" s="1"/>
  <c r="BO100" i="7"/>
  <c r="BN100" i="7"/>
  <c r="BK100" i="7"/>
  <c r="BJ100" i="7"/>
  <c r="AV100" i="7"/>
  <c r="BH100" i="7" s="1"/>
  <c r="BO99" i="7"/>
  <c r="BN99" i="7"/>
  <c r="AV99" i="7"/>
  <c r="BH99" i="7" s="1"/>
  <c r="BO98" i="7"/>
  <c r="BN98" i="7"/>
  <c r="AV98" i="7"/>
  <c r="BO97" i="7"/>
  <c r="BN97" i="7"/>
  <c r="BK97" i="7"/>
  <c r="BJ97" i="7"/>
  <c r="AV97" i="7"/>
  <c r="BH97" i="7" s="1"/>
  <c r="BO96" i="7"/>
  <c r="BN96" i="7"/>
  <c r="BK96" i="7"/>
  <c r="BJ96" i="7"/>
  <c r="AV96" i="7"/>
  <c r="BH96" i="7" s="1"/>
  <c r="BO95" i="7"/>
  <c r="BN95" i="7"/>
  <c r="BH95" i="7"/>
  <c r="BG95" i="7"/>
  <c r="AV95" i="7"/>
  <c r="BO94" i="7"/>
  <c r="BN94" i="7"/>
  <c r="AV94" i="7"/>
  <c r="BG94" i="7" s="1"/>
  <c r="BO93" i="7"/>
  <c r="BN93" i="7"/>
  <c r="BK93" i="7"/>
  <c r="BJ93" i="7"/>
  <c r="BH93" i="7"/>
  <c r="BG93" i="7"/>
  <c r="AV93" i="7"/>
  <c r="BO92" i="7"/>
  <c r="BN92" i="7"/>
  <c r="BK92" i="7"/>
  <c r="BJ92" i="7"/>
  <c r="AV92" i="7"/>
  <c r="BG92" i="7" s="1"/>
  <c r="BO91" i="7"/>
  <c r="BN91" i="7"/>
  <c r="BJ91" i="7"/>
  <c r="AV91" i="7"/>
  <c r="BH91" i="7" s="1"/>
  <c r="BO90" i="7"/>
  <c r="BN90" i="7"/>
  <c r="AV90" i="7"/>
  <c r="BH90" i="7" s="1"/>
  <c r="BO89" i="7"/>
  <c r="BN89" i="7"/>
  <c r="BJ89" i="7"/>
  <c r="BH89" i="7"/>
  <c r="BG89" i="7"/>
  <c r="AV89" i="7"/>
  <c r="BO88" i="7"/>
  <c r="BN88" i="7"/>
  <c r="BJ88" i="7"/>
  <c r="BH88" i="7"/>
  <c r="BG88" i="7"/>
  <c r="AV88" i="7"/>
  <c r="BO87" i="7"/>
  <c r="BN87" i="7"/>
  <c r="BK87" i="7"/>
  <c r="BJ87" i="7"/>
  <c r="BH87" i="7"/>
  <c r="BG87" i="7"/>
  <c r="AV87" i="7"/>
  <c r="BO86" i="7"/>
  <c r="BN86" i="7"/>
  <c r="BK86" i="7"/>
  <c r="BJ86" i="7"/>
  <c r="AV86" i="7"/>
  <c r="BH86" i="7" s="1"/>
  <c r="BO85" i="7"/>
  <c r="BN85" i="7"/>
  <c r="BK85" i="7"/>
  <c r="BJ85" i="7"/>
  <c r="AV85" i="7"/>
  <c r="BH85" i="7" s="1"/>
  <c r="BO603" i="7"/>
  <c r="BN603" i="7"/>
  <c r="BK603" i="7"/>
  <c r="BJ603" i="7"/>
  <c r="BH603" i="7"/>
  <c r="BG603" i="7"/>
  <c r="AV603" i="7"/>
  <c r="BO84" i="7"/>
  <c r="BN84" i="7"/>
  <c r="AV84" i="7"/>
  <c r="BG84" i="7" s="1"/>
  <c r="BO83" i="7"/>
  <c r="BN83" i="7"/>
  <c r="BK83" i="7"/>
  <c r="BJ83" i="7"/>
  <c r="AV83" i="7"/>
  <c r="BH83" i="7" s="1"/>
  <c r="BO82" i="7"/>
  <c r="BN82" i="7"/>
  <c r="BK82" i="7"/>
  <c r="BJ82" i="7"/>
  <c r="AV82" i="7"/>
  <c r="BH82" i="7" s="1"/>
  <c r="BO4" i="7"/>
  <c r="BN4" i="7"/>
  <c r="BK4" i="7"/>
  <c r="BJ4" i="7"/>
  <c r="BH4" i="7"/>
  <c r="BG4" i="7"/>
  <c r="AV4" i="7"/>
  <c r="BO81" i="7"/>
  <c r="BN81" i="7"/>
  <c r="BK81" i="7"/>
  <c r="BJ81" i="7"/>
  <c r="BH81" i="7"/>
  <c r="BG81" i="7"/>
  <c r="AV81" i="7"/>
  <c r="BO596" i="7"/>
  <c r="BN596" i="7"/>
  <c r="BK596" i="7"/>
  <c r="BJ596" i="7"/>
  <c r="BH596" i="7"/>
  <c r="BG596" i="7"/>
  <c r="AV596" i="7"/>
  <c r="BO80" i="7"/>
  <c r="BN80" i="7"/>
  <c r="AV80" i="7"/>
  <c r="BO79" i="7"/>
  <c r="BN79" i="7"/>
  <c r="BH79" i="7"/>
  <c r="BG79" i="7"/>
  <c r="AV79" i="7"/>
  <c r="BO78" i="7"/>
  <c r="BN78" i="7"/>
  <c r="BK78" i="7"/>
  <c r="BJ78" i="7"/>
  <c r="AV78" i="7"/>
  <c r="BG78" i="7" s="1"/>
  <c r="BO77" i="7"/>
  <c r="BN77" i="7"/>
  <c r="BK77" i="7"/>
  <c r="BJ77" i="7"/>
  <c r="AV77" i="7"/>
  <c r="BH77" i="7" s="1"/>
  <c r="BO76" i="7"/>
  <c r="BN76" i="7"/>
  <c r="BK76" i="7"/>
  <c r="BJ76" i="7"/>
  <c r="BH76" i="7"/>
  <c r="BG76" i="7"/>
  <c r="AV76" i="7"/>
  <c r="BO75" i="7"/>
  <c r="BN75" i="7"/>
  <c r="BH75" i="7"/>
  <c r="BG75" i="7"/>
  <c r="AV75" i="7"/>
  <c r="BO74" i="7"/>
  <c r="BN74" i="7"/>
  <c r="BK74" i="7"/>
  <c r="BJ74" i="7"/>
  <c r="BH74" i="7"/>
  <c r="BG74" i="7"/>
  <c r="AV74" i="7"/>
  <c r="BO73" i="7"/>
  <c r="BN73" i="7"/>
  <c r="BK73" i="7"/>
  <c r="BJ73" i="7"/>
  <c r="AV73" i="7"/>
  <c r="BG73" i="7" s="1"/>
  <c r="BO72" i="7"/>
  <c r="BN72" i="7"/>
  <c r="BK72" i="7"/>
  <c r="BJ72" i="7"/>
  <c r="AV72" i="7"/>
  <c r="BG72" i="7" s="1"/>
  <c r="BO71" i="7"/>
  <c r="BN71" i="7"/>
  <c r="BK71" i="7"/>
  <c r="BJ71" i="7"/>
  <c r="AV71" i="7"/>
  <c r="BH71" i="7" s="1"/>
  <c r="BO70" i="7"/>
  <c r="BN70" i="7"/>
  <c r="BJ70" i="7"/>
  <c r="AV70" i="7"/>
  <c r="BO3" i="7"/>
  <c r="BN3" i="7"/>
  <c r="BH3" i="7"/>
  <c r="BG3" i="7"/>
  <c r="AV3" i="7"/>
  <c r="BO69" i="7"/>
  <c r="BN69" i="7"/>
  <c r="BK69" i="7"/>
  <c r="BJ69" i="7"/>
  <c r="BH69" i="7"/>
  <c r="BG69" i="7"/>
  <c r="AV69" i="7"/>
  <c r="BO68" i="7"/>
  <c r="BN68" i="7"/>
  <c r="BK68" i="7"/>
  <c r="BJ68" i="7"/>
  <c r="AV68" i="7"/>
  <c r="BO67" i="7"/>
  <c r="BN67" i="7"/>
  <c r="BK67" i="7"/>
  <c r="BJ67" i="7"/>
  <c r="AV67" i="7"/>
  <c r="BH67" i="7" s="1"/>
  <c r="BO66" i="7"/>
  <c r="BN66" i="7"/>
  <c r="BJ66" i="7"/>
  <c r="AV66" i="7"/>
  <c r="BG66" i="7" s="1"/>
  <c r="BO591" i="7"/>
  <c r="BN591" i="7"/>
  <c r="BK591" i="7"/>
  <c r="BJ591" i="7"/>
  <c r="BH591" i="7"/>
  <c r="BG591" i="7"/>
  <c r="AV591" i="7"/>
  <c r="BO128" i="7"/>
  <c r="BN128" i="7"/>
  <c r="BK128" i="7"/>
  <c r="BJ128" i="7"/>
  <c r="AV128" i="7"/>
  <c r="BG128" i="7" s="1"/>
  <c r="BO65" i="7"/>
  <c r="BN65" i="7"/>
  <c r="BK65" i="7"/>
  <c r="BJ65" i="7"/>
  <c r="AV65" i="7"/>
  <c r="BH65" i="7" s="1"/>
  <c r="BO64" i="7"/>
  <c r="BN64" i="7"/>
  <c r="BK64" i="7"/>
  <c r="BJ64" i="7"/>
  <c r="AV64" i="7"/>
  <c r="BH64" i="7" s="1"/>
  <c r="BO63" i="7"/>
  <c r="BN63" i="7"/>
  <c r="BK63" i="7"/>
  <c r="BJ63" i="7"/>
  <c r="BH63" i="7"/>
  <c r="BG63" i="7"/>
  <c r="AV63" i="7"/>
  <c r="BO62" i="7"/>
  <c r="BN62" i="7"/>
  <c r="BK62" i="7"/>
  <c r="BJ62" i="7"/>
  <c r="BH62" i="7"/>
  <c r="BG62" i="7"/>
  <c r="AV62" i="7"/>
  <c r="BO61" i="7"/>
  <c r="BN61" i="7"/>
  <c r="BK61" i="7"/>
  <c r="BJ61" i="7"/>
  <c r="BH61" i="7"/>
  <c r="BG61" i="7"/>
  <c r="AV61" i="7"/>
  <c r="BO60" i="7"/>
  <c r="BN60" i="7"/>
  <c r="BK60" i="7"/>
  <c r="BJ60" i="7"/>
  <c r="AV60" i="7"/>
  <c r="BH60" i="7" s="1"/>
  <c r="BO59" i="7"/>
  <c r="BN59" i="7"/>
  <c r="BK59" i="7"/>
  <c r="BJ59" i="7"/>
  <c r="BH59" i="7"/>
  <c r="BG59" i="7"/>
  <c r="AV59" i="7"/>
  <c r="BO58" i="7"/>
  <c r="BN58" i="7"/>
  <c r="BK58" i="7"/>
  <c r="BJ58" i="7"/>
  <c r="AV58" i="7"/>
  <c r="BH58" i="7" s="1"/>
  <c r="BO57" i="7"/>
  <c r="BN57" i="7"/>
  <c r="AV57" i="7"/>
  <c r="BG57" i="7" s="1"/>
  <c r="BO56" i="7"/>
  <c r="BN56" i="7"/>
  <c r="AV56" i="7"/>
  <c r="BO55" i="7"/>
  <c r="BN55" i="7"/>
  <c r="AV55" i="7"/>
  <c r="BH55" i="7" s="1"/>
  <c r="BO54" i="7"/>
  <c r="BN54" i="7"/>
  <c r="AV54" i="7"/>
  <c r="BH54" i="7" s="1"/>
  <c r="BO53" i="7"/>
  <c r="BN53" i="7"/>
  <c r="AV53" i="7"/>
  <c r="BG53" i="7" s="1"/>
  <c r="BO52" i="7"/>
  <c r="BN52" i="7"/>
  <c r="AV52" i="7"/>
  <c r="BH52" i="7" s="1"/>
  <c r="BO51" i="7"/>
  <c r="BN51" i="7"/>
  <c r="AV51" i="7"/>
  <c r="BH51" i="7" s="1"/>
  <c r="BO50" i="7"/>
  <c r="BN50" i="7"/>
  <c r="AV50" i="7"/>
  <c r="BH50" i="7" s="1"/>
  <c r="BO49" i="7"/>
  <c r="BN49" i="7"/>
  <c r="AV49" i="7"/>
  <c r="BG49" i="7" s="1"/>
  <c r="BO48" i="7"/>
  <c r="BN48" i="7"/>
  <c r="AV48" i="7"/>
  <c r="BH48" i="7" s="1"/>
  <c r="BO47" i="7"/>
  <c r="BN47" i="7"/>
  <c r="AV47" i="7"/>
  <c r="BH47" i="7" s="1"/>
  <c r="BO46" i="7"/>
  <c r="BN46" i="7"/>
  <c r="AV46" i="7"/>
  <c r="BO45" i="7"/>
  <c r="BN45" i="7"/>
  <c r="AV45" i="7"/>
  <c r="BG45" i="7" s="1"/>
  <c r="BO44" i="7"/>
  <c r="BN44" i="7"/>
  <c r="BK44" i="7"/>
  <c r="BJ44" i="7"/>
  <c r="BH44" i="7"/>
  <c r="BG44" i="7"/>
  <c r="AV44" i="7"/>
  <c r="BO43" i="7"/>
  <c r="BN43" i="7"/>
  <c r="BK43" i="7"/>
  <c r="BJ43" i="7"/>
  <c r="BH43" i="7"/>
  <c r="BG43" i="7"/>
  <c r="AV43" i="7"/>
  <c r="BO42" i="7"/>
  <c r="BN42" i="7"/>
  <c r="BK42" i="7"/>
  <c r="BJ42" i="7"/>
  <c r="BH42" i="7"/>
  <c r="BG42" i="7"/>
  <c r="AV42" i="7"/>
  <c r="BO41" i="7"/>
  <c r="BN41" i="7"/>
  <c r="BK41" i="7"/>
  <c r="BJ41" i="7"/>
  <c r="AV41" i="7"/>
  <c r="BG41" i="7" s="1"/>
  <c r="BO40" i="7"/>
  <c r="BN40" i="7"/>
  <c r="AV40" i="7"/>
  <c r="BG40" i="7" s="1"/>
  <c r="BO39" i="7"/>
  <c r="BN39" i="7"/>
  <c r="BK39" i="7"/>
  <c r="BJ39" i="7"/>
  <c r="AV39" i="7"/>
  <c r="BH39" i="7" s="1"/>
  <c r="BO38" i="7"/>
  <c r="BN38" i="7"/>
  <c r="BH38" i="7"/>
  <c r="BG38" i="7"/>
  <c r="AV38" i="7"/>
  <c r="BO37" i="7"/>
  <c r="BN37" i="7"/>
  <c r="BH37" i="7"/>
  <c r="BG37" i="7"/>
  <c r="AV37" i="7"/>
  <c r="BO36" i="7"/>
  <c r="BN36" i="7"/>
  <c r="AV36" i="7"/>
  <c r="BH36" i="7" s="1"/>
  <c r="BO35" i="7"/>
  <c r="BN35" i="7"/>
  <c r="BK35" i="7"/>
  <c r="BJ35" i="7"/>
  <c r="AV35" i="7"/>
  <c r="BH35" i="7" s="1"/>
  <c r="BO34" i="7"/>
  <c r="BN34" i="7"/>
  <c r="AV34" i="7"/>
  <c r="BH34" i="7" s="1"/>
  <c r="BO33" i="7"/>
  <c r="BN33" i="7"/>
  <c r="AV33" i="7"/>
  <c r="BH33" i="7" s="1"/>
  <c r="BO32" i="7"/>
  <c r="BN32" i="7"/>
  <c r="BK32" i="7"/>
  <c r="BJ32" i="7"/>
  <c r="AV32" i="7"/>
  <c r="BH32" i="7" s="1"/>
  <c r="BO31" i="7"/>
  <c r="BN31" i="7"/>
  <c r="BH31" i="7"/>
  <c r="BG31" i="7"/>
  <c r="AV31" i="7"/>
  <c r="BO30" i="7"/>
  <c r="BN30" i="7"/>
  <c r="BK30" i="7"/>
  <c r="BJ30" i="7"/>
  <c r="BH30" i="7"/>
  <c r="BG30" i="7"/>
  <c r="AV30" i="7"/>
  <c r="BO231" i="7"/>
  <c r="BN231" i="7"/>
  <c r="BK231" i="7"/>
  <c r="BJ231" i="7"/>
  <c r="BH231" i="7"/>
  <c r="BG231" i="7"/>
  <c r="AV231" i="7"/>
  <c r="BO29" i="7"/>
  <c r="BN29" i="7"/>
  <c r="BK29" i="7"/>
  <c r="BJ29" i="7"/>
  <c r="AV29" i="7"/>
  <c r="BG29" i="7" s="1"/>
  <c r="BO28" i="7"/>
  <c r="BN28" i="7"/>
  <c r="BK28" i="7"/>
  <c r="BJ28" i="7"/>
  <c r="BH28" i="7"/>
  <c r="BG28" i="7"/>
  <c r="AV28" i="7"/>
  <c r="BO27" i="7"/>
  <c r="BN27" i="7"/>
  <c r="BH27" i="7"/>
  <c r="BG27" i="7"/>
  <c r="AV27" i="7"/>
  <c r="BO26" i="7"/>
  <c r="BN26" i="7"/>
  <c r="BK26" i="7"/>
  <c r="BJ26" i="7"/>
  <c r="BH26" i="7"/>
  <c r="BG26" i="7"/>
  <c r="AV26" i="7"/>
  <c r="BO25" i="7"/>
  <c r="BN25" i="7"/>
  <c r="BK25" i="7"/>
  <c r="BJ25" i="7"/>
  <c r="BH25" i="7"/>
  <c r="BG25" i="7"/>
  <c r="AV25" i="7"/>
  <c r="BO24" i="7"/>
  <c r="BN24" i="7"/>
  <c r="AV24" i="7"/>
  <c r="BO23" i="7"/>
  <c r="BN23" i="7"/>
  <c r="BK23" i="7"/>
  <c r="BJ23" i="7"/>
  <c r="AV23" i="7"/>
  <c r="BH23" i="7" s="1"/>
  <c r="BO226" i="7"/>
  <c r="BN226" i="7"/>
  <c r="BK226" i="7"/>
  <c r="BJ226" i="7"/>
  <c r="BH226" i="7"/>
  <c r="BG226" i="7"/>
  <c r="AV226" i="7"/>
  <c r="BO22" i="7"/>
  <c r="BN22" i="7"/>
  <c r="BH22" i="7"/>
  <c r="BG22" i="7"/>
  <c r="AV22" i="7"/>
  <c r="BO21" i="7"/>
  <c r="BN21" i="7"/>
  <c r="BK21" i="7"/>
  <c r="BJ21" i="7"/>
  <c r="AV21" i="7"/>
  <c r="BG21" i="7" s="1"/>
  <c r="BO127" i="7"/>
  <c r="BN127" i="7"/>
  <c r="BH127" i="7"/>
  <c r="BG127" i="7"/>
  <c r="BO126" i="7"/>
  <c r="BN126" i="7"/>
  <c r="BK126" i="7"/>
  <c r="BJ126" i="7"/>
  <c r="AV126" i="7"/>
  <c r="BH126" i="7" s="1"/>
  <c r="BO20" i="7"/>
  <c r="BN20" i="7"/>
  <c r="BK20" i="7"/>
  <c r="BJ20" i="7"/>
  <c r="AV20" i="7"/>
  <c r="BH20" i="7" s="1"/>
  <c r="BH488" i="7"/>
  <c r="BG372" i="7"/>
  <c r="BG446" i="7"/>
  <c r="BH446" i="7"/>
  <c r="BH438" i="7"/>
  <c r="BG622" i="7"/>
  <c r="BH485" i="7"/>
  <c r="BG485" i="7"/>
  <c r="BG357" i="7"/>
  <c r="BG228" i="7"/>
  <c r="CU22" i="7"/>
  <c r="CU226" i="7"/>
  <c r="CU23" i="7"/>
  <c r="CU24" i="7"/>
  <c r="CU25" i="7"/>
  <c r="CU26" i="7"/>
  <c r="CU27" i="7"/>
  <c r="CU28" i="7"/>
  <c r="CU29" i="7"/>
  <c r="CU231" i="7"/>
  <c r="CU30" i="7"/>
  <c r="CU31" i="7"/>
  <c r="CU32" i="7"/>
  <c r="CU33" i="7"/>
  <c r="CU34" i="7"/>
  <c r="CU35" i="7"/>
  <c r="CU36" i="7"/>
  <c r="CU37" i="7"/>
  <c r="CU38" i="7"/>
  <c r="CU39" i="7"/>
  <c r="CU40" i="7"/>
  <c r="CU41" i="7"/>
  <c r="CU42" i="7"/>
  <c r="CU43" i="7"/>
  <c r="CU44" i="7"/>
  <c r="CU45" i="7"/>
  <c r="CU46" i="7"/>
  <c r="CU47" i="7"/>
  <c r="CU49" i="7"/>
  <c r="CU50" i="7"/>
  <c r="CU51" i="7"/>
  <c r="CU52" i="7"/>
  <c r="CU53" i="7"/>
  <c r="CU54" i="7"/>
  <c r="CU55" i="7"/>
  <c r="CU56" i="7"/>
  <c r="CU57" i="7"/>
  <c r="CU58" i="7"/>
  <c r="CU59" i="7"/>
  <c r="CU60" i="7"/>
  <c r="CU61" i="7"/>
  <c r="CU62" i="7"/>
  <c r="CU63" i="7"/>
  <c r="CU64" i="7"/>
  <c r="CU65" i="7"/>
  <c r="CU128" i="7"/>
  <c r="CU591" i="7"/>
  <c r="CU66" i="7"/>
  <c r="CU67" i="7"/>
  <c r="CU68" i="7"/>
  <c r="CU69" i="7"/>
  <c r="CU3" i="7"/>
  <c r="CU70" i="7"/>
  <c r="CU71" i="7"/>
  <c r="CU72" i="7"/>
  <c r="CU73" i="7"/>
  <c r="CU74" i="7"/>
  <c r="CU75" i="7"/>
  <c r="CU76" i="7"/>
  <c r="CU77" i="7"/>
  <c r="CU78" i="7"/>
  <c r="CU79" i="7"/>
  <c r="CU80" i="7"/>
  <c r="CU596" i="7"/>
  <c r="CU81" i="7"/>
  <c r="CU4" i="7"/>
  <c r="CU82" i="7"/>
  <c r="CU83" i="7"/>
  <c r="CU84" i="7"/>
  <c r="CU603" i="7"/>
  <c r="CU85" i="7"/>
  <c r="CU86" i="7"/>
  <c r="CU87" i="7"/>
  <c r="CU88" i="7"/>
  <c r="CU89" i="7"/>
  <c r="CU90" i="7"/>
  <c r="CU91" i="7"/>
  <c r="CU92" i="7"/>
  <c r="CU93" i="7"/>
  <c r="CU94" i="7"/>
  <c r="CU95" i="7"/>
  <c r="CU96" i="7"/>
  <c r="CU97" i="7"/>
  <c r="CU98" i="7"/>
  <c r="CU99" i="7"/>
  <c r="CU100" i="7"/>
  <c r="CU101" i="7"/>
  <c r="CU102" i="7"/>
  <c r="CU103" i="7"/>
  <c r="CU104" i="7"/>
  <c r="CU105" i="7"/>
  <c r="CU106" i="7"/>
  <c r="CU107" i="7"/>
  <c r="CU108" i="7"/>
  <c r="CU109" i="7"/>
  <c r="CU110" i="7"/>
  <c r="CU111" i="7"/>
  <c r="CU615" i="7"/>
  <c r="CU112" i="7"/>
  <c r="CU113" i="7"/>
  <c r="CU114" i="7"/>
  <c r="CU115" i="7"/>
  <c r="CU116" i="7"/>
  <c r="CU117" i="7"/>
  <c r="CU118" i="7"/>
  <c r="CU119" i="7"/>
  <c r="CU120" i="7"/>
  <c r="CU346" i="7"/>
  <c r="CU121" i="7"/>
  <c r="CU122" i="7"/>
  <c r="CU6" i="7"/>
  <c r="CU348" i="7"/>
  <c r="CU620" i="7"/>
  <c r="CU7" i="7"/>
  <c r="CU123" i="7"/>
  <c r="CU124" i="7"/>
  <c r="CU125" i="7"/>
  <c r="CU131" i="7"/>
  <c r="CU132" i="7"/>
  <c r="CU133" i="7"/>
  <c r="CU623" i="7"/>
  <c r="CU9" i="7"/>
  <c r="CU134" i="7"/>
  <c r="CU135" i="7"/>
  <c r="CU136" i="7"/>
  <c r="CU137" i="7"/>
  <c r="CU138" i="7"/>
  <c r="CU139" i="7"/>
  <c r="CU626" i="7"/>
  <c r="CU140" i="7"/>
  <c r="CU141" i="7"/>
  <c r="CU142" i="7"/>
  <c r="CU143" i="7"/>
  <c r="CU144" i="7"/>
  <c r="CU145" i="7"/>
  <c r="CU146" i="7"/>
  <c r="CU147" i="7"/>
  <c r="CU148" i="7"/>
  <c r="CU149" i="7"/>
  <c r="CU150" i="7"/>
  <c r="CU151" i="7"/>
  <c r="CU152" i="7"/>
  <c r="CU153" i="7"/>
  <c r="CU154" i="7"/>
  <c r="CU155" i="7"/>
  <c r="CU156" i="7"/>
  <c r="CU157" i="7"/>
  <c r="CU158" i="7"/>
  <c r="CU159" i="7"/>
  <c r="CU160" i="7"/>
  <c r="CU161" i="7"/>
  <c r="CU162" i="7"/>
  <c r="CU163" i="7"/>
  <c r="CU164" i="7"/>
  <c r="CU165" i="7"/>
  <c r="CU166" i="7"/>
  <c r="CU245" i="7"/>
  <c r="CU275" i="7"/>
  <c r="CU315" i="7"/>
  <c r="CU314" i="7"/>
  <c r="CU359" i="7"/>
  <c r="CU405" i="7"/>
  <c r="CU403" i="7"/>
  <c r="CU404" i="7"/>
  <c r="CU341" i="7"/>
  <c r="CU340" i="7"/>
  <c r="CU332" i="7"/>
  <c r="CU338" i="7"/>
  <c r="CU277" i="7"/>
  <c r="CU258" i="7"/>
  <c r="CU395" i="7"/>
  <c r="CU358" i="7"/>
  <c r="CU357" i="7"/>
  <c r="CU12" i="7"/>
  <c r="CU728" i="7"/>
  <c r="CU726" i="7"/>
  <c r="CU228" i="7"/>
  <c r="CU229" i="7"/>
  <c r="CU260" i="7"/>
  <c r="CU460" i="7"/>
  <c r="CU344" i="7"/>
  <c r="CU334" i="7"/>
  <c r="CU528" i="7"/>
  <c r="CU485" i="7"/>
  <c r="CU17" i="7"/>
  <c r="CU349" i="7"/>
  <c r="CU21" i="7"/>
  <c r="CU20" i="7"/>
  <c r="BB126" i="7"/>
  <c r="BB127" i="7"/>
  <c r="BB21" i="7"/>
  <c r="BB22" i="7"/>
  <c r="BB226" i="7"/>
  <c r="BB23" i="7"/>
  <c r="BB24" i="7"/>
  <c r="BB25" i="7"/>
  <c r="BB26" i="7"/>
  <c r="BB27" i="7"/>
  <c r="BB28" i="7"/>
  <c r="BB29" i="7"/>
  <c r="BB231" i="7"/>
  <c r="BB30" i="7"/>
  <c r="BB31" i="7"/>
  <c r="BB32" i="7"/>
  <c r="BB33" i="7"/>
  <c r="BB34" i="7"/>
  <c r="BB35" i="7"/>
  <c r="BB36" i="7"/>
  <c r="BB37" i="7"/>
  <c r="BB38" i="7"/>
  <c r="BB39" i="7"/>
  <c r="BB40" i="7"/>
  <c r="BB41" i="7"/>
  <c r="BB42" i="7"/>
  <c r="BB43" i="7"/>
  <c r="BB44" i="7"/>
  <c r="BB45" i="7"/>
  <c r="BB46" i="7"/>
  <c r="BB47" i="7"/>
  <c r="BB48" i="7"/>
  <c r="BB49" i="7"/>
  <c r="BB50" i="7"/>
  <c r="BB51" i="7"/>
  <c r="BB52" i="7"/>
  <c r="BB53" i="7"/>
  <c r="BB54" i="7"/>
  <c r="BB55" i="7"/>
  <c r="BB56" i="7"/>
  <c r="BB57" i="7"/>
  <c r="BB58" i="7"/>
  <c r="BB59" i="7"/>
  <c r="BB60" i="7"/>
  <c r="BB61" i="7"/>
  <c r="BB62" i="7"/>
  <c r="BB63" i="7"/>
  <c r="BB64" i="7"/>
  <c r="BB65" i="7"/>
  <c r="BB128" i="7"/>
  <c r="BB591" i="7"/>
  <c r="BB66" i="7"/>
  <c r="BB67" i="7"/>
  <c r="BB68" i="7"/>
  <c r="BB69" i="7"/>
  <c r="BB3" i="7"/>
  <c r="BB70" i="7"/>
  <c r="BB71" i="7"/>
  <c r="BB72" i="7"/>
  <c r="BB73" i="7"/>
  <c r="BB74" i="7"/>
  <c r="BB75" i="7"/>
  <c r="BB76" i="7"/>
  <c r="BB77" i="7"/>
  <c r="BB78" i="7"/>
  <c r="BB79" i="7"/>
  <c r="BB80" i="7"/>
  <c r="BB596" i="7"/>
  <c r="BB81" i="7"/>
  <c r="BB4" i="7"/>
  <c r="BB82" i="7"/>
  <c r="BB83" i="7"/>
  <c r="BB84" i="7"/>
  <c r="BB603" i="7"/>
  <c r="BB85" i="7"/>
  <c r="BB86" i="7"/>
  <c r="BB87" i="7"/>
  <c r="BB88" i="7"/>
  <c r="BB89" i="7"/>
  <c r="BB90" i="7"/>
  <c r="BB91" i="7"/>
  <c r="BB92" i="7"/>
  <c r="BB93" i="7"/>
  <c r="BB94" i="7"/>
  <c r="BB95" i="7"/>
  <c r="BB96" i="7"/>
  <c r="BB97" i="7"/>
  <c r="BB98" i="7"/>
  <c r="BB99" i="7"/>
  <c r="BB100" i="7"/>
  <c r="BB101" i="7"/>
  <c r="BB102" i="7"/>
  <c r="BB103" i="7"/>
  <c r="BB104" i="7"/>
  <c r="BB105" i="7"/>
  <c r="BB106" i="7"/>
  <c r="BB107" i="7"/>
  <c r="BB108" i="7"/>
  <c r="BB109" i="7"/>
  <c r="BB110" i="7"/>
  <c r="BB111" i="7"/>
  <c r="BB615" i="7"/>
  <c r="BB112" i="7"/>
  <c r="BB113" i="7"/>
  <c r="BB114" i="7"/>
  <c r="BB115" i="7"/>
  <c r="BB116" i="7"/>
  <c r="BB117" i="7"/>
  <c r="BB118" i="7"/>
  <c r="BB119" i="7"/>
  <c r="BB120" i="7"/>
  <c r="BB346" i="7"/>
  <c r="BB121" i="7"/>
  <c r="BB122" i="7"/>
  <c r="BB6" i="7"/>
  <c r="BB348" i="7"/>
  <c r="BB620" i="7"/>
  <c r="BB7" i="7"/>
  <c r="BB123" i="7"/>
  <c r="BB124" i="7"/>
  <c r="BB125" i="7"/>
  <c r="BB131" i="7"/>
  <c r="BB132" i="7"/>
  <c r="BB133" i="7"/>
  <c r="BB623" i="7"/>
  <c r="BB9" i="7"/>
  <c r="BB134" i="7"/>
  <c r="BB135" i="7"/>
  <c r="BB136" i="7"/>
  <c r="BB137" i="7"/>
  <c r="BB138" i="7"/>
  <c r="BB139" i="7"/>
  <c r="BB626" i="7"/>
  <c r="BB140" i="7"/>
  <c r="BB141" i="7"/>
  <c r="BB142" i="7"/>
  <c r="BB143" i="7"/>
  <c r="BB144" i="7"/>
  <c r="BB145" i="7"/>
  <c r="BB146" i="7"/>
  <c r="BB147" i="7"/>
  <c r="BB148" i="7"/>
  <c r="BB149" i="7"/>
  <c r="BB150" i="7"/>
  <c r="BB151" i="7"/>
  <c r="BB152" i="7"/>
  <c r="BB153" i="7"/>
  <c r="BB154" i="7"/>
  <c r="BB155" i="7"/>
  <c r="BB156" i="7"/>
  <c r="BB157" i="7"/>
  <c r="BB158" i="7"/>
  <c r="BB159" i="7"/>
  <c r="BB160" i="7"/>
  <c r="BB161" i="7"/>
  <c r="BB162" i="7"/>
  <c r="BB163" i="7"/>
  <c r="BB164" i="7"/>
  <c r="BB165" i="7"/>
  <c r="BB166" i="7"/>
  <c r="BB245" i="7"/>
  <c r="BB275" i="7"/>
  <c r="BB315" i="7"/>
  <c r="BB314" i="7"/>
  <c r="BB359" i="7"/>
  <c r="BB405" i="7"/>
  <c r="BB403" i="7"/>
  <c r="BB404" i="7"/>
  <c r="BB341" i="7"/>
  <c r="BB340" i="7"/>
  <c r="BB332" i="7"/>
  <c r="BB338" i="7"/>
  <c r="BB277" i="7"/>
  <c r="BB258" i="7"/>
  <c r="BB395" i="7"/>
  <c r="BB358" i="7"/>
  <c r="BB357" i="7"/>
  <c r="BB12" i="7"/>
  <c r="BB728" i="7"/>
  <c r="BB726" i="7"/>
  <c r="BB228" i="7"/>
  <c r="BB229" i="7"/>
  <c r="BB260" i="7"/>
  <c r="BB460" i="7"/>
  <c r="BB344" i="7"/>
  <c r="BB334" i="7"/>
  <c r="BB528" i="7"/>
  <c r="BB485" i="7"/>
  <c r="BB17" i="7"/>
  <c r="BB349" i="7"/>
  <c r="BB278" i="7"/>
  <c r="BB622" i="7"/>
  <c r="BB540" i="7"/>
  <c r="BB641" i="7"/>
  <c r="BB238" i="7"/>
  <c r="BB237" i="7"/>
  <c r="BB239" i="7"/>
  <c r="BB488" i="7"/>
  <c r="BB487" i="7"/>
  <c r="BB391" i="7"/>
  <c r="BB242" i="7"/>
  <c r="BB241" i="7"/>
  <c r="BB284" i="7"/>
  <c r="BB283" i="7"/>
  <c r="BB285" i="7"/>
  <c r="BB286" i="7"/>
  <c r="BB381" i="7"/>
  <c r="BB276" i="7"/>
  <c r="BB235" i="7"/>
  <c r="BB240" i="7"/>
  <c r="BB248" i="7"/>
  <c r="BB289" i="7"/>
  <c r="BB290" i="7"/>
  <c r="BB449" i="7"/>
  <c r="BB294" i="7"/>
  <c r="BB450" i="7"/>
  <c r="BB295" i="7"/>
  <c r="BB296" i="7"/>
  <c r="BB297" i="7"/>
  <c r="BB453" i="7"/>
  <c r="BB298" i="7"/>
  <c r="BB300" i="7"/>
  <c r="BB303" i="7"/>
  <c r="BB304" i="7"/>
  <c r="BB305" i="7"/>
  <c r="BB457" i="7"/>
  <c r="BB307" i="7"/>
  <c r="BB309" i="7"/>
  <c r="BB311" i="7"/>
  <c r="BB312" i="7"/>
  <c r="BB529" i="7"/>
  <c r="BB322" i="7"/>
  <c r="BB337" i="7"/>
  <c r="BB339" i="7"/>
  <c r="BB342" i="7"/>
  <c r="BB343" i="7"/>
  <c r="BB345" i="7"/>
  <c r="BB534" i="7"/>
  <c r="BB2" i="7"/>
  <c r="BB390" i="7"/>
  <c r="BB392" i="7"/>
  <c r="BB541" i="7"/>
  <c r="BB288" i="7"/>
  <c r="BB386" i="7"/>
  <c r="BB385" i="7"/>
  <c r="BB387" i="7"/>
  <c r="BB383" i="7"/>
  <c r="BB446" i="7"/>
  <c r="BB282" i="7"/>
  <c r="BB320" i="7"/>
  <c r="BB447" i="7"/>
  <c r="BB445" i="7"/>
  <c r="BB443" i="7"/>
  <c r="BB291" i="7"/>
  <c r="BB362" i="7"/>
  <c r="BB363" i="7"/>
  <c r="BB498" i="7"/>
  <c r="BB376" i="7"/>
  <c r="BB523" i="7"/>
  <c r="BB244" i="7"/>
  <c r="BB394" i="7"/>
  <c r="BB374" i="7"/>
  <c r="BB292" i="7"/>
  <c r="BB316" i="7"/>
  <c r="BB372" i="7"/>
  <c r="BB388" i="7"/>
  <c r="BB360" i="7"/>
  <c r="BB448" i="7"/>
  <c r="BB273" i="7"/>
  <c r="BB458" i="7"/>
  <c r="BB287" i="7"/>
  <c r="BB319" i="7"/>
  <c r="BB361" i="7"/>
  <c r="BB251" i="7"/>
  <c r="BB254" i="7"/>
  <c r="BB250" i="7"/>
  <c r="BB253" i="7"/>
  <c r="BB252" i="7"/>
  <c r="BB249" i="7"/>
  <c r="BB380" i="7"/>
  <c r="BB438" i="7"/>
  <c r="BB232" i="7"/>
  <c r="BB233" i="7"/>
  <c r="BB236" i="7"/>
  <c r="BB243" i="7"/>
  <c r="BB246" i="7"/>
  <c r="BB257" i="7"/>
  <c r="BB259" i="7"/>
  <c r="BB262" i="7"/>
  <c r="BB264" i="7"/>
  <c r="BB271" i="7"/>
  <c r="BB279" i="7"/>
  <c r="BB281" i="7"/>
  <c r="BB293" i="7"/>
  <c r="BB313" i="7"/>
  <c r="BB317" i="7"/>
  <c r="BB318" i="7"/>
  <c r="BB321" i="7"/>
  <c r="BB323" i="7"/>
  <c r="BB324" i="7"/>
  <c r="BB325" i="7"/>
  <c r="BB326" i="7"/>
  <c r="BB327" i="7"/>
  <c r="BB328" i="7"/>
  <c r="BB329" i="7"/>
  <c r="BB330" i="7"/>
  <c r="BB331" i="7"/>
  <c r="BB333" i="7"/>
  <c r="BB335" i="7"/>
  <c r="BB459" i="7"/>
  <c r="BB350" i="7"/>
  <c r="BB351" i="7"/>
  <c r="BB352" i="7"/>
  <c r="BB353" i="7"/>
  <c r="BB354" i="7"/>
  <c r="BB355" i="7"/>
  <c r="BB356" i="7"/>
  <c r="BB364" i="7"/>
  <c r="BB371" i="7"/>
  <c r="BB373" i="7"/>
  <c r="BB280" i="7"/>
  <c r="BB378" i="7"/>
  <c r="BB379" i="7"/>
  <c r="BB382" i="7"/>
  <c r="BB393" i="7"/>
  <c r="BB396" i="7"/>
  <c r="BB397" i="7"/>
  <c r="BB398" i="7"/>
  <c r="BB401" i="7"/>
  <c r="BB406" i="7"/>
  <c r="BB402" i="7"/>
  <c r="BB461" i="7"/>
  <c r="BB367" i="7"/>
  <c r="BB544" i="7"/>
  <c r="BB399" i="7"/>
  <c r="BB370" i="7"/>
  <c r="BB455" i="7"/>
  <c r="BB272" i="7"/>
  <c r="BB310" i="7"/>
  <c r="BB454" i="7"/>
  <c r="BB336" i="7"/>
  <c r="BB365" i="7"/>
  <c r="BB442" i="7"/>
  <c r="BB456" i="7"/>
  <c r="BB230" i="7"/>
  <c r="BB247" i="7"/>
  <c r="BB261" i="7"/>
  <c r="BB347" i="7"/>
  <c r="BB368" i="7"/>
  <c r="BB375" i="7"/>
  <c r="BB377" i="7"/>
  <c r="BB227" i="7"/>
  <c r="BB441" i="7"/>
  <c r="BB263" i="7"/>
  <c r="BB308" i="7"/>
  <c r="BB400" i="7"/>
  <c r="BB306" i="7"/>
  <c r="BB299" i="7"/>
  <c r="BB274" i="7"/>
  <c r="BB301" i="7"/>
  <c r="BB302" i="7"/>
  <c r="BB234" i="7"/>
  <c r="BB389" i="7"/>
  <c r="BP126" i="7"/>
  <c r="BP127" i="7"/>
  <c r="BP21" i="7"/>
  <c r="BP22" i="7"/>
  <c r="BP226" i="7"/>
  <c r="BP23" i="7"/>
  <c r="BP24" i="7"/>
  <c r="BP25" i="7"/>
  <c r="BP26" i="7"/>
  <c r="BP27" i="7"/>
  <c r="BP28" i="7"/>
  <c r="BP29" i="7"/>
  <c r="BP231" i="7"/>
  <c r="BP30" i="7"/>
  <c r="BP31" i="7"/>
  <c r="BP32" i="7"/>
  <c r="BP33" i="7"/>
  <c r="BP34" i="7"/>
  <c r="BP35" i="7"/>
  <c r="BP36" i="7"/>
  <c r="BP37" i="7"/>
  <c r="BP38" i="7"/>
  <c r="BP39" i="7"/>
  <c r="BP40" i="7"/>
  <c r="BP41" i="7"/>
  <c r="BP42" i="7"/>
  <c r="BP43" i="7"/>
  <c r="BP44" i="7"/>
  <c r="BP45" i="7"/>
  <c r="BP46" i="7"/>
  <c r="BP47" i="7"/>
  <c r="BP48" i="7"/>
  <c r="BP49" i="7"/>
  <c r="BP50" i="7"/>
  <c r="BP51" i="7"/>
  <c r="BP52" i="7"/>
  <c r="BP53" i="7"/>
  <c r="BP54" i="7"/>
  <c r="BP55" i="7"/>
  <c r="BP56" i="7"/>
  <c r="BP57" i="7"/>
  <c r="BP58" i="7"/>
  <c r="BP59" i="7"/>
  <c r="BP60" i="7"/>
  <c r="BP61" i="7"/>
  <c r="BP62" i="7"/>
  <c r="BP63" i="7"/>
  <c r="BP64" i="7"/>
  <c r="BP65" i="7"/>
  <c r="BP128" i="7"/>
  <c r="BP591" i="7"/>
  <c r="BP66" i="7"/>
  <c r="BP67" i="7"/>
  <c r="BP68" i="7"/>
  <c r="BP69" i="7"/>
  <c r="BP3" i="7"/>
  <c r="BP70" i="7"/>
  <c r="BP71" i="7"/>
  <c r="BP72" i="7"/>
  <c r="BP73" i="7"/>
  <c r="BP74" i="7"/>
  <c r="BP75" i="7"/>
  <c r="BP76" i="7"/>
  <c r="BP77" i="7"/>
  <c r="BP78" i="7"/>
  <c r="BP79" i="7"/>
  <c r="BP80" i="7"/>
  <c r="BP596" i="7"/>
  <c r="BP81" i="7"/>
  <c r="BP4" i="7"/>
  <c r="BP82" i="7"/>
  <c r="BP83" i="7"/>
  <c r="BP84" i="7"/>
  <c r="BP603" i="7"/>
  <c r="BP85" i="7"/>
  <c r="BP86" i="7"/>
  <c r="BP87" i="7"/>
  <c r="BP88" i="7"/>
  <c r="BP89" i="7"/>
  <c r="BP90" i="7"/>
  <c r="BP91" i="7"/>
  <c r="BP92" i="7"/>
  <c r="BP93" i="7"/>
  <c r="BP94" i="7"/>
  <c r="BP95" i="7"/>
  <c r="BP96" i="7"/>
  <c r="BP97" i="7"/>
  <c r="BP98" i="7"/>
  <c r="BP99" i="7"/>
  <c r="BP100" i="7"/>
  <c r="BP101" i="7"/>
  <c r="BP102" i="7"/>
  <c r="BP103" i="7"/>
  <c r="BP104" i="7"/>
  <c r="BP105" i="7"/>
  <c r="BP106" i="7"/>
  <c r="BP107" i="7"/>
  <c r="BP108" i="7"/>
  <c r="BP109" i="7"/>
  <c r="BP110" i="7"/>
  <c r="BP111" i="7"/>
  <c r="BP615" i="7"/>
  <c r="BP112" i="7"/>
  <c r="BP113" i="7"/>
  <c r="BP114" i="7"/>
  <c r="BP115" i="7"/>
  <c r="BP116" i="7"/>
  <c r="BP117" i="7"/>
  <c r="BP118" i="7"/>
  <c r="BP119" i="7"/>
  <c r="BP120" i="7"/>
  <c r="BP346" i="7"/>
  <c r="BP121" i="7"/>
  <c r="BP122" i="7"/>
  <c r="BP6" i="7"/>
  <c r="BP348" i="7"/>
  <c r="BP620" i="7"/>
  <c r="BP7" i="7"/>
  <c r="BP123" i="7"/>
  <c r="BP124" i="7"/>
  <c r="BP125" i="7"/>
  <c r="BP131" i="7"/>
  <c r="BP132" i="7"/>
  <c r="BP133" i="7"/>
  <c r="BP623" i="7"/>
  <c r="BP9" i="7"/>
  <c r="BP134" i="7"/>
  <c r="BP135" i="7"/>
  <c r="BP136" i="7"/>
  <c r="BP137" i="7"/>
  <c r="BP138" i="7"/>
  <c r="BP139" i="7"/>
  <c r="BP626" i="7"/>
  <c r="BP140" i="7"/>
  <c r="BP141" i="7"/>
  <c r="BP142" i="7"/>
  <c r="BP143" i="7"/>
  <c r="BP144" i="7"/>
  <c r="BP145" i="7"/>
  <c r="BP146" i="7"/>
  <c r="BP147" i="7"/>
  <c r="BP148" i="7"/>
  <c r="BP149" i="7"/>
  <c r="BP150" i="7"/>
  <c r="BP151" i="7"/>
  <c r="BP152" i="7"/>
  <c r="BP153" i="7"/>
  <c r="BP154" i="7"/>
  <c r="BP155" i="7"/>
  <c r="BP156" i="7"/>
  <c r="BP157" i="7"/>
  <c r="BP158" i="7"/>
  <c r="BP159" i="7"/>
  <c r="BP160" i="7"/>
  <c r="BP161" i="7"/>
  <c r="BP162" i="7"/>
  <c r="BP163" i="7"/>
  <c r="BP164" i="7"/>
  <c r="BP165" i="7"/>
  <c r="BP166" i="7"/>
  <c r="BP245" i="7"/>
  <c r="BP275" i="7"/>
  <c r="BP315" i="7"/>
  <c r="BP314" i="7"/>
  <c r="BP359" i="7"/>
  <c r="BP405" i="7"/>
  <c r="BP403" i="7"/>
  <c r="BP404" i="7"/>
  <c r="BP341" i="7"/>
  <c r="BP340" i="7"/>
  <c r="BP332" i="7"/>
  <c r="BP338" i="7"/>
  <c r="BP277" i="7"/>
  <c r="BP258" i="7"/>
  <c r="BP395" i="7"/>
  <c r="BP358" i="7"/>
  <c r="BP357" i="7"/>
  <c r="BP12" i="7"/>
  <c r="BP728" i="7"/>
  <c r="BP726" i="7"/>
  <c r="BP228" i="7"/>
  <c r="BP229" i="7"/>
  <c r="BP260" i="7"/>
  <c r="BP460" i="7"/>
  <c r="BP344" i="7"/>
  <c r="BP334" i="7"/>
  <c r="BP528" i="7"/>
  <c r="BP485" i="7"/>
  <c r="BP17" i="7"/>
  <c r="BP349" i="7"/>
  <c r="BP278" i="7"/>
  <c r="BP622" i="7"/>
  <c r="BP540" i="7"/>
  <c r="BP641" i="7"/>
  <c r="BP238" i="7"/>
  <c r="BP237" i="7"/>
  <c r="BP239" i="7"/>
  <c r="BP20" i="7"/>
  <c r="AL126" i="7"/>
  <c r="AL127" i="7"/>
  <c r="AL21" i="7"/>
  <c r="AL22" i="7"/>
  <c r="AL226" i="7"/>
  <c r="AL23" i="7"/>
  <c r="AL24" i="7"/>
  <c r="AL25" i="7"/>
  <c r="AL26" i="7"/>
  <c r="AL27" i="7"/>
  <c r="AL28" i="7"/>
  <c r="AL29" i="7"/>
  <c r="AL231" i="7"/>
  <c r="AL30" i="7"/>
  <c r="AL31" i="7"/>
  <c r="AL32" i="7"/>
  <c r="AL33" i="7"/>
  <c r="AL34" i="7"/>
  <c r="AL35" i="7"/>
  <c r="AL36" i="7"/>
  <c r="AL37" i="7"/>
  <c r="AL38" i="7"/>
  <c r="AL39" i="7"/>
  <c r="AL40" i="7"/>
  <c r="AL41" i="7"/>
  <c r="AL42" i="7"/>
  <c r="AL43" i="7"/>
  <c r="AL44" i="7"/>
  <c r="AL45" i="7"/>
  <c r="AL46" i="7"/>
  <c r="AL47" i="7"/>
  <c r="AL48" i="7"/>
  <c r="AL49" i="7"/>
  <c r="AL50" i="7"/>
  <c r="AL51" i="7"/>
  <c r="AL52" i="7"/>
  <c r="AL53" i="7"/>
  <c r="AL54" i="7"/>
  <c r="AL55" i="7"/>
  <c r="AL56" i="7"/>
  <c r="AL57" i="7"/>
  <c r="AL58" i="7"/>
  <c r="AL59" i="7"/>
  <c r="AL60" i="7"/>
  <c r="AL61" i="7"/>
  <c r="AL62" i="7"/>
  <c r="AL63" i="7"/>
  <c r="AL64" i="7"/>
  <c r="AL65" i="7"/>
  <c r="AL128" i="7"/>
  <c r="AL591" i="7"/>
  <c r="AL66" i="7"/>
  <c r="AL67" i="7"/>
  <c r="AL68" i="7"/>
  <c r="AL69" i="7"/>
  <c r="AL3" i="7"/>
  <c r="AL70" i="7"/>
  <c r="AL71" i="7"/>
  <c r="AL72" i="7"/>
  <c r="AL73" i="7"/>
  <c r="AL74" i="7"/>
  <c r="AL75" i="7"/>
  <c r="AL76" i="7"/>
  <c r="AL77" i="7"/>
  <c r="AL78" i="7"/>
  <c r="AL79" i="7"/>
  <c r="AL80" i="7"/>
  <c r="AL596" i="7"/>
  <c r="AL81" i="7"/>
  <c r="AL4" i="7"/>
  <c r="AL82" i="7"/>
  <c r="AL83" i="7"/>
  <c r="AL84" i="7"/>
  <c r="AL603" i="7"/>
  <c r="AL85" i="7"/>
  <c r="AL86" i="7"/>
  <c r="AL87" i="7"/>
  <c r="AL88" i="7"/>
  <c r="AL89" i="7"/>
  <c r="AL90" i="7"/>
  <c r="AL91" i="7"/>
  <c r="AL92" i="7"/>
  <c r="AL93" i="7"/>
  <c r="AL94" i="7"/>
  <c r="AL95" i="7"/>
  <c r="AL96" i="7"/>
  <c r="AL97" i="7"/>
  <c r="AL98" i="7"/>
  <c r="AL99" i="7"/>
  <c r="AL100" i="7"/>
  <c r="AL101" i="7"/>
  <c r="AL102" i="7"/>
  <c r="AL103" i="7"/>
  <c r="AL104" i="7"/>
  <c r="AL105" i="7"/>
  <c r="AL106" i="7"/>
  <c r="AL107" i="7"/>
  <c r="AL108" i="7"/>
  <c r="AL109" i="7"/>
  <c r="AL110" i="7"/>
  <c r="AL111" i="7"/>
  <c r="AL615" i="7"/>
  <c r="AL112" i="7"/>
  <c r="AL113" i="7"/>
  <c r="AL114" i="7"/>
  <c r="AL115" i="7"/>
  <c r="AL116" i="7"/>
  <c r="AL117" i="7"/>
  <c r="AL118" i="7"/>
  <c r="AL119" i="7"/>
  <c r="AL120" i="7"/>
  <c r="AL346" i="7"/>
  <c r="AL121" i="7"/>
  <c r="AL122" i="7"/>
  <c r="AL6" i="7"/>
  <c r="AL348" i="7"/>
  <c r="AL620" i="7"/>
  <c r="AL7" i="7"/>
  <c r="AL123" i="7"/>
  <c r="AL124" i="7"/>
  <c r="AL125" i="7"/>
  <c r="AL131" i="7"/>
  <c r="AL132" i="7"/>
  <c r="AL133" i="7"/>
  <c r="AL623" i="7"/>
  <c r="AL9" i="7"/>
  <c r="AL134" i="7"/>
  <c r="AL135" i="7"/>
  <c r="AL136" i="7"/>
  <c r="AL137" i="7"/>
  <c r="AL138" i="7"/>
  <c r="AL139" i="7"/>
  <c r="AL626" i="7"/>
  <c r="AL140" i="7"/>
  <c r="AL141" i="7"/>
  <c r="AL142" i="7"/>
  <c r="AL143" i="7"/>
  <c r="AL144" i="7"/>
  <c r="AL145" i="7"/>
  <c r="AL146" i="7"/>
  <c r="AL147" i="7"/>
  <c r="AL148" i="7"/>
  <c r="AL149" i="7"/>
  <c r="AL150" i="7"/>
  <c r="AL151" i="7"/>
  <c r="AL152" i="7"/>
  <c r="AL153" i="7"/>
  <c r="AL154" i="7"/>
  <c r="AL155" i="7"/>
  <c r="AL156" i="7"/>
  <c r="AL157" i="7"/>
  <c r="AL158" i="7"/>
  <c r="AL159" i="7"/>
  <c r="AL160" i="7"/>
  <c r="AL161" i="7"/>
  <c r="AL162" i="7"/>
  <c r="AL163" i="7"/>
  <c r="AL164" i="7"/>
  <c r="AL165" i="7"/>
  <c r="AL166" i="7"/>
  <c r="AL245" i="7"/>
  <c r="AL275" i="7"/>
  <c r="AL315" i="7"/>
  <c r="AL314" i="7"/>
  <c r="AL359" i="7"/>
  <c r="AL405" i="7"/>
  <c r="AL403" i="7"/>
  <c r="AL404" i="7"/>
  <c r="AL341" i="7"/>
  <c r="AL340" i="7"/>
  <c r="AL332" i="7"/>
  <c r="AL338" i="7"/>
  <c r="AL277" i="7"/>
  <c r="AL258" i="7"/>
  <c r="AL395" i="7"/>
  <c r="AL358" i="7"/>
  <c r="AL357" i="7"/>
  <c r="AL12" i="7"/>
  <c r="AL728" i="7"/>
  <c r="AL726" i="7"/>
  <c r="AL228" i="7"/>
  <c r="AL229" i="7"/>
  <c r="AL260" i="7"/>
  <c r="AL460" i="7"/>
  <c r="AL344" i="7"/>
  <c r="AL334" i="7"/>
  <c r="AL528" i="7"/>
  <c r="AL485" i="7"/>
  <c r="AL17" i="7"/>
  <c r="AL349" i="7"/>
  <c r="AL278" i="7"/>
  <c r="AL622" i="7"/>
  <c r="AL540" i="7"/>
  <c r="AL641" i="7"/>
  <c r="AL238" i="7"/>
  <c r="AL237" i="7"/>
  <c r="AL239" i="7"/>
  <c r="AL488" i="7"/>
  <c r="AL487" i="7"/>
  <c r="AL391" i="7"/>
  <c r="AL242" i="7"/>
  <c r="AL241" i="7"/>
  <c r="AL284" i="7"/>
  <c r="AL283" i="7"/>
  <c r="AL285" i="7"/>
  <c r="AL286" i="7"/>
  <c r="AL381" i="7"/>
  <c r="AL276" i="7"/>
  <c r="AL235" i="7"/>
  <c r="AL240" i="7"/>
  <c r="AL248" i="7"/>
  <c r="AL289" i="7"/>
  <c r="AL290" i="7"/>
  <c r="AL449" i="7"/>
  <c r="AL294" i="7"/>
  <c r="AL450" i="7"/>
  <c r="AL295" i="7"/>
  <c r="AL296" i="7"/>
  <c r="AL297" i="7"/>
  <c r="AL453" i="7"/>
  <c r="AL298" i="7"/>
  <c r="AL300" i="7"/>
  <c r="AL303" i="7"/>
  <c r="AL304" i="7"/>
  <c r="AL305" i="7"/>
  <c r="AL457" i="7"/>
  <c r="AL307" i="7"/>
  <c r="AL309" i="7"/>
  <c r="AL311" i="7"/>
  <c r="AL312" i="7"/>
  <c r="AL529" i="7"/>
  <c r="AL322" i="7"/>
  <c r="AL337" i="7"/>
  <c r="AL339" i="7"/>
  <c r="AL342" i="7"/>
  <c r="AL343" i="7"/>
  <c r="AL345" i="7"/>
  <c r="AL534" i="7"/>
  <c r="AL2" i="7"/>
  <c r="AL390" i="7"/>
  <c r="AL392" i="7"/>
  <c r="AL541" i="7"/>
  <c r="AL288" i="7"/>
  <c r="AL386" i="7"/>
  <c r="AL385" i="7"/>
  <c r="AL387" i="7"/>
  <c r="AL383" i="7"/>
  <c r="AL446" i="7"/>
  <c r="AL282" i="7"/>
  <c r="AL320" i="7"/>
  <c r="AL447" i="7"/>
  <c r="AL445" i="7"/>
  <c r="AL443" i="7"/>
  <c r="AL291" i="7"/>
  <c r="AL362" i="7"/>
  <c r="AL363" i="7"/>
  <c r="AL498" i="7"/>
  <c r="AL376" i="7"/>
  <c r="AL523" i="7"/>
  <c r="AL244" i="7"/>
  <c r="AL394" i="7"/>
  <c r="AL374" i="7"/>
  <c r="AL292" i="7"/>
  <c r="AL316" i="7"/>
  <c r="AL372" i="7"/>
  <c r="AL388" i="7"/>
  <c r="AL360" i="7"/>
  <c r="AL448" i="7"/>
  <c r="AL273" i="7"/>
  <c r="AL458" i="7"/>
  <c r="AL287" i="7"/>
  <c r="AL319" i="7"/>
  <c r="AL361" i="7"/>
  <c r="AL251" i="7"/>
  <c r="AL254" i="7"/>
  <c r="AL250" i="7"/>
  <c r="AL253" i="7"/>
  <c r="AL252" i="7"/>
  <c r="AL249" i="7"/>
  <c r="AL380" i="7"/>
  <c r="AL438" i="7"/>
  <c r="AL232" i="7"/>
  <c r="AL233" i="7"/>
  <c r="AL236" i="7"/>
  <c r="AL243" i="7"/>
  <c r="AL246" i="7"/>
  <c r="AL257" i="7"/>
  <c r="AL259" i="7"/>
  <c r="AL262" i="7"/>
  <c r="AL264" i="7"/>
  <c r="AL271" i="7"/>
  <c r="AL279" i="7"/>
  <c r="AL281" i="7"/>
  <c r="AL293" i="7"/>
  <c r="AL313" i="7"/>
  <c r="AL317" i="7"/>
  <c r="AL318" i="7"/>
  <c r="AL321" i="7"/>
  <c r="AL323" i="7"/>
  <c r="AL324" i="7"/>
  <c r="AL325" i="7"/>
  <c r="AL326" i="7"/>
  <c r="AL327" i="7"/>
  <c r="AL328" i="7"/>
  <c r="AL329" i="7"/>
  <c r="AL330" i="7"/>
  <c r="AL331" i="7"/>
  <c r="AL333" i="7"/>
  <c r="AL335" i="7"/>
  <c r="AL459" i="7"/>
  <c r="AL350" i="7"/>
  <c r="AL351" i="7"/>
  <c r="AL352" i="7"/>
  <c r="AL353" i="7"/>
  <c r="AL354" i="7"/>
  <c r="AL355" i="7"/>
  <c r="AL356" i="7"/>
  <c r="AL364" i="7"/>
  <c r="AL371" i="7"/>
  <c r="AL373" i="7"/>
  <c r="AL280" i="7"/>
  <c r="AL378" i="7"/>
  <c r="AL379" i="7"/>
  <c r="AL382" i="7"/>
  <c r="AL393" i="7"/>
  <c r="AL396" i="7"/>
  <c r="AL397" i="7"/>
  <c r="AL398" i="7"/>
  <c r="AL401" i="7"/>
  <c r="AL406" i="7"/>
  <c r="AL402" i="7"/>
  <c r="AL461" i="7"/>
  <c r="AL367" i="7"/>
  <c r="AL544" i="7"/>
  <c r="AL399" i="7"/>
  <c r="AL370" i="7"/>
  <c r="AL455" i="7"/>
  <c r="AL272" i="7"/>
  <c r="AL310" i="7"/>
  <c r="AL454" i="7"/>
  <c r="AL336" i="7"/>
  <c r="AL365" i="7"/>
  <c r="AL442" i="7"/>
  <c r="AL456" i="7"/>
  <c r="AL230" i="7"/>
  <c r="AL247" i="7"/>
  <c r="AL261" i="7"/>
  <c r="AL347" i="7"/>
  <c r="AL368" i="7"/>
  <c r="AL375" i="7"/>
  <c r="AL377" i="7"/>
  <c r="AL227" i="7"/>
  <c r="AL441" i="7"/>
  <c r="AL263" i="7"/>
  <c r="AL308" i="7"/>
  <c r="AL400" i="7"/>
  <c r="AL306" i="7"/>
  <c r="AL299" i="7"/>
  <c r="AL274" i="7"/>
  <c r="AL301" i="7"/>
  <c r="AL302" i="7"/>
  <c r="AL234" i="7"/>
  <c r="AL389" i="7"/>
  <c r="AL265" i="7"/>
  <c r="AL266" i="7"/>
  <c r="AL267" i="7"/>
  <c r="AL268" i="7"/>
  <c r="AL269" i="7"/>
  <c r="AL270" i="7"/>
  <c r="AL369" i="7"/>
  <c r="AL440" i="7"/>
  <c r="AL518" i="7"/>
  <c r="AL519" i="7"/>
  <c r="AL520" i="7"/>
  <c r="AL521" i="7"/>
  <c r="AL538" i="7"/>
  <c r="AL522" i="7"/>
  <c r="AL439" i="7"/>
  <c r="AL444" i="7"/>
  <c r="AL452" i="7"/>
  <c r="AL451" i="7"/>
  <c r="AL543" i="7"/>
  <c r="AL512" i="7"/>
  <c r="AL499" i="7"/>
  <c r="AL500" i="7"/>
  <c r="AL501" i="7"/>
  <c r="AL502" i="7"/>
  <c r="AL503" i="7"/>
  <c r="AL517" i="7"/>
  <c r="AL504" i="7"/>
  <c r="AL505" i="7"/>
  <c r="AL506" i="7"/>
  <c r="AL507" i="7"/>
  <c r="AL508" i="7"/>
  <c r="AL509" i="7"/>
  <c r="AL510" i="7"/>
  <c r="AL511" i="7"/>
  <c r="AL513" i="7"/>
  <c r="AL514" i="7"/>
  <c r="AL515" i="7"/>
  <c r="AL516" i="7"/>
  <c r="AL497" i="7"/>
  <c r="AL484" i="7"/>
  <c r="AL548" i="7"/>
  <c r="AL18" i="7"/>
  <c r="AL10" i="7"/>
  <c r="AL539" i="7"/>
  <c r="AL552" i="7"/>
  <c r="AL551" i="7"/>
  <c r="AL536" i="7"/>
  <c r="AL587" i="7"/>
  <c r="AL494" i="7"/>
  <c r="AL621" i="7"/>
  <c r="AL700" i="7"/>
  <c r="AL625" i="7"/>
  <c r="AL492" i="7"/>
  <c r="AL490" i="7"/>
  <c r="AL489" i="7"/>
  <c r="AL491" i="7"/>
  <c r="AL535" i="7"/>
  <c r="AL542" i="7"/>
  <c r="AL537" i="7"/>
  <c r="AL559" i="7"/>
  <c r="AL525" i="7"/>
  <c r="AL526" i="7"/>
  <c r="AL524" i="7"/>
  <c r="AL554" i="7"/>
  <c r="AL560" i="7"/>
  <c r="AL533" i="7"/>
  <c r="AL496" i="7"/>
  <c r="AL493" i="7"/>
  <c r="AL486" i="7"/>
  <c r="AL550" i="7"/>
  <c r="AL531" i="7"/>
  <c r="AL532" i="7"/>
  <c r="AL495" i="7"/>
  <c r="AL15" i="7"/>
  <c r="AL709" i="7"/>
  <c r="AL716" i="7"/>
  <c r="AL654" i="7"/>
  <c r="AL637" i="7"/>
  <c r="AL561" i="7"/>
  <c r="AL562" i="7"/>
  <c r="AL577" i="7"/>
  <c r="AL571" i="7"/>
  <c r="AL568" i="7"/>
  <c r="AL567" i="7"/>
  <c r="AL575" i="7"/>
  <c r="AL574" i="7"/>
  <c r="AL576" i="7"/>
  <c r="AL707" i="7"/>
  <c r="AL578" i="7"/>
  <c r="AL670" i="7"/>
  <c r="AL636" i="7"/>
  <c r="AL638" i="7"/>
  <c r="AL639" i="7"/>
  <c r="AL686" i="7"/>
  <c r="AL588" i="7"/>
  <c r="AL696" i="7"/>
  <c r="AL585" i="7"/>
  <c r="AL673" i="7"/>
  <c r="AL662" i="7"/>
  <c r="AL675" i="7"/>
  <c r="AL692" i="7"/>
  <c r="AL695" i="7"/>
  <c r="AL655" i="7"/>
  <c r="AL660" i="7"/>
  <c r="AL661" i="7"/>
  <c r="AL648" i="7"/>
  <c r="AL611" i="7"/>
  <c r="AL619" i="7"/>
  <c r="AL612" i="7"/>
  <c r="AL584" i="7"/>
  <c r="AL704" i="7"/>
  <c r="AL586" i="7"/>
  <c r="AL635" i="7"/>
  <c r="AL599" i="7"/>
  <c r="AL699" i="7"/>
  <c r="AL690" i="7"/>
  <c r="AL629" i="7"/>
  <c r="AL582" i="7"/>
  <c r="AL594" i="7"/>
  <c r="AL628" i="7"/>
  <c r="AL614" i="7"/>
  <c r="AL669" i="7"/>
  <c r="AL597" i="7"/>
  <c r="AL604" i="7"/>
  <c r="AL682" i="7"/>
  <c r="AL624" i="7"/>
  <c r="AL14" i="7"/>
  <c r="AL644" i="7"/>
  <c r="AL569" i="7"/>
  <c r="AL566" i="7"/>
  <c r="AL570" i="7"/>
  <c r="AL618" i="7"/>
  <c r="AL572" i="7"/>
  <c r="AL605" i="7"/>
  <c r="AL643" i="7"/>
  <c r="AL640" i="7"/>
  <c r="AL573" i="7"/>
  <c r="AL645" i="7"/>
  <c r="AL647" i="7"/>
  <c r="AL563" i="7"/>
  <c r="AL634" i="7"/>
  <c r="AL565" i="7"/>
  <c r="AL646" i="7"/>
  <c r="AL564" i="7"/>
  <c r="AL677" i="7"/>
  <c r="AL685" i="7"/>
  <c r="AL680" i="7"/>
  <c r="AL684" i="7"/>
  <c r="AL702" i="7"/>
  <c r="AL674" i="7"/>
  <c r="AL608" i="7"/>
  <c r="AL687" i="7"/>
  <c r="AL581" i="7"/>
  <c r="AL642" i="7"/>
  <c r="AL658" i="7"/>
  <c r="AL610" i="7"/>
  <c r="AL676" i="7"/>
  <c r="AL693" i="7"/>
  <c r="AL679" i="7"/>
  <c r="AL632" i="7"/>
  <c r="AL705" i="7"/>
  <c r="AL681" i="7"/>
  <c r="AL691" i="7"/>
  <c r="AL600" i="7"/>
  <c r="AL659" i="7"/>
  <c r="AL8" i="7"/>
  <c r="AL613" i="7"/>
  <c r="AL683" i="7"/>
  <c r="AL11" i="7"/>
  <c r="AL616" i="7"/>
  <c r="AL16" i="7"/>
  <c r="AL602" i="7"/>
  <c r="AL694" i="7"/>
  <c r="AL703" i="7"/>
  <c r="AL656" i="7"/>
  <c r="AL633" i="7"/>
  <c r="AL580" i="7"/>
  <c r="AL601" i="7"/>
  <c r="AL688" i="7"/>
  <c r="AL609" i="7"/>
  <c r="AL583" i="7"/>
  <c r="AL606" i="7"/>
  <c r="AL689" i="7"/>
  <c r="AL672" i="7"/>
  <c r="AL579" i="7"/>
  <c r="AL595" i="7"/>
  <c r="AL5" i="7"/>
  <c r="AL598" i="7"/>
  <c r="AL653" i="7"/>
  <c r="AL650" i="7"/>
  <c r="AL678" i="7"/>
  <c r="AL617" i="7"/>
  <c r="AL593" i="7"/>
  <c r="AL729" i="7"/>
  <c r="AL19" i="7"/>
  <c r="AL592" i="7"/>
  <c r="AL697" i="7"/>
  <c r="AL651" i="7"/>
  <c r="AL720" i="7"/>
  <c r="AL589" i="7"/>
  <c r="AL590" i="7"/>
  <c r="AL712" i="7"/>
  <c r="AL713" i="7"/>
  <c r="AL714" i="7"/>
  <c r="AL607" i="7"/>
  <c r="AL627" i="7"/>
  <c r="AL630" i="7"/>
  <c r="AL701" i="7"/>
  <c r="AL719" i="7"/>
  <c r="AL722" i="7"/>
  <c r="AL717" i="7"/>
  <c r="AL652" i="7"/>
  <c r="AL649" i="7"/>
  <c r="AL710" i="7"/>
  <c r="AL698" i="7"/>
  <c r="AL671" i="7"/>
  <c r="AL663" i="7"/>
  <c r="AL631" i="7"/>
  <c r="AL666" i="7"/>
  <c r="AL730" i="7"/>
  <c r="AL667" i="7"/>
  <c r="AL721" i="7"/>
  <c r="AL727" i="7"/>
  <c r="AL718" i="7"/>
  <c r="AL664" i="7"/>
  <c r="AL665" i="7"/>
  <c r="AL724" i="7"/>
  <c r="AL723" i="7"/>
  <c r="AL725" i="7"/>
  <c r="AL711" i="7"/>
  <c r="AL715" i="7"/>
  <c r="AL20" i="7"/>
  <c r="AK126" i="7"/>
  <c r="AJ126" i="7" s="1"/>
  <c r="AK127" i="7"/>
  <c r="AJ127" i="7" s="1"/>
  <c r="AK21" i="7"/>
  <c r="AK22" i="7"/>
  <c r="AK226" i="7"/>
  <c r="AK23" i="7"/>
  <c r="AK24" i="7"/>
  <c r="AK25" i="7"/>
  <c r="AK26" i="7"/>
  <c r="AK27" i="7"/>
  <c r="AK28" i="7"/>
  <c r="AK29" i="7"/>
  <c r="AK231" i="7"/>
  <c r="AK30" i="7"/>
  <c r="AK31" i="7"/>
  <c r="AK32" i="7"/>
  <c r="AK33" i="7"/>
  <c r="AK34" i="7"/>
  <c r="AK35" i="7"/>
  <c r="AK36" i="7"/>
  <c r="AK37" i="7"/>
  <c r="AK38" i="7"/>
  <c r="AK39" i="7"/>
  <c r="AK40" i="7"/>
  <c r="AK41" i="7"/>
  <c r="AK42" i="7"/>
  <c r="AK43" i="7"/>
  <c r="AK44" i="7"/>
  <c r="AK45" i="7"/>
  <c r="AK46" i="7"/>
  <c r="AK47" i="7"/>
  <c r="AK48" i="7"/>
  <c r="AK49" i="7"/>
  <c r="AK50" i="7"/>
  <c r="AK51" i="7"/>
  <c r="AK52" i="7"/>
  <c r="AK53" i="7"/>
  <c r="AK54" i="7"/>
  <c r="AK55" i="7"/>
  <c r="AK56" i="7"/>
  <c r="AK57" i="7"/>
  <c r="AK58" i="7"/>
  <c r="AK59" i="7"/>
  <c r="AK60" i="7"/>
  <c r="AK61" i="7"/>
  <c r="AK62" i="7"/>
  <c r="AK63" i="7"/>
  <c r="AK64" i="7"/>
  <c r="AK65" i="7"/>
  <c r="AK128" i="7"/>
  <c r="AJ128" i="7" s="1"/>
  <c r="AK591" i="7"/>
  <c r="AK66" i="7"/>
  <c r="AK67" i="7"/>
  <c r="AK68" i="7"/>
  <c r="AK69" i="7"/>
  <c r="AK3" i="7"/>
  <c r="AK70" i="7"/>
  <c r="AK71" i="7"/>
  <c r="AK72" i="7"/>
  <c r="AK73" i="7"/>
  <c r="AK74" i="7"/>
  <c r="AK75" i="7"/>
  <c r="AK76" i="7"/>
  <c r="AK77" i="7"/>
  <c r="AK78" i="7"/>
  <c r="AK79" i="7"/>
  <c r="AK80" i="7"/>
  <c r="AK596" i="7"/>
  <c r="AK81" i="7"/>
  <c r="AK4" i="7"/>
  <c r="AK82" i="7"/>
  <c r="AK83" i="7"/>
  <c r="AK84" i="7"/>
  <c r="AK603" i="7"/>
  <c r="AK85" i="7"/>
  <c r="AK86" i="7"/>
  <c r="AK87" i="7"/>
  <c r="AK88" i="7"/>
  <c r="AK89" i="7"/>
  <c r="AK90" i="7"/>
  <c r="AK91" i="7"/>
  <c r="AK92" i="7"/>
  <c r="AK93" i="7"/>
  <c r="AK94" i="7"/>
  <c r="AK95" i="7"/>
  <c r="AK96" i="7"/>
  <c r="AK97" i="7"/>
  <c r="AK98" i="7"/>
  <c r="AK99" i="7"/>
  <c r="AK100" i="7"/>
  <c r="AK101" i="7"/>
  <c r="AK102" i="7"/>
  <c r="AK103" i="7"/>
  <c r="AK104" i="7"/>
  <c r="AK105" i="7"/>
  <c r="AK106" i="7"/>
  <c r="AK107" i="7"/>
  <c r="AK108" i="7"/>
  <c r="AK109" i="7"/>
  <c r="AK110" i="7"/>
  <c r="AK111" i="7"/>
  <c r="AK615" i="7"/>
  <c r="AK112" i="7"/>
  <c r="AK113" i="7"/>
  <c r="AK114" i="7"/>
  <c r="AK115" i="7"/>
  <c r="AK116" i="7"/>
  <c r="AK117" i="7"/>
  <c r="AK118" i="7"/>
  <c r="AK119" i="7"/>
  <c r="AK120" i="7"/>
  <c r="AK346" i="7"/>
  <c r="AK121" i="7"/>
  <c r="AK122" i="7"/>
  <c r="AK6" i="7"/>
  <c r="AK348" i="7"/>
  <c r="AK620" i="7"/>
  <c r="AK7" i="7"/>
  <c r="AK123" i="7"/>
  <c r="AK124" i="7"/>
  <c r="AK125" i="7"/>
  <c r="AK131" i="7"/>
  <c r="AK132" i="7"/>
  <c r="AK133" i="7"/>
  <c r="AK623" i="7"/>
  <c r="AK9" i="7"/>
  <c r="AK134" i="7"/>
  <c r="AK135" i="7"/>
  <c r="AK136" i="7"/>
  <c r="AK137" i="7"/>
  <c r="AK138" i="7"/>
  <c r="AK139" i="7"/>
  <c r="AK626" i="7"/>
  <c r="AK140" i="7"/>
  <c r="AK141" i="7"/>
  <c r="AK142" i="7"/>
  <c r="AK143" i="7"/>
  <c r="AK144" i="7"/>
  <c r="AK145" i="7"/>
  <c r="AK146" i="7"/>
  <c r="AK147" i="7"/>
  <c r="AK148" i="7"/>
  <c r="AK149" i="7"/>
  <c r="AK150" i="7"/>
  <c r="AK151" i="7"/>
  <c r="AK152" i="7"/>
  <c r="AK153" i="7"/>
  <c r="AK154" i="7"/>
  <c r="AK155" i="7"/>
  <c r="AK156" i="7"/>
  <c r="AK157" i="7"/>
  <c r="AK158" i="7"/>
  <c r="AK159" i="7"/>
  <c r="AK160" i="7"/>
  <c r="AK161" i="7"/>
  <c r="AK162" i="7"/>
  <c r="AK163" i="7"/>
  <c r="AK164" i="7"/>
  <c r="AK165" i="7"/>
  <c r="AK166" i="7"/>
  <c r="AK245" i="7"/>
  <c r="AK275" i="7"/>
  <c r="AK315" i="7"/>
  <c r="AK314" i="7"/>
  <c r="AK359" i="7"/>
  <c r="AK405" i="7"/>
  <c r="AK403" i="7"/>
  <c r="AK404" i="7"/>
  <c r="AK341" i="7"/>
  <c r="AK340" i="7"/>
  <c r="AK332" i="7"/>
  <c r="AK338" i="7"/>
  <c r="AK277" i="7"/>
  <c r="AK258" i="7"/>
  <c r="AK395" i="7"/>
  <c r="AK358" i="7"/>
  <c r="AK357" i="7"/>
  <c r="AK12" i="7"/>
  <c r="AK728" i="7"/>
  <c r="AK726" i="7"/>
  <c r="AK228" i="7"/>
  <c r="AK229" i="7"/>
  <c r="AK260" i="7"/>
  <c r="AK460" i="7"/>
  <c r="AK344" i="7"/>
  <c r="AK334" i="7"/>
  <c r="AK528" i="7"/>
  <c r="AK485" i="7"/>
  <c r="AK17" i="7"/>
  <c r="AK349" i="7"/>
  <c r="AK278" i="7"/>
  <c r="AK622" i="7"/>
  <c r="AK540" i="7"/>
  <c r="AK641" i="7"/>
  <c r="AK238" i="7"/>
  <c r="AK237" i="7"/>
  <c r="AK239" i="7"/>
  <c r="AK488" i="7"/>
  <c r="AK487" i="7"/>
  <c r="AK391" i="7"/>
  <c r="AK242" i="7"/>
  <c r="AK241" i="7"/>
  <c r="AK284" i="7"/>
  <c r="AK283" i="7"/>
  <c r="AK285" i="7"/>
  <c r="AK286" i="7"/>
  <c r="AK381" i="7"/>
  <c r="AK276" i="7"/>
  <c r="AK235" i="7"/>
  <c r="AK240" i="7"/>
  <c r="AK248" i="7"/>
  <c r="AK289" i="7"/>
  <c r="AK290" i="7"/>
  <c r="AK449" i="7"/>
  <c r="AK294" i="7"/>
  <c r="AK450" i="7"/>
  <c r="AK295" i="7"/>
  <c r="AK296" i="7"/>
  <c r="AK297" i="7"/>
  <c r="AK453" i="7"/>
  <c r="AK298" i="7"/>
  <c r="AK300" i="7"/>
  <c r="AK303" i="7"/>
  <c r="AK304" i="7"/>
  <c r="AK305" i="7"/>
  <c r="AK457" i="7"/>
  <c r="AK307" i="7"/>
  <c r="AK309" i="7"/>
  <c r="AK311" i="7"/>
  <c r="AK312" i="7"/>
  <c r="AK529" i="7"/>
  <c r="AK322" i="7"/>
  <c r="AK337" i="7"/>
  <c r="AK339" i="7"/>
  <c r="AK342" i="7"/>
  <c r="AK343" i="7"/>
  <c r="AK345" i="7"/>
  <c r="AK534" i="7"/>
  <c r="AK2" i="7"/>
  <c r="AK390" i="7"/>
  <c r="AK392" i="7"/>
  <c r="AK541" i="7"/>
  <c r="AK288" i="7"/>
  <c r="AJ288" i="7" s="1"/>
  <c r="AK386" i="7"/>
  <c r="AJ386" i="7" s="1"/>
  <c r="AK385" i="7"/>
  <c r="AJ385" i="7" s="1"/>
  <c r="AK387" i="7"/>
  <c r="AJ387" i="7" s="1"/>
  <c r="AK383" i="7"/>
  <c r="AJ383" i="7" s="1"/>
  <c r="AK446" i="7"/>
  <c r="AK282" i="7"/>
  <c r="AK320" i="7"/>
  <c r="AK447" i="7"/>
  <c r="AK445" i="7"/>
  <c r="AK443" i="7"/>
  <c r="AK291" i="7"/>
  <c r="AK362" i="7"/>
  <c r="AK363" i="7"/>
  <c r="AK498" i="7"/>
  <c r="AK376" i="7"/>
  <c r="AK523" i="7"/>
  <c r="AK244" i="7"/>
  <c r="AK394" i="7"/>
  <c r="AK374" i="7"/>
  <c r="AK292" i="7"/>
  <c r="AK316" i="7"/>
  <c r="AK372" i="7"/>
  <c r="AK388" i="7"/>
  <c r="AK360" i="7"/>
  <c r="AK448" i="7"/>
  <c r="AK273" i="7"/>
  <c r="AK458" i="7"/>
  <c r="AK287" i="7"/>
  <c r="AK319" i="7"/>
  <c r="AK361" i="7"/>
  <c r="AK251" i="7"/>
  <c r="AK254" i="7"/>
  <c r="AK250" i="7"/>
  <c r="AK253" i="7"/>
  <c r="AK252" i="7"/>
  <c r="AK249" i="7"/>
  <c r="AK380" i="7"/>
  <c r="AK438" i="7"/>
  <c r="AK232" i="7"/>
  <c r="AK233" i="7"/>
  <c r="AK236" i="7"/>
  <c r="AK243" i="7"/>
  <c r="AK246" i="7"/>
  <c r="AK257" i="7"/>
  <c r="AK259" i="7"/>
  <c r="AK262" i="7"/>
  <c r="AK264" i="7"/>
  <c r="AK271" i="7"/>
  <c r="AK279" i="7"/>
  <c r="AK281" i="7"/>
  <c r="AK293" i="7"/>
  <c r="AK313" i="7"/>
  <c r="AK317" i="7"/>
  <c r="AK318" i="7"/>
  <c r="AK321" i="7"/>
  <c r="AK323" i="7"/>
  <c r="AK324" i="7"/>
  <c r="AK325" i="7"/>
  <c r="AK326" i="7"/>
  <c r="AK327" i="7"/>
  <c r="AK328" i="7"/>
  <c r="AK329" i="7"/>
  <c r="AK330" i="7"/>
  <c r="AK331" i="7"/>
  <c r="AK333" i="7"/>
  <c r="AK335" i="7"/>
  <c r="AK459" i="7"/>
  <c r="AK350" i="7"/>
  <c r="AK351" i="7"/>
  <c r="AK352" i="7"/>
  <c r="AK353" i="7"/>
  <c r="AK354" i="7"/>
  <c r="AK355" i="7"/>
  <c r="AK356" i="7"/>
  <c r="AK364" i="7"/>
  <c r="AK371" i="7"/>
  <c r="AK373" i="7"/>
  <c r="AK280" i="7"/>
  <c r="AK378" i="7"/>
  <c r="AK379" i="7"/>
  <c r="AK382" i="7"/>
  <c r="AK393" i="7"/>
  <c r="AK396" i="7"/>
  <c r="AK397" i="7"/>
  <c r="AK398" i="7"/>
  <c r="AK401" i="7"/>
  <c r="AK406" i="7"/>
  <c r="AK402" i="7"/>
  <c r="AK461" i="7"/>
  <c r="AK367" i="7"/>
  <c r="AK544" i="7"/>
  <c r="AK399" i="7"/>
  <c r="AK370" i="7"/>
  <c r="AK455" i="7"/>
  <c r="AK272" i="7"/>
  <c r="AK310" i="7"/>
  <c r="AK454" i="7"/>
  <c r="AK336" i="7"/>
  <c r="AK365" i="7"/>
  <c r="AK442" i="7"/>
  <c r="AK456" i="7"/>
  <c r="AK230" i="7"/>
  <c r="AK247" i="7"/>
  <c r="AK261" i="7"/>
  <c r="AK347" i="7"/>
  <c r="AK368" i="7"/>
  <c r="AK375" i="7"/>
  <c r="AK377" i="7"/>
  <c r="AK227" i="7"/>
  <c r="AK441" i="7"/>
  <c r="AK263" i="7"/>
  <c r="AK308" i="7"/>
  <c r="AK400" i="7"/>
  <c r="AK306" i="7"/>
  <c r="AK299" i="7"/>
  <c r="AK274" i="7"/>
  <c r="AK301" i="7"/>
  <c r="AK302" i="7"/>
  <c r="AK234" i="7"/>
  <c r="AK389" i="7"/>
  <c r="AK265" i="7"/>
  <c r="AK266" i="7"/>
  <c r="AK267" i="7"/>
  <c r="AK268" i="7"/>
  <c r="AK269" i="7"/>
  <c r="AK270" i="7"/>
  <c r="AK369" i="7"/>
  <c r="AK440" i="7"/>
  <c r="AK518" i="7"/>
  <c r="AK519" i="7"/>
  <c r="AK520" i="7"/>
  <c r="AK521" i="7"/>
  <c r="AK538" i="7"/>
  <c r="AK522" i="7"/>
  <c r="AK439" i="7"/>
  <c r="AK444" i="7"/>
  <c r="AK452" i="7"/>
  <c r="AK451" i="7"/>
  <c r="AK543" i="7"/>
  <c r="AK512" i="7"/>
  <c r="AK499" i="7"/>
  <c r="AK500" i="7"/>
  <c r="AK501" i="7"/>
  <c r="AK502" i="7"/>
  <c r="AK503" i="7"/>
  <c r="AK517" i="7"/>
  <c r="AK504" i="7"/>
  <c r="AK505" i="7"/>
  <c r="AK506" i="7"/>
  <c r="AK507" i="7"/>
  <c r="AK508" i="7"/>
  <c r="AK509" i="7"/>
  <c r="AK510" i="7"/>
  <c r="AK511" i="7"/>
  <c r="AK513" i="7"/>
  <c r="AK514" i="7"/>
  <c r="AK515" i="7"/>
  <c r="AK516" i="7"/>
  <c r="AK497" i="7"/>
  <c r="AK484" i="7"/>
  <c r="AK548" i="7"/>
  <c r="AK18" i="7"/>
  <c r="AK10" i="7"/>
  <c r="AK539" i="7"/>
  <c r="AK552" i="7"/>
  <c r="AK551" i="7"/>
  <c r="AK536" i="7"/>
  <c r="AK587" i="7"/>
  <c r="AK494" i="7"/>
  <c r="AK621" i="7"/>
  <c r="AK700" i="7"/>
  <c r="AK625" i="7"/>
  <c r="AK492" i="7"/>
  <c r="AK490" i="7"/>
  <c r="AK489" i="7"/>
  <c r="AK491" i="7"/>
  <c r="AK535" i="7"/>
  <c r="AK542" i="7"/>
  <c r="AK537" i="7"/>
  <c r="AK559" i="7"/>
  <c r="AK525" i="7"/>
  <c r="AK526" i="7"/>
  <c r="AK524" i="7"/>
  <c r="AK554" i="7"/>
  <c r="AK560" i="7"/>
  <c r="AK533" i="7"/>
  <c r="AK496" i="7"/>
  <c r="AK493" i="7"/>
  <c r="AK486" i="7"/>
  <c r="AK550" i="7"/>
  <c r="AK531" i="7"/>
  <c r="AK532" i="7"/>
  <c r="AK495" i="7"/>
  <c r="AK15" i="7"/>
  <c r="AK709" i="7"/>
  <c r="AK716" i="7"/>
  <c r="AK654" i="7"/>
  <c r="AK637" i="7"/>
  <c r="AK561" i="7"/>
  <c r="AK562" i="7"/>
  <c r="AK577" i="7"/>
  <c r="AK571" i="7"/>
  <c r="AK568" i="7"/>
  <c r="AK567" i="7"/>
  <c r="AK575" i="7"/>
  <c r="AK574" i="7"/>
  <c r="AK576" i="7"/>
  <c r="AK707" i="7"/>
  <c r="AK578" i="7"/>
  <c r="AK670" i="7"/>
  <c r="AK636" i="7"/>
  <c r="AK638" i="7"/>
  <c r="AK639" i="7"/>
  <c r="AK686" i="7"/>
  <c r="AK588" i="7"/>
  <c r="AK696" i="7"/>
  <c r="AK585" i="7"/>
  <c r="AK673" i="7"/>
  <c r="AK662" i="7"/>
  <c r="AK675" i="7"/>
  <c r="AK692" i="7"/>
  <c r="AK695" i="7"/>
  <c r="AK655" i="7"/>
  <c r="AK660" i="7"/>
  <c r="AK661" i="7"/>
  <c r="AK648" i="7"/>
  <c r="AK611" i="7"/>
  <c r="AK619" i="7"/>
  <c r="AK612" i="7"/>
  <c r="AK584" i="7"/>
  <c r="AK704" i="7"/>
  <c r="AK586" i="7"/>
  <c r="AK635" i="7"/>
  <c r="AK599" i="7"/>
  <c r="AK699" i="7"/>
  <c r="AK690" i="7"/>
  <c r="AK629" i="7"/>
  <c r="AK582" i="7"/>
  <c r="AK594" i="7"/>
  <c r="AK628" i="7"/>
  <c r="AK614" i="7"/>
  <c r="AK669" i="7"/>
  <c r="AK597" i="7"/>
  <c r="AK604" i="7"/>
  <c r="AK682" i="7"/>
  <c r="AK624" i="7"/>
  <c r="AK14" i="7"/>
  <c r="AK644" i="7"/>
  <c r="AK569" i="7"/>
  <c r="AK566" i="7"/>
  <c r="AK570" i="7"/>
  <c r="AK618" i="7"/>
  <c r="AK572" i="7"/>
  <c r="AK605" i="7"/>
  <c r="AK643" i="7"/>
  <c r="AK640" i="7"/>
  <c r="AK573" i="7"/>
  <c r="AK645" i="7"/>
  <c r="AK647" i="7"/>
  <c r="AK563" i="7"/>
  <c r="AK634" i="7"/>
  <c r="AK565" i="7"/>
  <c r="AK646" i="7"/>
  <c r="AK564" i="7"/>
  <c r="AK677" i="7"/>
  <c r="AK685" i="7"/>
  <c r="AK680" i="7"/>
  <c r="AK684" i="7"/>
  <c r="AK702" i="7"/>
  <c r="AK674" i="7"/>
  <c r="AK608" i="7"/>
  <c r="AK687" i="7"/>
  <c r="AK581" i="7"/>
  <c r="AK642" i="7"/>
  <c r="AK658" i="7"/>
  <c r="AK610" i="7"/>
  <c r="AK676" i="7"/>
  <c r="AK693" i="7"/>
  <c r="AK679" i="7"/>
  <c r="AK632" i="7"/>
  <c r="AK705" i="7"/>
  <c r="AK681" i="7"/>
  <c r="AK691" i="7"/>
  <c r="AK600" i="7"/>
  <c r="AK659" i="7"/>
  <c r="AK8" i="7"/>
  <c r="AK613" i="7"/>
  <c r="AK683" i="7"/>
  <c r="AK11" i="7"/>
  <c r="AK616" i="7"/>
  <c r="AK16" i="7"/>
  <c r="AK602" i="7"/>
  <c r="AK694" i="7"/>
  <c r="AK703" i="7"/>
  <c r="AK656" i="7"/>
  <c r="AK633" i="7"/>
  <c r="AK580" i="7"/>
  <c r="AK601" i="7"/>
  <c r="AK688" i="7"/>
  <c r="AK609" i="7"/>
  <c r="AK583" i="7"/>
  <c r="AK606" i="7"/>
  <c r="AK689" i="7"/>
  <c r="AK672" i="7"/>
  <c r="AK579" i="7"/>
  <c r="AK595" i="7"/>
  <c r="AK5" i="7"/>
  <c r="AK598" i="7"/>
  <c r="AK653" i="7"/>
  <c r="AK650" i="7"/>
  <c r="AK678" i="7"/>
  <c r="AK617" i="7"/>
  <c r="AK593" i="7"/>
  <c r="AK729" i="7"/>
  <c r="AK19" i="7"/>
  <c r="AK592" i="7"/>
  <c r="AK697" i="7"/>
  <c r="AK651" i="7"/>
  <c r="AK720" i="7"/>
  <c r="AK589" i="7"/>
  <c r="AK590" i="7"/>
  <c r="AK712" i="7"/>
  <c r="AK713" i="7"/>
  <c r="AK714" i="7"/>
  <c r="AK607" i="7"/>
  <c r="AK627" i="7"/>
  <c r="AK630" i="7"/>
  <c r="AK701" i="7"/>
  <c r="AK719" i="7"/>
  <c r="AK722" i="7"/>
  <c r="AK717" i="7"/>
  <c r="AK652" i="7"/>
  <c r="AK649" i="7"/>
  <c r="AK710" i="7"/>
  <c r="AK698" i="7"/>
  <c r="AK671" i="7"/>
  <c r="AK663" i="7"/>
  <c r="AK631" i="7"/>
  <c r="AK666" i="7"/>
  <c r="AK730" i="7"/>
  <c r="AK667" i="7"/>
  <c r="AK721" i="7"/>
  <c r="AK727" i="7"/>
  <c r="AK718" i="7"/>
  <c r="AK664" i="7"/>
  <c r="AK665" i="7"/>
  <c r="AK724" i="7"/>
  <c r="AK723" i="7"/>
  <c r="AK725" i="7"/>
  <c r="AK711" i="7"/>
  <c r="AK715" i="7"/>
  <c r="AK20" i="7"/>
  <c r="BR126" i="7"/>
  <c r="BR127" i="7"/>
  <c r="BR21" i="7"/>
  <c r="BR22" i="7"/>
  <c r="BR226" i="7"/>
  <c r="BR23" i="7"/>
  <c r="BR24" i="7"/>
  <c r="BR25" i="7"/>
  <c r="BR26" i="7"/>
  <c r="BR27" i="7"/>
  <c r="BR28" i="7"/>
  <c r="BR29" i="7"/>
  <c r="BR231" i="7"/>
  <c r="BR30" i="7"/>
  <c r="BR31" i="7"/>
  <c r="BR32" i="7"/>
  <c r="BR33" i="7"/>
  <c r="BR34" i="7"/>
  <c r="BR35" i="7"/>
  <c r="BR36" i="7"/>
  <c r="BR37" i="7"/>
  <c r="BR38" i="7"/>
  <c r="BR39" i="7"/>
  <c r="BR40" i="7"/>
  <c r="BR41" i="7"/>
  <c r="BR42" i="7"/>
  <c r="BR43" i="7"/>
  <c r="BR44" i="7"/>
  <c r="BR45" i="7"/>
  <c r="BR46" i="7"/>
  <c r="BR47" i="7"/>
  <c r="BR48" i="7"/>
  <c r="BR49" i="7"/>
  <c r="BR50" i="7"/>
  <c r="BR51" i="7"/>
  <c r="BR52" i="7"/>
  <c r="BR53" i="7"/>
  <c r="BR54" i="7"/>
  <c r="BR55" i="7"/>
  <c r="BR56" i="7"/>
  <c r="BR57" i="7"/>
  <c r="BR58" i="7"/>
  <c r="BR59" i="7"/>
  <c r="BR60" i="7"/>
  <c r="BR61" i="7"/>
  <c r="BR62" i="7"/>
  <c r="BR63" i="7"/>
  <c r="BR64" i="7"/>
  <c r="BR65" i="7"/>
  <c r="BR128" i="7"/>
  <c r="BR591" i="7"/>
  <c r="BR66" i="7"/>
  <c r="BR67" i="7"/>
  <c r="BR68" i="7"/>
  <c r="BR69" i="7"/>
  <c r="BR3" i="7"/>
  <c r="BR70" i="7"/>
  <c r="BR71" i="7"/>
  <c r="BR72" i="7"/>
  <c r="BR73" i="7"/>
  <c r="BR74" i="7"/>
  <c r="BR75" i="7"/>
  <c r="BR76" i="7"/>
  <c r="BR77" i="7"/>
  <c r="BR78" i="7"/>
  <c r="BR79" i="7"/>
  <c r="BR80" i="7"/>
  <c r="BR596" i="7"/>
  <c r="BR81" i="7"/>
  <c r="BR4" i="7"/>
  <c r="BR82" i="7"/>
  <c r="BR83" i="7"/>
  <c r="BR84" i="7"/>
  <c r="BR603" i="7"/>
  <c r="BR85" i="7"/>
  <c r="BR86" i="7"/>
  <c r="BR87" i="7"/>
  <c r="BR88" i="7"/>
  <c r="BR89" i="7"/>
  <c r="BR90" i="7"/>
  <c r="BR91" i="7"/>
  <c r="BR92" i="7"/>
  <c r="BR93" i="7"/>
  <c r="BR94" i="7"/>
  <c r="BR95" i="7"/>
  <c r="BR96" i="7"/>
  <c r="BR97" i="7"/>
  <c r="BR98" i="7"/>
  <c r="BR99" i="7"/>
  <c r="BR100" i="7"/>
  <c r="BR101" i="7"/>
  <c r="BR102" i="7"/>
  <c r="BR103" i="7"/>
  <c r="BR104" i="7"/>
  <c r="BR105" i="7"/>
  <c r="BR106" i="7"/>
  <c r="BR107" i="7"/>
  <c r="BR108" i="7"/>
  <c r="BR109" i="7"/>
  <c r="BR110" i="7"/>
  <c r="BR111" i="7"/>
  <c r="BR615" i="7"/>
  <c r="BR112" i="7"/>
  <c r="BR113" i="7"/>
  <c r="BR114" i="7"/>
  <c r="BR115" i="7"/>
  <c r="BR116" i="7"/>
  <c r="BR117" i="7"/>
  <c r="BR118" i="7"/>
  <c r="BR119" i="7"/>
  <c r="BR120" i="7"/>
  <c r="BR346" i="7"/>
  <c r="BR121" i="7"/>
  <c r="BR122" i="7"/>
  <c r="BR6" i="7"/>
  <c r="BR348" i="7"/>
  <c r="BR620" i="7"/>
  <c r="BR7" i="7"/>
  <c r="BR123" i="7"/>
  <c r="BR124" i="7"/>
  <c r="BR125" i="7"/>
  <c r="BR131" i="7"/>
  <c r="BR132" i="7"/>
  <c r="BR133" i="7"/>
  <c r="BR623" i="7"/>
  <c r="BR9" i="7"/>
  <c r="BR134" i="7"/>
  <c r="BR135" i="7"/>
  <c r="BR136" i="7"/>
  <c r="BR137" i="7"/>
  <c r="BR138" i="7"/>
  <c r="BR139" i="7"/>
  <c r="BR626" i="7"/>
  <c r="BR140" i="7"/>
  <c r="BR141" i="7"/>
  <c r="BR142" i="7"/>
  <c r="BR143" i="7"/>
  <c r="BR144" i="7"/>
  <c r="BR145" i="7"/>
  <c r="BR146" i="7"/>
  <c r="BR147" i="7"/>
  <c r="BR148" i="7"/>
  <c r="BR149" i="7"/>
  <c r="BR150" i="7"/>
  <c r="BR151" i="7"/>
  <c r="BR152" i="7"/>
  <c r="BR153" i="7"/>
  <c r="BR154" i="7"/>
  <c r="BR155" i="7"/>
  <c r="BR156" i="7"/>
  <c r="BR157" i="7"/>
  <c r="BR158" i="7"/>
  <c r="BR159" i="7"/>
  <c r="BR160" i="7"/>
  <c r="BR161" i="7"/>
  <c r="BR162" i="7"/>
  <c r="BR163" i="7"/>
  <c r="BR164" i="7"/>
  <c r="BR165" i="7"/>
  <c r="BR166" i="7"/>
  <c r="BR245" i="7"/>
  <c r="BR275" i="7"/>
  <c r="BR315" i="7"/>
  <c r="BR314" i="7"/>
  <c r="BR359" i="7"/>
  <c r="BR405" i="7"/>
  <c r="BR403" i="7"/>
  <c r="BR404" i="7"/>
  <c r="BR341" i="7"/>
  <c r="BR340" i="7"/>
  <c r="BR332" i="7"/>
  <c r="BR338" i="7"/>
  <c r="BR277" i="7"/>
  <c r="BR258" i="7"/>
  <c r="BR395" i="7"/>
  <c r="BR358" i="7"/>
  <c r="BR357" i="7"/>
  <c r="BR12" i="7"/>
  <c r="BR728" i="7"/>
  <c r="BR726" i="7"/>
  <c r="BR228" i="7"/>
  <c r="BR229" i="7"/>
  <c r="BR260" i="7"/>
  <c r="BR460" i="7"/>
  <c r="BR344" i="7"/>
  <c r="BR334" i="7"/>
  <c r="BR528" i="7"/>
  <c r="BR485" i="7"/>
  <c r="BR17" i="7"/>
  <c r="BR349" i="7"/>
  <c r="BR278" i="7"/>
  <c r="BR622" i="7"/>
  <c r="BR540" i="7"/>
  <c r="BR641" i="7"/>
  <c r="BR238" i="7"/>
  <c r="BR237" i="7"/>
  <c r="BR239" i="7"/>
  <c r="BR20" i="7"/>
  <c r="BC126" i="7"/>
  <c r="BC127" i="7"/>
  <c r="BC21" i="7"/>
  <c r="BC22" i="7"/>
  <c r="BC226" i="7"/>
  <c r="BC23" i="7"/>
  <c r="BC24" i="7"/>
  <c r="BC25" i="7"/>
  <c r="BC26" i="7"/>
  <c r="BC27" i="7"/>
  <c r="BC28" i="7"/>
  <c r="BC29" i="7"/>
  <c r="BC231" i="7"/>
  <c r="BC30" i="7"/>
  <c r="BC31" i="7"/>
  <c r="BC32" i="7"/>
  <c r="BC33" i="7"/>
  <c r="BC34" i="7"/>
  <c r="BC35" i="7"/>
  <c r="BC36" i="7"/>
  <c r="BC37" i="7"/>
  <c r="BC38" i="7"/>
  <c r="BC39" i="7"/>
  <c r="BC40" i="7"/>
  <c r="BC41" i="7"/>
  <c r="BC42" i="7"/>
  <c r="BC43" i="7"/>
  <c r="BC44" i="7"/>
  <c r="BC45" i="7"/>
  <c r="BC46" i="7"/>
  <c r="BC47" i="7"/>
  <c r="BC48" i="7"/>
  <c r="BC49" i="7"/>
  <c r="BC50" i="7"/>
  <c r="BC51" i="7"/>
  <c r="BC52" i="7"/>
  <c r="BC53" i="7"/>
  <c r="BC54" i="7"/>
  <c r="BC55" i="7"/>
  <c r="BC56" i="7"/>
  <c r="BC57" i="7"/>
  <c r="BC58" i="7"/>
  <c r="BC59" i="7"/>
  <c r="BC60" i="7"/>
  <c r="BC61" i="7"/>
  <c r="BC62" i="7"/>
  <c r="BC63" i="7"/>
  <c r="BC64" i="7"/>
  <c r="BC65" i="7"/>
  <c r="BC128" i="7"/>
  <c r="BC591" i="7"/>
  <c r="BC66" i="7"/>
  <c r="BC67" i="7"/>
  <c r="BC68" i="7"/>
  <c r="BC69" i="7"/>
  <c r="BC3" i="7"/>
  <c r="BC70" i="7"/>
  <c r="BC71" i="7"/>
  <c r="BC72" i="7"/>
  <c r="BC73" i="7"/>
  <c r="BC74" i="7"/>
  <c r="BC75" i="7"/>
  <c r="BC76" i="7"/>
  <c r="BC77" i="7"/>
  <c r="BC78" i="7"/>
  <c r="BC79" i="7"/>
  <c r="BC80" i="7"/>
  <c r="BC596" i="7"/>
  <c r="BC81" i="7"/>
  <c r="BC4" i="7"/>
  <c r="BC82" i="7"/>
  <c r="BC83" i="7"/>
  <c r="BC84" i="7"/>
  <c r="BC603" i="7"/>
  <c r="BC85" i="7"/>
  <c r="BC86" i="7"/>
  <c r="BC87" i="7"/>
  <c r="BC88" i="7"/>
  <c r="BC89" i="7"/>
  <c r="BC90" i="7"/>
  <c r="BC91" i="7"/>
  <c r="BC92" i="7"/>
  <c r="BC93" i="7"/>
  <c r="BC94" i="7"/>
  <c r="BC95" i="7"/>
  <c r="BC96" i="7"/>
  <c r="BC97" i="7"/>
  <c r="BC98" i="7"/>
  <c r="BC99" i="7"/>
  <c r="BC100" i="7"/>
  <c r="BC101" i="7"/>
  <c r="BC102" i="7"/>
  <c r="BC103" i="7"/>
  <c r="BC104" i="7"/>
  <c r="BC105" i="7"/>
  <c r="BC106" i="7"/>
  <c r="BC107" i="7"/>
  <c r="BC108" i="7"/>
  <c r="BC109" i="7"/>
  <c r="BC110" i="7"/>
  <c r="BC111" i="7"/>
  <c r="BC615" i="7"/>
  <c r="BC112" i="7"/>
  <c r="BC113" i="7"/>
  <c r="BC114" i="7"/>
  <c r="BC115" i="7"/>
  <c r="BC116" i="7"/>
  <c r="BC117" i="7"/>
  <c r="BC118" i="7"/>
  <c r="BC119" i="7"/>
  <c r="BC120" i="7"/>
  <c r="BC346" i="7"/>
  <c r="BC121" i="7"/>
  <c r="BC122" i="7"/>
  <c r="BC6" i="7"/>
  <c r="BC348" i="7"/>
  <c r="BC620" i="7"/>
  <c r="BC7" i="7"/>
  <c r="BC123" i="7"/>
  <c r="BC124" i="7"/>
  <c r="BC125" i="7"/>
  <c r="BC131" i="7"/>
  <c r="BC132" i="7"/>
  <c r="BC133" i="7"/>
  <c r="BC623" i="7"/>
  <c r="BC9" i="7"/>
  <c r="BC134" i="7"/>
  <c r="BC135" i="7"/>
  <c r="BC136" i="7"/>
  <c r="BC137" i="7"/>
  <c r="BC138" i="7"/>
  <c r="BC139" i="7"/>
  <c r="BC626" i="7"/>
  <c r="BC140" i="7"/>
  <c r="BC141" i="7"/>
  <c r="BC142" i="7"/>
  <c r="BC143" i="7"/>
  <c r="BC144" i="7"/>
  <c r="BC145" i="7"/>
  <c r="BC146" i="7"/>
  <c r="BC147" i="7"/>
  <c r="BC148" i="7"/>
  <c r="BC149" i="7"/>
  <c r="BC150" i="7"/>
  <c r="BC151" i="7"/>
  <c r="BC152" i="7"/>
  <c r="BC153" i="7"/>
  <c r="BC154" i="7"/>
  <c r="BC155" i="7"/>
  <c r="BC156" i="7"/>
  <c r="BC157" i="7"/>
  <c r="BC158" i="7"/>
  <c r="BC159" i="7"/>
  <c r="BC160" i="7"/>
  <c r="BC161" i="7"/>
  <c r="BC162" i="7"/>
  <c r="BC163" i="7"/>
  <c r="BC164" i="7"/>
  <c r="BC165" i="7"/>
  <c r="BC166" i="7"/>
  <c r="BC245" i="7"/>
  <c r="BC275" i="7"/>
  <c r="BC315" i="7"/>
  <c r="BC314" i="7"/>
  <c r="BC359" i="7"/>
  <c r="BC405" i="7"/>
  <c r="BC403" i="7"/>
  <c r="BC404" i="7"/>
  <c r="BC341" i="7"/>
  <c r="BC340" i="7"/>
  <c r="BC332" i="7"/>
  <c r="BC338" i="7"/>
  <c r="BC277" i="7"/>
  <c r="BC258" i="7"/>
  <c r="BC395" i="7"/>
  <c r="BC358" i="7"/>
  <c r="BC357" i="7"/>
  <c r="BC12" i="7"/>
  <c r="BC728" i="7"/>
  <c r="BC726" i="7"/>
  <c r="BC228" i="7"/>
  <c r="BC229" i="7"/>
  <c r="BC260" i="7"/>
  <c r="BC460" i="7"/>
  <c r="BC344" i="7"/>
  <c r="BC334" i="7"/>
  <c r="BC528" i="7"/>
  <c r="BC485" i="7"/>
  <c r="BC17" i="7"/>
  <c r="BC349" i="7"/>
  <c r="BC278" i="7"/>
  <c r="BC622" i="7"/>
  <c r="BC540" i="7"/>
  <c r="BC641" i="7"/>
  <c r="BC238" i="7"/>
  <c r="BC237" i="7"/>
  <c r="BC239" i="7"/>
  <c r="BC488" i="7"/>
  <c r="BC487" i="7"/>
  <c r="BC391" i="7"/>
  <c r="BC242" i="7"/>
  <c r="BC241" i="7"/>
  <c r="BC284" i="7"/>
  <c r="BC283" i="7"/>
  <c r="BC285" i="7"/>
  <c r="BC286" i="7"/>
  <c r="BC381" i="7"/>
  <c r="BC276" i="7"/>
  <c r="BC235" i="7"/>
  <c r="BC240" i="7"/>
  <c r="BC248" i="7"/>
  <c r="BC289" i="7"/>
  <c r="BC290" i="7"/>
  <c r="BC449" i="7"/>
  <c r="BC294" i="7"/>
  <c r="BC450" i="7"/>
  <c r="BC295" i="7"/>
  <c r="BC296" i="7"/>
  <c r="BC297" i="7"/>
  <c r="BC453" i="7"/>
  <c r="BC298" i="7"/>
  <c r="BC300" i="7"/>
  <c r="BC303" i="7"/>
  <c r="BC304" i="7"/>
  <c r="BC305" i="7"/>
  <c r="BC457" i="7"/>
  <c r="BC307" i="7"/>
  <c r="BC309" i="7"/>
  <c r="BC311" i="7"/>
  <c r="BC312" i="7"/>
  <c r="BC529" i="7"/>
  <c r="BC322" i="7"/>
  <c r="BC337" i="7"/>
  <c r="BC339" i="7"/>
  <c r="BC342" i="7"/>
  <c r="BC343" i="7"/>
  <c r="BC345" i="7"/>
  <c r="BC534" i="7"/>
  <c r="BC2" i="7"/>
  <c r="BC390" i="7"/>
  <c r="BC392" i="7"/>
  <c r="BC541" i="7"/>
  <c r="BC288" i="7"/>
  <c r="BC386" i="7"/>
  <c r="BC385" i="7"/>
  <c r="BC387" i="7"/>
  <c r="BC383" i="7"/>
  <c r="BC446" i="7"/>
  <c r="BC282" i="7"/>
  <c r="BC320" i="7"/>
  <c r="BC447" i="7"/>
  <c r="BC445" i="7"/>
  <c r="BC443" i="7"/>
  <c r="BC291" i="7"/>
  <c r="BC362" i="7"/>
  <c r="BC363" i="7"/>
  <c r="BC498" i="7"/>
  <c r="BC376" i="7"/>
  <c r="BC523" i="7"/>
  <c r="BC244" i="7"/>
  <c r="BC394" i="7"/>
  <c r="BC374" i="7"/>
  <c r="BC292" i="7"/>
  <c r="BC316" i="7"/>
  <c r="BC372" i="7"/>
  <c r="BC388" i="7"/>
  <c r="BC360" i="7"/>
  <c r="BC448" i="7"/>
  <c r="BC273" i="7"/>
  <c r="BC458" i="7"/>
  <c r="BC287" i="7"/>
  <c r="BC319" i="7"/>
  <c r="BC361" i="7"/>
  <c r="BC251" i="7"/>
  <c r="BC254" i="7"/>
  <c r="BC250" i="7"/>
  <c r="BC253" i="7"/>
  <c r="BC252" i="7"/>
  <c r="BC249" i="7"/>
  <c r="BC380" i="7"/>
  <c r="BC438" i="7"/>
  <c r="BC232" i="7"/>
  <c r="BC233" i="7"/>
  <c r="BC236" i="7"/>
  <c r="BC243" i="7"/>
  <c r="BC246" i="7"/>
  <c r="BC257" i="7"/>
  <c r="BC259" i="7"/>
  <c r="BC262" i="7"/>
  <c r="BC264" i="7"/>
  <c r="BC271" i="7"/>
  <c r="BC279" i="7"/>
  <c r="BC281" i="7"/>
  <c r="BC293" i="7"/>
  <c r="BC313" i="7"/>
  <c r="BC317" i="7"/>
  <c r="BC318" i="7"/>
  <c r="BC321" i="7"/>
  <c r="BC323" i="7"/>
  <c r="BC324" i="7"/>
  <c r="BC325" i="7"/>
  <c r="BC326" i="7"/>
  <c r="BC327" i="7"/>
  <c r="BC328" i="7"/>
  <c r="BC329" i="7"/>
  <c r="BC330" i="7"/>
  <c r="BC331" i="7"/>
  <c r="BC333" i="7"/>
  <c r="BC335" i="7"/>
  <c r="BC459" i="7"/>
  <c r="BC350" i="7"/>
  <c r="BC351" i="7"/>
  <c r="BC352" i="7"/>
  <c r="BC353" i="7"/>
  <c r="BC354" i="7"/>
  <c r="BC355" i="7"/>
  <c r="BC356" i="7"/>
  <c r="BC364" i="7"/>
  <c r="BC371" i="7"/>
  <c r="BC373" i="7"/>
  <c r="BC280" i="7"/>
  <c r="BC378" i="7"/>
  <c r="BC379" i="7"/>
  <c r="BC382" i="7"/>
  <c r="BC393" i="7"/>
  <c r="BC396" i="7"/>
  <c r="BC397" i="7"/>
  <c r="BC398" i="7"/>
  <c r="BC401" i="7"/>
  <c r="BC406" i="7"/>
  <c r="BC402" i="7"/>
  <c r="BC461" i="7"/>
  <c r="BC367" i="7"/>
  <c r="BC544" i="7"/>
  <c r="BC399" i="7"/>
  <c r="BC370" i="7"/>
  <c r="BC455" i="7"/>
  <c r="BC272" i="7"/>
  <c r="BC310" i="7"/>
  <c r="BC454" i="7"/>
  <c r="BC336" i="7"/>
  <c r="BC365" i="7"/>
  <c r="BC442" i="7"/>
  <c r="BC456" i="7"/>
  <c r="BC230" i="7"/>
  <c r="BC247" i="7"/>
  <c r="BC261" i="7"/>
  <c r="BC347" i="7"/>
  <c r="BC368" i="7"/>
  <c r="BC375" i="7"/>
  <c r="BC377" i="7"/>
  <c r="BC227" i="7"/>
  <c r="BC441" i="7"/>
  <c r="BC263" i="7"/>
  <c r="BC308" i="7"/>
  <c r="BC400" i="7"/>
  <c r="BC306" i="7"/>
  <c r="BC299" i="7"/>
  <c r="BC274" i="7"/>
  <c r="BC301" i="7"/>
  <c r="BC302" i="7"/>
  <c r="BC234" i="7"/>
  <c r="BC389" i="7"/>
  <c r="BC20" i="7"/>
  <c r="BB20" i="7"/>
  <c r="BQ126" i="7"/>
  <c r="BQ127" i="7"/>
  <c r="BQ21" i="7"/>
  <c r="BQ22" i="7"/>
  <c r="BQ226" i="7"/>
  <c r="BQ23" i="7"/>
  <c r="BQ24" i="7"/>
  <c r="BQ25" i="7"/>
  <c r="BQ26" i="7"/>
  <c r="BQ27" i="7"/>
  <c r="BQ28" i="7"/>
  <c r="BQ29" i="7"/>
  <c r="BQ231" i="7"/>
  <c r="BQ30" i="7"/>
  <c r="BQ31" i="7"/>
  <c r="BQ32" i="7"/>
  <c r="BQ33" i="7"/>
  <c r="BQ34" i="7"/>
  <c r="BQ35" i="7"/>
  <c r="BQ36" i="7"/>
  <c r="BQ37" i="7"/>
  <c r="BQ38" i="7"/>
  <c r="BQ39" i="7"/>
  <c r="BQ40" i="7"/>
  <c r="BQ41" i="7"/>
  <c r="BQ42" i="7"/>
  <c r="BQ43" i="7"/>
  <c r="BQ44" i="7"/>
  <c r="BQ45" i="7"/>
  <c r="BQ46" i="7"/>
  <c r="BQ47" i="7"/>
  <c r="BQ48" i="7"/>
  <c r="BQ49" i="7"/>
  <c r="BQ50" i="7"/>
  <c r="BQ51" i="7"/>
  <c r="BQ52" i="7"/>
  <c r="BQ53" i="7"/>
  <c r="BQ54" i="7"/>
  <c r="BQ55" i="7"/>
  <c r="BQ56" i="7"/>
  <c r="BQ57" i="7"/>
  <c r="BQ58" i="7"/>
  <c r="BQ59" i="7"/>
  <c r="BQ60" i="7"/>
  <c r="BQ61" i="7"/>
  <c r="BQ62" i="7"/>
  <c r="BQ63" i="7"/>
  <c r="BQ64" i="7"/>
  <c r="BQ65" i="7"/>
  <c r="BQ128" i="7"/>
  <c r="BQ591" i="7"/>
  <c r="BQ66" i="7"/>
  <c r="BQ67" i="7"/>
  <c r="BQ68" i="7"/>
  <c r="BQ69" i="7"/>
  <c r="BQ3" i="7"/>
  <c r="BQ70" i="7"/>
  <c r="BQ71" i="7"/>
  <c r="BQ72" i="7"/>
  <c r="BQ73" i="7"/>
  <c r="BQ74" i="7"/>
  <c r="BQ75" i="7"/>
  <c r="BQ76" i="7"/>
  <c r="BQ77" i="7"/>
  <c r="BQ78" i="7"/>
  <c r="BQ79" i="7"/>
  <c r="BQ80" i="7"/>
  <c r="BQ596" i="7"/>
  <c r="BQ81" i="7"/>
  <c r="BQ4" i="7"/>
  <c r="BQ82" i="7"/>
  <c r="BQ83" i="7"/>
  <c r="BQ84" i="7"/>
  <c r="BQ603" i="7"/>
  <c r="BQ85" i="7"/>
  <c r="BQ86" i="7"/>
  <c r="BQ87" i="7"/>
  <c r="BQ88" i="7"/>
  <c r="BQ89" i="7"/>
  <c r="BQ90" i="7"/>
  <c r="BQ91" i="7"/>
  <c r="BQ92" i="7"/>
  <c r="BQ93" i="7"/>
  <c r="BQ94" i="7"/>
  <c r="BQ95" i="7"/>
  <c r="BQ96" i="7"/>
  <c r="BQ97" i="7"/>
  <c r="BQ98" i="7"/>
  <c r="BQ99" i="7"/>
  <c r="BQ100" i="7"/>
  <c r="BQ101" i="7"/>
  <c r="BQ102" i="7"/>
  <c r="BQ103" i="7"/>
  <c r="BQ104" i="7"/>
  <c r="BQ105" i="7"/>
  <c r="BQ106" i="7"/>
  <c r="BQ107" i="7"/>
  <c r="BQ108" i="7"/>
  <c r="BQ109" i="7"/>
  <c r="BQ110" i="7"/>
  <c r="BQ111" i="7"/>
  <c r="BQ615" i="7"/>
  <c r="BQ112" i="7"/>
  <c r="BQ113" i="7"/>
  <c r="BQ114" i="7"/>
  <c r="BQ115" i="7"/>
  <c r="BQ116" i="7"/>
  <c r="BQ117" i="7"/>
  <c r="BQ118" i="7"/>
  <c r="BQ119" i="7"/>
  <c r="BQ120" i="7"/>
  <c r="BQ346" i="7"/>
  <c r="BQ121" i="7"/>
  <c r="BQ122" i="7"/>
  <c r="BQ6" i="7"/>
  <c r="BQ348" i="7"/>
  <c r="BQ620" i="7"/>
  <c r="BQ7" i="7"/>
  <c r="BQ123" i="7"/>
  <c r="BQ124" i="7"/>
  <c r="BQ125" i="7"/>
  <c r="BQ131" i="7"/>
  <c r="BQ132" i="7"/>
  <c r="BQ133" i="7"/>
  <c r="BQ623" i="7"/>
  <c r="BQ9" i="7"/>
  <c r="BQ134" i="7"/>
  <c r="BQ135" i="7"/>
  <c r="BQ136" i="7"/>
  <c r="BQ137" i="7"/>
  <c r="BQ138" i="7"/>
  <c r="BQ139" i="7"/>
  <c r="BQ626" i="7"/>
  <c r="BQ140" i="7"/>
  <c r="BQ141" i="7"/>
  <c r="BQ142" i="7"/>
  <c r="BQ143" i="7"/>
  <c r="BQ144" i="7"/>
  <c r="BQ145" i="7"/>
  <c r="BQ146" i="7"/>
  <c r="BQ147" i="7"/>
  <c r="BQ148" i="7"/>
  <c r="BQ149" i="7"/>
  <c r="BQ150" i="7"/>
  <c r="BQ151" i="7"/>
  <c r="BQ152" i="7"/>
  <c r="BQ153" i="7"/>
  <c r="BQ154" i="7"/>
  <c r="BQ155" i="7"/>
  <c r="BQ156" i="7"/>
  <c r="BQ157" i="7"/>
  <c r="BQ158" i="7"/>
  <c r="BQ159" i="7"/>
  <c r="BQ160" i="7"/>
  <c r="BQ161" i="7"/>
  <c r="BQ162" i="7"/>
  <c r="BQ163" i="7"/>
  <c r="BQ164" i="7"/>
  <c r="BQ165" i="7"/>
  <c r="BQ166" i="7"/>
  <c r="BQ245" i="7"/>
  <c r="BQ275" i="7"/>
  <c r="BQ315" i="7"/>
  <c r="BQ314" i="7"/>
  <c r="BQ359" i="7"/>
  <c r="BQ405" i="7"/>
  <c r="BQ403" i="7"/>
  <c r="BQ404" i="7"/>
  <c r="BQ341" i="7"/>
  <c r="BQ340" i="7"/>
  <c r="BQ332" i="7"/>
  <c r="BQ338" i="7"/>
  <c r="BQ277" i="7"/>
  <c r="BQ258" i="7"/>
  <c r="BQ395" i="7"/>
  <c r="BQ358" i="7"/>
  <c r="BQ357" i="7"/>
  <c r="BQ12" i="7"/>
  <c r="BQ728" i="7"/>
  <c r="BQ726" i="7"/>
  <c r="BQ228" i="7"/>
  <c r="BQ229" i="7"/>
  <c r="BQ260" i="7"/>
  <c r="BQ460" i="7"/>
  <c r="BQ344" i="7"/>
  <c r="BQ334" i="7"/>
  <c r="BQ528" i="7"/>
  <c r="BQ485" i="7"/>
  <c r="BQ17" i="7"/>
  <c r="BQ349" i="7"/>
  <c r="BQ278" i="7"/>
  <c r="BQ622" i="7"/>
  <c r="BQ540" i="7"/>
  <c r="BQ641" i="7"/>
  <c r="BQ238" i="7"/>
  <c r="BQ237" i="7"/>
  <c r="BQ239" i="7"/>
  <c r="BQ20" i="7"/>
  <c r="AM373" i="7"/>
  <c r="AM280" i="7"/>
  <c r="AM378" i="7"/>
  <c r="AM379" i="7"/>
  <c r="AM382" i="7"/>
  <c r="AM393" i="7"/>
  <c r="AM396" i="7"/>
  <c r="AM397" i="7"/>
  <c r="AM398" i="7"/>
  <c r="AM401" i="7"/>
  <c r="AM406" i="7"/>
  <c r="AM402" i="7"/>
  <c r="AM461" i="7"/>
  <c r="AM367" i="7"/>
  <c r="AM544" i="7"/>
  <c r="AM399" i="7"/>
  <c r="AM370" i="7"/>
  <c r="AM455" i="7"/>
  <c r="AM272" i="7"/>
  <c r="AM310" i="7"/>
  <c r="AM454" i="7"/>
  <c r="AM336" i="7"/>
  <c r="AM365" i="7"/>
  <c r="AM442" i="7"/>
  <c r="AM456" i="7"/>
  <c r="AM230" i="7"/>
  <c r="AM247" i="7"/>
  <c r="AM261" i="7"/>
  <c r="AM347" i="7"/>
  <c r="AM368" i="7"/>
  <c r="AM375" i="7"/>
  <c r="AM377" i="7"/>
  <c r="AM227" i="7"/>
  <c r="AM441" i="7"/>
  <c r="AM263" i="7"/>
  <c r="AM308" i="7"/>
  <c r="AM400" i="7"/>
  <c r="AM306" i="7"/>
  <c r="AM299" i="7"/>
  <c r="AM274" i="7"/>
  <c r="AM301" i="7"/>
  <c r="AM302" i="7"/>
  <c r="AM234" i="7"/>
  <c r="AM389" i="7"/>
  <c r="AM265" i="7"/>
  <c r="AM266" i="7"/>
  <c r="AM267" i="7"/>
  <c r="AM268" i="7"/>
  <c r="AM269" i="7"/>
  <c r="AM270" i="7"/>
  <c r="AM369" i="7"/>
  <c r="AM440" i="7"/>
  <c r="AM518" i="7"/>
  <c r="AM519" i="7"/>
  <c r="AM520" i="7"/>
  <c r="AM521" i="7"/>
  <c r="AM538" i="7"/>
  <c r="AM522" i="7"/>
  <c r="AM439" i="7"/>
  <c r="AM444" i="7"/>
  <c r="AM452" i="7"/>
  <c r="AM451" i="7"/>
  <c r="AM543" i="7"/>
  <c r="AM512" i="7"/>
  <c r="AM499" i="7"/>
  <c r="AM500" i="7"/>
  <c r="AM501" i="7"/>
  <c r="AM502" i="7"/>
  <c r="AM503" i="7"/>
  <c r="AM517" i="7"/>
  <c r="AM504" i="7"/>
  <c r="AM505" i="7"/>
  <c r="AM506" i="7"/>
  <c r="AM507" i="7"/>
  <c r="AM508" i="7"/>
  <c r="AM509" i="7"/>
  <c r="AM510" i="7"/>
  <c r="AM511" i="7"/>
  <c r="AM513" i="7"/>
  <c r="AM514" i="7"/>
  <c r="AM515" i="7"/>
  <c r="AM516" i="7"/>
  <c r="AM497" i="7"/>
  <c r="AM484" i="7"/>
  <c r="AM548" i="7"/>
  <c r="AM18" i="7"/>
  <c r="AM10" i="7"/>
  <c r="AM539" i="7"/>
  <c r="AM552" i="7"/>
  <c r="AM551" i="7"/>
  <c r="AM536" i="7"/>
  <c r="AM587" i="7"/>
  <c r="AM494" i="7"/>
  <c r="AM621" i="7"/>
  <c r="AM700" i="7"/>
  <c r="AM625" i="7"/>
  <c r="AM492" i="7"/>
  <c r="AM490" i="7"/>
  <c r="AM489" i="7"/>
  <c r="AM491" i="7"/>
  <c r="AM535" i="7"/>
  <c r="AM542" i="7"/>
  <c r="AM537" i="7"/>
  <c r="AM559" i="7"/>
  <c r="AM525" i="7"/>
  <c r="AM526" i="7"/>
  <c r="AM524" i="7"/>
  <c r="AM554" i="7"/>
  <c r="AM560" i="7"/>
  <c r="AM533" i="7"/>
  <c r="AM496" i="7"/>
  <c r="AM493" i="7"/>
  <c r="AM486" i="7"/>
  <c r="AM550" i="7"/>
  <c r="AM531" i="7"/>
  <c r="AM532" i="7"/>
  <c r="AM495" i="7"/>
  <c r="AM15" i="7"/>
  <c r="AM709" i="7"/>
  <c r="AM716" i="7"/>
  <c r="AM654" i="7"/>
  <c r="AM637" i="7"/>
  <c r="AM561" i="7"/>
  <c r="AM562" i="7"/>
  <c r="AM577" i="7"/>
  <c r="AM571" i="7"/>
  <c r="AM568" i="7"/>
  <c r="AM567" i="7"/>
  <c r="AM575" i="7"/>
  <c r="AM574" i="7"/>
  <c r="AM576" i="7"/>
  <c r="AM707" i="7"/>
  <c r="AM578" i="7"/>
  <c r="AM670" i="7"/>
  <c r="AM636" i="7"/>
  <c r="AM638" i="7"/>
  <c r="AM639" i="7"/>
  <c r="AM686" i="7"/>
  <c r="AM588" i="7"/>
  <c r="AM696" i="7"/>
  <c r="AM585" i="7"/>
  <c r="AM673" i="7"/>
  <c r="AM662" i="7"/>
  <c r="AM675" i="7"/>
  <c r="AM692" i="7"/>
  <c r="AM695" i="7"/>
  <c r="AM655" i="7"/>
  <c r="AM660" i="7"/>
  <c r="AM661" i="7"/>
  <c r="AM648" i="7"/>
  <c r="AM611" i="7"/>
  <c r="AM619" i="7"/>
  <c r="AM612" i="7"/>
  <c r="AM584" i="7"/>
  <c r="AM704" i="7"/>
  <c r="AM586" i="7"/>
  <c r="AM635" i="7"/>
  <c r="AM599" i="7"/>
  <c r="AM699" i="7"/>
  <c r="AM690" i="7"/>
  <c r="AM629" i="7"/>
  <c r="AM582" i="7"/>
  <c r="AM594" i="7"/>
  <c r="AM628" i="7"/>
  <c r="AM614" i="7"/>
  <c r="AM669" i="7"/>
  <c r="AM597" i="7"/>
  <c r="AM604" i="7"/>
  <c r="AM682" i="7"/>
  <c r="AM624" i="7"/>
  <c r="AM14" i="7"/>
  <c r="AM644" i="7"/>
  <c r="AM569" i="7"/>
  <c r="AM566" i="7"/>
  <c r="AM570" i="7"/>
  <c r="AM618" i="7"/>
  <c r="AM572" i="7"/>
  <c r="AM605" i="7"/>
  <c r="AM643" i="7"/>
  <c r="AM640" i="7"/>
  <c r="AM573" i="7"/>
  <c r="AM645" i="7"/>
  <c r="AM647" i="7"/>
  <c r="AM563" i="7"/>
  <c r="AM634" i="7"/>
  <c r="AM565" i="7"/>
  <c r="AM646" i="7"/>
  <c r="AM564" i="7"/>
  <c r="AM677" i="7"/>
  <c r="AM685" i="7"/>
  <c r="AM680" i="7"/>
  <c r="AM684" i="7"/>
  <c r="AM702" i="7"/>
  <c r="AM674" i="7"/>
  <c r="AM608" i="7"/>
  <c r="AM687" i="7"/>
  <c r="AM581" i="7"/>
  <c r="AM642" i="7"/>
  <c r="AM658" i="7"/>
  <c r="AM610" i="7"/>
  <c r="AM676" i="7"/>
  <c r="AM693" i="7"/>
  <c r="AM679" i="7"/>
  <c r="AM632" i="7"/>
  <c r="AM705" i="7"/>
  <c r="AM681" i="7"/>
  <c r="AM691" i="7"/>
  <c r="AM600" i="7"/>
  <c r="AM659" i="7"/>
  <c r="AM8" i="7"/>
  <c r="AM613" i="7"/>
  <c r="AM683" i="7"/>
  <c r="AM11" i="7"/>
  <c r="AM616" i="7"/>
  <c r="AM16" i="7"/>
  <c r="AM602" i="7"/>
  <c r="AM694" i="7"/>
  <c r="AM703" i="7"/>
  <c r="AM656" i="7"/>
  <c r="AM633" i="7"/>
  <c r="AM580" i="7"/>
  <c r="AM601" i="7"/>
  <c r="AM688" i="7"/>
  <c r="AM609" i="7"/>
  <c r="AM583" i="7"/>
  <c r="AM606" i="7"/>
  <c r="AM689" i="7"/>
  <c r="AM672" i="7"/>
  <c r="AM579" i="7"/>
  <c r="AM595" i="7"/>
  <c r="AM5" i="7"/>
  <c r="AM598" i="7"/>
  <c r="AM653" i="7"/>
  <c r="AM650" i="7"/>
  <c r="AM678" i="7"/>
  <c r="AM617" i="7"/>
  <c r="AM593" i="7"/>
  <c r="AM729" i="7"/>
  <c r="AM19" i="7"/>
  <c r="AM592" i="7"/>
  <c r="AM697" i="7"/>
  <c r="AM651" i="7"/>
  <c r="AM720" i="7"/>
  <c r="AM589" i="7"/>
  <c r="AM590" i="7"/>
  <c r="AM712" i="7"/>
  <c r="AM713" i="7"/>
  <c r="AM714" i="7"/>
  <c r="AM607" i="7"/>
  <c r="AM627" i="7"/>
  <c r="AM630" i="7"/>
  <c r="AM701" i="7"/>
  <c r="AM719" i="7"/>
  <c r="AM722" i="7"/>
  <c r="AM717" i="7"/>
  <c r="AM652" i="7"/>
  <c r="AM649" i="7"/>
  <c r="AM710" i="7"/>
  <c r="AM698" i="7"/>
  <c r="AM671" i="7"/>
  <c r="AM663" i="7"/>
  <c r="AM631" i="7"/>
  <c r="AM666" i="7"/>
  <c r="AM730" i="7"/>
  <c r="AM667" i="7"/>
  <c r="AM721" i="7"/>
  <c r="AM727" i="7"/>
  <c r="AM718" i="7"/>
  <c r="AM664" i="7"/>
  <c r="AM665" i="7"/>
  <c r="AM724" i="7"/>
  <c r="AM723" i="7"/>
  <c r="AM725" i="7"/>
  <c r="AM711" i="7"/>
  <c r="AM715" i="7"/>
  <c r="AM126" i="7"/>
  <c r="AM127" i="7"/>
  <c r="AM21" i="7"/>
  <c r="AM22" i="7"/>
  <c r="AM226" i="7"/>
  <c r="AM23" i="7"/>
  <c r="AM24" i="7"/>
  <c r="AM25" i="7"/>
  <c r="AM26" i="7"/>
  <c r="AM27" i="7"/>
  <c r="AM28" i="7"/>
  <c r="AM29" i="7"/>
  <c r="AM231" i="7"/>
  <c r="AM30" i="7"/>
  <c r="AM31" i="7"/>
  <c r="AM32" i="7"/>
  <c r="AM33" i="7"/>
  <c r="AM34" i="7"/>
  <c r="AM35" i="7"/>
  <c r="AM36" i="7"/>
  <c r="AM37" i="7"/>
  <c r="AM38" i="7"/>
  <c r="AM39" i="7"/>
  <c r="AM40" i="7"/>
  <c r="AM41" i="7"/>
  <c r="AM42" i="7"/>
  <c r="AM43" i="7"/>
  <c r="AM44" i="7"/>
  <c r="AM45" i="7"/>
  <c r="AM46" i="7"/>
  <c r="AM47" i="7"/>
  <c r="AM48" i="7"/>
  <c r="AM49" i="7"/>
  <c r="AM50" i="7"/>
  <c r="AM51" i="7"/>
  <c r="AM52" i="7"/>
  <c r="AM53" i="7"/>
  <c r="AM54" i="7"/>
  <c r="AM55" i="7"/>
  <c r="AM56" i="7"/>
  <c r="AM57" i="7"/>
  <c r="AM58" i="7"/>
  <c r="AM59" i="7"/>
  <c r="AM60" i="7"/>
  <c r="AM61" i="7"/>
  <c r="AM62" i="7"/>
  <c r="AM63" i="7"/>
  <c r="AM64" i="7"/>
  <c r="AM65" i="7"/>
  <c r="AM128" i="7"/>
  <c r="AM591" i="7"/>
  <c r="AM66" i="7"/>
  <c r="AM67" i="7"/>
  <c r="AM68" i="7"/>
  <c r="AM69" i="7"/>
  <c r="AM3" i="7"/>
  <c r="AM70" i="7"/>
  <c r="AM71" i="7"/>
  <c r="AM72" i="7"/>
  <c r="AM73" i="7"/>
  <c r="AM74" i="7"/>
  <c r="AM75" i="7"/>
  <c r="AM76" i="7"/>
  <c r="AM77" i="7"/>
  <c r="AM78" i="7"/>
  <c r="AM79" i="7"/>
  <c r="AM80" i="7"/>
  <c r="AM596" i="7"/>
  <c r="AM81" i="7"/>
  <c r="AM4" i="7"/>
  <c r="AM82" i="7"/>
  <c r="AM83" i="7"/>
  <c r="AM84" i="7"/>
  <c r="AM603" i="7"/>
  <c r="AM85" i="7"/>
  <c r="AM86" i="7"/>
  <c r="AM87" i="7"/>
  <c r="AM88" i="7"/>
  <c r="AM89" i="7"/>
  <c r="AM90" i="7"/>
  <c r="AM91" i="7"/>
  <c r="AM92" i="7"/>
  <c r="AM93" i="7"/>
  <c r="AM94" i="7"/>
  <c r="AM95" i="7"/>
  <c r="AM96" i="7"/>
  <c r="AM97" i="7"/>
  <c r="AM98" i="7"/>
  <c r="AM99" i="7"/>
  <c r="AM100" i="7"/>
  <c r="AM101" i="7"/>
  <c r="AM102" i="7"/>
  <c r="AM103" i="7"/>
  <c r="AM104" i="7"/>
  <c r="AM105" i="7"/>
  <c r="AM106" i="7"/>
  <c r="AM107" i="7"/>
  <c r="AM108" i="7"/>
  <c r="AM109" i="7"/>
  <c r="AM110" i="7"/>
  <c r="AM111" i="7"/>
  <c r="AM615" i="7"/>
  <c r="AM112" i="7"/>
  <c r="AM113" i="7"/>
  <c r="AM114" i="7"/>
  <c r="AM115" i="7"/>
  <c r="AM116" i="7"/>
  <c r="AM117" i="7"/>
  <c r="AM118" i="7"/>
  <c r="AM119" i="7"/>
  <c r="AM120" i="7"/>
  <c r="AM346" i="7"/>
  <c r="AM121" i="7"/>
  <c r="AM122" i="7"/>
  <c r="AM6" i="7"/>
  <c r="AM348" i="7"/>
  <c r="AM620" i="7"/>
  <c r="AM7" i="7"/>
  <c r="AM123" i="7"/>
  <c r="AM124" i="7"/>
  <c r="AM125" i="7"/>
  <c r="AM131" i="7"/>
  <c r="AM132" i="7"/>
  <c r="AM133" i="7"/>
  <c r="AM623" i="7"/>
  <c r="AM9" i="7"/>
  <c r="AM134" i="7"/>
  <c r="AM135" i="7"/>
  <c r="AM136" i="7"/>
  <c r="AM137" i="7"/>
  <c r="AM138" i="7"/>
  <c r="AM139" i="7"/>
  <c r="AM626" i="7"/>
  <c r="AM140" i="7"/>
  <c r="AM141" i="7"/>
  <c r="AM142" i="7"/>
  <c r="AM143" i="7"/>
  <c r="AM144" i="7"/>
  <c r="AM145" i="7"/>
  <c r="AM146" i="7"/>
  <c r="AM147" i="7"/>
  <c r="AM148" i="7"/>
  <c r="AM149" i="7"/>
  <c r="AM150" i="7"/>
  <c r="AM151" i="7"/>
  <c r="AM152" i="7"/>
  <c r="AM153" i="7"/>
  <c r="AM154" i="7"/>
  <c r="AM155" i="7"/>
  <c r="AM156" i="7"/>
  <c r="AM157" i="7"/>
  <c r="AM158" i="7"/>
  <c r="AM159" i="7"/>
  <c r="AM160" i="7"/>
  <c r="AM161" i="7"/>
  <c r="AM162" i="7"/>
  <c r="AM163" i="7"/>
  <c r="AM164" i="7"/>
  <c r="AM165" i="7"/>
  <c r="AM166" i="7"/>
  <c r="AM245" i="7"/>
  <c r="AM275" i="7"/>
  <c r="AM315" i="7"/>
  <c r="AM314" i="7"/>
  <c r="AM359" i="7"/>
  <c r="AM405" i="7"/>
  <c r="AM403" i="7"/>
  <c r="AM404" i="7"/>
  <c r="AM341" i="7"/>
  <c r="AM340" i="7"/>
  <c r="AM332" i="7"/>
  <c r="AM338" i="7"/>
  <c r="AM277" i="7"/>
  <c r="AM258" i="7"/>
  <c r="AM395" i="7"/>
  <c r="AM358" i="7"/>
  <c r="AM357" i="7"/>
  <c r="AM12" i="7"/>
  <c r="AM728" i="7"/>
  <c r="AM726" i="7"/>
  <c r="AM228" i="7"/>
  <c r="AM229" i="7"/>
  <c r="AM260" i="7"/>
  <c r="AM460" i="7"/>
  <c r="AM344" i="7"/>
  <c r="AM334" i="7"/>
  <c r="AM528" i="7"/>
  <c r="AM485" i="7"/>
  <c r="AM17" i="7"/>
  <c r="AM349" i="7"/>
  <c r="AM278" i="7"/>
  <c r="AM622" i="7"/>
  <c r="AM540" i="7"/>
  <c r="AM641" i="7"/>
  <c r="AM238" i="7"/>
  <c r="AM237" i="7"/>
  <c r="AM239" i="7"/>
  <c r="AM488" i="7"/>
  <c r="AM487" i="7"/>
  <c r="AM391" i="7"/>
  <c r="AM242" i="7"/>
  <c r="AM241" i="7"/>
  <c r="AM284" i="7"/>
  <c r="AM283" i="7"/>
  <c r="AM285" i="7"/>
  <c r="AM286" i="7"/>
  <c r="AM381" i="7"/>
  <c r="AM276" i="7"/>
  <c r="AM235" i="7"/>
  <c r="AM240" i="7"/>
  <c r="AM248" i="7"/>
  <c r="AM289" i="7"/>
  <c r="AM290" i="7"/>
  <c r="AM449" i="7"/>
  <c r="AM294" i="7"/>
  <c r="AM450" i="7"/>
  <c r="AM295" i="7"/>
  <c r="AM296" i="7"/>
  <c r="AM297" i="7"/>
  <c r="AM453" i="7"/>
  <c r="AM298" i="7"/>
  <c r="AM300" i="7"/>
  <c r="AM303" i="7"/>
  <c r="AM304" i="7"/>
  <c r="AM305" i="7"/>
  <c r="AM457" i="7"/>
  <c r="AM307" i="7"/>
  <c r="AM309" i="7"/>
  <c r="AM311" i="7"/>
  <c r="AM312" i="7"/>
  <c r="AM529" i="7"/>
  <c r="AM322" i="7"/>
  <c r="AM337" i="7"/>
  <c r="AM339" i="7"/>
  <c r="AM342" i="7"/>
  <c r="AM343" i="7"/>
  <c r="AM345" i="7"/>
  <c r="AM534" i="7"/>
  <c r="AM2" i="7"/>
  <c r="AM390" i="7"/>
  <c r="AM392" i="7"/>
  <c r="AM541" i="7"/>
  <c r="AM288" i="7"/>
  <c r="AM386" i="7"/>
  <c r="AM385" i="7"/>
  <c r="AM387" i="7"/>
  <c r="AM383" i="7"/>
  <c r="AM446" i="7"/>
  <c r="AM282" i="7"/>
  <c r="AM320" i="7"/>
  <c r="AM447" i="7"/>
  <c r="AM445" i="7"/>
  <c r="AM443" i="7"/>
  <c r="AM291" i="7"/>
  <c r="AM362" i="7"/>
  <c r="AM363" i="7"/>
  <c r="AM498" i="7"/>
  <c r="AM376" i="7"/>
  <c r="AM523" i="7"/>
  <c r="AM244" i="7"/>
  <c r="AM394" i="7"/>
  <c r="AM374" i="7"/>
  <c r="AM292" i="7"/>
  <c r="AM316" i="7"/>
  <c r="AM372" i="7"/>
  <c r="AM388" i="7"/>
  <c r="AM360" i="7"/>
  <c r="AM448" i="7"/>
  <c r="AM273" i="7"/>
  <c r="AM458" i="7"/>
  <c r="AM287" i="7"/>
  <c r="AM319" i="7"/>
  <c r="AM361" i="7"/>
  <c r="AM251" i="7"/>
  <c r="AM254" i="7"/>
  <c r="AM250" i="7"/>
  <c r="AM253" i="7"/>
  <c r="AM252" i="7"/>
  <c r="AM249" i="7"/>
  <c r="AM380" i="7"/>
  <c r="AM438" i="7"/>
  <c r="AM232" i="7"/>
  <c r="AM233" i="7"/>
  <c r="AM236" i="7"/>
  <c r="AM243" i="7"/>
  <c r="AM246" i="7"/>
  <c r="AM257" i="7"/>
  <c r="AM259" i="7"/>
  <c r="AM262" i="7"/>
  <c r="AM264" i="7"/>
  <c r="AM271" i="7"/>
  <c r="AM279" i="7"/>
  <c r="AM281" i="7"/>
  <c r="AM293" i="7"/>
  <c r="AM313" i="7"/>
  <c r="AM317" i="7"/>
  <c r="AM318" i="7"/>
  <c r="AM321" i="7"/>
  <c r="AM323" i="7"/>
  <c r="AM324" i="7"/>
  <c r="AM325" i="7"/>
  <c r="AM326" i="7"/>
  <c r="AM327" i="7"/>
  <c r="AM328" i="7"/>
  <c r="AM329" i="7"/>
  <c r="AM330" i="7"/>
  <c r="AM331" i="7"/>
  <c r="AM333" i="7"/>
  <c r="AM335" i="7"/>
  <c r="AM459" i="7"/>
  <c r="AM350" i="7"/>
  <c r="AM351" i="7"/>
  <c r="AM352" i="7"/>
  <c r="AM353" i="7"/>
  <c r="AM354" i="7"/>
  <c r="AM355" i="7"/>
  <c r="AM356" i="7"/>
  <c r="AM364" i="7"/>
  <c r="AM371" i="7"/>
  <c r="AM20" i="7"/>
  <c r="BE544" i="7"/>
  <c r="BE399" i="7"/>
  <c r="BE370" i="7"/>
  <c r="BE455" i="7"/>
  <c r="BE272" i="7"/>
  <c r="BE310" i="7"/>
  <c r="BE454" i="7"/>
  <c r="BE336" i="7"/>
  <c r="BE365" i="7"/>
  <c r="BE442" i="7"/>
  <c r="BE456" i="7"/>
  <c r="BE230" i="7"/>
  <c r="BE247" i="7"/>
  <c r="BE261" i="7"/>
  <c r="BE347" i="7"/>
  <c r="BE368" i="7"/>
  <c r="BE375" i="7"/>
  <c r="BE377" i="7"/>
  <c r="BF544" i="7"/>
  <c r="BF349" i="7"/>
  <c r="BE334" i="7"/>
  <c r="AZ334" i="7"/>
  <c r="BD334" i="7"/>
  <c r="BA334" i="7"/>
  <c r="AY334" i="7"/>
  <c r="AX334" i="7"/>
  <c r="AW334" i="7"/>
  <c r="AU334" i="7"/>
  <c r="AZ126" i="7"/>
  <c r="BA126" i="7"/>
  <c r="AZ127" i="7"/>
  <c r="BA127" i="7"/>
  <c r="AZ21" i="7"/>
  <c r="BA21" i="7"/>
  <c r="AZ22" i="7"/>
  <c r="BA22" i="7"/>
  <c r="AZ226" i="7"/>
  <c r="BA226" i="7"/>
  <c r="AZ23" i="7"/>
  <c r="BA23" i="7"/>
  <c r="AZ24" i="7"/>
  <c r="BA24" i="7"/>
  <c r="AZ25" i="7"/>
  <c r="BA25" i="7"/>
  <c r="AZ26" i="7"/>
  <c r="BA26" i="7"/>
  <c r="AZ27" i="7"/>
  <c r="BA27" i="7"/>
  <c r="AZ28" i="7"/>
  <c r="BA28" i="7"/>
  <c r="AZ29" i="7"/>
  <c r="BA29" i="7"/>
  <c r="AZ231" i="7"/>
  <c r="BA231" i="7"/>
  <c r="AZ30" i="7"/>
  <c r="BA30" i="7"/>
  <c r="AZ31" i="7"/>
  <c r="BA31" i="7"/>
  <c r="AZ32" i="7"/>
  <c r="BA32" i="7"/>
  <c r="AZ33" i="7"/>
  <c r="BA33" i="7"/>
  <c r="AZ34" i="7"/>
  <c r="BA34" i="7"/>
  <c r="AZ35" i="7"/>
  <c r="BA35" i="7"/>
  <c r="AZ36" i="7"/>
  <c r="BA36" i="7"/>
  <c r="AZ37" i="7"/>
  <c r="BA37" i="7"/>
  <c r="AZ38" i="7"/>
  <c r="BA38" i="7"/>
  <c r="AZ39" i="7"/>
  <c r="BA39" i="7"/>
  <c r="AZ40" i="7"/>
  <c r="BA40" i="7"/>
  <c r="AZ41" i="7"/>
  <c r="BA41" i="7"/>
  <c r="AZ42" i="7"/>
  <c r="BA42" i="7"/>
  <c r="AZ43" i="7"/>
  <c r="BA43" i="7"/>
  <c r="AZ44" i="7"/>
  <c r="BA44" i="7"/>
  <c r="AZ45" i="7"/>
  <c r="BA45" i="7"/>
  <c r="AZ46" i="7"/>
  <c r="BA46" i="7"/>
  <c r="AZ47" i="7"/>
  <c r="BA47" i="7"/>
  <c r="AZ48" i="7"/>
  <c r="BA48" i="7"/>
  <c r="AZ49" i="7"/>
  <c r="BA49" i="7"/>
  <c r="AZ50" i="7"/>
  <c r="BA50" i="7"/>
  <c r="AZ51" i="7"/>
  <c r="BA51" i="7"/>
  <c r="AZ52" i="7"/>
  <c r="BA52" i="7"/>
  <c r="AZ53" i="7"/>
  <c r="BA53" i="7"/>
  <c r="AZ54" i="7"/>
  <c r="BA54" i="7"/>
  <c r="AZ55" i="7"/>
  <c r="BA55" i="7"/>
  <c r="AZ56" i="7"/>
  <c r="BA56" i="7"/>
  <c r="AZ57" i="7"/>
  <c r="BA57" i="7"/>
  <c r="AZ58" i="7"/>
  <c r="BA58" i="7"/>
  <c r="AZ59" i="7"/>
  <c r="BA59" i="7"/>
  <c r="AZ60" i="7"/>
  <c r="BA60" i="7"/>
  <c r="AZ61" i="7"/>
  <c r="BA61" i="7"/>
  <c r="AZ62" i="7"/>
  <c r="BA62" i="7"/>
  <c r="AZ63" i="7"/>
  <c r="BA63" i="7"/>
  <c r="AZ64" i="7"/>
  <c r="BA64" i="7"/>
  <c r="AZ65" i="7"/>
  <c r="BA65" i="7"/>
  <c r="AZ128" i="7"/>
  <c r="BA128" i="7"/>
  <c r="AZ591" i="7"/>
  <c r="BA591" i="7"/>
  <c r="AZ66" i="7"/>
  <c r="BA66" i="7"/>
  <c r="AZ67" i="7"/>
  <c r="BA67" i="7"/>
  <c r="AZ68" i="7"/>
  <c r="BA68" i="7"/>
  <c r="AZ69" i="7"/>
  <c r="BA69" i="7"/>
  <c r="AZ3" i="7"/>
  <c r="BA3" i="7"/>
  <c r="AZ70" i="7"/>
  <c r="BA70" i="7"/>
  <c r="AZ71" i="7"/>
  <c r="BA71" i="7"/>
  <c r="AZ72" i="7"/>
  <c r="BA72" i="7"/>
  <c r="AZ73" i="7"/>
  <c r="BA73" i="7"/>
  <c r="AZ74" i="7"/>
  <c r="BA74" i="7"/>
  <c r="AZ75" i="7"/>
  <c r="BA75" i="7"/>
  <c r="AZ76" i="7"/>
  <c r="BA76" i="7"/>
  <c r="AZ77" i="7"/>
  <c r="BA77" i="7"/>
  <c r="AZ78" i="7"/>
  <c r="BA78" i="7"/>
  <c r="AZ79" i="7"/>
  <c r="BA79" i="7"/>
  <c r="AZ80" i="7"/>
  <c r="BA80" i="7"/>
  <c r="AZ596" i="7"/>
  <c r="BA596" i="7"/>
  <c r="AZ81" i="7"/>
  <c r="BA81" i="7"/>
  <c r="AZ4" i="7"/>
  <c r="BA4" i="7"/>
  <c r="AZ82" i="7"/>
  <c r="BA82" i="7"/>
  <c r="AZ83" i="7"/>
  <c r="BA83" i="7"/>
  <c r="AZ84" i="7"/>
  <c r="BA84" i="7"/>
  <c r="AZ603" i="7"/>
  <c r="BA603" i="7"/>
  <c r="AZ85" i="7"/>
  <c r="BA85" i="7"/>
  <c r="AZ86" i="7"/>
  <c r="BA86" i="7"/>
  <c r="AZ87" i="7"/>
  <c r="BA87" i="7"/>
  <c r="AZ88" i="7"/>
  <c r="BA88" i="7"/>
  <c r="AZ89" i="7"/>
  <c r="BA89" i="7"/>
  <c r="AZ90" i="7"/>
  <c r="BA90" i="7"/>
  <c r="AZ91" i="7"/>
  <c r="BA91" i="7"/>
  <c r="AZ92" i="7"/>
  <c r="BA92" i="7"/>
  <c r="AZ93" i="7"/>
  <c r="BA93" i="7"/>
  <c r="AZ94" i="7"/>
  <c r="BA94" i="7"/>
  <c r="AZ95" i="7"/>
  <c r="BA95" i="7"/>
  <c r="AZ96" i="7"/>
  <c r="BA96" i="7"/>
  <c r="AZ97" i="7"/>
  <c r="BA97" i="7"/>
  <c r="AZ98" i="7"/>
  <c r="BA98" i="7"/>
  <c r="AZ99" i="7"/>
  <c r="BA99" i="7"/>
  <c r="AZ100" i="7"/>
  <c r="BA100" i="7"/>
  <c r="AZ101" i="7"/>
  <c r="BA101" i="7"/>
  <c r="AZ102" i="7"/>
  <c r="BA102" i="7"/>
  <c r="AZ103" i="7"/>
  <c r="BA103" i="7"/>
  <c r="AZ104" i="7"/>
  <c r="BA104" i="7"/>
  <c r="AZ105" i="7"/>
  <c r="BA105" i="7"/>
  <c r="AZ106" i="7"/>
  <c r="BA106" i="7"/>
  <c r="AZ107" i="7"/>
  <c r="BA107" i="7"/>
  <c r="AZ108" i="7"/>
  <c r="BA108" i="7"/>
  <c r="AZ109" i="7"/>
  <c r="BA109" i="7"/>
  <c r="AZ110" i="7"/>
  <c r="BA110" i="7"/>
  <c r="AZ111" i="7"/>
  <c r="BA111" i="7"/>
  <c r="AZ615" i="7"/>
  <c r="BA615" i="7"/>
  <c r="AZ112" i="7"/>
  <c r="BA112" i="7"/>
  <c r="AZ113" i="7"/>
  <c r="BA113" i="7"/>
  <c r="AZ114" i="7"/>
  <c r="BA114" i="7"/>
  <c r="AZ115" i="7"/>
  <c r="BA115" i="7"/>
  <c r="AZ116" i="7"/>
  <c r="BA116" i="7"/>
  <c r="AZ117" i="7"/>
  <c r="BA117" i="7"/>
  <c r="AZ118" i="7"/>
  <c r="BA118" i="7"/>
  <c r="AZ119" i="7"/>
  <c r="BA119" i="7"/>
  <c r="AZ120" i="7"/>
  <c r="BA120" i="7"/>
  <c r="AZ346" i="7"/>
  <c r="BA346" i="7"/>
  <c r="AZ121" i="7"/>
  <c r="BA121" i="7"/>
  <c r="AZ122" i="7"/>
  <c r="BA122" i="7"/>
  <c r="AZ6" i="7"/>
  <c r="BA6" i="7"/>
  <c r="AZ348" i="7"/>
  <c r="BA348" i="7"/>
  <c r="AZ620" i="7"/>
  <c r="BA620" i="7"/>
  <c r="AZ7" i="7"/>
  <c r="BA7" i="7"/>
  <c r="AZ123" i="7"/>
  <c r="BA123" i="7"/>
  <c r="AZ124" i="7"/>
  <c r="BA124" i="7"/>
  <c r="AZ125" i="7"/>
  <c r="BA125" i="7"/>
  <c r="AZ131" i="7"/>
  <c r="BA131" i="7"/>
  <c r="AZ132" i="7"/>
  <c r="BA132" i="7"/>
  <c r="AZ133" i="7"/>
  <c r="BA133" i="7"/>
  <c r="AZ623" i="7"/>
  <c r="BA623" i="7"/>
  <c r="AZ9" i="7"/>
  <c r="BA9" i="7"/>
  <c r="AZ134" i="7"/>
  <c r="BA134" i="7"/>
  <c r="AZ135" i="7"/>
  <c r="BA135" i="7"/>
  <c r="AZ136" i="7"/>
  <c r="BA136" i="7"/>
  <c r="AZ137" i="7"/>
  <c r="BA137" i="7"/>
  <c r="AZ138" i="7"/>
  <c r="BA138" i="7"/>
  <c r="AZ139" i="7"/>
  <c r="BA139" i="7"/>
  <c r="AZ626" i="7"/>
  <c r="BA626" i="7"/>
  <c r="AZ140" i="7"/>
  <c r="BA140" i="7"/>
  <c r="AZ141" i="7"/>
  <c r="BA141" i="7"/>
  <c r="AZ142" i="7"/>
  <c r="BA142" i="7"/>
  <c r="AZ143" i="7"/>
  <c r="BA143" i="7"/>
  <c r="AZ144" i="7"/>
  <c r="BA144" i="7"/>
  <c r="AZ145" i="7"/>
  <c r="BA145" i="7"/>
  <c r="AZ146" i="7"/>
  <c r="BA146" i="7"/>
  <c r="AZ147" i="7"/>
  <c r="BA147" i="7"/>
  <c r="AZ148" i="7"/>
  <c r="BA148" i="7"/>
  <c r="AZ149" i="7"/>
  <c r="BA149" i="7"/>
  <c r="AZ150" i="7"/>
  <c r="BA150" i="7"/>
  <c r="AZ151" i="7"/>
  <c r="BA151" i="7"/>
  <c r="AZ152" i="7"/>
  <c r="BA152" i="7"/>
  <c r="AZ153" i="7"/>
  <c r="BA153" i="7"/>
  <c r="AZ154" i="7"/>
  <c r="BA154" i="7"/>
  <c r="AZ155" i="7"/>
  <c r="BA155" i="7"/>
  <c r="AZ156" i="7"/>
  <c r="BA156" i="7"/>
  <c r="AZ157" i="7"/>
  <c r="BA157" i="7"/>
  <c r="AZ158" i="7"/>
  <c r="BA158" i="7"/>
  <c r="AZ159" i="7"/>
  <c r="BA159" i="7"/>
  <c r="AZ160" i="7"/>
  <c r="BA160" i="7"/>
  <c r="AZ161" i="7"/>
  <c r="BA161" i="7"/>
  <c r="AZ162" i="7"/>
  <c r="BA162" i="7"/>
  <c r="AZ163" i="7"/>
  <c r="BA163" i="7"/>
  <c r="AZ164" i="7"/>
  <c r="BA164" i="7"/>
  <c r="AZ165" i="7"/>
  <c r="BA165" i="7"/>
  <c r="AZ166" i="7"/>
  <c r="BA166" i="7"/>
  <c r="AZ245" i="7"/>
  <c r="BA245" i="7"/>
  <c r="AZ275" i="7"/>
  <c r="BA275" i="7"/>
  <c r="AZ315" i="7"/>
  <c r="BA315" i="7"/>
  <c r="AZ314" i="7"/>
  <c r="BA314" i="7"/>
  <c r="AZ359" i="7"/>
  <c r="BA359" i="7"/>
  <c r="AZ405" i="7"/>
  <c r="BA405" i="7"/>
  <c r="AZ403" i="7"/>
  <c r="BA403" i="7"/>
  <c r="AZ404" i="7"/>
  <c r="BA404" i="7"/>
  <c r="AZ341" i="7"/>
  <c r="BA341" i="7"/>
  <c r="AZ340" i="7"/>
  <c r="BA340" i="7"/>
  <c r="AZ332" i="7"/>
  <c r="BA332" i="7"/>
  <c r="AZ338" i="7"/>
  <c r="BA338" i="7"/>
  <c r="AZ277" i="7"/>
  <c r="BA277" i="7"/>
  <c r="AZ258" i="7"/>
  <c r="BA258" i="7"/>
  <c r="AZ395" i="7"/>
  <c r="BA395" i="7"/>
  <c r="AZ358" i="7"/>
  <c r="BA358" i="7"/>
  <c r="AZ357" i="7"/>
  <c r="BA357" i="7"/>
  <c r="AZ12" i="7"/>
  <c r="BA12" i="7"/>
  <c r="AZ728" i="7"/>
  <c r="BA728" i="7"/>
  <c r="AZ726" i="7"/>
  <c r="BA726" i="7"/>
  <c r="AZ228" i="7"/>
  <c r="BA228" i="7"/>
  <c r="AZ229" i="7"/>
  <c r="BA229" i="7"/>
  <c r="AZ260" i="7"/>
  <c r="BA260" i="7"/>
  <c r="AZ460" i="7"/>
  <c r="BA460" i="7"/>
  <c r="AZ344" i="7"/>
  <c r="BA344" i="7"/>
  <c r="AZ528" i="7"/>
  <c r="BA528" i="7"/>
  <c r="AZ485" i="7"/>
  <c r="BA485" i="7"/>
  <c r="AZ17" i="7"/>
  <c r="BA17" i="7"/>
  <c r="AZ349" i="7"/>
  <c r="BA349" i="7"/>
  <c r="AZ278" i="7"/>
  <c r="BA278" i="7"/>
  <c r="AZ622" i="7"/>
  <c r="BA622" i="7"/>
  <c r="AZ540" i="7"/>
  <c r="BA540" i="7"/>
  <c r="AZ641" i="7"/>
  <c r="BA641" i="7"/>
  <c r="AZ238" i="7"/>
  <c r="BA238" i="7"/>
  <c r="AZ237" i="7"/>
  <c r="BA237" i="7"/>
  <c r="AZ239" i="7"/>
  <c r="BA239" i="7"/>
  <c r="AZ488" i="7"/>
  <c r="BA488" i="7"/>
  <c r="AZ487" i="7"/>
  <c r="BA487" i="7"/>
  <c r="AZ391" i="7"/>
  <c r="BA391" i="7"/>
  <c r="AZ242" i="7"/>
  <c r="BA242" i="7"/>
  <c r="AZ241" i="7"/>
  <c r="BA241" i="7"/>
  <c r="AZ284" i="7"/>
  <c r="BA284" i="7"/>
  <c r="AZ283" i="7"/>
  <c r="BA283" i="7"/>
  <c r="AZ285" i="7"/>
  <c r="BA285" i="7"/>
  <c r="AZ286" i="7"/>
  <c r="BA286" i="7"/>
  <c r="AZ381" i="7"/>
  <c r="BA381" i="7"/>
  <c r="AZ276" i="7"/>
  <c r="BA276" i="7"/>
  <c r="AZ235" i="7"/>
  <c r="BA235" i="7"/>
  <c r="AZ240" i="7"/>
  <c r="BA240" i="7"/>
  <c r="AZ248" i="7"/>
  <c r="BA248" i="7"/>
  <c r="AZ289" i="7"/>
  <c r="BA289" i="7"/>
  <c r="AZ290" i="7"/>
  <c r="BA290" i="7"/>
  <c r="AZ449" i="7"/>
  <c r="BA449" i="7"/>
  <c r="AZ294" i="7"/>
  <c r="BA294" i="7"/>
  <c r="AZ450" i="7"/>
  <c r="BA450" i="7"/>
  <c r="AZ295" i="7"/>
  <c r="BA295" i="7"/>
  <c r="AZ296" i="7"/>
  <c r="BA296" i="7"/>
  <c r="AZ297" i="7"/>
  <c r="BA297" i="7"/>
  <c r="AZ453" i="7"/>
  <c r="BA453" i="7"/>
  <c r="AZ298" i="7"/>
  <c r="BA298" i="7"/>
  <c r="AZ300" i="7"/>
  <c r="BA300" i="7"/>
  <c r="AZ303" i="7"/>
  <c r="BA303" i="7"/>
  <c r="AZ304" i="7"/>
  <c r="BA304" i="7"/>
  <c r="AZ305" i="7"/>
  <c r="BA305" i="7"/>
  <c r="AZ457" i="7"/>
  <c r="BA457" i="7"/>
  <c r="AZ307" i="7"/>
  <c r="BA307" i="7"/>
  <c r="AZ309" i="7"/>
  <c r="BA309" i="7"/>
  <c r="AZ311" i="7"/>
  <c r="BA311" i="7"/>
  <c r="AZ312" i="7"/>
  <c r="BA312" i="7"/>
  <c r="AZ529" i="7"/>
  <c r="BA529" i="7"/>
  <c r="AZ322" i="7"/>
  <c r="BA322" i="7"/>
  <c r="AZ337" i="7"/>
  <c r="BA337" i="7"/>
  <c r="AZ339" i="7"/>
  <c r="BA339" i="7"/>
  <c r="AZ342" i="7"/>
  <c r="BA342" i="7"/>
  <c r="AZ343" i="7"/>
  <c r="BA343" i="7"/>
  <c r="AZ345" i="7"/>
  <c r="BA345" i="7"/>
  <c r="AZ534" i="7"/>
  <c r="BA534" i="7"/>
  <c r="AZ2" i="7"/>
  <c r="BA2" i="7"/>
  <c r="AZ390" i="7"/>
  <c r="BA390" i="7"/>
  <c r="AZ392" i="7"/>
  <c r="BA392" i="7"/>
  <c r="AZ541" i="7"/>
  <c r="BA541" i="7"/>
  <c r="AZ288" i="7"/>
  <c r="BA288" i="7"/>
  <c r="AZ386" i="7"/>
  <c r="BA386" i="7"/>
  <c r="AZ385" i="7"/>
  <c r="BA385" i="7"/>
  <c r="AZ387" i="7"/>
  <c r="BA387" i="7"/>
  <c r="AZ383" i="7"/>
  <c r="BA383" i="7"/>
  <c r="AZ446" i="7"/>
  <c r="BA446" i="7"/>
  <c r="AZ282" i="7"/>
  <c r="BA282" i="7"/>
  <c r="AZ320" i="7"/>
  <c r="BA320" i="7"/>
  <c r="AZ447" i="7"/>
  <c r="BA447" i="7"/>
  <c r="AZ445" i="7"/>
  <c r="BA445" i="7"/>
  <c r="AZ443" i="7"/>
  <c r="BA443" i="7"/>
  <c r="AZ291" i="7"/>
  <c r="BA291" i="7"/>
  <c r="AZ362" i="7"/>
  <c r="BA362" i="7"/>
  <c r="AZ363" i="7"/>
  <c r="BA363" i="7"/>
  <c r="AZ498" i="7"/>
  <c r="BA498" i="7"/>
  <c r="AZ376" i="7"/>
  <c r="BA376" i="7"/>
  <c r="AZ523" i="7"/>
  <c r="BA523" i="7"/>
  <c r="AZ244" i="7"/>
  <c r="BA244" i="7"/>
  <c r="AZ394" i="7"/>
  <c r="BA394" i="7"/>
  <c r="AZ374" i="7"/>
  <c r="BA374" i="7"/>
  <c r="AZ292" i="7"/>
  <c r="BA292" i="7"/>
  <c r="AZ316" i="7"/>
  <c r="BA316" i="7"/>
  <c r="AZ372" i="7"/>
  <c r="BA372" i="7"/>
  <c r="AZ388" i="7"/>
  <c r="BA388" i="7"/>
  <c r="AZ360" i="7"/>
  <c r="BA360" i="7"/>
  <c r="AZ448" i="7"/>
  <c r="BA448" i="7"/>
  <c r="AZ273" i="7"/>
  <c r="BA273" i="7"/>
  <c r="AZ458" i="7"/>
  <c r="BA458" i="7"/>
  <c r="AZ287" i="7"/>
  <c r="BA287" i="7"/>
  <c r="AZ319" i="7"/>
  <c r="BA319" i="7"/>
  <c r="AZ361" i="7"/>
  <c r="BA361" i="7"/>
  <c r="AZ251" i="7"/>
  <c r="BA251" i="7"/>
  <c r="AZ254" i="7"/>
  <c r="BA254" i="7"/>
  <c r="AZ250" i="7"/>
  <c r="BA250" i="7"/>
  <c r="AZ253" i="7"/>
  <c r="BA253" i="7"/>
  <c r="AZ252" i="7"/>
  <c r="BA252" i="7"/>
  <c r="AZ249" i="7"/>
  <c r="BA249" i="7"/>
  <c r="AZ380" i="7"/>
  <c r="BA380" i="7"/>
  <c r="AZ438" i="7"/>
  <c r="BA438" i="7"/>
  <c r="AZ232" i="7"/>
  <c r="BA232" i="7"/>
  <c r="AZ233" i="7"/>
  <c r="BA233" i="7"/>
  <c r="AZ236" i="7"/>
  <c r="BA236" i="7"/>
  <c r="AZ243" i="7"/>
  <c r="BA243" i="7"/>
  <c r="AZ246" i="7"/>
  <c r="BA246" i="7"/>
  <c r="AZ257" i="7"/>
  <c r="BA257" i="7"/>
  <c r="AZ259" i="7"/>
  <c r="BA259" i="7"/>
  <c r="AZ262" i="7"/>
  <c r="BA262" i="7"/>
  <c r="AZ264" i="7"/>
  <c r="BA264" i="7"/>
  <c r="AZ271" i="7"/>
  <c r="BA271" i="7"/>
  <c r="AZ279" i="7"/>
  <c r="BA279" i="7"/>
  <c r="AZ281" i="7"/>
  <c r="BA281" i="7"/>
  <c r="AZ293" i="7"/>
  <c r="BA293" i="7"/>
  <c r="AZ313" i="7"/>
  <c r="BA313" i="7"/>
  <c r="AZ317" i="7"/>
  <c r="BA317" i="7"/>
  <c r="AZ318" i="7"/>
  <c r="BA318" i="7"/>
  <c r="AZ321" i="7"/>
  <c r="BA321" i="7"/>
  <c r="AZ323" i="7"/>
  <c r="BA323" i="7"/>
  <c r="AZ324" i="7"/>
  <c r="BA324" i="7"/>
  <c r="AZ325" i="7"/>
  <c r="BA325" i="7"/>
  <c r="AZ326" i="7"/>
  <c r="BA326" i="7"/>
  <c r="AZ327" i="7"/>
  <c r="BA327" i="7"/>
  <c r="AZ328" i="7"/>
  <c r="BA328" i="7"/>
  <c r="AZ329" i="7"/>
  <c r="BA329" i="7"/>
  <c r="AZ330" i="7"/>
  <c r="BA330" i="7"/>
  <c r="AZ331" i="7"/>
  <c r="BA331" i="7"/>
  <c r="AZ333" i="7"/>
  <c r="BA333" i="7"/>
  <c r="AZ335" i="7"/>
  <c r="BA335" i="7"/>
  <c r="AZ459" i="7"/>
  <c r="BA459" i="7"/>
  <c r="AZ350" i="7"/>
  <c r="BA350" i="7"/>
  <c r="AZ351" i="7"/>
  <c r="BA351" i="7"/>
  <c r="AZ352" i="7"/>
  <c r="BA352" i="7"/>
  <c r="AZ353" i="7"/>
  <c r="BA353" i="7"/>
  <c r="AZ354" i="7"/>
  <c r="BA354" i="7"/>
  <c r="AZ355" i="7"/>
  <c r="BA355" i="7"/>
  <c r="AZ356" i="7"/>
  <c r="BA356" i="7"/>
  <c r="AZ364" i="7"/>
  <c r="BA364" i="7"/>
  <c r="AZ371" i="7"/>
  <c r="BA371" i="7"/>
  <c r="AZ373" i="7"/>
  <c r="BA373" i="7"/>
  <c r="AZ280" i="7"/>
  <c r="BA280" i="7"/>
  <c r="AZ378" i="7"/>
  <c r="BA378" i="7"/>
  <c r="AZ379" i="7"/>
  <c r="BA379" i="7"/>
  <c r="AZ382" i="7"/>
  <c r="BA382" i="7"/>
  <c r="AZ393" i="7"/>
  <c r="BA393" i="7"/>
  <c r="AZ396" i="7"/>
  <c r="BA396" i="7"/>
  <c r="AZ397" i="7"/>
  <c r="BA397" i="7"/>
  <c r="AZ398" i="7"/>
  <c r="BA398" i="7"/>
  <c r="AZ401" i="7"/>
  <c r="BA401" i="7"/>
  <c r="AZ406" i="7"/>
  <c r="BA406" i="7"/>
  <c r="AZ402" i="7"/>
  <c r="BA402" i="7"/>
  <c r="AZ461" i="7"/>
  <c r="BA461" i="7"/>
  <c r="AZ367" i="7"/>
  <c r="BA367" i="7"/>
  <c r="AZ544" i="7"/>
  <c r="BA544" i="7"/>
  <c r="AZ399" i="7"/>
  <c r="BA399" i="7"/>
  <c r="AZ370" i="7"/>
  <c r="BA370" i="7"/>
  <c r="AZ455" i="7"/>
  <c r="BA455" i="7"/>
  <c r="AZ272" i="7"/>
  <c r="BA272" i="7"/>
  <c r="AZ310" i="7"/>
  <c r="BA310" i="7"/>
  <c r="AZ454" i="7"/>
  <c r="BA454" i="7"/>
  <c r="AZ336" i="7"/>
  <c r="BA336" i="7"/>
  <c r="AZ365" i="7"/>
  <c r="BA365" i="7"/>
  <c r="AZ442" i="7"/>
  <c r="BA442" i="7"/>
  <c r="AZ456" i="7"/>
  <c r="BA456" i="7"/>
  <c r="AZ230" i="7"/>
  <c r="BA230" i="7"/>
  <c r="AZ247" i="7"/>
  <c r="BA247" i="7"/>
  <c r="AZ261" i="7"/>
  <c r="BA261" i="7"/>
  <c r="AZ347" i="7"/>
  <c r="BA347" i="7"/>
  <c r="AZ368" i="7"/>
  <c r="BA368" i="7"/>
  <c r="AZ375" i="7"/>
  <c r="BA375" i="7"/>
  <c r="AZ377" i="7"/>
  <c r="BA377" i="7"/>
  <c r="AZ227" i="7"/>
  <c r="BA227" i="7"/>
  <c r="AZ441" i="7"/>
  <c r="BA441" i="7"/>
  <c r="AZ263" i="7"/>
  <c r="BA263" i="7"/>
  <c r="AZ308" i="7"/>
  <c r="BA308" i="7"/>
  <c r="AZ400" i="7"/>
  <c r="BA400" i="7"/>
  <c r="AZ306" i="7"/>
  <c r="BA306" i="7"/>
  <c r="AZ299" i="7"/>
  <c r="BA299" i="7"/>
  <c r="AZ274" i="7"/>
  <c r="BA274" i="7"/>
  <c r="AZ301" i="7"/>
  <c r="BA301" i="7"/>
  <c r="AZ302" i="7"/>
  <c r="BA302" i="7"/>
  <c r="AZ234" i="7"/>
  <c r="BA234" i="7"/>
  <c r="AZ389" i="7"/>
  <c r="BA389" i="7"/>
  <c r="BA20" i="7"/>
  <c r="AZ20" i="7"/>
  <c r="BF22" i="7"/>
  <c r="BF226" i="7"/>
  <c r="BF23" i="7"/>
  <c r="BF24" i="7"/>
  <c r="BF25" i="7"/>
  <c r="BF26" i="7"/>
  <c r="BF27" i="7"/>
  <c r="BF28" i="7"/>
  <c r="BF29" i="7"/>
  <c r="BF231" i="7"/>
  <c r="BF30" i="7"/>
  <c r="BF31" i="7"/>
  <c r="BF32" i="7"/>
  <c r="BF33" i="7"/>
  <c r="BF34" i="7"/>
  <c r="BF35" i="7"/>
  <c r="BF36" i="7"/>
  <c r="BF37" i="7"/>
  <c r="BF38" i="7"/>
  <c r="BF39" i="7"/>
  <c r="BF40" i="7"/>
  <c r="BF41" i="7"/>
  <c r="BF42" i="7"/>
  <c r="BF43" i="7"/>
  <c r="BF44" i="7"/>
  <c r="BF45" i="7"/>
  <c r="BF46" i="7"/>
  <c r="BF47" i="7"/>
  <c r="BF48" i="7"/>
  <c r="BF49" i="7"/>
  <c r="BF50" i="7"/>
  <c r="BF51" i="7"/>
  <c r="BF52" i="7"/>
  <c r="BF53" i="7"/>
  <c r="BF54" i="7"/>
  <c r="BF55" i="7"/>
  <c r="BF56" i="7"/>
  <c r="BF57" i="7"/>
  <c r="BF58" i="7"/>
  <c r="BF59" i="7"/>
  <c r="BF60" i="7"/>
  <c r="BF61" i="7"/>
  <c r="BF62" i="7"/>
  <c r="BF63" i="7"/>
  <c r="BF64" i="7"/>
  <c r="BF65" i="7"/>
  <c r="BF128" i="7"/>
  <c r="BF591" i="7"/>
  <c r="BF66" i="7"/>
  <c r="BF67" i="7"/>
  <c r="BF68" i="7"/>
  <c r="BF69" i="7"/>
  <c r="BF3" i="7"/>
  <c r="BF70" i="7"/>
  <c r="BF71" i="7"/>
  <c r="BF72" i="7"/>
  <c r="BF73" i="7"/>
  <c r="BF74" i="7"/>
  <c r="BF75" i="7"/>
  <c r="BF76" i="7"/>
  <c r="BF77" i="7"/>
  <c r="BF78" i="7"/>
  <c r="BF79" i="7"/>
  <c r="BF80" i="7"/>
  <c r="BF596" i="7"/>
  <c r="BF81" i="7"/>
  <c r="BF4" i="7"/>
  <c r="BF82" i="7"/>
  <c r="BF83" i="7"/>
  <c r="BF84" i="7"/>
  <c r="BF603" i="7"/>
  <c r="BF85" i="7"/>
  <c r="BF86" i="7"/>
  <c r="BF87" i="7"/>
  <c r="BF88" i="7"/>
  <c r="BF89" i="7"/>
  <c r="BF90" i="7"/>
  <c r="BF91" i="7"/>
  <c r="BF92" i="7"/>
  <c r="BF93" i="7"/>
  <c r="BF94" i="7"/>
  <c r="BF95" i="7"/>
  <c r="BF96" i="7"/>
  <c r="BF97" i="7"/>
  <c r="BF98" i="7"/>
  <c r="BF99" i="7"/>
  <c r="BF100" i="7"/>
  <c r="BF101" i="7"/>
  <c r="BF102" i="7"/>
  <c r="BF103" i="7"/>
  <c r="BF104" i="7"/>
  <c r="BF105" i="7"/>
  <c r="BF106" i="7"/>
  <c r="BF107" i="7"/>
  <c r="BF108" i="7"/>
  <c r="BF109" i="7"/>
  <c r="BF110" i="7"/>
  <c r="BF111" i="7"/>
  <c r="BF615" i="7"/>
  <c r="BF112" i="7"/>
  <c r="BF113" i="7"/>
  <c r="BF114" i="7"/>
  <c r="BF115" i="7"/>
  <c r="BF116" i="7"/>
  <c r="BF117" i="7"/>
  <c r="BF118" i="7"/>
  <c r="BF119" i="7"/>
  <c r="BF120" i="7"/>
  <c r="BF346" i="7"/>
  <c r="BF121" i="7"/>
  <c r="BF122" i="7"/>
  <c r="BF6" i="7"/>
  <c r="BF348" i="7"/>
  <c r="BF620" i="7"/>
  <c r="BF7" i="7"/>
  <c r="BF123" i="7"/>
  <c r="BF124" i="7"/>
  <c r="BF125" i="7"/>
  <c r="BF131" i="7"/>
  <c r="BF132" i="7"/>
  <c r="BF133" i="7"/>
  <c r="BF623" i="7"/>
  <c r="BF9" i="7"/>
  <c r="BF134" i="7"/>
  <c r="BF135" i="7"/>
  <c r="BF136" i="7"/>
  <c r="BF137" i="7"/>
  <c r="BF138" i="7"/>
  <c r="BF139" i="7"/>
  <c r="BF626" i="7"/>
  <c r="BF140" i="7"/>
  <c r="BF141" i="7"/>
  <c r="BF142" i="7"/>
  <c r="BF143" i="7"/>
  <c r="BF144" i="7"/>
  <c r="BF145" i="7"/>
  <c r="BF146" i="7"/>
  <c r="BF147" i="7"/>
  <c r="BF148" i="7"/>
  <c r="BF149" i="7"/>
  <c r="BF150" i="7"/>
  <c r="BF151" i="7"/>
  <c r="BF152" i="7"/>
  <c r="BF153" i="7"/>
  <c r="BF154" i="7"/>
  <c r="BF155" i="7"/>
  <c r="BF156" i="7"/>
  <c r="BF157" i="7"/>
  <c r="BF158" i="7"/>
  <c r="BF159" i="7"/>
  <c r="BF160" i="7"/>
  <c r="BF161" i="7"/>
  <c r="BF162" i="7"/>
  <c r="BF163" i="7"/>
  <c r="BF164" i="7"/>
  <c r="BF165" i="7"/>
  <c r="BF166" i="7"/>
  <c r="BF245" i="7"/>
  <c r="BF275" i="7"/>
  <c r="BF315" i="7"/>
  <c r="BF314" i="7"/>
  <c r="BF359" i="7"/>
  <c r="BF405" i="7"/>
  <c r="BF403" i="7"/>
  <c r="BF404" i="7"/>
  <c r="BF341" i="7"/>
  <c r="BF340" i="7"/>
  <c r="BF332" i="7"/>
  <c r="BF338" i="7"/>
  <c r="BF277" i="7"/>
  <c r="BF258" i="7"/>
  <c r="BF395" i="7"/>
  <c r="BF358" i="7"/>
  <c r="BF357" i="7"/>
  <c r="BF12" i="7"/>
  <c r="BF728" i="7"/>
  <c r="BF726" i="7"/>
  <c r="BF228" i="7"/>
  <c r="BF229" i="7"/>
  <c r="BF260" i="7"/>
  <c r="BF460" i="7"/>
  <c r="BF344" i="7"/>
  <c r="BF334" i="7"/>
  <c r="BF528" i="7"/>
  <c r="BF485" i="7"/>
  <c r="BF17" i="7"/>
  <c r="BF278" i="7"/>
  <c r="BF622" i="7"/>
  <c r="BF540" i="7"/>
  <c r="BF641" i="7"/>
  <c r="BF238" i="7"/>
  <c r="BF237" i="7"/>
  <c r="BF239" i="7"/>
  <c r="BF488" i="7"/>
  <c r="BF487" i="7"/>
  <c r="BF391" i="7"/>
  <c r="BF242" i="7"/>
  <c r="BF241" i="7"/>
  <c r="BF284" i="7"/>
  <c r="BF283" i="7"/>
  <c r="BF285" i="7"/>
  <c r="BF286" i="7"/>
  <c r="BF381" i="7"/>
  <c r="BF276" i="7"/>
  <c r="BF235" i="7"/>
  <c r="BF240" i="7"/>
  <c r="BF248" i="7"/>
  <c r="BF289" i="7"/>
  <c r="BF290" i="7"/>
  <c r="BF449" i="7"/>
  <c r="BF294" i="7"/>
  <c r="BF450" i="7"/>
  <c r="BF295" i="7"/>
  <c r="BF296" i="7"/>
  <c r="BF297" i="7"/>
  <c r="BF453" i="7"/>
  <c r="BF298" i="7"/>
  <c r="BF300" i="7"/>
  <c r="BF303" i="7"/>
  <c r="BF304" i="7"/>
  <c r="BF305" i="7"/>
  <c r="BF457" i="7"/>
  <c r="BF307" i="7"/>
  <c r="BF309" i="7"/>
  <c r="BF311" i="7"/>
  <c r="BF312" i="7"/>
  <c r="BF529" i="7"/>
  <c r="BF322" i="7"/>
  <c r="BF337" i="7"/>
  <c r="BF339" i="7"/>
  <c r="BF342" i="7"/>
  <c r="BF343" i="7"/>
  <c r="BF345" i="7"/>
  <c r="BF534" i="7"/>
  <c r="BF2" i="7"/>
  <c r="BF390" i="7"/>
  <c r="BF392" i="7"/>
  <c r="BF541" i="7"/>
  <c r="BF288" i="7"/>
  <c r="BF386" i="7"/>
  <c r="BF385" i="7"/>
  <c r="BF387" i="7"/>
  <c r="BF383" i="7"/>
  <c r="BF446" i="7"/>
  <c r="BF282" i="7"/>
  <c r="BF320" i="7"/>
  <c r="BF447" i="7"/>
  <c r="BF445" i="7"/>
  <c r="BF443" i="7"/>
  <c r="BF291" i="7"/>
  <c r="BF362" i="7"/>
  <c r="BF363" i="7"/>
  <c r="BF498" i="7"/>
  <c r="BF376" i="7"/>
  <c r="BF523" i="7"/>
  <c r="BF244" i="7"/>
  <c r="BF394" i="7"/>
  <c r="BF374" i="7"/>
  <c r="BF292" i="7"/>
  <c r="BF316" i="7"/>
  <c r="BF372" i="7"/>
  <c r="BF388" i="7"/>
  <c r="BF360" i="7"/>
  <c r="BF448" i="7"/>
  <c r="BF273" i="7"/>
  <c r="BF458" i="7"/>
  <c r="BF287" i="7"/>
  <c r="BF319" i="7"/>
  <c r="BF361" i="7"/>
  <c r="BF251" i="7"/>
  <c r="BF254" i="7"/>
  <c r="BF250" i="7"/>
  <c r="BF253" i="7"/>
  <c r="BF252" i="7"/>
  <c r="BF249" i="7"/>
  <c r="BF380" i="7"/>
  <c r="BF438" i="7"/>
  <c r="BF232" i="7"/>
  <c r="BF233" i="7"/>
  <c r="BF236" i="7"/>
  <c r="BF243" i="7"/>
  <c r="BF246" i="7"/>
  <c r="BF257" i="7"/>
  <c r="BF259" i="7"/>
  <c r="BF262" i="7"/>
  <c r="BF264" i="7"/>
  <c r="BF271" i="7"/>
  <c r="BF279" i="7"/>
  <c r="BF281" i="7"/>
  <c r="BF293" i="7"/>
  <c r="BF313" i="7"/>
  <c r="BF317" i="7"/>
  <c r="BF318" i="7"/>
  <c r="BF321" i="7"/>
  <c r="BF323" i="7"/>
  <c r="BF324" i="7"/>
  <c r="BF325" i="7"/>
  <c r="BF326" i="7"/>
  <c r="BF327" i="7"/>
  <c r="BF328" i="7"/>
  <c r="BF329" i="7"/>
  <c r="BF330" i="7"/>
  <c r="BF331" i="7"/>
  <c r="BF333" i="7"/>
  <c r="BF335" i="7"/>
  <c r="BF459" i="7"/>
  <c r="BF350" i="7"/>
  <c r="BF351" i="7"/>
  <c r="BF352" i="7"/>
  <c r="BF353" i="7"/>
  <c r="BF354" i="7"/>
  <c r="BF355" i="7"/>
  <c r="BF356" i="7"/>
  <c r="BF364" i="7"/>
  <c r="BF371" i="7"/>
  <c r="BF373" i="7"/>
  <c r="BF280" i="7"/>
  <c r="BF378" i="7"/>
  <c r="BF379" i="7"/>
  <c r="BF382" i="7"/>
  <c r="BF393" i="7"/>
  <c r="BF396" i="7"/>
  <c r="BF397" i="7"/>
  <c r="BF398" i="7"/>
  <c r="BF401" i="7"/>
  <c r="BF406" i="7"/>
  <c r="BF402" i="7"/>
  <c r="BF461" i="7"/>
  <c r="BF367" i="7"/>
  <c r="BF399" i="7"/>
  <c r="BF370" i="7"/>
  <c r="BF455" i="7"/>
  <c r="BF272" i="7"/>
  <c r="BF310" i="7"/>
  <c r="BF454" i="7"/>
  <c r="BF336" i="7"/>
  <c r="BF365" i="7"/>
  <c r="BF442" i="7"/>
  <c r="BF456" i="7"/>
  <c r="BF230" i="7"/>
  <c r="BF247" i="7"/>
  <c r="BF261" i="7"/>
  <c r="BF347" i="7"/>
  <c r="BF368" i="7"/>
  <c r="BF375" i="7"/>
  <c r="BF377" i="7"/>
  <c r="BF227" i="7"/>
  <c r="BF441" i="7"/>
  <c r="BF263" i="7"/>
  <c r="BF308" i="7"/>
  <c r="BF400" i="7"/>
  <c r="BF306" i="7"/>
  <c r="BF299" i="7"/>
  <c r="BF274" i="7"/>
  <c r="BF301" i="7"/>
  <c r="BF302" i="7"/>
  <c r="BF234" i="7"/>
  <c r="BF389" i="7"/>
  <c r="AU715" i="7"/>
  <c r="AU711" i="7"/>
  <c r="AU725" i="7"/>
  <c r="AU723" i="7"/>
  <c r="AU724" i="7"/>
  <c r="AU665" i="7"/>
  <c r="AU664" i="7"/>
  <c r="AU718" i="7"/>
  <c r="AU727" i="7"/>
  <c r="AU721" i="7"/>
  <c r="AU667" i="7"/>
  <c r="AU730" i="7"/>
  <c r="AU666" i="7"/>
  <c r="AU631" i="7"/>
  <c r="AU663" i="7"/>
  <c r="AU671" i="7"/>
  <c r="AU698" i="7"/>
  <c r="AU710" i="7"/>
  <c r="AU649" i="7"/>
  <c r="AU652" i="7"/>
  <c r="AU717" i="7"/>
  <c r="AU722" i="7"/>
  <c r="AU719" i="7"/>
  <c r="AU701" i="7"/>
  <c r="AU630" i="7"/>
  <c r="AU627" i="7"/>
  <c r="AU607" i="7"/>
  <c r="AU714" i="7"/>
  <c r="AU713" i="7"/>
  <c r="AU712" i="7"/>
  <c r="AU590" i="7"/>
  <c r="AU589" i="7"/>
  <c r="AU720" i="7"/>
  <c r="AU651" i="7"/>
  <c r="AU697" i="7"/>
  <c r="AU592" i="7"/>
  <c r="AU19" i="7"/>
  <c r="AU729" i="7"/>
  <c r="AU593" i="7"/>
  <c r="AU617" i="7"/>
  <c r="AU678" i="7"/>
  <c r="AU650" i="7"/>
  <c r="AU653" i="7"/>
  <c r="AU598" i="7"/>
  <c r="AU5" i="7"/>
  <c r="AU595" i="7"/>
  <c r="AU579" i="7"/>
  <c r="AU672" i="7"/>
  <c r="AU689" i="7"/>
  <c r="AU606" i="7"/>
  <c r="AU583" i="7"/>
  <c r="AU609" i="7"/>
  <c r="AU688" i="7"/>
  <c r="AU601" i="7"/>
  <c r="AU580" i="7"/>
  <c r="AU633" i="7"/>
  <c r="AU656" i="7"/>
  <c r="AU703" i="7"/>
  <c r="AU694" i="7"/>
  <c r="AU602" i="7"/>
  <c r="AU16" i="7"/>
  <c r="AU616" i="7"/>
  <c r="AU11" i="7"/>
  <c r="AU683" i="7"/>
  <c r="AU613" i="7"/>
  <c r="AU8" i="7"/>
  <c r="AU659" i="7"/>
  <c r="AU600" i="7"/>
  <c r="AU691" i="7"/>
  <c r="AU681" i="7"/>
  <c r="AU705" i="7"/>
  <c r="AU632" i="7"/>
  <c r="AU679" i="7"/>
  <c r="AU693" i="7"/>
  <c r="AU676" i="7"/>
  <c r="AU610" i="7"/>
  <c r="AU658" i="7"/>
  <c r="AU642" i="7"/>
  <c r="AU581" i="7"/>
  <c r="AU687" i="7"/>
  <c r="AU608" i="7"/>
  <c r="AU674" i="7"/>
  <c r="AU702" i="7"/>
  <c r="AU684" i="7"/>
  <c r="AU680" i="7"/>
  <c r="AU685" i="7"/>
  <c r="AU677" i="7"/>
  <c r="AU564" i="7"/>
  <c r="AU646" i="7"/>
  <c r="AU565" i="7"/>
  <c r="AU634" i="7"/>
  <c r="AU563" i="7"/>
  <c r="AU647" i="7"/>
  <c r="AU645" i="7"/>
  <c r="AU573" i="7"/>
  <c r="AU640" i="7"/>
  <c r="AU643" i="7"/>
  <c r="AU605" i="7"/>
  <c r="AU572" i="7"/>
  <c r="AU618" i="7"/>
  <c r="AU570" i="7"/>
  <c r="AU566" i="7"/>
  <c r="AU569" i="7"/>
  <c r="AU644" i="7"/>
  <c r="AU14" i="7"/>
  <c r="AU624" i="7"/>
  <c r="AU682" i="7"/>
  <c r="AU604" i="7"/>
  <c r="AU597" i="7"/>
  <c r="AU669" i="7"/>
  <c r="AU614" i="7"/>
  <c r="AU628" i="7"/>
  <c r="AU594" i="7"/>
  <c r="AU582" i="7"/>
  <c r="AU629" i="7"/>
  <c r="AU690" i="7"/>
  <c r="AU699" i="7"/>
  <c r="AU599" i="7"/>
  <c r="AU635" i="7"/>
  <c r="AU586" i="7"/>
  <c r="AU704" i="7"/>
  <c r="AU584" i="7"/>
  <c r="AU612" i="7"/>
  <c r="AU619" i="7"/>
  <c r="AU611" i="7"/>
  <c r="AU648" i="7"/>
  <c r="AU661" i="7"/>
  <c r="AU660" i="7"/>
  <c r="AU655" i="7"/>
  <c r="AU695" i="7"/>
  <c r="AU692" i="7"/>
  <c r="AU675" i="7"/>
  <c r="AU662" i="7"/>
  <c r="AU673" i="7"/>
  <c r="AU585" i="7"/>
  <c r="AU696" i="7"/>
  <c r="AU588" i="7"/>
  <c r="AU686" i="7"/>
  <c r="AU639" i="7"/>
  <c r="AU638" i="7"/>
  <c r="AU636" i="7"/>
  <c r="AU670" i="7"/>
  <c r="AU578" i="7"/>
  <c r="AU707" i="7"/>
  <c r="AU576" i="7"/>
  <c r="AU574" i="7"/>
  <c r="AU575" i="7"/>
  <c r="AU567" i="7"/>
  <c r="AU568" i="7"/>
  <c r="AU571" i="7"/>
  <c r="AU577" i="7"/>
  <c r="AU562" i="7"/>
  <c r="AU561" i="7"/>
  <c r="AU637" i="7"/>
  <c r="AU654" i="7"/>
  <c r="AU716" i="7"/>
  <c r="AU709" i="7"/>
  <c r="AU15" i="7"/>
  <c r="AU495" i="7"/>
  <c r="AU532" i="7"/>
  <c r="AU531" i="7"/>
  <c r="AU550" i="7"/>
  <c r="AU486" i="7"/>
  <c r="AU493" i="7"/>
  <c r="AU496" i="7"/>
  <c r="AU533" i="7"/>
  <c r="AU560" i="7"/>
  <c r="AU554" i="7"/>
  <c r="AU524" i="7"/>
  <c r="AU526" i="7"/>
  <c r="AU525" i="7"/>
  <c r="AU559" i="7"/>
  <c r="AU537" i="7"/>
  <c r="AU542" i="7"/>
  <c r="AU535" i="7"/>
  <c r="AU491" i="7"/>
  <c r="AU489" i="7"/>
  <c r="AU490" i="7"/>
  <c r="AU492" i="7"/>
  <c r="AU625" i="7"/>
  <c r="AU700" i="7"/>
  <c r="AU621" i="7"/>
  <c r="AU494" i="7"/>
  <c r="AU587" i="7"/>
  <c r="AU536" i="7"/>
  <c r="AU551" i="7"/>
  <c r="AU552" i="7"/>
  <c r="AU539" i="7"/>
  <c r="AU10" i="7"/>
  <c r="AU18" i="7"/>
  <c r="AU548" i="7"/>
  <c r="AU484" i="7"/>
  <c r="AU497" i="7"/>
  <c r="AU516" i="7"/>
  <c r="AU515" i="7"/>
  <c r="AU514" i="7"/>
  <c r="AU513" i="7"/>
  <c r="AU511" i="7"/>
  <c r="AU510" i="7"/>
  <c r="AU509" i="7"/>
  <c r="AU508" i="7"/>
  <c r="AU507" i="7"/>
  <c r="AU506" i="7"/>
  <c r="AU505" i="7"/>
  <c r="AU504" i="7"/>
  <c r="AU517" i="7"/>
  <c r="AU503" i="7"/>
  <c r="AU502" i="7"/>
  <c r="AU501" i="7"/>
  <c r="AU500" i="7"/>
  <c r="AU499" i="7"/>
  <c r="AU512" i="7"/>
  <c r="AU543" i="7"/>
  <c r="AU451" i="7"/>
  <c r="AU452" i="7"/>
  <c r="AU444" i="7"/>
  <c r="AU439" i="7"/>
  <c r="AU522" i="7"/>
  <c r="AU538" i="7"/>
  <c r="AU521" i="7"/>
  <c r="AU520" i="7"/>
  <c r="AU519" i="7"/>
  <c r="AU518" i="7"/>
  <c r="AU440" i="7"/>
  <c r="AU369" i="7"/>
  <c r="AU270" i="7"/>
  <c r="AU269" i="7"/>
  <c r="AU268" i="7"/>
  <c r="AU267" i="7"/>
  <c r="AU266" i="7"/>
  <c r="AU265" i="7"/>
  <c r="BE389" i="7"/>
  <c r="BD389" i="7"/>
  <c r="AY389" i="7"/>
  <c r="AX389" i="7"/>
  <c r="AW389" i="7"/>
  <c r="AU389" i="7"/>
  <c r="BE234" i="7"/>
  <c r="BD234" i="7"/>
  <c r="AY234" i="7"/>
  <c r="AX234" i="7"/>
  <c r="AW234" i="7"/>
  <c r="AU234" i="7"/>
  <c r="BE302" i="7"/>
  <c r="BD302" i="7"/>
  <c r="AY302" i="7"/>
  <c r="AX302" i="7"/>
  <c r="AW302" i="7"/>
  <c r="AU302" i="7"/>
  <c r="BE301" i="7"/>
  <c r="BD301" i="7"/>
  <c r="AY301" i="7"/>
  <c r="AX301" i="7"/>
  <c r="AW301" i="7"/>
  <c r="AU301" i="7"/>
  <c r="BE274" i="7"/>
  <c r="BD274" i="7"/>
  <c r="AY274" i="7"/>
  <c r="AX274" i="7"/>
  <c r="AW274" i="7"/>
  <c r="AU274" i="7"/>
  <c r="BE299" i="7"/>
  <c r="BD299" i="7"/>
  <c r="AY299" i="7"/>
  <c r="AX299" i="7"/>
  <c r="AW299" i="7"/>
  <c r="AU299" i="7"/>
  <c r="BE306" i="7"/>
  <c r="BD306" i="7"/>
  <c r="AY306" i="7"/>
  <c r="AX306" i="7"/>
  <c r="AW306" i="7"/>
  <c r="AU306" i="7"/>
  <c r="BE400" i="7"/>
  <c r="BD400" i="7"/>
  <c r="AY400" i="7"/>
  <c r="AX400" i="7"/>
  <c r="AW400" i="7"/>
  <c r="AU400" i="7"/>
  <c r="BE308" i="7"/>
  <c r="BD308" i="7"/>
  <c r="AY308" i="7"/>
  <c r="AX308" i="7"/>
  <c r="AW308" i="7"/>
  <c r="AU308" i="7"/>
  <c r="BE263" i="7"/>
  <c r="BD263" i="7"/>
  <c r="AY263" i="7"/>
  <c r="AX263" i="7"/>
  <c r="AW263" i="7"/>
  <c r="AU263" i="7"/>
  <c r="BE441" i="7"/>
  <c r="BD441" i="7"/>
  <c r="AY441" i="7"/>
  <c r="AX441" i="7"/>
  <c r="AW441" i="7"/>
  <c r="AU441" i="7"/>
  <c r="BE227" i="7"/>
  <c r="BD227" i="7"/>
  <c r="AY227" i="7"/>
  <c r="AX227" i="7"/>
  <c r="AW227" i="7"/>
  <c r="AU227" i="7"/>
  <c r="BD377" i="7"/>
  <c r="AY377" i="7"/>
  <c r="AX377" i="7"/>
  <c r="AW377" i="7"/>
  <c r="AU377" i="7"/>
  <c r="BD375" i="7"/>
  <c r="AY375" i="7"/>
  <c r="AX375" i="7"/>
  <c r="AW375" i="7"/>
  <c r="AU375" i="7"/>
  <c r="BD368" i="7"/>
  <c r="AY368" i="7"/>
  <c r="AX368" i="7"/>
  <c r="AW368" i="7"/>
  <c r="AU368" i="7"/>
  <c r="BD347" i="7"/>
  <c r="AY347" i="7"/>
  <c r="AX347" i="7"/>
  <c r="AW347" i="7"/>
  <c r="AU347" i="7"/>
  <c r="BD261" i="7"/>
  <c r="AY261" i="7"/>
  <c r="AX261" i="7"/>
  <c r="AW261" i="7"/>
  <c r="AU261" i="7"/>
  <c r="BD247" i="7"/>
  <c r="AY247" i="7"/>
  <c r="AX247" i="7"/>
  <c r="AW247" i="7"/>
  <c r="AU247" i="7"/>
  <c r="BD230" i="7"/>
  <c r="AY230" i="7"/>
  <c r="AX230" i="7"/>
  <c r="AW230" i="7"/>
  <c r="AU230" i="7"/>
  <c r="BD456" i="7"/>
  <c r="AY456" i="7"/>
  <c r="AX456" i="7"/>
  <c r="AW456" i="7"/>
  <c r="AU456" i="7"/>
  <c r="BD442" i="7"/>
  <c r="AY442" i="7"/>
  <c r="AX442" i="7"/>
  <c r="AW442" i="7"/>
  <c r="AU442" i="7"/>
  <c r="BD365" i="7"/>
  <c r="AY365" i="7"/>
  <c r="AX365" i="7"/>
  <c r="AW365" i="7"/>
  <c r="AU365" i="7"/>
  <c r="BD336" i="7"/>
  <c r="AY336" i="7"/>
  <c r="AX336" i="7"/>
  <c r="AW336" i="7"/>
  <c r="AU336" i="7"/>
  <c r="BD454" i="7"/>
  <c r="AY454" i="7"/>
  <c r="AX454" i="7"/>
  <c r="AW454" i="7"/>
  <c r="AU454" i="7"/>
  <c r="BD310" i="7"/>
  <c r="AY310" i="7"/>
  <c r="AX310" i="7"/>
  <c r="AW310" i="7"/>
  <c r="AU310" i="7"/>
  <c r="BD272" i="7"/>
  <c r="AY272" i="7"/>
  <c r="AX272" i="7"/>
  <c r="AW272" i="7"/>
  <c r="AU272" i="7"/>
  <c r="BD455" i="7"/>
  <c r="AY455" i="7"/>
  <c r="AX455" i="7"/>
  <c r="AW455" i="7"/>
  <c r="AU455" i="7"/>
  <c r="BD370" i="7"/>
  <c r="AY370" i="7"/>
  <c r="AX370" i="7"/>
  <c r="AW370" i="7"/>
  <c r="AU370" i="7"/>
  <c r="BD399" i="7"/>
  <c r="AY399" i="7"/>
  <c r="AX399" i="7"/>
  <c r="AW399" i="7"/>
  <c r="AU399" i="7"/>
  <c r="BD544" i="7"/>
  <c r="AY544" i="7"/>
  <c r="AX544" i="7"/>
  <c r="AW544" i="7"/>
  <c r="AU544" i="7"/>
  <c r="BE367" i="7"/>
  <c r="BD367" i="7"/>
  <c r="AY367" i="7"/>
  <c r="AX367" i="7"/>
  <c r="AW367" i="7"/>
  <c r="AU367" i="7"/>
  <c r="BE461" i="7"/>
  <c r="BD461" i="7"/>
  <c r="AY461" i="7"/>
  <c r="AX461" i="7"/>
  <c r="AW461" i="7"/>
  <c r="AU461" i="7"/>
  <c r="BE402" i="7"/>
  <c r="BD402" i="7"/>
  <c r="AY402" i="7"/>
  <c r="AX402" i="7"/>
  <c r="AW402" i="7"/>
  <c r="AU402" i="7"/>
  <c r="BE406" i="7"/>
  <c r="BD406" i="7"/>
  <c r="AY406" i="7"/>
  <c r="AX406" i="7"/>
  <c r="AW406" i="7"/>
  <c r="AU406" i="7"/>
  <c r="BE401" i="7"/>
  <c r="BD401" i="7"/>
  <c r="AY401" i="7"/>
  <c r="AX401" i="7"/>
  <c r="AW401" i="7"/>
  <c r="AU401" i="7"/>
  <c r="BE398" i="7"/>
  <c r="BD398" i="7"/>
  <c r="AY398" i="7"/>
  <c r="AX398" i="7"/>
  <c r="AW398" i="7"/>
  <c r="AU398" i="7"/>
  <c r="BE397" i="7"/>
  <c r="BD397" i="7"/>
  <c r="AY397" i="7"/>
  <c r="AX397" i="7"/>
  <c r="AW397" i="7"/>
  <c r="AU397" i="7"/>
  <c r="BE396" i="7"/>
  <c r="BD396" i="7"/>
  <c r="AY396" i="7"/>
  <c r="AX396" i="7"/>
  <c r="AW396" i="7"/>
  <c r="AU396" i="7"/>
  <c r="BE393" i="7"/>
  <c r="BD393" i="7"/>
  <c r="AY393" i="7"/>
  <c r="AX393" i="7"/>
  <c r="AW393" i="7"/>
  <c r="AU393" i="7"/>
  <c r="BE382" i="7"/>
  <c r="BD382" i="7"/>
  <c r="AY382" i="7"/>
  <c r="AX382" i="7"/>
  <c r="AW382" i="7"/>
  <c r="AU382" i="7"/>
  <c r="BE379" i="7"/>
  <c r="BD379" i="7"/>
  <c r="AY379" i="7"/>
  <c r="AX379" i="7"/>
  <c r="AW379" i="7"/>
  <c r="AU379" i="7"/>
  <c r="BE378" i="7"/>
  <c r="BD378" i="7"/>
  <c r="AY378" i="7"/>
  <c r="AX378" i="7"/>
  <c r="AW378" i="7"/>
  <c r="AU378" i="7"/>
  <c r="BE280" i="7"/>
  <c r="BD280" i="7"/>
  <c r="AY280" i="7"/>
  <c r="AX280" i="7"/>
  <c r="AW280" i="7"/>
  <c r="AU280" i="7"/>
  <c r="BE373" i="7"/>
  <c r="BD373" i="7"/>
  <c r="AY373" i="7"/>
  <c r="AX373" i="7"/>
  <c r="AW373" i="7"/>
  <c r="AU373" i="7"/>
  <c r="BE371" i="7"/>
  <c r="BD371" i="7"/>
  <c r="AY371" i="7"/>
  <c r="AX371" i="7"/>
  <c r="AW371" i="7"/>
  <c r="AU371" i="7"/>
  <c r="BE364" i="7"/>
  <c r="BD364" i="7"/>
  <c r="AY364" i="7"/>
  <c r="AX364" i="7"/>
  <c r="AW364" i="7"/>
  <c r="AU364" i="7"/>
  <c r="BE356" i="7"/>
  <c r="BD356" i="7"/>
  <c r="AY356" i="7"/>
  <c r="AX356" i="7"/>
  <c r="AW356" i="7"/>
  <c r="AU356" i="7"/>
  <c r="BE355" i="7"/>
  <c r="BD355" i="7"/>
  <c r="AY355" i="7"/>
  <c r="AX355" i="7"/>
  <c r="AW355" i="7"/>
  <c r="AU355" i="7"/>
  <c r="BE354" i="7"/>
  <c r="BD354" i="7"/>
  <c r="AY354" i="7"/>
  <c r="AX354" i="7"/>
  <c r="AW354" i="7"/>
  <c r="AU354" i="7"/>
  <c r="BE353" i="7"/>
  <c r="BD353" i="7"/>
  <c r="AY353" i="7"/>
  <c r="AX353" i="7"/>
  <c r="AW353" i="7"/>
  <c r="AU353" i="7"/>
  <c r="BE352" i="7"/>
  <c r="BD352" i="7"/>
  <c r="AY352" i="7"/>
  <c r="AX352" i="7"/>
  <c r="AW352" i="7"/>
  <c r="AU352" i="7"/>
  <c r="BE351" i="7"/>
  <c r="BD351" i="7"/>
  <c r="AY351" i="7"/>
  <c r="AX351" i="7"/>
  <c r="AW351" i="7"/>
  <c r="AU351" i="7"/>
  <c r="BE350" i="7"/>
  <c r="BD350" i="7"/>
  <c r="AY350" i="7"/>
  <c r="AX350" i="7"/>
  <c r="AW350" i="7"/>
  <c r="AU350" i="7"/>
  <c r="BE459" i="7"/>
  <c r="BD459" i="7"/>
  <c r="AY459" i="7"/>
  <c r="AX459" i="7"/>
  <c r="AW459" i="7"/>
  <c r="AU459" i="7"/>
  <c r="BE335" i="7"/>
  <c r="BD335" i="7"/>
  <c r="AY335" i="7"/>
  <c r="AX335" i="7"/>
  <c r="AW335" i="7"/>
  <c r="AU335" i="7"/>
  <c r="BE333" i="7"/>
  <c r="BD333" i="7"/>
  <c r="AY333" i="7"/>
  <c r="AX333" i="7"/>
  <c r="AW333" i="7"/>
  <c r="AU333" i="7"/>
  <c r="BE331" i="7"/>
  <c r="BD331" i="7"/>
  <c r="AY331" i="7"/>
  <c r="AX331" i="7"/>
  <c r="AW331" i="7"/>
  <c r="AU331" i="7"/>
  <c r="BE330" i="7"/>
  <c r="BD330" i="7"/>
  <c r="AY330" i="7"/>
  <c r="AX330" i="7"/>
  <c r="AW330" i="7"/>
  <c r="AU330" i="7"/>
  <c r="BE329" i="7"/>
  <c r="BD329" i="7"/>
  <c r="AY329" i="7"/>
  <c r="AX329" i="7"/>
  <c r="AW329" i="7"/>
  <c r="AU329" i="7"/>
  <c r="BE328" i="7"/>
  <c r="BD328" i="7"/>
  <c r="AY328" i="7"/>
  <c r="AX328" i="7"/>
  <c r="AW328" i="7"/>
  <c r="AU328" i="7"/>
  <c r="BE327" i="7"/>
  <c r="BD327" i="7"/>
  <c r="AY327" i="7"/>
  <c r="AX327" i="7"/>
  <c r="AW327" i="7"/>
  <c r="AU327" i="7"/>
  <c r="BE326" i="7"/>
  <c r="BD326" i="7"/>
  <c r="AY326" i="7"/>
  <c r="AX326" i="7"/>
  <c r="AW326" i="7"/>
  <c r="AU326" i="7"/>
  <c r="BE325" i="7"/>
  <c r="BD325" i="7"/>
  <c r="AY325" i="7"/>
  <c r="AX325" i="7"/>
  <c r="AW325" i="7"/>
  <c r="AU325" i="7"/>
  <c r="BE324" i="7"/>
  <c r="BD324" i="7"/>
  <c r="AY324" i="7"/>
  <c r="AX324" i="7"/>
  <c r="AW324" i="7"/>
  <c r="AU324" i="7"/>
  <c r="BE323" i="7"/>
  <c r="BD323" i="7"/>
  <c r="AY323" i="7"/>
  <c r="AX323" i="7"/>
  <c r="AW323" i="7"/>
  <c r="AU323" i="7"/>
  <c r="BE321" i="7"/>
  <c r="BD321" i="7"/>
  <c r="AY321" i="7"/>
  <c r="AX321" i="7"/>
  <c r="AW321" i="7"/>
  <c r="AU321" i="7"/>
  <c r="BE318" i="7"/>
  <c r="BD318" i="7"/>
  <c r="AY318" i="7"/>
  <c r="AX318" i="7"/>
  <c r="AW318" i="7"/>
  <c r="AU318" i="7"/>
  <c r="BE317" i="7"/>
  <c r="BD317" i="7"/>
  <c r="AY317" i="7"/>
  <c r="AX317" i="7"/>
  <c r="AW317" i="7"/>
  <c r="AU317" i="7"/>
  <c r="BE313" i="7"/>
  <c r="BD313" i="7"/>
  <c r="AY313" i="7"/>
  <c r="AX313" i="7"/>
  <c r="AW313" i="7"/>
  <c r="AU313" i="7"/>
  <c r="BE293" i="7"/>
  <c r="BD293" i="7"/>
  <c r="AY293" i="7"/>
  <c r="AX293" i="7"/>
  <c r="AW293" i="7"/>
  <c r="AU293" i="7"/>
  <c r="BE281" i="7"/>
  <c r="BD281" i="7"/>
  <c r="AY281" i="7"/>
  <c r="AX281" i="7"/>
  <c r="AW281" i="7"/>
  <c r="AU281" i="7"/>
  <c r="BE279" i="7"/>
  <c r="BD279" i="7"/>
  <c r="AY279" i="7"/>
  <c r="AX279" i="7"/>
  <c r="AW279" i="7"/>
  <c r="AU279" i="7"/>
  <c r="BE271" i="7"/>
  <c r="BD271" i="7"/>
  <c r="AY271" i="7"/>
  <c r="AX271" i="7"/>
  <c r="AW271" i="7"/>
  <c r="AU271" i="7"/>
  <c r="BE264" i="7"/>
  <c r="BD264" i="7"/>
  <c r="AY264" i="7"/>
  <c r="AX264" i="7"/>
  <c r="AW264" i="7"/>
  <c r="AU264" i="7"/>
  <c r="BE262" i="7"/>
  <c r="BD262" i="7"/>
  <c r="AY262" i="7"/>
  <c r="AX262" i="7"/>
  <c r="AW262" i="7"/>
  <c r="AU262" i="7"/>
  <c r="BE259" i="7"/>
  <c r="BD259" i="7"/>
  <c r="AY259" i="7"/>
  <c r="AX259" i="7"/>
  <c r="AW259" i="7"/>
  <c r="AU259" i="7"/>
  <c r="BE257" i="7"/>
  <c r="BD257" i="7"/>
  <c r="AY257" i="7"/>
  <c r="AX257" i="7"/>
  <c r="AW257" i="7"/>
  <c r="AU257" i="7"/>
  <c r="BE246" i="7"/>
  <c r="BD246" i="7"/>
  <c r="AY246" i="7"/>
  <c r="AX246" i="7"/>
  <c r="AW246" i="7"/>
  <c r="AU246" i="7"/>
  <c r="BE243" i="7"/>
  <c r="BD243" i="7"/>
  <c r="AY243" i="7"/>
  <c r="AX243" i="7"/>
  <c r="AW243" i="7"/>
  <c r="AU243" i="7"/>
  <c r="BE236" i="7"/>
  <c r="BD236" i="7"/>
  <c r="AY236" i="7"/>
  <c r="AX236" i="7"/>
  <c r="AW236" i="7"/>
  <c r="AU236" i="7"/>
  <c r="BE233" i="7"/>
  <c r="BD233" i="7"/>
  <c r="AY233" i="7"/>
  <c r="AX233" i="7"/>
  <c r="AW233" i="7"/>
  <c r="AU233" i="7"/>
  <c r="BE232" i="7"/>
  <c r="BD232" i="7"/>
  <c r="AY232" i="7"/>
  <c r="AX232" i="7"/>
  <c r="AW232" i="7"/>
  <c r="AU232" i="7"/>
  <c r="BE438" i="7"/>
  <c r="BD438" i="7"/>
  <c r="AY438" i="7"/>
  <c r="AX438" i="7"/>
  <c r="AW438" i="7"/>
  <c r="AU438" i="7"/>
  <c r="BE380" i="7"/>
  <c r="BD380" i="7"/>
  <c r="AY380" i="7"/>
  <c r="AX380" i="7"/>
  <c r="AW380" i="7"/>
  <c r="AU380" i="7"/>
  <c r="BE249" i="7"/>
  <c r="BD249" i="7"/>
  <c r="AY249" i="7"/>
  <c r="AX249" i="7"/>
  <c r="AW249" i="7"/>
  <c r="AU249" i="7"/>
  <c r="BE252" i="7"/>
  <c r="BD252" i="7"/>
  <c r="AY252" i="7"/>
  <c r="AX252" i="7"/>
  <c r="AW252" i="7"/>
  <c r="AU252" i="7"/>
  <c r="BE253" i="7"/>
  <c r="BD253" i="7"/>
  <c r="AY253" i="7"/>
  <c r="AX253" i="7"/>
  <c r="AW253" i="7"/>
  <c r="AU253" i="7"/>
  <c r="BE250" i="7"/>
  <c r="BD250" i="7"/>
  <c r="AY250" i="7"/>
  <c r="AX250" i="7"/>
  <c r="AW250" i="7"/>
  <c r="AU250" i="7"/>
  <c r="BE254" i="7"/>
  <c r="BD254" i="7"/>
  <c r="AY254" i="7"/>
  <c r="AX254" i="7"/>
  <c r="AW254" i="7"/>
  <c r="AU254" i="7"/>
  <c r="BE251" i="7"/>
  <c r="BD251" i="7"/>
  <c r="AY251" i="7"/>
  <c r="AX251" i="7"/>
  <c r="AW251" i="7"/>
  <c r="AU251" i="7"/>
  <c r="BE361" i="7"/>
  <c r="BD361" i="7"/>
  <c r="AY361" i="7"/>
  <c r="AX361" i="7"/>
  <c r="AW361" i="7"/>
  <c r="AU361" i="7"/>
  <c r="BE319" i="7"/>
  <c r="BD319" i="7"/>
  <c r="AY319" i="7"/>
  <c r="AX319" i="7"/>
  <c r="AW319" i="7"/>
  <c r="AU319" i="7"/>
  <c r="BE287" i="7"/>
  <c r="BD287" i="7"/>
  <c r="AY287" i="7"/>
  <c r="AX287" i="7"/>
  <c r="AW287" i="7"/>
  <c r="AU287" i="7"/>
  <c r="BE458" i="7"/>
  <c r="BD458" i="7"/>
  <c r="AY458" i="7"/>
  <c r="AX458" i="7"/>
  <c r="AW458" i="7"/>
  <c r="AU458" i="7"/>
  <c r="BE273" i="7"/>
  <c r="BD273" i="7"/>
  <c r="AY273" i="7"/>
  <c r="AX273" i="7"/>
  <c r="AW273" i="7"/>
  <c r="AU273" i="7"/>
  <c r="BE448" i="7"/>
  <c r="BD448" i="7"/>
  <c r="AY448" i="7"/>
  <c r="AX448" i="7"/>
  <c r="AW448" i="7"/>
  <c r="AU448" i="7"/>
  <c r="BE360" i="7"/>
  <c r="BD360" i="7"/>
  <c r="AY360" i="7"/>
  <c r="AX360" i="7"/>
  <c r="AW360" i="7"/>
  <c r="AU360" i="7"/>
  <c r="BE388" i="7"/>
  <c r="BD388" i="7"/>
  <c r="AY388" i="7"/>
  <c r="AX388" i="7"/>
  <c r="AW388" i="7"/>
  <c r="AU388" i="7"/>
  <c r="BE372" i="7"/>
  <c r="BD372" i="7"/>
  <c r="AY372" i="7"/>
  <c r="AX372" i="7"/>
  <c r="AW372" i="7"/>
  <c r="AU372" i="7"/>
  <c r="BE316" i="7"/>
  <c r="BD316" i="7"/>
  <c r="AY316" i="7"/>
  <c r="AX316" i="7"/>
  <c r="AW316" i="7"/>
  <c r="AU316" i="7"/>
  <c r="BE292" i="7"/>
  <c r="BD292" i="7"/>
  <c r="AY292" i="7"/>
  <c r="AX292" i="7"/>
  <c r="AW292" i="7"/>
  <c r="AU292" i="7"/>
  <c r="BE374" i="7"/>
  <c r="BD374" i="7"/>
  <c r="AY374" i="7"/>
  <c r="AX374" i="7"/>
  <c r="AW374" i="7"/>
  <c r="AU374" i="7"/>
  <c r="BE394" i="7"/>
  <c r="BD394" i="7"/>
  <c r="AY394" i="7"/>
  <c r="AX394" i="7"/>
  <c r="AW394" i="7"/>
  <c r="AU394" i="7"/>
  <c r="BE244" i="7"/>
  <c r="BD244" i="7"/>
  <c r="AY244" i="7"/>
  <c r="AX244" i="7"/>
  <c r="AW244" i="7"/>
  <c r="AU244" i="7"/>
  <c r="BE523" i="7"/>
  <c r="BD523" i="7"/>
  <c r="AY523" i="7"/>
  <c r="AX523" i="7"/>
  <c r="AW523" i="7"/>
  <c r="AU523" i="7"/>
  <c r="BE376" i="7"/>
  <c r="BD376" i="7"/>
  <c r="AY376" i="7"/>
  <c r="AX376" i="7"/>
  <c r="AW376" i="7"/>
  <c r="AU376" i="7"/>
  <c r="BE498" i="7"/>
  <c r="BD498" i="7"/>
  <c r="AY498" i="7"/>
  <c r="AX498" i="7"/>
  <c r="AW498" i="7"/>
  <c r="AU498" i="7"/>
  <c r="BE363" i="7"/>
  <c r="BD363" i="7"/>
  <c r="AY363" i="7"/>
  <c r="AX363" i="7"/>
  <c r="AW363" i="7"/>
  <c r="AU363" i="7"/>
  <c r="BE362" i="7"/>
  <c r="BD362" i="7"/>
  <c r="AY362" i="7"/>
  <c r="AX362" i="7"/>
  <c r="AW362" i="7"/>
  <c r="AU362" i="7"/>
  <c r="BE291" i="7"/>
  <c r="BD291" i="7"/>
  <c r="AY291" i="7"/>
  <c r="AX291" i="7"/>
  <c r="AW291" i="7"/>
  <c r="AU291" i="7"/>
  <c r="BE443" i="7"/>
  <c r="BD443" i="7"/>
  <c r="AY443" i="7"/>
  <c r="AX443" i="7"/>
  <c r="AW443" i="7"/>
  <c r="AU443" i="7"/>
  <c r="BE445" i="7"/>
  <c r="BD445" i="7"/>
  <c r="AY445" i="7"/>
  <c r="AX445" i="7"/>
  <c r="AW445" i="7"/>
  <c r="AU445" i="7"/>
  <c r="BE447" i="7"/>
  <c r="BD447" i="7"/>
  <c r="AY447" i="7"/>
  <c r="AX447" i="7"/>
  <c r="AW447" i="7"/>
  <c r="AU447" i="7"/>
  <c r="BE320" i="7"/>
  <c r="BD320" i="7"/>
  <c r="AY320" i="7"/>
  <c r="AX320" i="7"/>
  <c r="AW320" i="7"/>
  <c r="AU320" i="7"/>
  <c r="BE282" i="7"/>
  <c r="BD282" i="7"/>
  <c r="AY282" i="7"/>
  <c r="AX282" i="7"/>
  <c r="AW282" i="7"/>
  <c r="AU282" i="7"/>
  <c r="BE446" i="7"/>
  <c r="BD446" i="7"/>
  <c r="AY446" i="7"/>
  <c r="AX446" i="7"/>
  <c r="AW446" i="7"/>
  <c r="AU446" i="7"/>
  <c r="BE383" i="7"/>
  <c r="BD383" i="7"/>
  <c r="AY383" i="7"/>
  <c r="AX383" i="7"/>
  <c r="AW383" i="7"/>
  <c r="AU383" i="7"/>
  <c r="BE387" i="7"/>
  <c r="BD387" i="7"/>
  <c r="AY387" i="7"/>
  <c r="AX387" i="7"/>
  <c r="AW387" i="7"/>
  <c r="AU387" i="7"/>
  <c r="BE385" i="7"/>
  <c r="BD385" i="7"/>
  <c r="AY385" i="7"/>
  <c r="AX385" i="7"/>
  <c r="AW385" i="7"/>
  <c r="AU385" i="7"/>
  <c r="BE386" i="7"/>
  <c r="BD386" i="7"/>
  <c r="AY386" i="7"/>
  <c r="AX386" i="7"/>
  <c r="AW386" i="7"/>
  <c r="AU386" i="7"/>
  <c r="BE288" i="7"/>
  <c r="BD288" i="7"/>
  <c r="AY288" i="7"/>
  <c r="AX288" i="7"/>
  <c r="AW288" i="7"/>
  <c r="AU288" i="7"/>
  <c r="EE541" i="7"/>
  <c r="BE541" i="7"/>
  <c r="BD541" i="7"/>
  <c r="AY541" i="7"/>
  <c r="AX541" i="7"/>
  <c r="AW541" i="7"/>
  <c r="AU541" i="7"/>
  <c r="EE392" i="7"/>
  <c r="BE392" i="7"/>
  <c r="BD392" i="7"/>
  <c r="AY392" i="7"/>
  <c r="AX392" i="7"/>
  <c r="AW392" i="7"/>
  <c r="AU392" i="7"/>
  <c r="EE390" i="7"/>
  <c r="BE390" i="7"/>
  <c r="BD390" i="7"/>
  <c r="AY390" i="7"/>
  <c r="AX390" i="7"/>
  <c r="AW390" i="7"/>
  <c r="AU390" i="7"/>
  <c r="EE2" i="7"/>
  <c r="BE2" i="7"/>
  <c r="BD2" i="7"/>
  <c r="AY2" i="7"/>
  <c r="AX2" i="7"/>
  <c r="AW2" i="7"/>
  <c r="AU2" i="7"/>
  <c r="EE534" i="7"/>
  <c r="BE534" i="7"/>
  <c r="BD534" i="7"/>
  <c r="AY534" i="7"/>
  <c r="AX534" i="7"/>
  <c r="AW534" i="7"/>
  <c r="AU534" i="7"/>
  <c r="EE345" i="7"/>
  <c r="BE345" i="7"/>
  <c r="BD345" i="7"/>
  <c r="AY345" i="7"/>
  <c r="AX345" i="7"/>
  <c r="AW345" i="7"/>
  <c r="AU345" i="7"/>
  <c r="EE343" i="7"/>
  <c r="BE343" i="7"/>
  <c r="BD343" i="7"/>
  <c r="AY343" i="7"/>
  <c r="AX343" i="7"/>
  <c r="AW343" i="7"/>
  <c r="AU343" i="7"/>
  <c r="EE342" i="7"/>
  <c r="BE342" i="7"/>
  <c r="BD342" i="7"/>
  <c r="AY342" i="7"/>
  <c r="AX342" i="7"/>
  <c r="AW342" i="7"/>
  <c r="AU342" i="7"/>
  <c r="EE339" i="7"/>
  <c r="BE339" i="7"/>
  <c r="BD339" i="7"/>
  <c r="AY339" i="7"/>
  <c r="AX339" i="7"/>
  <c r="AW339" i="7"/>
  <c r="AU339" i="7"/>
  <c r="EE337" i="7"/>
  <c r="BE337" i="7"/>
  <c r="BD337" i="7"/>
  <c r="AY337" i="7"/>
  <c r="AX337" i="7"/>
  <c r="AW337" i="7"/>
  <c r="AU337" i="7"/>
  <c r="EE322" i="7"/>
  <c r="BE322" i="7"/>
  <c r="BD322" i="7"/>
  <c r="AY322" i="7"/>
  <c r="AX322" i="7"/>
  <c r="AW322" i="7"/>
  <c r="AU322" i="7"/>
  <c r="EE529" i="7"/>
  <c r="BE529" i="7"/>
  <c r="BD529" i="7"/>
  <c r="AY529" i="7"/>
  <c r="AX529" i="7"/>
  <c r="AW529" i="7"/>
  <c r="AU529" i="7"/>
  <c r="EE312" i="7"/>
  <c r="BE312" i="7"/>
  <c r="BD312" i="7"/>
  <c r="AY312" i="7"/>
  <c r="AX312" i="7"/>
  <c r="AW312" i="7"/>
  <c r="AU312" i="7"/>
  <c r="EE311" i="7"/>
  <c r="BE311" i="7"/>
  <c r="BD311" i="7"/>
  <c r="AY311" i="7"/>
  <c r="AX311" i="7"/>
  <c r="AW311" i="7"/>
  <c r="AU311" i="7"/>
  <c r="EE309" i="7"/>
  <c r="BE309" i="7"/>
  <c r="BD309" i="7"/>
  <c r="AY309" i="7"/>
  <c r="AX309" i="7"/>
  <c r="AW309" i="7"/>
  <c r="AU309" i="7"/>
  <c r="EE307" i="7"/>
  <c r="BE307" i="7"/>
  <c r="BD307" i="7"/>
  <c r="AY307" i="7"/>
  <c r="AX307" i="7"/>
  <c r="AW307" i="7"/>
  <c r="AU307" i="7"/>
  <c r="EE457" i="7"/>
  <c r="BE457" i="7"/>
  <c r="BD457" i="7"/>
  <c r="AY457" i="7"/>
  <c r="AX457" i="7"/>
  <c r="AW457" i="7"/>
  <c r="AU457" i="7"/>
  <c r="EE305" i="7"/>
  <c r="BE305" i="7"/>
  <c r="BD305" i="7"/>
  <c r="AY305" i="7"/>
  <c r="AX305" i="7"/>
  <c r="AW305" i="7"/>
  <c r="AU305" i="7"/>
  <c r="EE304" i="7"/>
  <c r="BE304" i="7"/>
  <c r="BD304" i="7"/>
  <c r="AY304" i="7"/>
  <c r="AX304" i="7"/>
  <c r="AW304" i="7"/>
  <c r="AU304" i="7"/>
  <c r="EE303" i="7"/>
  <c r="BE303" i="7"/>
  <c r="BD303" i="7"/>
  <c r="AY303" i="7"/>
  <c r="AX303" i="7"/>
  <c r="AW303" i="7"/>
  <c r="AU303" i="7"/>
  <c r="EE300" i="7"/>
  <c r="BE300" i="7"/>
  <c r="BD300" i="7"/>
  <c r="AY300" i="7"/>
  <c r="AX300" i="7"/>
  <c r="AW300" i="7"/>
  <c r="AU300" i="7"/>
  <c r="EE298" i="7"/>
  <c r="BE298" i="7"/>
  <c r="BD298" i="7"/>
  <c r="AY298" i="7"/>
  <c r="AX298" i="7"/>
  <c r="AW298" i="7"/>
  <c r="AU298" i="7"/>
  <c r="EE453" i="7"/>
  <c r="BE453" i="7"/>
  <c r="BD453" i="7"/>
  <c r="AY453" i="7"/>
  <c r="AX453" i="7"/>
  <c r="AW453" i="7"/>
  <c r="AU453" i="7"/>
  <c r="EE297" i="7"/>
  <c r="BE297" i="7"/>
  <c r="BD297" i="7"/>
  <c r="AY297" i="7"/>
  <c r="AX297" i="7"/>
  <c r="AW297" i="7"/>
  <c r="AU297" i="7"/>
  <c r="EE296" i="7"/>
  <c r="BE296" i="7"/>
  <c r="BD296" i="7"/>
  <c r="AY296" i="7"/>
  <c r="AX296" i="7"/>
  <c r="AW296" i="7"/>
  <c r="AU296" i="7"/>
  <c r="EE295" i="7"/>
  <c r="BE295" i="7"/>
  <c r="BD295" i="7"/>
  <c r="AY295" i="7"/>
  <c r="AX295" i="7"/>
  <c r="AW295" i="7"/>
  <c r="AU295" i="7"/>
  <c r="EE450" i="7"/>
  <c r="BE450" i="7"/>
  <c r="BD450" i="7"/>
  <c r="AY450" i="7"/>
  <c r="AX450" i="7"/>
  <c r="AW450" i="7"/>
  <c r="AU450" i="7"/>
  <c r="EE294" i="7"/>
  <c r="BE294" i="7"/>
  <c r="BD294" i="7"/>
  <c r="AY294" i="7"/>
  <c r="AX294" i="7"/>
  <c r="AW294" i="7"/>
  <c r="AU294" i="7"/>
  <c r="EE449" i="7"/>
  <c r="BE449" i="7"/>
  <c r="BD449" i="7"/>
  <c r="AY449" i="7"/>
  <c r="AX449" i="7"/>
  <c r="AW449" i="7"/>
  <c r="AU449" i="7"/>
  <c r="EE290" i="7"/>
  <c r="BE290" i="7"/>
  <c r="BD290" i="7"/>
  <c r="AY290" i="7"/>
  <c r="AX290" i="7"/>
  <c r="AW290" i="7"/>
  <c r="AU290" i="7"/>
  <c r="EE289" i="7"/>
  <c r="BE289" i="7"/>
  <c r="BD289" i="7"/>
  <c r="AY289" i="7"/>
  <c r="AX289" i="7"/>
  <c r="AW289" i="7"/>
  <c r="AU289" i="7"/>
  <c r="EE248" i="7"/>
  <c r="BE248" i="7"/>
  <c r="BD248" i="7"/>
  <c r="AY248" i="7"/>
  <c r="AX248" i="7"/>
  <c r="AW248" i="7"/>
  <c r="AU248" i="7"/>
  <c r="EE240" i="7"/>
  <c r="BE240" i="7"/>
  <c r="BD240" i="7"/>
  <c r="AY240" i="7"/>
  <c r="AX240" i="7"/>
  <c r="AW240" i="7"/>
  <c r="AU240" i="7"/>
  <c r="EE235" i="7"/>
  <c r="BE235" i="7"/>
  <c r="BD235" i="7"/>
  <c r="AY235" i="7"/>
  <c r="AX235" i="7"/>
  <c r="AW235" i="7"/>
  <c r="AU235" i="7"/>
  <c r="EE276" i="7"/>
  <c r="BE276" i="7"/>
  <c r="BD276" i="7"/>
  <c r="AY276" i="7"/>
  <c r="AX276" i="7"/>
  <c r="AW276" i="7"/>
  <c r="AU276" i="7"/>
  <c r="EE381" i="7"/>
  <c r="BE381" i="7"/>
  <c r="BD381" i="7"/>
  <c r="AY381" i="7"/>
  <c r="AX381" i="7"/>
  <c r="AW381" i="7"/>
  <c r="AU381" i="7"/>
  <c r="EE286" i="7"/>
  <c r="BE286" i="7"/>
  <c r="BD286" i="7"/>
  <c r="AY286" i="7"/>
  <c r="AX286" i="7"/>
  <c r="AW286" i="7"/>
  <c r="AU286" i="7"/>
  <c r="EE285" i="7"/>
  <c r="BE285" i="7"/>
  <c r="BD285" i="7"/>
  <c r="AY285" i="7"/>
  <c r="AX285" i="7"/>
  <c r="AW285" i="7"/>
  <c r="AU285" i="7"/>
  <c r="EE283" i="7"/>
  <c r="BE283" i="7"/>
  <c r="BD283" i="7"/>
  <c r="AY283" i="7"/>
  <c r="AX283" i="7"/>
  <c r="AW283" i="7"/>
  <c r="AU283" i="7"/>
  <c r="EE284" i="7"/>
  <c r="BE284" i="7"/>
  <c r="BD284" i="7"/>
  <c r="AY284" i="7"/>
  <c r="AX284" i="7"/>
  <c r="AW284" i="7"/>
  <c r="AU284" i="7"/>
  <c r="EE241" i="7"/>
  <c r="BE241" i="7"/>
  <c r="BD241" i="7"/>
  <c r="AY241" i="7"/>
  <c r="AX241" i="7"/>
  <c r="AW241" i="7"/>
  <c r="AU241" i="7"/>
  <c r="EE242" i="7"/>
  <c r="BE242" i="7"/>
  <c r="BD242" i="7"/>
  <c r="AY242" i="7"/>
  <c r="AX242" i="7"/>
  <c r="AW242" i="7"/>
  <c r="AU242" i="7"/>
  <c r="EE391" i="7"/>
  <c r="BE391" i="7"/>
  <c r="BD391" i="7"/>
  <c r="AY391" i="7"/>
  <c r="AX391" i="7"/>
  <c r="AW391" i="7"/>
  <c r="AU391" i="7"/>
  <c r="EE487" i="7"/>
  <c r="BE487" i="7"/>
  <c r="BD487" i="7"/>
  <c r="AY487" i="7"/>
  <c r="AX487" i="7"/>
  <c r="AW487" i="7"/>
  <c r="AU487" i="7"/>
  <c r="EE488" i="7"/>
  <c r="BE488" i="7"/>
  <c r="BD488" i="7"/>
  <c r="AY488" i="7"/>
  <c r="AX488" i="7"/>
  <c r="AW488" i="7"/>
  <c r="AU488" i="7"/>
  <c r="EE239" i="7"/>
  <c r="BM239" i="7"/>
  <c r="BL239" i="7"/>
  <c r="BE239" i="7"/>
  <c r="BD239" i="7"/>
  <c r="AY239" i="7"/>
  <c r="AX239" i="7"/>
  <c r="AW239" i="7"/>
  <c r="AU239" i="7"/>
  <c r="EE237" i="7"/>
  <c r="BM237" i="7"/>
  <c r="BL237" i="7"/>
  <c r="BE237" i="7"/>
  <c r="BD237" i="7"/>
  <c r="AY237" i="7"/>
  <c r="AX237" i="7"/>
  <c r="AW237" i="7"/>
  <c r="AU237" i="7"/>
  <c r="EE238" i="7"/>
  <c r="BM238" i="7"/>
  <c r="BL238" i="7"/>
  <c r="BE238" i="7"/>
  <c r="BD238" i="7"/>
  <c r="AY238" i="7"/>
  <c r="AX238" i="7"/>
  <c r="AW238" i="7"/>
  <c r="AU238" i="7"/>
  <c r="EE641" i="7"/>
  <c r="BM641" i="7"/>
  <c r="BL641" i="7"/>
  <c r="BI641" i="7"/>
  <c r="BE641" i="7"/>
  <c r="BD641" i="7"/>
  <c r="AY641" i="7"/>
  <c r="AX641" i="7"/>
  <c r="AW641" i="7"/>
  <c r="AU641" i="7"/>
  <c r="EE540" i="7"/>
  <c r="BM540" i="7"/>
  <c r="BL540" i="7"/>
  <c r="BI540" i="7"/>
  <c r="BE540" i="7"/>
  <c r="BD540" i="7"/>
  <c r="AY540" i="7"/>
  <c r="AX540" i="7"/>
  <c r="AW540" i="7"/>
  <c r="AU540" i="7"/>
  <c r="EE622" i="7"/>
  <c r="BM622" i="7"/>
  <c r="BL622" i="7"/>
  <c r="BI622" i="7"/>
  <c r="BE622" i="7"/>
  <c r="BD622" i="7"/>
  <c r="AY622" i="7"/>
  <c r="AX622" i="7"/>
  <c r="AW622" i="7"/>
  <c r="AU622" i="7"/>
  <c r="EE278" i="7"/>
  <c r="BM278" i="7"/>
  <c r="BL278" i="7"/>
  <c r="BI278" i="7"/>
  <c r="BE278" i="7"/>
  <c r="BD278" i="7"/>
  <c r="AY278" i="7"/>
  <c r="AX278" i="7"/>
  <c r="AW278" i="7"/>
  <c r="AU278" i="7"/>
  <c r="BE349" i="7"/>
  <c r="BD349" i="7"/>
  <c r="AY349" i="7"/>
  <c r="AX349" i="7"/>
  <c r="AW349" i="7"/>
  <c r="AU349" i="7"/>
  <c r="EE17" i="7"/>
  <c r="BM17" i="7"/>
  <c r="BL17" i="7"/>
  <c r="BE17" i="7"/>
  <c r="BD17" i="7"/>
  <c r="AY17" i="7"/>
  <c r="AX17" i="7"/>
  <c r="AW17" i="7"/>
  <c r="AU17" i="7"/>
  <c r="EE485" i="7"/>
  <c r="BM485" i="7"/>
  <c r="BL485" i="7"/>
  <c r="BE485" i="7"/>
  <c r="BD485" i="7"/>
  <c r="AY485" i="7"/>
  <c r="AX485" i="7"/>
  <c r="AW485" i="7"/>
  <c r="AU485" i="7"/>
  <c r="BI528" i="7"/>
  <c r="BE528" i="7"/>
  <c r="BD528" i="7"/>
  <c r="AY528" i="7"/>
  <c r="AX528" i="7"/>
  <c r="AW528" i="7"/>
  <c r="AU528" i="7"/>
  <c r="EE334" i="7"/>
  <c r="BM334" i="7"/>
  <c r="BL334" i="7"/>
  <c r="BI334" i="7"/>
  <c r="EE344" i="7"/>
  <c r="BM344" i="7"/>
  <c r="BL344" i="7"/>
  <c r="BI344" i="7"/>
  <c r="BE344" i="7"/>
  <c r="BD344" i="7"/>
  <c r="AY344" i="7"/>
  <c r="AX344" i="7"/>
  <c r="AW344" i="7"/>
  <c r="AU344" i="7"/>
  <c r="EE460" i="7"/>
  <c r="BM460" i="7"/>
  <c r="BL460" i="7"/>
  <c r="BI460" i="7"/>
  <c r="BE460" i="7"/>
  <c r="BD460" i="7"/>
  <c r="AY460" i="7"/>
  <c r="AX460" i="7"/>
  <c r="AW460" i="7"/>
  <c r="AU460" i="7"/>
  <c r="EE260" i="7"/>
  <c r="BM260" i="7"/>
  <c r="BL260" i="7"/>
  <c r="BI260" i="7"/>
  <c r="BE260" i="7"/>
  <c r="BD260" i="7"/>
  <c r="AY260" i="7"/>
  <c r="AX260" i="7"/>
  <c r="AW260" i="7"/>
  <c r="AU260" i="7"/>
  <c r="EE229" i="7"/>
  <c r="BM229" i="7"/>
  <c r="BL229" i="7"/>
  <c r="BE229" i="7"/>
  <c r="BD229" i="7"/>
  <c r="AY229" i="7"/>
  <c r="AX229" i="7"/>
  <c r="AW229" i="7"/>
  <c r="AU229" i="7"/>
  <c r="EE228" i="7"/>
  <c r="BM228" i="7"/>
  <c r="BL228" i="7"/>
  <c r="BE228" i="7"/>
  <c r="BD228" i="7"/>
  <c r="AY228" i="7"/>
  <c r="AX228" i="7"/>
  <c r="AW228" i="7"/>
  <c r="AU228" i="7"/>
  <c r="EE726" i="7"/>
  <c r="BM726" i="7"/>
  <c r="BL726" i="7"/>
  <c r="BE726" i="7"/>
  <c r="BD726" i="7"/>
  <c r="AY726" i="7"/>
  <c r="AX726" i="7"/>
  <c r="AW726" i="7"/>
  <c r="AU726" i="7"/>
  <c r="EE728" i="7"/>
  <c r="BM728" i="7"/>
  <c r="BL728" i="7"/>
  <c r="BE728" i="7"/>
  <c r="BD728" i="7"/>
  <c r="AY728" i="7"/>
  <c r="AX728" i="7"/>
  <c r="AW728" i="7"/>
  <c r="AU728" i="7"/>
  <c r="EE12" i="7"/>
  <c r="BM12" i="7"/>
  <c r="BL12" i="7"/>
  <c r="BI12" i="7"/>
  <c r="BE12" i="7"/>
  <c r="BD12" i="7"/>
  <c r="AY12" i="7"/>
  <c r="AX12" i="7"/>
  <c r="AW12" i="7"/>
  <c r="AU12" i="7"/>
  <c r="EE357" i="7"/>
  <c r="BM357" i="7"/>
  <c r="BL357" i="7"/>
  <c r="BI357" i="7"/>
  <c r="BE357" i="7"/>
  <c r="BD357" i="7"/>
  <c r="AY357" i="7"/>
  <c r="AX357" i="7"/>
  <c r="AW357" i="7"/>
  <c r="AU357" i="7"/>
  <c r="EE358" i="7"/>
  <c r="BM358" i="7"/>
  <c r="BL358" i="7"/>
  <c r="BI358" i="7"/>
  <c r="BE358" i="7"/>
  <c r="BD358" i="7"/>
  <c r="AY358" i="7"/>
  <c r="AX358" i="7"/>
  <c r="AW358" i="7"/>
  <c r="AU358" i="7"/>
  <c r="EE395" i="7"/>
  <c r="BM395" i="7"/>
  <c r="BL395" i="7"/>
  <c r="BI395" i="7"/>
  <c r="BE395" i="7"/>
  <c r="BD395" i="7"/>
  <c r="AY395" i="7"/>
  <c r="AX395" i="7"/>
  <c r="AW395" i="7"/>
  <c r="AU395" i="7"/>
  <c r="EE258" i="7"/>
  <c r="BM258" i="7"/>
  <c r="BL258" i="7"/>
  <c r="BI258" i="7"/>
  <c r="BE258" i="7"/>
  <c r="BD258" i="7"/>
  <c r="AY258" i="7"/>
  <c r="AX258" i="7"/>
  <c r="AW258" i="7"/>
  <c r="AU258" i="7"/>
  <c r="EE277" i="7"/>
  <c r="BM277" i="7"/>
  <c r="BL277" i="7"/>
  <c r="BI277" i="7"/>
  <c r="BE277" i="7"/>
  <c r="BD277" i="7"/>
  <c r="AY277" i="7"/>
  <c r="AX277" i="7"/>
  <c r="AW277" i="7"/>
  <c r="AU277" i="7"/>
  <c r="EE338" i="7"/>
  <c r="BM338" i="7"/>
  <c r="BL338" i="7"/>
  <c r="BI338" i="7"/>
  <c r="BE338" i="7"/>
  <c r="BD338" i="7"/>
  <c r="AY338" i="7"/>
  <c r="AX338" i="7"/>
  <c r="AW338" i="7"/>
  <c r="AU338" i="7"/>
  <c r="EE332" i="7"/>
  <c r="BM332" i="7"/>
  <c r="BL332" i="7"/>
  <c r="BI332" i="7"/>
  <c r="BE332" i="7"/>
  <c r="BD332" i="7"/>
  <c r="AY332" i="7"/>
  <c r="AX332" i="7"/>
  <c r="AW332" i="7"/>
  <c r="AU332" i="7"/>
  <c r="EE340" i="7"/>
  <c r="BM340" i="7"/>
  <c r="BL340" i="7"/>
  <c r="BI340" i="7"/>
  <c r="BE340" i="7"/>
  <c r="BD340" i="7"/>
  <c r="AY340" i="7"/>
  <c r="AX340" i="7"/>
  <c r="AW340" i="7"/>
  <c r="AU340" i="7"/>
  <c r="EE341" i="7"/>
  <c r="BM341" i="7"/>
  <c r="BL341" i="7"/>
  <c r="BI341" i="7"/>
  <c r="BE341" i="7"/>
  <c r="BD341" i="7"/>
  <c r="AY341" i="7"/>
  <c r="AX341" i="7"/>
  <c r="AW341" i="7"/>
  <c r="AU341" i="7"/>
  <c r="EE404" i="7"/>
  <c r="BM404" i="7"/>
  <c r="BL404" i="7"/>
  <c r="BI404" i="7"/>
  <c r="BE404" i="7"/>
  <c r="BD404" i="7"/>
  <c r="AY404" i="7"/>
  <c r="AX404" i="7"/>
  <c r="AW404" i="7"/>
  <c r="AU404" i="7"/>
  <c r="AT404" i="7"/>
  <c r="AS404" i="7"/>
  <c r="EE403" i="7"/>
  <c r="BM403" i="7"/>
  <c r="BL403" i="7"/>
  <c r="BI403" i="7"/>
  <c r="BE403" i="7"/>
  <c r="BD403" i="7"/>
  <c r="AY403" i="7"/>
  <c r="AX403" i="7"/>
  <c r="AW403" i="7"/>
  <c r="AU403" i="7"/>
  <c r="AT403" i="7"/>
  <c r="AS403" i="7"/>
  <c r="EE405" i="7"/>
  <c r="BM405" i="7"/>
  <c r="BL405" i="7"/>
  <c r="BI405" i="7"/>
  <c r="BE405" i="7"/>
  <c r="BD405" i="7"/>
  <c r="AY405" i="7"/>
  <c r="AX405" i="7"/>
  <c r="AW405" i="7"/>
  <c r="AU405" i="7"/>
  <c r="AT405" i="7"/>
  <c r="AS405" i="7"/>
  <c r="EE359" i="7"/>
  <c r="BM359" i="7"/>
  <c r="BL359" i="7"/>
  <c r="BI359" i="7"/>
  <c r="BE359" i="7"/>
  <c r="BD359" i="7"/>
  <c r="AY359" i="7"/>
  <c r="AX359" i="7"/>
  <c r="AW359" i="7"/>
  <c r="AU359" i="7"/>
  <c r="AT359" i="7"/>
  <c r="AS359" i="7"/>
  <c r="EE314" i="7"/>
  <c r="BM314" i="7"/>
  <c r="BL314" i="7"/>
  <c r="BI314" i="7"/>
  <c r="BE314" i="7"/>
  <c r="BD314" i="7"/>
  <c r="AY314" i="7"/>
  <c r="AX314" i="7"/>
  <c r="AW314" i="7"/>
  <c r="AU314" i="7"/>
  <c r="AT314" i="7"/>
  <c r="AS314" i="7"/>
  <c r="EE315" i="7"/>
  <c r="BM315" i="7"/>
  <c r="BL315" i="7"/>
  <c r="BI315" i="7"/>
  <c r="BE315" i="7"/>
  <c r="BD315" i="7"/>
  <c r="AY315" i="7"/>
  <c r="AX315" i="7"/>
  <c r="AW315" i="7"/>
  <c r="AU315" i="7"/>
  <c r="AT315" i="7"/>
  <c r="AS315" i="7"/>
  <c r="EE275" i="7"/>
  <c r="BM275" i="7"/>
  <c r="BL275" i="7"/>
  <c r="BI275" i="7"/>
  <c r="BE275" i="7"/>
  <c r="BD275" i="7"/>
  <c r="AY275" i="7"/>
  <c r="AX275" i="7"/>
  <c r="AW275" i="7"/>
  <c r="AU275" i="7"/>
  <c r="AT275" i="7"/>
  <c r="AS275" i="7"/>
  <c r="EE245" i="7"/>
  <c r="BM245" i="7"/>
  <c r="BL245" i="7"/>
  <c r="BE245" i="7"/>
  <c r="BD245" i="7"/>
  <c r="AY245" i="7"/>
  <c r="AX245" i="7"/>
  <c r="AW245" i="7"/>
  <c r="AU245" i="7"/>
  <c r="AT245" i="7"/>
  <c r="AS245" i="7"/>
  <c r="EE166" i="7"/>
  <c r="BM166" i="7"/>
  <c r="BL166" i="7"/>
  <c r="BI166" i="7"/>
  <c r="BE166" i="7"/>
  <c r="BD166" i="7"/>
  <c r="AY166" i="7"/>
  <c r="AX166" i="7"/>
  <c r="AW166" i="7"/>
  <c r="AU166" i="7"/>
  <c r="AT166" i="7"/>
  <c r="AS166" i="7"/>
  <c r="EE165" i="7"/>
  <c r="BM165" i="7"/>
  <c r="BL165" i="7"/>
  <c r="BI165" i="7"/>
  <c r="BE165" i="7"/>
  <c r="BD165" i="7"/>
  <c r="AY165" i="7"/>
  <c r="AX165" i="7"/>
  <c r="AW165" i="7"/>
  <c r="AU165" i="7"/>
  <c r="AT165" i="7"/>
  <c r="AS165" i="7"/>
  <c r="EE164" i="7"/>
  <c r="BM164" i="7"/>
  <c r="BL164" i="7"/>
  <c r="BI164" i="7"/>
  <c r="BE164" i="7"/>
  <c r="BD164" i="7"/>
  <c r="AY164" i="7"/>
  <c r="AX164" i="7"/>
  <c r="AW164" i="7"/>
  <c r="AU164" i="7"/>
  <c r="AT164" i="7"/>
  <c r="AS164" i="7"/>
  <c r="EE163" i="7"/>
  <c r="BM163" i="7"/>
  <c r="BL163" i="7"/>
  <c r="BI163" i="7"/>
  <c r="BE163" i="7"/>
  <c r="BD163" i="7"/>
  <c r="AY163" i="7"/>
  <c r="AX163" i="7"/>
  <c r="AW163" i="7"/>
  <c r="AU163" i="7"/>
  <c r="AT163" i="7"/>
  <c r="AS163" i="7"/>
  <c r="EE162" i="7"/>
  <c r="BM162" i="7"/>
  <c r="BL162" i="7"/>
  <c r="BI162" i="7"/>
  <c r="BE162" i="7"/>
  <c r="BD162" i="7"/>
  <c r="AY162" i="7"/>
  <c r="AX162" i="7"/>
  <c r="AW162" i="7"/>
  <c r="AU162" i="7"/>
  <c r="AT162" i="7"/>
  <c r="AS162" i="7"/>
  <c r="EE161" i="7"/>
  <c r="BM161" i="7"/>
  <c r="BL161" i="7"/>
  <c r="BI161" i="7"/>
  <c r="BE161" i="7"/>
  <c r="BD161" i="7"/>
  <c r="AY161" i="7"/>
  <c r="AX161" i="7"/>
  <c r="AW161" i="7"/>
  <c r="AU161" i="7"/>
  <c r="AT161" i="7"/>
  <c r="AS161" i="7"/>
  <c r="EE160" i="7"/>
  <c r="BM160" i="7"/>
  <c r="BL160" i="7"/>
  <c r="BI160" i="7"/>
  <c r="BE160" i="7"/>
  <c r="BD160" i="7"/>
  <c r="AY160" i="7"/>
  <c r="AX160" i="7"/>
  <c r="AW160" i="7"/>
  <c r="AU160" i="7"/>
  <c r="AT160" i="7"/>
  <c r="AS160" i="7"/>
  <c r="EE159" i="7"/>
  <c r="BM159" i="7"/>
  <c r="BL159" i="7"/>
  <c r="BI159" i="7"/>
  <c r="BE159" i="7"/>
  <c r="BD159" i="7"/>
  <c r="AY159" i="7"/>
  <c r="AX159" i="7"/>
  <c r="AW159" i="7"/>
  <c r="AU159" i="7"/>
  <c r="AT159" i="7"/>
  <c r="AS159" i="7"/>
  <c r="EE158" i="7"/>
  <c r="BM158" i="7"/>
  <c r="BL158" i="7"/>
  <c r="BI158" i="7"/>
  <c r="BE158" i="7"/>
  <c r="BD158" i="7"/>
  <c r="AY158" i="7"/>
  <c r="AX158" i="7"/>
  <c r="AW158" i="7"/>
  <c r="AU158" i="7"/>
  <c r="AT158" i="7"/>
  <c r="AS158" i="7"/>
  <c r="EE157" i="7"/>
  <c r="BM157" i="7"/>
  <c r="BL157" i="7"/>
  <c r="BI157" i="7"/>
  <c r="BE157" i="7"/>
  <c r="BD157" i="7"/>
  <c r="AY157" i="7"/>
  <c r="AX157" i="7"/>
  <c r="AW157" i="7"/>
  <c r="AU157" i="7"/>
  <c r="AT157" i="7"/>
  <c r="AS157" i="7"/>
  <c r="EE156" i="7"/>
  <c r="BM156" i="7"/>
  <c r="BL156" i="7"/>
  <c r="BI156" i="7"/>
  <c r="BE156" i="7"/>
  <c r="BD156" i="7"/>
  <c r="AY156" i="7"/>
  <c r="AX156" i="7"/>
  <c r="AW156" i="7"/>
  <c r="AU156" i="7"/>
  <c r="AT156" i="7"/>
  <c r="AS156" i="7"/>
  <c r="EE155" i="7"/>
  <c r="BM155" i="7"/>
  <c r="BL155" i="7"/>
  <c r="BI155" i="7"/>
  <c r="BE155" i="7"/>
  <c r="BD155" i="7"/>
  <c r="AY155" i="7"/>
  <c r="AX155" i="7"/>
  <c r="AW155" i="7"/>
  <c r="AU155" i="7"/>
  <c r="AT155" i="7"/>
  <c r="AS155" i="7"/>
  <c r="EE154" i="7"/>
  <c r="BM154" i="7"/>
  <c r="BL154" i="7"/>
  <c r="BI154" i="7"/>
  <c r="BE154" i="7"/>
  <c r="BD154" i="7"/>
  <c r="AY154" i="7"/>
  <c r="AX154" i="7"/>
  <c r="AW154" i="7"/>
  <c r="AU154" i="7"/>
  <c r="AT154" i="7"/>
  <c r="AS154" i="7"/>
  <c r="EE153" i="7"/>
  <c r="BM153" i="7"/>
  <c r="BL153" i="7"/>
  <c r="BI153" i="7"/>
  <c r="BE153" i="7"/>
  <c r="BD153" i="7"/>
  <c r="AY153" i="7"/>
  <c r="AX153" i="7"/>
  <c r="AW153" i="7"/>
  <c r="AU153" i="7"/>
  <c r="AT153" i="7"/>
  <c r="AS153" i="7"/>
  <c r="EE152" i="7"/>
  <c r="BM152" i="7"/>
  <c r="BL152" i="7"/>
  <c r="BI152" i="7"/>
  <c r="BE152" i="7"/>
  <c r="BD152" i="7"/>
  <c r="AY152" i="7"/>
  <c r="AX152" i="7"/>
  <c r="AW152" i="7"/>
  <c r="AU152" i="7"/>
  <c r="AT152" i="7"/>
  <c r="AS152" i="7"/>
  <c r="EE151" i="7"/>
  <c r="BM151" i="7"/>
  <c r="BL151" i="7"/>
  <c r="BI151" i="7"/>
  <c r="BE151" i="7"/>
  <c r="BD151" i="7"/>
  <c r="AY151" i="7"/>
  <c r="AX151" i="7"/>
  <c r="AW151" i="7"/>
  <c r="AU151" i="7"/>
  <c r="AT151" i="7"/>
  <c r="AS151" i="7"/>
  <c r="EE150" i="7"/>
  <c r="BM150" i="7"/>
  <c r="BL150" i="7"/>
  <c r="BI150" i="7"/>
  <c r="BE150" i="7"/>
  <c r="BD150" i="7"/>
  <c r="AY150" i="7"/>
  <c r="AX150" i="7"/>
  <c r="AW150" i="7"/>
  <c r="AU150" i="7"/>
  <c r="AT150" i="7"/>
  <c r="AS150" i="7"/>
  <c r="EE149" i="7"/>
  <c r="BM149" i="7"/>
  <c r="BL149" i="7"/>
  <c r="BI149" i="7"/>
  <c r="BE149" i="7"/>
  <c r="BD149" i="7"/>
  <c r="AY149" i="7"/>
  <c r="AX149" i="7"/>
  <c r="AW149" i="7"/>
  <c r="AU149" i="7"/>
  <c r="AT149" i="7"/>
  <c r="AS149" i="7"/>
  <c r="EE148" i="7"/>
  <c r="BM148" i="7"/>
  <c r="BL148" i="7"/>
  <c r="BI148" i="7"/>
  <c r="BE148" i="7"/>
  <c r="BD148" i="7"/>
  <c r="AY148" i="7"/>
  <c r="AX148" i="7"/>
  <c r="AW148" i="7"/>
  <c r="AU148" i="7"/>
  <c r="AT148" i="7"/>
  <c r="AS148" i="7"/>
  <c r="EE147" i="7"/>
  <c r="BM147" i="7"/>
  <c r="BL147" i="7"/>
  <c r="BI147" i="7"/>
  <c r="BE147" i="7"/>
  <c r="BD147" i="7"/>
  <c r="AY147" i="7"/>
  <c r="AX147" i="7"/>
  <c r="AW147" i="7"/>
  <c r="AU147" i="7"/>
  <c r="AT147" i="7"/>
  <c r="AS147" i="7"/>
  <c r="EE146" i="7"/>
  <c r="BM146" i="7"/>
  <c r="BL146" i="7"/>
  <c r="BI146" i="7"/>
  <c r="BE146" i="7"/>
  <c r="BD146" i="7"/>
  <c r="AY146" i="7"/>
  <c r="AX146" i="7"/>
  <c r="AW146" i="7"/>
  <c r="AU146" i="7"/>
  <c r="AT146" i="7"/>
  <c r="AS146" i="7"/>
  <c r="EE145" i="7"/>
  <c r="BM145" i="7"/>
  <c r="BL145" i="7"/>
  <c r="BI145" i="7"/>
  <c r="BE145" i="7"/>
  <c r="BD145" i="7"/>
  <c r="AY145" i="7"/>
  <c r="AX145" i="7"/>
  <c r="AW145" i="7"/>
  <c r="AU145" i="7"/>
  <c r="AT145" i="7"/>
  <c r="AS145" i="7"/>
  <c r="EE144" i="7"/>
  <c r="BM144" i="7"/>
  <c r="BL144" i="7"/>
  <c r="BI144" i="7"/>
  <c r="BE144" i="7"/>
  <c r="BD144" i="7"/>
  <c r="AY144" i="7"/>
  <c r="AX144" i="7"/>
  <c r="AW144" i="7"/>
  <c r="AU144" i="7"/>
  <c r="AT144" i="7"/>
  <c r="AS144" i="7"/>
  <c r="EE143" i="7"/>
  <c r="BM143" i="7"/>
  <c r="BL143" i="7"/>
  <c r="BI143" i="7"/>
  <c r="BE143" i="7"/>
  <c r="BD143" i="7"/>
  <c r="AY143" i="7"/>
  <c r="AX143" i="7"/>
  <c r="AW143" i="7"/>
  <c r="AU143" i="7"/>
  <c r="AT143" i="7"/>
  <c r="AS143" i="7"/>
  <c r="EE142" i="7"/>
  <c r="BM142" i="7"/>
  <c r="BL142" i="7"/>
  <c r="BI142" i="7"/>
  <c r="BE142" i="7"/>
  <c r="BD142" i="7"/>
  <c r="AY142" i="7"/>
  <c r="AX142" i="7"/>
  <c r="AW142" i="7"/>
  <c r="AU142" i="7"/>
  <c r="AT142" i="7"/>
  <c r="AS142" i="7"/>
  <c r="EE141" i="7"/>
  <c r="BM141" i="7"/>
  <c r="BL141" i="7"/>
  <c r="BI141" i="7"/>
  <c r="BE141" i="7"/>
  <c r="BD141" i="7"/>
  <c r="AY141" i="7"/>
  <c r="AX141" i="7"/>
  <c r="AW141" i="7"/>
  <c r="AU141" i="7"/>
  <c r="AT141" i="7"/>
  <c r="AS141" i="7"/>
  <c r="EE140" i="7"/>
  <c r="BM140" i="7"/>
  <c r="BL140" i="7"/>
  <c r="BI140" i="7"/>
  <c r="BE140" i="7"/>
  <c r="BD140" i="7"/>
  <c r="AY140" i="7"/>
  <c r="AX140" i="7"/>
  <c r="AW140" i="7"/>
  <c r="AU140" i="7"/>
  <c r="AT140" i="7"/>
  <c r="AS140" i="7"/>
  <c r="EE626" i="7"/>
  <c r="BM626" i="7"/>
  <c r="BL626" i="7"/>
  <c r="BI626" i="7"/>
  <c r="BE626" i="7"/>
  <c r="BD626" i="7"/>
  <c r="AY626" i="7"/>
  <c r="AX626" i="7"/>
  <c r="AW626" i="7"/>
  <c r="AU626" i="7"/>
  <c r="AT626" i="7"/>
  <c r="AS626" i="7"/>
  <c r="EE139" i="7"/>
  <c r="BM139" i="7"/>
  <c r="BL139" i="7"/>
  <c r="BI139" i="7"/>
  <c r="BE139" i="7"/>
  <c r="BD139" i="7"/>
  <c r="AY139" i="7"/>
  <c r="AX139" i="7"/>
  <c r="AW139" i="7"/>
  <c r="AU139" i="7"/>
  <c r="AT139" i="7"/>
  <c r="AS139" i="7"/>
  <c r="EE138" i="7"/>
  <c r="BM138" i="7"/>
  <c r="BL138" i="7"/>
  <c r="BI138" i="7"/>
  <c r="BE138" i="7"/>
  <c r="BD138" i="7"/>
  <c r="AY138" i="7"/>
  <c r="AX138" i="7"/>
  <c r="AW138" i="7"/>
  <c r="AU138" i="7"/>
  <c r="AT138" i="7"/>
  <c r="AS138" i="7"/>
  <c r="EE137" i="7"/>
  <c r="BM137" i="7"/>
  <c r="BL137" i="7"/>
  <c r="BI137" i="7"/>
  <c r="BE137" i="7"/>
  <c r="BD137" i="7"/>
  <c r="AY137" i="7"/>
  <c r="AX137" i="7"/>
  <c r="AW137" i="7"/>
  <c r="AU137" i="7"/>
  <c r="AT137" i="7"/>
  <c r="AS137" i="7"/>
  <c r="EE136" i="7"/>
  <c r="BM136" i="7"/>
  <c r="BL136" i="7"/>
  <c r="BI136" i="7"/>
  <c r="BE136" i="7"/>
  <c r="BD136" i="7"/>
  <c r="AY136" i="7"/>
  <c r="AX136" i="7"/>
  <c r="AW136" i="7"/>
  <c r="AU136" i="7"/>
  <c r="AT136" i="7"/>
  <c r="AS136" i="7"/>
  <c r="EE135" i="7"/>
  <c r="BM135" i="7"/>
  <c r="BL135" i="7"/>
  <c r="BI135" i="7"/>
  <c r="BE135" i="7"/>
  <c r="BD135" i="7"/>
  <c r="AY135" i="7"/>
  <c r="AX135" i="7"/>
  <c r="AW135" i="7"/>
  <c r="AU135" i="7"/>
  <c r="AT135" i="7"/>
  <c r="AS135" i="7"/>
  <c r="EE134" i="7"/>
  <c r="BM134" i="7"/>
  <c r="BL134" i="7"/>
  <c r="BI134" i="7"/>
  <c r="BE134" i="7"/>
  <c r="BD134" i="7"/>
  <c r="AY134" i="7"/>
  <c r="AX134" i="7"/>
  <c r="AW134" i="7"/>
  <c r="AU134" i="7"/>
  <c r="AT134" i="7"/>
  <c r="AS134" i="7"/>
  <c r="EE9" i="7"/>
  <c r="BM9" i="7"/>
  <c r="BL9" i="7"/>
  <c r="BI9" i="7"/>
  <c r="BE9" i="7"/>
  <c r="BD9" i="7"/>
  <c r="AY9" i="7"/>
  <c r="AX9" i="7"/>
  <c r="AW9" i="7"/>
  <c r="AU9" i="7"/>
  <c r="AT9" i="7"/>
  <c r="AS9" i="7"/>
  <c r="EE623" i="7"/>
  <c r="BM623" i="7"/>
  <c r="BL623" i="7"/>
  <c r="BI623" i="7"/>
  <c r="BE623" i="7"/>
  <c r="BD623" i="7"/>
  <c r="AY623" i="7"/>
  <c r="AX623" i="7"/>
  <c r="AW623" i="7"/>
  <c r="AU623" i="7"/>
  <c r="AT623" i="7"/>
  <c r="AS623" i="7"/>
  <c r="EE133" i="7"/>
  <c r="BM133" i="7"/>
  <c r="BL133" i="7"/>
  <c r="BI133" i="7"/>
  <c r="BE133" i="7"/>
  <c r="BD133" i="7"/>
  <c r="AY133" i="7"/>
  <c r="AX133" i="7"/>
  <c r="AW133" i="7"/>
  <c r="AU133" i="7"/>
  <c r="AT133" i="7"/>
  <c r="AS133" i="7"/>
  <c r="EE132" i="7"/>
  <c r="BM132" i="7"/>
  <c r="BL132" i="7"/>
  <c r="BI132" i="7"/>
  <c r="BE132" i="7"/>
  <c r="BD132" i="7"/>
  <c r="AY132" i="7"/>
  <c r="AX132" i="7"/>
  <c r="AW132" i="7"/>
  <c r="AU132" i="7"/>
  <c r="AT132" i="7"/>
  <c r="AS132" i="7"/>
  <c r="EE131" i="7"/>
  <c r="BM131" i="7"/>
  <c r="BL131" i="7"/>
  <c r="BI131" i="7"/>
  <c r="BE131" i="7"/>
  <c r="BD131" i="7"/>
  <c r="AY131" i="7"/>
  <c r="AX131" i="7"/>
  <c r="AW131" i="7"/>
  <c r="AU131" i="7"/>
  <c r="AT131" i="7"/>
  <c r="AS131" i="7"/>
  <c r="EE125" i="7"/>
  <c r="BM125" i="7"/>
  <c r="BL125" i="7"/>
  <c r="BI125" i="7"/>
  <c r="BE125" i="7"/>
  <c r="BD125" i="7"/>
  <c r="AY125" i="7"/>
  <c r="AX125" i="7"/>
  <c r="AW125" i="7"/>
  <c r="AU125" i="7"/>
  <c r="AT125" i="7"/>
  <c r="AS125" i="7"/>
  <c r="EE124" i="7"/>
  <c r="BM124" i="7"/>
  <c r="BL124" i="7"/>
  <c r="BI124" i="7"/>
  <c r="BE124" i="7"/>
  <c r="BD124" i="7"/>
  <c r="AY124" i="7"/>
  <c r="AX124" i="7"/>
  <c r="AW124" i="7"/>
  <c r="AU124" i="7"/>
  <c r="AT124" i="7"/>
  <c r="AS124" i="7"/>
  <c r="EE123" i="7"/>
  <c r="BM123" i="7"/>
  <c r="BL123" i="7"/>
  <c r="BI123" i="7"/>
  <c r="BE123" i="7"/>
  <c r="BD123" i="7"/>
  <c r="AY123" i="7"/>
  <c r="AX123" i="7"/>
  <c r="AW123" i="7"/>
  <c r="AU123" i="7"/>
  <c r="AT123" i="7"/>
  <c r="AS123" i="7"/>
  <c r="EE7" i="7"/>
  <c r="BM7" i="7"/>
  <c r="BL7" i="7"/>
  <c r="BI7" i="7"/>
  <c r="BE7" i="7"/>
  <c r="BD7" i="7"/>
  <c r="AY7" i="7"/>
  <c r="AX7" i="7"/>
  <c r="AW7" i="7"/>
  <c r="AU7" i="7"/>
  <c r="AT7" i="7"/>
  <c r="AS7" i="7"/>
  <c r="EE620" i="7"/>
  <c r="BM620" i="7"/>
  <c r="BL620" i="7"/>
  <c r="BI620" i="7"/>
  <c r="BE620" i="7"/>
  <c r="BD620" i="7"/>
  <c r="AY620" i="7"/>
  <c r="AX620" i="7"/>
  <c r="AW620" i="7"/>
  <c r="AU620" i="7"/>
  <c r="AT620" i="7"/>
  <c r="AS620" i="7"/>
  <c r="EE348" i="7"/>
  <c r="BM348" i="7"/>
  <c r="BL348" i="7"/>
  <c r="BI348" i="7"/>
  <c r="BE348" i="7"/>
  <c r="BD348" i="7"/>
  <c r="AY348" i="7"/>
  <c r="AX348" i="7"/>
  <c r="AW348" i="7"/>
  <c r="AU348" i="7"/>
  <c r="AT348" i="7"/>
  <c r="AS348" i="7"/>
  <c r="EE6" i="7"/>
  <c r="BM6" i="7"/>
  <c r="BL6" i="7"/>
  <c r="BI6" i="7"/>
  <c r="BE6" i="7"/>
  <c r="BD6" i="7"/>
  <c r="AY6" i="7"/>
  <c r="AX6" i="7"/>
  <c r="AW6" i="7"/>
  <c r="AU6" i="7"/>
  <c r="AT6" i="7"/>
  <c r="AS6" i="7"/>
  <c r="EE122" i="7"/>
  <c r="BM122" i="7"/>
  <c r="BL122" i="7"/>
  <c r="BI122" i="7"/>
  <c r="BE122" i="7"/>
  <c r="BD122" i="7"/>
  <c r="AY122" i="7"/>
  <c r="AX122" i="7"/>
  <c r="AW122" i="7"/>
  <c r="AU122" i="7"/>
  <c r="AT122" i="7"/>
  <c r="AS122" i="7"/>
  <c r="EE121" i="7"/>
  <c r="BM121" i="7"/>
  <c r="BL121" i="7"/>
  <c r="BI121" i="7"/>
  <c r="BE121" i="7"/>
  <c r="BD121" i="7"/>
  <c r="AY121" i="7"/>
  <c r="AX121" i="7"/>
  <c r="AW121" i="7"/>
  <c r="AU121" i="7"/>
  <c r="AT121" i="7"/>
  <c r="AS121" i="7"/>
  <c r="EE346" i="7"/>
  <c r="BM346" i="7"/>
  <c r="BL346" i="7"/>
  <c r="BI346" i="7"/>
  <c r="BE346" i="7"/>
  <c r="BD346" i="7"/>
  <c r="AY346" i="7"/>
  <c r="AX346" i="7"/>
  <c r="AW346" i="7"/>
  <c r="AU346" i="7"/>
  <c r="AT346" i="7"/>
  <c r="AS346" i="7"/>
  <c r="EE120" i="7"/>
  <c r="BM120" i="7"/>
  <c r="BL120" i="7"/>
  <c r="BI120" i="7"/>
  <c r="BE120" i="7"/>
  <c r="BD120" i="7"/>
  <c r="AY120" i="7"/>
  <c r="AX120" i="7"/>
  <c r="AW120" i="7"/>
  <c r="AU120" i="7"/>
  <c r="AT120" i="7"/>
  <c r="AS120" i="7"/>
  <c r="EE119" i="7"/>
  <c r="BM119" i="7"/>
  <c r="BL119" i="7"/>
  <c r="BI119" i="7"/>
  <c r="BE119" i="7"/>
  <c r="BD119" i="7"/>
  <c r="AY119" i="7"/>
  <c r="AX119" i="7"/>
  <c r="AW119" i="7"/>
  <c r="AU119" i="7"/>
  <c r="AT119" i="7"/>
  <c r="AS119" i="7"/>
  <c r="EE118" i="7"/>
  <c r="BM118" i="7"/>
  <c r="BL118" i="7"/>
  <c r="BI118" i="7"/>
  <c r="BE118" i="7"/>
  <c r="BD118" i="7"/>
  <c r="AY118" i="7"/>
  <c r="AX118" i="7"/>
  <c r="AW118" i="7"/>
  <c r="AU118" i="7"/>
  <c r="AT118" i="7"/>
  <c r="AS118" i="7"/>
  <c r="EE117" i="7"/>
  <c r="BM117" i="7"/>
  <c r="BL117" i="7"/>
  <c r="BI117" i="7"/>
  <c r="BE117" i="7"/>
  <c r="BD117" i="7"/>
  <c r="AY117" i="7"/>
  <c r="AX117" i="7"/>
  <c r="AW117" i="7"/>
  <c r="AU117" i="7"/>
  <c r="AT117" i="7"/>
  <c r="AS117" i="7"/>
  <c r="EE116" i="7"/>
  <c r="BM116" i="7"/>
  <c r="BL116" i="7"/>
  <c r="BI116" i="7"/>
  <c r="BE116" i="7"/>
  <c r="BD116" i="7"/>
  <c r="AY116" i="7"/>
  <c r="AX116" i="7"/>
  <c r="AW116" i="7"/>
  <c r="AU116" i="7"/>
  <c r="AT116" i="7"/>
  <c r="AS116" i="7"/>
  <c r="EE115" i="7"/>
  <c r="BM115" i="7"/>
  <c r="BL115" i="7"/>
  <c r="BI115" i="7"/>
  <c r="BE115" i="7"/>
  <c r="BD115" i="7"/>
  <c r="AY115" i="7"/>
  <c r="AX115" i="7"/>
  <c r="AW115" i="7"/>
  <c r="AU115" i="7"/>
  <c r="AT115" i="7"/>
  <c r="AS115" i="7"/>
  <c r="EE114" i="7"/>
  <c r="BM114" i="7"/>
  <c r="BL114" i="7"/>
  <c r="BI114" i="7"/>
  <c r="BE114" i="7"/>
  <c r="BD114" i="7"/>
  <c r="AY114" i="7"/>
  <c r="AX114" i="7"/>
  <c r="AW114" i="7"/>
  <c r="AU114" i="7"/>
  <c r="AT114" i="7"/>
  <c r="AS114" i="7"/>
  <c r="EE113" i="7"/>
  <c r="BM113" i="7"/>
  <c r="BL113" i="7"/>
  <c r="BI113" i="7"/>
  <c r="BE113" i="7"/>
  <c r="BD113" i="7"/>
  <c r="AY113" i="7"/>
  <c r="AX113" i="7"/>
  <c r="AW113" i="7"/>
  <c r="AU113" i="7"/>
  <c r="AT113" i="7"/>
  <c r="AS113" i="7"/>
  <c r="EE112" i="7"/>
  <c r="BM112" i="7"/>
  <c r="BL112" i="7"/>
  <c r="BI112" i="7"/>
  <c r="BE112" i="7"/>
  <c r="BD112" i="7"/>
  <c r="AY112" i="7"/>
  <c r="AX112" i="7"/>
  <c r="AW112" i="7"/>
  <c r="AU112" i="7"/>
  <c r="AT112" i="7"/>
  <c r="AS112" i="7"/>
  <c r="EE615" i="7"/>
  <c r="BM615" i="7"/>
  <c r="BL615" i="7"/>
  <c r="BI615" i="7"/>
  <c r="BE615" i="7"/>
  <c r="BD615" i="7"/>
  <c r="AY615" i="7"/>
  <c r="AX615" i="7"/>
  <c r="AW615" i="7"/>
  <c r="AU615" i="7"/>
  <c r="AT615" i="7"/>
  <c r="AS615" i="7"/>
  <c r="EE111" i="7"/>
  <c r="BM111" i="7"/>
  <c r="BL111" i="7"/>
  <c r="BI111" i="7"/>
  <c r="BE111" i="7"/>
  <c r="BD111" i="7"/>
  <c r="AY111" i="7"/>
  <c r="AX111" i="7"/>
  <c r="AW111" i="7"/>
  <c r="AU111" i="7"/>
  <c r="AT111" i="7"/>
  <c r="AS111" i="7"/>
  <c r="EE110" i="7"/>
  <c r="BM110" i="7"/>
  <c r="BL110" i="7"/>
  <c r="BI110" i="7"/>
  <c r="BE110" i="7"/>
  <c r="BD110" i="7"/>
  <c r="AY110" i="7"/>
  <c r="AX110" i="7"/>
  <c r="AW110" i="7"/>
  <c r="AU110" i="7"/>
  <c r="AT110" i="7"/>
  <c r="AS110" i="7"/>
  <c r="EE109" i="7"/>
  <c r="BM109" i="7"/>
  <c r="BL109" i="7"/>
  <c r="BI109" i="7"/>
  <c r="BE109" i="7"/>
  <c r="BD109" i="7"/>
  <c r="AY109" i="7"/>
  <c r="AX109" i="7"/>
  <c r="AW109" i="7"/>
  <c r="AU109" i="7"/>
  <c r="AT109" i="7"/>
  <c r="AS109" i="7"/>
  <c r="EE108" i="7"/>
  <c r="BM108" i="7"/>
  <c r="BL108" i="7"/>
  <c r="BI108" i="7"/>
  <c r="BE108" i="7"/>
  <c r="BD108" i="7"/>
  <c r="AY108" i="7"/>
  <c r="AX108" i="7"/>
  <c r="AW108" i="7"/>
  <c r="AU108" i="7"/>
  <c r="AT108" i="7"/>
  <c r="AS108" i="7"/>
  <c r="EE107" i="7"/>
  <c r="BM107" i="7"/>
  <c r="BL107" i="7"/>
  <c r="BI107" i="7"/>
  <c r="BE107" i="7"/>
  <c r="BD107" i="7"/>
  <c r="AY107" i="7"/>
  <c r="AX107" i="7"/>
  <c r="AW107" i="7"/>
  <c r="AU107" i="7"/>
  <c r="AT107" i="7"/>
  <c r="AS107" i="7"/>
  <c r="EE106" i="7"/>
  <c r="BM106" i="7"/>
  <c r="BL106" i="7"/>
  <c r="BI106" i="7"/>
  <c r="BE106" i="7"/>
  <c r="BD106" i="7"/>
  <c r="AY106" i="7"/>
  <c r="AX106" i="7"/>
  <c r="AW106" i="7"/>
  <c r="EE105" i="7"/>
  <c r="BM105" i="7"/>
  <c r="BL105" i="7"/>
  <c r="BI105" i="7"/>
  <c r="BE105" i="7"/>
  <c r="BD105" i="7"/>
  <c r="AY105" i="7"/>
  <c r="AX105" i="7"/>
  <c r="AW105" i="7"/>
  <c r="AU105" i="7"/>
  <c r="AT105" i="7"/>
  <c r="AS105" i="7"/>
  <c r="EE104" i="7"/>
  <c r="BM104" i="7"/>
  <c r="BL104" i="7"/>
  <c r="BI104" i="7"/>
  <c r="BE104" i="7"/>
  <c r="BD104" i="7"/>
  <c r="AY104" i="7"/>
  <c r="AX104" i="7"/>
  <c r="AW104" i="7"/>
  <c r="AU104" i="7"/>
  <c r="AT104" i="7"/>
  <c r="AS104" i="7"/>
  <c r="EE103" i="7"/>
  <c r="BM103" i="7"/>
  <c r="BL103" i="7"/>
  <c r="BI103" i="7"/>
  <c r="BE103" i="7"/>
  <c r="BD103" i="7"/>
  <c r="AY103" i="7"/>
  <c r="AX103" i="7"/>
  <c r="AW103" i="7"/>
  <c r="AU103" i="7"/>
  <c r="AT103" i="7"/>
  <c r="AS103" i="7"/>
  <c r="EE102" i="7"/>
  <c r="BM102" i="7"/>
  <c r="BL102" i="7"/>
  <c r="BI102" i="7"/>
  <c r="BE102" i="7"/>
  <c r="BD102" i="7"/>
  <c r="AY102" i="7"/>
  <c r="AX102" i="7"/>
  <c r="AW102" i="7"/>
  <c r="AU102" i="7"/>
  <c r="AT102" i="7"/>
  <c r="AS102" i="7"/>
  <c r="EE101" i="7"/>
  <c r="BM101" i="7"/>
  <c r="BL101" i="7"/>
  <c r="BI101" i="7"/>
  <c r="BE101" i="7"/>
  <c r="BD101" i="7"/>
  <c r="AY101" i="7"/>
  <c r="AX101" i="7"/>
  <c r="AW101" i="7"/>
  <c r="AU101" i="7"/>
  <c r="AT101" i="7"/>
  <c r="AS101" i="7"/>
  <c r="EE100" i="7"/>
  <c r="BM100" i="7"/>
  <c r="BL100" i="7"/>
  <c r="BI100" i="7"/>
  <c r="BE100" i="7"/>
  <c r="BD100" i="7"/>
  <c r="AY100" i="7"/>
  <c r="AX100" i="7"/>
  <c r="AW100" i="7"/>
  <c r="AU100" i="7"/>
  <c r="AT100" i="7"/>
  <c r="AS100" i="7"/>
  <c r="EE99" i="7"/>
  <c r="BM99" i="7"/>
  <c r="BL99" i="7"/>
  <c r="BI99" i="7"/>
  <c r="BE99" i="7"/>
  <c r="BD99" i="7"/>
  <c r="AY99" i="7"/>
  <c r="AX99" i="7"/>
  <c r="AW99" i="7"/>
  <c r="AU99" i="7"/>
  <c r="AT99" i="7"/>
  <c r="AS99" i="7"/>
  <c r="EE98" i="7"/>
  <c r="BM98" i="7"/>
  <c r="BL98" i="7"/>
  <c r="BI98" i="7"/>
  <c r="BE98" i="7"/>
  <c r="BD98" i="7"/>
  <c r="AY98" i="7"/>
  <c r="AX98" i="7"/>
  <c r="AW98" i="7"/>
  <c r="AU98" i="7"/>
  <c r="AT98" i="7"/>
  <c r="AS98" i="7"/>
  <c r="EE97" i="7"/>
  <c r="BM97" i="7"/>
  <c r="BL97" i="7"/>
  <c r="BI97" i="7"/>
  <c r="BE97" i="7"/>
  <c r="BD97" i="7"/>
  <c r="AY97" i="7"/>
  <c r="AX97" i="7"/>
  <c r="AW97" i="7"/>
  <c r="AU97" i="7"/>
  <c r="AT97" i="7"/>
  <c r="AS97" i="7"/>
  <c r="EE96" i="7"/>
  <c r="BM96" i="7"/>
  <c r="BL96" i="7"/>
  <c r="BI96" i="7"/>
  <c r="BE96" i="7"/>
  <c r="BD96" i="7"/>
  <c r="AY96" i="7"/>
  <c r="AX96" i="7"/>
  <c r="AW96" i="7"/>
  <c r="AU96" i="7"/>
  <c r="AT96" i="7"/>
  <c r="AS96" i="7"/>
  <c r="EE95" i="7"/>
  <c r="BM95" i="7"/>
  <c r="BL95" i="7"/>
  <c r="BI95" i="7"/>
  <c r="BE95" i="7"/>
  <c r="BD95" i="7"/>
  <c r="AY95" i="7"/>
  <c r="AX95" i="7"/>
  <c r="AW95" i="7"/>
  <c r="AU95" i="7"/>
  <c r="AT95" i="7"/>
  <c r="AS95" i="7"/>
  <c r="EE94" i="7"/>
  <c r="BM94" i="7"/>
  <c r="BL94" i="7"/>
  <c r="BI94" i="7"/>
  <c r="BE94" i="7"/>
  <c r="BD94" i="7"/>
  <c r="AY94" i="7"/>
  <c r="AX94" i="7"/>
  <c r="AW94" i="7"/>
  <c r="AU94" i="7"/>
  <c r="AT94" i="7"/>
  <c r="AS94" i="7"/>
  <c r="EE93" i="7"/>
  <c r="BM93" i="7"/>
  <c r="BL93" i="7"/>
  <c r="BI93" i="7"/>
  <c r="BE93" i="7"/>
  <c r="BD93" i="7"/>
  <c r="AY93" i="7"/>
  <c r="AX93" i="7"/>
  <c r="AW93" i="7"/>
  <c r="AU93" i="7"/>
  <c r="AT93" i="7"/>
  <c r="AS93" i="7"/>
  <c r="EE92" i="7"/>
  <c r="BM92" i="7"/>
  <c r="BL92" i="7"/>
  <c r="BI92" i="7"/>
  <c r="BE92" i="7"/>
  <c r="BD92" i="7"/>
  <c r="AY92" i="7"/>
  <c r="AX92" i="7"/>
  <c r="AW92" i="7"/>
  <c r="AU92" i="7"/>
  <c r="AT92" i="7"/>
  <c r="AS92" i="7"/>
  <c r="EE91" i="7"/>
  <c r="BM91" i="7"/>
  <c r="BL91" i="7"/>
  <c r="BI91" i="7"/>
  <c r="BE91" i="7"/>
  <c r="BD91" i="7"/>
  <c r="AY91" i="7"/>
  <c r="AX91" i="7"/>
  <c r="AW91" i="7"/>
  <c r="AU91" i="7"/>
  <c r="AT91" i="7"/>
  <c r="AS91" i="7"/>
  <c r="EE90" i="7"/>
  <c r="BM90" i="7"/>
  <c r="BL90" i="7"/>
  <c r="BI90" i="7"/>
  <c r="BE90" i="7"/>
  <c r="BD90" i="7"/>
  <c r="AY90" i="7"/>
  <c r="AX90" i="7"/>
  <c r="AW90" i="7"/>
  <c r="AU90" i="7"/>
  <c r="AT90" i="7"/>
  <c r="AS90" i="7"/>
  <c r="EE89" i="7"/>
  <c r="BM89" i="7"/>
  <c r="BL89" i="7"/>
  <c r="BI89" i="7"/>
  <c r="BE89" i="7"/>
  <c r="BD89" i="7"/>
  <c r="AY89" i="7"/>
  <c r="AX89" i="7"/>
  <c r="AW89" i="7"/>
  <c r="AU89" i="7"/>
  <c r="AT89" i="7"/>
  <c r="AS89" i="7"/>
  <c r="EE88" i="7"/>
  <c r="BM88" i="7"/>
  <c r="BL88" i="7"/>
  <c r="BI88" i="7"/>
  <c r="BE88" i="7"/>
  <c r="BD88" i="7"/>
  <c r="AY88" i="7"/>
  <c r="AX88" i="7"/>
  <c r="AW88" i="7"/>
  <c r="AU88" i="7"/>
  <c r="AT88" i="7"/>
  <c r="AS88" i="7"/>
  <c r="EE87" i="7"/>
  <c r="BM87" i="7"/>
  <c r="BL87" i="7"/>
  <c r="BI87" i="7"/>
  <c r="BE87" i="7"/>
  <c r="BD87" i="7"/>
  <c r="AY87" i="7"/>
  <c r="AX87" i="7"/>
  <c r="AW87" i="7"/>
  <c r="AU87" i="7"/>
  <c r="AT87" i="7"/>
  <c r="AS87" i="7"/>
  <c r="EE86" i="7"/>
  <c r="BM86" i="7"/>
  <c r="BL86" i="7"/>
  <c r="BI86" i="7"/>
  <c r="BE86" i="7"/>
  <c r="BD86" i="7"/>
  <c r="AY86" i="7"/>
  <c r="AX86" i="7"/>
  <c r="AW86" i="7"/>
  <c r="AU86" i="7"/>
  <c r="AT86" i="7"/>
  <c r="AS86" i="7"/>
  <c r="EE85" i="7"/>
  <c r="BM85" i="7"/>
  <c r="BL85" i="7"/>
  <c r="BI85" i="7"/>
  <c r="BE85" i="7"/>
  <c r="BD85" i="7"/>
  <c r="AY85" i="7"/>
  <c r="AX85" i="7"/>
  <c r="AW85" i="7"/>
  <c r="AU85" i="7"/>
  <c r="AT85" i="7"/>
  <c r="AS85" i="7"/>
  <c r="EE603" i="7"/>
  <c r="BM603" i="7"/>
  <c r="BL603" i="7"/>
  <c r="BI603" i="7"/>
  <c r="BE603" i="7"/>
  <c r="BD603" i="7"/>
  <c r="AY603" i="7"/>
  <c r="AX603" i="7"/>
  <c r="AW603" i="7"/>
  <c r="AU603" i="7"/>
  <c r="AT603" i="7"/>
  <c r="AS603" i="7"/>
  <c r="EE84" i="7"/>
  <c r="BM84" i="7"/>
  <c r="BL84" i="7"/>
  <c r="BI84" i="7"/>
  <c r="BE84" i="7"/>
  <c r="BD84" i="7"/>
  <c r="AY84" i="7"/>
  <c r="AX84" i="7"/>
  <c r="AW84" i="7"/>
  <c r="AU84" i="7"/>
  <c r="AT84" i="7"/>
  <c r="AS84" i="7"/>
  <c r="EE83" i="7"/>
  <c r="BM83" i="7"/>
  <c r="BL83" i="7"/>
  <c r="BI83" i="7"/>
  <c r="BE83" i="7"/>
  <c r="BD83" i="7"/>
  <c r="AY83" i="7"/>
  <c r="AX83" i="7"/>
  <c r="AW83" i="7"/>
  <c r="AU83" i="7"/>
  <c r="AT83" i="7"/>
  <c r="AS83" i="7"/>
  <c r="EE82" i="7"/>
  <c r="BM82" i="7"/>
  <c r="BL82" i="7"/>
  <c r="BI82" i="7"/>
  <c r="BE82" i="7"/>
  <c r="BD82" i="7"/>
  <c r="AY82" i="7"/>
  <c r="AX82" i="7"/>
  <c r="AW82" i="7"/>
  <c r="AU82" i="7"/>
  <c r="AT82" i="7"/>
  <c r="AS82" i="7"/>
  <c r="EE4" i="7"/>
  <c r="BM4" i="7"/>
  <c r="BL4" i="7"/>
  <c r="BI4" i="7"/>
  <c r="BE4" i="7"/>
  <c r="BD4" i="7"/>
  <c r="AY4" i="7"/>
  <c r="AX4" i="7"/>
  <c r="AW4" i="7"/>
  <c r="AU4" i="7"/>
  <c r="AT4" i="7"/>
  <c r="AS4" i="7"/>
  <c r="EE81" i="7"/>
  <c r="BM81" i="7"/>
  <c r="BL81" i="7"/>
  <c r="BI81" i="7"/>
  <c r="BE81" i="7"/>
  <c r="BD81" i="7"/>
  <c r="AY81" i="7"/>
  <c r="AX81" i="7"/>
  <c r="AW81" i="7"/>
  <c r="AU81" i="7"/>
  <c r="AT81" i="7"/>
  <c r="AS81" i="7"/>
  <c r="EE596" i="7"/>
  <c r="BM596" i="7"/>
  <c r="BL596" i="7"/>
  <c r="BI596" i="7"/>
  <c r="BE596" i="7"/>
  <c r="BD596" i="7"/>
  <c r="AY596" i="7"/>
  <c r="AX596" i="7"/>
  <c r="AW596" i="7"/>
  <c r="AU596" i="7"/>
  <c r="AT596" i="7"/>
  <c r="AS596" i="7"/>
  <c r="EE80" i="7"/>
  <c r="BM80" i="7"/>
  <c r="BL80" i="7"/>
  <c r="BI80" i="7"/>
  <c r="BE80" i="7"/>
  <c r="BD80" i="7"/>
  <c r="AY80" i="7"/>
  <c r="AX80" i="7"/>
  <c r="AW80" i="7"/>
  <c r="AU80" i="7"/>
  <c r="AT80" i="7"/>
  <c r="AS80" i="7"/>
  <c r="EE79" i="7"/>
  <c r="BM79" i="7"/>
  <c r="BL79" i="7"/>
  <c r="BI79" i="7"/>
  <c r="BE79" i="7"/>
  <c r="BD79" i="7"/>
  <c r="AY79" i="7"/>
  <c r="AX79" i="7"/>
  <c r="AW79" i="7"/>
  <c r="AU79" i="7"/>
  <c r="AT79" i="7"/>
  <c r="AS79" i="7"/>
  <c r="EE78" i="7"/>
  <c r="BM78" i="7"/>
  <c r="BL78" i="7"/>
  <c r="BI78" i="7"/>
  <c r="BE78" i="7"/>
  <c r="BD78" i="7"/>
  <c r="AY78" i="7"/>
  <c r="AX78" i="7"/>
  <c r="AW78" i="7"/>
  <c r="AU78" i="7"/>
  <c r="AT78" i="7"/>
  <c r="AS78" i="7"/>
  <c r="EE77" i="7"/>
  <c r="BM77" i="7"/>
  <c r="BL77" i="7"/>
  <c r="BI77" i="7"/>
  <c r="BE77" i="7"/>
  <c r="BD77" i="7"/>
  <c r="AY77" i="7"/>
  <c r="AX77" i="7"/>
  <c r="AW77" i="7"/>
  <c r="AU77" i="7"/>
  <c r="AT77" i="7"/>
  <c r="AS77" i="7"/>
  <c r="EE76" i="7"/>
  <c r="BM76" i="7"/>
  <c r="BL76" i="7"/>
  <c r="BI76" i="7"/>
  <c r="BE76" i="7"/>
  <c r="BD76" i="7"/>
  <c r="AY76" i="7"/>
  <c r="AX76" i="7"/>
  <c r="AW76" i="7"/>
  <c r="AU76" i="7"/>
  <c r="AT76" i="7"/>
  <c r="AS76" i="7"/>
  <c r="EE75" i="7"/>
  <c r="BM75" i="7"/>
  <c r="BL75" i="7"/>
  <c r="BI75" i="7"/>
  <c r="BE75" i="7"/>
  <c r="BD75" i="7"/>
  <c r="AY75" i="7"/>
  <c r="AX75" i="7"/>
  <c r="AW75" i="7"/>
  <c r="AU75" i="7"/>
  <c r="AT75" i="7"/>
  <c r="AS75" i="7"/>
  <c r="EE74" i="7"/>
  <c r="BM74" i="7"/>
  <c r="BL74" i="7"/>
  <c r="BI74" i="7"/>
  <c r="BE74" i="7"/>
  <c r="BD74" i="7"/>
  <c r="AY74" i="7"/>
  <c r="AX74" i="7"/>
  <c r="AW74" i="7"/>
  <c r="AU74" i="7"/>
  <c r="AT74" i="7"/>
  <c r="AS74" i="7"/>
  <c r="EE73" i="7"/>
  <c r="BM73" i="7"/>
  <c r="BL73" i="7"/>
  <c r="BI73" i="7"/>
  <c r="BE73" i="7"/>
  <c r="BD73" i="7"/>
  <c r="AY73" i="7"/>
  <c r="AX73" i="7"/>
  <c r="AW73" i="7"/>
  <c r="AU73" i="7"/>
  <c r="AT73" i="7"/>
  <c r="AS73" i="7"/>
  <c r="EE72" i="7"/>
  <c r="BM72" i="7"/>
  <c r="BL72" i="7"/>
  <c r="BI72" i="7"/>
  <c r="BE72" i="7"/>
  <c r="BD72" i="7"/>
  <c r="AY72" i="7"/>
  <c r="AX72" i="7"/>
  <c r="AW72" i="7"/>
  <c r="AU72" i="7"/>
  <c r="AT72" i="7"/>
  <c r="AS72" i="7"/>
  <c r="EE71" i="7"/>
  <c r="BM71" i="7"/>
  <c r="BL71" i="7"/>
  <c r="BI71" i="7"/>
  <c r="BE71" i="7"/>
  <c r="BD71" i="7"/>
  <c r="AY71" i="7"/>
  <c r="AX71" i="7"/>
  <c r="AW71" i="7"/>
  <c r="AU71" i="7"/>
  <c r="AT71" i="7"/>
  <c r="AS71" i="7"/>
  <c r="EE70" i="7"/>
  <c r="BM70" i="7"/>
  <c r="BL70" i="7"/>
  <c r="BI70" i="7"/>
  <c r="BE70" i="7"/>
  <c r="BD70" i="7"/>
  <c r="AY70" i="7"/>
  <c r="AX70" i="7"/>
  <c r="AW70" i="7"/>
  <c r="AU70" i="7"/>
  <c r="AT70" i="7"/>
  <c r="AS70" i="7"/>
  <c r="EE3" i="7"/>
  <c r="BM3" i="7"/>
  <c r="BL3" i="7"/>
  <c r="BI3" i="7"/>
  <c r="BE3" i="7"/>
  <c r="BD3" i="7"/>
  <c r="AY3" i="7"/>
  <c r="AX3" i="7"/>
  <c r="AW3" i="7"/>
  <c r="AU3" i="7"/>
  <c r="AT3" i="7"/>
  <c r="AS3" i="7"/>
  <c r="EE69" i="7"/>
  <c r="BM69" i="7"/>
  <c r="BL69" i="7"/>
  <c r="BI69" i="7"/>
  <c r="BE69" i="7"/>
  <c r="BD69" i="7"/>
  <c r="AY69" i="7"/>
  <c r="AX69" i="7"/>
  <c r="AW69" i="7"/>
  <c r="AU69" i="7"/>
  <c r="AT69" i="7"/>
  <c r="AS69" i="7"/>
  <c r="EE68" i="7"/>
  <c r="BM68" i="7"/>
  <c r="BL68" i="7"/>
  <c r="BI68" i="7"/>
  <c r="BE68" i="7"/>
  <c r="BD68" i="7"/>
  <c r="AY68" i="7"/>
  <c r="AX68" i="7"/>
  <c r="AW68" i="7"/>
  <c r="AU68" i="7"/>
  <c r="AT68" i="7"/>
  <c r="AS68" i="7"/>
  <c r="EE67" i="7"/>
  <c r="BM67" i="7"/>
  <c r="BL67" i="7"/>
  <c r="BI67" i="7"/>
  <c r="BE67" i="7"/>
  <c r="BD67" i="7"/>
  <c r="AY67" i="7"/>
  <c r="AX67" i="7"/>
  <c r="AW67" i="7"/>
  <c r="AU67" i="7"/>
  <c r="AT67" i="7"/>
  <c r="AS67" i="7"/>
  <c r="EE66" i="7"/>
  <c r="BM66" i="7"/>
  <c r="BL66" i="7"/>
  <c r="BI66" i="7"/>
  <c r="BE66" i="7"/>
  <c r="BD66" i="7"/>
  <c r="AY66" i="7"/>
  <c r="AX66" i="7"/>
  <c r="AW66" i="7"/>
  <c r="AU66" i="7"/>
  <c r="AT66" i="7"/>
  <c r="AS66" i="7"/>
  <c r="EE591" i="7"/>
  <c r="BM591" i="7"/>
  <c r="BL591" i="7"/>
  <c r="BI591" i="7"/>
  <c r="BE591" i="7"/>
  <c r="BD591" i="7"/>
  <c r="AY591" i="7"/>
  <c r="AX591" i="7"/>
  <c r="AW591" i="7"/>
  <c r="AU591" i="7"/>
  <c r="AT591" i="7"/>
  <c r="AS591" i="7"/>
  <c r="EE128" i="7"/>
  <c r="BM128" i="7"/>
  <c r="BL128" i="7"/>
  <c r="BI128" i="7"/>
  <c r="BE128" i="7"/>
  <c r="BD128" i="7"/>
  <c r="AY128" i="7"/>
  <c r="AX128" i="7"/>
  <c r="AW128" i="7"/>
  <c r="AU128" i="7"/>
  <c r="AT128" i="7"/>
  <c r="AS128" i="7"/>
  <c r="EE65" i="7"/>
  <c r="BM65" i="7"/>
  <c r="BL65" i="7"/>
  <c r="BI65" i="7"/>
  <c r="BE65" i="7"/>
  <c r="BD65" i="7"/>
  <c r="AY65" i="7"/>
  <c r="AX65" i="7"/>
  <c r="AW65" i="7"/>
  <c r="AU65" i="7"/>
  <c r="AT65" i="7"/>
  <c r="AS65" i="7"/>
  <c r="EE64" i="7"/>
  <c r="BM64" i="7"/>
  <c r="BL64" i="7"/>
  <c r="BE64" i="7"/>
  <c r="BD64" i="7"/>
  <c r="AY64" i="7"/>
  <c r="AX64" i="7"/>
  <c r="AW64" i="7"/>
  <c r="AU64" i="7"/>
  <c r="AT64" i="7"/>
  <c r="AS64" i="7"/>
  <c r="EE63" i="7"/>
  <c r="BM63" i="7"/>
  <c r="BL63" i="7"/>
  <c r="BE63" i="7"/>
  <c r="BD63" i="7"/>
  <c r="AY63" i="7"/>
  <c r="AX63" i="7"/>
  <c r="AW63" i="7"/>
  <c r="AU63" i="7"/>
  <c r="AT63" i="7"/>
  <c r="AS63" i="7"/>
  <c r="EE62" i="7"/>
  <c r="BM62" i="7"/>
  <c r="BL62" i="7"/>
  <c r="BE62" i="7"/>
  <c r="BD62" i="7"/>
  <c r="AY62" i="7"/>
  <c r="AX62" i="7"/>
  <c r="AW62" i="7"/>
  <c r="AU62" i="7"/>
  <c r="AT62" i="7"/>
  <c r="AS62" i="7"/>
  <c r="EE61" i="7"/>
  <c r="BM61" i="7"/>
  <c r="BL61" i="7"/>
  <c r="BE61" i="7"/>
  <c r="BD61" i="7"/>
  <c r="AY61" i="7"/>
  <c r="AX61" i="7"/>
  <c r="AW61" i="7"/>
  <c r="AU61" i="7"/>
  <c r="AT61" i="7"/>
  <c r="AS61" i="7"/>
  <c r="EE60" i="7"/>
  <c r="BM60" i="7"/>
  <c r="BL60" i="7"/>
  <c r="BE60" i="7"/>
  <c r="BD60" i="7"/>
  <c r="AY60" i="7"/>
  <c r="AX60" i="7"/>
  <c r="AW60" i="7"/>
  <c r="AU60" i="7"/>
  <c r="AT60" i="7"/>
  <c r="AS60" i="7"/>
  <c r="EE59" i="7"/>
  <c r="BM59" i="7"/>
  <c r="BL59" i="7"/>
  <c r="BE59" i="7"/>
  <c r="BD59" i="7"/>
  <c r="AY59" i="7"/>
  <c r="AX59" i="7"/>
  <c r="AW59" i="7"/>
  <c r="AU59" i="7"/>
  <c r="AT59" i="7"/>
  <c r="AS59" i="7"/>
  <c r="EE58" i="7"/>
  <c r="BM58" i="7"/>
  <c r="BL58" i="7"/>
  <c r="BE58" i="7"/>
  <c r="BD58" i="7"/>
  <c r="AY58" i="7"/>
  <c r="AX58" i="7"/>
  <c r="AW58" i="7"/>
  <c r="AU58" i="7"/>
  <c r="AT58" i="7"/>
  <c r="AS58" i="7"/>
  <c r="EE57" i="7"/>
  <c r="BM57" i="7"/>
  <c r="BL57" i="7"/>
  <c r="BE57" i="7"/>
  <c r="BD57" i="7"/>
  <c r="AY57" i="7"/>
  <c r="AX57" i="7"/>
  <c r="AW57" i="7"/>
  <c r="AU57" i="7"/>
  <c r="AT57" i="7"/>
  <c r="AS57" i="7"/>
  <c r="EE56" i="7"/>
  <c r="BM56" i="7"/>
  <c r="BL56" i="7"/>
  <c r="BE56" i="7"/>
  <c r="BD56" i="7"/>
  <c r="AY56" i="7"/>
  <c r="AX56" i="7"/>
  <c r="AW56" i="7"/>
  <c r="AU56" i="7"/>
  <c r="AT56" i="7"/>
  <c r="AS56" i="7"/>
  <c r="EE55" i="7"/>
  <c r="BM55" i="7"/>
  <c r="BL55" i="7"/>
  <c r="BE55" i="7"/>
  <c r="BD55" i="7"/>
  <c r="AY55" i="7"/>
  <c r="AX55" i="7"/>
  <c r="AW55" i="7"/>
  <c r="AU55" i="7"/>
  <c r="AT55" i="7"/>
  <c r="AS55" i="7"/>
  <c r="EE54" i="7"/>
  <c r="BM54" i="7"/>
  <c r="BL54" i="7"/>
  <c r="BE54" i="7"/>
  <c r="BD54" i="7"/>
  <c r="AY54" i="7"/>
  <c r="AX54" i="7"/>
  <c r="AW54" i="7"/>
  <c r="AU54" i="7"/>
  <c r="AT54" i="7"/>
  <c r="AS54" i="7"/>
  <c r="EE53" i="7"/>
  <c r="BM53" i="7"/>
  <c r="BL53" i="7"/>
  <c r="BE53" i="7"/>
  <c r="BD53" i="7"/>
  <c r="AY53" i="7"/>
  <c r="AX53" i="7"/>
  <c r="AW53" i="7"/>
  <c r="AU53" i="7"/>
  <c r="AT53" i="7"/>
  <c r="AS53" i="7"/>
  <c r="EE52" i="7"/>
  <c r="BM52" i="7"/>
  <c r="BL52" i="7"/>
  <c r="BE52" i="7"/>
  <c r="BD52" i="7"/>
  <c r="AY52" i="7"/>
  <c r="AX52" i="7"/>
  <c r="AW52" i="7"/>
  <c r="AU52" i="7"/>
  <c r="AT52" i="7"/>
  <c r="AS52" i="7"/>
  <c r="EE51" i="7"/>
  <c r="BM51" i="7"/>
  <c r="BL51" i="7"/>
  <c r="BE51" i="7"/>
  <c r="BD51" i="7"/>
  <c r="AY51" i="7"/>
  <c r="AX51" i="7"/>
  <c r="AW51" i="7"/>
  <c r="AU51" i="7"/>
  <c r="AT51" i="7"/>
  <c r="AS51" i="7"/>
  <c r="EE50" i="7"/>
  <c r="BM50" i="7"/>
  <c r="BL50" i="7"/>
  <c r="BE50" i="7"/>
  <c r="BD50" i="7"/>
  <c r="AY50" i="7"/>
  <c r="AX50" i="7"/>
  <c r="AW50" i="7"/>
  <c r="AU50" i="7"/>
  <c r="AT50" i="7"/>
  <c r="AS50" i="7"/>
  <c r="EE49" i="7"/>
  <c r="BM49" i="7"/>
  <c r="BL49" i="7"/>
  <c r="BE49" i="7"/>
  <c r="BD49" i="7"/>
  <c r="AY49" i="7"/>
  <c r="AX49" i="7"/>
  <c r="AW49" i="7"/>
  <c r="AU49" i="7"/>
  <c r="AT49" i="7"/>
  <c r="AS49" i="7"/>
  <c r="EE48" i="7"/>
  <c r="BM48" i="7"/>
  <c r="BL48" i="7"/>
  <c r="BE48" i="7"/>
  <c r="BD48" i="7"/>
  <c r="AY48" i="7"/>
  <c r="AX48" i="7"/>
  <c r="AW48" i="7"/>
  <c r="AU48" i="7"/>
  <c r="AT48" i="7"/>
  <c r="AS48" i="7"/>
  <c r="EE47" i="7"/>
  <c r="BM47" i="7"/>
  <c r="BL47" i="7"/>
  <c r="BE47" i="7"/>
  <c r="BD47" i="7"/>
  <c r="AY47" i="7"/>
  <c r="AX47" i="7"/>
  <c r="AW47" i="7"/>
  <c r="AU47" i="7"/>
  <c r="AT47" i="7"/>
  <c r="AS47" i="7"/>
  <c r="EE46" i="7"/>
  <c r="BM46" i="7"/>
  <c r="BL46" i="7"/>
  <c r="BE46" i="7"/>
  <c r="BD46" i="7"/>
  <c r="AY46" i="7"/>
  <c r="AX46" i="7"/>
  <c r="AW46" i="7"/>
  <c r="AU46" i="7"/>
  <c r="AT46" i="7"/>
  <c r="AS46" i="7"/>
  <c r="EE45" i="7"/>
  <c r="BM45" i="7"/>
  <c r="BL45" i="7"/>
  <c r="BE45" i="7"/>
  <c r="BD45" i="7"/>
  <c r="AY45" i="7"/>
  <c r="AX45" i="7"/>
  <c r="AW45" i="7"/>
  <c r="AU45" i="7"/>
  <c r="AT45" i="7"/>
  <c r="AS45" i="7"/>
  <c r="EE44" i="7"/>
  <c r="BM44" i="7"/>
  <c r="BL44" i="7"/>
  <c r="BE44" i="7"/>
  <c r="BD44" i="7"/>
  <c r="AY44" i="7"/>
  <c r="AX44" i="7"/>
  <c r="AW44" i="7"/>
  <c r="AU44" i="7"/>
  <c r="AT44" i="7"/>
  <c r="AS44" i="7"/>
  <c r="EE43" i="7"/>
  <c r="BM43" i="7"/>
  <c r="BL43" i="7"/>
  <c r="BE43" i="7"/>
  <c r="BD43" i="7"/>
  <c r="AY43" i="7"/>
  <c r="AX43" i="7"/>
  <c r="AW43" i="7"/>
  <c r="AU43" i="7"/>
  <c r="AT43" i="7"/>
  <c r="AS43" i="7"/>
  <c r="EE42" i="7"/>
  <c r="BM42" i="7"/>
  <c r="BL42" i="7"/>
  <c r="BE42" i="7"/>
  <c r="BD42" i="7"/>
  <c r="AY42" i="7"/>
  <c r="AX42" i="7"/>
  <c r="AW42" i="7"/>
  <c r="AU42" i="7"/>
  <c r="AT42" i="7"/>
  <c r="AS42" i="7"/>
  <c r="EE41" i="7"/>
  <c r="BM41" i="7"/>
  <c r="BL41" i="7"/>
  <c r="BE41" i="7"/>
  <c r="BD41" i="7"/>
  <c r="AY41" i="7"/>
  <c r="AX41" i="7"/>
  <c r="AW41" i="7"/>
  <c r="AU41" i="7"/>
  <c r="AT41" i="7"/>
  <c r="AS41" i="7"/>
  <c r="EE40" i="7"/>
  <c r="BM40" i="7"/>
  <c r="BL40" i="7"/>
  <c r="BE40" i="7"/>
  <c r="BD40" i="7"/>
  <c r="AY40" i="7"/>
  <c r="AX40" i="7"/>
  <c r="AW40" i="7"/>
  <c r="AU40" i="7"/>
  <c r="AT40" i="7"/>
  <c r="AS40" i="7"/>
  <c r="EE39" i="7"/>
  <c r="BM39" i="7"/>
  <c r="BL39" i="7"/>
  <c r="BE39" i="7"/>
  <c r="BD39" i="7"/>
  <c r="AY39" i="7"/>
  <c r="AX39" i="7"/>
  <c r="AW39" i="7"/>
  <c r="AU39" i="7"/>
  <c r="AT39" i="7"/>
  <c r="AS39" i="7"/>
  <c r="EE38" i="7"/>
  <c r="BM38" i="7"/>
  <c r="BL38" i="7"/>
  <c r="BE38" i="7"/>
  <c r="BD38" i="7"/>
  <c r="AY38" i="7"/>
  <c r="AX38" i="7"/>
  <c r="AW38" i="7"/>
  <c r="AU38" i="7"/>
  <c r="AT38" i="7"/>
  <c r="AS38" i="7"/>
  <c r="EE37" i="7"/>
  <c r="BM37" i="7"/>
  <c r="BL37" i="7"/>
  <c r="BE37" i="7"/>
  <c r="BD37" i="7"/>
  <c r="AY37" i="7"/>
  <c r="AX37" i="7"/>
  <c r="AW37" i="7"/>
  <c r="AU37" i="7"/>
  <c r="AT37" i="7"/>
  <c r="AS37" i="7"/>
  <c r="EE36" i="7"/>
  <c r="BM36" i="7"/>
  <c r="BL36" i="7"/>
  <c r="BE36" i="7"/>
  <c r="BD36" i="7"/>
  <c r="AY36" i="7"/>
  <c r="AX36" i="7"/>
  <c r="AW36" i="7"/>
  <c r="AU36" i="7"/>
  <c r="AT36" i="7"/>
  <c r="AS36" i="7"/>
  <c r="EE35" i="7"/>
  <c r="BM35" i="7"/>
  <c r="BL35" i="7"/>
  <c r="BE35" i="7"/>
  <c r="BD35" i="7"/>
  <c r="AY35" i="7"/>
  <c r="AX35" i="7"/>
  <c r="AW35" i="7"/>
  <c r="AU35" i="7"/>
  <c r="AT35" i="7"/>
  <c r="AS35" i="7"/>
  <c r="EE34" i="7"/>
  <c r="BM34" i="7"/>
  <c r="BL34" i="7"/>
  <c r="BE34" i="7"/>
  <c r="BD34" i="7"/>
  <c r="AY34" i="7"/>
  <c r="AX34" i="7"/>
  <c r="AW34" i="7"/>
  <c r="AU34" i="7"/>
  <c r="AT34" i="7"/>
  <c r="AS34" i="7"/>
  <c r="EE33" i="7"/>
  <c r="BM33" i="7"/>
  <c r="BL33" i="7"/>
  <c r="BE33" i="7"/>
  <c r="BD33" i="7"/>
  <c r="AY33" i="7"/>
  <c r="AX33" i="7"/>
  <c r="AW33" i="7"/>
  <c r="AU33" i="7"/>
  <c r="AT33" i="7"/>
  <c r="AS33" i="7"/>
  <c r="EE32" i="7"/>
  <c r="BM32" i="7"/>
  <c r="BL32" i="7"/>
  <c r="BE32" i="7"/>
  <c r="BD32" i="7"/>
  <c r="AY32" i="7"/>
  <c r="AX32" i="7"/>
  <c r="AW32" i="7"/>
  <c r="AU32" i="7"/>
  <c r="AT32" i="7"/>
  <c r="AS32" i="7"/>
  <c r="EE31" i="7"/>
  <c r="BM31" i="7"/>
  <c r="BL31" i="7"/>
  <c r="BE31" i="7"/>
  <c r="BD31" i="7"/>
  <c r="AY31" i="7"/>
  <c r="AX31" i="7"/>
  <c r="AW31" i="7"/>
  <c r="AU31" i="7"/>
  <c r="AT31" i="7"/>
  <c r="AS31" i="7"/>
  <c r="EE30" i="7"/>
  <c r="BM30" i="7"/>
  <c r="BL30" i="7"/>
  <c r="BE30" i="7"/>
  <c r="BD30" i="7"/>
  <c r="AY30" i="7"/>
  <c r="AX30" i="7"/>
  <c r="AW30" i="7"/>
  <c r="AU30" i="7"/>
  <c r="AT30" i="7"/>
  <c r="AS30" i="7"/>
  <c r="EE231" i="7"/>
  <c r="BM231" i="7"/>
  <c r="BL231" i="7"/>
  <c r="BE231" i="7"/>
  <c r="BD231" i="7"/>
  <c r="AY231" i="7"/>
  <c r="AX231" i="7"/>
  <c r="AW231" i="7"/>
  <c r="AU231" i="7"/>
  <c r="AT231" i="7"/>
  <c r="AS231" i="7"/>
  <c r="EE29" i="7"/>
  <c r="BM29" i="7"/>
  <c r="BL29" i="7"/>
  <c r="BE29" i="7"/>
  <c r="BD29" i="7"/>
  <c r="AY29" i="7"/>
  <c r="AX29" i="7"/>
  <c r="AW29" i="7"/>
  <c r="AU29" i="7"/>
  <c r="AT29" i="7"/>
  <c r="AS29" i="7"/>
  <c r="EE28" i="7"/>
  <c r="BM28" i="7"/>
  <c r="BL28" i="7"/>
  <c r="BE28" i="7"/>
  <c r="BD28" i="7"/>
  <c r="AY28" i="7"/>
  <c r="AX28" i="7"/>
  <c r="AW28" i="7"/>
  <c r="AU28" i="7"/>
  <c r="AT28" i="7"/>
  <c r="AS28" i="7"/>
  <c r="EE27" i="7"/>
  <c r="BM27" i="7"/>
  <c r="BL27" i="7"/>
  <c r="BE27" i="7"/>
  <c r="BD27" i="7"/>
  <c r="AY27" i="7"/>
  <c r="AX27" i="7"/>
  <c r="AW27" i="7"/>
  <c r="AU27" i="7"/>
  <c r="AT27" i="7"/>
  <c r="AS27" i="7"/>
  <c r="EE26" i="7"/>
  <c r="BM26" i="7"/>
  <c r="BL26" i="7"/>
  <c r="BE26" i="7"/>
  <c r="BD26" i="7"/>
  <c r="AY26" i="7"/>
  <c r="AX26" i="7"/>
  <c r="AW26" i="7"/>
  <c r="AU26" i="7"/>
  <c r="AT26" i="7"/>
  <c r="AS26" i="7"/>
  <c r="EE25" i="7"/>
  <c r="BM25" i="7"/>
  <c r="BL25" i="7"/>
  <c r="BE25" i="7"/>
  <c r="BD25" i="7"/>
  <c r="AY25" i="7"/>
  <c r="AX25" i="7"/>
  <c r="AW25" i="7"/>
  <c r="AU25" i="7"/>
  <c r="AT25" i="7"/>
  <c r="AS25" i="7"/>
  <c r="EE24" i="7"/>
  <c r="BM24" i="7"/>
  <c r="BL24" i="7"/>
  <c r="BE24" i="7"/>
  <c r="BD24" i="7"/>
  <c r="AY24" i="7"/>
  <c r="AX24" i="7"/>
  <c r="AW24" i="7"/>
  <c r="AU24" i="7"/>
  <c r="AT24" i="7"/>
  <c r="AS24" i="7"/>
  <c r="EE23" i="7"/>
  <c r="BM23" i="7"/>
  <c r="BL23" i="7"/>
  <c r="BE23" i="7"/>
  <c r="BD23" i="7"/>
  <c r="AY23" i="7"/>
  <c r="AX23" i="7"/>
  <c r="AW23" i="7"/>
  <c r="AU23" i="7"/>
  <c r="AT23" i="7"/>
  <c r="AS23" i="7"/>
  <c r="EE226" i="7"/>
  <c r="BM226" i="7"/>
  <c r="BL226" i="7"/>
  <c r="BE226" i="7"/>
  <c r="BD226" i="7"/>
  <c r="AY226" i="7"/>
  <c r="AX226" i="7"/>
  <c r="AW226" i="7"/>
  <c r="AU226" i="7"/>
  <c r="AT226" i="7"/>
  <c r="AS226" i="7"/>
  <c r="EE22" i="7"/>
  <c r="BM22" i="7"/>
  <c r="BL22" i="7"/>
  <c r="BE22" i="7"/>
  <c r="BD22" i="7"/>
  <c r="AY22" i="7"/>
  <c r="AX22" i="7"/>
  <c r="AW22" i="7"/>
  <c r="AU22" i="7"/>
  <c r="AT22" i="7"/>
  <c r="AS22" i="7"/>
  <c r="EE21" i="7"/>
  <c r="BM21" i="7"/>
  <c r="BL21" i="7"/>
  <c r="BF21" i="7"/>
  <c r="BE21" i="7"/>
  <c r="BD21" i="7"/>
  <c r="AY21" i="7"/>
  <c r="AX21" i="7"/>
  <c r="AW21" i="7"/>
  <c r="AU21" i="7"/>
  <c r="AT21" i="7"/>
  <c r="AS21" i="7"/>
  <c r="EE127" i="7"/>
  <c r="BM127" i="7"/>
  <c r="BL127" i="7"/>
  <c r="EE126" i="7"/>
  <c r="BM126" i="7"/>
  <c r="BL126" i="7"/>
  <c r="BE126" i="7"/>
  <c r="BD126" i="7"/>
  <c r="AY126" i="7"/>
  <c r="AX126" i="7"/>
  <c r="AW126" i="7"/>
  <c r="AU126" i="7"/>
  <c r="AT126" i="7"/>
  <c r="AS126" i="7"/>
  <c r="EE20" i="7"/>
  <c r="BM20" i="7"/>
  <c r="BL20" i="7"/>
  <c r="BF20" i="7"/>
  <c r="BE20" i="7"/>
  <c r="BD20" i="7"/>
  <c r="AY20" i="7"/>
  <c r="AX20" i="7"/>
  <c r="AW20" i="7"/>
  <c r="AU20" i="7"/>
  <c r="AT20" i="7"/>
  <c r="AS20" i="7"/>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2" i="3"/>
  <c r="R189" i="3"/>
  <c r="R188" i="3"/>
  <c r="R187" i="3"/>
  <c r="R186" i="3"/>
  <c r="R185" i="3"/>
  <c r="R184" i="3"/>
  <c r="R183" i="3"/>
  <c r="R182" i="3"/>
  <c r="R181" i="3"/>
  <c r="R180" i="3"/>
  <c r="R179" i="3"/>
  <c r="R178" i="3"/>
  <c r="R177" i="3"/>
  <c r="R176" i="3"/>
  <c r="R175" i="3"/>
  <c r="R174" i="3"/>
  <c r="R173" i="3"/>
  <c r="R172" i="3"/>
  <c r="R171" i="3"/>
  <c r="R170" i="3"/>
  <c r="R169" i="3"/>
  <c r="R168" i="3"/>
  <c r="R167" i="3"/>
  <c r="R166" i="3"/>
  <c r="R165" i="3"/>
  <c r="R164" i="3"/>
  <c r="R163" i="3"/>
  <c r="R162" i="3"/>
  <c r="R161" i="3"/>
  <c r="R160" i="3"/>
  <c r="R159" i="3"/>
  <c r="R158" i="3"/>
  <c r="R157" i="3"/>
  <c r="R156" i="3"/>
  <c r="R155" i="3"/>
  <c r="R154" i="3"/>
  <c r="R153" i="3"/>
  <c r="R152" i="3"/>
  <c r="R151" i="3"/>
  <c r="R150" i="3"/>
  <c r="R149" i="3"/>
  <c r="R148" i="3"/>
  <c r="R147" i="3"/>
  <c r="R146" i="3"/>
  <c r="R145" i="3"/>
  <c r="R144" i="3"/>
  <c r="R143" i="3"/>
  <c r="R142" i="3"/>
  <c r="R141" i="3"/>
  <c r="R140" i="3"/>
  <c r="R139" i="3"/>
  <c r="R138" i="3"/>
  <c r="R137" i="3"/>
  <c r="R136" i="3"/>
  <c r="R135" i="3"/>
  <c r="R134" i="3"/>
  <c r="R133" i="3"/>
  <c r="R132" i="3"/>
  <c r="R131" i="3"/>
  <c r="R130" i="3"/>
  <c r="R129" i="3"/>
  <c r="R128" i="3"/>
  <c r="R127" i="3"/>
  <c r="R126" i="3"/>
  <c r="R125" i="3"/>
  <c r="R124" i="3"/>
  <c r="R123" i="3"/>
  <c r="R122" i="3"/>
  <c r="R121" i="3"/>
  <c r="R120" i="3"/>
  <c r="R119" i="3"/>
  <c r="R118" i="3"/>
  <c r="R117" i="3"/>
  <c r="R116" i="3"/>
  <c r="R115" i="3"/>
  <c r="R114" i="3"/>
  <c r="R113" i="3"/>
  <c r="R112" i="3"/>
  <c r="R111" i="3"/>
  <c r="R110" i="3"/>
  <c r="R109" i="3"/>
  <c r="R108" i="3"/>
  <c r="R107" i="3"/>
  <c r="R106" i="3"/>
  <c r="R105" i="3"/>
  <c r="R104" i="3"/>
  <c r="R103" i="3"/>
  <c r="R102" i="3"/>
  <c r="R101" i="3"/>
  <c r="R100" i="3"/>
  <c r="R99" i="3"/>
  <c r="R98" i="3"/>
  <c r="R97" i="3"/>
  <c r="R96" i="3"/>
  <c r="R95" i="3"/>
  <c r="R94" i="3"/>
  <c r="R93" i="3"/>
  <c r="R92" i="3"/>
  <c r="R91" i="3"/>
  <c r="R90" i="3"/>
  <c r="R89" i="3"/>
  <c r="R88" i="3"/>
  <c r="R87" i="3"/>
  <c r="R86" i="3"/>
  <c r="R85" i="3"/>
  <c r="R84" i="3"/>
  <c r="R83" i="3"/>
  <c r="R82" i="3"/>
  <c r="R81" i="3"/>
  <c r="R80" i="3"/>
  <c r="R79" i="3"/>
  <c r="R78" i="3"/>
  <c r="R77" i="3"/>
  <c r="R76" i="3"/>
  <c r="R75" i="3"/>
  <c r="R74" i="3"/>
  <c r="R73" i="3"/>
  <c r="R72" i="3"/>
  <c r="R71" i="3"/>
  <c r="R70" i="3"/>
  <c r="R69" i="3"/>
  <c r="R68" i="3"/>
  <c r="R67" i="3"/>
  <c r="R66" i="3"/>
  <c r="R65" i="3"/>
  <c r="R64" i="3"/>
  <c r="R63" i="3"/>
  <c r="R62" i="3"/>
  <c r="R61" i="3"/>
  <c r="R60" i="3"/>
  <c r="R59" i="3"/>
  <c r="R58" i="3"/>
  <c r="R57"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R20" i="3"/>
  <c r="R19" i="3"/>
  <c r="R18" i="3"/>
  <c r="R17" i="3"/>
  <c r="R16" i="3"/>
  <c r="R15" i="3"/>
  <c r="R14" i="3"/>
  <c r="R13" i="3"/>
  <c r="R12" i="3"/>
  <c r="R11" i="3"/>
  <c r="R10" i="3"/>
  <c r="R9" i="3"/>
  <c r="R8" i="3"/>
  <c r="R7" i="3"/>
  <c r="R6" i="3"/>
  <c r="R5" i="3"/>
  <c r="R4" i="3"/>
  <c r="R3" i="3"/>
  <c r="R2" i="3"/>
  <c r="R1" i="3"/>
  <c r="BH553" i="7" l="1"/>
  <c r="BH409" i="7"/>
  <c r="BH416" i="7"/>
  <c r="BH411" i="7"/>
  <c r="BH412" i="7"/>
  <c r="BH414" i="7"/>
  <c r="BH418" i="7"/>
  <c r="BH462" i="7"/>
  <c r="CM21" i="7"/>
  <c r="CO21" i="7"/>
  <c r="CP21" i="7" s="1"/>
  <c r="CL21" i="7"/>
  <c r="CN21" i="7" s="1"/>
  <c r="CL22" i="7"/>
  <c r="CN22" i="7" s="1"/>
  <c r="CM22" i="7"/>
  <c r="CO22" i="7"/>
  <c r="CP22" i="7" s="1"/>
  <c r="CL36" i="7"/>
  <c r="CN36" i="7" s="1"/>
  <c r="CM36" i="7"/>
  <c r="CO36" i="7"/>
  <c r="CP36" i="7" s="1"/>
  <c r="CO56" i="7"/>
  <c r="CP56" i="7" s="1"/>
  <c r="CL56" i="7"/>
  <c r="CN56" i="7" s="1"/>
  <c r="CM56" i="7"/>
  <c r="CO24" i="7"/>
  <c r="CP24" i="7" s="1"/>
  <c r="CL24" i="7"/>
  <c r="CN24" i="7" s="1"/>
  <c r="CM24" i="7"/>
  <c r="CO35" i="7"/>
  <c r="CP35" i="7" s="1"/>
  <c r="CL35" i="7"/>
  <c r="CN35" i="7" s="1"/>
  <c r="CM35" i="7"/>
  <c r="CO47" i="7"/>
  <c r="CP47" i="7" s="1"/>
  <c r="CL47" i="7"/>
  <c r="CN47" i="7" s="1"/>
  <c r="CM47" i="7"/>
  <c r="CO59" i="7"/>
  <c r="CP59" i="7" s="1"/>
  <c r="CL59" i="7"/>
  <c r="CN59" i="7" s="1"/>
  <c r="CM59" i="7"/>
  <c r="CL226" i="7"/>
  <c r="CN226" i="7" s="1"/>
  <c r="CM226" i="7"/>
  <c r="CO226" i="7"/>
  <c r="CP226" i="7" s="1"/>
  <c r="CL26" i="7"/>
  <c r="CN26" i="7" s="1"/>
  <c r="CM26" i="7"/>
  <c r="CO26" i="7"/>
  <c r="CP26" i="7" s="1"/>
  <c r="CM231" i="7"/>
  <c r="CL231" i="7"/>
  <c r="CN231" i="7" s="1"/>
  <c r="CO231" i="7"/>
  <c r="CP231" i="7" s="1"/>
  <c r="CM33" i="7"/>
  <c r="CO33" i="7"/>
  <c r="CP33" i="7" s="1"/>
  <c r="CL33" i="7"/>
  <c r="CN33" i="7" s="1"/>
  <c r="CL37" i="7"/>
  <c r="CN37" i="7" s="1"/>
  <c r="CM37" i="7"/>
  <c r="CO37" i="7"/>
  <c r="CP37" i="7" s="1"/>
  <c r="CM41" i="7"/>
  <c r="CL41" i="7"/>
  <c r="CN41" i="7" s="1"/>
  <c r="CO41" i="7"/>
  <c r="CP41" i="7" s="1"/>
  <c r="CM45" i="7"/>
  <c r="CO45" i="7"/>
  <c r="CP45" i="7" s="1"/>
  <c r="CL45" i="7"/>
  <c r="CN45" i="7" s="1"/>
  <c r="CO49" i="7"/>
  <c r="CP49" i="7" s="1"/>
  <c r="CL49" i="7"/>
  <c r="CN49" i="7" s="1"/>
  <c r="CM49" i="7"/>
  <c r="CO53" i="7"/>
  <c r="CP53" i="7" s="1"/>
  <c r="CL53" i="7"/>
  <c r="CN53" i="7" s="1"/>
  <c r="CM53" i="7"/>
  <c r="CO57" i="7"/>
  <c r="CP57" i="7" s="1"/>
  <c r="CL57" i="7"/>
  <c r="CN57" i="7" s="1"/>
  <c r="CM57" i="7"/>
  <c r="CO61" i="7"/>
  <c r="CP61" i="7" s="1"/>
  <c r="CL61" i="7"/>
  <c r="CN61" i="7" s="1"/>
  <c r="CM61" i="7"/>
  <c r="CO65" i="7"/>
  <c r="CP65" i="7" s="1"/>
  <c r="CL65" i="7"/>
  <c r="CN65" i="7" s="1"/>
  <c r="CM65" i="7"/>
  <c r="CO128" i="7"/>
  <c r="CP128" i="7" s="1"/>
  <c r="CL128" i="7"/>
  <c r="CN128" i="7" s="1"/>
  <c r="CM128" i="7"/>
  <c r="CO591" i="7"/>
  <c r="CP591" i="7" s="1"/>
  <c r="CL591" i="7"/>
  <c r="CN591" i="7" s="1"/>
  <c r="CM591" i="7"/>
  <c r="CM66" i="7"/>
  <c r="CO66" i="7"/>
  <c r="CP66" i="7" s="1"/>
  <c r="CL66" i="7"/>
  <c r="CN66" i="7" s="1"/>
  <c r="CO67" i="7"/>
  <c r="CP67" i="7" s="1"/>
  <c r="CL67" i="7"/>
  <c r="CN67" i="7" s="1"/>
  <c r="CM67" i="7"/>
  <c r="CM68" i="7"/>
  <c r="CO68" i="7"/>
  <c r="CP68" i="7" s="1"/>
  <c r="CL68" i="7"/>
  <c r="CN68" i="7" s="1"/>
  <c r="CO69" i="7"/>
  <c r="CP69" i="7" s="1"/>
  <c r="CL69" i="7"/>
  <c r="CN69" i="7" s="1"/>
  <c r="CM69" i="7"/>
  <c r="CO3" i="7"/>
  <c r="CP3" i="7" s="1"/>
  <c r="CL3" i="7"/>
  <c r="CN3" i="7" s="1"/>
  <c r="CM3" i="7"/>
  <c r="CM70" i="7"/>
  <c r="CO70" i="7"/>
  <c r="CP70" i="7" s="1"/>
  <c r="CL70" i="7"/>
  <c r="CN70" i="7" s="1"/>
  <c r="CO71" i="7"/>
  <c r="CP71" i="7" s="1"/>
  <c r="CL71" i="7"/>
  <c r="CN71" i="7" s="1"/>
  <c r="CM71" i="7"/>
  <c r="CM72" i="7"/>
  <c r="CO72" i="7"/>
  <c r="CP72" i="7" s="1"/>
  <c r="CL72" i="7"/>
  <c r="CN72" i="7" s="1"/>
  <c r="CO73" i="7"/>
  <c r="CP73" i="7" s="1"/>
  <c r="CL73" i="7"/>
  <c r="CN73" i="7" s="1"/>
  <c r="CM73" i="7"/>
  <c r="CO74" i="7"/>
  <c r="CP74" i="7" s="1"/>
  <c r="CL74" i="7"/>
  <c r="CN74" i="7" s="1"/>
  <c r="CM74" i="7"/>
  <c r="CO75" i="7"/>
  <c r="CP75" i="7" s="1"/>
  <c r="CM75" i="7"/>
  <c r="CL75" i="7"/>
  <c r="CN75" i="7" s="1"/>
  <c r="CO76" i="7"/>
  <c r="CP76" i="7" s="1"/>
  <c r="CL76" i="7"/>
  <c r="CN76" i="7" s="1"/>
  <c r="CM76" i="7"/>
  <c r="CO77" i="7"/>
  <c r="CP77" i="7" s="1"/>
  <c r="CM77" i="7"/>
  <c r="CL77" i="7"/>
  <c r="CN77" i="7" s="1"/>
  <c r="CL78" i="7"/>
  <c r="CN78" i="7" s="1"/>
  <c r="CM78" i="7"/>
  <c r="CO78" i="7"/>
  <c r="CP78" i="7" s="1"/>
  <c r="CO79" i="7"/>
  <c r="CP79" i="7" s="1"/>
  <c r="CM79" i="7"/>
  <c r="CL79" i="7"/>
  <c r="CN79" i="7" s="1"/>
  <c r="CM80" i="7"/>
  <c r="CO80" i="7"/>
  <c r="CP80" i="7" s="1"/>
  <c r="CL80" i="7"/>
  <c r="CN80" i="7" s="1"/>
  <c r="CO596" i="7"/>
  <c r="CP596" i="7" s="1"/>
  <c r="CL596" i="7"/>
  <c r="CN596" i="7" s="1"/>
  <c r="CM596" i="7"/>
  <c r="CO81" i="7"/>
  <c r="CP81" i="7" s="1"/>
  <c r="CM81" i="7"/>
  <c r="CL81" i="7"/>
  <c r="CN81" i="7" s="1"/>
  <c r="CO4" i="7"/>
  <c r="CP4" i="7" s="1"/>
  <c r="CL4" i="7"/>
  <c r="CN4" i="7" s="1"/>
  <c r="CM4" i="7"/>
  <c r="CL82" i="7"/>
  <c r="CN82" i="7" s="1"/>
  <c r="CM82" i="7"/>
  <c r="CO82" i="7"/>
  <c r="CP82" i="7" s="1"/>
  <c r="CL83" i="7"/>
  <c r="CN83" i="7" s="1"/>
  <c r="CM83" i="7"/>
  <c r="CO83" i="7"/>
  <c r="CP83" i="7" s="1"/>
  <c r="CL84" i="7"/>
  <c r="CN84" i="7" s="1"/>
  <c r="CM84" i="7"/>
  <c r="CO84" i="7"/>
  <c r="CP84" i="7" s="1"/>
  <c r="CL603" i="7"/>
  <c r="CN603" i="7" s="1"/>
  <c r="CM603" i="7"/>
  <c r="CO603" i="7"/>
  <c r="CP603" i="7" s="1"/>
  <c r="CM85" i="7"/>
  <c r="CO85" i="7"/>
  <c r="CP85" i="7" s="1"/>
  <c r="CL85" i="7"/>
  <c r="CN85" i="7" s="1"/>
  <c r="CM86" i="7"/>
  <c r="CO86" i="7"/>
  <c r="CP86" i="7" s="1"/>
  <c r="CL86" i="7"/>
  <c r="CN86" i="7" s="1"/>
  <c r="CL87" i="7"/>
  <c r="CN87" i="7" s="1"/>
  <c r="CM87" i="7"/>
  <c r="CO87" i="7"/>
  <c r="CP87" i="7" s="1"/>
  <c r="CM88" i="7"/>
  <c r="CO88" i="7"/>
  <c r="CP88" i="7" s="1"/>
  <c r="CL88" i="7"/>
  <c r="CN88" i="7" s="1"/>
  <c r="CM89" i="7"/>
  <c r="CO89" i="7"/>
  <c r="CP89" i="7" s="1"/>
  <c r="CL89" i="7"/>
  <c r="CN89" i="7" s="1"/>
  <c r="CL90" i="7"/>
  <c r="CN90" i="7" s="1"/>
  <c r="CM90" i="7"/>
  <c r="CO90" i="7"/>
  <c r="CP90" i="7" s="1"/>
  <c r="CO91" i="7"/>
  <c r="CP91" i="7" s="1"/>
  <c r="CL91" i="7"/>
  <c r="CN91" i="7" s="1"/>
  <c r="CM91" i="7"/>
  <c r="CO92" i="7"/>
  <c r="CP92" i="7" s="1"/>
  <c r="CL92" i="7"/>
  <c r="CN92" i="7" s="1"/>
  <c r="CM92" i="7"/>
  <c r="CO93" i="7"/>
  <c r="CP93" i="7" s="1"/>
  <c r="CL93" i="7"/>
  <c r="CN93" i="7" s="1"/>
  <c r="CM93" i="7"/>
  <c r="CL94" i="7"/>
  <c r="CN94" i="7" s="1"/>
  <c r="CM94" i="7"/>
  <c r="CO94" i="7"/>
  <c r="CP94" i="7" s="1"/>
  <c r="CO95" i="7"/>
  <c r="CP95" i="7" s="1"/>
  <c r="CL95" i="7"/>
  <c r="CN95" i="7" s="1"/>
  <c r="CM95" i="7"/>
  <c r="CO96" i="7"/>
  <c r="CP96" i="7" s="1"/>
  <c r="CL96" i="7"/>
  <c r="CN96" i="7" s="1"/>
  <c r="CM96" i="7"/>
  <c r="CO97" i="7"/>
  <c r="CP97" i="7" s="1"/>
  <c r="CL97" i="7"/>
  <c r="CN97" i="7" s="1"/>
  <c r="CM97" i="7"/>
  <c r="CO98" i="7"/>
  <c r="CP98" i="7" s="1"/>
  <c r="CL98" i="7"/>
  <c r="CN98" i="7" s="1"/>
  <c r="CM98" i="7"/>
  <c r="CO99" i="7"/>
  <c r="CP99" i="7" s="1"/>
  <c r="CL99" i="7"/>
  <c r="CN99" i="7" s="1"/>
  <c r="CM99" i="7"/>
  <c r="CO100" i="7"/>
  <c r="CP100" i="7" s="1"/>
  <c r="CM100" i="7"/>
  <c r="CL100" i="7"/>
  <c r="CN100" i="7" s="1"/>
  <c r="CO101" i="7"/>
  <c r="CP101" i="7" s="1"/>
  <c r="CL101" i="7"/>
  <c r="CN101" i="7" s="1"/>
  <c r="CM101" i="7"/>
  <c r="CM102" i="7"/>
  <c r="CO102" i="7"/>
  <c r="CP102" i="7" s="1"/>
  <c r="CL102" i="7"/>
  <c r="CN102" i="7" s="1"/>
  <c r="CM103" i="7"/>
  <c r="CO103" i="7"/>
  <c r="CP103" i="7" s="1"/>
  <c r="CL103" i="7"/>
  <c r="CN103" i="7" s="1"/>
  <c r="CM104" i="7"/>
  <c r="CL104" i="7"/>
  <c r="CN104" i="7" s="1"/>
  <c r="CO104" i="7"/>
  <c r="CP104" i="7" s="1"/>
  <c r="CM105" i="7"/>
  <c r="CO105" i="7"/>
  <c r="CP105" i="7" s="1"/>
  <c r="CL105" i="7"/>
  <c r="CN105" i="7" s="1"/>
  <c r="CO275" i="7"/>
  <c r="CP275" i="7" s="1"/>
  <c r="CL275" i="7"/>
  <c r="CN275" i="7" s="1"/>
  <c r="CM275" i="7"/>
  <c r="CO315" i="7"/>
  <c r="CP315" i="7" s="1"/>
  <c r="CL315" i="7"/>
  <c r="CN315" i="7" s="1"/>
  <c r="CM315" i="7"/>
  <c r="CM314" i="7"/>
  <c r="CO314" i="7"/>
  <c r="CP314" i="7" s="1"/>
  <c r="CL314" i="7"/>
  <c r="CN314" i="7" s="1"/>
  <c r="CO359" i="7"/>
  <c r="CP359" i="7" s="1"/>
  <c r="CM359" i="7"/>
  <c r="CL359" i="7"/>
  <c r="CN359" i="7" s="1"/>
  <c r="CO405" i="7"/>
  <c r="CP405" i="7" s="1"/>
  <c r="CL405" i="7"/>
  <c r="CN405" i="7" s="1"/>
  <c r="CM405" i="7"/>
  <c r="CO403" i="7"/>
  <c r="CP403" i="7" s="1"/>
  <c r="CL403" i="7"/>
  <c r="CN403" i="7" s="1"/>
  <c r="CM403" i="7"/>
  <c r="CO404" i="7"/>
  <c r="CP404" i="7" s="1"/>
  <c r="CL404" i="7"/>
  <c r="CN404" i="7" s="1"/>
  <c r="CM404" i="7"/>
  <c r="CL340" i="7"/>
  <c r="CN340" i="7" s="1"/>
  <c r="CM340" i="7"/>
  <c r="CO340" i="7"/>
  <c r="CP340" i="7" s="1"/>
  <c r="CO338" i="7"/>
  <c r="CP338" i="7" s="1"/>
  <c r="CM338" i="7"/>
  <c r="CL338" i="7"/>
  <c r="CN338" i="7" s="1"/>
  <c r="CO258" i="7"/>
  <c r="CP258" i="7" s="1"/>
  <c r="CL258" i="7"/>
  <c r="CN258" i="7" s="1"/>
  <c r="CM258" i="7"/>
  <c r="CO358" i="7"/>
  <c r="CP358" i="7" s="1"/>
  <c r="CM358" i="7"/>
  <c r="CL358" i="7"/>
  <c r="CN358" i="7" s="1"/>
  <c r="CM12" i="7"/>
  <c r="CL12" i="7"/>
  <c r="CN12" i="7" s="1"/>
  <c r="CO12" i="7"/>
  <c r="CP12" i="7" s="1"/>
  <c r="CO228" i="7"/>
  <c r="CP228" i="7" s="1"/>
  <c r="CL228" i="7"/>
  <c r="CN228" i="7" s="1"/>
  <c r="CM228" i="7"/>
  <c r="CO460" i="7"/>
  <c r="CP460" i="7" s="1"/>
  <c r="CL460" i="7"/>
  <c r="CN460" i="7" s="1"/>
  <c r="CM460" i="7"/>
  <c r="CO528" i="7"/>
  <c r="CP528" i="7" s="1"/>
  <c r="CL528" i="7"/>
  <c r="CN528" i="7" s="1"/>
  <c r="CM528" i="7"/>
  <c r="CO17" i="7"/>
  <c r="CP17" i="7" s="1"/>
  <c r="CL17" i="7"/>
  <c r="CN17" i="7" s="1"/>
  <c r="CM17" i="7"/>
  <c r="CO237" i="7"/>
  <c r="CP237" i="7" s="1"/>
  <c r="CL237" i="7"/>
  <c r="CN237" i="7" s="1"/>
  <c r="CM237" i="7"/>
  <c r="CO391" i="7"/>
  <c r="CP391" i="7" s="1"/>
  <c r="CL391" i="7"/>
  <c r="CN391" i="7" s="1"/>
  <c r="CM391" i="7"/>
  <c r="CM283" i="7"/>
  <c r="CL283" i="7"/>
  <c r="CN283" i="7" s="1"/>
  <c r="CO283" i="7"/>
  <c r="CP283" i="7" s="1"/>
  <c r="CM276" i="7"/>
  <c r="CL276" i="7"/>
  <c r="CN276" i="7" s="1"/>
  <c r="CO276" i="7"/>
  <c r="CP276" i="7" s="1"/>
  <c r="CO289" i="7"/>
  <c r="CP289" i="7" s="1"/>
  <c r="CL289" i="7"/>
  <c r="CN289" i="7" s="1"/>
  <c r="CM289" i="7"/>
  <c r="CL450" i="7"/>
  <c r="CN450" i="7" s="1"/>
  <c r="CM450" i="7"/>
  <c r="CO450" i="7"/>
  <c r="CP450" i="7" s="1"/>
  <c r="CL453" i="7"/>
  <c r="CN453" i="7" s="1"/>
  <c r="CM453" i="7"/>
  <c r="CO453" i="7"/>
  <c r="CP453" i="7" s="1"/>
  <c r="CM304" i="7"/>
  <c r="CO304" i="7"/>
  <c r="CP304" i="7" s="1"/>
  <c r="CL304" i="7"/>
  <c r="CN304" i="7" s="1"/>
  <c r="CO309" i="7"/>
  <c r="CP309" i="7" s="1"/>
  <c r="CL309" i="7"/>
  <c r="CN309" i="7" s="1"/>
  <c r="CM309" i="7"/>
  <c r="CO322" i="7"/>
  <c r="CP322" i="7" s="1"/>
  <c r="CL322" i="7"/>
  <c r="CN322" i="7" s="1"/>
  <c r="CM322" i="7"/>
  <c r="CM343" i="7"/>
  <c r="CO343" i="7"/>
  <c r="CP343" i="7" s="1"/>
  <c r="CL343" i="7"/>
  <c r="CN343" i="7" s="1"/>
  <c r="CO390" i="7"/>
  <c r="CP390" i="7" s="1"/>
  <c r="CL390" i="7"/>
  <c r="CN390" i="7" s="1"/>
  <c r="CM390" i="7"/>
  <c r="CL399" i="7"/>
  <c r="CN399" i="7" s="1"/>
  <c r="CM399" i="7"/>
  <c r="CO399" i="7"/>
  <c r="CP399" i="7" s="1"/>
  <c r="CL310" i="7"/>
  <c r="CN310" i="7" s="1"/>
  <c r="CM310" i="7"/>
  <c r="CO310" i="7"/>
  <c r="CP310" i="7" s="1"/>
  <c r="CO442" i="7"/>
  <c r="CP442" i="7" s="1"/>
  <c r="CL442" i="7"/>
  <c r="CN442" i="7" s="1"/>
  <c r="CM442" i="7"/>
  <c r="CM261" i="7"/>
  <c r="CO261" i="7"/>
  <c r="CP261" i="7" s="1"/>
  <c r="CL261" i="7"/>
  <c r="CN261" i="7" s="1"/>
  <c r="CO377" i="7"/>
  <c r="CP377" i="7" s="1"/>
  <c r="CM377" i="7"/>
  <c r="CL377" i="7"/>
  <c r="CN377" i="7" s="1"/>
  <c r="CL530" i="7"/>
  <c r="CN530" i="7" s="1"/>
  <c r="CM530" i="7"/>
  <c r="CO530" i="7"/>
  <c r="CP530" i="7" s="1"/>
  <c r="CO225" i="7"/>
  <c r="CP225" i="7" s="1"/>
  <c r="CL225" i="7"/>
  <c r="CN225" i="7" s="1"/>
  <c r="CM225" i="7"/>
  <c r="CL223" i="7"/>
  <c r="CN223" i="7" s="1"/>
  <c r="CM223" i="7"/>
  <c r="CO223" i="7"/>
  <c r="CP223" i="7" s="1"/>
  <c r="CL222" i="7"/>
  <c r="CN222" i="7" s="1"/>
  <c r="CO222" i="7"/>
  <c r="CP222" i="7" s="1"/>
  <c r="CM222" i="7"/>
  <c r="CO437" i="7"/>
  <c r="CP437" i="7" s="1"/>
  <c r="CL437" i="7"/>
  <c r="CN437" i="7" s="1"/>
  <c r="CM437" i="7"/>
  <c r="CL483" i="7"/>
  <c r="CN483" i="7" s="1"/>
  <c r="CM483" i="7"/>
  <c r="CO483" i="7"/>
  <c r="CP483" i="7" s="1"/>
  <c r="CL429" i="7"/>
  <c r="CN429" i="7" s="1"/>
  <c r="CM429" i="7"/>
  <c r="CO429" i="7"/>
  <c r="CP429" i="7" s="1"/>
  <c r="CL557" i="7"/>
  <c r="CN557" i="7" s="1"/>
  <c r="CM557" i="7"/>
  <c r="CO557" i="7"/>
  <c r="CP557" i="7" s="1"/>
  <c r="CO556" i="7"/>
  <c r="CP556" i="7" s="1"/>
  <c r="CL556" i="7"/>
  <c r="CN556" i="7" s="1"/>
  <c r="CM556" i="7"/>
  <c r="CO479" i="7"/>
  <c r="CP479" i="7" s="1"/>
  <c r="CL479" i="7"/>
  <c r="CN479" i="7" s="1"/>
  <c r="CM479" i="7"/>
  <c r="CO477" i="7"/>
  <c r="CP477" i="7" s="1"/>
  <c r="CL477" i="7"/>
  <c r="CN477" i="7" s="1"/>
  <c r="CM477" i="7"/>
  <c r="CM427" i="7"/>
  <c r="CO427" i="7"/>
  <c r="CP427" i="7" s="1"/>
  <c r="CL427" i="7"/>
  <c r="CN427" i="7" s="1"/>
  <c r="CM220" i="7"/>
  <c r="CL220" i="7"/>
  <c r="CN220" i="7" s="1"/>
  <c r="CO220" i="7"/>
  <c r="CP220" i="7" s="1"/>
  <c r="CL216" i="7"/>
  <c r="CN216" i="7" s="1"/>
  <c r="CO216" i="7"/>
  <c r="CP216" i="7" s="1"/>
  <c r="CM216" i="7"/>
  <c r="CL215" i="7"/>
  <c r="CN215" i="7" s="1"/>
  <c r="CM215" i="7"/>
  <c r="CO215" i="7"/>
  <c r="CP215" i="7" s="1"/>
  <c r="CM213" i="7"/>
  <c r="CO213" i="7"/>
  <c r="CP213" i="7" s="1"/>
  <c r="CL213" i="7"/>
  <c r="CN213" i="7" s="1"/>
  <c r="CM422" i="7"/>
  <c r="CO422" i="7"/>
  <c r="CP422" i="7" s="1"/>
  <c r="CL422" i="7"/>
  <c r="CN422" i="7" s="1"/>
  <c r="CO209" i="7"/>
  <c r="CP209" i="7" s="1"/>
  <c r="CL209" i="7"/>
  <c r="CN209" i="7" s="1"/>
  <c r="CM209" i="7"/>
  <c r="CL198" i="7"/>
  <c r="CN198" i="7" s="1"/>
  <c r="CM198" i="7"/>
  <c r="CO198" i="7"/>
  <c r="CP198" i="7" s="1"/>
  <c r="CO193" i="7"/>
  <c r="CP193" i="7" s="1"/>
  <c r="CL193" i="7"/>
  <c r="CN193" i="7" s="1"/>
  <c r="CM193" i="7"/>
  <c r="CM192" i="7"/>
  <c r="CO192" i="7"/>
  <c r="CP192" i="7" s="1"/>
  <c r="CL192" i="7"/>
  <c r="CN192" i="7" s="1"/>
  <c r="CM419" i="7"/>
  <c r="CO419" i="7"/>
  <c r="CP419" i="7" s="1"/>
  <c r="CL419" i="7"/>
  <c r="CN419" i="7" s="1"/>
  <c r="CL186" i="7"/>
  <c r="CN186" i="7" s="1"/>
  <c r="CM186" i="7"/>
  <c r="CO186" i="7"/>
  <c r="CP186" i="7" s="1"/>
  <c r="CO184" i="7"/>
  <c r="CP184" i="7" s="1"/>
  <c r="CL184" i="7"/>
  <c r="CN184" i="7" s="1"/>
  <c r="CM184" i="7"/>
  <c r="CL418" i="7"/>
  <c r="CN418" i="7" s="1"/>
  <c r="CM418" i="7"/>
  <c r="CO418" i="7"/>
  <c r="CP418" i="7" s="1"/>
  <c r="CL416" i="7"/>
  <c r="CN416" i="7" s="1"/>
  <c r="CM416" i="7"/>
  <c r="CO416" i="7"/>
  <c r="CP416" i="7" s="1"/>
  <c r="CL176" i="7"/>
  <c r="CN176" i="7" s="1"/>
  <c r="CM176" i="7"/>
  <c r="CO176" i="7"/>
  <c r="CP176" i="7" s="1"/>
  <c r="CL414" i="7"/>
  <c r="CN414" i="7" s="1"/>
  <c r="CM414" i="7"/>
  <c r="CO414" i="7"/>
  <c r="CP414" i="7" s="1"/>
  <c r="CO412" i="7"/>
  <c r="CP412" i="7" s="1"/>
  <c r="CL412" i="7"/>
  <c r="CN412" i="7" s="1"/>
  <c r="CM412" i="7"/>
  <c r="CL173" i="7"/>
  <c r="CN173" i="7" s="1"/>
  <c r="CM173" i="7"/>
  <c r="CO173" i="7"/>
  <c r="CP173" i="7" s="1"/>
  <c r="CL411" i="7"/>
  <c r="CN411" i="7" s="1"/>
  <c r="CM411" i="7"/>
  <c r="CO411" i="7"/>
  <c r="CP411" i="7" s="1"/>
  <c r="CM549" i="7"/>
  <c r="CO549" i="7"/>
  <c r="CP549" i="7" s="1"/>
  <c r="CL549" i="7"/>
  <c r="CN549" i="7" s="1"/>
  <c r="CO171" i="7"/>
  <c r="CP171" i="7" s="1"/>
  <c r="CL171" i="7"/>
  <c r="CN171" i="7" s="1"/>
  <c r="CM171" i="7"/>
  <c r="CM409" i="7"/>
  <c r="CO409" i="7"/>
  <c r="CP409" i="7" s="1"/>
  <c r="CL409" i="7"/>
  <c r="CN409" i="7" s="1"/>
  <c r="CO462" i="7"/>
  <c r="CP462" i="7" s="1"/>
  <c r="CL462" i="7"/>
  <c r="CN462" i="7" s="1"/>
  <c r="CM462" i="7"/>
  <c r="CL169" i="7"/>
  <c r="CN169" i="7" s="1"/>
  <c r="CM169" i="7"/>
  <c r="CO169" i="7"/>
  <c r="CP169" i="7" s="1"/>
  <c r="CL40" i="7"/>
  <c r="CN40" i="7" s="1"/>
  <c r="CM40" i="7"/>
  <c r="CO40" i="7"/>
  <c r="CP40" i="7" s="1"/>
  <c r="CM44" i="7"/>
  <c r="CL44" i="7"/>
  <c r="CN44" i="7" s="1"/>
  <c r="CO44" i="7"/>
  <c r="CP44" i="7" s="1"/>
  <c r="CO48" i="7"/>
  <c r="CP48" i="7" s="1"/>
  <c r="CL48" i="7"/>
  <c r="CN48" i="7" s="1"/>
  <c r="CM48" i="7"/>
  <c r="CM106" i="7"/>
  <c r="CO106" i="7"/>
  <c r="CP106" i="7" s="1"/>
  <c r="CL106" i="7"/>
  <c r="CN106" i="7" s="1"/>
  <c r="CL107" i="7"/>
  <c r="CN107" i="7" s="1"/>
  <c r="CM107" i="7"/>
  <c r="CO107" i="7"/>
  <c r="CP107" i="7" s="1"/>
  <c r="CM108" i="7"/>
  <c r="CL108" i="7"/>
  <c r="CN108" i="7" s="1"/>
  <c r="CO108" i="7"/>
  <c r="CP108" i="7" s="1"/>
  <c r="CM109" i="7"/>
  <c r="CL109" i="7"/>
  <c r="CN109" i="7" s="1"/>
  <c r="CO109" i="7"/>
  <c r="CP109" i="7" s="1"/>
  <c r="CO110" i="7"/>
  <c r="CP110" i="7" s="1"/>
  <c r="CM110" i="7"/>
  <c r="CL110" i="7"/>
  <c r="CN110" i="7" s="1"/>
  <c r="CO111" i="7"/>
  <c r="CP111" i="7" s="1"/>
  <c r="CL111" i="7"/>
  <c r="CN111" i="7" s="1"/>
  <c r="CM111" i="7"/>
  <c r="CO615" i="7"/>
  <c r="CP615" i="7" s="1"/>
  <c r="CL615" i="7"/>
  <c r="CN615" i="7" s="1"/>
  <c r="CM615" i="7"/>
  <c r="CO112" i="7"/>
  <c r="CP112" i="7" s="1"/>
  <c r="CM112" i="7"/>
  <c r="CL112" i="7"/>
  <c r="CN112" i="7" s="1"/>
  <c r="CO113" i="7"/>
  <c r="CP113" i="7" s="1"/>
  <c r="CL113" i="7"/>
  <c r="CN113" i="7" s="1"/>
  <c r="CM113" i="7"/>
  <c r="CO114" i="7"/>
  <c r="CP114" i="7" s="1"/>
  <c r="CM114" i="7"/>
  <c r="CL114" i="7"/>
  <c r="CN114" i="7" s="1"/>
  <c r="CO115" i="7"/>
  <c r="CP115" i="7" s="1"/>
  <c r="CL115" i="7"/>
  <c r="CN115" i="7" s="1"/>
  <c r="CM115" i="7"/>
  <c r="CO116" i="7"/>
  <c r="CP116" i="7" s="1"/>
  <c r="CM116" i="7"/>
  <c r="CL116" i="7"/>
  <c r="CN116" i="7" s="1"/>
  <c r="CO117" i="7"/>
  <c r="CP117" i="7" s="1"/>
  <c r="CL117" i="7"/>
  <c r="CN117" i="7" s="1"/>
  <c r="CM117" i="7"/>
  <c r="CO118" i="7"/>
  <c r="CP118" i="7" s="1"/>
  <c r="CM118" i="7"/>
  <c r="CL118" i="7"/>
  <c r="CN118" i="7" s="1"/>
  <c r="CO119" i="7"/>
  <c r="CP119" i="7" s="1"/>
  <c r="CL119" i="7"/>
  <c r="CN119" i="7" s="1"/>
  <c r="CM119" i="7"/>
  <c r="CO120" i="7"/>
  <c r="CP120" i="7" s="1"/>
  <c r="CM120" i="7"/>
  <c r="CL120" i="7"/>
  <c r="CN120" i="7" s="1"/>
  <c r="CO346" i="7"/>
  <c r="CP346" i="7" s="1"/>
  <c r="CL346" i="7"/>
  <c r="CN346" i="7" s="1"/>
  <c r="CM346" i="7"/>
  <c r="CO121" i="7"/>
  <c r="CP121" i="7" s="1"/>
  <c r="CM121" i="7"/>
  <c r="CL121" i="7"/>
  <c r="CN121" i="7" s="1"/>
  <c r="CM122" i="7"/>
  <c r="CO122" i="7"/>
  <c r="CP122" i="7" s="1"/>
  <c r="CL122" i="7"/>
  <c r="CN122" i="7" s="1"/>
  <c r="CO6" i="7"/>
  <c r="CP6" i="7" s="1"/>
  <c r="CM6" i="7"/>
  <c r="CL6" i="7"/>
  <c r="CN6" i="7" s="1"/>
  <c r="CO348" i="7"/>
  <c r="CP348" i="7" s="1"/>
  <c r="CM348" i="7"/>
  <c r="CL348" i="7"/>
  <c r="CN348" i="7" s="1"/>
  <c r="CO620" i="7"/>
  <c r="CP620" i="7" s="1"/>
  <c r="CL620" i="7"/>
  <c r="CN620" i="7" s="1"/>
  <c r="CM620" i="7"/>
  <c r="CO7" i="7"/>
  <c r="CP7" i="7" s="1"/>
  <c r="CL7" i="7"/>
  <c r="CN7" i="7" s="1"/>
  <c r="CM7" i="7"/>
  <c r="CO123" i="7"/>
  <c r="CP123" i="7" s="1"/>
  <c r="CM123" i="7"/>
  <c r="CL123" i="7"/>
  <c r="CN123" i="7" s="1"/>
  <c r="CO124" i="7"/>
  <c r="CP124" i="7" s="1"/>
  <c r="CM124" i="7"/>
  <c r="CL124" i="7"/>
  <c r="CN124" i="7" s="1"/>
  <c r="CO125" i="7"/>
  <c r="CP125" i="7" s="1"/>
  <c r="CM125" i="7"/>
  <c r="CL125" i="7"/>
  <c r="CN125" i="7" s="1"/>
  <c r="CO131" i="7"/>
  <c r="CP131" i="7" s="1"/>
  <c r="CL131" i="7"/>
  <c r="CN131" i="7" s="1"/>
  <c r="CM131" i="7"/>
  <c r="CO132" i="7"/>
  <c r="CP132" i="7" s="1"/>
  <c r="CM132" i="7"/>
  <c r="CL132" i="7"/>
  <c r="CN132" i="7" s="1"/>
  <c r="CO133" i="7"/>
  <c r="CP133" i="7" s="1"/>
  <c r="CM133" i="7"/>
  <c r="CL133" i="7"/>
  <c r="CN133" i="7" s="1"/>
  <c r="CO623" i="7"/>
  <c r="CP623" i="7" s="1"/>
  <c r="CL623" i="7"/>
  <c r="CN623" i="7" s="1"/>
  <c r="CM623" i="7"/>
  <c r="CO9" i="7"/>
  <c r="CP9" i="7" s="1"/>
  <c r="CM9" i="7"/>
  <c r="CL9" i="7"/>
  <c r="CN9" i="7" s="1"/>
  <c r="CO134" i="7"/>
  <c r="CP134" i="7" s="1"/>
  <c r="CL134" i="7"/>
  <c r="CN134" i="7" s="1"/>
  <c r="CM134" i="7"/>
  <c r="CO135" i="7"/>
  <c r="CP135" i="7" s="1"/>
  <c r="CM135" i="7"/>
  <c r="CL135" i="7"/>
  <c r="CN135" i="7" s="1"/>
  <c r="CO136" i="7"/>
  <c r="CP136" i="7" s="1"/>
  <c r="CL136" i="7"/>
  <c r="CN136" i="7" s="1"/>
  <c r="CM136" i="7"/>
  <c r="CO137" i="7"/>
  <c r="CP137" i="7" s="1"/>
  <c r="CL137" i="7"/>
  <c r="CN137" i="7" s="1"/>
  <c r="CM137" i="7"/>
  <c r="CO138" i="7"/>
  <c r="CP138" i="7" s="1"/>
  <c r="CM138" i="7"/>
  <c r="CL138" i="7"/>
  <c r="CN138" i="7" s="1"/>
  <c r="CO139" i="7"/>
  <c r="CP139" i="7" s="1"/>
  <c r="CL139" i="7"/>
  <c r="CN139" i="7" s="1"/>
  <c r="CM139" i="7"/>
  <c r="CO626" i="7"/>
  <c r="CP626" i="7" s="1"/>
  <c r="CL626" i="7"/>
  <c r="CN626" i="7" s="1"/>
  <c r="CM626" i="7"/>
  <c r="CO140" i="7"/>
  <c r="CP140" i="7" s="1"/>
  <c r="CL140" i="7"/>
  <c r="CN140" i="7" s="1"/>
  <c r="CM140" i="7"/>
  <c r="CO141" i="7"/>
  <c r="CP141" i="7" s="1"/>
  <c r="CL141" i="7"/>
  <c r="CN141" i="7" s="1"/>
  <c r="CM141" i="7"/>
  <c r="CO142" i="7"/>
  <c r="CP142" i="7" s="1"/>
  <c r="CL142" i="7"/>
  <c r="CN142" i="7" s="1"/>
  <c r="CM142" i="7"/>
  <c r="CO143" i="7"/>
  <c r="CP143" i="7" s="1"/>
  <c r="CL143" i="7"/>
  <c r="CN143" i="7" s="1"/>
  <c r="CM143" i="7"/>
  <c r="CO144" i="7"/>
  <c r="CP144" i="7" s="1"/>
  <c r="CM144" i="7"/>
  <c r="CL144" i="7"/>
  <c r="CN144" i="7" s="1"/>
  <c r="CO145" i="7"/>
  <c r="CP145" i="7" s="1"/>
  <c r="CL145" i="7"/>
  <c r="CN145" i="7" s="1"/>
  <c r="CM145" i="7"/>
  <c r="CO146" i="7"/>
  <c r="CP146" i="7" s="1"/>
  <c r="CM146" i="7"/>
  <c r="CL146" i="7"/>
  <c r="CN146" i="7" s="1"/>
  <c r="CO147" i="7"/>
  <c r="CP147" i="7" s="1"/>
  <c r="CL147" i="7"/>
  <c r="CN147" i="7" s="1"/>
  <c r="CM147" i="7"/>
  <c r="CO148" i="7"/>
  <c r="CP148" i="7" s="1"/>
  <c r="CM148" i="7"/>
  <c r="CL148" i="7"/>
  <c r="CN148" i="7" s="1"/>
  <c r="CO149" i="7"/>
  <c r="CP149" i="7" s="1"/>
  <c r="CL149" i="7"/>
  <c r="CN149" i="7" s="1"/>
  <c r="CM149" i="7"/>
  <c r="CO150" i="7"/>
  <c r="CP150" i="7" s="1"/>
  <c r="CL150" i="7"/>
  <c r="CN150" i="7" s="1"/>
  <c r="CM150" i="7"/>
  <c r="CO151" i="7"/>
  <c r="CP151" i="7" s="1"/>
  <c r="CM151" i="7"/>
  <c r="CL151" i="7"/>
  <c r="CN151" i="7" s="1"/>
  <c r="CO152" i="7"/>
  <c r="CP152" i="7" s="1"/>
  <c r="CL152" i="7"/>
  <c r="CN152" i="7" s="1"/>
  <c r="CM152" i="7"/>
  <c r="CO153" i="7"/>
  <c r="CP153" i="7" s="1"/>
  <c r="CM153" i="7"/>
  <c r="CL153" i="7"/>
  <c r="CN153" i="7" s="1"/>
  <c r="CO154" i="7"/>
  <c r="CP154" i="7" s="1"/>
  <c r="CL154" i="7"/>
  <c r="CN154" i="7" s="1"/>
  <c r="CM154" i="7"/>
  <c r="CO155" i="7"/>
  <c r="CP155" i="7" s="1"/>
  <c r="CM155" i="7"/>
  <c r="CL155" i="7"/>
  <c r="CN155" i="7" s="1"/>
  <c r="CO156" i="7"/>
  <c r="CP156" i="7" s="1"/>
  <c r="CL156" i="7"/>
  <c r="CN156" i="7" s="1"/>
  <c r="CM156" i="7"/>
  <c r="CO157" i="7"/>
  <c r="CP157" i="7" s="1"/>
  <c r="CL157" i="7"/>
  <c r="CN157" i="7" s="1"/>
  <c r="CM157" i="7"/>
  <c r="CO158" i="7"/>
  <c r="CP158" i="7" s="1"/>
  <c r="CL158" i="7"/>
  <c r="CN158" i="7" s="1"/>
  <c r="CM158" i="7"/>
  <c r="CO159" i="7"/>
  <c r="CP159" i="7" s="1"/>
  <c r="CL159" i="7"/>
  <c r="CN159" i="7" s="1"/>
  <c r="CM159" i="7"/>
  <c r="CL160" i="7"/>
  <c r="CN160" i="7" s="1"/>
  <c r="CM160" i="7"/>
  <c r="CO160" i="7"/>
  <c r="CP160" i="7" s="1"/>
  <c r="CL161" i="7"/>
  <c r="CN161" i="7" s="1"/>
  <c r="CM161" i="7"/>
  <c r="CO161" i="7"/>
  <c r="CP161" i="7" s="1"/>
  <c r="CL162" i="7"/>
  <c r="CN162" i="7" s="1"/>
  <c r="CM162" i="7"/>
  <c r="CO162" i="7"/>
  <c r="CP162" i="7" s="1"/>
  <c r="CL163" i="7"/>
  <c r="CN163" i="7" s="1"/>
  <c r="CM163" i="7"/>
  <c r="CO163" i="7"/>
  <c r="CP163" i="7" s="1"/>
  <c r="CL164" i="7"/>
  <c r="CN164" i="7" s="1"/>
  <c r="CM164" i="7"/>
  <c r="CO164" i="7"/>
  <c r="CP164" i="7" s="1"/>
  <c r="CL165" i="7"/>
  <c r="CN165" i="7" s="1"/>
  <c r="CM165" i="7"/>
  <c r="CO165" i="7"/>
  <c r="CP165" i="7" s="1"/>
  <c r="CL166" i="7"/>
  <c r="CN166" i="7" s="1"/>
  <c r="CM166" i="7"/>
  <c r="CO166" i="7"/>
  <c r="CP166" i="7" s="1"/>
  <c r="CM245" i="7"/>
  <c r="CO245" i="7"/>
  <c r="CP245" i="7" s="1"/>
  <c r="CL245" i="7"/>
  <c r="CN245" i="7" s="1"/>
  <c r="CM229" i="7"/>
  <c r="CL229" i="7"/>
  <c r="CN229" i="7" s="1"/>
  <c r="CO229" i="7"/>
  <c r="CP229" i="7" s="1"/>
  <c r="CO349" i="7"/>
  <c r="CP349" i="7" s="1"/>
  <c r="CM349" i="7"/>
  <c r="CL349" i="7"/>
  <c r="CN349" i="7" s="1"/>
  <c r="CO622" i="7"/>
  <c r="CP622" i="7" s="1"/>
  <c r="CL622" i="7"/>
  <c r="CN622" i="7" s="1"/>
  <c r="CM622" i="7"/>
  <c r="CO641" i="7"/>
  <c r="CP641" i="7" s="1"/>
  <c r="CL641" i="7"/>
  <c r="CN641" i="7" s="1"/>
  <c r="CM641" i="7"/>
  <c r="CO239" i="7"/>
  <c r="CP239" i="7" s="1"/>
  <c r="CL239" i="7"/>
  <c r="CN239" i="7" s="1"/>
  <c r="CM239" i="7"/>
  <c r="CO487" i="7"/>
  <c r="CP487" i="7" s="1"/>
  <c r="CL487" i="7"/>
  <c r="CN487" i="7" s="1"/>
  <c r="CM487" i="7"/>
  <c r="CM284" i="7"/>
  <c r="CO284" i="7"/>
  <c r="CP284" i="7" s="1"/>
  <c r="CL284" i="7"/>
  <c r="CN284" i="7" s="1"/>
  <c r="CO381" i="7"/>
  <c r="CP381" i="7" s="1"/>
  <c r="CM381" i="7"/>
  <c r="CL381" i="7"/>
  <c r="CN381" i="7" s="1"/>
  <c r="CM248" i="7"/>
  <c r="CO248" i="7"/>
  <c r="CP248" i="7" s="1"/>
  <c r="CL248" i="7"/>
  <c r="CN248" i="7" s="1"/>
  <c r="CL294" i="7"/>
  <c r="CN294" i="7" s="1"/>
  <c r="CM294" i="7"/>
  <c r="CO294" i="7"/>
  <c r="CP294" i="7" s="1"/>
  <c r="CO297" i="7"/>
  <c r="CP297" i="7" s="1"/>
  <c r="CL297" i="7"/>
  <c r="CN297" i="7" s="1"/>
  <c r="CM297" i="7"/>
  <c r="CM303" i="7"/>
  <c r="CO303" i="7"/>
  <c r="CP303" i="7" s="1"/>
  <c r="CL303" i="7"/>
  <c r="CN303" i="7" s="1"/>
  <c r="CL307" i="7"/>
  <c r="CN307" i="7" s="1"/>
  <c r="CM307" i="7"/>
  <c r="CO307" i="7"/>
  <c r="CP307" i="7" s="1"/>
  <c r="CO529" i="7"/>
  <c r="CP529" i="7" s="1"/>
  <c r="CL529" i="7"/>
  <c r="CN529" i="7" s="1"/>
  <c r="CM529" i="7"/>
  <c r="CM342" i="7"/>
  <c r="CL342" i="7"/>
  <c r="CN342" i="7" s="1"/>
  <c r="CO342" i="7"/>
  <c r="CP342" i="7" s="1"/>
  <c r="CO2" i="7"/>
  <c r="CP2" i="7" s="1"/>
  <c r="CM2" i="7"/>
  <c r="CL2" i="7"/>
  <c r="CN2" i="7" s="1"/>
  <c r="CO288" i="7"/>
  <c r="CP288" i="7" s="1"/>
  <c r="CM288" i="7"/>
  <c r="CL288" i="7"/>
  <c r="CN288" i="7" s="1"/>
  <c r="CL385" i="7"/>
  <c r="CN385" i="7" s="1"/>
  <c r="CM385" i="7"/>
  <c r="CO385" i="7"/>
  <c r="CP385" i="7" s="1"/>
  <c r="CL383" i="7"/>
  <c r="CN383" i="7" s="1"/>
  <c r="CM383" i="7"/>
  <c r="CO383" i="7"/>
  <c r="CP383" i="7" s="1"/>
  <c r="CL282" i="7"/>
  <c r="CN282" i="7" s="1"/>
  <c r="CM282" i="7"/>
  <c r="CO282" i="7"/>
  <c r="CP282" i="7" s="1"/>
  <c r="CO447" i="7"/>
  <c r="CP447" i="7" s="1"/>
  <c r="CM447" i="7"/>
  <c r="CL447" i="7"/>
  <c r="CN447" i="7" s="1"/>
  <c r="CO443" i="7"/>
  <c r="CP443" i="7" s="1"/>
  <c r="CL443" i="7"/>
  <c r="CN443" i="7" s="1"/>
  <c r="CM443" i="7"/>
  <c r="CO362" i="7"/>
  <c r="CP362" i="7" s="1"/>
  <c r="CL362" i="7"/>
  <c r="CN362" i="7" s="1"/>
  <c r="CM362" i="7"/>
  <c r="CL498" i="7"/>
  <c r="CN498" i="7" s="1"/>
  <c r="CM498" i="7"/>
  <c r="CO498" i="7"/>
  <c r="CP498" i="7" s="1"/>
  <c r="CM523" i="7"/>
  <c r="CO523" i="7"/>
  <c r="CP523" i="7" s="1"/>
  <c r="CL523" i="7"/>
  <c r="CN523" i="7" s="1"/>
  <c r="CM394" i="7"/>
  <c r="CO394" i="7"/>
  <c r="CP394" i="7" s="1"/>
  <c r="CL394" i="7"/>
  <c r="CN394" i="7" s="1"/>
  <c r="CO292" i="7"/>
  <c r="CP292" i="7" s="1"/>
  <c r="CL292" i="7"/>
  <c r="CN292" i="7" s="1"/>
  <c r="CM292" i="7"/>
  <c r="CO372" i="7"/>
  <c r="CP372" i="7" s="1"/>
  <c r="CM372" i="7"/>
  <c r="CL372" i="7"/>
  <c r="CN372" i="7" s="1"/>
  <c r="CO360" i="7"/>
  <c r="CP360" i="7" s="1"/>
  <c r="CM360" i="7"/>
  <c r="CL360" i="7"/>
  <c r="CN360" i="7" s="1"/>
  <c r="CM273" i="7"/>
  <c r="CO273" i="7"/>
  <c r="CP273" i="7" s="1"/>
  <c r="CL273" i="7"/>
  <c r="CN273" i="7" s="1"/>
  <c r="CM287" i="7"/>
  <c r="CO287" i="7"/>
  <c r="CP287" i="7" s="1"/>
  <c r="CL287" i="7"/>
  <c r="CN287" i="7" s="1"/>
  <c r="CO361" i="7"/>
  <c r="CP361" i="7" s="1"/>
  <c r="CL361" i="7"/>
  <c r="CN361" i="7" s="1"/>
  <c r="CM361" i="7"/>
  <c r="CL254" i="7"/>
  <c r="CN254" i="7" s="1"/>
  <c r="CM254" i="7"/>
  <c r="CO254" i="7"/>
  <c r="CP254" i="7" s="1"/>
  <c r="CL253" i="7"/>
  <c r="CN253" i="7" s="1"/>
  <c r="CM253" i="7"/>
  <c r="CO253" i="7"/>
  <c r="CP253" i="7" s="1"/>
  <c r="CO249" i="7"/>
  <c r="CP249" i="7" s="1"/>
  <c r="CL249" i="7"/>
  <c r="CN249" i="7" s="1"/>
  <c r="CM249" i="7"/>
  <c r="CL438" i="7"/>
  <c r="CN438" i="7" s="1"/>
  <c r="CM438" i="7"/>
  <c r="CO438" i="7"/>
  <c r="CP438" i="7" s="1"/>
  <c r="CM233" i="7"/>
  <c r="CO233" i="7"/>
  <c r="CP233" i="7" s="1"/>
  <c r="CL233" i="7"/>
  <c r="CN233" i="7" s="1"/>
  <c r="CM243" i="7"/>
  <c r="CO243" i="7"/>
  <c r="CP243" i="7" s="1"/>
  <c r="CL243" i="7"/>
  <c r="CN243" i="7" s="1"/>
  <c r="CO257" i="7"/>
  <c r="CP257" i="7" s="1"/>
  <c r="CL257" i="7"/>
  <c r="CN257" i="7" s="1"/>
  <c r="CM257" i="7"/>
  <c r="CO262" i="7"/>
  <c r="CP262" i="7" s="1"/>
  <c r="CL262" i="7"/>
  <c r="CN262" i="7" s="1"/>
  <c r="CM262" i="7"/>
  <c r="CO271" i="7"/>
  <c r="CP271" i="7" s="1"/>
  <c r="CL271" i="7"/>
  <c r="CN271" i="7" s="1"/>
  <c r="CM271" i="7"/>
  <c r="CO281" i="7"/>
  <c r="CP281" i="7" s="1"/>
  <c r="CL281" i="7"/>
  <c r="CN281" i="7" s="1"/>
  <c r="CM281" i="7"/>
  <c r="CL313" i="7"/>
  <c r="CN313" i="7" s="1"/>
  <c r="CM313" i="7"/>
  <c r="CO313" i="7"/>
  <c r="CP313" i="7" s="1"/>
  <c r="CO318" i="7"/>
  <c r="CP318" i="7" s="1"/>
  <c r="CL318" i="7"/>
  <c r="CN318" i="7" s="1"/>
  <c r="CM318" i="7"/>
  <c r="CL323" i="7"/>
  <c r="CN323" i="7" s="1"/>
  <c r="CM323" i="7"/>
  <c r="CO323" i="7"/>
  <c r="CP323" i="7" s="1"/>
  <c r="CM325" i="7"/>
  <c r="CO325" i="7"/>
  <c r="CP325" i="7" s="1"/>
  <c r="CL325" i="7"/>
  <c r="CN325" i="7" s="1"/>
  <c r="CL327" i="7"/>
  <c r="CN327" i="7" s="1"/>
  <c r="CM327" i="7"/>
  <c r="CO327" i="7"/>
  <c r="CP327" i="7" s="1"/>
  <c r="CM329" i="7"/>
  <c r="CO329" i="7"/>
  <c r="CP329" i="7" s="1"/>
  <c r="CL329" i="7"/>
  <c r="CN329" i="7" s="1"/>
  <c r="CL331" i="7"/>
  <c r="CN331" i="7" s="1"/>
  <c r="CM331" i="7"/>
  <c r="CO331" i="7"/>
  <c r="CP331" i="7" s="1"/>
  <c r="CL335" i="7"/>
  <c r="CN335" i="7" s="1"/>
  <c r="CM335" i="7"/>
  <c r="CO335" i="7"/>
  <c r="CP335" i="7" s="1"/>
  <c r="CO350" i="7"/>
  <c r="CP350" i="7" s="1"/>
  <c r="CM350" i="7"/>
  <c r="CL350" i="7"/>
  <c r="CN350" i="7" s="1"/>
  <c r="CO352" i="7"/>
  <c r="CP352" i="7" s="1"/>
  <c r="CM352" i="7"/>
  <c r="CL352" i="7"/>
  <c r="CN352" i="7" s="1"/>
  <c r="CO354" i="7"/>
  <c r="CP354" i="7" s="1"/>
  <c r="CM354" i="7"/>
  <c r="CL354" i="7"/>
  <c r="CN354" i="7" s="1"/>
  <c r="CO356" i="7"/>
  <c r="CP356" i="7" s="1"/>
  <c r="CM356" i="7"/>
  <c r="CL356" i="7"/>
  <c r="CN356" i="7" s="1"/>
  <c r="CO371" i="7"/>
  <c r="CP371" i="7" s="1"/>
  <c r="CM371" i="7"/>
  <c r="CL371" i="7"/>
  <c r="CN371" i="7" s="1"/>
  <c r="CO280" i="7"/>
  <c r="CP280" i="7" s="1"/>
  <c r="CM280" i="7"/>
  <c r="CL280" i="7"/>
  <c r="CN280" i="7" s="1"/>
  <c r="CO379" i="7"/>
  <c r="CP379" i="7" s="1"/>
  <c r="CL379" i="7"/>
  <c r="CN379" i="7" s="1"/>
  <c r="CM379" i="7"/>
  <c r="CM393" i="7"/>
  <c r="CO393" i="7"/>
  <c r="CP393" i="7" s="1"/>
  <c r="CL393" i="7"/>
  <c r="CN393" i="7" s="1"/>
  <c r="CL397" i="7"/>
  <c r="CN397" i="7" s="1"/>
  <c r="CM397" i="7"/>
  <c r="CO397" i="7"/>
  <c r="CP397" i="7" s="1"/>
  <c r="CO401" i="7"/>
  <c r="CP401" i="7" s="1"/>
  <c r="CL401" i="7"/>
  <c r="CN401" i="7" s="1"/>
  <c r="CM401" i="7"/>
  <c r="CM402" i="7"/>
  <c r="CO402" i="7"/>
  <c r="CP402" i="7" s="1"/>
  <c r="CL402" i="7"/>
  <c r="CN402" i="7" s="1"/>
  <c r="CO367" i="7"/>
  <c r="CP367" i="7" s="1"/>
  <c r="CM367" i="7"/>
  <c r="CL367" i="7"/>
  <c r="CN367" i="7" s="1"/>
  <c r="CO370" i="7"/>
  <c r="CL370" i="7"/>
  <c r="CM370" i="7"/>
  <c r="CO454" i="7"/>
  <c r="CP454" i="7" s="1"/>
  <c r="CL454" i="7"/>
  <c r="CN454" i="7" s="1"/>
  <c r="CM454" i="7"/>
  <c r="CO456" i="7"/>
  <c r="CP456" i="7" s="1"/>
  <c r="CL456" i="7"/>
  <c r="CN456" i="7" s="1"/>
  <c r="CM456" i="7"/>
  <c r="CO347" i="7"/>
  <c r="CP347" i="7" s="1"/>
  <c r="CL347" i="7"/>
  <c r="CN347" i="7" s="1"/>
  <c r="CM347" i="7"/>
  <c r="CL227" i="7"/>
  <c r="CN227" i="7" s="1"/>
  <c r="CM227" i="7"/>
  <c r="CO227" i="7"/>
  <c r="CP227" i="7" s="1"/>
  <c r="CL263" i="7"/>
  <c r="CN263" i="7" s="1"/>
  <c r="CM263" i="7"/>
  <c r="CO263" i="7"/>
  <c r="CP263" i="7" s="1"/>
  <c r="CL400" i="7"/>
  <c r="CN400" i="7" s="1"/>
  <c r="CM400" i="7"/>
  <c r="CO400" i="7"/>
  <c r="CP400" i="7" s="1"/>
  <c r="CO299" i="7"/>
  <c r="CP299" i="7" s="1"/>
  <c r="CL299" i="7"/>
  <c r="CN299" i="7" s="1"/>
  <c r="CM299" i="7"/>
  <c r="CO301" i="7"/>
  <c r="CP301" i="7" s="1"/>
  <c r="CL301" i="7"/>
  <c r="CN301" i="7" s="1"/>
  <c r="CM301" i="7"/>
  <c r="CM234" i="7"/>
  <c r="CO234" i="7"/>
  <c r="CP234" i="7" s="1"/>
  <c r="CL234" i="7"/>
  <c r="CN234" i="7" s="1"/>
  <c r="CL334" i="7"/>
  <c r="CN334" i="7" s="1"/>
  <c r="CM334" i="7"/>
  <c r="CO334" i="7"/>
  <c r="CP334" i="7" s="1"/>
  <c r="CL715" i="7"/>
  <c r="CN715" i="7" s="1"/>
  <c r="CO715" i="7"/>
  <c r="CP715" i="7" s="1"/>
  <c r="CM715" i="7"/>
  <c r="CO725" i="7"/>
  <c r="CP725" i="7" s="1"/>
  <c r="CL725" i="7"/>
  <c r="CN725" i="7" s="1"/>
  <c r="CM725" i="7"/>
  <c r="CO724" i="7"/>
  <c r="CP724" i="7" s="1"/>
  <c r="CL724" i="7"/>
  <c r="CN724" i="7" s="1"/>
  <c r="CM724" i="7"/>
  <c r="CL664" i="7"/>
  <c r="CN664" i="7" s="1"/>
  <c r="CM664" i="7"/>
  <c r="CO664" i="7"/>
  <c r="CP664" i="7" s="1"/>
  <c r="CL727" i="7"/>
  <c r="CN727" i="7" s="1"/>
  <c r="CM727" i="7"/>
  <c r="CO727" i="7"/>
  <c r="CP727" i="7" s="1"/>
  <c r="CM667" i="7"/>
  <c r="CO667" i="7"/>
  <c r="CP667" i="7" s="1"/>
  <c r="CL667" i="7"/>
  <c r="CN667" i="7" s="1"/>
  <c r="CM666" i="7"/>
  <c r="CO666" i="7"/>
  <c r="CP666" i="7" s="1"/>
  <c r="CL666" i="7"/>
  <c r="CN666" i="7" s="1"/>
  <c r="CL663" i="7"/>
  <c r="CN663" i="7" s="1"/>
  <c r="CM663" i="7"/>
  <c r="CO663" i="7"/>
  <c r="CP663" i="7" s="1"/>
  <c r="CL698" i="7"/>
  <c r="CN698" i="7" s="1"/>
  <c r="CM698" i="7"/>
  <c r="CO698" i="7"/>
  <c r="CP698" i="7" s="1"/>
  <c r="CM649" i="7"/>
  <c r="CO649" i="7"/>
  <c r="CP649" i="7" s="1"/>
  <c r="CL649" i="7"/>
  <c r="CN649" i="7" s="1"/>
  <c r="CL717" i="7"/>
  <c r="CN717" i="7" s="1"/>
  <c r="CM717" i="7"/>
  <c r="CO717" i="7"/>
  <c r="CP717" i="7" s="1"/>
  <c r="CO719" i="7"/>
  <c r="CP719" i="7" s="1"/>
  <c r="CM719" i="7"/>
  <c r="CL719" i="7"/>
  <c r="CN719" i="7" s="1"/>
  <c r="CO630" i="7"/>
  <c r="CP630" i="7" s="1"/>
  <c r="CM630" i="7"/>
  <c r="CL630" i="7"/>
  <c r="CN630" i="7" s="1"/>
  <c r="CM607" i="7"/>
  <c r="CO607" i="7"/>
  <c r="CP607" i="7" s="1"/>
  <c r="CL607" i="7"/>
  <c r="CN607" i="7" s="1"/>
  <c r="CO713" i="7"/>
  <c r="CP713" i="7" s="1"/>
  <c r="CL713" i="7"/>
  <c r="CN713" i="7" s="1"/>
  <c r="CM713" i="7"/>
  <c r="CM590" i="7"/>
  <c r="CO590" i="7"/>
  <c r="CP590" i="7" s="1"/>
  <c r="CL590" i="7"/>
  <c r="CN590" i="7" s="1"/>
  <c r="CO720" i="7"/>
  <c r="CP720" i="7" s="1"/>
  <c r="CL720" i="7"/>
  <c r="CN720" i="7" s="1"/>
  <c r="CM720" i="7"/>
  <c r="CO697" i="7"/>
  <c r="CP697" i="7" s="1"/>
  <c r="CL697" i="7"/>
  <c r="CN697" i="7" s="1"/>
  <c r="CM697" i="7"/>
  <c r="CL19" i="7"/>
  <c r="CN19" i="7" s="1"/>
  <c r="CM19" i="7"/>
  <c r="CO19" i="7"/>
  <c r="CP19" i="7" s="1"/>
  <c r="CO593" i="7"/>
  <c r="CP593" i="7" s="1"/>
  <c r="CM593" i="7"/>
  <c r="CL593" i="7"/>
  <c r="CN593" i="7" s="1"/>
  <c r="CL678" i="7"/>
  <c r="CN678" i="7" s="1"/>
  <c r="CM678" i="7"/>
  <c r="CO678" i="7"/>
  <c r="CP678" i="7" s="1"/>
  <c r="CM653" i="7"/>
  <c r="CO653" i="7"/>
  <c r="CP653" i="7" s="1"/>
  <c r="CL653" i="7"/>
  <c r="CN653" i="7" s="1"/>
  <c r="CM5" i="7"/>
  <c r="CL5" i="7"/>
  <c r="CN5" i="7" s="1"/>
  <c r="CO5" i="7"/>
  <c r="CP5" i="7" s="1"/>
  <c r="CL579" i="7"/>
  <c r="CN579" i="7" s="1"/>
  <c r="CM579" i="7"/>
  <c r="CO579" i="7"/>
  <c r="CP579" i="7" s="1"/>
  <c r="CL689" i="7"/>
  <c r="CN689" i="7" s="1"/>
  <c r="CO689" i="7"/>
  <c r="CP689" i="7" s="1"/>
  <c r="CM689" i="7"/>
  <c r="CO583" i="7"/>
  <c r="CP583" i="7" s="1"/>
  <c r="CL583" i="7"/>
  <c r="CN583" i="7" s="1"/>
  <c r="CM583" i="7"/>
  <c r="CO688" i="7"/>
  <c r="CP688" i="7" s="1"/>
  <c r="CL688" i="7"/>
  <c r="CN688" i="7" s="1"/>
  <c r="CM688" i="7"/>
  <c r="CL580" i="7"/>
  <c r="CN580" i="7" s="1"/>
  <c r="CM580" i="7"/>
  <c r="CO580" i="7"/>
  <c r="CP580" i="7" s="1"/>
  <c r="CL656" i="7"/>
  <c r="CN656" i="7" s="1"/>
  <c r="CM656" i="7"/>
  <c r="CO656" i="7"/>
  <c r="CP656" i="7" s="1"/>
  <c r="CM694" i="7"/>
  <c r="CO694" i="7"/>
  <c r="CP694" i="7" s="1"/>
  <c r="CL694" i="7"/>
  <c r="CN694" i="7" s="1"/>
  <c r="CO16" i="7"/>
  <c r="CP16" i="7" s="1"/>
  <c r="CL16" i="7"/>
  <c r="CN16" i="7" s="1"/>
  <c r="CM16" i="7"/>
  <c r="CM11" i="7"/>
  <c r="CO11" i="7"/>
  <c r="CP11" i="7" s="1"/>
  <c r="CL11" i="7"/>
  <c r="CN11" i="7" s="1"/>
  <c r="CM613" i="7"/>
  <c r="CO613" i="7"/>
  <c r="CP613" i="7" s="1"/>
  <c r="CL613" i="7"/>
  <c r="CN613" i="7" s="1"/>
  <c r="CL659" i="7"/>
  <c r="CN659" i="7" s="1"/>
  <c r="CM659" i="7"/>
  <c r="CO659" i="7"/>
  <c r="CP659" i="7" s="1"/>
  <c r="CL691" i="7"/>
  <c r="CN691" i="7" s="1"/>
  <c r="CM691" i="7"/>
  <c r="CO691" i="7"/>
  <c r="CP691" i="7" s="1"/>
  <c r="CL705" i="7"/>
  <c r="CN705" i="7" s="1"/>
  <c r="CM705" i="7"/>
  <c r="CO705" i="7"/>
  <c r="CP705" i="7" s="1"/>
  <c r="CL679" i="7"/>
  <c r="CN679" i="7" s="1"/>
  <c r="CM679" i="7"/>
  <c r="CO679" i="7"/>
  <c r="CP679" i="7" s="1"/>
  <c r="CL676" i="7"/>
  <c r="CN676" i="7" s="1"/>
  <c r="CM676" i="7"/>
  <c r="CO676" i="7"/>
  <c r="CP676" i="7" s="1"/>
  <c r="CL658" i="7"/>
  <c r="CN658" i="7" s="1"/>
  <c r="CM658" i="7"/>
  <c r="CO658" i="7"/>
  <c r="CP658" i="7" s="1"/>
  <c r="CL581" i="7"/>
  <c r="CN581" i="7" s="1"/>
  <c r="CM581" i="7"/>
  <c r="CO581" i="7"/>
  <c r="CP581" i="7" s="1"/>
  <c r="CM608" i="7"/>
  <c r="CO608" i="7"/>
  <c r="CP608" i="7" s="1"/>
  <c r="CL608" i="7"/>
  <c r="CN608" i="7" s="1"/>
  <c r="CO702" i="7"/>
  <c r="CP702" i="7" s="1"/>
  <c r="CL702" i="7"/>
  <c r="CN702" i="7" s="1"/>
  <c r="CM702" i="7"/>
  <c r="CO680" i="7"/>
  <c r="CP680" i="7" s="1"/>
  <c r="CL680" i="7"/>
  <c r="CN680" i="7" s="1"/>
  <c r="CM680" i="7"/>
  <c r="CL677" i="7"/>
  <c r="CN677" i="7" s="1"/>
  <c r="CM677" i="7"/>
  <c r="CO677" i="7"/>
  <c r="CP677" i="7" s="1"/>
  <c r="CL646" i="7"/>
  <c r="CN646" i="7" s="1"/>
  <c r="CM646" i="7"/>
  <c r="CO646" i="7"/>
  <c r="CP646" i="7" s="1"/>
  <c r="CO634" i="7"/>
  <c r="CP634" i="7" s="1"/>
  <c r="CL634" i="7"/>
  <c r="CN634" i="7" s="1"/>
  <c r="CM634" i="7"/>
  <c r="CL647" i="7"/>
  <c r="CN647" i="7" s="1"/>
  <c r="CM647" i="7"/>
  <c r="CO647" i="7"/>
  <c r="CP647" i="7" s="1"/>
  <c r="CO573" i="7"/>
  <c r="CP573" i="7" s="1"/>
  <c r="CL573" i="7"/>
  <c r="CN573" i="7" s="1"/>
  <c r="CM573" i="7"/>
  <c r="CL643" i="7"/>
  <c r="CN643" i="7" s="1"/>
  <c r="CM643" i="7"/>
  <c r="CO643" i="7"/>
  <c r="CP643" i="7" s="1"/>
  <c r="CM572" i="7"/>
  <c r="CO572" i="7"/>
  <c r="CP572" i="7" s="1"/>
  <c r="CL572" i="7"/>
  <c r="CN572" i="7" s="1"/>
  <c r="CL570" i="7"/>
  <c r="CN570" i="7" s="1"/>
  <c r="CM570" i="7"/>
  <c r="CO570" i="7"/>
  <c r="CP570" i="7" s="1"/>
  <c r="CO569" i="7"/>
  <c r="CP569" i="7" s="1"/>
  <c r="CM569" i="7"/>
  <c r="CL569" i="7"/>
  <c r="CN569" i="7" s="1"/>
  <c r="CO14" i="7"/>
  <c r="CP14" i="7" s="1"/>
  <c r="CL14" i="7"/>
  <c r="CN14" i="7" s="1"/>
  <c r="CM14" i="7"/>
  <c r="CO682" i="7"/>
  <c r="CP682" i="7" s="1"/>
  <c r="CL682" i="7"/>
  <c r="CN682" i="7" s="1"/>
  <c r="CM682" i="7"/>
  <c r="CO597" i="7"/>
  <c r="CP597" i="7" s="1"/>
  <c r="CM597" i="7"/>
  <c r="CL597" i="7"/>
  <c r="CN597" i="7" s="1"/>
  <c r="CO614" i="7"/>
  <c r="CP614" i="7" s="1"/>
  <c r="CM614" i="7"/>
  <c r="CL614" i="7"/>
  <c r="CN614" i="7" s="1"/>
  <c r="CO594" i="7"/>
  <c r="CP594" i="7" s="1"/>
  <c r="CL594" i="7"/>
  <c r="CN594" i="7" s="1"/>
  <c r="CM594" i="7"/>
  <c r="CO629" i="7"/>
  <c r="CP629" i="7" s="1"/>
  <c r="CM629" i="7"/>
  <c r="CL629" i="7"/>
  <c r="CN629" i="7" s="1"/>
  <c r="CL699" i="7"/>
  <c r="CN699" i="7" s="1"/>
  <c r="CM699" i="7"/>
  <c r="CO699" i="7"/>
  <c r="CP699" i="7" s="1"/>
  <c r="CM635" i="7"/>
  <c r="CO635" i="7"/>
  <c r="CP635" i="7" s="1"/>
  <c r="CL635" i="7"/>
  <c r="CN635" i="7" s="1"/>
  <c r="CL704" i="7"/>
  <c r="CN704" i="7" s="1"/>
  <c r="CO704" i="7"/>
  <c r="CP704" i="7" s="1"/>
  <c r="CM704" i="7"/>
  <c r="CM612" i="7"/>
  <c r="CL612" i="7"/>
  <c r="CN612" i="7" s="1"/>
  <c r="CO612" i="7"/>
  <c r="CP612" i="7" s="1"/>
  <c r="CL611" i="7"/>
  <c r="CN611" i="7" s="1"/>
  <c r="CM611" i="7"/>
  <c r="CO611" i="7"/>
  <c r="CP611" i="7" s="1"/>
  <c r="CL661" i="7"/>
  <c r="CN661" i="7" s="1"/>
  <c r="CM661" i="7"/>
  <c r="CO661" i="7"/>
  <c r="CP661" i="7" s="1"/>
  <c r="CL655" i="7"/>
  <c r="CN655" i="7" s="1"/>
  <c r="CM655" i="7"/>
  <c r="CO655" i="7"/>
  <c r="CP655" i="7" s="1"/>
  <c r="CL692" i="7"/>
  <c r="CN692" i="7" s="1"/>
  <c r="CM692" i="7"/>
  <c r="CO692" i="7"/>
  <c r="CP692" i="7" s="1"/>
  <c r="CL662" i="7"/>
  <c r="CN662" i="7" s="1"/>
  <c r="CM662" i="7"/>
  <c r="CO662" i="7"/>
  <c r="CP662" i="7" s="1"/>
  <c r="CO585" i="7"/>
  <c r="CP585" i="7" s="1"/>
  <c r="CL585" i="7"/>
  <c r="CN585" i="7" s="1"/>
  <c r="CM585" i="7"/>
  <c r="CM588" i="7"/>
  <c r="CO588" i="7"/>
  <c r="CP588" i="7" s="1"/>
  <c r="CL588" i="7"/>
  <c r="CN588" i="7" s="1"/>
  <c r="CL639" i="7"/>
  <c r="CN639" i="7" s="1"/>
  <c r="CM639" i="7"/>
  <c r="CO639" i="7"/>
  <c r="CP639" i="7" s="1"/>
  <c r="CM636" i="7"/>
  <c r="CO636" i="7"/>
  <c r="CP636" i="7" s="1"/>
  <c r="CL636" i="7"/>
  <c r="CN636" i="7" s="1"/>
  <c r="CM578" i="7"/>
  <c r="CL578" i="7"/>
  <c r="CN578" i="7" s="1"/>
  <c r="CO578" i="7"/>
  <c r="CP578" i="7" s="1"/>
  <c r="CL576" i="7"/>
  <c r="CN576" i="7" s="1"/>
  <c r="CM576" i="7"/>
  <c r="CO576" i="7"/>
  <c r="CP576" i="7" s="1"/>
  <c r="CO575" i="7"/>
  <c r="CP575" i="7" s="1"/>
  <c r="CL575" i="7"/>
  <c r="CN575" i="7" s="1"/>
  <c r="CM575" i="7"/>
  <c r="CO568" i="7"/>
  <c r="CP568" i="7" s="1"/>
  <c r="CL568" i="7"/>
  <c r="CN568" i="7" s="1"/>
  <c r="CM568" i="7"/>
  <c r="CL577" i="7"/>
  <c r="CN577" i="7" s="1"/>
  <c r="CM577" i="7"/>
  <c r="CO577" i="7"/>
  <c r="CP577" i="7" s="1"/>
  <c r="CL561" i="7"/>
  <c r="CN561" i="7" s="1"/>
  <c r="CM561" i="7"/>
  <c r="CO561" i="7"/>
  <c r="CP561" i="7" s="1"/>
  <c r="CL654" i="7"/>
  <c r="CN654" i="7" s="1"/>
  <c r="CM654" i="7"/>
  <c r="CO654" i="7"/>
  <c r="CP654" i="7" s="1"/>
  <c r="CO709" i="7"/>
  <c r="CP709" i="7" s="1"/>
  <c r="CL709" i="7"/>
  <c r="CN709" i="7" s="1"/>
  <c r="CM709" i="7"/>
  <c r="CM495" i="7"/>
  <c r="CO495" i="7"/>
  <c r="CP495" i="7" s="1"/>
  <c r="CL495" i="7"/>
  <c r="CN495" i="7" s="1"/>
  <c r="CO531" i="7"/>
  <c r="CP531" i="7" s="1"/>
  <c r="CL531" i="7"/>
  <c r="CN531" i="7" s="1"/>
  <c r="CM531" i="7"/>
  <c r="CM486" i="7"/>
  <c r="CO486" i="7"/>
  <c r="CP486" i="7" s="1"/>
  <c r="CL486" i="7"/>
  <c r="CN486" i="7" s="1"/>
  <c r="CO496" i="7"/>
  <c r="CP496" i="7" s="1"/>
  <c r="CL496" i="7"/>
  <c r="CN496" i="7" s="1"/>
  <c r="CM496" i="7"/>
  <c r="CO560" i="7"/>
  <c r="CP560" i="7" s="1"/>
  <c r="CL560" i="7"/>
  <c r="CN560" i="7" s="1"/>
  <c r="CM560" i="7"/>
  <c r="CO524" i="7"/>
  <c r="CP524" i="7" s="1"/>
  <c r="CL524" i="7"/>
  <c r="CN524" i="7" s="1"/>
  <c r="CM524" i="7"/>
  <c r="CO525" i="7"/>
  <c r="CP525" i="7" s="1"/>
  <c r="CL525" i="7"/>
  <c r="CN525" i="7" s="1"/>
  <c r="CM525" i="7"/>
  <c r="CO537" i="7"/>
  <c r="CP537" i="7" s="1"/>
  <c r="CL537" i="7"/>
  <c r="CN537" i="7" s="1"/>
  <c r="CM537" i="7"/>
  <c r="CO535" i="7"/>
  <c r="CP535" i="7" s="1"/>
  <c r="CL535" i="7"/>
  <c r="CN535" i="7" s="1"/>
  <c r="CM535" i="7"/>
  <c r="CO489" i="7"/>
  <c r="CP489" i="7" s="1"/>
  <c r="CL489" i="7"/>
  <c r="CN489" i="7" s="1"/>
  <c r="CM489" i="7"/>
  <c r="CO492" i="7"/>
  <c r="CP492" i="7" s="1"/>
  <c r="CL492" i="7"/>
  <c r="CN492" i="7" s="1"/>
  <c r="CM492" i="7"/>
  <c r="CL700" i="7"/>
  <c r="CN700" i="7" s="1"/>
  <c r="CM700" i="7"/>
  <c r="CO700" i="7"/>
  <c r="CP700" i="7" s="1"/>
  <c r="CO494" i="7"/>
  <c r="CP494" i="7" s="1"/>
  <c r="CL494" i="7"/>
  <c r="CN494" i="7" s="1"/>
  <c r="CM494" i="7"/>
  <c r="CO536" i="7"/>
  <c r="CP536" i="7" s="1"/>
  <c r="CL536" i="7"/>
  <c r="CN536" i="7" s="1"/>
  <c r="CM536" i="7"/>
  <c r="CL451" i="7"/>
  <c r="CN451" i="7" s="1"/>
  <c r="CM451" i="7"/>
  <c r="CO451" i="7"/>
  <c r="CP451" i="7" s="1"/>
  <c r="CO444" i="7"/>
  <c r="CP444" i="7" s="1"/>
  <c r="CL444" i="7"/>
  <c r="CN444" i="7" s="1"/>
  <c r="CM444" i="7"/>
  <c r="CL522" i="7"/>
  <c r="CN522" i="7" s="1"/>
  <c r="CM522" i="7"/>
  <c r="CO522" i="7"/>
  <c r="CP522" i="7" s="1"/>
  <c r="CL521" i="7"/>
  <c r="CN521" i="7" s="1"/>
  <c r="CM521" i="7"/>
  <c r="CO521" i="7"/>
  <c r="CP521" i="7" s="1"/>
  <c r="CL519" i="7"/>
  <c r="CN519" i="7" s="1"/>
  <c r="CM519" i="7"/>
  <c r="CO519" i="7"/>
  <c r="CP519" i="7" s="1"/>
  <c r="CM440" i="7"/>
  <c r="CO440" i="7"/>
  <c r="CP440" i="7" s="1"/>
  <c r="CL440" i="7"/>
  <c r="CN440" i="7" s="1"/>
  <c r="CM270" i="7"/>
  <c r="CO270" i="7"/>
  <c r="CP270" i="7" s="1"/>
  <c r="CL270" i="7"/>
  <c r="CN270" i="7" s="1"/>
  <c r="CO268" i="7"/>
  <c r="CP268" i="7" s="1"/>
  <c r="CM268" i="7"/>
  <c r="CL268" i="7"/>
  <c r="CN268" i="7" s="1"/>
  <c r="CO266" i="7"/>
  <c r="CP266" i="7" s="1"/>
  <c r="CM266" i="7"/>
  <c r="CL266" i="7"/>
  <c r="CN266" i="7" s="1"/>
  <c r="CO127" i="7"/>
  <c r="CP127" i="7" s="1"/>
  <c r="CL127" i="7"/>
  <c r="CN127" i="7" s="1"/>
  <c r="CM127" i="7"/>
  <c r="CO545" i="7"/>
  <c r="CP545" i="7" s="1"/>
  <c r="CL545" i="7"/>
  <c r="CN545" i="7" s="1"/>
  <c r="CM545" i="7"/>
  <c r="CO546" i="7"/>
  <c r="CP546" i="7" s="1"/>
  <c r="CL546" i="7"/>
  <c r="CN546" i="7" s="1"/>
  <c r="CM546" i="7"/>
  <c r="CO224" i="7"/>
  <c r="CP224" i="7" s="1"/>
  <c r="CL224" i="7"/>
  <c r="CN224" i="7" s="1"/>
  <c r="CM224" i="7"/>
  <c r="CO435" i="7"/>
  <c r="CP435" i="7" s="1"/>
  <c r="CL435" i="7"/>
  <c r="CN435" i="7" s="1"/>
  <c r="CM435" i="7"/>
  <c r="CL256" i="7"/>
  <c r="CN256" i="7" s="1"/>
  <c r="CO256" i="7"/>
  <c r="CP256" i="7" s="1"/>
  <c r="CM256" i="7"/>
  <c r="CO482" i="7"/>
  <c r="CP482" i="7" s="1"/>
  <c r="CL482" i="7"/>
  <c r="CN482" i="7" s="1"/>
  <c r="CM482" i="7"/>
  <c r="CO431" i="7"/>
  <c r="CP431" i="7" s="1"/>
  <c r="CL431" i="7"/>
  <c r="CN431" i="7" s="1"/>
  <c r="CM431" i="7"/>
  <c r="CL558" i="7"/>
  <c r="CN558" i="7" s="1"/>
  <c r="CO558" i="7"/>
  <c r="CP558" i="7" s="1"/>
  <c r="CM558" i="7"/>
  <c r="CM221" i="7"/>
  <c r="CO221" i="7"/>
  <c r="CP221" i="7" s="1"/>
  <c r="CL221" i="7"/>
  <c r="CN221" i="7" s="1"/>
  <c r="CM219" i="7"/>
  <c r="CL219" i="7"/>
  <c r="CN219" i="7" s="1"/>
  <c r="CO219" i="7"/>
  <c r="CP219" i="7" s="1"/>
  <c r="CL217" i="7"/>
  <c r="CN217" i="7" s="1"/>
  <c r="CM217" i="7"/>
  <c r="CO217" i="7"/>
  <c r="CP217" i="7" s="1"/>
  <c r="CL475" i="7"/>
  <c r="CN475" i="7" s="1"/>
  <c r="CO475" i="7"/>
  <c r="CP475" i="7" s="1"/>
  <c r="CM475" i="7"/>
  <c r="CO130" i="7"/>
  <c r="CP130" i="7" s="1"/>
  <c r="CL130" i="7"/>
  <c r="CN130" i="7" s="1"/>
  <c r="CM130" i="7"/>
  <c r="CO474" i="7"/>
  <c r="CP474" i="7" s="1"/>
  <c r="CL474" i="7"/>
  <c r="CN474" i="7" s="1"/>
  <c r="CM474" i="7"/>
  <c r="CM424" i="7"/>
  <c r="CO424" i="7"/>
  <c r="CP424" i="7" s="1"/>
  <c r="CL424" i="7"/>
  <c r="CN424" i="7" s="1"/>
  <c r="CL472" i="7"/>
  <c r="CN472" i="7" s="1"/>
  <c r="CM472" i="7"/>
  <c r="CO472" i="7"/>
  <c r="CP472" i="7" s="1"/>
  <c r="CL212" i="7"/>
  <c r="CN212" i="7" s="1"/>
  <c r="CM212" i="7"/>
  <c r="CO212" i="7"/>
  <c r="CP212" i="7" s="1"/>
  <c r="CO129" i="7"/>
  <c r="CP129" i="7" s="1"/>
  <c r="CL129" i="7"/>
  <c r="CN129" i="7" s="1"/>
  <c r="CM129" i="7"/>
  <c r="CM208" i="7"/>
  <c r="CO208" i="7"/>
  <c r="CP208" i="7" s="1"/>
  <c r="CL208" i="7"/>
  <c r="CN208" i="7" s="1"/>
  <c r="CL206" i="7"/>
  <c r="CN206" i="7" s="1"/>
  <c r="CM206" i="7"/>
  <c r="CO206" i="7"/>
  <c r="CP206" i="7" s="1"/>
  <c r="CL197" i="7"/>
  <c r="CN197" i="7" s="1"/>
  <c r="CM197" i="7"/>
  <c r="CO197" i="7"/>
  <c r="CP197" i="7" s="1"/>
  <c r="CL196" i="7"/>
  <c r="CN196" i="7" s="1"/>
  <c r="CM196" i="7"/>
  <c r="CO196" i="7"/>
  <c r="CP196" i="7" s="1"/>
  <c r="CM191" i="7"/>
  <c r="CO191" i="7"/>
  <c r="CP191" i="7" s="1"/>
  <c r="CL191" i="7"/>
  <c r="CN191" i="7" s="1"/>
  <c r="CM190" i="7"/>
  <c r="CO190" i="7"/>
  <c r="CP190" i="7" s="1"/>
  <c r="CL190" i="7"/>
  <c r="CN190" i="7" s="1"/>
  <c r="CO420" i="7"/>
  <c r="CP420" i="7" s="1"/>
  <c r="CL420" i="7"/>
  <c r="CN420" i="7" s="1"/>
  <c r="CM420" i="7"/>
  <c r="CM470" i="7"/>
  <c r="CO470" i="7"/>
  <c r="CP470" i="7" s="1"/>
  <c r="CL470" i="7"/>
  <c r="CN470" i="7" s="1"/>
  <c r="CL189" i="7"/>
  <c r="CN189" i="7" s="1"/>
  <c r="CM189" i="7"/>
  <c r="CO189" i="7"/>
  <c r="CP189" i="7" s="1"/>
  <c r="CO183" i="7"/>
  <c r="CP183" i="7" s="1"/>
  <c r="CL183" i="7"/>
  <c r="CN183" i="7" s="1"/>
  <c r="CM183" i="7"/>
  <c r="CO182" i="7"/>
  <c r="CP182" i="7" s="1"/>
  <c r="CL182" i="7"/>
  <c r="CN182" i="7" s="1"/>
  <c r="CM182" i="7"/>
  <c r="CL180" i="7"/>
  <c r="CN180" i="7" s="1"/>
  <c r="CM180" i="7"/>
  <c r="CO180" i="7"/>
  <c r="CP180" i="7" s="1"/>
  <c r="CL553" i="7"/>
  <c r="CN553" i="7" s="1"/>
  <c r="CM553" i="7"/>
  <c r="CO553" i="7"/>
  <c r="CP553" i="7" s="1"/>
  <c r="CL467" i="7"/>
  <c r="CN467" i="7" s="1"/>
  <c r="CM467" i="7"/>
  <c r="CO467" i="7"/>
  <c r="CP467" i="7" s="1"/>
  <c r="CL466" i="7"/>
  <c r="CN466" i="7" s="1"/>
  <c r="CM466" i="7"/>
  <c r="CO466" i="7"/>
  <c r="CP466" i="7" s="1"/>
  <c r="CM175" i="7"/>
  <c r="CO175" i="7"/>
  <c r="CP175" i="7" s="1"/>
  <c r="CL175" i="7"/>
  <c r="CN175" i="7" s="1"/>
  <c r="CM172" i="7"/>
  <c r="CO172" i="7"/>
  <c r="CP172" i="7" s="1"/>
  <c r="CL172" i="7"/>
  <c r="CN172" i="7" s="1"/>
  <c r="CO465" i="7"/>
  <c r="CP465" i="7" s="1"/>
  <c r="CL465" i="7"/>
  <c r="CN465" i="7" s="1"/>
  <c r="CM465" i="7"/>
  <c r="CL168" i="7"/>
  <c r="CN168" i="7" s="1"/>
  <c r="CM168" i="7"/>
  <c r="CO168" i="7"/>
  <c r="CP168" i="7" s="1"/>
  <c r="CL415" i="7"/>
  <c r="CN415" i="7" s="1"/>
  <c r="CM415" i="7"/>
  <c r="CO415" i="7"/>
  <c r="CP415" i="7" s="1"/>
  <c r="CO25" i="7"/>
  <c r="CP25" i="7" s="1"/>
  <c r="CL25" i="7"/>
  <c r="CN25" i="7" s="1"/>
  <c r="CM25" i="7"/>
  <c r="CM29" i="7"/>
  <c r="CO29" i="7"/>
  <c r="CP29" i="7" s="1"/>
  <c r="CL29" i="7"/>
  <c r="CN29" i="7" s="1"/>
  <c r="CO64" i="7"/>
  <c r="CP64" i="7" s="1"/>
  <c r="CL64" i="7"/>
  <c r="CN64" i="7" s="1"/>
  <c r="CM64" i="7"/>
  <c r="CL39" i="7"/>
  <c r="CN39" i="7" s="1"/>
  <c r="CM39" i="7"/>
  <c r="CO39" i="7"/>
  <c r="CP39" i="7" s="1"/>
  <c r="CO43" i="7"/>
  <c r="CP43" i="7" s="1"/>
  <c r="CL43" i="7"/>
  <c r="CN43" i="7" s="1"/>
  <c r="CM43" i="7"/>
  <c r="CO51" i="7"/>
  <c r="CP51" i="7" s="1"/>
  <c r="CL51" i="7"/>
  <c r="CN51" i="7" s="1"/>
  <c r="CM51" i="7"/>
  <c r="CO63" i="7"/>
  <c r="CP63" i="7" s="1"/>
  <c r="CL63" i="7"/>
  <c r="CN63" i="7" s="1"/>
  <c r="CM63" i="7"/>
  <c r="CM260" i="7"/>
  <c r="CO260" i="7"/>
  <c r="CP260" i="7" s="1"/>
  <c r="CL260" i="7"/>
  <c r="CN260" i="7" s="1"/>
  <c r="CO344" i="7"/>
  <c r="CP344" i="7" s="1"/>
  <c r="CM344" i="7"/>
  <c r="CL344" i="7"/>
  <c r="CN344" i="7" s="1"/>
  <c r="CO241" i="7"/>
  <c r="CP241" i="7" s="1"/>
  <c r="CM241" i="7"/>
  <c r="CL241" i="7"/>
  <c r="CN241" i="7" s="1"/>
  <c r="CL240" i="7"/>
  <c r="CN240" i="7" s="1"/>
  <c r="CO240" i="7"/>
  <c r="CP240" i="7" s="1"/>
  <c r="CM240" i="7"/>
  <c r="CM296" i="7"/>
  <c r="CO296" i="7"/>
  <c r="CP296" i="7" s="1"/>
  <c r="CL296" i="7"/>
  <c r="CN296" i="7" s="1"/>
  <c r="CL457" i="7"/>
  <c r="CN457" i="7" s="1"/>
  <c r="CM457" i="7"/>
  <c r="CO457" i="7"/>
  <c r="CP457" i="7" s="1"/>
  <c r="CM339" i="7"/>
  <c r="CL339" i="7"/>
  <c r="CN339" i="7" s="1"/>
  <c r="CO339" i="7"/>
  <c r="CP339" i="7" s="1"/>
  <c r="CM541" i="7"/>
  <c r="CO541" i="7"/>
  <c r="CP541" i="7" s="1"/>
  <c r="CL541" i="7"/>
  <c r="CN541" i="7" s="1"/>
  <c r="CO455" i="7"/>
  <c r="CP455" i="7" s="1"/>
  <c r="CL455" i="7"/>
  <c r="CN455" i="7" s="1"/>
  <c r="CM455" i="7"/>
  <c r="CL336" i="7"/>
  <c r="CN336" i="7" s="1"/>
  <c r="CM336" i="7"/>
  <c r="CO336" i="7"/>
  <c r="CP336" i="7" s="1"/>
  <c r="CL230" i="7"/>
  <c r="CN230" i="7" s="1"/>
  <c r="CM230" i="7"/>
  <c r="CO230" i="7"/>
  <c r="CP230" i="7" s="1"/>
  <c r="CO368" i="7"/>
  <c r="CP368" i="7" s="1"/>
  <c r="CL368" i="7"/>
  <c r="CN368" i="7" s="1"/>
  <c r="CM368" i="7"/>
  <c r="CM384" i="7"/>
  <c r="CO384" i="7"/>
  <c r="CP384" i="7" s="1"/>
  <c r="CL384" i="7"/>
  <c r="CN384" i="7" s="1"/>
  <c r="CO436" i="7"/>
  <c r="CP436" i="7" s="1"/>
  <c r="CL436" i="7"/>
  <c r="CN436" i="7" s="1"/>
  <c r="CM436" i="7"/>
  <c r="CL433" i="7"/>
  <c r="CN433" i="7" s="1"/>
  <c r="CO433" i="7"/>
  <c r="CP433" i="7" s="1"/>
  <c r="CM433" i="7"/>
  <c r="CL481" i="7"/>
  <c r="CN481" i="7" s="1"/>
  <c r="CO481" i="7"/>
  <c r="CP481" i="7" s="1"/>
  <c r="CM481" i="7"/>
  <c r="CL480" i="7"/>
  <c r="CN480" i="7" s="1"/>
  <c r="CO480" i="7"/>
  <c r="CP480" i="7" s="1"/>
  <c r="CM480" i="7"/>
  <c r="CO428" i="7"/>
  <c r="CP428" i="7" s="1"/>
  <c r="CL428" i="7"/>
  <c r="CN428" i="7" s="1"/>
  <c r="CM428" i="7"/>
  <c r="CO478" i="7"/>
  <c r="CP478" i="7" s="1"/>
  <c r="CM478" i="7"/>
  <c r="CL478" i="7"/>
  <c r="CN478" i="7" s="1"/>
  <c r="CO476" i="7"/>
  <c r="CP476" i="7" s="1"/>
  <c r="CM476" i="7"/>
  <c r="CL476" i="7"/>
  <c r="CN476" i="7" s="1"/>
  <c r="CM426" i="7"/>
  <c r="CO426" i="7"/>
  <c r="CP426" i="7" s="1"/>
  <c r="CL426" i="7"/>
  <c r="CN426" i="7" s="1"/>
  <c r="CL218" i="7"/>
  <c r="CN218" i="7" s="1"/>
  <c r="CM218" i="7"/>
  <c r="CO218" i="7"/>
  <c r="CP218" i="7" s="1"/>
  <c r="CO214" i="7"/>
  <c r="CP214" i="7" s="1"/>
  <c r="CL214" i="7"/>
  <c r="CN214" i="7" s="1"/>
  <c r="CM214" i="7"/>
  <c r="CM473" i="7"/>
  <c r="CO473" i="7"/>
  <c r="CP473" i="7" s="1"/>
  <c r="CL473" i="7"/>
  <c r="CN473" i="7" s="1"/>
  <c r="CO423" i="7"/>
  <c r="CP423" i="7" s="1"/>
  <c r="CL423" i="7"/>
  <c r="CN423" i="7" s="1"/>
  <c r="CM423" i="7"/>
  <c r="CM207" i="7"/>
  <c r="CL207" i="7"/>
  <c r="CN207" i="7" s="1"/>
  <c r="CO207" i="7"/>
  <c r="CP207" i="7" s="1"/>
  <c r="CL205" i="7"/>
  <c r="CN205" i="7" s="1"/>
  <c r="CM205" i="7"/>
  <c r="CO205" i="7"/>
  <c r="CP205" i="7" s="1"/>
  <c r="CO204" i="7"/>
  <c r="CP204" i="7" s="1"/>
  <c r="CL204" i="7"/>
  <c r="CN204" i="7" s="1"/>
  <c r="CM204" i="7"/>
  <c r="CO203" i="7"/>
  <c r="CP203" i="7" s="1"/>
  <c r="CL203" i="7"/>
  <c r="CN203" i="7" s="1"/>
  <c r="CM203" i="7"/>
  <c r="CM201" i="7"/>
  <c r="CO201" i="7"/>
  <c r="CP201" i="7" s="1"/>
  <c r="CL201" i="7"/>
  <c r="CN201" i="7" s="1"/>
  <c r="CL421" i="7"/>
  <c r="CN421" i="7" s="1"/>
  <c r="CM421" i="7"/>
  <c r="CO421" i="7"/>
  <c r="CP421" i="7" s="1"/>
  <c r="CO195" i="7"/>
  <c r="CP195" i="7" s="1"/>
  <c r="CL195" i="7"/>
  <c r="CN195" i="7" s="1"/>
  <c r="CM195" i="7"/>
  <c r="CL188" i="7"/>
  <c r="CN188" i="7" s="1"/>
  <c r="CM188" i="7"/>
  <c r="CO188" i="7"/>
  <c r="CP188" i="7" s="1"/>
  <c r="CO555" i="7"/>
  <c r="CP555" i="7" s="1"/>
  <c r="CL555" i="7"/>
  <c r="CN555" i="7" s="1"/>
  <c r="CM555" i="7"/>
  <c r="CL181" i="7"/>
  <c r="CN181" i="7" s="1"/>
  <c r="CM181" i="7"/>
  <c r="CO181" i="7"/>
  <c r="CP181" i="7" s="1"/>
  <c r="CL179" i="7"/>
  <c r="CN179" i="7" s="1"/>
  <c r="CM179" i="7"/>
  <c r="CO179" i="7"/>
  <c r="CP179" i="7" s="1"/>
  <c r="CL417" i="7"/>
  <c r="CN417" i="7" s="1"/>
  <c r="CM417" i="7"/>
  <c r="CO417" i="7"/>
  <c r="CP417" i="7" s="1"/>
  <c r="CL177" i="7"/>
  <c r="CN177" i="7" s="1"/>
  <c r="CM177" i="7"/>
  <c r="CO177" i="7"/>
  <c r="CP177" i="7" s="1"/>
  <c r="CM413" i="7"/>
  <c r="CO413" i="7"/>
  <c r="CP413" i="7" s="1"/>
  <c r="CL413" i="7"/>
  <c r="CN413" i="7" s="1"/>
  <c r="CM464" i="7"/>
  <c r="CO464" i="7"/>
  <c r="CP464" i="7" s="1"/>
  <c r="CL464" i="7"/>
  <c r="CN464" i="7" s="1"/>
  <c r="CM408" i="7"/>
  <c r="CO408" i="7"/>
  <c r="CP408" i="7" s="1"/>
  <c r="CL408" i="7"/>
  <c r="CN408" i="7" s="1"/>
  <c r="CO167" i="7"/>
  <c r="CP167" i="7" s="1"/>
  <c r="CL167" i="7"/>
  <c r="CN167" i="7" s="1"/>
  <c r="CM167" i="7"/>
  <c r="CO32" i="7"/>
  <c r="CP32" i="7" s="1"/>
  <c r="CL32" i="7"/>
  <c r="CN32" i="7" s="1"/>
  <c r="CM32" i="7"/>
  <c r="CO52" i="7"/>
  <c r="CP52" i="7" s="1"/>
  <c r="CL52" i="7"/>
  <c r="CN52" i="7" s="1"/>
  <c r="CM52" i="7"/>
  <c r="CO60" i="7"/>
  <c r="CP60" i="7" s="1"/>
  <c r="CL60" i="7"/>
  <c r="CN60" i="7" s="1"/>
  <c r="CM60" i="7"/>
  <c r="CL28" i="7"/>
  <c r="CN28" i="7" s="1"/>
  <c r="CM28" i="7"/>
  <c r="CO28" i="7"/>
  <c r="CP28" i="7" s="1"/>
  <c r="CM31" i="7"/>
  <c r="CO31" i="7"/>
  <c r="CP31" i="7" s="1"/>
  <c r="CL31" i="7"/>
  <c r="CN31" i="7" s="1"/>
  <c r="CO55" i="7"/>
  <c r="CP55" i="7" s="1"/>
  <c r="CL55" i="7"/>
  <c r="CN55" i="7" s="1"/>
  <c r="CM55" i="7"/>
  <c r="CM341" i="7"/>
  <c r="CL341" i="7"/>
  <c r="CN341" i="7" s="1"/>
  <c r="CO341" i="7"/>
  <c r="CP341" i="7" s="1"/>
  <c r="CL332" i="7"/>
  <c r="CN332" i="7" s="1"/>
  <c r="CM332" i="7"/>
  <c r="CO332" i="7"/>
  <c r="CP332" i="7" s="1"/>
  <c r="CM277" i="7"/>
  <c r="CO277" i="7"/>
  <c r="CP277" i="7" s="1"/>
  <c r="CL277" i="7"/>
  <c r="CN277" i="7" s="1"/>
  <c r="CL395" i="7"/>
  <c r="CN395" i="7" s="1"/>
  <c r="CM395" i="7"/>
  <c r="CO395" i="7"/>
  <c r="CP395" i="7" s="1"/>
  <c r="CO357" i="7"/>
  <c r="CP357" i="7" s="1"/>
  <c r="CL357" i="7"/>
  <c r="CN357" i="7" s="1"/>
  <c r="CM357" i="7"/>
  <c r="CO728" i="7"/>
  <c r="CP728" i="7" s="1"/>
  <c r="CL728" i="7"/>
  <c r="CN728" i="7" s="1"/>
  <c r="CM728" i="7"/>
  <c r="CL488" i="7"/>
  <c r="CN488" i="7" s="1"/>
  <c r="CM488" i="7"/>
  <c r="CO488" i="7"/>
  <c r="CP488" i="7" s="1"/>
  <c r="CL286" i="7"/>
  <c r="CN286" i="7" s="1"/>
  <c r="CM286" i="7"/>
  <c r="CO286" i="7"/>
  <c r="CP286" i="7" s="1"/>
  <c r="CL449" i="7"/>
  <c r="CN449" i="7" s="1"/>
  <c r="CM449" i="7"/>
  <c r="CO449" i="7"/>
  <c r="CP449" i="7" s="1"/>
  <c r="CO300" i="7"/>
  <c r="CP300" i="7" s="1"/>
  <c r="CL300" i="7"/>
  <c r="CN300" i="7" s="1"/>
  <c r="CM300" i="7"/>
  <c r="CL312" i="7"/>
  <c r="CN312" i="7" s="1"/>
  <c r="CM312" i="7"/>
  <c r="CO312" i="7"/>
  <c r="CP312" i="7" s="1"/>
  <c r="CO534" i="7"/>
  <c r="CP534" i="7" s="1"/>
  <c r="CM534" i="7"/>
  <c r="CL534" i="7"/>
  <c r="CN534" i="7" s="1"/>
  <c r="CM20" i="7"/>
  <c r="CO20" i="7"/>
  <c r="CP20" i="7" s="1"/>
  <c r="CL20" i="7"/>
  <c r="CN20" i="7" s="1"/>
  <c r="CM126" i="7"/>
  <c r="CO126" i="7"/>
  <c r="CP126" i="7" s="1"/>
  <c r="CL126" i="7"/>
  <c r="CN126" i="7" s="1"/>
  <c r="CL23" i="7"/>
  <c r="CN23" i="7" s="1"/>
  <c r="CM23" i="7"/>
  <c r="CO23" i="7"/>
  <c r="CP23" i="7" s="1"/>
  <c r="CL27" i="7"/>
  <c r="CN27" i="7" s="1"/>
  <c r="CM27" i="7"/>
  <c r="CO27" i="7"/>
  <c r="CP27" i="7" s="1"/>
  <c r="CM30" i="7"/>
  <c r="CL30" i="7"/>
  <c r="CN30" i="7" s="1"/>
  <c r="CO30" i="7"/>
  <c r="CP30" i="7" s="1"/>
  <c r="CO34" i="7"/>
  <c r="CP34" i="7" s="1"/>
  <c r="CL34" i="7"/>
  <c r="CN34" i="7" s="1"/>
  <c r="CM34" i="7"/>
  <c r="CL38" i="7"/>
  <c r="CN38" i="7" s="1"/>
  <c r="CM38" i="7"/>
  <c r="CO38" i="7"/>
  <c r="CP38" i="7" s="1"/>
  <c r="CM42" i="7"/>
  <c r="CO42" i="7"/>
  <c r="CP42" i="7" s="1"/>
  <c r="CL42" i="7"/>
  <c r="CN42" i="7" s="1"/>
  <c r="CO46" i="7"/>
  <c r="CP46" i="7" s="1"/>
  <c r="CL46" i="7"/>
  <c r="CN46" i="7" s="1"/>
  <c r="CM46" i="7"/>
  <c r="CO50" i="7"/>
  <c r="CP50" i="7" s="1"/>
  <c r="CL50" i="7"/>
  <c r="CN50" i="7" s="1"/>
  <c r="CM50" i="7"/>
  <c r="CO54" i="7"/>
  <c r="CP54" i="7" s="1"/>
  <c r="CL54" i="7"/>
  <c r="CN54" i="7" s="1"/>
  <c r="CM54" i="7"/>
  <c r="CL58" i="7"/>
  <c r="CN58" i="7" s="1"/>
  <c r="CM58" i="7"/>
  <c r="CO58" i="7"/>
  <c r="CP58" i="7" s="1"/>
  <c r="CO62" i="7"/>
  <c r="CP62" i="7" s="1"/>
  <c r="CL62" i="7"/>
  <c r="CN62" i="7" s="1"/>
  <c r="CM62" i="7"/>
  <c r="CO726" i="7"/>
  <c r="CP726" i="7" s="1"/>
  <c r="CL726" i="7"/>
  <c r="CN726" i="7" s="1"/>
  <c r="CM726" i="7"/>
  <c r="CL485" i="7"/>
  <c r="CN485" i="7" s="1"/>
  <c r="CM485" i="7"/>
  <c r="CO485" i="7"/>
  <c r="CP485" i="7" s="1"/>
  <c r="CL278" i="7"/>
  <c r="CN278" i="7" s="1"/>
  <c r="CM278" i="7"/>
  <c r="CO278" i="7"/>
  <c r="CP278" i="7" s="1"/>
  <c r="CO540" i="7"/>
  <c r="CP540" i="7" s="1"/>
  <c r="CL540" i="7"/>
  <c r="CN540" i="7" s="1"/>
  <c r="CM540" i="7"/>
  <c r="CO238" i="7"/>
  <c r="CP238" i="7" s="1"/>
  <c r="CL238" i="7"/>
  <c r="CN238" i="7" s="1"/>
  <c r="CM238" i="7"/>
  <c r="CM242" i="7"/>
  <c r="CO242" i="7"/>
  <c r="CP242" i="7" s="1"/>
  <c r="CL242" i="7"/>
  <c r="CN242" i="7" s="1"/>
  <c r="CM285" i="7"/>
  <c r="CL285" i="7"/>
  <c r="CN285" i="7" s="1"/>
  <c r="CO285" i="7"/>
  <c r="CP285" i="7" s="1"/>
  <c r="CO235" i="7"/>
  <c r="CP235" i="7" s="1"/>
  <c r="CL235" i="7"/>
  <c r="CN235" i="7" s="1"/>
  <c r="CM235" i="7"/>
  <c r="CO290" i="7"/>
  <c r="CP290" i="7" s="1"/>
  <c r="CL290" i="7"/>
  <c r="CN290" i="7" s="1"/>
  <c r="CM290" i="7"/>
  <c r="CM295" i="7"/>
  <c r="CO295" i="7"/>
  <c r="CP295" i="7" s="1"/>
  <c r="CL295" i="7"/>
  <c r="CN295" i="7" s="1"/>
  <c r="CO298" i="7"/>
  <c r="CP298" i="7" s="1"/>
  <c r="CL298" i="7"/>
  <c r="CN298" i="7" s="1"/>
  <c r="CM298" i="7"/>
  <c r="CO305" i="7"/>
  <c r="CP305" i="7" s="1"/>
  <c r="CL305" i="7"/>
  <c r="CN305" i="7" s="1"/>
  <c r="CM305" i="7"/>
  <c r="CL311" i="7"/>
  <c r="CN311" i="7" s="1"/>
  <c r="CM311" i="7"/>
  <c r="CO311" i="7"/>
  <c r="CP311" i="7" s="1"/>
  <c r="CL337" i="7"/>
  <c r="CN337" i="7" s="1"/>
  <c r="CM337" i="7"/>
  <c r="CO337" i="7"/>
  <c r="CP337" i="7" s="1"/>
  <c r="CM345" i="7"/>
  <c r="CO345" i="7"/>
  <c r="CP345" i="7" s="1"/>
  <c r="CL345" i="7"/>
  <c r="CN345" i="7" s="1"/>
  <c r="CM392" i="7"/>
  <c r="CO392" i="7"/>
  <c r="CP392" i="7" s="1"/>
  <c r="CL392" i="7"/>
  <c r="CN392" i="7" s="1"/>
  <c r="CL386" i="7"/>
  <c r="CN386" i="7" s="1"/>
  <c r="CM386" i="7"/>
  <c r="CO386" i="7"/>
  <c r="CP386" i="7" s="1"/>
  <c r="CM387" i="7"/>
  <c r="CO387" i="7"/>
  <c r="CP387" i="7" s="1"/>
  <c r="CL387" i="7"/>
  <c r="CN387" i="7" s="1"/>
  <c r="CM446" i="7"/>
  <c r="CO446" i="7"/>
  <c r="CP446" i="7" s="1"/>
  <c r="CL446" i="7"/>
  <c r="CN446" i="7" s="1"/>
  <c r="CO320" i="7"/>
  <c r="CP320" i="7" s="1"/>
  <c r="CL320" i="7"/>
  <c r="CN320" i="7" s="1"/>
  <c r="CM320" i="7"/>
  <c r="CM445" i="7"/>
  <c r="CO445" i="7"/>
  <c r="CP445" i="7" s="1"/>
  <c r="CL445" i="7"/>
  <c r="CN445" i="7" s="1"/>
  <c r="CO291" i="7"/>
  <c r="CP291" i="7" s="1"/>
  <c r="CL291" i="7"/>
  <c r="CN291" i="7" s="1"/>
  <c r="CM291" i="7"/>
  <c r="CO363" i="7"/>
  <c r="CP363" i="7" s="1"/>
  <c r="CM363" i="7"/>
  <c r="CL363" i="7"/>
  <c r="CN363" i="7" s="1"/>
  <c r="CO376" i="7"/>
  <c r="CP376" i="7" s="1"/>
  <c r="CM376" i="7"/>
  <c r="CL376" i="7"/>
  <c r="CN376" i="7" s="1"/>
  <c r="CO244" i="7"/>
  <c r="CP244" i="7" s="1"/>
  <c r="CL244" i="7"/>
  <c r="CN244" i="7" s="1"/>
  <c r="CM244" i="7"/>
  <c r="CO374" i="7"/>
  <c r="CP374" i="7" s="1"/>
  <c r="CL374" i="7"/>
  <c r="CN374" i="7" s="1"/>
  <c r="CM374" i="7"/>
  <c r="CO316" i="7"/>
  <c r="CP316" i="7" s="1"/>
  <c r="CL316" i="7"/>
  <c r="CN316" i="7" s="1"/>
  <c r="CM316" i="7"/>
  <c r="CO388" i="7"/>
  <c r="CP388" i="7" s="1"/>
  <c r="CM388" i="7"/>
  <c r="CL388" i="7"/>
  <c r="CN388" i="7" s="1"/>
  <c r="CO448" i="7"/>
  <c r="CP448" i="7" s="1"/>
  <c r="CL448" i="7"/>
  <c r="CN448" i="7" s="1"/>
  <c r="CM448" i="7"/>
  <c r="CO458" i="7"/>
  <c r="CP458" i="7" s="1"/>
  <c r="CL458" i="7"/>
  <c r="CN458" i="7" s="1"/>
  <c r="CM458" i="7"/>
  <c r="CO319" i="7"/>
  <c r="CP319" i="7" s="1"/>
  <c r="CL319" i="7"/>
  <c r="CN319" i="7" s="1"/>
  <c r="CM319" i="7"/>
  <c r="CL251" i="7"/>
  <c r="CN251" i="7" s="1"/>
  <c r="CM251" i="7"/>
  <c r="CO251" i="7"/>
  <c r="CP251" i="7" s="1"/>
  <c r="CM250" i="7"/>
  <c r="CO250" i="7"/>
  <c r="CP250" i="7" s="1"/>
  <c r="CL250" i="7"/>
  <c r="CN250" i="7" s="1"/>
  <c r="CM252" i="7"/>
  <c r="CO252" i="7"/>
  <c r="CP252" i="7" s="1"/>
  <c r="CL252" i="7"/>
  <c r="CN252" i="7" s="1"/>
  <c r="CO380" i="7"/>
  <c r="CP380" i="7" s="1"/>
  <c r="CM380" i="7"/>
  <c r="CL380" i="7"/>
  <c r="CN380" i="7" s="1"/>
  <c r="CM232" i="7"/>
  <c r="CO232" i="7"/>
  <c r="CP232" i="7" s="1"/>
  <c r="CL232" i="7"/>
  <c r="CN232" i="7" s="1"/>
  <c r="CM236" i="7"/>
  <c r="CO236" i="7"/>
  <c r="CP236" i="7" s="1"/>
  <c r="CL236" i="7"/>
  <c r="CN236" i="7" s="1"/>
  <c r="CO246" i="7"/>
  <c r="CP246" i="7" s="1"/>
  <c r="CL246" i="7"/>
  <c r="CN246" i="7" s="1"/>
  <c r="CM246" i="7"/>
  <c r="CL259" i="7"/>
  <c r="CN259" i="7" s="1"/>
  <c r="CM259" i="7"/>
  <c r="CO259" i="7"/>
  <c r="CP259" i="7" s="1"/>
  <c r="CO264" i="7"/>
  <c r="CP264" i="7" s="1"/>
  <c r="CL264" i="7"/>
  <c r="CN264" i="7" s="1"/>
  <c r="CM264" i="7"/>
  <c r="CO279" i="7"/>
  <c r="CP279" i="7" s="1"/>
  <c r="CL279" i="7"/>
  <c r="CN279" i="7" s="1"/>
  <c r="CM279" i="7"/>
  <c r="CL293" i="7"/>
  <c r="CN293" i="7" s="1"/>
  <c r="CM293" i="7"/>
  <c r="CO293" i="7"/>
  <c r="CP293" i="7" s="1"/>
  <c r="CO317" i="7"/>
  <c r="CP317" i="7" s="1"/>
  <c r="CL317" i="7"/>
  <c r="CN317" i="7" s="1"/>
  <c r="CM317" i="7"/>
  <c r="CO321" i="7"/>
  <c r="CP321" i="7" s="1"/>
  <c r="CL321" i="7"/>
  <c r="CN321" i="7" s="1"/>
  <c r="CM321" i="7"/>
  <c r="CM324" i="7"/>
  <c r="CO324" i="7"/>
  <c r="CP324" i="7" s="1"/>
  <c r="CL324" i="7"/>
  <c r="CN324" i="7" s="1"/>
  <c r="CL326" i="7"/>
  <c r="CN326" i="7" s="1"/>
  <c r="CM326" i="7"/>
  <c r="CO326" i="7"/>
  <c r="CP326" i="7" s="1"/>
  <c r="CM328" i="7"/>
  <c r="CO328" i="7"/>
  <c r="CP328" i="7" s="1"/>
  <c r="CL328" i="7"/>
  <c r="CN328" i="7" s="1"/>
  <c r="CL330" i="7"/>
  <c r="CN330" i="7" s="1"/>
  <c r="CM330" i="7"/>
  <c r="CO330" i="7"/>
  <c r="CP330" i="7" s="1"/>
  <c r="CL333" i="7"/>
  <c r="CN333" i="7" s="1"/>
  <c r="CM333" i="7"/>
  <c r="CO333" i="7"/>
  <c r="CP333" i="7" s="1"/>
  <c r="CO459" i="7"/>
  <c r="CP459" i="7" s="1"/>
  <c r="CM459" i="7"/>
  <c r="CL459" i="7"/>
  <c r="CN459" i="7" s="1"/>
  <c r="CO351" i="7"/>
  <c r="CP351" i="7" s="1"/>
  <c r="CL351" i="7"/>
  <c r="CN351" i="7" s="1"/>
  <c r="CM351" i="7"/>
  <c r="CO353" i="7"/>
  <c r="CP353" i="7" s="1"/>
  <c r="CL353" i="7"/>
  <c r="CN353" i="7" s="1"/>
  <c r="CM353" i="7"/>
  <c r="CO355" i="7"/>
  <c r="CP355" i="7" s="1"/>
  <c r="CL355" i="7"/>
  <c r="CN355" i="7" s="1"/>
  <c r="CM355" i="7"/>
  <c r="CO364" i="7"/>
  <c r="CP364" i="7" s="1"/>
  <c r="CL364" i="7"/>
  <c r="CN364" i="7" s="1"/>
  <c r="CM364" i="7"/>
  <c r="CO373" i="7"/>
  <c r="CP373" i="7" s="1"/>
  <c r="CL373" i="7"/>
  <c r="CN373" i="7" s="1"/>
  <c r="CM373" i="7"/>
  <c r="CO378" i="7"/>
  <c r="CP378" i="7" s="1"/>
  <c r="CM378" i="7"/>
  <c r="CL378" i="7"/>
  <c r="CN378" i="7" s="1"/>
  <c r="CO382" i="7"/>
  <c r="CP382" i="7" s="1"/>
  <c r="CL382" i="7"/>
  <c r="CN382" i="7" s="1"/>
  <c r="CM382" i="7"/>
  <c r="CL396" i="7"/>
  <c r="CN396" i="7" s="1"/>
  <c r="CM396" i="7"/>
  <c r="CO396" i="7"/>
  <c r="CP396" i="7" s="1"/>
  <c r="CL398" i="7"/>
  <c r="CN398" i="7" s="1"/>
  <c r="CM398" i="7"/>
  <c r="CO398" i="7"/>
  <c r="CP398" i="7" s="1"/>
  <c r="CM406" i="7"/>
  <c r="CO406" i="7"/>
  <c r="CP406" i="7" s="1"/>
  <c r="CL406" i="7"/>
  <c r="CN406" i="7" s="1"/>
  <c r="CL461" i="7"/>
  <c r="CN461" i="7" s="1"/>
  <c r="CM461" i="7"/>
  <c r="CO461" i="7"/>
  <c r="CP461" i="7" s="1"/>
  <c r="CL544" i="7"/>
  <c r="CN544" i="7" s="1"/>
  <c r="CM544" i="7"/>
  <c r="CO544" i="7"/>
  <c r="CP544" i="7" s="1"/>
  <c r="CM272" i="7"/>
  <c r="CL272" i="7"/>
  <c r="CN272" i="7" s="1"/>
  <c r="CO272" i="7"/>
  <c r="CP272" i="7" s="1"/>
  <c r="CO365" i="7"/>
  <c r="CP365" i="7" s="1"/>
  <c r="CM365" i="7"/>
  <c r="CL365" i="7"/>
  <c r="CN365" i="7" s="1"/>
  <c r="CO247" i="7"/>
  <c r="CP247" i="7" s="1"/>
  <c r="CL247" i="7"/>
  <c r="CN247" i="7" s="1"/>
  <c r="CM247" i="7"/>
  <c r="CO375" i="7"/>
  <c r="CP375" i="7" s="1"/>
  <c r="CM375" i="7"/>
  <c r="CL375" i="7"/>
  <c r="CN375" i="7" s="1"/>
  <c r="CO441" i="7"/>
  <c r="CP441" i="7" s="1"/>
  <c r="CL441" i="7"/>
  <c r="CN441" i="7" s="1"/>
  <c r="CM441" i="7"/>
  <c r="CL308" i="7"/>
  <c r="CN308" i="7" s="1"/>
  <c r="CM308" i="7"/>
  <c r="CO308" i="7"/>
  <c r="CP308" i="7" s="1"/>
  <c r="CO306" i="7"/>
  <c r="CP306" i="7" s="1"/>
  <c r="CL306" i="7"/>
  <c r="CN306" i="7" s="1"/>
  <c r="CM306" i="7"/>
  <c r="CO274" i="7"/>
  <c r="CP274" i="7" s="1"/>
  <c r="CM274" i="7"/>
  <c r="CL274" i="7"/>
  <c r="CN274" i="7" s="1"/>
  <c r="CO302" i="7"/>
  <c r="CP302" i="7" s="1"/>
  <c r="CL302" i="7"/>
  <c r="CN302" i="7" s="1"/>
  <c r="CM302" i="7"/>
  <c r="CO389" i="7"/>
  <c r="CP389" i="7" s="1"/>
  <c r="CL389" i="7"/>
  <c r="CN389" i="7" s="1"/>
  <c r="CM389" i="7"/>
  <c r="CO711" i="7"/>
  <c r="CP711" i="7" s="1"/>
  <c r="CL711" i="7"/>
  <c r="CN711" i="7" s="1"/>
  <c r="CM711" i="7"/>
  <c r="CL723" i="7"/>
  <c r="CN723" i="7" s="1"/>
  <c r="CM723" i="7"/>
  <c r="CO723" i="7"/>
  <c r="CP723" i="7" s="1"/>
  <c r="CM665" i="7"/>
  <c r="CO665" i="7"/>
  <c r="CP665" i="7" s="1"/>
  <c r="CL665" i="7"/>
  <c r="CN665" i="7" s="1"/>
  <c r="CL718" i="7"/>
  <c r="CN718" i="7" s="1"/>
  <c r="CM718" i="7"/>
  <c r="CO718" i="7"/>
  <c r="CP718" i="7" s="1"/>
  <c r="CM721" i="7"/>
  <c r="CO721" i="7"/>
  <c r="CP721" i="7" s="1"/>
  <c r="CL721" i="7"/>
  <c r="CN721" i="7" s="1"/>
  <c r="CM730" i="7"/>
  <c r="CO730" i="7"/>
  <c r="CP730" i="7" s="1"/>
  <c r="CL730" i="7"/>
  <c r="CN730" i="7" s="1"/>
  <c r="CO631" i="7"/>
  <c r="CP631" i="7" s="1"/>
  <c r="CM631" i="7"/>
  <c r="CL631" i="7"/>
  <c r="CN631" i="7" s="1"/>
  <c r="CO671" i="7"/>
  <c r="CP671" i="7" s="1"/>
  <c r="CL671" i="7"/>
  <c r="CN671" i="7" s="1"/>
  <c r="CM671" i="7"/>
  <c r="CO710" i="7"/>
  <c r="CP710" i="7" s="1"/>
  <c r="CL710" i="7"/>
  <c r="CN710" i="7" s="1"/>
  <c r="CM710" i="7"/>
  <c r="CL652" i="7"/>
  <c r="CN652" i="7" s="1"/>
  <c r="CM652" i="7"/>
  <c r="CO652" i="7"/>
  <c r="CP652" i="7" s="1"/>
  <c r="CM722" i="7"/>
  <c r="CO722" i="7"/>
  <c r="CP722" i="7" s="1"/>
  <c r="CL722" i="7"/>
  <c r="CN722" i="7" s="1"/>
  <c r="CL701" i="7"/>
  <c r="CN701" i="7" s="1"/>
  <c r="CM701" i="7"/>
  <c r="CO701" i="7"/>
  <c r="CP701" i="7" s="1"/>
  <c r="CO627" i="7"/>
  <c r="CP627" i="7" s="1"/>
  <c r="CL627" i="7"/>
  <c r="CN627" i="7" s="1"/>
  <c r="CM627" i="7"/>
  <c r="CM714" i="7"/>
  <c r="CO714" i="7"/>
  <c r="CP714" i="7" s="1"/>
  <c r="CL714" i="7"/>
  <c r="CN714" i="7" s="1"/>
  <c r="CO712" i="7"/>
  <c r="CP712" i="7" s="1"/>
  <c r="CL712" i="7"/>
  <c r="CN712" i="7" s="1"/>
  <c r="CM712" i="7"/>
  <c r="CO589" i="7"/>
  <c r="CP589" i="7" s="1"/>
  <c r="CL589" i="7"/>
  <c r="CN589" i="7" s="1"/>
  <c r="CM589" i="7"/>
  <c r="CL651" i="7"/>
  <c r="CN651" i="7" s="1"/>
  <c r="CM651" i="7"/>
  <c r="CO651" i="7"/>
  <c r="CP651" i="7" s="1"/>
  <c r="CO592" i="7"/>
  <c r="CP592" i="7" s="1"/>
  <c r="CL592" i="7"/>
  <c r="CN592" i="7" s="1"/>
  <c r="CM592" i="7"/>
  <c r="CL729" i="7"/>
  <c r="CN729" i="7" s="1"/>
  <c r="CM729" i="7"/>
  <c r="CO729" i="7"/>
  <c r="CP729" i="7" s="1"/>
  <c r="CM617" i="7"/>
  <c r="CO617" i="7"/>
  <c r="CP617" i="7" s="1"/>
  <c r="CL617" i="7"/>
  <c r="CN617" i="7" s="1"/>
  <c r="CM650" i="7"/>
  <c r="CO650" i="7"/>
  <c r="CP650" i="7" s="1"/>
  <c r="CL650" i="7"/>
  <c r="CN650" i="7" s="1"/>
  <c r="CO598" i="7"/>
  <c r="CP598" i="7" s="1"/>
  <c r="CL598" i="7"/>
  <c r="CN598" i="7" s="1"/>
  <c r="CM598" i="7"/>
  <c r="CM595" i="7"/>
  <c r="CO595" i="7"/>
  <c r="CP595" i="7" s="1"/>
  <c r="CL595" i="7"/>
  <c r="CN595" i="7" s="1"/>
  <c r="CO672" i="7"/>
  <c r="CP672" i="7" s="1"/>
  <c r="CL672" i="7"/>
  <c r="CN672" i="7" s="1"/>
  <c r="CM672" i="7"/>
  <c r="CO606" i="7"/>
  <c r="CP606" i="7" s="1"/>
  <c r="CL606" i="7"/>
  <c r="CN606" i="7" s="1"/>
  <c r="CM606" i="7"/>
  <c r="CO609" i="7"/>
  <c r="CP609" i="7" s="1"/>
  <c r="CL609" i="7"/>
  <c r="CN609" i="7" s="1"/>
  <c r="CM609" i="7"/>
  <c r="CL601" i="7"/>
  <c r="CN601" i="7" s="1"/>
  <c r="CM601" i="7"/>
  <c r="CO601" i="7"/>
  <c r="CP601" i="7" s="1"/>
  <c r="CM633" i="7"/>
  <c r="CO633" i="7"/>
  <c r="CP633" i="7" s="1"/>
  <c r="CL633" i="7"/>
  <c r="CN633" i="7" s="1"/>
  <c r="CO703" i="7"/>
  <c r="CP703" i="7" s="1"/>
  <c r="CL703" i="7"/>
  <c r="CN703" i="7" s="1"/>
  <c r="CM703" i="7"/>
  <c r="CL602" i="7"/>
  <c r="CN602" i="7" s="1"/>
  <c r="CM602" i="7"/>
  <c r="CO602" i="7"/>
  <c r="CP602" i="7" s="1"/>
  <c r="CO616" i="7"/>
  <c r="CP616" i="7" s="1"/>
  <c r="CM616" i="7"/>
  <c r="CL616" i="7"/>
  <c r="CN616" i="7" s="1"/>
  <c r="CL683" i="7"/>
  <c r="CN683" i="7" s="1"/>
  <c r="CM683" i="7"/>
  <c r="CO683" i="7"/>
  <c r="CP683" i="7" s="1"/>
  <c r="CO8" i="7"/>
  <c r="CP8" i="7" s="1"/>
  <c r="CL8" i="7"/>
  <c r="CN8" i="7" s="1"/>
  <c r="CM8" i="7"/>
  <c r="CL600" i="7"/>
  <c r="CN600" i="7" s="1"/>
  <c r="CM600" i="7"/>
  <c r="CO600" i="7"/>
  <c r="CP600" i="7" s="1"/>
  <c r="CO681" i="7"/>
  <c r="CP681" i="7" s="1"/>
  <c r="CL681" i="7"/>
  <c r="CN681" i="7" s="1"/>
  <c r="CM681" i="7"/>
  <c r="CM632" i="7"/>
  <c r="CO632" i="7"/>
  <c r="CP632" i="7" s="1"/>
  <c r="CL632" i="7"/>
  <c r="CN632" i="7" s="1"/>
  <c r="CM693" i="7"/>
  <c r="CL693" i="7"/>
  <c r="CN693" i="7" s="1"/>
  <c r="CO693" i="7"/>
  <c r="CP693" i="7" s="1"/>
  <c r="CO610" i="7"/>
  <c r="CP610" i="7" s="1"/>
  <c r="CL610" i="7"/>
  <c r="CN610" i="7" s="1"/>
  <c r="CM610" i="7"/>
  <c r="CO642" i="7"/>
  <c r="CP642" i="7" s="1"/>
  <c r="CL642" i="7"/>
  <c r="CN642" i="7" s="1"/>
  <c r="CM642" i="7"/>
  <c r="CO687" i="7"/>
  <c r="CP687" i="7" s="1"/>
  <c r="CL687" i="7"/>
  <c r="CN687" i="7" s="1"/>
  <c r="CM687" i="7"/>
  <c r="CO674" i="7"/>
  <c r="CP674" i="7" s="1"/>
  <c r="CL674" i="7"/>
  <c r="CN674" i="7" s="1"/>
  <c r="CM674" i="7"/>
  <c r="CM684" i="7"/>
  <c r="CO684" i="7"/>
  <c r="CP684" i="7" s="1"/>
  <c r="CL684" i="7"/>
  <c r="CN684" i="7" s="1"/>
  <c r="CM685" i="7"/>
  <c r="CO685" i="7"/>
  <c r="CP685" i="7" s="1"/>
  <c r="CL685" i="7"/>
  <c r="CN685" i="7" s="1"/>
  <c r="CO564" i="7"/>
  <c r="CP564" i="7" s="1"/>
  <c r="CL564" i="7"/>
  <c r="CN564" i="7" s="1"/>
  <c r="CM564" i="7"/>
  <c r="CO565" i="7"/>
  <c r="CP565" i="7" s="1"/>
  <c r="CL565" i="7"/>
  <c r="CN565" i="7" s="1"/>
  <c r="CM565" i="7"/>
  <c r="CO563" i="7"/>
  <c r="CP563" i="7" s="1"/>
  <c r="CL563" i="7"/>
  <c r="CN563" i="7" s="1"/>
  <c r="CM563" i="7"/>
  <c r="CL645" i="7"/>
  <c r="CN645" i="7" s="1"/>
  <c r="CM645" i="7"/>
  <c r="CO645" i="7"/>
  <c r="CP645" i="7" s="1"/>
  <c r="CL640" i="7"/>
  <c r="CN640" i="7" s="1"/>
  <c r="CM640" i="7"/>
  <c r="CO640" i="7"/>
  <c r="CP640" i="7" s="1"/>
  <c r="CM605" i="7"/>
  <c r="CO605" i="7"/>
  <c r="CP605" i="7" s="1"/>
  <c r="CL605" i="7"/>
  <c r="CN605" i="7" s="1"/>
  <c r="CO618" i="7"/>
  <c r="CP618" i="7" s="1"/>
  <c r="CM618" i="7"/>
  <c r="CL618" i="7"/>
  <c r="CN618" i="7" s="1"/>
  <c r="CO566" i="7"/>
  <c r="CP566" i="7" s="1"/>
  <c r="CL566" i="7"/>
  <c r="CN566" i="7" s="1"/>
  <c r="CM566" i="7"/>
  <c r="CL644" i="7"/>
  <c r="CN644" i="7" s="1"/>
  <c r="CM644" i="7"/>
  <c r="CO644" i="7"/>
  <c r="CP644" i="7" s="1"/>
  <c r="CO624" i="7"/>
  <c r="CP624" i="7" s="1"/>
  <c r="CM624" i="7"/>
  <c r="CL624" i="7"/>
  <c r="CN624" i="7" s="1"/>
  <c r="CM604" i="7"/>
  <c r="CO604" i="7"/>
  <c r="CP604" i="7" s="1"/>
  <c r="CL604" i="7"/>
  <c r="CN604" i="7" s="1"/>
  <c r="CM669" i="7"/>
  <c r="CO669" i="7"/>
  <c r="CP669" i="7" s="1"/>
  <c r="CL669" i="7"/>
  <c r="CN669" i="7" s="1"/>
  <c r="CO628" i="7"/>
  <c r="CP628" i="7" s="1"/>
  <c r="CM628" i="7"/>
  <c r="CL628" i="7"/>
  <c r="CN628" i="7" s="1"/>
  <c r="CO582" i="7"/>
  <c r="CP582" i="7" s="1"/>
  <c r="CL582" i="7"/>
  <c r="CN582" i="7" s="1"/>
  <c r="CM582" i="7"/>
  <c r="CL690" i="7"/>
  <c r="CN690" i="7" s="1"/>
  <c r="CM690" i="7"/>
  <c r="CO690" i="7"/>
  <c r="CP690" i="7" s="1"/>
  <c r="CL599" i="7"/>
  <c r="CN599" i="7" s="1"/>
  <c r="CO599" i="7"/>
  <c r="CP599" i="7" s="1"/>
  <c r="CM599" i="7"/>
  <c r="CO586" i="7"/>
  <c r="CP586" i="7" s="1"/>
  <c r="CL586" i="7"/>
  <c r="CN586" i="7" s="1"/>
  <c r="CM586" i="7"/>
  <c r="CL584" i="7"/>
  <c r="CN584" i="7" s="1"/>
  <c r="CM584" i="7"/>
  <c r="CO584" i="7"/>
  <c r="CP584" i="7" s="1"/>
  <c r="CO619" i="7"/>
  <c r="CP619" i="7" s="1"/>
  <c r="CL619" i="7"/>
  <c r="CN619" i="7" s="1"/>
  <c r="CM619" i="7"/>
  <c r="CO648" i="7"/>
  <c r="CP648" i="7" s="1"/>
  <c r="CL648" i="7"/>
  <c r="CN648" i="7" s="1"/>
  <c r="CM648" i="7"/>
  <c r="CL660" i="7"/>
  <c r="CN660" i="7" s="1"/>
  <c r="CM660" i="7"/>
  <c r="CO660" i="7"/>
  <c r="CP660" i="7" s="1"/>
  <c r="CM695" i="7"/>
  <c r="CO695" i="7"/>
  <c r="CP695" i="7" s="1"/>
  <c r="CL695" i="7"/>
  <c r="CN695" i="7" s="1"/>
  <c r="CL675" i="7"/>
  <c r="CN675" i="7" s="1"/>
  <c r="CM675" i="7"/>
  <c r="CO675" i="7"/>
  <c r="CP675" i="7" s="1"/>
  <c r="CO673" i="7"/>
  <c r="CP673" i="7" s="1"/>
  <c r="CL673" i="7"/>
  <c r="CN673" i="7" s="1"/>
  <c r="CM673" i="7"/>
  <c r="CO696" i="7"/>
  <c r="CP696" i="7" s="1"/>
  <c r="CL696" i="7"/>
  <c r="CN696" i="7" s="1"/>
  <c r="CM696" i="7"/>
  <c r="CO686" i="7"/>
  <c r="CP686" i="7" s="1"/>
  <c r="CL686" i="7"/>
  <c r="CN686" i="7" s="1"/>
  <c r="CM686" i="7"/>
  <c r="CL638" i="7"/>
  <c r="CN638" i="7" s="1"/>
  <c r="CM638" i="7"/>
  <c r="CO638" i="7"/>
  <c r="CP638" i="7" s="1"/>
  <c r="CO670" i="7"/>
  <c r="CP670" i="7" s="1"/>
  <c r="CL670" i="7"/>
  <c r="CN670" i="7" s="1"/>
  <c r="CM670" i="7"/>
  <c r="CO707" i="7"/>
  <c r="CP707" i="7" s="1"/>
  <c r="CL707" i="7"/>
  <c r="CN707" i="7" s="1"/>
  <c r="CM707" i="7"/>
  <c r="CO574" i="7"/>
  <c r="CP574" i="7" s="1"/>
  <c r="CL574" i="7"/>
  <c r="CN574" i="7" s="1"/>
  <c r="CM574" i="7"/>
  <c r="CO567" i="7"/>
  <c r="CP567" i="7" s="1"/>
  <c r="CM567" i="7"/>
  <c r="CL567" i="7"/>
  <c r="CN567" i="7" s="1"/>
  <c r="CO571" i="7"/>
  <c r="CP571" i="7" s="1"/>
  <c r="CL571" i="7"/>
  <c r="CN571" i="7" s="1"/>
  <c r="CM571" i="7"/>
  <c r="CM562" i="7"/>
  <c r="CO562" i="7"/>
  <c r="CP562" i="7" s="1"/>
  <c r="CL562" i="7"/>
  <c r="CN562" i="7" s="1"/>
  <c r="CM637" i="7"/>
  <c r="CO637" i="7"/>
  <c r="CP637" i="7" s="1"/>
  <c r="CL637" i="7"/>
  <c r="CN637" i="7" s="1"/>
  <c r="CO716" i="7"/>
  <c r="CP716" i="7" s="1"/>
  <c r="CL716" i="7"/>
  <c r="CN716" i="7" s="1"/>
  <c r="CM716" i="7"/>
  <c r="CM15" i="7"/>
  <c r="CO15" i="7"/>
  <c r="CP15" i="7" s="1"/>
  <c r="CL15" i="7"/>
  <c r="CN15" i="7" s="1"/>
  <c r="CO532" i="7"/>
  <c r="CP532" i="7" s="1"/>
  <c r="CL532" i="7"/>
  <c r="CN532" i="7" s="1"/>
  <c r="CM532" i="7"/>
  <c r="CO550" i="7"/>
  <c r="CP550" i="7" s="1"/>
  <c r="CL550" i="7"/>
  <c r="CN550" i="7" s="1"/>
  <c r="CM550" i="7"/>
  <c r="CO493" i="7"/>
  <c r="CP493" i="7" s="1"/>
  <c r="CL493" i="7"/>
  <c r="CN493" i="7" s="1"/>
  <c r="CM493" i="7"/>
  <c r="CO533" i="7"/>
  <c r="CP533" i="7" s="1"/>
  <c r="CM533" i="7"/>
  <c r="CL533" i="7"/>
  <c r="CN533" i="7" s="1"/>
  <c r="CL554" i="7"/>
  <c r="CN554" i="7" s="1"/>
  <c r="CM554" i="7"/>
  <c r="CO554" i="7"/>
  <c r="CP554" i="7" s="1"/>
  <c r="CO526" i="7"/>
  <c r="CP526" i="7" s="1"/>
  <c r="CL526" i="7"/>
  <c r="CN526" i="7" s="1"/>
  <c r="CM526" i="7"/>
  <c r="CO559" i="7"/>
  <c r="CP559" i="7" s="1"/>
  <c r="CM559" i="7"/>
  <c r="CL559" i="7"/>
  <c r="CN559" i="7" s="1"/>
  <c r="CL542" i="7"/>
  <c r="CN542" i="7" s="1"/>
  <c r="CM542" i="7"/>
  <c r="CO542" i="7"/>
  <c r="CP542" i="7" s="1"/>
  <c r="CO491" i="7"/>
  <c r="CP491" i="7" s="1"/>
  <c r="CL491" i="7"/>
  <c r="CN491" i="7" s="1"/>
  <c r="CM491" i="7"/>
  <c r="CO490" i="7"/>
  <c r="CP490" i="7" s="1"/>
  <c r="CL490" i="7"/>
  <c r="CN490" i="7" s="1"/>
  <c r="CM490" i="7"/>
  <c r="CO625" i="7"/>
  <c r="CP625" i="7" s="1"/>
  <c r="CM625" i="7"/>
  <c r="CL625" i="7"/>
  <c r="CN625" i="7" s="1"/>
  <c r="CO621" i="7"/>
  <c r="CP621" i="7" s="1"/>
  <c r="CL621" i="7"/>
  <c r="CN621" i="7" s="1"/>
  <c r="CM621" i="7"/>
  <c r="CM587" i="7"/>
  <c r="CO587" i="7"/>
  <c r="CP587" i="7" s="1"/>
  <c r="CL587" i="7"/>
  <c r="CN587" i="7" s="1"/>
  <c r="CL551" i="7"/>
  <c r="CN551" i="7" s="1"/>
  <c r="CM551" i="7"/>
  <c r="CO551" i="7"/>
  <c r="CP551" i="7" s="1"/>
  <c r="CL552" i="7"/>
  <c r="CN552" i="7" s="1"/>
  <c r="CM552" i="7"/>
  <c r="CO552" i="7"/>
  <c r="CP552" i="7" s="1"/>
  <c r="CM539" i="7"/>
  <c r="CO539" i="7"/>
  <c r="CP539" i="7" s="1"/>
  <c r="CL539" i="7"/>
  <c r="CN539" i="7" s="1"/>
  <c r="CO10" i="7"/>
  <c r="CP10" i="7" s="1"/>
  <c r="CL10" i="7"/>
  <c r="CN10" i="7" s="1"/>
  <c r="CM10" i="7"/>
  <c r="CO18" i="7"/>
  <c r="CP18" i="7" s="1"/>
  <c r="CL18" i="7"/>
  <c r="CN18" i="7" s="1"/>
  <c r="CM18" i="7"/>
  <c r="CO548" i="7"/>
  <c r="CP548" i="7" s="1"/>
  <c r="CL548" i="7"/>
  <c r="CN548" i="7" s="1"/>
  <c r="CM548" i="7"/>
  <c r="CM484" i="7"/>
  <c r="CO484" i="7"/>
  <c r="CP484" i="7" s="1"/>
  <c r="CL484" i="7"/>
  <c r="CN484" i="7" s="1"/>
  <c r="CM497" i="7"/>
  <c r="CO497" i="7"/>
  <c r="CP497" i="7" s="1"/>
  <c r="CL497" i="7"/>
  <c r="CN497" i="7" s="1"/>
  <c r="CL516" i="7"/>
  <c r="CN516" i="7" s="1"/>
  <c r="CM516" i="7"/>
  <c r="CO516" i="7"/>
  <c r="CP516" i="7" s="1"/>
  <c r="CO515" i="7"/>
  <c r="CP515" i="7" s="1"/>
  <c r="CL515" i="7"/>
  <c r="CN515" i="7" s="1"/>
  <c r="CM515" i="7"/>
  <c r="CM514" i="7"/>
  <c r="CO514" i="7"/>
  <c r="CP514" i="7" s="1"/>
  <c r="CL514" i="7"/>
  <c r="CN514" i="7" s="1"/>
  <c r="CM513" i="7"/>
  <c r="CO513" i="7"/>
  <c r="CP513" i="7" s="1"/>
  <c r="CL513" i="7"/>
  <c r="CN513" i="7" s="1"/>
  <c r="CO511" i="7"/>
  <c r="CP511" i="7" s="1"/>
  <c r="CL511" i="7"/>
  <c r="CN511" i="7" s="1"/>
  <c r="CM511" i="7"/>
  <c r="CO510" i="7"/>
  <c r="CP510" i="7" s="1"/>
  <c r="CM510" i="7"/>
  <c r="CL510" i="7"/>
  <c r="CN510" i="7" s="1"/>
  <c r="CM509" i="7"/>
  <c r="CO509" i="7"/>
  <c r="CP509" i="7" s="1"/>
  <c r="CL509" i="7"/>
  <c r="CN509" i="7" s="1"/>
  <c r="CO508" i="7"/>
  <c r="CP508" i="7" s="1"/>
  <c r="CL508" i="7"/>
  <c r="CN508" i="7" s="1"/>
  <c r="CM508" i="7"/>
  <c r="CM507" i="7"/>
  <c r="CO507" i="7"/>
  <c r="CP507" i="7" s="1"/>
  <c r="CL507" i="7"/>
  <c r="CN507" i="7" s="1"/>
  <c r="CM506" i="7"/>
  <c r="CO506" i="7"/>
  <c r="CP506" i="7" s="1"/>
  <c r="CL506" i="7"/>
  <c r="CN506" i="7" s="1"/>
  <c r="CL505" i="7"/>
  <c r="CN505" i="7" s="1"/>
  <c r="CM505" i="7"/>
  <c r="CO505" i="7"/>
  <c r="CP505" i="7" s="1"/>
  <c r="CO504" i="7"/>
  <c r="CP504" i="7" s="1"/>
  <c r="CL504" i="7"/>
  <c r="CN504" i="7" s="1"/>
  <c r="CM504" i="7"/>
  <c r="CM517" i="7"/>
  <c r="CO517" i="7"/>
  <c r="CP517" i="7" s="1"/>
  <c r="CL517" i="7"/>
  <c r="CN517" i="7" s="1"/>
  <c r="CM503" i="7"/>
  <c r="CO503" i="7"/>
  <c r="CP503" i="7" s="1"/>
  <c r="CL503" i="7"/>
  <c r="CN503" i="7" s="1"/>
  <c r="CO502" i="7"/>
  <c r="CP502" i="7" s="1"/>
  <c r="CL502" i="7"/>
  <c r="CN502" i="7" s="1"/>
  <c r="CM502" i="7"/>
  <c r="CO501" i="7"/>
  <c r="CP501" i="7" s="1"/>
  <c r="CL501" i="7"/>
  <c r="CN501" i="7" s="1"/>
  <c r="CM501" i="7"/>
  <c r="CM500" i="7"/>
  <c r="CL500" i="7"/>
  <c r="CN500" i="7" s="1"/>
  <c r="CO500" i="7"/>
  <c r="CP500" i="7" s="1"/>
  <c r="CL499" i="7"/>
  <c r="CN499" i="7" s="1"/>
  <c r="CM499" i="7"/>
  <c r="CO499" i="7"/>
  <c r="CP499" i="7" s="1"/>
  <c r="CL512" i="7"/>
  <c r="CN512" i="7" s="1"/>
  <c r="CM512" i="7"/>
  <c r="CO512" i="7"/>
  <c r="CP512" i="7" s="1"/>
  <c r="CL543" i="7"/>
  <c r="CN543" i="7" s="1"/>
  <c r="CM543" i="7"/>
  <c r="CO543" i="7"/>
  <c r="CP543" i="7" s="1"/>
  <c r="CL452" i="7"/>
  <c r="CN452" i="7" s="1"/>
  <c r="CM452" i="7"/>
  <c r="CO452" i="7"/>
  <c r="CP452" i="7" s="1"/>
  <c r="CL439" i="7"/>
  <c r="CN439" i="7" s="1"/>
  <c r="CM439" i="7"/>
  <c r="CO439" i="7"/>
  <c r="CP439" i="7" s="1"/>
  <c r="CO538" i="7"/>
  <c r="CP538" i="7" s="1"/>
  <c r="CL538" i="7"/>
  <c r="CN538" i="7" s="1"/>
  <c r="CM538" i="7"/>
  <c r="CL520" i="7"/>
  <c r="CN520" i="7" s="1"/>
  <c r="CM520" i="7"/>
  <c r="CO520" i="7"/>
  <c r="CP520" i="7" s="1"/>
  <c r="CL518" i="7"/>
  <c r="CN518" i="7" s="1"/>
  <c r="CM518" i="7"/>
  <c r="CO518" i="7"/>
  <c r="CP518" i="7" s="1"/>
  <c r="CO369" i="7"/>
  <c r="CP369" i="7" s="1"/>
  <c r="CL369" i="7"/>
  <c r="CN369" i="7" s="1"/>
  <c r="CM369" i="7"/>
  <c r="CO269" i="7"/>
  <c r="CP269" i="7" s="1"/>
  <c r="CL269" i="7"/>
  <c r="CN269" i="7" s="1"/>
  <c r="CM269" i="7"/>
  <c r="CO267" i="7"/>
  <c r="CP267" i="7" s="1"/>
  <c r="CL267" i="7"/>
  <c r="CN267" i="7" s="1"/>
  <c r="CM267" i="7"/>
  <c r="CO265" i="7"/>
  <c r="CP265" i="7" s="1"/>
  <c r="CL265" i="7"/>
  <c r="CN265" i="7" s="1"/>
  <c r="CM265" i="7"/>
  <c r="CO13" i="7"/>
  <c r="CP13" i="7" s="1"/>
  <c r="CL13" i="7"/>
  <c r="CN13" i="7" s="1"/>
  <c r="CM13" i="7"/>
  <c r="CO547" i="7"/>
  <c r="CP547" i="7" s="1"/>
  <c r="CL547" i="7"/>
  <c r="CN547" i="7" s="1"/>
  <c r="CM547" i="7"/>
  <c r="CL706" i="7"/>
  <c r="CN706" i="7" s="1"/>
  <c r="CM706" i="7"/>
  <c r="CO706" i="7"/>
  <c r="CP706" i="7" s="1"/>
  <c r="CL434" i="7"/>
  <c r="CN434" i="7" s="1"/>
  <c r="CM434" i="7"/>
  <c r="CO434" i="7"/>
  <c r="CP434" i="7" s="1"/>
  <c r="CL255" i="7"/>
  <c r="CN255" i="7" s="1"/>
  <c r="CM255" i="7"/>
  <c r="CO255" i="7"/>
  <c r="CP255" i="7" s="1"/>
  <c r="CO432" i="7"/>
  <c r="CP432" i="7" s="1"/>
  <c r="CL432" i="7"/>
  <c r="CN432" i="7" s="1"/>
  <c r="CM432" i="7"/>
  <c r="CO430" i="7"/>
  <c r="CP430" i="7" s="1"/>
  <c r="CL430" i="7"/>
  <c r="CN430" i="7" s="1"/>
  <c r="CM430" i="7"/>
  <c r="CM425" i="7"/>
  <c r="CO425" i="7"/>
  <c r="CP425" i="7" s="1"/>
  <c r="CL425" i="7"/>
  <c r="CN425" i="7" s="1"/>
  <c r="CO211" i="7"/>
  <c r="CP211" i="7" s="1"/>
  <c r="CL211" i="7"/>
  <c r="CN211" i="7" s="1"/>
  <c r="CM211" i="7"/>
  <c r="CO210" i="7"/>
  <c r="CP210" i="7" s="1"/>
  <c r="CL210" i="7"/>
  <c r="CN210" i="7" s="1"/>
  <c r="CO202" i="7"/>
  <c r="CP202" i="7" s="1"/>
  <c r="CL202" i="7"/>
  <c r="CN202" i="7" s="1"/>
  <c r="CM202" i="7"/>
  <c r="CM200" i="7"/>
  <c r="CO200" i="7"/>
  <c r="CP200" i="7" s="1"/>
  <c r="CL200" i="7"/>
  <c r="CN200" i="7" s="1"/>
  <c r="CL199" i="7"/>
  <c r="CN199" i="7" s="1"/>
  <c r="CM199" i="7"/>
  <c r="CO199" i="7"/>
  <c r="CP199" i="7" s="1"/>
  <c r="CO194" i="7"/>
  <c r="CP194" i="7" s="1"/>
  <c r="CL194" i="7"/>
  <c r="CN194" i="7" s="1"/>
  <c r="CM194" i="7"/>
  <c r="CM471" i="7"/>
  <c r="CO471" i="7"/>
  <c r="CP471" i="7" s="1"/>
  <c r="CL471" i="7"/>
  <c r="CN471" i="7" s="1"/>
  <c r="CL187" i="7"/>
  <c r="CN187" i="7" s="1"/>
  <c r="CM187" i="7"/>
  <c r="CO187" i="7"/>
  <c r="CP187" i="7" s="1"/>
  <c r="CO185" i="7"/>
  <c r="CP185" i="7" s="1"/>
  <c r="CL185" i="7"/>
  <c r="CN185" i="7" s="1"/>
  <c r="CM185" i="7"/>
  <c r="CL178" i="7"/>
  <c r="CN178" i="7" s="1"/>
  <c r="CM178" i="7"/>
  <c r="CO178" i="7"/>
  <c r="CP178" i="7" s="1"/>
  <c r="CL469" i="7"/>
  <c r="CN469" i="7" s="1"/>
  <c r="CM469" i="7"/>
  <c r="CO469" i="7"/>
  <c r="CP469" i="7" s="1"/>
  <c r="CL468" i="7"/>
  <c r="CN468" i="7" s="1"/>
  <c r="CM468" i="7"/>
  <c r="CO468" i="7"/>
  <c r="CP468" i="7" s="1"/>
  <c r="CO174" i="7"/>
  <c r="CP174" i="7" s="1"/>
  <c r="CL174" i="7"/>
  <c r="CN174" i="7" s="1"/>
  <c r="CM174" i="7"/>
  <c r="CO170" i="7"/>
  <c r="CP170" i="7" s="1"/>
  <c r="CL170" i="7"/>
  <c r="CN170" i="7" s="1"/>
  <c r="CM170" i="7"/>
  <c r="CO410" i="7"/>
  <c r="CP410" i="7" s="1"/>
  <c r="CL410" i="7"/>
  <c r="CN410" i="7" s="1"/>
  <c r="CM410" i="7"/>
  <c r="CL366" i="7"/>
  <c r="CN366" i="7" s="1"/>
  <c r="CM366" i="7"/>
  <c r="CO366" i="7"/>
  <c r="CP366" i="7" s="1"/>
  <c r="CM463" i="7"/>
  <c r="CO463" i="7"/>
  <c r="CP463" i="7" s="1"/>
  <c r="CL463" i="7"/>
  <c r="CN463" i="7" s="1"/>
  <c r="CO407" i="7"/>
  <c r="CP407" i="7" s="1"/>
  <c r="CL407" i="7"/>
  <c r="CN407" i="7" s="1"/>
  <c r="CM407" i="7"/>
  <c r="BH420" i="7"/>
  <c r="BH189" i="7"/>
  <c r="BH465" i="7"/>
  <c r="BH466" i="7"/>
  <c r="BH467" i="7"/>
  <c r="BH190" i="7"/>
  <c r="BH175" i="7"/>
  <c r="BH168" i="7"/>
  <c r="BH182" i="7"/>
  <c r="BH180" i="7"/>
  <c r="BH183" i="7"/>
  <c r="CQ25" i="7"/>
  <c r="CQ31" i="7"/>
  <c r="CQ43" i="7"/>
  <c r="CQ51" i="7"/>
  <c r="CQ59" i="7"/>
  <c r="CQ226" i="7"/>
  <c r="CQ26" i="7"/>
  <c r="CQ231" i="7"/>
  <c r="CQ33" i="7"/>
  <c r="CQ37" i="7"/>
  <c r="CQ41" i="7"/>
  <c r="CQ45" i="7"/>
  <c r="CQ49" i="7"/>
  <c r="CQ53" i="7"/>
  <c r="CQ57" i="7"/>
  <c r="CQ61" i="7"/>
  <c r="CQ65" i="7"/>
  <c r="CQ128" i="7"/>
  <c r="CQ591" i="7"/>
  <c r="CQ66" i="7"/>
  <c r="CQ67" i="7"/>
  <c r="CQ68" i="7"/>
  <c r="CQ69" i="7"/>
  <c r="CQ3" i="7"/>
  <c r="CQ70" i="7"/>
  <c r="CQ71" i="7"/>
  <c r="CQ72" i="7"/>
  <c r="CQ73" i="7"/>
  <c r="CQ74" i="7"/>
  <c r="CQ75" i="7"/>
  <c r="CQ76" i="7"/>
  <c r="CQ77" i="7"/>
  <c r="CQ78" i="7"/>
  <c r="CQ79" i="7"/>
  <c r="CQ80" i="7"/>
  <c r="CQ596" i="7"/>
  <c r="CQ81" i="7"/>
  <c r="CQ4" i="7"/>
  <c r="CQ82" i="7"/>
  <c r="CQ83" i="7"/>
  <c r="CQ84" i="7"/>
  <c r="CQ603" i="7"/>
  <c r="CQ85" i="7"/>
  <c r="CQ86" i="7"/>
  <c r="CQ87" i="7"/>
  <c r="CQ88" i="7"/>
  <c r="CQ89" i="7"/>
  <c r="CQ90" i="7"/>
  <c r="CQ91" i="7"/>
  <c r="CQ92" i="7"/>
  <c r="CQ93" i="7"/>
  <c r="CQ94" i="7"/>
  <c r="CQ95" i="7"/>
  <c r="CQ96" i="7"/>
  <c r="CQ97" i="7"/>
  <c r="CQ98" i="7"/>
  <c r="CQ99" i="7"/>
  <c r="CQ100" i="7"/>
  <c r="CQ101" i="7"/>
  <c r="CQ102" i="7"/>
  <c r="CQ103" i="7"/>
  <c r="CQ104" i="7"/>
  <c r="CQ105" i="7"/>
  <c r="CQ275" i="7"/>
  <c r="CQ315" i="7"/>
  <c r="CQ314" i="7"/>
  <c r="CQ359" i="7"/>
  <c r="CQ405" i="7"/>
  <c r="CQ403" i="7"/>
  <c r="CQ404" i="7"/>
  <c r="CQ340" i="7"/>
  <c r="CQ338" i="7"/>
  <c r="CQ258" i="7"/>
  <c r="CQ358" i="7"/>
  <c r="CQ12" i="7"/>
  <c r="CQ228" i="7"/>
  <c r="CQ460" i="7"/>
  <c r="CQ528" i="7"/>
  <c r="CQ17" i="7"/>
  <c r="CQ237" i="7"/>
  <c r="CQ391" i="7"/>
  <c r="CQ283" i="7"/>
  <c r="CQ276" i="7"/>
  <c r="CQ289" i="7"/>
  <c r="CQ450" i="7"/>
  <c r="CQ453" i="7"/>
  <c r="CQ304" i="7"/>
  <c r="CQ309" i="7"/>
  <c r="CQ322" i="7"/>
  <c r="CQ343" i="7"/>
  <c r="CQ390" i="7"/>
  <c r="CQ399" i="7"/>
  <c r="CQ310" i="7"/>
  <c r="CQ442" i="7"/>
  <c r="CQ261" i="7"/>
  <c r="CQ377" i="7"/>
  <c r="CQ715" i="7"/>
  <c r="CQ725" i="7"/>
  <c r="CQ724" i="7"/>
  <c r="CQ664" i="7"/>
  <c r="CQ727" i="7"/>
  <c r="CQ667" i="7"/>
  <c r="CQ666" i="7"/>
  <c r="CQ663" i="7"/>
  <c r="CQ698" i="7"/>
  <c r="CQ649" i="7"/>
  <c r="CQ717" i="7"/>
  <c r="CQ719" i="7"/>
  <c r="CQ630" i="7"/>
  <c r="CQ607" i="7"/>
  <c r="CQ713" i="7"/>
  <c r="CQ590" i="7"/>
  <c r="CQ720" i="7"/>
  <c r="CQ697" i="7"/>
  <c r="CQ19" i="7"/>
  <c r="CQ593" i="7"/>
  <c r="CQ678" i="7"/>
  <c r="CQ653" i="7"/>
  <c r="CQ5" i="7"/>
  <c r="CQ579" i="7"/>
  <c r="CQ689" i="7"/>
  <c r="CQ583" i="7"/>
  <c r="CQ688" i="7"/>
  <c r="CQ580" i="7"/>
  <c r="CQ656" i="7"/>
  <c r="CQ694" i="7"/>
  <c r="CQ16" i="7"/>
  <c r="CQ11" i="7"/>
  <c r="CQ613" i="7"/>
  <c r="CQ659" i="7"/>
  <c r="CQ691" i="7"/>
  <c r="CQ705" i="7"/>
  <c r="CQ679" i="7"/>
  <c r="CQ676" i="7"/>
  <c r="CQ658" i="7"/>
  <c r="CQ581" i="7"/>
  <c r="CQ608" i="7"/>
  <c r="CQ702" i="7"/>
  <c r="CQ680" i="7"/>
  <c r="CQ677" i="7"/>
  <c r="CQ646" i="7"/>
  <c r="CQ634" i="7"/>
  <c r="CQ647" i="7"/>
  <c r="CQ573" i="7"/>
  <c r="CQ643" i="7"/>
  <c r="CQ572" i="7"/>
  <c r="CQ570" i="7"/>
  <c r="CQ569" i="7"/>
  <c r="CQ14" i="7"/>
  <c r="CQ682" i="7"/>
  <c r="CQ597" i="7"/>
  <c r="CQ614" i="7"/>
  <c r="CQ594" i="7"/>
  <c r="CQ629" i="7"/>
  <c r="CQ699" i="7"/>
  <c r="CQ635" i="7"/>
  <c r="CQ704" i="7"/>
  <c r="CQ612" i="7"/>
  <c r="CQ611" i="7"/>
  <c r="CQ661" i="7"/>
  <c r="CQ655" i="7"/>
  <c r="CQ692" i="7"/>
  <c r="CQ662" i="7"/>
  <c r="CQ585" i="7"/>
  <c r="CQ588" i="7"/>
  <c r="CQ639" i="7"/>
  <c r="CQ636" i="7"/>
  <c r="CQ578" i="7"/>
  <c r="CQ576" i="7"/>
  <c r="CQ575" i="7"/>
  <c r="CQ568" i="7"/>
  <c r="CQ577" i="7"/>
  <c r="CQ561" i="7"/>
  <c r="CQ654" i="7"/>
  <c r="CQ709" i="7"/>
  <c r="CQ495" i="7"/>
  <c r="CQ531" i="7"/>
  <c r="CQ486" i="7"/>
  <c r="CQ496" i="7"/>
  <c r="CQ560" i="7"/>
  <c r="CQ524" i="7"/>
  <c r="CQ525" i="7"/>
  <c r="CQ537" i="7"/>
  <c r="CQ535" i="7"/>
  <c r="CQ489" i="7"/>
  <c r="CQ492" i="7"/>
  <c r="CQ700" i="7"/>
  <c r="CQ494" i="7"/>
  <c r="CQ536" i="7"/>
  <c r="CQ451" i="7"/>
  <c r="CQ444" i="7"/>
  <c r="CQ522" i="7"/>
  <c r="CQ521" i="7"/>
  <c r="CQ519" i="7"/>
  <c r="CQ440" i="7"/>
  <c r="CQ270" i="7"/>
  <c r="CQ268" i="7"/>
  <c r="CQ266" i="7"/>
  <c r="CQ545" i="7"/>
  <c r="CQ546" i="7"/>
  <c r="CQ224" i="7"/>
  <c r="CQ435" i="7"/>
  <c r="CQ256" i="7"/>
  <c r="CQ482" i="7"/>
  <c r="CQ431" i="7"/>
  <c r="CQ558" i="7"/>
  <c r="CQ221" i="7"/>
  <c r="CQ219" i="7"/>
  <c r="CQ217" i="7"/>
  <c r="CQ475" i="7"/>
  <c r="CQ130" i="7"/>
  <c r="CQ474" i="7"/>
  <c r="CQ424" i="7"/>
  <c r="CQ472" i="7"/>
  <c r="CQ212" i="7"/>
  <c r="CQ129" i="7"/>
  <c r="CQ208" i="7"/>
  <c r="CQ206" i="7"/>
  <c r="CQ197" i="7"/>
  <c r="CQ196" i="7"/>
  <c r="CQ191" i="7"/>
  <c r="CQ190" i="7"/>
  <c r="CQ420" i="7"/>
  <c r="CQ470" i="7"/>
  <c r="CQ189" i="7"/>
  <c r="CQ183" i="7"/>
  <c r="CQ182" i="7"/>
  <c r="CQ180" i="7"/>
  <c r="CQ553" i="7"/>
  <c r="CQ467" i="7"/>
  <c r="CQ466" i="7"/>
  <c r="CQ175" i="7"/>
  <c r="CQ172" i="7"/>
  <c r="CQ465" i="7"/>
  <c r="CQ168" i="7"/>
  <c r="CQ415" i="7"/>
  <c r="CQ29" i="7"/>
  <c r="CQ40" i="7"/>
  <c r="CQ44" i="7"/>
  <c r="CQ48" i="7"/>
  <c r="CQ52" i="7"/>
  <c r="CQ56" i="7"/>
  <c r="CQ60" i="7"/>
  <c r="CQ64" i="7"/>
  <c r="CQ106" i="7"/>
  <c r="CQ107" i="7"/>
  <c r="CQ108" i="7"/>
  <c r="CQ109" i="7"/>
  <c r="CQ110" i="7"/>
  <c r="CQ111" i="7"/>
  <c r="CQ615" i="7"/>
  <c r="CQ112" i="7"/>
  <c r="CQ113" i="7"/>
  <c r="CQ114" i="7"/>
  <c r="CQ115" i="7"/>
  <c r="CQ116" i="7"/>
  <c r="CQ117" i="7"/>
  <c r="CQ118" i="7"/>
  <c r="CQ119" i="7"/>
  <c r="CQ120" i="7"/>
  <c r="CQ346" i="7"/>
  <c r="CQ121" i="7"/>
  <c r="CQ122" i="7"/>
  <c r="CQ6" i="7"/>
  <c r="CQ348" i="7"/>
  <c r="CQ620" i="7"/>
  <c r="CQ7" i="7"/>
  <c r="CQ123" i="7"/>
  <c r="CQ124" i="7"/>
  <c r="CQ125" i="7"/>
  <c r="CQ131" i="7"/>
  <c r="CQ132" i="7"/>
  <c r="CQ133" i="7"/>
  <c r="CQ623" i="7"/>
  <c r="CQ9" i="7"/>
  <c r="CQ134" i="7"/>
  <c r="CQ135" i="7"/>
  <c r="CQ136" i="7"/>
  <c r="CQ137" i="7"/>
  <c r="CQ138" i="7"/>
  <c r="CQ139" i="7"/>
  <c r="CQ626" i="7"/>
  <c r="CQ140" i="7"/>
  <c r="CQ141" i="7"/>
  <c r="CQ142" i="7"/>
  <c r="CQ143" i="7"/>
  <c r="CQ144" i="7"/>
  <c r="CQ145" i="7"/>
  <c r="CQ146" i="7"/>
  <c r="CQ147" i="7"/>
  <c r="CQ148" i="7"/>
  <c r="CQ149" i="7"/>
  <c r="CQ150" i="7"/>
  <c r="CQ151" i="7"/>
  <c r="CQ152" i="7"/>
  <c r="CQ153" i="7"/>
  <c r="CQ154" i="7"/>
  <c r="CQ155" i="7"/>
  <c r="CQ156" i="7"/>
  <c r="CQ157" i="7"/>
  <c r="CQ158" i="7"/>
  <c r="CQ159" i="7"/>
  <c r="CQ160" i="7"/>
  <c r="CQ161" i="7"/>
  <c r="CQ162" i="7"/>
  <c r="CQ163" i="7"/>
  <c r="CQ164" i="7"/>
  <c r="CQ165" i="7"/>
  <c r="CQ166" i="7"/>
  <c r="CQ245" i="7"/>
  <c r="CQ229" i="7"/>
  <c r="CQ349" i="7"/>
  <c r="CQ622" i="7"/>
  <c r="CQ641" i="7"/>
  <c r="CQ239" i="7"/>
  <c r="CQ487" i="7"/>
  <c r="CQ284" i="7"/>
  <c r="CQ381" i="7"/>
  <c r="CQ248" i="7"/>
  <c r="CQ294" i="7"/>
  <c r="CQ297" i="7"/>
  <c r="CQ303" i="7"/>
  <c r="CQ307" i="7"/>
  <c r="CQ529" i="7"/>
  <c r="CQ342" i="7"/>
  <c r="CQ2" i="7"/>
  <c r="CQ288" i="7"/>
  <c r="CQ385" i="7"/>
  <c r="CQ383" i="7"/>
  <c r="CQ282" i="7"/>
  <c r="CQ447" i="7"/>
  <c r="CQ443" i="7"/>
  <c r="CQ362" i="7"/>
  <c r="CQ498" i="7"/>
  <c r="CQ523" i="7"/>
  <c r="CQ394" i="7"/>
  <c r="CQ292" i="7"/>
  <c r="CQ372" i="7"/>
  <c r="CQ360" i="7"/>
  <c r="CQ273" i="7"/>
  <c r="CQ287" i="7"/>
  <c r="CQ361" i="7"/>
  <c r="CQ254" i="7"/>
  <c r="CQ253" i="7"/>
  <c r="CQ249" i="7"/>
  <c r="CQ438" i="7"/>
  <c r="CQ233" i="7"/>
  <c r="CQ243" i="7"/>
  <c r="CQ257" i="7"/>
  <c r="CQ262" i="7"/>
  <c r="CQ271" i="7"/>
  <c r="CQ281" i="7"/>
  <c r="CQ313" i="7"/>
  <c r="CQ318" i="7"/>
  <c r="CQ323" i="7"/>
  <c r="CQ325" i="7"/>
  <c r="CQ327" i="7"/>
  <c r="CQ329" i="7"/>
  <c r="CQ331" i="7"/>
  <c r="CQ335" i="7"/>
  <c r="CQ350" i="7"/>
  <c r="CQ352" i="7"/>
  <c r="CQ354" i="7"/>
  <c r="CQ356" i="7"/>
  <c r="CQ371" i="7"/>
  <c r="CQ280" i="7"/>
  <c r="CQ379" i="7"/>
  <c r="CQ393" i="7"/>
  <c r="CQ397" i="7"/>
  <c r="CQ401" i="7"/>
  <c r="CQ402" i="7"/>
  <c r="CQ367" i="7"/>
  <c r="CQ370" i="7"/>
  <c r="CP370" i="7"/>
  <c r="CN370" i="7"/>
  <c r="CQ454" i="7"/>
  <c r="CQ456" i="7"/>
  <c r="CQ347" i="7"/>
  <c r="CQ227" i="7"/>
  <c r="CQ263" i="7"/>
  <c r="CQ400" i="7"/>
  <c r="CQ299" i="7"/>
  <c r="CQ301" i="7"/>
  <c r="CQ234" i="7"/>
  <c r="CQ127" i="7"/>
  <c r="CQ384" i="7"/>
  <c r="CQ436" i="7"/>
  <c r="CQ433" i="7"/>
  <c r="CQ481" i="7"/>
  <c r="CQ480" i="7"/>
  <c r="CQ428" i="7"/>
  <c r="CQ478" i="7"/>
  <c r="CQ476" i="7"/>
  <c r="CQ426" i="7"/>
  <c r="CQ218" i="7"/>
  <c r="CQ214" i="7"/>
  <c r="CQ473" i="7"/>
  <c r="CQ423" i="7"/>
  <c r="CQ207" i="7"/>
  <c r="CQ205" i="7"/>
  <c r="CQ204" i="7"/>
  <c r="CQ203" i="7"/>
  <c r="CQ201" i="7"/>
  <c r="CQ421" i="7"/>
  <c r="CQ195" i="7"/>
  <c r="CQ188" i="7"/>
  <c r="CQ555" i="7"/>
  <c r="CQ181" i="7"/>
  <c r="CQ179" i="7"/>
  <c r="CQ417" i="7"/>
  <c r="CQ177" i="7"/>
  <c r="CQ413" i="7"/>
  <c r="CQ464" i="7"/>
  <c r="CQ408" i="7"/>
  <c r="CQ167" i="7"/>
  <c r="CQ21" i="7"/>
  <c r="CQ22" i="7"/>
  <c r="CQ24" i="7"/>
  <c r="CQ35" i="7"/>
  <c r="CQ47" i="7"/>
  <c r="CQ55" i="7"/>
  <c r="CQ260" i="7"/>
  <c r="CQ344" i="7"/>
  <c r="CQ488" i="7"/>
  <c r="CQ286" i="7"/>
  <c r="CQ449" i="7"/>
  <c r="CQ300" i="7"/>
  <c r="CQ312" i="7"/>
  <c r="CQ339" i="7"/>
  <c r="CQ455" i="7"/>
  <c r="CQ336" i="7"/>
  <c r="CQ230" i="7"/>
  <c r="CQ368" i="7"/>
  <c r="CQ334" i="7"/>
  <c r="CQ711" i="7"/>
  <c r="CQ723" i="7"/>
  <c r="CQ665" i="7"/>
  <c r="CQ718" i="7"/>
  <c r="CQ721" i="7"/>
  <c r="CQ730" i="7"/>
  <c r="CQ631" i="7"/>
  <c r="CQ671" i="7"/>
  <c r="CQ710" i="7"/>
  <c r="CQ652" i="7"/>
  <c r="CQ722" i="7"/>
  <c r="CQ701" i="7"/>
  <c r="CQ627" i="7"/>
  <c r="CQ714" i="7"/>
  <c r="CQ712" i="7"/>
  <c r="CQ589" i="7"/>
  <c r="CQ651" i="7"/>
  <c r="CQ592" i="7"/>
  <c r="CQ729" i="7"/>
  <c r="CQ617" i="7"/>
  <c r="CQ650" i="7"/>
  <c r="CQ598" i="7"/>
  <c r="CQ595" i="7"/>
  <c r="CQ672" i="7"/>
  <c r="CQ606" i="7"/>
  <c r="CQ609" i="7"/>
  <c r="CQ601" i="7"/>
  <c r="CQ633" i="7"/>
  <c r="CQ703" i="7"/>
  <c r="CQ602" i="7"/>
  <c r="CQ616" i="7"/>
  <c r="CQ683" i="7"/>
  <c r="CQ8" i="7"/>
  <c r="CQ600" i="7"/>
  <c r="CQ681" i="7"/>
  <c r="CQ632" i="7"/>
  <c r="CQ693" i="7"/>
  <c r="CQ610" i="7"/>
  <c r="CQ642" i="7"/>
  <c r="CQ687" i="7"/>
  <c r="CQ674" i="7"/>
  <c r="CQ684" i="7"/>
  <c r="CQ685" i="7"/>
  <c r="CQ564" i="7"/>
  <c r="CQ565" i="7"/>
  <c r="CQ563" i="7"/>
  <c r="CQ645" i="7"/>
  <c r="CQ640" i="7"/>
  <c r="CQ605" i="7"/>
  <c r="CQ618" i="7"/>
  <c r="CQ566" i="7"/>
  <c r="CQ644" i="7"/>
  <c r="CQ624" i="7"/>
  <c r="CQ604" i="7"/>
  <c r="CQ669" i="7"/>
  <c r="CQ628" i="7"/>
  <c r="CQ582" i="7"/>
  <c r="CQ690" i="7"/>
  <c r="CQ599" i="7"/>
  <c r="CQ586" i="7"/>
  <c r="CQ584" i="7"/>
  <c r="CQ619" i="7"/>
  <c r="CQ648" i="7"/>
  <c r="CQ660" i="7"/>
  <c r="CQ695" i="7"/>
  <c r="CQ675" i="7"/>
  <c r="CQ673" i="7"/>
  <c r="CQ696" i="7"/>
  <c r="CQ686" i="7"/>
  <c r="CQ638" i="7"/>
  <c r="CQ670" i="7"/>
  <c r="CQ707" i="7"/>
  <c r="CQ574" i="7"/>
  <c r="CQ567" i="7"/>
  <c r="CQ571" i="7"/>
  <c r="CQ562" i="7"/>
  <c r="CQ637" i="7"/>
  <c r="CQ716" i="7"/>
  <c r="CQ15" i="7"/>
  <c r="CQ532" i="7"/>
  <c r="CQ550" i="7"/>
  <c r="CQ493" i="7"/>
  <c r="CQ533" i="7"/>
  <c r="CQ554" i="7"/>
  <c r="CQ526" i="7"/>
  <c r="CQ559" i="7"/>
  <c r="CQ542" i="7"/>
  <c r="CQ491" i="7"/>
  <c r="CQ490" i="7"/>
  <c r="CQ625" i="7"/>
  <c r="CQ621" i="7"/>
  <c r="CQ587" i="7"/>
  <c r="CQ551" i="7"/>
  <c r="CQ552" i="7"/>
  <c r="CQ539" i="7"/>
  <c r="CQ10" i="7"/>
  <c r="CQ18" i="7"/>
  <c r="CQ548" i="7"/>
  <c r="CQ484" i="7"/>
  <c r="CQ497" i="7"/>
  <c r="CQ516" i="7"/>
  <c r="CQ515" i="7"/>
  <c r="CQ514" i="7"/>
  <c r="CQ513" i="7"/>
  <c r="CQ511" i="7"/>
  <c r="CQ510" i="7"/>
  <c r="CQ509" i="7"/>
  <c r="CQ508" i="7"/>
  <c r="CQ507" i="7"/>
  <c r="CQ506" i="7"/>
  <c r="CQ505" i="7"/>
  <c r="CQ504" i="7"/>
  <c r="CQ517" i="7"/>
  <c r="CQ503" i="7"/>
  <c r="CQ502" i="7"/>
  <c r="CQ501" i="7"/>
  <c r="CQ500" i="7"/>
  <c r="CQ499" i="7"/>
  <c r="CQ512" i="7"/>
  <c r="CQ543" i="7"/>
  <c r="CQ452" i="7"/>
  <c r="CQ439" i="7"/>
  <c r="CQ538" i="7"/>
  <c r="CQ520" i="7"/>
  <c r="CQ518" i="7"/>
  <c r="CQ369" i="7"/>
  <c r="CQ269" i="7"/>
  <c r="CQ267" i="7"/>
  <c r="CQ265" i="7"/>
  <c r="CQ547" i="7"/>
  <c r="CQ706" i="7"/>
  <c r="CQ434" i="7"/>
  <c r="CQ255" i="7"/>
  <c r="CQ432" i="7"/>
  <c r="CQ430" i="7"/>
  <c r="CQ425" i="7"/>
  <c r="CQ211" i="7"/>
  <c r="CQ210" i="7"/>
  <c r="CQ202" i="7"/>
  <c r="CQ200" i="7"/>
  <c r="CQ199" i="7"/>
  <c r="CQ194" i="7"/>
  <c r="CQ471" i="7"/>
  <c r="CQ187" i="7"/>
  <c r="CQ185" i="7"/>
  <c r="CQ178" i="7"/>
  <c r="CQ469" i="7"/>
  <c r="CQ468" i="7"/>
  <c r="CQ174" i="7"/>
  <c r="CQ170" i="7"/>
  <c r="CQ410" i="7"/>
  <c r="CQ366" i="7"/>
  <c r="CQ463" i="7"/>
  <c r="CQ407" i="7"/>
  <c r="CQ32" i="7"/>
  <c r="CQ36" i="7"/>
  <c r="CQ28" i="7"/>
  <c r="CQ39" i="7"/>
  <c r="CQ63" i="7"/>
  <c r="CQ341" i="7"/>
  <c r="CQ332" i="7"/>
  <c r="CQ277" i="7"/>
  <c r="CQ395" i="7"/>
  <c r="CQ357" i="7"/>
  <c r="CQ728" i="7"/>
  <c r="CQ241" i="7"/>
  <c r="CQ240" i="7"/>
  <c r="CQ296" i="7"/>
  <c r="CQ457" i="7"/>
  <c r="CQ534" i="7"/>
  <c r="CQ541" i="7"/>
  <c r="CQ20" i="7"/>
  <c r="CQ126" i="7"/>
  <c r="CQ23" i="7"/>
  <c r="CQ27" i="7"/>
  <c r="CQ30" i="7"/>
  <c r="CQ34" i="7"/>
  <c r="CQ38" i="7"/>
  <c r="CQ42" i="7"/>
  <c r="CQ46" i="7"/>
  <c r="CQ50" i="7"/>
  <c r="CQ54" i="7"/>
  <c r="CQ58" i="7"/>
  <c r="CQ62" i="7"/>
  <c r="CQ726" i="7"/>
  <c r="CQ485" i="7"/>
  <c r="CQ278" i="7"/>
  <c r="CQ540" i="7"/>
  <c r="CQ238" i="7"/>
  <c r="CQ242" i="7"/>
  <c r="CQ285" i="7"/>
  <c r="CQ235" i="7"/>
  <c r="CQ290" i="7"/>
  <c r="CQ295" i="7"/>
  <c r="CQ298" i="7"/>
  <c r="CQ305" i="7"/>
  <c r="CQ311" i="7"/>
  <c r="CQ337" i="7"/>
  <c r="CQ345" i="7"/>
  <c r="CQ392" i="7"/>
  <c r="CQ386" i="7"/>
  <c r="CQ387" i="7"/>
  <c r="CQ446" i="7"/>
  <c r="CQ320" i="7"/>
  <c r="CQ445" i="7"/>
  <c r="CQ291" i="7"/>
  <c r="CQ363" i="7"/>
  <c r="CQ376" i="7"/>
  <c r="CQ244" i="7"/>
  <c r="CQ374" i="7"/>
  <c r="CQ316" i="7"/>
  <c r="CQ388" i="7"/>
  <c r="CQ448" i="7"/>
  <c r="CQ458" i="7"/>
  <c r="CQ319" i="7"/>
  <c r="CQ251" i="7"/>
  <c r="CQ250" i="7"/>
  <c r="CQ252" i="7"/>
  <c r="CQ380" i="7"/>
  <c r="CQ232" i="7"/>
  <c r="CQ236" i="7"/>
  <c r="CQ246" i="7"/>
  <c r="CQ259" i="7"/>
  <c r="CQ264" i="7"/>
  <c r="CQ279" i="7"/>
  <c r="CQ293" i="7"/>
  <c r="CQ317" i="7"/>
  <c r="CQ321" i="7"/>
  <c r="CQ324" i="7"/>
  <c r="CQ326" i="7"/>
  <c r="CQ328" i="7"/>
  <c r="CQ330" i="7"/>
  <c r="CQ333" i="7"/>
  <c r="CQ459" i="7"/>
  <c r="CQ351" i="7"/>
  <c r="CQ353" i="7"/>
  <c r="CQ355" i="7"/>
  <c r="CQ364" i="7"/>
  <c r="CQ373" i="7"/>
  <c r="CQ378" i="7"/>
  <c r="CQ382" i="7"/>
  <c r="CQ396" i="7"/>
  <c r="CQ398" i="7"/>
  <c r="CQ406" i="7"/>
  <c r="CQ461" i="7"/>
  <c r="CQ544" i="7"/>
  <c r="CQ272" i="7"/>
  <c r="CQ365" i="7"/>
  <c r="CQ247" i="7"/>
  <c r="CQ375" i="7"/>
  <c r="CQ441" i="7"/>
  <c r="CQ308" i="7"/>
  <c r="CQ306" i="7"/>
  <c r="CQ274" i="7"/>
  <c r="CQ302" i="7"/>
  <c r="CQ389" i="7"/>
  <c r="CQ13" i="7"/>
  <c r="CQ530" i="7"/>
  <c r="CQ225" i="7"/>
  <c r="CQ223" i="7"/>
  <c r="CQ222" i="7"/>
  <c r="CQ437" i="7"/>
  <c r="CQ483" i="7"/>
  <c r="CQ429" i="7"/>
  <c r="CQ557" i="7"/>
  <c r="CQ556" i="7"/>
  <c r="CQ479" i="7"/>
  <c r="CQ477" i="7"/>
  <c r="CQ427" i="7"/>
  <c r="CQ220" i="7"/>
  <c r="CQ216" i="7"/>
  <c r="CQ215" i="7"/>
  <c r="CQ213" i="7"/>
  <c r="CQ422" i="7"/>
  <c r="CQ209" i="7"/>
  <c r="CQ198" i="7"/>
  <c r="CQ193" i="7"/>
  <c r="CQ192" i="7"/>
  <c r="CQ419" i="7"/>
  <c r="CQ186" i="7"/>
  <c r="CQ184" i="7"/>
  <c r="CQ418" i="7"/>
  <c r="CQ416" i="7"/>
  <c r="CQ176" i="7"/>
  <c r="CQ414" i="7"/>
  <c r="CQ412" i="7"/>
  <c r="CQ173" i="7"/>
  <c r="CQ411" i="7"/>
  <c r="CQ549" i="7"/>
  <c r="CQ171" i="7"/>
  <c r="CQ409" i="7"/>
  <c r="CQ462" i="7"/>
  <c r="CQ169" i="7"/>
  <c r="BH400" i="7"/>
  <c r="BH464" i="7"/>
  <c r="BH217" i="7"/>
  <c r="BH179" i="7"/>
  <c r="BH413" i="7"/>
  <c r="BH408" i="7"/>
  <c r="BH424" i="7"/>
  <c r="BH407" i="7"/>
  <c r="BH463" i="7"/>
  <c r="BH366" i="7"/>
  <c r="BH173" i="7"/>
  <c r="BH186" i="7"/>
  <c r="BH184" i="7"/>
  <c r="BG181" i="7"/>
  <c r="BH201" i="7"/>
  <c r="BG720" i="7"/>
  <c r="BH203" i="7"/>
  <c r="BH177" i="7"/>
  <c r="BH417" i="7"/>
  <c r="BH188" i="7"/>
  <c r="BH421" i="7"/>
  <c r="BH555" i="7"/>
  <c r="BH204" i="7"/>
  <c r="BH205" i="7"/>
  <c r="BH473" i="7"/>
  <c r="BH428" i="7"/>
  <c r="BH207" i="7"/>
  <c r="BH214" i="7"/>
  <c r="BH478" i="7"/>
  <c r="BG459" i="7"/>
  <c r="BG426" i="7"/>
  <c r="BH218" i="7"/>
  <c r="BH410" i="7"/>
  <c r="BH469" i="7"/>
  <c r="BH621" i="7"/>
  <c r="BH717" i="7"/>
  <c r="BH471" i="7"/>
  <c r="BH200" i="7"/>
  <c r="BH490" i="7"/>
  <c r="BH474" i="7"/>
  <c r="BH194" i="7"/>
  <c r="BG55" i="7"/>
  <c r="BG533" i="7"/>
  <c r="BG673" i="7"/>
  <c r="BH702" i="7"/>
  <c r="BG627" i="7"/>
  <c r="BH257" i="7"/>
  <c r="BH130" i="7"/>
  <c r="BH475" i="7"/>
  <c r="BH191" i="7"/>
  <c r="BH219" i="7"/>
  <c r="BG392" i="7"/>
  <c r="BH208" i="7"/>
  <c r="BH212" i="7"/>
  <c r="BH470" i="7"/>
  <c r="BH197" i="7"/>
  <c r="BG242" i="7"/>
  <c r="BG507" i="7"/>
  <c r="BG317" i="7"/>
  <c r="BH394" i="7"/>
  <c r="BH321" i="7"/>
  <c r="BG403" i="7"/>
  <c r="BG82" i="7"/>
  <c r="BG337" i="7"/>
  <c r="BH393" i="7"/>
  <c r="BG522" i="7"/>
  <c r="BG566" i="7"/>
  <c r="BH670" i="7"/>
  <c r="BG540" i="7"/>
  <c r="BG443" i="7"/>
  <c r="BG295" i="7"/>
  <c r="BH378" i="7"/>
  <c r="BH290" i="7"/>
  <c r="BG335" i="7"/>
  <c r="BH264" i="7"/>
  <c r="BG388" i="7"/>
  <c r="BH270" i="7"/>
  <c r="BH659" i="7"/>
  <c r="BG500" i="7"/>
  <c r="BH526" i="7"/>
  <c r="BH705" i="7"/>
  <c r="BH551" i="7"/>
  <c r="BH677" i="7"/>
  <c r="BH40" i="7"/>
  <c r="BG364" i="7"/>
  <c r="BG376" i="7"/>
  <c r="BH572" i="7"/>
  <c r="BG511" i="7"/>
  <c r="BG648" i="7"/>
  <c r="BH667" i="7"/>
  <c r="BH637" i="7"/>
  <c r="BH584" i="7"/>
  <c r="BH653" i="7"/>
  <c r="BG451" i="7"/>
  <c r="BG516" i="7"/>
  <c r="BH574" i="7"/>
  <c r="BH581" i="7"/>
  <c r="BH550" i="7"/>
  <c r="BG11" i="7"/>
  <c r="BH255" i="7"/>
  <c r="BG269" i="7"/>
  <c r="BH202" i="7"/>
  <c r="BH434" i="7"/>
  <c r="BH199" i="7"/>
  <c r="BH256" i="7"/>
  <c r="BG65" i="7"/>
  <c r="BG282" i="7"/>
  <c r="BG311" i="7"/>
  <c r="BH336" i="7"/>
  <c r="BH330" i="7"/>
  <c r="BH273" i="7"/>
  <c r="BH669" i="7"/>
  <c r="BH580" i="7"/>
  <c r="BG519" i="7"/>
  <c r="BG517" i="7"/>
  <c r="BG18" i="7"/>
  <c r="BH15" i="7"/>
  <c r="BG582" i="7"/>
  <c r="BG579" i="7"/>
  <c r="BH542" i="7"/>
  <c r="BH599" i="7"/>
  <c r="BH221" i="7"/>
  <c r="BG90" i="7"/>
  <c r="BH544" i="7"/>
  <c r="BH541" i="7"/>
  <c r="BG713" i="7"/>
  <c r="BH573" i="7"/>
  <c r="BH593" i="7"/>
  <c r="BG140" i="7"/>
  <c r="BG266" i="7"/>
  <c r="BG571" i="7"/>
  <c r="BH634" i="7"/>
  <c r="BG694" i="7"/>
  <c r="BG695" i="7"/>
  <c r="BG278" i="7"/>
  <c r="BG99" i="7"/>
  <c r="BG365" i="7"/>
  <c r="BG327" i="7"/>
  <c r="BG387" i="7"/>
  <c r="BG294" i="7"/>
  <c r="BH360" i="7"/>
  <c r="BG339" i="7"/>
  <c r="BH604" i="7"/>
  <c r="BH260" i="7"/>
  <c r="BG396" i="7"/>
  <c r="BG318" i="7"/>
  <c r="BH288" i="7"/>
  <c r="BH259" i="7"/>
  <c r="BH397" i="7"/>
  <c r="BH240" i="7"/>
  <c r="BH539" i="7"/>
  <c r="BH558" i="7"/>
  <c r="BH193" i="7"/>
  <c r="BG250" i="7"/>
  <c r="BH350" i="7"/>
  <c r="BH646" i="7"/>
  <c r="BG440" i="7"/>
  <c r="BH187" i="7"/>
  <c r="BH174" i="7"/>
  <c r="BG51" i="7"/>
  <c r="BH239" i="7"/>
  <c r="BG498" i="7"/>
  <c r="BG345" i="7"/>
  <c r="BG305" i="7"/>
  <c r="BH356" i="7"/>
  <c r="BG326" i="7"/>
  <c r="BH281" i="7"/>
  <c r="BH441" i="7"/>
  <c r="BG236" i="7"/>
  <c r="BH455" i="7"/>
  <c r="BG361" i="7"/>
  <c r="BG587" i="7"/>
  <c r="BH691" i="7"/>
  <c r="BG505" i="7"/>
  <c r="BH185" i="7"/>
  <c r="BH344" i="7"/>
  <c r="BH332" i="7"/>
  <c r="BH298" i="7"/>
  <c r="BH285" i="7"/>
  <c r="BH352" i="7"/>
  <c r="BH367" i="7"/>
  <c r="BH559" i="7"/>
  <c r="BG607" i="7"/>
  <c r="BG209" i="7"/>
  <c r="BH468" i="7"/>
  <c r="BH422" i="7"/>
  <c r="BH562" i="7"/>
  <c r="BH102" i="7"/>
  <c r="BH715" i="7"/>
  <c r="BH619" i="7"/>
  <c r="BG688" i="7"/>
  <c r="BH624" i="7"/>
  <c r="BG719" i="7"/>
  <c r="BH192" i="7"/>
  <c r="BG238" i="7"/>
  <c r="BH41" i="7"/>
  <c r="BG35" i="7"/>
  <c r="BG246" i="7"/>
  <c r="BG523" i="7"/>
  <c r="BH2" i="7"/>
  <c r="BH487" i="7"/>
  <c r="BG399" i="7"/>
  <c r="BG371" i="7"/>
  <c r="BH254" i="7"/>
  <c r="BG279" i="7"/>
  <c r="BH718" i="7"/>
  <c r="BH554" i="7"/>
  <c r="BH618" i="7"/>
  <c r="BG680" i="7"/>
  <c r="BG5" i="7"/>
  <c r="BG722" i="7"/>
  <c r="BH583" i="7"/>
  <c r="BG666" i="7"/>
  <c r="BG444" i="7"/>
  <c r="BG509" i="7"/>
  <c r="BH483" i="7"/>
  <c r="BH277" i="7"/>
  <c r="BH287" i="7"/>
  <c r="BH362" i="7"/>
  <c r="BG529" i="7"/>
  <c r="BH442" i="7"/>
  <c r="BH402" i="7"/>
  <c r="BG328" i="7"/>
  <c r="BH381" i="7"/>
  <c r="BG389" i="7"/>
  <c r="BG493" i="7"/>
  <c r="BG567" i="7"/>
  <c r="BG690" i="7"/>
  <c r="BH608" i="7"/>
  <c r="BG16" i="7"/>
  <c r="BG729" i="7"/>
  <c r="BG649" i="7"/>
  <c r="BH512" i="7"/>
  <c r="BG514" i="7"/>
  <c r="BH213" i="7"/>
  <c r="BH479" i="7"/>
  <c r="BH143" i="7"/>
  <c r="BH359" i="7"/>
  <c r="BH341" i="7"/>
  <c r="BG232" i="7"/>
  <c r="BH307" i="7"/>
  <c r="BH310" i="7"/>
  <c r="BH354" i="7"/>
  <c r="BH324" i="7"/>
  <c r="BH665" i="7"/>
  <c r="BH491" i="7"/>
  <c r="BH532" i="7"/>
  <c r="BG675" i="7"/>
  <c r="BH628" i="7"/>
  <c r="BH647" i="7"/>
  <c r="BH679" i="7"/>
  <c r="BH656" i="7"/>
  <c r="BG268" i="7"/>
  <c r="BH429" i="7"/>
  <c r="BH557" i="7"/>
  <c r="BH556" i="7"/>
  <c r="BH530" i="7"/>
  <c r="BH319" i="7"/>
  <c r="BG510" i="7"/>
  <c r="BG159" i="7"/>
  <c r="BG7" i="7"/>
  <c r="BG36" i="7"/>
  <c r="BG325" i="7"/>
  <c r="BH276" i="7"/>
  <c r="BH552" i="7"/>
  <c r="BG165" i="7"/>
  <c r="BG315" i="7"/>
  <c r="BG86" i="7"/>
  <c r="BG23" i="7"/>
  <c r="BG395" i="7"/>
  <c r="BG54" i="7"/>
  <c r="BG12" i="7"/>
  <c r="BG338" i="7"/>
  <c r="BH450" i="7"/>
  <c r="BH300" i="7"/>
  <c r="BH725" i="7"/>
  <c r="BG597" i="7"/>
  <c r="BH586" i="7"/>
  <c r="BH644" i="7"/>
  <c r="BH658" i="7"/>
  <c r="BH689" i="7"/>
  <c r="BH590" i="7"/>
  <c r="BH625" i="7"/>
  <c r="BH521" i="7"/>
  <c r="BG484" i="7"/>
  <c r="BH612" i="7"/>
  <c r="BH696" i="7"/>
  <c r="BH686" i="7"/>
  <c r="BH437" i="7"/>
  <c r="BH57" i="7"/>
  <c r="BH225" i="7"/>
  <c r="BG104" i="7"/>
  <c r="BG47" i="7"/>
  <c r="BH45" i="7"/>
  <c r="BH78" i="7"/>
  <c r="BH698" i="7"/>
  <c r="BH676" i="7"/>
  <c r="BH155" i="7"/>
  <c r="BG133" i="7"/>
  <c r="BG34" i="7"/>
  <c r="BG528" i="7"/>
  <c r="BG71" i="7"/>
  <c r="BG52" i="7"/>
  <c r="BG97" i="7"/>
  <c r="BG314" i="7"/>
  <c r="BG458" i="7"/>
  <c r="BG272" i="7"/>
  <c r="BG271" i="7"/>
  <c r="BG243" i="7"/>
  <c r="BG263" i="7"/>
  <c r="BG461" i="7"/>
  <c r="BH374" i="7"/>
  <c r="BG291" i="7"/>
  <c r="BH312" i="7"/>
  <c r="BH296" i="7"/>
  <c r="BG518" i="7"/>
  <c r="BH548" i="7"/>
  <c r="BH492" i="7"/>
  <c r="BH563" i="7"/>
  <c r="BH430" i="7"/>
  <c r="BG150" i="7"/>
  <c r="BG32" i="7"/>
  <c r="BG404" i="7"/>
  <c r="BG58" i="7"/>
  <c r="BG50" i="7"/>
  <c r="BG83" i="7"/>
  <c r="BH334" i="7"/>
  <c r="BG60" i="7"/>
  <c r="BG109" i="7"/>
  <c r="BG406" i="7"/>
  <c r="BG379" i="7"/>
  <c r="BG353" i="7"/>
  <c r="BG331" i="7"/>
  <c r="BG253" i="7"/>
  <c r="BG293" i="7"/>
  <c r="BH320" i="7"/>
  <c r="BH534" i="7"/>
  <c r="BH457" i="7"/>
  <c r="BG538" i="7"/>
  <c r="BH654" i="7"/>
  <c r="BH610" i="7"/>
  <c r="BG641" i="7"/>
  <c r="BH229" i="7"/>
  <c r="BH21" i="7"/>
  <c r="BG358" i="7"/>
  <c r="BG445" i="7"/>
  <c r="BH286" i="7"/>
  <c r="BH449" i="7"/>
  <c r="BG241" i="7"/>
  <c r="BH308" i="7"/>
  <c r="BH265" i="7"/>
  <c r="BH506" i="7"/>
  <c r="BH631" i="7"/>
  <c r="BH499" i="7"/>
  <c r="BH639" i="7"/>
  <c r="BG598" i="7"/>
  <c r="BH545" i="7"/>
  <c r="BG349" i="7"/>
  <c r="BG405" i="7"/>
  <c r="BH17" i="7"/>
  <c r="BG125" i="7"/>
  <c r="BG245" i="7"/>
  <c r="BH726" i="7"/>
  <c r="BH84" i="7"/>
  <c r="BH456" i="7"/>
  <c r="BG343" i="7"/>
  <c r="BG391" i="7"/>
  <c r="BG454" i="7"/>
  <c r="BH373" i="7"/>
  <c r="BH313" i="7"/>
  <c r="BG292" i="7"/>
  <c r="BH303" i="7"/>
  <c r="BH284" i="7"/>
  <c r="BH249" i="7"/>
  <c r="BH46" i="7"/>
  <c r="BG46" i="7"/>
  <c r="BH306" i="7"/>
  <c r="BG306" i="7"/>
  <c r="BG524" i="7"/>
  <c r="BG601" i="7"/>
  <c r="BG275" i="7"/>
  <c r="BH244" i="7"/>
  <c r="BH304" i="7"/>
  <c r="BH351" i="7"/>
  <c r="BH68" i="7"/>
  <c r="BG68" i="7"/>
  <c r="BG98" i="7"/>
  <c r="BH98" i="7"/>
  <c r="BH626" i="7"/>
  <c r="BG626" i="7"/>
  <c r="BG383" i="7"/>
  <c r="BH383" i="7"/>
  <c r="BG251" i="7"/>
  <c r="BH251" i="7"/>
  <c r="BG380" i="7"/>
  <c r="BH380" i="7"/>
  <c r="BG709" i="7"/>
  <c r="BH650" i="7"/>
  <c r="BH497" i="7"/>
  <c r="BG24" i="7"/>
  <c r="BH24" i="7"/>
  <c r="BH56" i="7"/>
  <c r="BG56" i="7"/>
  <c r="BH70" i="7"/>
  <c r="BG70" i="7"/>
  <c r="BH283" i="7"/>
  <c r="BG283" i="7"/>
  <c r="BH309" i="7"/>
  <c r="BG309" i="7"/>
  <c r="BG280" i="7"/>
  <c r="BH280" i="7"/>
  <c r="BH333" i="7"/>
  <c r="BG333" i="7"/>
  <c r="BH671" i="7"/>
  <c r="BG671" i="7"/>
  <c r="BG714" i="7"/>
  <c r="BH714" i="7"/>
  <c r="BG8" i="7"/>
  <c r="BH8" i="7"/>
  <c r="BG674" i="7"/>
  <c r="BH674" i="7"/>
  <c r="BH611" i="7"/>
  <c r="BG611" i="7"/>
  <c r="BG588" i="7"/>
  <c r="BH588" i="7"/>
  <c r="BG489" i="7"/>
  <c r="BH489" i="7"/>
  <c r="BG543" i="7"/>
  <c r="BH543" i="7"/>
  <c r="BH267" i="7"/>
  <c r="BG267" i="7"/>
  <c r="BG258" i="7"/>
  <c r="BH161" i="7"/>
  <c r="BG390" i="7"/>
  <c r="BH382" i="7"/>
  <c r="BG80" i="7"/>
  <c r="BH80" i="7"/>
  <c r="BG234" i="7"/>
  <c r="BH234" i="7"/>
  <c r="BG605" i="7"/>
  <c r="BG494" i="7"/>
  <c r="BG716" i="7"/>
  <c r="BH707" i="7"/>
  <c r="BH660" i="7"/>
  <c r="BH643" i="7"/>
  <c r="BH613" i="7"/>
  <c r="BG697" i="7"/>
  <c r="BG701" i="7"/>
  <c r="BH452" i="7"/>
  <c r="BG502" i="7"/>
  <c r="BH525" i="7"/>
  <c r="BH682" i="7"/>
  <c r="BG712" i="7"/>
  <c r="BH721" i="7"/>
  <c r="BG678" i="7"/>
  <c r="BG663" i="7"/>
  <c r="BG602" i="7"/>
  <c r="BH602" i="7"/>
  <c r="BG629" i="7"/>
  <c r="BH629" i="7"/>
  <c r="BG486" i="7"/>
  <c r="BH486" i="7"/>
  <c r="BG515" i="7"/>
  <c r="BH515" i="7"/>
  <c r="BG215" i="7"/>
  <c r="BH477" i="7"/>
  <c r="BH210" i="7"/>
  <c r="BH216" i="7"/>
  <c r="BH206" i="7"/>
  <c r="BH480" i="7"/>
  <c r="BH433" i="7"/>
  <c r="BH435" i="7"/>
  <c r="BH211" i="7"/>
  <c r="BH196" i="7"/>
  <c r="BH384" i="7"/>
  <c r="BG432" i="7"/>
  <c r="BH482" i="7"/>
  <c r="BH425" i="7"/>
  <c r="BH427" i="7"/>
  <c r="BG91" i="7"/>
  <c r="BG123" i="7"/>
  <c r="BG85" i="7"/>
  <c r="BH53" i="7"/>
  <c r="BG126" i="7"/>
  <c r="BG237" i="7"/>
  <c r="BG316" i="7"/>
  <c r="BH227" i="7"/>
  <c r="BH370" i="7"/>
  <c r="BG363" i="7"/>
  <c r="BG322" i="7"/>
  <c r="BG453" i="7"/>
  <c r="BH355" i="7"/>
  <c r="BH329" i="7"/>
  <c r="BH448" i="7"/>
  <c r="BH386" i="7"/>
  <c r="BG262" i="7"/>
  <c r="BH128" i="7"/>
  <c r="BG248" i="7"/>
  <c r="BH248" i="7"/>
  <c r="BG447" i="7"/>
  <c r="BH447" i="7"/>
  <c r="BH274" i="7"/>
  <c r="BH723" i="7"/>
  <c r="BG531" i="7"/>
  <c r="BG576" i="7"/>
  <c r="BG655" i="7"/>
  <c r="BH594" i="7"/>
  <c r="BG685" i="7"/>
  <c r="BG693" i="7"/>
  <c r="BG703" i="7"/>
  <c r="BH589" i="7"/>
  <c r="BH652" i="7"/>
  <c r="BH439" i="7"/>
  <c r="BH513" i="7"/>
  <c r="BH681" i="7"/>
  <c r="BG681" i="7"/>
  <c r="BH570" i="7"/>
  <c r="BG570" i="7"/>
  <c r="BH662" i="7"/>
  <c r="BG662" i="7"/>
  <c r="BG10" i="7"/>
  <c r="BH10" i="7"/>
  <c r="BG504" i="7"/>
  <c r="BH504" i="7"/>
  <c r="BG100" i="7"/>
  <c r="BG67" i="7"/>
  <c r="BH92" i="7"/>
  <c r="BH72" i="7"/>
  <c r="BG301" i="7"/>
  <c r="BG496" i="7"/>
  <c r="BG561" i="7"/>
  <c r="BG704" i="7"/>
  <c r="BH14" i="7"/>
  <c r="BG645" i="7"/>
  <c r="BG642" i="7"/>
  <c r="BH606" i="7"/>
  <c r="BG592" i="7"/>
  <c r="BH630" i="7"/>
  <c r="BH369" i="7"/>
  <c r="BH501" i="7"/>
  <c r="BH536" i="7"/>
  <c r="BG460" i="7"/>
  <c r="BG340" i="7"/>
  <c r="BG131" i="7"/>
  <c r="BG96" i="7"/>
  <c r="BG20" i="7"/>
  <c r="BG728" i="7"/>
  <c r="BG101" i="7"/>
  <c r="BH66" i="7"/>
  <c r="BH49" i="7"/>
  <c r="BG33" i="7"/>
  <c r="BG77" i="7"/>
  <c r="BG39" i="7"/>
  <c r="BH73" i="7"/>
  <c r="BH94" i="7"/>
  <c r="BG64" i="7"/>
  <c r="BH124" i="7"/>
  <c r="BG235" i="7"/>
  <c r="BH401" i="7"/>
  <c r="BH323" i="7"/>
  <c r="BG385" i="7"/>
  <c r="BG289" i="7"/>
  <c r="BH398" i="7"/>
  <c r="BH252" i="7"/>
  <c r="BH342" i="7"/>
  <c r="BH297" i="7"/>
  <c r="BG233" i="7"/>
  <c r="BG299" i="7"/>
  <c r="BH299" i="7"/>
  <c r="BH664" i="7"/>
  <c r="BG537" i="7"/>
  <c r="BH568" i="7"/>
  <c r="BG699" i="7"/>
  <c r="BG565" i="7"/>
  <c r="BG616" i="7"/>
  <c r="BH595" i="7"/>
  <c r="BH520" i="7"/>
  <c r="BH508" i="7"/>
  <c r="BH700" i="7"/>
  <c r="BH692" i="7"/>
  <c r="BH600" i="7"/>
  <c r="BG19" i="7"/>
  <c r="BH431" i="7"/>
  <c r="BH481" i="7"/>
  <c r="BH195" i="7"/>
  <c r="BH419" i="7"/>
  <c r="BH423" i="7"/>
  <c r="BH547" i="7"/>
  <c r="BG710" i="7"/>
  <c r="BH711" i="7"/>
  <c r="BH684" i="7"/>
  <c r="BH609" i="7"/>
  <c r="BH198" i="7"/>
  <c r="BH638" i="7"/>
  <c r="BH636" i="7"/>
  <c r="BH575" i="7"/>
  <c r="BG48" i="7"/>
  <c r="BH29" i="7"/>
  <c r="BH302" i="7"/>
  <c r="BG302" i="7"/>
  <c r="BG730" i="7"/>
  <c r="BH503" i="7"/>
  <c r="BH727" i="7"/>
  <c r="BH535" i="7"/>
  <c r="BH560" i="7"/>
  <c r="BH495" i="7"/>
  <c r="BH577" i="7"/>
  <c r="BH578" i="7"/>
  <c r="BH585" i="7"/>
  <c r="BH661" i="7"/>
  <c r="BH635" i="7"/>
  <c r="BH614" i="7"/>
  <c r="BH569" i="7"/>
  <c r="BH640" i="7"/>
  <c r="BH564" i="7"/>
  <c r="BH687" i="7"/>
  <c r="BH632" i="7"/>
  <c r="BH683" i="7"/>
  <c r="BH633" i="7"/>
  <c r="BH672" i="7"/>
  <c r="BG617" i="7"/>
  <c r="BG651" i="7"/>
  <c r="BH724" i="7"/>
  <c r="BH476" i="7"/>
  <c r="BH546" i="7"/>
  <c r="BG436" i="7"/>
  <c r="AO26" i="7"/>
  <c r="AN61" i="7"/>
  <c r="BS271" i="7"/>
  <c r="BS21" i="7"/>
  <c r="AR565" i="7"/>
  <c r="BT669" i="7"/>
  <c r="BU81" i="7"/>
  <c r="AR175" i="7"/>
  <c r="BU150" i="7"/>
  <c r="AS578" i="7"/>
  <c r="AO615" i="7"/>
  <c r="BS249" i="7"/>
  <c r="AQ491" i="7"/>
  <c r="AP119" i="7"/>
  <c r="BU257" i="7"/>
  <c r="BS454" i="7"/>
  <c r="BS621" i="7"/>
  <c r="BS517" i="7"/>
  <c r="AT379" i="7"/>
  <c r="AQ553" i="7"/>
  <c r="AO329" i="7"/>
  <c r="AO699" i="7"/>
  <c r="AS517" i="7"/>
  <c r="AO624" i="7"/>
  <c r="BT726" i="7"/>
  <c r="BU529" i="7"/>
  <c r="AO425" i="7"/>
  <c r="AO287" i="7"/>
  <c r="BS572" i="7"/>
  <c r="AS360" i="7"/>
  <c r="BU388" i="7"/>
  <c r="AS556" i="7"/>
  <c r="AP15" i="7"/>
  <c r="BT64" i="7"/>
  <c r="BS87" i="7"/>
  <c r="BS647" i="7"/>
  <c r="AO531" i="7"/>
  <c r="AO578" i="7"/>
  <c r="AN706" i="7"/>
  <c r="AR382" i="7"/>
  <c r="AR250" i="7"/>
  <c r="BU326" i="7"/>
  <c r="AQ62" i="7"/>
  <c r="BT217" i="7"/>
  <c r="AS726" i="7"/>
  <c r="AN12" i="7"/>
  <c r="AO692" i="7"/>
  <c r="BS684" i="7"/>
  <c r="AO320" i="7"/>
  <c r="AO189" i="7"/>
  <c r="AR400" i="7"/>
  <c r="AQ382" i="7"/>
  <c r="AP202" i="7"/>
  <c r="AO367" i="7"/>
  <c r="AQ246" i="7"/>
  <c r="BS307" i="7"/>
  <c r="AR465" i="7"/>
  <c r="AQ484" i="7"/>
  <c r="AR700" i="7"/>
  <c r="AR338" i="7"/>
  <c r="AN76" i="7"/>
  <c r="BU662" i="7"/>
  <c r="AO201" i="7"/>
  <c r="AQ509" i="7"/>
  <c r="AR90" i="7"/>
  <c r="AP261" i="7"/>
  <c r="AQ578" i="7"/>
  <c r="BS357" i="7"/>
  <c r="AO558" i="7"/>
  <c r="BT238" i="7"/>
  <c r="BU477" i="7"/>
  <c r="AN470" i="7"/>
  <c r="AQ293" i="7"/>
  <c r="BS138" i="7"/>
  <c r="AQ11" i="7"/>
  <c r="BT526" i="7"/>
  <c r="BU565" i="7"/>
  <c r="AO386" i="7"/>
  <c r="AS584" i="7"/>
  <c r="AO104" i="7"/>
  <c r="AR658" i="7"/>
  <c r="AQ456" i="7"/>
  <c r="AO267" i="7"/>
  <c r="BT513" i="7"/>
  <c r="AQ727" i="7"/>
  <c r="BS96" i="7"/>
  <c r="BU167" i="7"/>
  <c r="AQ593" i="7"/>
  <c r="AN591" i="7"/>
  <c r="BT328" i="7"/>
  <c r="AN621" i="7"/>
  <c r="AO58" i="7"/>
  <c r="AR494" i="7"/>
  <c r="AN23" i="7"/>
  <c r="BU118" i="7"/>
  <c r="AS557" i="7"/>
  <c r="BT121" i="7"/>
  <c r="BU63" i="7"/>
  <c r="AR366" i="7"/>
  <c r="BS703" i="7"/>
  <c r="AQ702" i="7"/>
  <c r="BS123" i="7"/>
  <c r="AP316" i="7"/>
  <c r="AQ104" i="7"/>
  <c r="AN289" i="7"/>
  <c r="BS69" i="7"/>
  <c r="AQ59" i="7"/>
  <c r="AQ497" i="7"/>
  <c r="AO507" i="7"/>
  <c r="AP264" i="7"/>
  <c r="AN254" i="7"/>
  <c r="BS214" i="7"/>
  <c r="AR427" i="7"/>
  <c r="AN440" i="7"/>
  <c r="BS721" i="7"/>
  <c r="AQ663" i="7"/>
  <c r="AO198" i="7"/>
  <c r="BU501" i="7"/>
  <c r="BU340" i="7"/>
  <c r="BU541" i="7"/>
  <c r="BU2" i="7"/>
  <c r="AO680" i="7"/>
  <c r="BT103" i="7"/>
  <c r="BU671" i="7"/>
  <c r="BU338" i="7"/>
  <c r="AR252" i="7"/>
  <c r="AP292" i="7"/>
  <c r="AR161" i="7"/>
  <c r="AR508" i="7"/>
  <c r="BT71" i="7"/>
  <c r="AR712" i="7"/>
  <c r="BT531" i="7"/>
  <c r="BT69" i="7"/>
  <c r="AQ3" i="7"/>
  <c r="AO677" i="7"/>
  <c r="AQ636" i="7"/>
  <c r="BT55" i="7"/>
  <c r="AR459" i="7"/>
  <c r="AO473" i="7"/>
  <c r="AQ549" i="7"/>
  <c r="AP320" i="7"/>
  <c r="AQ366" i="7"/>
  <c r="BS383" i="7"/>
  <c r="AO710" i="7"/>
  <c r="BU600" i="7"/>
  <c r="AN52" i="7"/>
  <c r="AR163" i="7"/>
  <c r="BT388" i="7"/>
  <c r="AR507" i="7"/>
  <c r="BU178" i="7"/>
  <c r="BS292" i="7"/>
  <c r="AO575" i="7"/>
  <c r="AS657" i="7"/>
  <c r="AQ680" i="7"/>
  <c r="AP555" i="7"/>
  <c r="AT463" i="7"/>
  <c r="BT51" i="7"/>
  <c r="AR602" i="7"/>
  <c r="AO705" i="7"/>
  <c r="AO634" i="7"/>
  <c r="AT280" i="7"/>
  <c r="BS77" i="7"/>
  <c r="AS462" i="7"/>
  <c r="AQ381" i="7"/>
  <c r="BU513" i="7"/>
  <c r="BU8" i="7"/>
  <c r="BT396" i="7"/>
  <c r="AO229" i="7"/>
  <c r="BU460" i="7"/>
  <c r="AN45" i="7"/>
  <c r="AQ459" i="7"/>
  <c r="AO616" i="7"/>
  <c r="AR241" i="7"/>
  <c r="AQ642" i="7"/>
  <c r="AT543" i="7"/>
  <c r="BU700" i="7"/>
  <c r="AO638" i="7"/>
  <c r="AN468" i="7"/>
  <c r="BT631" i="7"/>
  <c r="AO161" i="7"/>
  <c r="AR11" i="7"/>
  <c r="AO258" i="7"/>
  <c r="BU703" i="7"/>
  <c r="BS269" i="7"/>
  <c r="BS184" i="7"/>
  <c r="AR165" i="7"/>
  <c r="AQ352" i="7"/>
  <c r="AT635" i="7"/>
  <c r="AO725" i="7"/>
  <c r="BU634" i="7"/>
  <c r="BT504" i="7"/>
  <c r="AS703" i="7"/>
  <c r="AR189" i="7"/>
  <c r="BS121" i="7"/>
  <c r="AR716" i="7"/>
  <c r="AO327" i="7"/>
  <c r="BT105" i="7"/>
  <c r="BU607" i="7"/>
  <c r="BU127" i="7"/>
  <c r="AO188" i="7"/>
  <c r="BT557" i="7"/>
  <c r="AT12" i="7"/>
  <c r="BS296" i="7"/>
  <c r="BT357" i="7"/>
  <c r="AQ682" i="7"/>
  <c r="AO277" i="7"/>
  <c r="AP693" i="7"/>
  <c r="AQ270" i="7"/>
  <c r="AQ158" i="7"/>
  <c r="AQ490" i="7"/>
  <c r="AO613" i="7"/>
  <c r="BU284" i="7"/>
  <c r="AO618" i="7"/>
  <c r="AO8" i="7"/>
  <c r="AO231" i="7"/>
  <c r="AN236" i="7"/>
  <c r="BU346" i="7"/>
  <c r="BS555" i="7"/>
  <c r="BT345" i="7"/>
  <c r="AR667" i="7"/>
  <c r="AO439" i="7"/>
  <c r="AQ73" i="7"/>
  <c r="AQ34" i="7"/>
  <c r="BS144" i="7"/>
  <c r="BS593" i="7"/>
  <c r="AQ48" i="7"/>
  <c r="BU517" i="7"/>
  <c r="BS674" i="7"/>
  <c r="BT555" i="7"/>
  <c r="BS260" i="7"/>
  <c r="AP176" i="7"/>
  <c r="BS366" i="7"/>
  <c r="BS513" i="7"/>
  <c r="BU427" i="7"/>
  <c r="AQ187" i="7"/>
  <c r="AR500" i="7"/>
  <c r="AR249" i="7"/>
  <c r="AO532" i="7"/>
  <c r="AO153" i="7"/>
  <c r="AN658" i="7"/>
  <c r="AR345" i="7"/>
  <c r="AR485" i="7"/>
  <c r="AR670" i="7"/>
  <c r="AN590" i="7"/>
  <c r="AN77" i="7"/>
  <c r="AR244" i="7"/>
  <c r="AR589" i="7"/>
  <c r="BS701" i="7"/>
  <c r="AR228" i="7"/>
  <c r="AN81" i="7"/>
  <c r="AP318" i="7"/>
  <c r="BS396" i="7"/>
  <c r="AQ723" i="7"/>
  <c r="BT638" i="7"/>
  <c r="BT560" i="7"/>
  <c r="AO551" i="7"/>
  <c r="AR284" i="7"/>
  <c r="BU715" i="7"/>
  <c r="AQ329" i="7"/>
  <c r="BT161" i="7"/>
  <c r="AN200" i="7"/>
  <c r="AR21" i="7"/>
  <c r="AO438" i="7"/>
  <c r="AS438" i="7"/>
  <c r="AR130" i="7"/>
  <c r="BT342" i="7"/>
  <c r="AQ427" i="7"/>
  <c r="AP9" i="7"/>
  <c r="AR117" i="7"/>
  <c r="AQ106" i="7"/>
  <c r="BS465" i="7"/>
  <c r="BT518" i="7"/>
  <c r="BU96" i="7"/>
  <c r="BT149" i="7"/>
  <c r="BT533" i="7"/>
  <c r="AR517" i="7"/>
  <c r="AO479" i="7"/>
  <c r="BS372" i="7"/>
  <c r="AR385" i="7"/>
  <c r="BS75" i="7"/>
  <c r="BT473" i="7"/>
  <c r="AQ29" i="7"/>
  <c r="AO537" i="7"/>
  <c r="AO595" i="7"/>
  <c r="BU506" i="7"/>
  <c r="AQ216" i="7"/>
  <c r="AQ326" i="7"/>
  <c r="AT698" i="7"/>
  <c r="AP388" i="7"/>
  <c r="BS139" i="7"/>
  <c r="AO286" i="7"/>
  <c r="AR316" i="7"/>
  <c r="BS473" i="7"/>
  <c r="AP226" i="7"/>
  <c r="AO37" i="7"/>
  <c r="AR575" i="7"/>
  <c r="AR664" i="7"/>
  <c r="BU5" i="7"/>
  <c r="BT284" i="7"/>
  <c r="AT555" i="7"/>
  <c r="BU655" i="7"/>
  <c r="AN388" i="7"/>
  <c r="AO681" i="7"/>
  <c r="BU481" i="7"/>
  <c r="AQ528" i="7"/>
  <c r="AO353" i="7"/>
  <c r="AO63" i="7"/>
  <c r="AP109" i="7"/>
  <c r="BU270" i="7"/>
  <c r="AO86" i="7"/>
  <c r="BU75" i="7"/>
  <c r="BU468" i="7"/>
  <c r="BT697" i="7"/>
  <c r="AQ321" i="7"/>
  <c r="AO140" i="7"/>
  <c r="BU234" i="7"/>
  <c r="BS586" i="7"/>
  <c r="BS502" i="7"/>
  <c r="AP416" i="7"/>
  <c r="BT477" i="7"/>
  <c r="AP567" i="7"/>
  <c r="AO707" i="7"/>
  <c r="AO274" i="7"/>
  <c r="AQ610" i="7"/>
  <c r="BT535" i="7"/>
  <c r="BS496" i="7"/>
  <c r="BT623" i="7"/>
  <c r="AQ460" i="7"/>
  <c r="AT307" i="7"/>
  <c r="BU367" i="7"/>
  <c r="AR74" i="7"/>
  <c r="AN33" i="7"/>
  <c r="BU185" i="7"/>
  <c r="AN645" i="7"/>
  <c r="AT365" i="7"/>
  <c r="AQ230" i="7"/>
  <c r="AQ85" i="7"/>
  <c r="AO313" i="7"/>
  <c r="AS434" i="7"/>
  <c r="AQ234" i="7"/>
  <c r="BU647" i="7"/>
  <c r="AN122" i="7"/>
  <c r="BS525" i="7"/>
  <c r="BT397" i="7"/>
  <c r="BU36" i="7"/>
  <c r="AR259" i="7"/>
  <c r="BU626" i="7"/>
  <c r="BS16" i="7"/>
  <c r="BT100" i="7"/>
  <c r="AP604" i="7"/>
  <c r="BT639" i="7"/>
  <c r="BS297" i="7"/>
  <c r="AQ662" i="7"/>
  <c r="AO611" i="7"/>
  <c r="AO84" i="7"/>
  <c r="BT720" i="7"/>
  <c r="AO715" i="7"/>
  <c r="AQ340" i="7"/>
  <c r="AQ401" i="7"/>
  <c r="BS491" i="7"/>
  <c r="AR18" i="7"/>
  <c r="AT366" i="7"/>
  <c r="AN308" i="7"/>
  <c r="AQ260" i="7"/>
  <c r="BT225" i="7"/>
  <c r="AQ623" i="7"/>
  <c r="AQ243" i="7"/>
  <c r="BU282" i="7"/>
  <c r="AT310" i="7"/>
  <c r="AO325" i="7"/>
  <c r="AO27" i="7"/>
  <c r="BT488" i="7"/>
  <c r="BS547" i="7"/>
  <c r="AR423" i="7"/>
  <c r="AQ722" i="7"/>
  <c r="AR246" i="7"/>
  <c r="AR461" i="7"/>
  <c r="AT438" i="7"/>
  <c r="BS713" i="7"/>
  <c r="AR214" i="7"/>
  <c r="AP325" i="7"/>
  <c r="AQ470" i="7"/>
  <c r="AO191" i="7"/>
  <c r="AN604" i="7"/>
  <c r="AQ631" i="7"/>
  <c r="AQ436" i="7"/>
  <c r="BT691" i="7"/>
  <c r="AO399" i="7"/>
  <c r="BU41" i="7"/>
  <c r="BU612" i="7"/>
  <c r="AO674" i="7"/>
  <c r="AQ148" i="7"/>
  <c r="AR637" i="7"/>
  <c r="AT514" i="7"/>
  <c r="AN188" i="7"/>
  <c r="AR729" i="7"/>
  <c r="AP562" i="7"/>
  <c r="AP338" i="7"/>
  <c r="BT279" i="7"/>
  <c r="BU625" i="7"/>
  <c r="BT75" i="7"/>
  <c r="AR597" i="7"/>
  <c r="AT578" i="7"/>
  <c r="AS342" i="7"/>
  <c r="AN124" i="7"/>
  <c r="AO275" i="7"/>
  <c r="AO535" i="7"/>
  <c r="AQ715" i="7"/>
  <c r="AN68" i="7"/>
  <c r="BT437" i="7"/>
  <c r="BT419" i="7"/>
  <c r="AO336" i="7"/>
  <c r="BU622" i="7"/>
  <c r="BT598" i="7"/>
  <c r="AO590" i="7"/>
  <c r="AN224" i="7"/>
  <c r="AS236" i="7"/>
  <c r="BU450" i="7"/>
  <c r="BS571" i="7"/>
  <c r="AT325" i="7"/>
  <c r="BU86" i="7"/>
  <c r="AQ368" i="7"/>
  <c r="AN180" i="7"/>
  <c r="AR46" i="7"/>
  <c r="AP497" i="7"/>
  <c r="AR581" i="7"/>
  <c r="AO511" i="7"/>
  <c r="AP538" i="7"/>
  <c r="BU579" i="7"/>
  <c r="AO235" i="7"/>
  <c r="BT520" i="7"/>
  <c r="AO213" i="7"/>
  <c r="AO393" i="7"/>
  <c r="AR53" i="7"/>
  <c r="AN723" i="7"/>
  <c r="BT183" i="7"/>
  <c r="AS399" i="7"/>
  <c r="AO664" i="7"/>
  <c r="AN278" i="7"/>
  <c r="AR568" i="7"/>
  <c r="BU26" i="7"/>
  <c r="AQ347" i="7"/>
  <c r="AP188" i="7"/>
  <c r="AP592" i="7"/>
  <c r="AO663" i="7"/>
  <c r="AO306" i="7"/>
  <c r="BU277" i="7"/>
  <c r="BT226" i="7"/>
  <c r="BU404" i="7"/>
  <c r="BU719" i="7"/>
  <c r="AP50" i="7"/>
  <c r="AO539" i="7"/>
  <c r="AQ423" i="7"/>
  <c r="AQ716" i="7"/>
  <c r="AP373" i="7"/>
  <c r="AQ46" i="7"/>
  <c r="AN722" i="7"/>
  <c r="AO635" i="7"/>
  <c r="AO471" i="7"/>
  <c r="BS359" i="7"/>
  <c r="AP414" i="7"/>
  <c r="AP252" i="7"/>
  <c r="AS238" i="7"/>
  <c r="AN225" i="7"/>
  <c r="AR535" i="7"/>
  <c r="AR372" i="7"/>
  <c r="BS385" i="7"/>
  <c r="BS336" i="7"/>
  <c r="AQ259" i="7"/>
  <c r="AR541" i="7"/>
  <c r="BS649" i="7"/>
  <c r="AR267" i="7"/>
  <c r="AN491" i="7"/>
  <c r="AP476" i="7"/>
  <c r="AR179" i="7"/>
  <c r="AO138" i="7"/>
  <c r="AO447" i="7"/>
  <c r="BU694" i="7"/>
  <c r="BS71" i="7"/>
  <c r="BT243" i="7"/>
  <c r="AT475" i="7"/>
  <c r="AS709" i="7"/>
  <c r="BT608" i="7"/>
  <c r="AR278" i="7"/>
  <c r="AO487" i="7"/>
  <c r="AO354" i="7"/>
  <c r="AQ229" i="7"/>
  <c r="AN193" i="7"/>
  <c r="AQ454" i="7"/>
  <c r="BU638" i="7"/>
  <c r="AQ407" i="7"/>
  <c r="BU479" i="7"/>
  <c r="BU520" i="7"/>
  <c r="AT406" i="7"/>
  <c r="AN136" i="7"/>
  <c r="BU21" i="7"/>
  <c r="BS225" i="7"/>
  <c r="BU57" i="7"/>
  <c r="AR562" i="7"/>
  <c r="AP674" i="7"/>
  <c r="AN644" i="7"/>
  <c r="AS526" i="7"/>
  <c r="BU711" i="7"/>
  <c r="AS484" i="7"/>
  <c r="BS650" i="7"/>
  <c r="AS634" i="7"/>
  <c r="BS167" i="7"/>
  <c r="AP691" i="7"/>
  <c r="BU720" i="7"/>
  <c r="AR499" i="7"/>
  <c r="AQ373" i="7"/>
  <c r="AO388" i="7"/>
  <c r="AR35" i="7"/>
  <c r="BS62" i="7"/>
  <c r="AR275" i="7"/>
  <c r="AQ12" i="7"/>
  <c r="BS604" i="7"/>
  <c r="AT263" i="7"/>
  <c r="BT246" i="7"/>
  <c r="BT524" i="7"/>
  <c r="AR526" i="7"/>
  <c r="BS241" i="7"/>
  <c r="AR684" i="7"/>
  <c r="AO513" i="7"/>
  <c r="AQ385" i="7"/>
  <c r="AO157" i="7"/>
  <c r="AR629" i="7"/>
  <c r="AO577" i="7"/>
  <c r="AO217" i="7"/>
  <c r="AR215" i="7"/>
  <c r="AT567" i="7"/>
  <c r="AO639" i="7"/>
  <c r="AN104" i="7"/>
  <c r="AQ695" i="7"/>
  <c r="AQ405" i="7"/>
  <c r="BS182" i="7"/>
  <c r="BT116" i="7"/>
  <c r="AS13" i="7"/>
  <c r="BS344" i="7"/>
  <c r="AO163" i="7"/>
  <c r="BU372" i="7"/>
  <c r="AR561" i="7"/>
  <c r="AO379" i="7"/>
  <c r="BT156" i="7"/>
  <c r="BS695" i="7"/>
  <c r="AO85" i="7"/>
  <c r="BU211" i="7"/>
  <c r="AO392" i="7"/>
  <c r="AP666" i="7"/>
  <c r="BU374" i="7"/>
  <c r="AS538" i="7"/>
  <c r="AQ52" i="7"/>
  <c r="AR355" i="7"/>
  <c r="BS76" i="7"/>
  <c r="BT444" i="7"/>
  <c r="BU401" i="7"/>
  <c r="BT393" i="7"/>
  <c r="BU693" i="7"/>
  <c r="AS296" i="7"/>
  <c r="BT571" i="7"/>
  <c r="BU269" i="7"/>
  <c r="AO430" i="7"/>
  <c r="BT14" i="7"/>
  <c r="AS629" i="7"/>
  <c r="AO31" i="7"/>
  <c r="BT32" i="7"/>
  <c r="AP603" i="7"/>
  <c r="BS692" i="7"/>
  <c r="BU526" i="7"/>
  <c r="AO569" i="7"/>
  <c r="AQ420" i="7"/>
  <c r="AO249" i="7"/>
  <c r="BT276" i="7"/>
  <c r="AS545" i="7"/>
  <c r="AT313" i="7"/>
  <c r="AQ596" i="7"/>
  <c r="AQ8" i="7"/>
  <c r="BT650" i="7"/>
  <c r="BS602" i="7"/>
  <c r="AN163" i="7"/>
  <c r="AP24" i="7"/>
  <c r="AT448" i="7"/>
  <c r="BT178" i="7"/>
  <c r="AO25" i="7"/>
  <c r="AR168" i="7"/>
  <c r="AR511" i="7"/>
  <c r="BS631" i="7"/>
  <c r="AN399" i="7"/>
  <c r="BT386" i="7"/>
  <c r="BT273" i="7"/>
  <c r="AS650" i="7"/>
  <c r="AS355" i="7"/>
  <c r="AR445" i="7"/>
  <c r="AR675" i="7"/>
  <c r="BT77" i="7"/>
  <c r="BU52" i="7"/>
  <c r="AR314" i="7"/>
  <c r="AQ649" i="7"/>
  <c r="AQ235" i="7"/>
  <c r="BU133" i="7"/>
  <c r="BS134" i="7"/>
  <c r="AQ350" i="7"/>
  <c r="AR422" i="7"/>
  <c r="BU669" i="7"/>
  <c r="AR65" i="7"/>
  <c r="BS218" i="7"/>
  <c r="AO284" i="7"/>
  <c r="AO576" i="7"/>
  <c r="AQ130" i="7"/>
  <c r="BU627" i="7"/>
  <c r="BU204" i="7"/>
  <c r="BU186" i="7"/>
  <c r="AT290" i="7"/>
  <c r="AO20" i="7"/>
  <c r="AR341" i="7"/>
  <c r="BU449" i="7"/>
  <c r="AO441" i="7"/>
  <c r="AR174" i="7"/>
  <c r="BS211" i="7"/>
  <c r="AO221" i="7"/>
  <c r="BU24" i="7"/>
  <c r="AR33" i="7"/>
  <c r="AR204" i="7"/>
  <c r="BU699" i="7"/>
  <c r="BU176" i="7"/>
  <c r="AT287" i="7"/>
  <c r="BT27" i="7"/>
  <c r="AR571" i="7"/>
  <c r="AQ320" i="7"/>
  <c r="AO398" i="7"/>
  <c r="AO523" i="7"/>
  <c r="AT284" i="7"/>
  <c r="BS93" i="7"/>
  <c r="BT312" i="7"/>
  <c r="AS467" i="7"/>
  <c r="AT251" i="7"/>
  <c r="AQ506" i="7"/>
  <c r="AO190" i="7"/>
  <c r="BT457" i="7"/>
  <c r="AR309" i="7"/>
  <c r="AO238" i="7"/>
  <c r="BU216" i="7"/>
  <c r="AO458" i="7"/>
  <c r="AR75" i="7"/>
  <c r="BT624" i="7"/>
  <c r="BU345" i="7"/>
  <c r="BU461" i="7"/>
  <c r="AR643" i="7"/>
  <c r="BU287" i="7"/>
  <c r="AO280" i="7"/>
  <c r="AO343" i="7"/>
  <c r="AO261" i="7"/>
  <c r="AO214" i="7"/>
  <c r="AO290" i="7"/>
  <c r="AR107" i="7"/>
  <c r="BT380" i="7"/>
  <c r="AO533" i="7"/>
  <c r="BS714" i="7"/>
  <c r="AR353" i="7"/>
  <c r="AR625" i="7"/>
  <c r="AQ80" i="7"/>
  <c r="AS691" i="7"/>
  <c r="BU261" i="7"/>
  <c r="AO517" i="7"/>
  <c r="AR697" i="7"/>
  <c r="AR383" i="7"/>
  <c r="AP404" i="7"/>
  <c r="AQ303" i="7"/>
  <c r="BT544" i="7"/>
  <c r="BU617" i="7"/>
  <c r="BT705" i="7"/>
  <c r="AO40" i="7"/>
  <c r="AT590" i="7"/>
  <c r="BU110" i="7"/>
  <c r="AQ27" i="7"/>
  <c r="AN579" i="7"/>
  <c r="BT323" i="7"/>
  <c r="BU562" i="7"/>
  <c r="AQ499" i="7"/>
  <c r="BS98" i="7"/>
  <c r="AP181" i="7"/>
  <c r="BT376" i="7"/>
  <c r="BU534" i="7"/>
  <c r="AO703" i="7"/>
  <c r="BU38" i="7"/>
  <c r="AN344" i="7"/>
  <c r="AS464" i="7"/>
  <c r="BU188" i="7"/>
  <c r="AO685" i="7"/>
  <c r="BU604" i="7"/>
  <c r="AT267" i="7"/>
  <c r="AO164" i="7"/>
  <c r="AQ471" i="7"/>
  <c r="AO215" i="7"/>
  <c r="AP614" i="7"/>
  <c r="BS35" i="7"/>
  <c r="AO303" i="7"/>
  <c r="AQ113" i="7"/>
  <c r="AS519" i="7"/>
  <c r="BS477" i="7"/>
  <c r="BS175" i="7"/>
  <c r="BU728" i="7"/>
  <c r="AT641" i="7"/>
  <c r="BS262" i="7"/>
  <c r="BU313" i="7"/>
  <c r="BS653" i="7"/>
  <c r="AR410" i="7"/>
  <c r="BU60" i="7"/>
  <c r="AS561" i="7"/>
  <c r="AO206" i="7"/>
  <c r="AS353" i="7"/>
  <c r="AR489" i="7"/>
  <c r="AR276" i="7"/>
  <c r="AO599" i="7"/>
  <c r="BS267" i="7"/>
  <c r="AQ398" i="7"/>
  <c r="BU727" i="7"/>
  <c r="AS413" i="7"/>
  <c r="BT145" i="7"/>
  <c r="BU15" i="7"/>
  <c r="AO70" i="7"/>
  <c r="BS332" i="7"/>
  <c r="AQ709" i="7"/>
  <c r="BT585" i="7"/>
  <c r="BS81" i="7"/>
  <c r="BT441" i="7"/>
  <c r="AO653" i="7"/>
  <c r="AT602" i="7"/>
  <c r="BU580" i="7"/>
  <c r="AQ335" i="7"/>
  <c r="BS294" i="7"/>
  <c r="AQ414" i="7"/>
  <c r="AO652" i="7"/>
  <c r="BT601" i="7"/>
  <c r="AP381" i="7"/>
  <c r="AR282" i="7"/>
  <c r="AR676" i="7"/>
  <c r="AR245" i="7"/>
  <c r="AN357" i="7"/>
  <c r="AP334" i="7"/>
  <c r="AO107" i="7"/>
  <c r="AR420" i="7"/>
  <c r="AQ514" i="7"/>
  <c r="BS613" i="7"/>
  <c r="BS251" i="7"/>
  <c r="AO326" i="7"/>
  <c r="BU458" i="7"/>
  <c r="BT82" i="7"/>
  <c r="AT408" i="7"/>
  <c r="AN523" i="7"/>
  <c r="BT507" i="7"/>
  <c r="AQ65" i="7"/>
  <c r="BS94" i="7"/>
  <c r="AS378" i="7"/>
  <c r="AO196" i="7"/>
  <c r="BU408" i="7"/>
  <c r="BU140" i="7"/>
  <c r="AP457" i="7"/>
  <c r="BT247" i="7"/>
  <c r="AR679" i="7"/>
  <c r="BU487" i="7"/>
  <c r="AR616" i="7"/>
  <c r="AO561" i="7"/>
  <c r="AN316" i="7"/>
  <c r="BS212" i="7"/>
  <c r="AR273" i="7"/>
  <c r="AP468" i="7"/>
  <c r="BT166" i="7"/>
  <c r="AS402" i="7"/>
  <c r="BS489" i="7"/>
  <c r="AN694" i="7"/>
  <c r="BT262" i="7"/>
  <c r="AS457" i="7"/>
  <c r="AQ440" i="7"/>
  <c r="AT303" i="7"/>
  <c r="AO222" i="7"/>
  <c r="AR558" i="7"/>
  <c r="AN260" i="7"/>
  <c r="AP684" i="7"/>
  <c r="AN510" i="7"/>
  <c r="BU603" i="7"/>
  <c r="AT399" i="7"/>
  <c r="AR319" i="7"/>
  <c r="AP366" i="7"/>
  <c r="BS50" i="7"/>
  <c r="AN406" i="7"/>
  <c r="BS422" i="7"/>
  <c r="AQ84" i="7"/>
  <c r="AQ698" i="7"/>
  <c r="AQ400" i="7"/>
  <c r="BS231" i="7"/>
  <c r="AO309" i="7"/>
  <c r="AR593" i="7"/>
  <c r="AO69" i="7"/>
  <c r="BU170" i="7"/>
  <c r="BT484" i="7"/>
  <c r="AN10" i="7"/>
  <c r="AN519" i="7"/>
  <c r="BU283" i="7"/>
  <c r="BT510" i="7"/>
  <c r="BS252" i="7"/>
  <c r="AT505" i="7"/>
  <c r="AR87" i="7"/>
  <c r="AN175" i="7"/>
  <c r="AQ128" i="7"/>
  <c r="BU640" i="7"/>
  <c r="AN451" i="7"/>
  <c r="BU379" i="7"/>
  <c r="BS712" i="7"/>
  <c r="BS499" i="7"/>
  <c r="AN641" i="7"/>
  <c r="BU373" i="7"/>
  <c r="AO676" i="7"/>
  <c r="AO160" i="7"/>
  <c r="AQ202" i="7"/>
  <c r="BT122" i="7"/>
  <c r="AO162" i="7"/>
  <c r="BS449" i="7"/>
  <c r="BT515" i="7"/>
  <c r="AQ370" i="7"/>
  <c r="BT335" i="7"/>
  <c r="BU244" i="7"/>
  <c r="AT551" i="7"/>
  <c r="BS131" i="7"/>
  <c r="BS390" i="7"/>
  <c r="AP641" i="7"/>
  <c r="AO111" i="7"/>
  <c r="AR421" i="7"/>
  <c r="AR402" i="7"/>
  <c r="AQ627" i="7"/>
  <c r="BT88" i="7"/>
  <c r="AT561" i="7"/>
  <c r="BT629" i="7"/>
  <c r="BU348" i="7"/>
  <c r="AN70" i="7"/>
  <c r="AS645" i="7"/>
  <c r="AR690" i="7"/>
  <c r="AP545" i="7"/>
  <c r="AP398" i="7"/>
  <c r="AQ561" i="7"/>
  <c r="BS622" i="7"/>
  <c r="AQ58" i="7"/>
  <c r="BS510" i="7"/>
  <c r="AP11" i="7"/>
  <c r="BS101" i="7"/>
  <c r="BS403" i="7"/>
  <c r="AS251" i="7"/>
  <c r="AN568" i="7"/>
  <c r="AQ625" i="7"/>
  <c r="AP111" i="7"/>
  <c r="AO620" i="7"/>
  <c r="BT637" i="7"/>
  <c r="BS38" i="7"/>
  <c r="AQ655" i="7"/>
  <c r="BS533" i="7"/>
  <c r="AR44" i="7"/>
  <c r="AR152" i="7"/>
  <c r="BS412" i="7"/>
  <c r="BU292" i="7"/>
  <c r="AT454" i="7"/>
  <c r="AO671" i="7"/>
  <c r="BT73" i="7"/>
  <c r="BT148" i="7"/>
  <c r="BT112" i="7"/>
  <c r="BT451" i="7"/>
  <c r="AT593" i="7"/>
  <c r="AN429" i="7"/>
  <c r="BU207" i="7"/>
  <c r="AP460" i="7"/>
  <c r="BT609" i="7"/>
  <c r="AO6" i="7"/>
  <c r="AR478" i="7"/>
  <c r="AN199" i="7"/>
  <c r="AQ659" i="7"/>
  <c r="AO43" i="7"/>
  <c r="AS675" i="7"/>
  <c r="AQ277" i="7"/>
  <c r="BU420" i="7"/>
  <c r="AT545" i="7"/>
  <c r="AR42" i="7"/>
  <c r="BS56" i="7"/>
  <c r="BU444" i="7"/>
  <c r="BT657" i="7"/>
  <c r="BT644" i="7"/>
  <c r="AT468" i="7"/>
  <c r="AR2" i="7"/>
  <c r="BS54" i="7"/>
  <c r="AQ23" i="7"/>
  <c r="AT544" i="7"/>
  <c r="AQ531" i="7"/>
  <c r="BT653" i="7"/>
  <c r="AN231" i="7"/>
  <c r="AR487" i="7"/>
  <c r="AP463" i="7"/>
  <c r="AS504" i="7"/>
  <c r="BT361" i="7"/>
  <c r="BS558" i="7"/>
  <c r="AR659" i="7"/>
  <c r="BU139" i="7"/>
  <c r="AQ380" i="7"/>
  <c r="AO374" i="7"/>
  <c r="BT315" i="7"/>
  <c r="AN154" i="7"/>
  <c r="BU200" i="7"/>
  <c r="BU199" i="7"/>
  <c r="AO362" i="7"/>
  <c r="AP461" i="7"/>
  <c r="AQ476" i="7"/>
  <c r="AQ169" i="7"/>
  <c r="AQ592" i="7"/>
  <c r="AO298" i="7"/>
  <c r="AQ111" i="7"/>
  <c r="BS654" i="7"/>
  <c r="AR569" i="7"/>
  <c r="AQ72" i="7"/>
  <c r="AQ547" i="7"/>
  <c r="AT456" i="7"/>
  <c r="BU328" i="7"/>
  <c r="AP600" i="7"/>
  <c r="AR291" i="7"/>
  <c r="AR443" i="7"/>
  <c r="BT120" i="7"/>
  <c r="BS31" i="7"/>
  <c r="AP455" i="7"/>
  <c r="AQ161" i="7"/>
  <c r="BT155" i="7"/>
  <c r="AQ404" i="7"/>
  <c r="AO240" i="7"/>
  <c r="AT474" i="7"/>
  <c r="BU101" i="7"/>
  <c r="AQ464" i="7"/>
  <c r="AP249" i="7"/>
  <c r="AO61" i="7"/>
  <c r="BU151" i="7"/>
  <c r="AO195" i="7"/>
  <c r="BU387" i="7"/>
  <c r="AR199" i="7"/>
  <c r="BT360" i="7"/>
  <c r="AO46" i="7"/>
  <c r="AO654" i="7"/>
  <c r="BT220" i="7"/>
  <c r="AT592" i="7"/>
  <c r="AO263" i="7"/>
  <c r="AT696" i="7"/>
  <c r="AO245" i="7"/>
  <c r="BU578" i="7"/>
  <c r="BS352" i="7"/>
  <c r="AO187" i="7"/>
  <c r="AO108" i="7"/>
  <c r="BT348" i="7"/>
  <c r="AR648" i="7"/>
  <c r="AN620" i="7"/>
  <c r="BU592" i="7"/>
  <c r="BS618" i="7"/>
  <c r="AP400" i="7"/>
  <c r="BU582" i="7"/>
  <c r="BU195" i="7"/>
  <c r="AO98" i="7"/>
  <c r="AO547" i="7"/>
  <c r="AT461" i="7"/>
  <c r="AP496" i="7"/>
  <c r="BS202" i="7"/>
  <c r="AT501" i="7"/>
  <c r="BS530" i="7"/>
  <c r="AR56" i="7"/>
  <c r="BT565" i="7"/>
  <c r="BU212" i="7"/>
  <c r="BT399" i="7"/>
  <c r="BU553" i="7"/>
  <c r="BU521" i="7"/>
  <c r="AR129" i="7"/>
  <c r="BS204" i="7"/>
  <c r="BS590" i="7"/>
  <c r="AQ301" i="7"/>
  <c r="AO534" i="7"/>
  <c r="AQ602" i="7"/>
  <c r="AO207" i="7"/>
  <c r="AS506" i="7"/>
  <c r="AR195" i="7"/>
  <c r="BU94" i="7"/>
  <c r="AN537" i="7"/>
  <c r="AQ219" i="7"/>
  <c r="BS261" i="7"/>
  <c r="AS365" i="7"/>
  <c r="BU138" i="7"/>
  <c r="AQ231" i="7"/>
  <c r="AQ248" i="7"/>
  <c r="BT128" i="7"/>
  <c r="BU206" i="7"/>
  <c r="AN18" i="7"/>
  <c r="BU18" i="7"/>
  <c r="AO574" i="7"/>
  <c r="BU319" i="7"/>
  <c r="BS427" i="7"/>
  <c r="AN111" i="7"/>
  <c r="BT460" i="7"/>
  <c r="AQ208" i="7"/>
  <c r="BS509" i="7"/>
  <c r="AT236" i="7"/>
  <c r="BT509" i="7"/>
  <c r="BU428" i="7"/>
  <c r="AO404" i="7"/>
  <c r="AN490" i="7"/>
  <c r="BU251" i="7"/>
  <c r="AO301" i="7"/>
  <c r="AN684" i="7"/>
  <c r="BS462" i="7"/>
  <c r="AT431" i="7"/>
  <c r="AR378" i="7"/>
  <c r="AO432" i="7"/>
  <c r="AQ252" i="7"/>
  <c r="AQ586" i="7"/>
  <c r="AQ669" i="7"/>
  <c r="BS264" i="7"/>
  <c r="AQ178" i="7"/>
  <c r="AO530" i="7"/>
  <c r="AO563" i="7"/>
  <c r="AO29" i="7"/>
  <c r="AQ191" i="7"/>
  <c r="BU624" i="7"/>
  <c r="BS233" i="7"/>
  <c r="BS177" i="7"/>
  <c r="AR407" i="7"/>
  <c r="AP298" i="7"/>
  <c r="AS390" i="7"/>
  <c r="BU414" i="7"/>
  <c r="AR456" i="7"/>
  <c r="BS114" i="7"/>
  <c r="AT256" i="7"/>
  <c r="BT625" i="7"/>
  <c r="AS14" i="7"/>
  <c r="BU684" i="7"/>
  <c r="AR257" i="7"/>
  <c r="AQ534" i="7"/>
  <c r="AP344" i="7"/>
  <c r="AO176" i="7"/>
  <c r="AS233" i="7"/>
  <c r="AO52" i="7"/>
  <c r="AR673" i="7"/>
  <c r="AQ175" i="7"/>
  <c r="AP705" i="7"/>
  <c r="BS331" i="7"/>
  <c r="BT730" i="7"/>
  <c r="AQ446" i="7"/>
  <c r="AO87" i="7"/>
  <c r="AQ638" i="7"/>
  <c r="BS315" i="7"/>
  <c r="AQ35" i="7"/>
  <c r="AO490" i="7"/>
  <c r="AP21" i="7"/>
  <c r="AO350" i="7"/>
  <c r="AO180" i="7"/>
  <c r="AT334" i="7"/>
  <c r="AP4" i="7"/>
  <c r="AR523" i="7"/>
  <c r="BS406" i="7"/>
  <c r="AN29" i="7"/>
  <c r="AO270" i="7"/>
  <c r="BU316" i="7"/>
  <c r="BU536" i="7"/>
  <c r="AP6" i="7"/>
  <c r="AO598" i="7"/>
  <c r="AN164" i="7"/>
  <c r="AO226" i="7"/>
  <c r="BS266" i="7"/>
  <c r="BS382" i="7"/>
  <c r="BU406" i="7"/>
  <c r="AR689" i="7"/>
  <c r="BT478" i="7"/>
  <c r="AR304" i="7"/>
  <c r="BU538" i="7"/>
  <c r="AR100" i="7"/>
  <c r="AR528" i="7"/>
  <c r="BS168" i="7"/>
  <c r="AO659" i="7"/>
  <c r="AO496" i="7"/>
  <c r="AR726" i="7"/>
  <c r="BS719" i="7"/>
  <c r="BU572" i="7"/>
  <c r="AT538" i="7"/>
  <c r="AR320" i="7"/>
  <c r="AT312" i="7"/>
  <c r="BS587" i="7"/>
  <c r="AR720" i="7"/>
  <c r="BS324" i="7"/>
  <c r="AQ295" i="7"/>
  <c r="BU95" i="7"/>
  <c r="BU192" i="7"/>
  <c r="AQ307" i="7"/>
  <c r="AN515" i="7"/>
  <c r="BS27" i="7"/>
  <c r="AT533" i="7"/>
  <c r="AO251" i="7"/>
  <c r="AT327" i="7"/>
  <c r="AR97" i="7"/>
  <c r="BS36" i="7"/>
  <c r="AN489" i="7"/>
  <c r="AO377" i="7"/>
  <c r="BS232" i="7"/>
  <c r="AO421" i="7"/>
  <c r="BS108" i="7"/>
  <c r="AO255" i="7"/>
  <c r="AP588" i="7"/>
  <c r="BU236" i="7"/>
  <c r="BS717" i="7"/>
  <c r="BS661" i="7"/>
  <c r="AP375" i="7"/>
  <c r="BS192" i="7"/>
  <c r="AR247" i="7"/>
  <c r="AT264" i="7"/>
  <c r="AP371" i="7"/>
  <c r="AN471" i="7"/>
  <c r="AP427" i="7"/>
  <c r="AO366" i="7"/>
  <c r="AT667" i="7"/>
  <c r="AN391" i="7"/>
  <c r="AS532" i="7"/>
  <c r="AP214" i="7"/>
  <c r="BU217" i="7"/>
  <c r="AP407" i="7"/>
  <c r="AP233" i="7"/>
  <c r="AT683" i="7"/>
  <c r="AQ431" i="7"/>
  <c r="AR728" i="7"/>
  <c r="AQ77" i="7"/>
  <c r="AS611" i="7"/>
  <c r="AN559" i="7"/>
  <c r="BU154" i="7"/>
  <c r="BS446" i="7"/>
  <c r="AQ387" i="7"/>
  <c r="BT605" i="7"/>
  <c r="BU451" i="7"/>
  <c r="AN25" i="7"/>
  <c r="AR373" i="7"/>
  <c r="AR647" i="7"/>
  <c r="AO265" i="7"/>
  <c r="AP609" i="7"/>
  <c r="AN651" i="7"/>
  <c r="AT488" i="7"/>
  <c r="BT186" i="7"/>
  <c r="AR64" i="7"/>
  <c r="AO166" i="7"/>
  <c r="BS243" i="7"/>
  <c r="BU418" i="7"/>
  <c r="BS466" i="7"/>
  <c r="AS586" i="7"/>
  <c r="AR140" i="7"/>
  <c r="AQ402" i="7"/>
  <c r="AS329" i="7"/>
  <c r="AR691" i="7"/>
  <c r="AR432" i="7"/>
  <c r="AQ282" i="7"/>
  <c r="BS358" i="7"/>
  <c r="AR642" i="7"/>
  <c r="BU88" i="7"/>
  <c r="AO658" i="7"/>
  <c r="AQ589" i="7"/>
  <c r="BT258" i="7"/>
  <c r="AO132" i="7"/>
  <c r="AN235" i="7"/>
  <c r="BU295" i="7"/>
  <c r="AO688" i="7"/>
  <c r="BS305" i="7"/>
  <c r="AR242" i="7"/>
  <c r="AN640" i="7"/>
  <c r="BU383" i="7"/>
  <c r="AQ546" i="7"/>
  <c r="AO17" i="7"/>
  <c r="AN389" i="7"/>
  <c r="AR349" i="7"/>
  <c r="AP445" i="7"/>
  <c r="AO218" i="7"/>
  <c r="BT285" i="7"/>
  <c r="AQ557" i="7"/>
  <c r="AN481" i="7"/>
  <c r="AQ477" i="7"/>
  <c r="BS615" i="7"/>
  <c r="BT714" i="7"/>
  <c r="AQ579" i="7"/>
  <c r="BT329" i="7"/>
  <c r="BT16" i="7"/>
  <c r="BT656" i="7"/>
  <c r="AO36" i="7"/>
  <c r="AQ545" i="7"/>
  <c r="AN103" i="7"/>
  <c r="AO428" i="7"/>
  <c r="AS454" i="7"/>
  <c r="AP439" i="7"/>
  <c r="BU442" i="7"/>
  <c r="BT502" i="7"/>
  <c r="BS413" i="7"/>
  <c r="BU10" i="7"/>
  <c r="AQ572" i="7"/>
  <c r="BS645" i="7"/>
  <c r="BT286" i="7"/>
  <c r="BS414" i="7"/>
  <c r="AT258" i="7"/>
  <c r="AQ342" i="7"/>
  <c r="AQ542" i="7"/>
  <c r="AQ181" i="7"/>
  <c r="AR592" i="7"/>
  <c r="AO450" i="7"/>
  <c r="BS290" i="7"/>
  <c r="AR543" i="7"/>
  <c r="BS456" i="7"/>
  <c r="AR624" i="7"/>
  <c r="BU135" i="7"/>
  <c r="AO359" i="7"/>
  <c r="AS593" i="7"/>
  <c r="BS720" i="7"/>
  <c r="BT364" i="7"/>
  <c r="AO106" i="7"/>
  <c r="AP53" i="7"/>
  <c r="AR262" i="7"/>
  <c r="AR344" i="7"/>
  <c r="AN336" i="7"/>
  <c r="AS367" i="7"/>
  <c r="AO55" i="7"/>
  <c r="AR466" i="7"/>
  <c r="AO714" i="7"/>
  <c r="BT17" i="7"/>
  <c r="BS479" i="7"/>
  <c r="BU303" i="7"/>
  <c r="BU366" i="7"/>
  <c r="BU567" i="7"/>
  <c r="BU239" i="7"/>
  <c r="BS41" i="7"/>
  <c r="AN40" i="7"/>
  <c r="AP487" i="7"/>
  <c r="AQ131" i="7"/>
  <c r="BU27" i="7"/>
  <c r="BU318" i="7"/>
  <c r="BS11" i="7"/>
  <c r="BU173" i="7"/>
  <c r="AN195" i="7"/>
  <c r="AR274" i="7"/>
  <c r="AQ453" i="7"/>
  <c r="BS137" i="7"/>
  <c r="AO655" i="7"/>
  <c r="AN16" i="7"/>
  <c r="BT436" i="7"/>
  <c r="BT208" i="7"/>
  <c r="AQ495" i="7"/>
  <c r="AO136" i="7"/>
  <c r="BT700" i="7"/>
  <c r="AN83" i="7"/>
  <c r="AP382" i="7"/>
  <c r="AR209" i="7"/>
  <c r="BU454" i="7"/>
  <c r="BT547" i="7"/>
  <c r="AQ536" i="7"/>
  <c r="BT109" i="7"/>
  <c r="AO477" i="7"/>
  <c r="AQ721" i="7"/>
  <c r="AQ53" i="7"/>
  <c r="AO337" i="7"/>
  <c r="BS99" i="7"/>
  <c r="AR279" i="7"/>
  <c r="AR240" i="7"/>
  <c r="AO364" i="7"/>
  <c r="AO508" i="7"/>
  <c r="AN115" i="7"/>
  <c r="AN639" i="7"/>
  <c r="BU439" i="7"/>
  <c r="AN608" i="7"/>
  <c r="AQ439" i="7"/>
  <c r="AR598" i="7"/>
  <c r="AP478" i="7"/>
  <c r="AR574" i="7"/>
  <c r="AP617" i="7"/>
  <c r="AO460" i="7"/>
  <c r="BT722" i="7"/>
  <c r="AN159" i="7"/>
  <c r="AR283" i="7"/>
  <c r="BU19" i="7"/>
  <c r="AT633" i="7"/>
  <c r="AO464" i="7"/>
  <c r="BU380" i="7"/>
  <c r="AN63" i="7"/>
  <c r="AQ116" i="7"/>
  <c r="BS388" i="7"/>
  <c r="AR131" i="7"/>
  <c r="AN110" i="7"/>
  <c r="BT558" i="7"/>
  <c r="BS326" i="7"/>
  <c r="BU407" i="7"/>
  <c r="AO630" i="7"/>
  <c r="AN520" i="7"/>
  <c r="AN86" i="7"/>
  <c r="AR498" i="7"/>
  <c r="AR40" i="7"/>
  <c r="AO91" i="7"/>
  <c r="AO167" i="7"/>
  <c r="AN719" i="7"/>
  <c r="AT391" i="7"/>
  <c r="BS637" i="7"/>
  <c r="BT159" i="7"/>
  <c r="BS206" i="7"/>
  <c r="AN137" i="7"/>
  <c r="AR501" i="7"/>
  <c r="AQ507" i="7"/>
  <c r="AO617" i="7"/>
  <c r="AS442" i="7"/>
  <c r="AQ310" i="7"/>
  <c r="AQ13" i="7"/>
  <c r="BT346" i="7"/>
  <c r="BU485" i="7"/>
  <c r="AQ580" i="7"/>
  <c r="AN400" i="7"/>
  <c r="AP713" i="7"/>
  <c r="AP395" i="7"/>
  <c r="BT49" i="7"/>
  <c r="BT512" i="7"/>
  <c r="AO526" i="7"/>
  <c r="AO724" i="7"/>
  <c r="AR84" i="7"/>
  <c r="AP91" i="7"/>
  <c r="AO356" i="7"/>
  <c r="BS318" i="7"/>
  <c r="AN350" i="7"/>
  <c r="BT663" i="7"/>
  <c r="AQ362" i="7"/>
  <c r="AT382" i="7"/>
  <c r="BT113" i="7"/>
  <c r="BU54" i="7"/>
  <c r="BS651" i="7"/>
  <c r="BS401" i="7"/>
  <c r="AO548" i="7"/>
  <c r="BS257" i="7"/>
  <c r="BS227" i="7"/>
  <c r="AO72" i="7"/>
  <c r="BU266" i="7"/>
  <c r="AQ653" i="7"/>
  <c r="BS630" i="7"/>
  <c r="BT182" i="7"/>
  <c r="BU599" i="7"/>
  <c r="BU121" i="7"/>
  <c r="BS398" i="7"/>
  <c r="BS364" i="7"/>
  <c r="AS577" i="7"/>
  <c r="AP337" i="7"/>
  <c r="BU652" i="7"/>
  <c r="BT15" i="7"/>
  <c r="BS504" i="7"/>
  <c r="BS333" i="7"/>
  <c r="AP585" i="7"/>
  <c r="BS143" i="7"/>
  <c r="AO614" i="7"/>
  <c r="AO297" i="7"/>
  <c r="BS6" i="7"/>
  <c r="AO185" i="7"/>
  <c r="AQ155" i="7"/>
  <c r="AN477" i="7"/>
  <c r="AS507" i="7"/>
  <c r="BS102" i="7"/>
  <c r="BS472" i="7"/>
  <c r="AQ40" i="7"/>
  <c r="AO457" i="7"/>
  <c r="AR514" i="7"/>
  <c r="AR635" i="7"/>
  <c r="AN689" i="7"/>
  <c r="AQ44" i="7"/>
  <c r="BS591" i="7"/>
  <c r="AO59" i="7"/>
  <c r="BT383" i="7"/>
  <c r="AQ4" i="7"/>
  <c r="AT718" i="7"/>
  <c r="AS303" i="7"/>
  <c r="AN566" i="7"/>
  <c r="BT455" i="7"/>
  <c r="BU224" i="7"/>
  <c r="BS157" i="7"/>
  <c r="AT465" i="7"/>
  <c r="BT655" i="7"/>
  <c r="AP100" i="7"/>
  <c r="AR299" i="7"/>
  <c r="AQ673" i="7"/>
  <c r="BS172" i="7"/>
  <c r="AO462" i="7"/>
  <c r="BT580" i="7"/>
  <c r="BT215" i="7"/>
  <c r="AS343" i="7"/>
  <c r="AR452" i="7"/>
  <c r="AT703" i="7"/>
  <c r="AQ193" i="7"/>
  <c r="AR336" i="7"/>
  <c r="AT320" i="7"/>
  <c r="BU23" i="7"/>
  <c r="AR513" i="7"/>
  <c r="BT431" i="7"/>
  <c r="BS415" i="7"/>
  <c r="AQ699" i="7"/>
  <c r="AS534" i="7"/>
  <c r="AQ562" i="7"/>
  <c r="AO396" i="7"/>
  <c r="AP154" i="7"/>
  <c r="BT454" i="7"/>
  <c r="BS659" i="7"/>
  <c r="AQ422" i="7"/>
  <c r="AS521" i="7"/>
  <c r="AO304" i="7"/>
  <c r="BT205" i="7"/>
  <c r="AR120" i="7"/>
  <c r="AP510" i="7"/>
  <c r="BU502" i="7"/>
  <c r="BT236" i="7"/>
  <c r="BT612" i="7"/>
  <c r="AO32" i="7"/>
  <c r="BU473" i="7"/>
  <c r="AR108" i="7"/>
  <c r="BT680" i="7"/>
  <c r="AS234" i="7"/>
  <c r="AQ416" i="7"/>
  <c r="AR506" i="7"/>
  <c r="AN449" i="7"/>
  <c r="AN612" i="7"/>
  <c r="AP152" i="7"/>
  <c r="AN583" i="7"/>
  <c r="AN361" i="7"/>
  <c r="BU171" i="7"/>
  <c r="AR327" i="7"/>
  <c r="AS481" i="7"/>
  <c r="BS60" i="7"/>
  <c r="AP397" i="7"/>
  <c r="AR3" i="7"/>
  <c r="BU630" i="7"/>
  <c r="AQ312" i="7"/>
  <c r="AR69" i="7"/>
  <c r="AP90" i="7"/>
  <c r="AR447" i="7"/>
  <c r="BU713" i="7"/>
  <c r="AP19" i="7"/>
  <c r="AQ227" i="7"/>
  <c r="AP267" i="7"/>
  <c r="AS503" i="7"/>
  <c r="AQ145" i="7"/>
  <c r="BU50" i="7"/>
  <c r="AP120" i="7"/>
  <c r="AO15" i="7"/>
  <c r="AT293" i="7"/>
  <c r="BU685" i="7"/>
  <c r="AR197" i="7"/>
  <c r="BT48" i="7"/>
  <c r="AN267" i="7"/>
  <c r="AT502" i="7"/>
  <c r="BS302" i="7"/>
  <c r="BU519" i="7"/>
  <c r="AN347" i="7"/>
  <c r="BT456" i="7"/>
  <c r="AQ457" i="7"/>
  <c r="AO422" i="7"/>
  <c r="AP306" i="7"/>
  <c r="BU180" i="7"/>
  <c r="AO44" i="7"/>
  <c r="BT283" i="7"/>
  <c r="BU375" i="7"/>
  <c r="BS319" i="7"/>
  <c r="AO276" i="7"/>
  <c r="AR265" i="7"/>
  <c r="AN356" i="7"/>
  <c r="AN245" i="7"/>
  <c r="BU80" i="7"/>
  <c r="AS258" i="7"/>
  <c r="AT573" i="7"/>
  <c r="AO88" i="7"/>
  <c r="AR137" i="7"/>
  <c r="AO33" i="7"/>
  <c r="AT571" i="7"/>
  <c r="AN606" i="7"/>
  <c r="AQ461" i="7"/>
  <c r="BT164" i="7"/>
  <c r="BS104" i="7"/>
  <c r="AT351" i="7"/>
  <c r="AT480" i="7"/>
  <c r="AR662" i="7"/>
  <c r="AP205" i="7"/>
  <c r="AN362" i="7"/>
  <c r="BU273" i="7"/>
  <c r="BU39" i="7"/>
  <c r="AP219" i="7"/>
  <c r="BU660" i="7"/>
  <c r="BU641" i="7"/>
  <c r="AP620" i="7"/>
  <c r="BS209" i="7"/>
  <c r="BU543" i="7"/>
  <c r="AO553" i="7"/>
  <c r="AO512" i="7"/>
  <c r="AT5" i="7"/>
  <c r="BT324" i="7"/>
  <c r="AR178" i="7"/>
  <c r="AO538" i="7"/>
  <c r="AP721" i="7"/>
  <c r="AP168" i="7"/>
  <c r="AP601" i="7"/>
  <c r="AT684" i="7"/>
  <c r="BT626" i="7"/>
  <c r="BT98" i="7"/>
  <c r="BT635" i="7"/>
  <c r="BS526" i="7"/>
  <c r="BS515" i="7"/>
  <c r="AR468" i="7"/>
  <c r="AQ383" i="7"/>
  <c r="AP117" i="7"/>
  <c r="AR362" i="7"/>
  <c r="BU490" i="7"/>
  <c r="AR364" i="7"/>
  <c r="BT242" i="7"/>
  <c r="AR154" i="7"/>
  <c r="BT699" i="7"/>
  <c r="AN107" i="7"/>
  <c r="AT328" i="7"/>
  <c r="AQ599" i="7"/>
  <c r="BU323" i="7"/>
  <c r="AN623" i="7"/>
  <c r="AS246" i="7"/>
  <c r="AT301" i="7"/>
  <c r="AQ239" i="7"/>
  <c r="AO92" i="7"/>
  <c r="AS321" i="7"/>
  <c r="BT614" i="7"/>
  <c r="AO330" i="7"/>
  <c r="AQ256" i="7"/>
  <c r="BS673" i="7"/>
  <c r="AN345" i="7"/>
  <c r="AQ442" i="7"/>
  <c r="BU70" i="7"/>
  <c r="BT471" i="7"/>
  <c r="BS536" i="7"/>
  <c r="AS279" i="7"/>
  <c r="AS358" i="7"/>
  <c r="AR306" i="7"/>
  <c r="AS602" i="7"/>
  <c r="AS574" i="7"/>
  <c r="BS142" i="7"/>
  <c r="AR313" i="7"/>
  <c r="BT34" i="7"/>
  <c r="BS658" i="7"/>
  <c r="AS370" i="7"/>
  <c r="AR22" i="7"/>
  <c r="AR394" i="7"/>
  <c r="BT169" i="7"/>
  <c r="BU147" i="7"/>
  <c r="AO713" i="7"/>
  <c r="AQ102" i="7"/>
  <c r="AS290" i="7"/>
  <c r="AS671" i="7"/>
  <c r="BU447" i="7"/>
  <c r="BU530" i="7"/>
  <c r="BT400" i="7"/>
  <c r="AR384" i="7"/>
  <c r="AO244" i="7"/>
  <c r="AO112" i="7"/>
  <c r="AQ31" i="7"/>
  <c r="AO452" i="7"/>
  <c r="AS499" i="7"/>
  <c r="AN69" i="7"/>
  <c r="BS493" i="7"/>
  <c r="BS612" i="7"/>
  <c r="BU85" i="7"/>
  <c r="AO596" i="7"/>
  <c r="AQ324" i="7"/>
  <c r="BU663" i="7"/>
  <c r="AO628" i="7"/>
  <c r="BU425" i="7"/>
  <c r="AN65" i="7"/>
  <c r="AO411" i="7"/>
  <c r="AN495" i="7"/>
  <c r="BT381" i="7"/>
  <c r="AQ18" i="7"/>
  <c r="AR655" i="7"/>
  <c r="AT291" i="7"/>
  <c r="AR37" i="7"/>
  <c r="BT281" i="7"/>
  <c r="AO241" i="7"/>
  <c r="AN512" i="7"/>
  <c r="BU725" i="7"/>
  <c r="BU93" i="7"/>
  <c r="AO454" i="7"/>
  <c r="BS399" i="7"/>
  <c r="AR266" i="7"/>
  <c r="AS610" i="7"/>
  <c r="AR424" i="7"/>
  <c r="AP631" i="7"/>
  <c r="BU194" i="7"/>
  <c r="AO293" i="7"/>
  <c r="AT540" i="7"/>
  <c r="AQ683" i="7"/>
  <c r="AQ217" i="7"/>
  <c r="AR438" i="7"/>
  <c r="BU702" i="7"/>
  <c r="AO21" i="7"/>
  <c r="AS488" i="7"/>
  <c r="BU267" i="7"/>
  <c r="AO489" i="7"/>
  <c r="AN479" i="7"/>
  <c r="BU480" i="7"/>
  <c r="BU202" i="7"/>
  <c r="BS316" i="7"/>
  <c r="AQ449" i="7"/>
  <c r="AT387" i="7"/>
  <c r="AQ206" i="7"/>
  <c r="AT458" i="7"/>
  <c r="AQ606" i="7"/>
  <c r="AN376" i="7"/>
  <c r="BT532" i="7"/>
  <c r="BS236" i="7"/>
  <c r="AO211" i="7"/>
  <c r="BS67" i="7"/>
  <c r="BT729" i="7"/>
  <c r="AQ275" i="7"/>
  <c r="BS584" i="7"/>
  <c r="AR170" i="7"/>
  <c r="AQ548" i="7"/>
  <c r="AN456" i="7"/>
  <c r="AP20" i="7"/>
  <c r="AT568" i="7"/>
  <c r="AR269" i="7"/>
  <c r="AN183" i="7"/>
  <c r="AN458" i="7"/>
  <c r="BT2" i="7"/>
  <c r="AO76" i="7"/>
  <c r="BU510" i="7"/>
  <c r="BT628" i="7"/>
  <c r="BT407" i="7"/>
  <c r="AT702" i="7"/>
  <c r="BT385" i="7"/>
  <c r="BU106" i="7"/>
  <c r="BU393" i="7"/>
  <c r="AT17" i="7"/>
  <c r="BU415" i="7"/>
  <c r="AO554" i="7"/>
  <c r="AS682" i="7"/>
  <c r="BT587" i="7"/>
  <c r="AN60" i="7"/>
  <c r="AN717" i="7"/>
  <c r="AQ177" i="7"/>
  <c r="AR237" i="7"/>
  <c r="AT705" i="7"/>
  <c r="AR599" i="7"/>
  <c r="AN581" i="7"/>
  <c r="AQ465" i="7"/>
  <c r="AR281" i="7"/>
  <c r="BS386" i="7"/>
  <c r="AO465" i="7"/>
  <c r="AN643" i="7"/>
  <c r="AO252" i="7"/>
  <c r="AR587" i="7"/>
  <c r="BU187" i="7"/>
  <c r="AN173" i="7"/>
  <c r="AQ591" i="7"/>
  <c r="BT475" i="7"/>
  <c r="AR358" i="7"/>
  <c r="BS337" i="7"/>
  <c r="BU47" i="7"/>
  <c r="AQ656" i="7"/>
  <c r="BS507" i="7"/>
  <c r="AN318" i="7"/>
  <c r="AQ595" i="7"/>
  <c r="AQ524" i="7"/>
  <c r="AO202" i="7"/>
  <c r="BU533" i="7"/>
  <c r="AR623" i="7"/>
  <c r="AO130" i="7"/>
  <c r="AN576" i="7"/>
  <c r="AR113" i="7"/>
  <c r="BT583" i="7"/>
  <c r="AO296" i="7"/>
  <c r="BU305" i="7"/>
  <c r="AR145" i="7"/>
  <c r="AN331" i="7"/>
  <c r="BT132" i="7"/>
  <c r="AQ622" i="7"/>
  <c r="AP658" i="7"/>
  <c r="AS465" i="7"/>
  <c r="AN445" i="7"/>
  <c r="AP319" i="7"/>
  <c r="AP551" i="7"/>
  <c r="AP417" i="7"/>
  <c r="AQ74" i="7"/>
  <c r="AR415" i="7"/>
  <c r="AN358" i="7"/>
  <c r="AT692" i="7"/>
  <c r="BS419" i="7"/>
  <c r="AQ597" i="7"/>
  <c r="AO419" i="7"/>
  <c r="BU654" i="7"/>
  <c r="AO509" i="7"/>
  <c r="AR104" i="7"/>
  <c r="BT643" i="7"/>
  <c r="AN618" i="7"/>
  <c r="BT36" i="7"/>
  <c r="BT41" i="7"/>
  <c r="AO146" i="7"/>
  <c r="BU196" i="7"/>
  <c r="BS374" i="7"/>
  <c r="BU672" i="7"/>
  <c r="AS701" i="7"/>
  <c r="BU349" i="7"/>
  <c r="AR146" i="7"/>
  <c r="BU432" i="7"/>
  <c r="AN135" i="7"/>
  <c r="AR196" i="7"/>
  <c r="AT581" i="7"/>
  <c r="BS205" i="7"/>
  <c r="AS311" i="7"/>
  <c r="AQ533" i="7"/>
  <c r="BS48" i="7"/>
  <c r="AN565" i="7"/>
  <c r="AO581" i="7"/>
  <c r="AO155" i="7"/>
  <c r="AQ300" i="7"/>
  <c r="AR23" i="7"/>
  <c r="AQ505" i="7"/>
  <c r="AS324" i="7"/>
  <c r="AR180" i="7"/>
  <c r="BU364" i="7"/>
  <c r="BU683" i="7"/>
  <c r="AR326" i="7"/>
  <c r="AQ626" i="7"/>
  <c r="AQ616" i="7"/>
  <c r="AO385" i="7"/>
  <c r="BT8" i="7"/>
  <c r="AO300" i="7"/>
  <c r="AO556" i="7"/>
  <c r="AT395" i="7"/>
  <c r="AO316" i="7"/>
  <c r="BS30" i="7"/>
  <c r="AN526" i="7"/>
  <c r="AQ647" i="7"/>
  <c r="AP421" i="7"/>
  <c r="BT681" i="7"/>
  <c r="AQ554" i="7"/>
  <c r="AO706" i="7"/>
  <c r="AP18" i="7"/>
  <c r="BS624" i="7"/>
  <c r="AR298" i="7"/>
  <c r="AO291" i="7"/>
  <c r="AN281" i="7"/>
  <c r="AO696" i="7"/>
  <c r="AR272" i="7"/>
  <c r="BT165" i="7"/>
  <c r="AQ583" i="7"/>
  <c r="AP402" i="7"/>
  <c r="BU548" i="7"/>
  <c r="AT246" i="7"/>
  <c r="AQ604" i="7"/>
  <c r="AN20" i="7"/>
  <c r="BU179" i="7"/>
  <c r="AR115" i="7"/>
  <c r="AO35" i="7"/>
  <c r="AN182" i="7"/>
  <c r="AP304" i="7"/>
  <c r="AO603" i="7"/>
  <c r="AT10" i="7"/>
  <c r="AT271" i="7"/>
  <c r="BU4" i="7"/>
  <c r="BS378" i="7"/>
  <c r="AQ297" i="7"/>
  <c r="AR268" i="7"/>
  <c r="AN276" i="7"/>
  <c r="AQ142" i="7"/>
  <c r="BT412" i="7"/>
  <c r="AO585" i="7"/>
  <c r="AT273" i="7"/>
  <c r="AP694" i="7"/>
  <c r="BT268" i="7"/>
  <c r="AQ478" i="7"/>
  <c r="AP635" i="7"/>
  <c r="BS537" i="7"/>
  <c r="AO81" i="7"/>
  <c r="BS376" i="7"/>
  <c r="AP385" i="7"/>
  <c r="AO693" i="7"/>
  <c r="BU191" i="7"/>
  <c r="AR177" i="7"/>
  <c r="AT370" i="7"/>
  <c r="AP56" i="7"/>
  <c r="AO357" i="7"/>
  <c r="BU119" i="7"/>
  <c r="AN299" i="7"/>
  <c r="AP686" i="7"/>
  <c r="AQ508" i="7"/>
  <c r="BT137" i="7"/>
  <c r="AT467" i="7"/>
  <c r="AO158" i="7"/>
  <c r="AT526" i="7"/>
  <c r="AP16" i="7"/>
  <c r="AS681" i="7"/>
  <c r="BT461" i="7"/>
  <c r="AP31" i="7"/>
  <c r="AS285" i="7"/>
  <c r="AP540" i="7"/>
  <c r="BU177" i="7"/>
  <c r="AT642" i="7"/>
  <c r="AP156" i="7"/>
  <c r="AN472" i="7"/>
  <c r="BU72" i="7"/>
  <c r="BS247" i="7"/>
  <c r="AN37" i="7"/>
  <c r="AO370" i="7"/>
  <c r="AO402" i="7"/>
  <c r="BU371" i="7"/>
  <c r="AS621" i="7"/>
  <c r="AQ195" i="7"/>
  <c r="AT572" i="7"/>
  <c r="AR230" i="7"/>
  <c r="AT563" i="7"/>
  <c r="BU505" i="7"/>
  <c r="BS573" i="7"/>
  <c r="AP57" i="7"/>
  <c r="BU43" i="7"/>
  <c r="BT499" i="7"/>
  <c r="BU125" i="7"/>
  <c r="AR94" i="7"/>
  <c r="BT153" i="7"/>
  <c r="AT524" i="7"/>
  <c r="AP241" i="7"/>
  <c r="AO315" i="7"/>
  <c r="AP129" i="7"/>
  <c r="AT629" i="7"/>
  <c r="AP590" i="7"/>
  <c r="AR148" i="7"/>
  <c r="AT710" i="7"/>
  <c r="BS484" i="7"/>
  <c r="BS39" i="7"/>
  <c r="AN452" i="7"/>
  <c r="AP501" i="7"/>
  <c r="AR540" i="7"/>
  <c r="AP273" i="7"/>
  <c r="AR62" i="7"/>
  <c r="AP236" i="7"/>
  <c r="AR286" i="7"/>
  <c r="AP726" i="7"/>
  <c r="BU433" i="7"/>
  <c r="AS489" i="7"/>
  <c r="AS352" i="7"/>
  <c r="BT487" i="7"/>
  <c r="AP495" i="7"/>
  <c r="AO651" i="7"/>
  <c r="AP247" i="7"/>
  <c r="BT684" i="7"/>
  <c r="AS535" i="7"/>
  <c r="AQ266" i="7"/>
  <c r="AR430" i="7"/>
  <c r="BS65" i="7"/>
  <c r="AP411" i="7"/>
  <c r="BU327" i="7"/>
  <c r="BT447" i="7"/>
  <c r="BU299" i="7"/>
  <c r="AP94" i="7"/>
  <c r="BT636" i="7"/>
  <c r="AS524" i="7"/>
  <c r="AS364" i="7"/>
  <c r="AP539" i="7"/>
  <c r="BT85" i="7"/>
  <c r="AQ236" i="7"/>
  <c r="BU610" i="7"/>
  <c r="BU155" i="7"/>
  <c r="AS617" i="7"/>
  <c r="AS430" i="7"/>
  <c r="BU40" i="7"/>
  <c r="AO467" i="7"/>
  <c r="AR58" i="7"/>
  <c r="AR567" i="7"/>
  <c r="AT414" i="7"/>
  <c r="AP140" i="7"/>
  <c r="AN497" i="7"/>
  <c r="AN48" i="7"/>
  <c r="BU144" i="7"/>
  <c r="AS398" i="7"/>
  <c r="BT347" i="7"/>
  <c r="AQ633" i="7"/>
  <c r="BS538" i="7"/>
  <c r="AO134" i="7"/>
  <c r="AN212" i="7"/>
  <c r="AN552" i="7"/>
  <c r="AN660" i="7"/>
  <c r="AO711" i="7"/>
  <c r="BS564" i="7"/>
  <c r="AO689" i="7"/>
  <c r="BU190" i="7"/>
  <c r="AQ311" i="7"/>
  <c r="AS426" i="7"/>
  <c r="AR34" i="7"/>
  <c r="BT5" i="7"/>
  <c r="AP240" i="7"/>
  <c r="AP97" i="7"/>
  <c r="AO410" i="7"/>
  <c r="AR706" i="7"/>
  <c r="AP498" i="7"/>
  <c r="AQ489" i="7"/>
  <c r="AP573" i="7"/>
  <c r="AN118" i="7"/>
  <c r="AR730" i="7"/>
  <c r="BS710" i="7"/>
  <c r="BS334" i="7"/>
  <c r="AP161" i="7"/>
  <c r="AT378" i="7"/>
  <c r="AO468" i="7"/>
  <c r="AQ223" i="7"/>
  <c r="AS266" i="7"/>
  <c r="AN595" i="7"/>
  <c r="AP107" i="7"/>
  <c r="BT57" i="7"/>
  <c r="AR135" i="7"/>
  <c r="BS577" i="7"/>
  <c r="AQ654" i="7"/>
  <c r="BT548" i="7"/>
  <c r="AO9" i="7"/>
  <c r="BU656" i="7"/>
  <c r="AQ611" i="7"/>
  <c r="AR173" i="7"/>
  <c r="AQ135" i="7"/>
  <c r="AP706" i="7"/>
  <c r="AP410" i="7"/>
  <c r="BS228" i="7"/>
  <c r="BT390" i="7"/>
  <c r="BU169" i="7"/>
  <c r="AS486" i="7"/>
  <c r="AS388" i="7"/>
  <c r="AT393" i="7"/>
  <c r="AP99" i="7"/>
  <c r="AR293" i="7"/>
  <c r="AO212" i="7"/>
  <c r="BT552" i="7"/>
  <c r="AS550" i="7"/>
  <c r="BS362" i="7"/>
  <c r="AN170" i="7"/>
  <c r="BT506" i="7"/>
  <c r="AQ346" i="7"/>
  <c r="AR20" i="7"/>
  <c r="BS562" i="7"/>
  <c r="BS10" i="7"/>
  <c r="AO412" i="7"/>
  <c r="AO57" i="7"/>
  <c r="AP505" i="7"/>
  <c r="AO466" i="7"/>
  <c r="BT405" i="7"/>
  <c r="AR325" i="7"/>
  <c r="BS521" i="7"/>
  <c r="AO607" i="7"/>
  <c r="AO700" i="7"/>
  <c r="AO172" i="7"/>
  <c r="AT433" i="7"/>
  <c r="BT528" i="7"/>
  <c r="AO414" i="7"/>
  <c r="AR98" i="7"/>
  <c r="AQ559" i="7"/>
  <c r="AN506" i="7"/>
  <c r="AT276" i="7"/>
  <c r="BT666" i="7"/>
  <c r="AR719" i="7"/>
  <c r="AR471" i="7"/>
  <c r="BS198" i="7"/>
  <c r="AO566" i="7"/>
  <c r="AQ529" i="7"/>
  <c r="BS682" i="7"/>
  <c r="AQ279" i="7"/>
  <c r="BU563" i="7"/>
  <c r="AN474" i="7"/>
  <c r="AR218" i="7"/>
  <c r="AT604" i="7"/>
  <c r="BU391" i="7"/>
  <c r="AN211" i="7"/>
  <c r="AT442" i="7"/>
  <c r="AO666" i="7"/>
  <c r="BT432" i="7"/>
  <c r="BT480" i="7"/>
  <c r="BU399" i="7"/>
  <c r="AR103" i="7"/>
  <c r="AQ328" i="7"/>
  <c r="BU547" i="7"/>
  <c r="AN4" i="7"/>
  <c r="AS410" i="7"/>
  <c r="AP198" i="7"/>
  <c r="AN724" i="7"/>
  <c r="BS89" i="7"/>
  <c r="AO371" i="7"/>
  <c r="AO219" i="7"/>
  <c r="AQ134" i="7"/>
  <c r="AO125" i="7"/>
  <c r="BT486" i="7"/>
  <c r="BS672" i="7"/>
  <c r="AR141" i="7"/>
  <c r="AP369" i="7"/>
  <c r="AN162" i="7"/>
  <c r="AR727" i="7"/>
  <c r="AT654" i="7"/>
  <c r="AO721" i="7"/>
  <c r="AQ32" i="7"/>
  <c r="BT724" i="7"/>
  <c r="AS704" i="7"/>
  <c r="AP521" i="7"/>
  <c r="AT444" i="7"/>
  <c r="BU241" i="7"/>
  <c r="BU286" i="7"/>
  <c r="AQ357" i="7"/>
  <c r="BU272" i="7"/>
  <c r="BU646" i="7"/>
  <c r="BU3" i="7"/>
  <c r="BT188" i="7"/>
  <c r="AO448" i="7"/>
  <c r="AR644" i="7"/>
  <c r="BT395" i="7"/>
  <c r="AS260" i="7"/>
  <c r="AQ502" i="7"/>
  <c r="AS357" i="7"/>
  <c r="AP230" i="7"/>
  <c r="AN598" i="7"/>
  <c r="AT390" i="7"/>
  <c r="AR434" i="7"/>
  <c r="AT364" i="7"/>
  <c r="AN597" i="7"/>
  <c r="BS22" i="7"/>
  <c r="AN387" i="7"/>
  <c r="BT567" i="7"/>
  <c r="AN67" i="7"/>
  <c r="AP167" i="7"/>
  <c r="AN187" i="7"/>
  <c r="AO697" i="7"/>
  <c r="AP681" i="7"/>
  <c r="AQ504" i="7"/>
  <c r="AS525" i="7"/>
  <c r="BT253" i="7"/>
  <c r="AP685" i="7"/>
  <c r="AR128" i="7"/>
  <c r="BS450" i="7"/>
  <c r="AP596" i="7"/>
  <c r="BS287" i="7"/>
  <c r="BS458" i="7"/>
  <c r="BS320" i="7"/>
  <c r="BS579" i="7"/>
  <c r="BU525" i="7"/>
  <c r="AQ430" i="7"/>
  <c r="AS716" i="7"/>
  <c r="BT600" i="7"/>
  <c r="BT665" i="7"/>
  <c r="AR52" i="7"/>
  <c r="AP255" i="7"/>
  <c r="BU605" i="7"/>
  <c r="AP239" i="7"/>
  <c r="AT445" i="7"/>
  <c r="BT150" i="7"/>
  <c r="AN713" i="7"/>
  <c r="AR396" i="7"/>
  <c r="BS235" i="7"/>
  <c r="BT304" i="7"/>
  <c r="AO89" i="7"/>
  <c r="AO516" i="7"/>
  <c r="AN539" i="7"/>
  <c r="BU370" i="7"/>
  <c r="AO225" i="7"/>
  <c r="AT515" i="7"/>
  <c r="AS607" i="7"/>
  <c r="AT618" i="7"/>
  <c r="AP114" i="7"/>
  <c r="BU539" i="7"/>
  <c r="BS176" i="7"/>
  <c r="AO262" i="7"/>
  <c r="AS490" i="7"/>
  <c r="AO253" i="7"/>
  <c r="BS154" i="7"/>
  <c r="AQ397" i="7"/>
  <c r="AO470" i="7"/>
  <c r="BS285" i="7"/>
  <c r="BS208" i="7"/>
  <c r="AR685" i="7"/>
  <c r="BU633" i="7"/>
  <c r="AN271" i="7"/>
  <c r="BS120" i="7"/>
  <c r="AO469" i="7"/>
  <c r="AN530" i="7"/>
  <c r="BT538" i="7"/>
  <c r="BT110" i="7"/>
  <c r="AO518" i="7"/>
  <c r="BT467" i="7"/>
  <c r="AR112" i="7"/>
  <c r="AQ620" i="7"/>
  <c r="BS130" i="7"/>
  <c r="BS132" i="7"/>
  <c r="BT353" i="7"/>
  <c r="AN443" i="7"/>
  <c r="AO391" i="7"/>
  <c r="AN577" i="7"/>
  <c r="AN381" i="7"/>
  <c r="AT432" i="7"/>
  <c r="AS720" i="7"/>
  <c r="AO220" i="7"/>
  <c r="AQ63" i="7"/>
  <c r="BU61" i="7"/>
  <c r="AP289" i="7"/>
  <c r="AQ523" i="7"/>
  <c r="AQ594" i="7"/>
  <c r="AR550" i="7"/>
  <c r="AR464" i="7"/>
  <c r="BT434" i="7"/>
  <c r="AQ309" i="7"/>
  <c r="AN325" i="7"/>
  <c r="BU594" i="7"/>
  <c r="BU717" i="7"/>
  <c r="BT564" i="7"/>
  <c r="AQ47" i="7"/>
  <c r="BU611" i="7"/>
  <c r="AR560" i="7"/>
  <c r="AO701" i="7"/>
  <c r="BS409" i="7"/>
  <c r="AR59" i="7"/>
  <c r="AP532" i="7"/>
  <c r="AS312" i="7"/>
  <c r="AT270" i="7"/>
  <c r="BS589" i="7"/>
  <c r="AO728" i="7"/>
  <c r="AS301" i="7"/>
  <c r="AR522" i="7"/>
  <c r="AO3" i="7"/>
  <c r="AP80" i="7"/>
  <c r="AP142" i="7"/>
  <c r="AP346" i="7"/>
  <c r="AS485" i="7"/>
  <c r="BT572" i="7"/>
  <c r="AP379" i="7"/>
  <c r="AN662" i="7"/>
  <c r="BT235" i="7"/>
  <c r="AP730" i="7"/>
  <c r="BU584" i="7"/>
  <c r="AQ251" i="7"/>
  <c r="AS431" i="7"/>
  <c r="AN206" i="7"/>
  <c r="AR480" i="7"/>
  <c r="BS646" i="7"/>
  <c r="AT638" i="7"/>
  <c r="BU422" i="7"/>
  <c r="AO122" i="7"/>
  <c r="AR8" i="7"/>
  <c r="AQ660" i="7"/>
  <c r="AP709" i="7"/>
  <c r="BT332" i="7"/>
  <c r="BS178" i="7"/>
  <c r="BT522" i="7"/>
  <c r="AS631" i="7"/>
  <c r="AO174" i="7"/>
  <c r="AR346" i="7"/>
  <c r="BT523" i="7"/>
  <c r="AN676" i="7"/>
  <c r="AP82" i="7"/>
  <c r="AS696" i="7"/>
  <c r="AO269" i="7"/>
  <c r="AR559" i="7"/>
  <c r="BT170" i="7"/>
  <c r="AO361" i="7"/>
  <c r="AR83" i="7"/>
  <c r="AS372" i="7"/>
  <c r="AP130" i="7"/>
  <c r="BS129" i="7"/>
  <c r="BT47" i="7"/>
  <c r="BT537" i="7"/>
  <c r="BU290" i="7"/>
  <c r="BU280" i="7"/>
  <c r="AR395" i="7"/>
  <c r="BT678" i="7"/>
  <c r="AO135" i="7"/>
  <c r="AP296" i="7"/>
  <c r="AS508" i="7"/>
  <c r="BU670" i="7"/>
  <c r="BU12" i="7"/>
  <c r="BU344" i="7"/>
  <c r="AS656" i="7"/>
  <c r="AQ170" i="7"/>
  <c r="BS32" i="7"/>
  <c r="AN256" i="7"/>
  <c r="AN338" i="7"/>
  <c r="AR30" i="7"/>
  <c r="AO248" i="7"/>
  <c r="AO704" i="7"/>
  <c r="AQ318" i="7"/>
  <c r="BT108" i="7"/>
  <c r="AS661" i="7"/>
  <c r="AP699" i="7"/>
  <c r="BU25" i="7"/>
  <c r="AR475" i="7"/>
  <c r="AT330" i="7"/>
  <c r="AT665" i="7"/>
  <c r="AQ185" i="7"/>
  <c r="BU730" i="7"/>
  <c r="AN186" i="7"/>
  <c r="AQ94" i="7"/>
  <c r="AO78" i="7"/>
  <c r="AQ33" i="7"/>
  <c r="AR261" i="7"/>
  <c r="BU455" i="7"/>
  <c r="BS552" i="7"/>
  <c r="BS117" i="7"/>
  <c r="AS592" i="7"/>
  <c r="BS391" i="7"/>
  <c r="AP208" i="7"/>
  <c r="AT597" i="7"/>
  <c r="AR518" i="7"/>
  <c r="AO71" i="7"/>
  <c r="BU29" i="7"/>
  <c r="BS459" i="7"/>
  <c r="BS436" i="7"/>
  <c r="BS338" i="7"/>
  <c r="AT716" i="7"/>
  <c r="AN638" i="7"/>
  <c r="BT141" i="7"/>
  <c r="AQ573" i="7"/>
  <c r="BS675" i="7"/>
  <c r="AN480" i="7"/>
  <c r="BT26" i="7"/>
  <c r="AQ70" i="7"/>
  <c r="BT423" i="7"/>
  <c r="AN707" i="7"/>
  <c r="BU608" i="7"/>
  <c r="AQ176" i="7"/>
  <c r="AR210" i="7"/>
  <c r="AS553" i="7"/>
  <c r="AP288" i="7"/>
  <c r="AT247" i="7"/>
  <c r="AQ225" i="7"/>
  <c r="BT721" i="7"/>
  <c r="AO572" i="7"/>
  <c r="BU105" i="7"/>
  <c r="AO400" i="7"/>
  <c r="AS304" i="7"/>
  <c r="BS560" i="7"/>
  <c r="BU587" i="7"/>
  <c r="AT400" i="7"/>
  <c r="AO318" i="7"/>
  <c r="BT687" i="7"/>
  <c r="AP115" i="7"/>
  <c r="BS394" i="7"/>
  <c r="AO503" i="7"/>
  <c r="AS281" i="7"/>
  <c r="AN594" i="7"/>
  <c r="AQ684" i="7"/>
  <c r="BU368" i="7"/>
  <c r="AO383" i="7"/>
  <c r="BT606" i="7"/>
  <c r="AQ410" i="7"/>
  <c r="BS245" i="7"/>
  <c r="AR610" i="7"/>
  <c r="AQ729" i="7"/>
  <c r="AP625" i="7"/>
  <c r="BT252" i="7"/>
  <c r="AR484" i="7"/>
  <c r="BT201" i="7"/>
  <c r="AQ253" i="7"/>
  <c r="AP185" i="7"/>
  <c r="AR201" i="7"/>
  <c r="AP549" i="7"/>
  <c r="AN730" i="7"/>
  <c r="AQ67" i="7"/>
  <c r="AO619" i="7"/>
  <c r="AS336" i="7"/>
  <c r="BS242" i="7"/>
  <c r="AR439" i="7"/>
  <c r="AS568" i="7"/>
  <c r="BS115" i="7"/>
  <c r="AT679" i="7"/>
  <c r="AN64" i="7"/>
  <c r="AQ2" i="7"/>
  <c r="AT19" i="7"/>
  <c r="BT336" i="7"/>
  <c r="AS274" i="7"/>
  <c r="BT317" i="7"/>
  <c r="AQ726" i="7"/>
  <c r="AR645" i="7"/>
  <c r="AR287" i="7"/>
  <c r="AS268" i="7"/>
  <c r="AP725" i="7"/>
  <c r="AO514" i="7"/>
  <c r="AN120" i="7"/>
  <c r="BU559" i="7"/>
  <c r="AO445" i="7"/>
  <c r="AP623" i="7"/>
  <c r="AQ165" i="7"/>
  <c r="AR493" i="7"/>
  <c r="AS565" i="7"/>
  <c r="BT619" i="7"/>
  <c r="BT146" i="7"/>
  <c r="AS480" i="7"/>
  <c r="AQ317" i="7"/>
  <c r="AQ581" i="7"/>
  <c r="BT498" i="7"/>
  <c r="AP450" i="7"/>
  <c r="BT11" i="7"/>
  <c r="AR318" i="7"/>
  <c r="AT535" i="7"/>
  <c r="AR208" i="7"/>
  <c r="AR151" i="7"/>
  <c r="AP5" i="7"/>
  <c r="AS409" i="7"/>
  <c r="BT95" i="7"/>
  <c r="BT196" i="7"/>
  <c r="BT179" i="7"/>
  <c r="BT202" i="7"/>
  <c r="AO305" i="7"/>
  <c r="AR47" i="7"/>
  <c r="BU264" i="7"/>
  <c r="AN587" i="7"/>
  <c r="BT354" i="7"/>
  <c r="AN282" i="7"/>
  <c r="BT50" i="7"/>
  <c r="AQ717" i="7"/>
  <c r="BT589" i="7"/>
  <c r="AQ493" i="7"/>
  <c r="AR73" i="7"/>
  <c r="AR503" i="7"/>
  <c r="AR605" i="7"/>
  <c r="BS73" i="7"/>
  <c r="AP317" i="7"/>
  <c r="AP362" i="7"/>
  <c r="AO690" i="7"/>
  <c r="BS629" i="7"/>
  <c r="AS694" i="7"/>
  <c r="BT701" i="7"/>
  <c r="BT500" i="7"/>
  <c r="BT287" i="7"/>
  <c r="AN31" i="7"/>
  <c r="BS468" i="7"/>
  <c r="BS663" i="7"/>
  <c r="AN59" i="7"/>
  <c r="AO670" i="7"/>
  <c r="AR519" i="7"/>
  <c r="BT472" i="7"/>
  <c r="BU153" i="7"/>
  <c r="AN616" i="7"/>
  <c r="BS325" i="7"/>
  <c r="AO525" i="7"/>
  <c r="AP172" i="7"/>
  <c r="AT646" i="7"/>
  <c r="AP660" i="7"/>
  <c r="AP524" i="7"/>
  <c r="BU621" i="7"/>
  <c r="AR695" i="7"/>
  <c r="AP72" i="7"/>
  <c r="BT264" i="7"/>
  <c r="BS722" i="7"/>
  <c r="AP258" i="7"/>
  <c r="AQ466" i="7"/>
  <c r="AT368" i="7"/>
  <c r="AP482" i="7"/>
  <c r="AN528" i="7"/>
  <c r="AS543" i="7"/>
  <c r="AQ575" i="7"/>
  <c r="AO289" i="7"/>
  <c r="AR260" i="7"/>
  <c r="AO205" i="7"/>
  <c r="AO570" i="7"/>
  <c r="AO632" i="7"/>
  <c r="AT262" i="7"/>
  <c r="AP108" i="7"/>
  <c r="BU698" i="7"/>
  <c r="AS649" i="7"/>
  <c r="BU223" i="7"/>
  <c r="AT396" i="7"/>
  <c r="AO203" i="7"/>
  <c r="AO712" i="7"/>
  <c r="AO719" i="7"/>
  <c r="AO159" i="7"/>
  <c r="AQ255" i="7"/>
  <c r="BU496" i="7"/>
  <c r="AT655" i="7"/>
  <c r="AR381" i="7"/>
  <c r="AN262" i="7"/>
  <c r="BT331" i="7"/>
  <c r="AQ108" i="7"/>
  <c r="AR687" i="7"/>
  <c r="AS552" i="7"/>
  <c r="AT726" i="7"/>
  <c r="AN160" i="7"/>
  <c r="AS445" i="7"/>
  <c r="AO250" i="7"/>
  <c r="AO7" i="7"/>
  <c r="AP187" i="7"/>
  <c r="AR48" i="7"/>
  <c r="AP517" i="7"/>
  <c r="BU315" i="7"/>
  <c r="BT266" i="7"/>
  <c r="AS374" i="7"/>
  <c r="AS263" i="7"/>
  <c r="AP179" i="7"/>
  <c r="BS583" i="7"/>
  <c r="AR663" i="7"/>
  <c r="AR85" i="7"/>
  <c r="AO626" i="7"/>
  <c r="BU429" i="7"/>
  <c r="AT712" i="7"/>
  <c r="AT462" i="7"/>
  <c r="BS726" i="7"/>
  <c r="BT43" i="7"/>
  <c r="AQ482" i="7"/>
  <c r="BT87" i="7"/>
  <c r="AO22" i="7"/>
  <c r="AN348" i="7"/>
  <c r="AR14" i="7"/>
  <c r="AT653" i="7"/>
  <c r="AS522" i="7"/>
  <c r="AT610" i="7"/>
  <c r="BU507" i="7"/>
  <c r="AR186" i="7"/>
  <c r="BT440" i="7"/>
  <c r="BU317" i="7"/>
  <c r="BT563" i="7"/>
  <c r="AR607" i="7"/>
  <c r="AO66" i="7"/>
  <c r="BT213" i="7"/>
  <c r="AP434" i="7"/>
  <c r="BU126" i="7"/>
  <c r="AR149" i="7"/>
  <c r="AP347" i="7"/>
  <c r="BT632" i="7"/>
  <c r="AQ292" i="7"/>
  <c r="AR454" i="7"/>
  <c r="AT497" i="7"/>
  <c r="BS595" i="7"/>
  <c r="BS700" i="7"/>
  <c r="AP368" i="7"/>
  <c r="BT634" i="7"/>
  <c r="BU65" i="7"/>
  <c r="BT42" i="7"/>
  <c r="AP516" i="7"/>
  <c r="BS92" i="7"/>
  <c r="BU297" i="7"/>
  <c r="BU503" i="7"/>
  <c r="AR608" i="7"/>
  <c r="AO623" i="7"/>
  <c r="AT499" i="7"/>
  <c r="BT194" i="7"/>
  <c r="AP331" i="7"/>
  <c r="AR653" i="7"/>
  <c r="AQ605" i="7"/>
  <c r="BT192" i="7"/>
  <c r="AO228" i="7"/>
  <c r="AQ675" i="7"/>
  <c r="AR157" i="7"/>
  <c r="BU645" i="7"/>
  <c r="AR222" i="7"/>
  <c r="AP350" i="7"/>
  <c r="AN584" i="7"/>
  <c r="AO223" i="7"/>
  <c r="BU403" i="7"/>
  <c r="BS301" i="7"/>
  <c r="BU227" i="7"/>
  <c r="AS415" i="7"/>
  <c r="AN586" i="7"/>
  <c r="BS640" i="7"/>
  <c r="AT304" i="7"/>
  <c r="AN323" i="7"/>
  <c r="AR300" i="7"/>
  <c r="AN280" i="7"/>
  <c r="AO541" i="7"/>
  <c r="AT574" i="7"/>
  <c r="AN355" i="7"/>
  <c r="AN222" i="7"/>
  <c r="AN273" i="7"/>
  <c r="AP647" i="7"/>
  <c r="BS66" i="7"/>
  <c r="BS407" i="7"/>
  <c r="AT421" i="7"/>
  <c r="AT2" i="7"/>
  <c r="BS704" i="7"/>
  <c r="BS423" i="7"/>
  <c r="BS485" i="7"/>
  <c r="AT508" i="7"/>
  <c r="BT404" i="7"/>
  <c r="AP624" i="7"/>
  <c r="AP605" i="7"/>
  <c r="BU518" i="7"/>
  <c r="BU653" i="7"/>
  <c r="BT539" i="7"/>
  <c r="AT717" i="7"/>
  <c r="AN501" i="7"/>
  <c r="AT339" i="7"/>
  <c r="AR296" i="7"/>
  <c r="BT367" i="7"/>
  <c r="AQ153" i="7"/>
  <c r="BU561" i="7"/>
  <c r="AN142" i="7"/>
  <c r="AN517" i="7"/>
  <c r="AR619" i="7"/>
  <c r="BT422" i="7"/>
  <c r="AN573" i="7"/>
  <c r="AN96" i="7"/>
  <c r="BU310" i="7"/>
  <c r="AN126" i="7"/>
  <c r="BU48" i="7"/>
  <c r="AR460" i="7"/>
  <c r="BU289" i="7"/>
  <c r="BS442" i="7"/>
  <c r="BT333" i="7"/>
  <c r="AO627" i="7"/>
  <c r="BT111" i="7"/>
  <c r="AT369" i="7"/>
  <c r="BU20" i="7"/>
  <c r="BT259" i="7"/>
  <c r="AS630" i="7"/>
  <c r="BU724" i="7"/>
  <c r="AQ337" i="7"/>
  <c r="BS347" i="7"/>
  <c r="AR649" i="7"/>
  <c r="AT324" i="7"/>
  <c r="AT362" i="7"/>
  <c r="AT608" i="7"/>
  <c r="AS19" i="7"/>
  <c r="AN703" i="7"/>
  <c r="BT325" i="7"/>
  <c r="BT497" i="7"/>
  <c r="BS19" i="7"/>
  <c r="AP349" i="7"/>
  <c r="BU347" i="7"/>
  <c r="AQ720" i="7"/>
  <c r="AP535" i="7"/>
  <c r="BU361" i="7"/>
  <c r="AR448" i="7"/>
  <c r="BU164" i="7"/>
  <c r="BS723" i="7"/>
  <c r="BU412" i="7"/>
  <c r="BS63" i="7"/>
  <c r="AO116" i="7"/>
  <c r="AQ109" i="7"/>
  <c r="BT154" i="7"/>
  <c r="AO264" i="7"/>
  <c r="AP636" i="7"/>
  <c r="AQ688" i="7"/>
  <c r="AT672" i="7"/>
  <c r="AO472" i="7"/>
  <c r="BU705" i="7"/>
  <c r="BU573" i="7"/>
  <c r="AT268" i="7"/>
  <c r="BS444" i="7"/>
  <c r="AP514" i="7"/>
  <c r="AN90" i="7"/>
  <c r="AT516" i="7"/>
  <c r="BS311" i="7"/>
  <c r="AS705" i="7"/>
  <c r="AR50" i="7"/>
  <c r="AN365" i="7"/>
  <c r="AS243" i="7"/>
  <c r="BT341" i="7"/>
  <c r="AO230" i="7"/>
  <c r="AQ637" i="7"/>
  <c r="BS639" i="7"/>
  <c r="AS685" i="7"/>
  <c r="AN229" i="7"/>
  <c r="BS283" i="7"/>
  <c r="AT720" i="7"/>
  <c r="AN687" i="7"/>
  <c r="AR216" i="7"/>
  <c r="AP215" i="7"/>
  <c r="AO597" i="7"/>
  <c r="AQ388" i="7"/>
  <c r="AN270" i="7"/>
  <c r="AN204" i="7"/>
  <c r="AO686" i="7"/>
  <c r="BT162" i="7"/>
  <c r="BT398" i="7"/>
  <c r="AT260" i="7"/>
  <c r="AT711" i="7"/>
  <c r="AP406" i="7"/>
  <c r="AO673" i="7"/>
  <c r="AT661" i="7"/>
  <c r="AP577" i="7"/>
  <c r="AR101" i="7"/>
  <c r="AN535" i="7"/>
  <c r="BS662" i="7"/>
  <c r="AN688" i="7"/>
  <c r="BU89" i="7"/>
  <c r="BT389" i="7"/>
  <c r="AP462" i="7"/>
  <c r="AS239" i="7"/>
  <c r="AQ665" i="7"/>
  <c r="AR57" i="7"/>
  <c r="AR542" i="7"/>
  <c r="AQ24" i="7"/>
  <c r="AQ233" i="7"/>
  <c r="AO54" i="7"/>
  <c r="AS509" i="7"/>
  <c r="BT373" i="7"/>
  <c r="AP209" i="7"/>
  <c r="BT713" i="7"/>
  <c r="AP650" i="7"/>
  <c r="BT599" i="7"/>
  <c r="BU448" i="7"/>
  <c r="AN631" i="7"/>
  <c r="AP665" i="7"/>
  <c r="BT19" i="7"/>
  <c r="BU302" i="7"/>
  <c r="AT439" i="7"/>
  <c r="AR369" i="7"/>
  <c r="BU648" i="7"/>
  <c r="BU249" i="7"/>
  <c r="AO239" i="7"/>
  <c r="BU729" i="7"/>
  <c r="BT602" i="7"/>
  <c r="BT99" i="7"/>
  <c r="BS268" i="7"/>
  <c r="AN301" i="7"/>
  <c r="BT212" i="7"/>
  <c r="BS152" i="7"/>
  <c r="AP656" i="7"/>
  <c r="AQ192" i="7"/>
  <c r="AT701" i="7"/>
  <c r="AQ441" i="7"/>
  <c r="BS339" i="7"/>
  <c r="AP143" i="7"/>
  <c r="AS356" i="7"/>
  <c r="BS253" i="7"/>
  <c r="BS314" i="7"/>
  <c r="BS699" i="7"/>
  <c r="AP218" i="7"/>
  <c r="AO302" i="7"/>
  <c r="AT311" i="7"/>
  <c r="AT441" i="7"/>
  <c r="BU136" i="7"/>
  <c r="AP68" i="7"/>
  <c r="BT673" i="7"/>
  <c r="AT569" i="7"/>
  <c r="AR606" i="7"/>
  <c r="BT574" i="7"/>
  <c r="BS656" i="7"/>
  <c r="AP696" i="7"/>
  <c r="AT371" i="7"/>
  <c r="AR121" i="7"/>
  <c r="AT333" i="7"/>
  <c r="AN51" i="7"/>
  <c r="AT266" i="7"/>
  <c r="AR399" i="7"/>
  <c r="BS636" i="7"/>
  <c r="BT481" i="7"/>
  <c r="BT197" i="7"/>
  <c r="AO500" i="7"/>
  <c r="AP391" i="7"/>
  <c r="BT237" i="7"/>
  <c r="AQ516" i="7"/>
  <c r="BT661" i="7"/>
  <c r="AS539" i="7"/>
  <c r="AT693" i="7"/>
  <c r="BS410" i="7"/>
  <c r="AQ144" i="7"/>
  <c r="AR564" i="7"/>
  <c r="AR223" i="7"/>
  <c r="AQ316" i="7"/>
  <c r="AO540" i="7"/>
  <c r="AN24" i="7"/>
  <c r="AN161" i="7"/>
  <c r="AT687" i="7"/>
  <c r="AN3" i="7"/>
  <c r="BS603" i="7"/>
  <c r="AN432" i="7"/>
  <c r="AS264" i="7"/>
  <c r="BT710" i="7"/>
  <c r="BT307" i="7"/>
  <c r="AR531" i="7"/>
  <c r="AQ325" i="7"/>
  <c r="AN691" i="7"/>
  <c r="BT516" i="7"/>
  <c r="BU690" i="7"/>
  <c r="AS724" i="7"/>
  <c r="AT417" i="7"/>
  <c r="AS530" i="7"/>
  <c r="AS676" i="7"/>
  <c r="AP485" i="7"/>
  <c r="AP164" i="7"/>
  <c r="AO552" i="7"/>
  <c r="BS638" i="7"/>
  <c r="AP574" i="7"/>
  <c r="BS356" i="7"/>
  <c r="AQ273" i="7"/>
  <c r="AO501" i="7"/>
  <c r="AP216" i="7"/>
  <c r="AQ474" i="7"/>
  <c r="BT78" i="7"/>
  <c r="AP40" i="7"/>
  <c r="AT411" i="7"/>
  <c r="AP177" i="7"/>
  <c r="AP81" i="7"/>
  <c r="AT306" i="7"/>
  <c r="AT272" i="7"/>
  <c r="AP608" i="7"/>
  <c r="AN439" i="7"/>
  <c r="AO727" i="7"/>
  <c r="AR414" i="7"/>
  <c r="BU417" i="7"/>
  <c r="BU639" i="7"/>
  <c r="AP193" i="7"/>
  <c r="BU556" i="7"/>
  <c r="AO118" i="7"/>
  <c r="AN705" i="7"/>
  <c r="AR714" i="7"/>
  <c r="AQ182" i="7"/>
  <c r="AO299" i="7"/>
  <c r="BS425" i="7"/>
  <c r="BT559" i="7"/>
  <c r="AP36" i="7"/>
  <c r="AO312" i="7"/>
  <c r="AR256" i="7"/>
  <c r="BT322" i="7"/>
  <c r="AS421" i="7"/>
  <c r="AO204" i="7"/>
  <c r="AR472" i="7"/>
  <c r="AT389" i="7"/>
  <c r="AR398" i="7"/>
  <c r="AR188" i="7"/>
  <c r="AN38" i="7"/>
  <c r="BU718" i="7"/>
  <c r="AN465" i="7"/>
  <c r="AQ670" i="7"/>
  <c r="AQ172" i="7"/>
  <c r="AN630" i="7"/>
  <c r="AQ45" i="7"/>
  <c r="AO380" i="7"/>
  <c r="BS608" i="7"/>
  <c r="AP657" i="7"/>
  <c r="BS289" i="7"/>
  <c r="AP464" i="7"/>
  <c r="AQ339" i="7"/>
  <c r="BS107" i="7"/>
  <c r="BS688" i="7"/>
  <c r="AT704" i="7"/>
  <c r="BT250" i="7"/>
  <c r="AN397" i="7"/>
  <c r="BS300" i="7"/>
  <c r="AN217" i="7"/>
  <c r="BS105" i="7"/>
  <c r="AR671" i="7"/>
  <c r="AN686" i="7"/>
  <c r="BT670" i="7"/>
  <c r="BS254" i="7"/>
  <c r="BS514" i="7"/>
  <c r="BT38" i="7"/>
  <c r="AP467" i="7"/>
  <c r="AR95" i="7"/>
  <c r="AQ37" i="7"/>
  <c r="AP166" i="7"/>
  <c r="BU623" i="7"/>
  <c r="AN7" i="7"/>
  <c r="AP158" i="7"/>
  <c r="BS597" i="7"/>
  <c r="AP690" i="7"/>
  <c r="AN2" i="7"/>
  <c r="AQ525" i="7"/>
  <c r="AN542" i="7"/>
  <c r="AN44" i="7"/>
  <c r="BS528" i="7"/>
  <c r="AT381" i="7"/>
  <c r="AN84" i="7"/>
  <c r="AR99" i="7"/>
  <c r="AN648" i="7"/>
  <c r="AN259" i="7"/>
  <c r="AR370" i="7"/>
  <c r="AP477" i="7"/>
  <c r="BT20" i="7"/>
  <c r="AO355" i="7"/>
  <c r="BU397" i="7"/>
  <c r="BS213" i="7"/>
  <c r="AN219" i="7"/>
  <c r="AO328" i="7"/>
  <c r="BT291" i="7"/>
  <c r="AQ268" i="7"/>
  <c r="AO103" i="7"/>
  <c r="AS400" i="7"/>
  <c r="AN482" i="7"/>
  <c r="BU7" i="7"/>
  <c r="AO636" i="7"/>
  <c r="AO344" i="7"/>
  <c r="BT290" i="7"/>
  <c r="AN171" i="7"/>
  <c r="BT604" i="7"/>
  <c r="AR622" i="7"/>
  <c r="AO34" i="7"/>
  <c r="AS686" i="7"/>
  <c r="AQ244" i="7"/>
  <c r="BT93" i="7"/>
  <c r="AP229" i="7"/>
  <c r="AN82" i="7"/>
  <c r="BU143" i="7"/>
  <c r="BU535" i="7"/>
  <c r="BU675" i="7"/>
  <c r="AO684" i="7"/>
  <c r="BU142" i="7"/>
  <c r="AR360" i="7"/>
  <c r="AS240" i="7"/>
  <c r="AP23" i="7"/>
  <c r="AS379" i="7"/>
  <c r="AO641" i="7"/>
  <c r="AQ41" i="7"/>
  <c r="AO236" i="7"/>
  <c r="BU100" i="7"/>
  <c r="AT598" i="7"/>
  <c r="BU574" i="7"/>
  <c r="BT493" i="7"/>
  <c r="BT540" i="7"/>
  <c r="AQ677" i="7"/>
  <c r="BT44" i="7"/>
  <c r="AR718" i="7"/>
  <c r="BS445" i="7"/>
  <c r="BS690" i="7"/>
  <c r="BS220" i="7"/>
  <c r="AQ428" i="7"/>
  <c r="BT658" i="7"/>
  <c r="AS250" i="7"/>
  <c r="BU492" i="7"/>
  <c r="BS128" i="7"/>
  <c r="AO60" i="7"/>
  <c r="AS667" i="7"/>
  <c r="AN13" i="7"/>
  <c r="BS174" i="7"/>
  <c r="BS110" i="7"/>
  <c r="AQ302" i="7"/>
  <c r="BU231" i="7"/>
  <c r="AQ124" i="7"/>
  <c r="AN447" i="7"/>
  <c r="AQ621" i="7"/>
  <c r="AQ220" i="7"/>
  <c r="AP321" i="7"/>
  <c r="AS513" i="7"/>
  <c r="AO640" i="7"/>
  <c r="AN132" i="7"/>
  <c r="AP651" i="7"/>
  <c r="AP44" i="7"/>
  <c r="AN695" i="7"/>
  <c r="AQ672" i="7"/>
  <c r="AO292" i="7"/>
  <c r="BT387" i="7"/>
  <c r="BU511" i="7"/>
  <c r="BS360" i="7"/>
  <c r="AT498" i="7"/>
  <c r="AQ272" i="7"/>
  <c r="AN127" i="7"/>
  <c r="BT198" i="7"/>
  <c r="AT482" i="7"/>
  <c r="AQ289" i="7"/>
  <c r="AR352" i="7"/>
  <c r="AP576" i="7"/>
  <c r="AQ641" i="7"/>
  <c r="AR641" i="7"/>
  <c r="AP548" i="7"/>
  <c r="AR579" i="7"/>
  <c r="AN203" i="7"/>
  <c r="AQ452" i="7"/>
  <c r="AS714" i="7"/>
  <c r="AP523" i="7"/>
  <c r="BT22" i="7"/>
  <c r="AO409" i="7"/>
  <c r="AR295" i="7"/>
  <c r="AR534" i="7"/>
  <c r="AS580" i="7"/>
  <c r="AP552" i="7"/>
  <c r="BT435" i="7"/>
  <c r="AT617" i="7"/>
  <c r="AT556" i="7"/>
  <c r="BS348" i="7"/>
  <c r="AR686" i="7"/>
  <c r="AQ322" i="7"/>
  <c r="AN646" i="7"/>
  <c r="AS418" i="7"/>
  <c r="AR285" i="7"/>
  <c r="AN540" i="7"/>
  <c r="BS293" i="7"/>
  <c r="AO522" i="7"/>
  <c r="BT677" i="7"/>
  <c r="AN382" i="7"/>
  <c r="BU215" i="7"/>
  <c r="AR342" i="7"/>
  <c r="BU342" i="7"/>
  <c r="AP662" i="7"/>
  <c r="AP506" i="7"/>
  <c r="AN466" i="7"/>
  <c r="AO492" i="7"/>
  <c r="AO546" i="7"/>
  <c r="BS279" i="7"/>
  <c r="AR105" i="7"/>
  <c r="AR39" i="7"/>
  <c r="AT721" i="7"/>
  <c r="BT482" i="7"/>
  <c r="BT356" i="7"/>
  <c r="AO113" i="7"/>
  <c r="AR351" i="7"/>
  <c r="AT230" i="7"/>
  <c r="AQ313" i="7"/>
  <c r="BT245" i="7"/>
  <c r="BT189" i="7"/>
  <c r="BS303" i="7"/>
  <c r="AQ210" i="7"/>
  <c r="BT401" i="7"/>
  <c r="AO645" i="7"/>
  <c r="AQ395" i="7"/>
  <c r="AP471" i="7"/>
  <c r="BS424" i="7"/>
  <c r="AO453" i="7"/>
  <c r="AP384" i="7"/>
  <c r="AP65" i="7"/>
  <c r="BU421" i="7"/>
  <c r="BS432" i="7"/>
  <c r="AO456" i="7"/>
  <c r="AR657" i="7"/>
  <c r="AR441" i="7"/>
  <c r="AN79" i="7"/>
  <c r="BS657" i="7"/>
  <c r="AN602" i="7"/>
  <c r="AQ376" i="7"/>
  <c r="AS500" i="7"/>
  <c r="AT730" i="7"/>
  <c r="AT565" i="7"/>
  <c r="AR134" i="7"/>
  <c r="AT632" i="7"/>
  <c r="BT411" i="7"/>
  <c r="AO420" i="7"/>
  <c r="AR603" i="7"/>
  <c r="BU606" i="7"/>
  <c r="AS697" i="7"/>
  <c r="AN683" i="7"/>
  <c r="AN499" i="7"/>
  <c r="AN625" i="7"/>
  <c r="BU99" i="7"/>
  <c r="BT465" i="7"/>
  <c r="AS573" i="7"/>
  <c r="AN243" i="7"/>
  <c r="AN340" i="7"/>
  <c r="BU263" i="7"/>
  <c r="BT9" i="7"/>
  <c r="AP182" i="7"/>
  <c r="AP633" i="7"/>
  <c r="AO260" i="7"/>
  <c r="BT546" i="7"/>
  <c r="AS406" i="7"/>
  <c r="AQ213" i="7"/>
  <c r="AS576" i="7"/>
  <c r="BT79" i="7"/>
  <c r="AP294" i="7"/>
  <c r="AQ444" i="7"/>
  <c r="BT723" i="7"/>
  <c r="AR89" i="7"/>
  <c r="AR182" i="7"/>
  <c r="BT303" i="7"/>
  <c r="AR190" i="7"/>
  <c r="AN669" i="7"/>
  <c r="AN647" i="7"/>
  <c r="BU242" i="7"/>
  <c r="AO593" i="7"/>
  <c r="AT506" i="7"/>
  <c r="AT521" i="7"/>
  <c r="AP303" i="7"/>
  <c r="BT417" i="7"/>
  <c r="BU721" i="7"/>
  <c r="AP118" i="7"/>
  <c r="AQ51" i="7"/>
  <c r="AP103" i="7"/>
  <c r="AQ354" i="7"/>
  <c r="AQ101" i="7"/>
  <c r="BS470" i="7"/>
  <c r="AP297" i="7"/>
  <c r="AO142" i="7"/>
  <c r="AP729" i="7"/>
  <c r="BS481" i="7"/>
  <c r="BT534" i="7"/>
  <c r="BU229" i="7"/>
  <c r="AT356" i="7"/>
  <c r="BU355" i="7"/>
  <c r="BU659" i="7"/>
  <c r="AT317" i="7"/>
  <c r="AP638" i="7"/>
  <c r="BS447" i="7"/>
  <c r="AQ512" i="7"/>
  <c r="AR590" i="7"/>
  <c r="BT203" i="7"/>
  <c r="AP456" i="7"/>
  <c r="AQ276" i="7"/>
  <c r="AR722" i="7"/>
  <c r="AR431" i="7"/>
  <c r="BS381" i="7"/>
  <c r="BT596" i="7"/>
  <c r="BS718" i="7"/>
  <c r="AO177" i="7"/>
  <c r="AN321" i="7"/>
  <c r="BT682" i="7"/>
  <c r="AO369" i="7"/>
  <c r="BT377" i="7"/>
  <c r="AO310" i="7"/>
  <c r="AS647" i="7"/>
  <c r="AN179" i="7"/>
  <c r="AT728" i="7"/>
  <c r="AR229" i="7"/>
  <c r="BS392" i="7"/>
  <c r="BT615" i="7"/>
  <c r="BU386" i="7"/>
  <c r="AR32" i="7"/>
  <c r="AQ283" i="7"/>
  <c r="AP422" i="7"/>
  <c r="BT647" i="7"/>
  <c r="BT458" i="7"/>
  <c r="BS258" i="7"/>
  <c r="AQ141" i="7"/>
  <c r="BT646" i="7"/>
  <c r="BT233" i="7"/>
  <c r="AS542" i="7"/>
  <c r="AT357" i="7"/>
  <c r="BT545" i="7"/>
  <c r="AR226" i="7"/>
  <c r="AR512" i="7"/>
  <c r="AP534" i="7"/>
  <c r="AN419" i="7"/>
  <c r="BU431" i="7"/>
  <c r="AS514" i="7"/>
  <c r="BT185" i="7"/>
  <c r="AQ284" i="7"/>
  <c r="BT65" i="7"/>
  <c r="AP671" i="7"/>
  <c r="AS683" i="7"/>
  <c r="BS164" i="7"/>
  <c r="AO139" i="7"/>
  <c r="AP565" i="7"/>
  <c r="AO568" i="7"/>
  <c r="BS652" i="7"/>
  <c r="BU363" i="7"/>
  <c r="AN249" i="7"/>
  <c r="BT76" i="7"/>
  <c r="AO520" i="7"/>
  <c r="AT375" i="7"/>
  <c r="AN339" i="7"/>
  <c r="AQ384" i="7"/>
  <c r="BS457" i="7"/>
  <c r="AQ480" i="7"/>
  <c r="BU351" i="7"/>
  <c r="AR419" i="7"/>
  <c r="BU493" i="7"/>
  <c r="BU252" i="7"/>
  <c r="AT283" i="7"/>
  <c r="AR638" i="7"/>
  <c r="BU701" i="7"/>
  <c r="AT576" i="7"/>
  <c r="AP227" i="7"/>
  <c r="AT518" i="7"/>
  <c r="BU159" i="7"/>
  <c r="BS393" i="7"/>
  <c r="AT469" i="7"/>
  <c r="AT560" i="7"/>
  <c r="AN589" i="7"/>
  <c r="AO319" i="7"/>
  <c r="BS341" i="7"/>
  <c r="AN140" i="7"/>
  <c r="AP43" i="7"/>
  <c r="BT492" i="7"/>
  <c r="BT590" i="7"/>
  <c r="AR555" i="7"/>
  <c r="BS83" i="7"/>
  <c r="BU42" i="7"/>
  <c r="AO389" i="7"/>
  <c r="AS277" i="7"/>
  <c r="BS453" i="7"/>
  <c r="AR557" i="7"/>
  <c r="BU546" i="7"/>
  <c r="AO660" i="7"/>
  <c r="BU597" i="7"/>
  <c r="AP682" i="7"/>
  <c r="AT323" i="7"/>
  <c r="BS596" i="7"/>
  <c r="BU161" i="7"/>
  <c r="BS452" i="7"/>
  <c r="BT21" i="7"/>
  <c r="AP281" i="7"/>
  <c r="BT311" i="7"/>
  <c r="BT566" i="7"/>
  <c r="AO475" i="7"/>
  <c r="BT351" i="7"/>
  <c r="BU256" i="7"/>
  <c r="BT672" i="7"/>
  <c r="BU522" i="7"/>
  <c r="BS116" i="7"/>
  <c r="AN92" i="7"/>
  <c r="AP149" i="7"/>
  <c r="AP25" i="7"/>
  <c r="AP197" i="7"/>
  <c r="AQ16" i="7"/>
  <c r="AP333" i="7"/>
  <c r="BS387" i="7"/>
  <c r="BS295" i="7"/>
  <c r="AQ224" i="7"/>
  <c r="BU137" i="7"/>
  <c r="BU28" i="7"/>
  <c r="BS541" i="7"/>
  <c r="AP293" i="7"/>
  <c r="BS402" i="7"/>
  <c r="BS535" i="7"/>
  <c r="AN431" i="7"/>
  <c r="AO544" i="7"/>
  <c r="AQ39" i="7"/>
  <c r="BS628" i="7"/>
  <c r="AO74" i="7"/>
  <c r="AQ458" i="7"/>
  <c r="BS683" i="7"/>
  <c r="AO182" i="7"/>
  <c r="AQ188" i="7"/>
  <c r="AN143" i="7"/>
  <c r="AN460" i="7"/>
  <c r="AT564" i="7"/>
  <c r="BS370" i="7"/>
  <c r="BT674" i="7"/>
  <c r="BU260" i="7"/>
  <c r="BU201" i="7"/>
  <c r="AP30" i="7"/>
  <c r="AR408" i="7"/>
  <c r="AN156" i="7"/>
  <c r="AR220" i="7"/>
  <c r="BT648" i="7"/>
  <c r="BS203" i="7"/>
  <c r="AN413" i="7"/>
  <c r="AP124" i="7"/>
  <c r="AR192" i="7"/>
  <c r="AP442" i="7"/>
  <c r="AR488" i="7"/>
  <c r="AN47" i="7"/>
  <c r="BT529" i="7"/>
  <c r="AS643" i="7"/>
  <c r="AO504" i="7"/>
  <c r="BU378" i="7"/>
  <c r="AR169" i="7"/>
  <c r="AT347" i="7"/>
  <c r="AR290" i="7"/>
  <c r="AT552" i="7"/>
  <c r="AS581" i="7"/>
  <c r="AR477" i="7"/>
  <c r="AS385" i="7"/>
  <c r="AP719" i="7"/>
  <c r="BT344" i="7"/>
  <c r="AQ90" i="7"/>
  <c r="AR705" i="7"/>
  <c r="BT131" i="7"/>
  <c r="AS725" i="7"/>
  <c r="BU488" i="7"/>
  <c r="AO333" i="7"/>
  <c r="AR303" i="7"/>
  <c r="BS601" i="7"/>
  <c r="AN288" i="7"/>
  <c r="BT180" i="7"/>
  <c r="AR482" i="7"/>
  <c r="BT355" i="7"/>
  <c r="AR576" i="7"/>
  <c r="BT29" i="7"/>
  <c r="AP232" i="7"/>
  <c r="BT318" i="7"/>
  <c r="BT157" i="7"/>
  <c r="AN72" i="7"/>
  <c r="AT392" i="7"/>
  <c r="AT725" i="7"/>
  <c r="AP642" i="7"/>
  <c r="BT101" i="7"/>
  <c r="AR388" i="7"/>
  <c r="AO10" i="7"/>
  <c r="AR238" i="7"/>
  <c r="BT330" i="7"/>
  <c r="AR185" i="7"/>
  <c r="AQ30" i="7"/>
  <c r="BS136" i="7"/>
  <c r="AR119" i="7"/>
  <c r="AO406" i="7"/>
  <c r="BS665" i="7"/>
  <c r="AS619" i="7"/>
  <c r="AQ204" i="7"/>
  <c r="AN492" i="7"/>
  <c r="AR277" i="7"/>
  <c r="AN551" i="7"/>
  <c r="AS699" i="7"/>
  <c r="AR340" i="7"/>
  <c r="AS482" i="7"/>
  <c r="AS369" i="7"/>
  <c r="AQ567" i="7"/>
  <c r="AP330" i="7"/>
  <c r="BS119" i="7"/>
  <c r="BT104" i="7"/>
  <c r="AR725" i="7"/>
  <c r="AT553" i="7"/>
  <c r="AO119" i="7"/>
  <c r="BS435" i="7"/>
  <c r="AS582" i="7"/>
  <c r="AN671" i="7"/>
  <c r="AN522" i="7"/>
  <c r="BU362" i="7"/>
  <c r="AO73" i="7"/>
  <c r="BS506" i="7"/>
  <c r="AP248" i="7"/>
  <c r="BS15" i="7"/>
  <c r="AS333" i="7"/>
  <c r="BU435" i="7"/>
  <c r="AP531" i="7"/>
  <c r="AT575" i="7"/>
  <c r="BU322" i="7"/>
  <c r="BT167" i="7"/>
  <c r="AN421" i="7"/>
  <c r="AN629" i="7"/>
  <c r="BT593" i="7"/>
  <c r="AS658" i="7"/>
  <c r="AR248" i="7"/>
  <c r="AN496" i="7"/>
  <c r="AN383" i="7"/>
  <c r="BS55" i="7"/>
  <c r="AR43" i="7"/>
  <c r="AN166" i="7"/>
  <c r="AO582" i="7"/>
  <c r="AP619" i="7"/>
  <c r="AT426" i="7"/>
  <c r="BU682" i="7"/>
  <c r="AQ112" i="7"/>
  <c r="AS302" i="7"/>
  <c r="BT152" i="7"/>
  <c r="AQ267" i="7"/>
  <c r="AS256" i="7"/>
  <c r="AT279" i="7"/>
  <c r="BU332" i="7"/>
  <c r="BU312" i="7"/>
  <c r="BU478" i="7"/>
  <c r="AO90" i="7"/>
  <c r="AR591" i="7"/>
  <c r="AS305" i="7"/>
  <c r="BS697" i="7"/>
  <c r="AQ42" i="7"/>
  <c r="AO382" i="7"/>
  <c r="BT675" i="7"/>
  <c r="AT386" i="7"/>
  <c r="AP329" i="7"/>
  <c r="AT473" i="7"/>
  <c r="AP311" i="7"/>
  <c r="AR231" i="7"/>
  <c r="AP35" i="7"/>
  <c r="AQ280" i="7"/>
  <c r="AR10" i="7"/>
  <c r="AT583" i="7"/>
  <c r="AR67" i="7"/>
  <c r="AQ262" i="7"/>
  <c r="AR524" i="7"/>
  <c r="AR162" i="7"/>
  <c r="AP13" i="7"/>
  <c r="BS439" i="7"/>
  <c r="AQ576" i="7"/>
  <c r="AN141" i="7"/>
  <c r="AQ363" i="7"/>
  <c r="AS450" i="7"/>
  <c r="AO602" i="7"/>
  <c r="BS544" i="7"/>
  <c r="BU550" i="7"/>
  <c r="AR701" i="7"/>
  <c r="BS12" i="7"/>
  <c r="AN80" i="7"/>
  <c r="AQ96" i="7"/>
  <c r="AN607" i="7"/>
  <c r="BU413" i="7"/>
  <c r="AN277" i="7"/>
  <c r="AR24" i="7"/>
  <c r="BT10" i="7"/>
  <c r="AO243" i="7"/>
  <c r="AN223" i="7"/>
  <c r="AO4" i="7"/>
  <c r="AP139" i="7"/>
  <c r="BU130" i="7"/>
  <c r="AQ590" i="7"/>
  <c r="AR207" i="7"/>
  <c r="AQ299" i="7"/>
  <c r="AP372" i="7"/>
  <c r="AS562" i="7"/>
  <c r="BS91" i="7"/>
  <c r="AS310" i="7"/>
  <c r="BU157" i="7"/>
  <c r="BU650" i="7"/>
  <c r="AQ558" i="7"/>
  <c r="BU123" i="7"/>
  <c r="AN384" i="7"/>
  <c r="AP653" i="7"/>
  <c r="BU509" i="7"/>
  <c r="AR611" i="7"/>
  <c r="BS539" i="7"/>
  <c r="AP486" i="7"/>
  <c r="AO442" i="7"/>
  <c r="AT233" i="7"/>
  <c r="AQ360" i="7"/>
  <c r="AR573" i="7"/>
  <c r="BU209" i="7"/>
  <c r="AQ403" i="7"/>
  <c r="AN285" i="7"/>
  <c r="BT125" i="7"/>
  <c r="BS588" i="7"/>
  <c r="AP426" i="7"/>
  <c r="BU664" i="7"/>
  <c r="AQ515" i="7"/>
  <c r="AP543" i="7"/>
  <c r="AS600" i="7"/>
  <c r="AP228" i="7"/>
  <c r="AN106" i="7"/>
  <c r="AR630" i="7"/>
  <c r="BT592" i="7"/>
  <c r="BS349" i="7"/>
  <c r="AS17" i="7"/>
  <c r="BT577" i="7"/>
  <c r="AP675" i="7"/>
  <c r="AQ110" i="7"/>
  <c r="BU181" i="7"/>
  <c r="BS556" i="7"/>
  <c r="AN333" i="7"/>
  <c r="AT343" i="7"/>
  <c r="BS578" i="7"/>
  <c r="AO559" i="7"/>
  <c r="AS253" i="7"/>
  <c r="AQ257" i="7"/>
  <c r="BU243" i="7"/>
  <c r="AN227" i="7"/>
  <c r="AP678" i="7"/>
  <c r="AQ571" i="7"/>
  <c r="AN463" i="7"/>
  <c r="AR359" i="7"/>
  <c r="BU98" i="7"/>
  <c r="AS687" i="7"/>
  <c r="AS368" i="7"/>
  <c r="AR206" i="7"/>
  <c r="AR13" i="7"/>
  <c r="BS195" i="7"/>
  <c r="BU443" i="7"/>
  <c r="AN304" i="7"/>
  <c r="AP151" i="7"/>
  <c r="BU331" i="7"/>
  <c r="BS730" i="7"/>
  <c r="BU115" i="7"/>
  <c r="AT489" i="7"/>
  <c r="BS433" i="7"/>
  <c r="AP394" i="7"/>
  <c r="AN314" i="7"/>
  <c r="AS395" i="7"/>
  <c r="BS40" i="7"/>
  <c r="AQ205" i="7"/>
  <c r="AP276" i="7"/>
  <c r="AP599" i="7"/>
  <c r="AR156" i="7"/>
  <c r="AQ676" i="7"/>
  <c r="AS666" i="7"/>
  <c r="AO390" i="7"/>
  <c r="AS366" i="7"/>
  <c r="BU237" i="7"/>
  <c r="AO48" i="7"/>
  <c r="AQ500" i="7"/>
  <c r="BS679" i="7"/>
  <c r="AP612" i="7"/>
  <c r="AQ646" i="7"/>
  <c r="AN593" i="7"/>
  <c r="BS197" i="7"/>
  <c r="AP479" i="7"/>
  <c r="AS529" i="7"/>
  <c r="BT300" i="7"/>
  <c r="AR595" i="7"/>
  <c r="AR307" i="7"/>
  <c r="BT391" i="7"/>
  <c r="AQ66" i="7"/>
  <c r="AP84" i="7"/>
  <c r="BT321" i="7"/>
  <c r="AS309" i="7"/>
  <c r="BU424" i="7"/>
  <c r="AR15" i="7"/>
  <c r="BU436" i="7"/>
  <c r="BU515" i="7"/>
  <c r="BT466" i="7"/>
  <c r="AN152" i="7"/>
  <c r="AQ87" i="7"/>
  <c r="AR294" i="7"/>
  <c r="AT479" i="7"/>
  <c r="BU357" i="7"/>
  <c r="AO417" i="7"/>
  <c r="AO529" i="7"/>
  <c r="AR159" i="7"/>
  <c r="BS286" i="7"/>
  <c r="BS611" i="7"/>
  <c r="AO105" i="7"/>
  <c r="BU132" i="7"/>
  <c r="AN112" i="7"/>
  <c r="BS516" i="7"/>
  <c r="AQ152" i="7"/>
  <c r="BU651" i="7"/>
  <c r="AN674" i="7"/>
  <c r="AO347" i="7"/>
  <c r="AO170" i="7"/>
  <c r="AS702" i="7"/>
  <c r="AP207" i="7"/>
  <c r="BU314" i="7"/>
  <c r="AS678" i="7"/>
  <c r="BU643" i="7"/>
  <c r="AQ550" i="7"/>
  <c r="AO543" i="7"/>
  <c r="AR549" i="7"/>
  <c r="AQ240" i="7"/>
  <c r="AT354" i="7"/>
  <c r="AO418" i="7"/>
  <c r="AN558" i="7"/>
  <c r="BT350" i="7"/>
  <c r="AT412" i="7"/>
  <c r="AR418" i="7"/>
  <c r="BS53" i="7"/>
  <c r="AQ710" i="7"/>
  <c r="AQ250" i="7"/>
  <c r="AR545" i="7"/>
  <c r="AP259" i="7"/>
  <c r="BU248" i="7"/>
  <c r="AO12" i="7"/>
  <c r="AO494" i="7"/>
  <c r="AN697" i="7"/>
  <c r="AO426" i="7"/>
  <c r="AT644" i="7"/>
  <c r="BT229" i="7"/>
  <c r="AT335" i="7"/>
  <c r="AQ645" i="7"/>
  <c r="AP191" i="7"/>
  <c r="AQ487" i="7"/>
  <c r="AO476" i="7"/>
  <c r="BS519" i="7"/>
  <c r="AR331" i="7"/>
  <c r="BT717" i="7"/>
  <c r="AO256" i="7"/>
  <c r="AQ356" i="7"/>
  <c r="BU268" i="7"/>
  <c r="BU360" i="7"/>
  <c r="AQ369" i="7"/>
  <c r="BT442" i="7"/>
  <c r="BS306" i="7"/>
  <c r="AS636" i="7"/>
  <c r="BU233" i="7"/>
  <c r="AS510" i="7"/>
  <c r="AN113" i="7"/>
  <c r="BT35" i="7"/>
  <c r="AN328" i="7"/>
  <c r="BU618" i="7"/>
  <c r="AN327" i="7"/>
  <c r="AP85" i="7"/>
  <c r="BU469" i="7"/>
  <c r="AP566" i="7"/>
  <c r="AN596" i="7"/>
  <c r="AN655" i="7"/>
  <c r="AT587" i="7"/>
  <c r="BU632" i="7"/>
  <c r="BS365" i="7"/>
  <c r="AN34" i="7"/>
  <c r="AQ679" i="7"/>
  <c r="AN531" i="7"/>
  <c r="AO381" i="7"/>
  <c r="AP79" i="7"/>
  <c r="BS61" i="7"/>
  <c r="AQ15" i="7"/>
  <c r="BS163" i="7"/>
  <c r="BT379" i="7"/>
  <c r="AS632" i="7"/>
  <c r="BU265" i="7"/>
  <c r="AP409" i="7"/>
  <c r="AT239" i="7"/>
  <c r="AT594" i="7"/>
  <c r="AN87" i="7"/>
  <c r="AN412" i="7"/>
  <c r="AT384" i="7"/>
  <c r="BT254" i="7"/>
  <c r="BS585" i="7"/>
  <c r="AQ349" i="7"/>
  <c r="AT435" i="7"/>
  <c r="BS106" i="7"/>
  <c r="BT306" i="7"/>
  <c r="BU726" i="7"/>
  <c r="AQ455" i="7"/>
  <c r="AP554" i="7"/>
  <c r="AN549" i="7"/>
  <c r="AP688" i="7"/>
  <c r="AS492" i="7"/>
  <c r="AR71" i="7"/>
  <c r="AQ584" i="7"/>
  <c r="AO141" i="7"/>
  <c r="AQ86" i="7"/>
  <c r="AQ510" i="7"/>
  <c r="AN287" i="7"/>
  <c r="BS140" i="7"/>
  <c r="AQ38" i="7"/>
  <c r="BT408" i="7"/>
  <c r="AT491" i="7"/>
  <c r="BU528" i="7"/>
  <c r="BT81" i="7"/>
  <c r="AP95" i="7"/>
  <c r="BS666" i="7"/>
  <c r="AN628" i="7"/>
  <c r="AP174" i="7"/>
  <c r="AQ343" i="7"/>
  <c r="BS669" i="7"/>
  <c r="AS721" i="7"/>
  <c r="AO648" i="7"/>
  <c r="BS159" i="7"/>
  <c r="AT380" i="7"/>
  <c r="AO433" i="7"/>
  <c r="AQ361" i="7"/>
  <c r="BT129" i="7"/>
  <c r="AN564" i="7"/>
  <c r="AN418" i="7"/>
  <c r="AR457" i="7"/>
  <c r="BT297" i="7"/>
  <c r="BU11" i="7"/>
  <c r="AN169" i="7"/>
  <c r="BS277" i="7"/>
  <c r="BU636" i="7"/>
  <c r="AR116" i="7"/>
  <c r="AS563" i="7"/>
  <c r="BT621" i="7"/>
  <c r="BT33" i="7"/>
  <c r="AS718" i="7"/>
  <c r="AP579" i="7"/>
  <c r="AP210" i="7"/>
  <c r="AQ118" i="7"/>
  <c r="AR328" i="7"/>
  <c r="AR614" i="7"/>
  <c r="BS166" i="7"/>
  <c r="BS125" i="7"/>
  <c r="AN401" i="7"/>
  <c r="AQ344" i="7"/>
  <c r="AO643" i="7"/>
  <c r="AS493" i="7"/>
  <c r="AN343" i="7"/>
  <c r="AQ639" i="7"/>
  <c r="AN102" i="7"/>
  <c r="AR70" i="7"/>
  <c r="AN119" i="7"/>
  <c r="AS688" i="7"/>
  <c r="AR321" i="7"/>
  <c r="AT244" i="7"/>
  <c r="AP77" i="7"/>
  <c r="AO50" i="7"/>
  <c r="AP147" i="7"/>
  <c r="AS469" i="7"/>
  <c r="AP513" i="7"/>
  <c r="AO528" i="7"/>
  <c r="BU109" i="7"/>
  <c r="BT123" i="7"/>
  <c r="BT299" i="7"/>
  <c r="BU359" i="7"/>
  <c r="BS437" i="7"/>
  <c r="AP183" i="7"/>
  <c r="AP518" i="7"/>
  <c r="AT694" i="7"/>
  <c r="AP271" i="7"/>
  <c r="AP134" i="7"/>
  <c r="BU576" i="7"/>
  <c r="BU254" i="7"/>
  <c r="AT614" i="7"/>
  <c r="AS437" i="7"/>
  <c r="BS141" i="7"/>
  <c r="AO637" i="7"/>
  <c r="AO282" i="7"/>
  <c r="BT659" i="7"/>
  <c r="AP710" i="7"/>
  <c r="AS228" i="7"/>
  <c r="BU253" i="7"/>
  <c r="AO133" i="7"/>
  <c r="AO97" i="7"/>
  <c r="AP473" i="7"/>
  <c r="AQ247" i="7"/>
  <c r="AT577" i="7"/>
  <c r="AP39" i="7"/>
  <c r="AP584" i="7"/>
  <c r="AP351" i="7"/>
  <c r="AS560" i="7"/>
  <c r="AT297" i="7"/>
  <c r="AN476" i="7"/>
  <c r="AS599" i="7"/>
  <c r="AQ150" i="7"/>
  <c r="AQ22" i="7"/>
  <c r="AR588" i="7"/>
  <c r="AT557" i="7"/>
  <c r="AN599" i="7"/>
  <c r="BS532" i="7"/>
  <c r="AT288" i="7"/>
  <c r="AP336" i="7"/>
  <c r="AP195" i="7"/>
  <c r="BS246" i="7"/>
  <c r="BT556" i="7"/>
  <c r="AP307" i="7"/>
  <c r="AS684" i="7"/>
  <c r="AO109" i="7"/>
  <c r="AQ526" i="7"/>
  <c r="AO345" i="7"/>
  <c r="AQ99" i="7"/>
  <c r="BT707" i="7"/>
  <c r="BU489" i="7"/>
  <c r="AR348" i="7"/>
  <c r="AN405" i="7"/>
  <c r="AR292" i="7"/>
  <c r="AP251" i="7"/>
  <c r="AT316" i="7"/>
  <c r="AO39" i="7"/>
  <c r="AT539" i="7"/>
  <c r="AR652" i="7"/>
  <c r="BU476" i="7"/>
  <c r="AQ634" i="7"/>
  <c r="BS540" i="7"/>
  <c r="AP76" i="7"/>
  <c r="AO478" i="7"/>
  <c r="AQ644" i="7"/>
  <c r="AR486" i="7"/>
  <c r="AN53" i="7"/>
  <c r="AT422" i="7"/>
  <c r="BS503" i="7"/>
  <c r="AT248" i="7"/>
  <c r="BU193" i="7"/>
  <c r="BU294" i="7"/>
  <c r="BU250" i="7"/>
  <c r="BU37" i="7"/>
  <c r="AS384" i="7"/>
  <c r="AN488" i="7"/>
  <c r="AS690" i="7"/>
  <c r="AO224" i="7"/>
  <c r="AP256" i="7"/>
  <c r="AP299" i="7"/>
  <c r="AS363" i="7"/>
  <c r="AP286" i="7"/>
  <c r="AR525" i="7"/>
  <c r="AQ447" i="7"/>
  <c r="AS601" i="7"/>
  <c r="AP204" i="7"/>
  <c r="AP484" i="7"/>
  <c r="AR92" i="7"/>
  <c r="BU642" i="7"/>
  <c r="BT570" i="7"/>
  <c r="AS451" i="7"/>
  <c r="AR656" i="7"/>
  <c r="AO273" i="7"/>
  <c r="AO691" i="7"/>
  <c r="AO493" i="7"/>
  <c r="AP121" i="7"/>
  <c r="AQ50" i="7"/>
  <c r="BS340" i="7"/>
  <c r="AQ183" i="7"/>
  <c r="AN709" i="7"/>
  <c r="AO340" i="7"/>
  <c r="AN320" i="7"/>
  <c r="AP71" i="7"/>
  <c r="AN390" i="7"/>
  <c r="AP711" i="7"/>
  <c r="AR127" i="7"/>
  <c r="AO279" i="7"/>
  <c r="BS687" i="7"/>
  <c r="AN718" i="7"/>
  <c r="BS610" i="7"/>
  <c r="AN354" i="7"/>
  <c r="AP178" i="7"/>
  <c r="AO80" i="7"/>
  <c r="AQ331" i="7"/>
  <c r="BU437" i="7"/>
  <c r="AT520" i="7"/>
  <c r="AN454" i="7"/>
  <c r="AS291" i="7"/>
  <c r="AN562" i="7"/>
  <c r="AN409" i="7"/>
  <c r="AN352" i="7"/>
  <c r="BS600" i="7"/>
  <c r="AS229" i="7"/>
  <c r="AN569" i="7"/>
  <c r="BT685" i="7"/>
  <c r="BT97" i="7"/>
  <c r="AN220" i="7"/>
  <c r="BS696" i="7"/>
  <c r="AO718" i="7"/>
  <c r="BU486" i="7"/>
  <c r="AP399" i="7"/>
  <c r="AP163" i="7"/>
  <c r="BS635" i="7"/>
  <c r="AP74" i="7"/>
  <c r="AR76" i="7"/>
  <c r="AS335" i="7"/>
  <c r="BS298" i="7"/>
  <c r="BU324" i="7"/>
  <c r="AN513" i="7"/>
  <c r="AQ577" i="7"/>
  <c r="AQ190" i="7"/>
  <c r="AN524" i="7"/>
  <c r="AQ598" i="7"/>
  <c r="AR243" i="7"/>
  <c r="BS68" i="7"/>
  <c r="AN75" i="7"/>
  <c r="AT678" i="7"/>
  <c r="AP93" i="7"/>
  <c r="BS70" i="7"/>
  <c r="AQ730" i="7"/>
  <c r="AS227" i="7"/>
  <c r="AS536" i="7"/>
  <c r="BS380" i="7"/>
  <c r="BT334" i="7"/>
  <c r="BT280" i="7"/>
  <c r="BU131" i="7"/>
  <c r="AN146" i="7"/>
  <c r="BT464" i="7"/>
  <c r="AO346" i="7"/>
  <c r="AS297" i="7"/>
  <c r="AO427" i="7"/>
  <c r="AO175" i="7"/>
  <c r="BU82" i="7"/>
  <c r="AO405" i="7"/>
  <c r="BS670" i="7"/>
  <c r="BT86" i="7"/>
  <c r="BU384" i="7"/>
  <c r="AR615" i="7"/>
  <c r="BT446" i="7"/>
  <c r="AQ412" i="7"/>
  <c r="BS185" i="7"/>
  <c r="BU697" i="7"/>
  <c r="BS655" i="7"/>
  <c r="AQ304" i="7"/>
  <c r="AR176" i="7"/>
  <c r="BT517" i="7"/>
  <c r="AO584" i="7"/>
  <c r="BT240" i="7"/>
  <c r="BS216" i="7"/>
  <c r="BS25" i="7"/>
  <c r="AP283" i="7"/>
  <c r="BU464" i="7"/>
  <c r="AN105" i="7"/>
  <c r="AP679" i="7"/>
  <c r="BT413" i="7"/>
  <c r="AO461" i="7"/>
  <c r="AO209" i="7"/>
  <c r="AO339" i="7"/>
  <c r="BT716" i="7"/>
  <c r="AR497" i="7"/>
  <c r="BS150" i="7"/>
  <c r="BU102" i="7"/>
  <c r="BS250" i="7"/>
  <c r="AQ473" i="7"/>
  <c r="AQ143" i="7"/>
  <c r="AQ443" i="7"/>
  <c r="AQ390" i="7"/>
  <c r="BU692" i="7"/>
  <c r="AR586" i="7"/>
  <c r="BS599" i="7"/>
  <c r="BU365" i="7"/>
  <c r="AN66" i="7"/>
  <c r="AO455" i="7"/>
  <c r="AO726" i="7"/>
  <c r="BT296" i="7"/>
  <c r="AR654" i="7"/>
  <c r="AO100" i="7"/>
  <c r="BS74" i="7"/>
  <c r="BS677" i="7"/>
  <c r="AR302" i="7"/>
  <c r="AN516" i="7"/>
  <c r="AQ488" i="7"/>
  <c r="AN478" i="7"/>
  <c r="AO62" i="7"/>
  <c r="BT429" i="7"/>
  <c r="AN582" i="7"/>
  <c r="AO79" i="7"/>
  <c r="AN533" i="7"/>
  <c r="AN250" i="7"/>
  <c r="AN50" i="7"/>
  <c r="AP440" i="7"/>
  <c r="BS594" i="7"/>
  <c r="BU409" i="7"/>
  <c r="AP370" i="7"/>
  <c r="BU208" i="7"/>
  <c r="BT575" i="7"/>
  <c r="AR483" i="7"/>
  <c r="BT327" i="7"/>
  <c r="AS393" i="7"/>
  <c r="AR239" i="7"/>
  <c r="AQ643" i="7"/>
  <c r="AQ226" i="7"/>
  <c r="AQ100" i="7"/>
  <c r="AR7" i="7"/>
  <c r="AT278" i="7"/>
  <c r="AS249" i="7"/>
  <c r="AR337" i="7"/>
  <c r="AP602" i="7"/>
  <c r="BS575" i="7"/>
  <c r="BS619" i="7"/>
  <c r="AQ701" i="7"/>
  <c r="AR609" i="7"/>
  <c r="AT695" i="7"/>
  <c r="BS524" i="7"/>
  <c r="AP376" i="7"/>
  <c r="AR102" i="7"/>
  <c r="BT23" i="7"/>
  <c r="BU596" i="7"/>
  <c r="AR678" i="7"/>
  <c r="AN234" i="7"/>
  <c r="AN196" i="7"/>
  <c r="AN15" i="7"/>
  <c r="BS379" i="7"/>
  <c r="BU376" i="7"/>
  <c r="AO491" i="7"/>
  <c r="AQ305" i="7"/>
  <c r="BS569" i="7"/>
  <c r="AS340" i="7"/>
  <c r="BS523" i="7"/>
  <c r="AP707" i="7"/>
  <c r="AP560" i="7"/>
  <c r="AO505" i="7"/>
  <c r="AQ132" i="7"/>
  <c r="AQ60" i="7"/>
  <c r="AR335" i="7"/>
  <c r="BT588" i="7"/>
  <c r="BT452" i="7"/>
  <c r="AR78" i="7"/>
  <c r="AR270" i="7"/>
  <c r="BU76" i="7"/>
  <c r="AO45" i="7"/>
  <c r="AR392" i="7"/>
  <c r="BT402" i="7"/>
  <c r="BT260" i="7"/>
  <c r="AS559" i="7"/>
  <c r="BS240" i="7"/>
  <c r="AP428" i="7"/>
  <c r="BU512" i="7"/>
  <c r="BS431" i="7"/>
  <c r="AT255" i="7"/>
  <c r="BU631" i="7"/>
  <c r="AP148" i="7"/>
  <c r="BU637" i="7"/>
  <c r="AO589" i="7"/>
  <c r="BU459" i="7"/>
  <c r="AN165" i="7"/>
  <c r="BU570" i="7"/>
  <c r="AR491" i="7"/>
  <c r="AP63" i="7"/>
  <c r="AP431" i="7"/>
  <c r="AR68" i="7"/>
  <c r="AO562" i="7"/>
  <c r="BU635" i="7"/>
  <c r="AT309" i="7"/>
  <c r="AP714" i="7"/>
  <c r="AR660" i="7"/>
  <c r="AS322" i="7"/>
  <c r="AR315" i="7"/>
  <c r="BS291" i="7"/>
  <c r="BS23" i="7"/>
  <c r="AS371" i="7"/>
  <c r="BT694" i="7"/>
  <c r="AP724" i="7"/>
  <c r="AR433" i="7"/>
  <c r="BU232" i="7"/>
  <c r="AO257" i="7"/>
  <c r="AR49" i="7"/>
  <c r="AR106" i="7"/>
  <c r="BT160" i="7"/>
  <c r="AT401" i="7"/>
  <c r="AO352" i="7"/>
  <c r="AQ394" i="7"/>
  <c r="BT193" i="7"/>
  <c r="AT383" i="7"/>
  <c r="AO186" i="7"/>
  <c r="AN346" i="7"/>
  <c r="AP159" i="7"/>
  <c r="AS567" i="7"/>
  <c r="AO423" i="7"/>
  <c r="AT492" i="7"/>
  <c r="BU238" i="7"/>
  <c r="BU83" i="7"/>
  <c r="AR264" i="7"/>
  <c r="AT274" i="7"/>
  <c r="AR217" i="7"/>
  <c r="AR147" i="7"/>
  <c r="AN21" i="7"/>
  <c r="BT319" i="7"/>
  <c r="AT607" i="7"/>
  <c r="AQ160" i="7"/>
  <c r="BS186" i="7"/>
  <c r="AQ391" i="7"/>
  <c r="AN392" i="7"/>
  <c r="BT693" i="7"/>
  <c r="AT407" i="7"/>
  <c r="BU577" i="7"/>
  <c r="AT420" i="7"/>
  <c r="AS396" i="7"/>
  <c r="AP569" i="7"/>
  <c r="AS566" i="7"/>
  <c r="BU665" i="7"/>
  <c r="AO683" i="7"/>
  <c r="BU677" i="7"/>
  <c r="AP66" i="7"/>
  <c r="AS476" i="7"/>
  <c r="AQ14" i="7"/>
  <c r="AP141" i="7"/>
  <c r="AT673" i="7"/>
  <c r="BS408" i="7"/>
  <c r="AT269" i="7"/>
  <c r="BU111" i="7"/>
  <c r="BU221" i="7"/>
  <c r="AO622" i="7"/>
  <c r="AS252" i="7"/>
  <c r="AR572" i="7"/>
  <c r="BU354" i="7"/>
  <c r="AO51" i="7"/>
  <c r="AQ237" i="7"/>
  <c r="AP723" i="7"/>
  <c r="AP663" i="7"/>
  <c r="BS483" i="7"/>
  <c r="AN130" i="7"/>
  <c r="AP272" i="7"/>
  <c r="BT591" i="7"/>
  <c r="BU377" i="7"/>
  <c r="BU566" i="7"/>
  <c r="AO407" i="7"/>
  <c r="AS466" i="7"/>
  <c r="AP38" i="7"/>
  <c r="AT504" i="7"/>
  <c r="AP704" i="7"/>
  <c r="AP652" i="7"/>
  <c r="BU213" i="7"/>
  <c r="AR254" i="7"/>
  <c r="AO342" i="7"/>
  <c r="AT528" i="7"/>
  <c r="AO376" i="7"/>
  <c r="BS482" i="7"/>
  <c r="BS488" i="7"/>
  <c r="AR692" i="7"/>
  <c r="AR651" i="7"/>
  <c r="AP728" i="7"/>
  <c r="AN665" i="7"/>
  <c r="AR166" i="7"/>
  <c r="BS3" i="7"/>
  <c r="AT235" i="7"/>
  <c r="AQ351" i="7"/>
  <c r="AQ570" i="7"/>
  <c r="BT375" i="7"/>
  <c r="AN450" i="7"/>
  <c r="BU97" i="7"/>
  <c r="AR363" i="7"/>
  <c r="AR426" i="7"/>
  <c r="AP466" i="7"/>
  <c r="AP301" i="7"/>
  <c r="AP37" i="7"/>
  <c r="BT308" i="7"/>
  <c r="AQ57" i="7"/>
  <c r="AQ203" i="7"/>
  <c r="AT232" i="7"/>
  <c r="AQ690" i="7"/>
  <c r="AT453" i="7"/>
  <c r="AP438" i="7"/>
  <c r="BU564" i="7"/>
  <c r="AP488" i="7"/>
  <c r="AQ222" i="7"/>
  <c r="BU673" i="7"/>
  <c r="AQ151" i="7"/>
  <c r="BT640" i="7"/>
  <c r="AP383" i="7"/>
  <c r="BS14" i="7"/>
  <c r="BU219" i="7"/>
  <c r="BT289" i="7"/>
  <c r="AS377" i="7"/>
  <c r="AO610" i="7"/>
  <c r="BS438" i="7"/>
  <c r="AS598" i="7"/>
  <c r="BS534" i="7"/>
  <c r="BU545" i="7"/>
  <c r="BS124" i="7"/>
  <c r="AT298" i="7"/>
  <c r="BT652" i="7"/>
  <c r="AR232" i="7"/>
  <c r="AR672" i="7"/>
  <c r="AN317" i="7"/>
  <c r="AQ147" i="7"/>
  <c r="AN601" i="7"/>
  <c r="AS328" i="7"/>
  <c r="AS257" i="7"/>
  <c r="AP275" i="7"/>
  <c r="BT689" i="7"/>
  <c r="BT292" i="7"/>
  <c r="AT227" i="7"/>
  <c r="AN578" i="7"/>
  <c r="AS546" i="7"/>
  <c r="BT366" i="7"/>
  <c r="AQ615" i="7"/>
  <c r="AP274" i="7"/>
  <c r="AN663" i="7"/>
  <c r="AO120" i="7"/>
  <c r="AQ140" i="7"/>
  <c r="AN538" i="7"/>
  <c r="AT537" i="7"/>
  <c r="AN404" i="7"/>
  <c r="AN101" i="7"/>
  <c r="AR470" i="7"/>
  <c r="AN265" i="7"/>
  <c r="AQ481" i="7"/>
  <c r="AN546" i="7"/>
  <c r="AN424" i="7"/>
  <c r="AQ685" i="7"/>
  <c r="AN509" i="7"/>
  <c r="AT410" i="7"/>
  <c r="BS642" i="7"/>
  <c r="AO271" i="7"/>
  <c r="BT595" i="7"/>
  <c r="AR379" i="7"/>
  <c r="AQ327" i="7"/>
  <c r="AT691" i="7"/>
  <c r="AS679" i="7"/>
  <c r="BS111" i="7"/>
  <c r="AN153" i="7"/>
  <c r="AR417" i="7"/>
  <c r="AT541" i="7"/>
  <c r="AS408" i="7"/>
  <c r="BU585" i="7"/>
  <c r="BS728" i="7"/>
  <c r="BS161" i="7"/>
  <c r="AS436" i="7"/>
  <c r="AT429" i="7"/>
  <c r="AN521" i="7"/>
  <c r="AQ197" i="7"/>
  <c r="AP192" i="7"/>
  <c r="AS383" i="7"/>
  <c r="BU591" i="7"/>
  <c r="BU389" i="7"/>
  <c r="AP138" i="7"/>
  <c r="AT697" i="7"/>
  <c r="AT11" i="7"/>
  <c r="AQ389" i="7"/>
  <c r="AO606" i="7"/>
  <c r="AN240" i="7"/>
  <c r="AQ537" i="7"/>
  <c r="AN634" i="7"/>
  <c r="AT714" i="7"/>
  <c r="AS494" i="7"/>
  <c r="BU67" i="7"/>
  <c r="AQ215" i="7"/>
  <c r="AS288" i="7"/>
  <c r="AP55" i="7"/>
  <c r="AT296" i="7"/>
  <c r="AO723" i="7"/>
  <c r="BS170" i="7"/>
  <c r="AP698" i="7"/>
  <c r="AS478" i="7"/>
  <c r="BS464" i="7"/>
  <c r="AS341" i="7"/>
  <c r="AP254" i="7"/>
  <c r="AQ728" i="7"/>
  <c r="AO722" i="7"/>
  <c r="AN269" i="7"/>
  <c r="AP702" i="7"/>
  <c r="BS191" i="7"/>
  <c r="AO149" i="7"/>
  <c r="BU419" i="7"/>
  <c r="AO341" i="7"/>
  <c r="AN649" i="7"/>
  <c r="BU542" i="7"/>
  <c r="AN721" i="7"/>
  <c r="AP718" i="7"/>
  <c r="AT285" i="7"/>
  <c r="BT53" i="7"/>
  <c r="BT228" i="7"/>
  <c r="BT310" i="7"/>
  <c r="BS363" i="7"/>
  <c r="BS581" i="7"/>
  <c r="BU657" i="7"/>
  <c r="AO173" i="7"/>
  <c r="AN498" i="7"/>
  <c r="AN94" i="7"/>
  <c r="AS412" i="7"/>
  <c r="AT549" i="7"/>
  <c r="BU440" i="7"/>
  <c r="AN438" i="7"/>
  <c r="AN554" i="7"/>
  <c r="AS278" i="7"/>
  <c r="AQ451" i="7"/>
  <c r="BS346" i="7"/>
  <c r="BT204" i="7"/>
  <c r="AN109" i="7"/>
  <c r="BU247" i="7"/>
  <c r="AT523" i="7"/>
  <c r="BS248" i="7"/>
  <c r="AN309" i="7"/>
  <c r="BU230" i="7"/>
  <c r="BT453" i="7"/>
  <c r="AS417" i="7"/>
  <c r="AR82" i="7"/>
  <c r="BS694" i="7"/>
  <c r="BU285" i="7"/>
  <c r="AN215" i="7"/>
  <c r="AN715" i="7"/>
  <c r="AR164" i="7"/>
  <c r="BS88" i="7"/>
  <c r="AN149" i="7"/>
  <c r="AN386" i="7"/>
  <c r="AN22" i="7"/>
  <c r="AN209" i="7"/>
  <c r="AP102" i="7"/>
  <c r="AP374" i="7"/>
  <c r="BT573" i="7"/>
  <c r="BS494" i="7"/>
  <c r="AS12" i="7"/>
  <c r="AT372" i="7"/>
  <c r="AR646" i="7"/>
  <c r="BS471" i="7"/>
  <c r="AR696" i="7"/>
  <c r="AT265" i="7"/>
  <c r="AP443" i="7"/>
  <c r="AO56" i="7"/>
  <c r="AP92" i="7"/>
  <c r="AS427" i="7"/>
  <c r="BT536" i="7"/>
  <c r="AR354" i="7"/>
  <c r="BU381" i="7"/>
  <c r="AT358" i="7"/>
  <c r="AT282" i="7"/>
  <c r="AT550" i="7"/>
  <c r="AR496" i="7"/>
  <c r="AT242" i="7"/>
  <c r="AR393" i="7"/>
  <c r="AQ429" i="7"/>
  <c r="AN408" i="7"/>
  <c r="AN417" i="7"/>
  <c r="AP634" i="7"/>
  <c r="BT206" i="7"/>
  <c r="AP51" i="7"/>
  <c r="AN296" i="7"/>
  <c r="BU148" i="7"/>
  <c r="BS400" i="7"/>
  <c r="BT576" i="7"/>
  <c r="AO502" i="7"/>
  <c r="AP499" i="7"/>
  <c r="BU291" i="7"/>
  <c r="AT238" i="7"/>
  <c r="AN615" i="7"/>
  <c r="BT503" i="7"/>
  <c r="AR723" i="7"/>
  <c r="BT679" i="7"/>
  <c r="AS707" i="7"/>
  <c r="AP646" i="7"/>
  <c r="AN91" i="7"/>
  <c r="AS664" i="7"/>
  <c r="BU590" i="7"/>
  <c r="AN342" i="7"/>
  <c r="AQ173" i="7"/>
  <c r="AQ704" i="7"/>
  <c r="AP537" i="7"/>
  <c r="AR356" i="7"/>
  <c r="AP3" i="7"/>
  <c r="AQ107" i="7"/>
  <c r="BS323" i="7"/>
  <c r="BS239" i="7"/>
  <c r="AN378" i="7"/>
  <c r="AN297" i="7"/>
  <c r="AT670" i="7"/>
  <c r="AT257" i="7"/>
  <c r="BT30" i="7"/>
  <c r="AP654" i="7"/>
  <c r="BU271" i="7"/>
  <c r="AP672" i="7"/>
  <c r="AQ619" i="7"/>
  <c r="AP611" i="7"/>
  <c r="AO143" i="7"/>
  <c r="BU78" i="7"/>
  <c r="AS425" i="7"/>
  <c r="AR715" i="7"/>
  <c r="AR308" i="7"/>
  <c r="AQ79" i="7"/>
  <c r="AR538" i="7"/>
  <c r="AQ19" i="7"/>
  <c r="AO137" i="7"/>
  <c r="AQ574" i="7"/>
  <c r="AR81" i="7"/>
  <c r="AP305" i="7"/>
  <c r="AO567" i="7"/>
  <c r="AO521" i="7"/>
  <c r="AN246" i="7"/>
  <c r="BU262" i="7"/>
  <c r="AR536" i="7"/>
  <c r="AQ408" i="7"/>
  <c r="BT494" i="7"/>
  <c r="AN43" i="7"/>
  <c r="AT606" i="7"/>
  <c r="AR271" i="7"/>
  <c r="AS627" i="7"/>
  <c r="AP490" i="7"/>
  <c r="AR694" i="7"/>
  <c r="AR435" i="7"/>
  <c r="AT676" i="7"/>
  <c r="BT696" i="7"/>
  <c r="AQ479" i="7"/>
  <c r="AO669" i="7"/>
  <c r="AP113" i="7"/>
  <c r="AS254" i="7"/>
  <c r="AQ214" i="7"/>
  <c r="AP343" i="7"/>
  <c r="AS520" i="7"/>
  <c r="AO495" i="7"/>
  <c r="BT72" i="7"/>
  <c r="AT548" i="7"/>
  <c r="AN307" i="7"/>
  <c r="AS501" i="7"/>
  <c r="BU686" i="7"/>
  <c r="BU152" i="7"/>
  <c r="BT241" i="7"/>
  <c r="AQ396" i="7"/>
  <c r="AN534" i="7"/>
  <c r="BT3" i="7"/>
  <c r="AP508" i="7"/>
  <c r="BS497" i="7"/>
  <c r="BT491" i="7"/>
  <c r="AS276" i="7"/>
  <c r="AN670" i="7"/>
  <c r="BS85" i="7"/>
  <c r="AP49" i="7"/>
  <c r="BS284" i="7"/>
  <c r="AP127" i="7"/>
  <c r="AS468" i="7"/>
  <c r="BS706" i="7"/>
  <c r="AP425" i="7"/>
  <c r="AN232" i="7"/>
  <c r="AN252" i="7"/>
  <c r="BU466" i="7"/>
  <c r="AS575" i="7"/>
  <c r="AS579" i="7"/>
  <c r="BS691" i="7"/>
  <c r="BS548" i="7"/>
  <c r="AS235" i="7"/>
  <c r="AN372" i="7"/>
  <c r="AO524" i="7"/>
  <c r="AS728" i="7"/>
  <c r="BT54" i="7"/>
  <c r="AQ336" i="7"/>
  <c r="AP300" i="7"/>
  <c r="AN675" i="7"/>
  <c r="BU609" i="7"/>
  <c r="BT301" i="7"/>
  <c r="BU49" i="7"/>
  <c r="AS594" i="7"/>
  <c r="AT340" i="7"/>
  <c r="AQ7" i="7"/>
  <c r="BS531" i="7"/>
  <c r="BT59" i="7"/>
  <c r="AP29" i="7"/>
  <c r="AO335" i="7"/>
  <c r="AQ613" i="7"/>
  <c r="AN575" i="7"/>
  <c r="BT60" i="7"/>
  <c r="BU676" i="7"/>
  <c r="AS294" i="7"/>
  <c r="BU560" i="7"/>
  <c r="BT618" i="7"/>
  <c r="AT481" i="7"/>
  <c r="BS34" i="7"/>
  <c r="AN545" i="7"/>
  <c r="AT490" i="7"/>
  <c r="BU524" i="7"/>
  <c r="BT45" i="7"/>
  <c r="AS330" i="7"/>
  <c r="AQ221" i="7"/>
  <c r="AQ164" i="7"/>
  <c r="AP403" i="7"/>
  <c r="BS429" i="7"/>
  <c r="AS477" i="7"/>
  <c r="AT509" i="7"/>
  <c r="AO702" i="7"/>
  <c r="BT216" i="7"/>
  <c r="BS51" i="7"/>
  <c r="AN324" i="7"/>
  <c r="AN178" i="7"/>
  <c r="AO197" i="7"/>
  <c r="AS670" i="7"/>
  <c r="AP680" i="7"/>
  <c r="AQ137" i="7"/>
  <c r="BS193" i="7"/>
  <c r="AT318" i="7"/>
  <c r="AR158" i="7"/>
  <c r="AN326" i="7"/>
  <c r="AT373" i="7"/>
  <c r="BU55" i="7"/>
  <c r="BT339" i="7"/>
  <c r="BS126" i="7"/>
  <c r="AR446" i="7"/>
  <c r="AN614" i="7"/>
  <c r="AT611" i="7"/>
  <c r="AO114" i="7"/>
  <c r="BS554" i="7"/>
  <c r="AN108" i="7"/>
  <c r="AP223" i="7"/>
  <c r="AN266" i="7"/>
  <c r="AS729" i="7"/>
  <c r="AS723" i="7"/>
  <c r="AP323" i="7"/>
  <c r="AP340" i="7"/>
  <c r="AP360" i="7"/>
  <c r="AN485" i="7"/>
  <c r="AN205" i="7"/>
  <c r="BS196" i="7"/>
  <c r="AP242" i="7"/>
  <c r="AN654" i="7"/>
  <c r="BU296" i="7"/>
  <c r="AQ95" i="7"/>
  <c r="BT6" i="7"/>
  <c r="AO47" i="7"/>
  <c r="BS97" i="7"/>
  <c r="BS627" i="7"/>
  <c r="AP387" i="7"/>
  <c r="BU160" i="7"/>
  <c r="AS518" i="7"/>
  <c r="BU722" i="7"/>
  <c r="BT261" i="7"/>
  <c r="AS541" i="7"/>
  <c r="AR203" i="7"/>
  <c r="AP270" i="7"/>
  <c r="AP648" i="7"/>
  <c r="AT294" i="7"/>
  <c r="BS28" i="7"/>
  <c r="BU146" i="7"/>
  <c r="AR403" i="7"/>
  <c r="AS633" i="7"/>
  <c r="AR411" i="7"/>
  <c r="AP470" i="7"/>
  <c r="AO542" i="7"/>
  <c r="AS325" i="7"/>
  <c r="AP689" i="7"/>
  <c r="AS719" i="7"/>
  <c r="AR617" i="7"/>
  <c r="AT686" i="7"/>
  <c r="BU544" i="7"/>
  <c r="AT281" i="7"/>
  <c r="BS219" i="7"/>
  <c r="AQ83" i="7"/>
  <c r="BU281" i="7"/>
  <c r="AN369" i="7"/>
  <c r="BU334" i="7"/>
  <c r="AN302" i="7"/>
  <c r="AS435" i="7"/>
  <c r="AP716" i="7"/>
  <c r="BS58" i="7"/>
  <c r="AQ238" i="7"/>
  <c r="AP673" i="7"/>
  <c r="AT483" i="7"/>
  <c r="AR529" i="7"/>
  <c r="AP587" i="7"/>
  <c r="AT534" i="7"/>
  <c r="AN32" i="7"/>
  <c r="AR333" i="7"/>
  <c r="BS18" i="7"/>
  <c r="AP308" i="7"/>
  <c r="AN550" i="7"/>
  <c r="AS456" i="7"/>
  <c r="BT463" i="7"/>
  <c r="AT529" i="7"/>
  <c r="AO667" i="7"/>
  <c r="AO484" i="7"/>
  <c r="BS428" i="7"/>
  <c r="BT62" i="7"/>
  <c r="AQ445" i="7"/>
  <c r="AQ417" i="7"/>
  <c r="AQ285" i="7"/>
  <c r="AR297" i="7"/>
  <c r="BT695" i="7"/>
  <c r="BT106" i="7"/>
  <c r="BS207" i="7"/>
  <c r="AT699" i="7"/>
  <c r="AQ703" i="7"/>
  <c r="AR650" i="7"/>
  <c r="BS455" i="7"/>
  <c r="AP169" i="7"/>
  <c r="AR510" i="7"/>
  <c r="AS558" i="7"/>
  <c r="BU205" i="7"/>
  <c r="AR136" i="7"/>
  <c r="AQ133" i="7"/>
  <c r="AQ333" i="7"/>
  <c r="AO94" i="7"/>
  <c r="AR193" i="7"/>
  <c r="BU16" i="7"/>
  <c r="AR54" i="7"/>
  <c r="BS607" i="7"/>
  <c r="AP58" i="7"/>
  <c r="AN667" i="7"/>
  <c r="AQ138" i="7"/>
  <c r="AQ97" i="7"/>
  <c r="AS672" i="7"/>
  <c r="AP153" i="7"/>
  <c r="BS685" i="7"/>
  <c r="AS717" i="7"/>
  <c r="AT485" i="7"/>
  <c r="BU666" i="7"/>
  <c r="AQ492" i="7"/>
  <c r="BU62" i="7"/>
  <c r="AN213" i="7"/>
  <c r="BU709" i="7"/>
  <c r="AT723" i="7"/>
  <c r="AR674" i="7"/>
  <c r="AT472" i="7"/>
  <c r="BT172" i="7"/>
  <c r="AT658" i="7"/>
  <c r="BS625" i="7"/>
  <c r="AN221" i="7"/>
  <c r="AP449" i="7"/>
  <c r="BU679" i="7"/>
  <c r="AN379" i="7"/>
  <c r="AS295" i="7"/>
  <c r="AQ200" i="7"/>
  <c r="AO129" i="7"/>
  <c r="BS353" i="7"/>
  <c r="AN264" i="7"/>
  <c r="AO210" i="7"/>
  <c r="AT361" i="7"/>
  <c r="AQ364" i="7"/>
  <c r="AN661" i="7"/>
  <c r="AR552" i="7"/>
  <c r="AQ693" i="7"/>
  <c r="AR548" i="7"/>
  <c r="AP419" i="7"/>
  <c r="AQ438" i="7"/>
  <c r="AS273" i="7"/>
  <c r="BU145" i="7"/>
  <c r="BU108" i="7"/>
  <c r="AQ681" i="7"/>
  <c r="AQ426" i="7"/>
  <c r="BT63" i="7"/>
  <c r="AN6" i="7"/>
  <c r="AO216" i="7"/>
  <c r="AQ55" i="7"/>
  <c r="BT274" i="7"/>
  <c r="AP546" i="7"/>
  <c r="BU678" i="7"/>
  <c r="AP474" i="7"/>
  <c r="AS5" i="7"/>
  <c r="AR436" i="7"/>
  <c r="AQ415" i="7"/>
  <c r="BU275" i="7"/>
  <c r="BT275" i="7"/>
  <c r="BU462" i="7"/>
  <c r="AO481" i="7"/>
  <c r="AN712" i="7"/>
  <c r="AP472" i="7"/>
  <c r="AO28" i="7"/>
  <c r="AN74" i="7"/>
  <c r="BS411" i="7"/>
  <c r="AR5" i="7"/>
  <c r="BS367" i="7"/>
  <c r="AN377" i="7"/>
  <c r="AN555" i="7"/>
  <c r="AP59" i="7"/>
  <c r="BT660" i="7"/>
  <c r="AQ211" i="7"/>
  <c r="BS162" i="7"/>
  <c r="AP661" i="7"/>
  <c r="AN696" i="7"/>
  <c r="BT525" i="7"/>
  <c r="AR305" i="7"/>
  <c r="AN99" i="7"/>
  <c r="BT46" i="7"/>
  <c r="AR437" i="7"/>
  <c r="AP550" i="7"/>
  <c r="AS651" i="7"/>
  <c r="AN253" i="7"/>
  <c r="BT70" i="7"/>
  <c r="AT428" i="7"/>
  <c r="AO144" i="7"/>
  <c r="AP244" i="7"/>
  <c r="AN442" i="7"/>
  <c r="BS474" i="7"/>
  <c r="AP441" i="7"/>
  <c r="BU51" i="7"/>
  <c r="AR361" i="7"/>
  <c r="BS187" i="7"/>
  <c r="AP433" i="7"/>
  <c r="AR251" i="7"/>
  <c r="BS609" i="7"/>
  <c r="AO110" i="7"/>
  <c r="AT486" i="7"/>
  <c r="BU9" i="7"/>
  <c r="BS223" i="7"/>
  <c r="AO656" i="7"/>
  <c r="BS122" i="7"/>
  <c r="AN725" i="7"/>
  <c r="AT685" i="7"/>
  <c r="BU498" i="7"/>
  <c r="BU134" i="7"/>
  <c r="AR703" i="7"/>
  <c r="BU343" i="7"/>
  <c r="BS567" i="7"/>
  <c r="AO148" i="7"/>
  <c r="AS590" i="7"/>
  <c r="AQ650" i="7"/>
  <c r="BT476" i="7"/>
  <c r="AS459" i="7"/>
  <c r="BU453" i="7"/>
  <c r="BU598" i="7"/>
  <c r="BT195" i="7"/>
  <c r="AS612" i="7"/>
  <c r="AQ367" i="7"/>
  <c r="BT521" i="7"/>
  <c r="BT18" i="7"/>
  <c r="AR26" i="7"/>
  <c r="AR453" i="7"/>
  <c r="AN189" i="7"/>
  <c r="AT250" i="7"/>
  <c r="AR368" i="7"/>
  <c r="AT649" i="7"/>
  <c r="AP493" i="7"/>
  <c r="BU571" i="7"/>
  <c r="AP519" i="7"/>
  <c r="BU558" i="7"/>
  <c r="AR280" i="7"/>
  <c r="AS432" i="7"/>
  <c r="BU245" i="7"/>
  <c r="AS730" i="7"/>
  <c r="BT414" i="7"/>
  <c r="AN319" i="7"/>
  <c r="BT728" i="7"/>
  <c r="AQ517" i="7"/>
  <c r="BT416" i="7"/>
  <c r="AQ358" i="7"/>
  <c r="BS7" i="7"/>
  <c r="AO307" i="7"/>
  <c r="AO621" i="7"/>
  <c r="AS280" i="7"/>
  <c r="AN129" i="7"/>
  <c r="BU707" i="7"/>
  <c r="BU569" i="7"/>
  <c r="AQ353" i="7"/>
  <c r="AQ612" i="7"/>
  <c r="AS641" i="7"/>
  <c r="AQ232" i="7"/>
  <c r="AR537" i="7"/>
  <c r="AR665" i="7"/>
  <c r="AN121" i="7"/>
  <c r="BS59" i="7"/>
  <c r="AS689" i="7"/>
  <c r="AO288" i="7"/>
  <c r="AR253" i="7"/>
  <c r="BT175" i="7"/>
  <c r="AP392" i="7"/>
  <c r="AQ543" i="7"/>
  <c r="AS347" i="7"/>
  <c r="AS669" i="7"/>
  <c r="BT269" i="7"/>
  <c r="AS414" i="7"/>
  <c r="BT249" i="7"/>
  <c r="AR600" i="7"/>
  <c r="BU688" i="7"/>
  <c r="BU339" i="7"/>
  <c r="AR227" i="7"/>
  <c r="AN375" i="7"/>
  <c r="AQ469" i="7"/>
  <c r="AP622" i="7"/>
  <c r="AQ56" i="7"/>
  <c r="AN603" i="7"/>
  <c r="AN636" i="7"/>
  <c r="AR440" i="7"/>
  <c r="AO625" i="7"/>
  <c r="AO281" i="7"/>
  <c r="AQ126" i="7"/>
  <c r="AQ713" i="7"/>
  <c r="BT368" i="7"/>
  <c r="AP47" i="7"/>
  <c r="AQ386" i="7"/>
  <c r="BU276" i="7"/>
  <c r="BU644" i="7"/>
  <c r="BS230" i="7"/>
  <c r="AR397" i="7"/>
  <c r="AP683" i="7"/>
  <c r="AT374" i="7"/>
  <c r="BS606" i="7"/>
  <c r="BU68" i="7"/>
  <c r="BT641" i="7"/>
  <c r="AP61" i="7"/>
  <c r="AO555" i="7"/>
  <c r="AT259" i="7"/>
  <c r="BU122" i="7"/>
  <c r="BT181" i="7"/>
  <c r="AT682" i="7"/>
  <c r="AT344" i="7"/>
  <c r="BT382" i="7"/>
  <c r="AN632" i="7"/>
  <c r="AT352" i="7"/>
  <c r="BU300" i="7"/>
  <c r="AO592" i="7"/>
  <c r="AT634" i="7"/>
  <c r="AR36" i="7"/>
  <c r="BT309" i="7"/>
  <c r="BS64" i="7"/>
  <c r="BT191" i="7"/>
  <c r="AQ119" i="7"/>
  <c r="AR404" i="7"/>
  <c r="AN461" i="7"/>
  <c r="AO416" i="7"/>
  <c r="AO679" i="7"/>
  <c r="AP412" i="7"/>
  <c r="AR566" i="7"/>
  <c r="AO600" i="7"/>
  <c r="AS361" i="7"/>
  <c r="AP341" i="7"/>
  <c r="AN39" i="7"/>
  <c r="AT345" i="7"/>
  <c r="AQ532" i="7"/>
  <c r="BU149" i="7"/>
  <c r="AQ26" i="7"/>
  <c r="AN427" i="7"/>
  <c r="AO128" i="7"/>
  <c r="BU423" i="7"/>
  <c r="AQ711" i="7"/>
  <c r="AQ68" i="7"/>
  <c r="AP335" i="7"/>
  <c r="AR255" i="7"/>
  <c r="AT624" i="7"/>
  <c r="AT522" i="7"/>
  <c r="AS604" i="7"/>
  <c r="AN702" i="7"/>
  <c r="AO16" i="7"/>
  <c r="AN700" i="7"/>
  <c r="AP389" i="7"/>
  <c r="AT562" i="7"/>
  <c r="BS559" i="7"/>
  <c r="BU712" i="7"/>
  <c r="BS149" i="7"/>
  <c r="AP332" i="7"/>
  <c r="BU581" i="7"/>
  <c r="BS57" i="7"/>
  <c r="AO334" i="7"/>
  <c r="AS544" i="7"/>
  <c r="AP429" i="7"/>
  <c r="BU278" i="7"/>
  <c r="AN677" i="7"/>
  <c r="AQ630" i="7"/>
  <c r="AR142" i="7"/>
  <c r="AN11" i="7"/>
  <c r="AP618" i="7"/>
  <c r="AN398" i="7"/>
  <c r="BT470" i="7"/>
  <c r="AR258" i="7"/>
  <c r="BT582" i="7"/>
  <c r="AT292" i="7"/>
  <c r="BU35" i="7"/>
  <c r="BT469" i="7"/>
  <c r="BS17" i="7"/>
  <c r="AO199" i="7"/>
  <c r="BT190" i="7"/>
  <c r="AT452" i="7"/>
  <c r="BS693" i="7"/>
  <c r="AO642" i="7"/>
  <c r="AR724" i="7"/>
  <c r="AS677" i="7"/>
  <c r="BT448" i="7"/>
  <c r="BS681" i="7"/>
  <c r="AS554" i="7"/>
  <c r="AR577" i="7"/>
  <c r="BT603" i="7"/>
  <c r="BT654" i="7"/>
  <c r="BS317" i="7"/>
  <c r="BT127" i="7"/>
  <c r="AQ618" i="7"/>
  <c r="AO338" i="7"/>
  <c r="BS404" i="7"/>
  <c r="AN128" i="7"/>
  <c r="AQ424" i="7"/>
  <c r="BT298" i="7"/>
  <c r="AN633" i="7"/>
  <c r="AR580" i="7"/>
  <c r="AQ365" i="7"/>
  <c r="AP580" i="7"/>
  <c r="BU441" i="7"/>
  <c r="BT584" i="7"/>
  <c r="AP692" i="7"/>
  <c r="AT295" i="7"/>
  <c r="BS716" i="7"/>
  <c r="AN117" i="7"/>
  <c r="BS335" i="7"/>
  <c r="AP571" i="7"/>
  <c r="AT464" i="7"/>
  <c r="AQ291" i="7"/>
  <c r="BT282" i="7"/>
  <c r="AS674" i="7"/>
  <c r="AT228" i="7"/>
  <c r="AP437" i="7"/>
  <c r="AT8" i="7"/>
  <c r="BT244" i="7"/>
  <c r="AT579" i="7"/>
  <c r="AQ511" i="7"/>
  <c r="BT362" i="7"/>
  <c r="BU619" i="7"/>
  <c r="AT554" i="7"/>
  <c r="AN720" i="7"/>
  <c r="BU197" i="7"/>
  <c r="AR425" i="7"/>
  <c r="AP206" i="7"/>
  <c r="BT255" i="7"/>
  <c r="AQ712" i="7"/>
  <c r="AN473" i="7"/>
  <c r="AN685" i="7"/>
  <c r="AS428" i="7"/>
  <c r="AR224" i="7"/>
  <c r="AN332" i="7"/>
  <c r="BU320" i="7"/>
  <c r="AP112" i="7"/>
  <c r="BT68" i="7"/>
  <c r="AS648" i="7"/>
  <c r="AP315" i="7"/>
  <c r="BT616" i="7"/>
  <c r="AN414" i="7"/>
  <c r="BT31" i="7"/>
  <c r="AT253" i="7"/>
  <c r="AP613" i="7"/>
  <c r="AS662" i="7"/>
  <c r="AP265" i="7"/>
  <c r="AN272" i="7"/>
  <c r="AQ691" i="7"/>
  <c r="BT25" i="7"/>
  <c r="AN190" i="7"/>
  <c r="AO233" i="7"/>
  <c r="BU79" i="7"/>
  <c r="AQ519" i="7"/>
  <c r="BT305" i="7"/>
  <c r="AP591" i="7"/>
  <c r="AR118" i="7"/>
  <c r="AR12" i="7"/>
  <c r="AS698" i="7"/>
  <c r="BT543" i="7"/>
  <c r="AP136" i="7"/>
  <c r="AN334" i="7"/>
  <c r="AR365" i="7"/>
  <c r="AQ585" i="7"/>
  <c r="AN487" i="7"/>
  <c r="AO401" i="7"/>
  <c r="AP14" i="7"/>
  <c r="BS620" i="7"/>
  <c r="AR389" i="7"/>
  <c r="BU704" i="7"/>
  <c r="BT343" i="7"/>
  <c r="AQ162" i="7"/>
  <c r="AO115" i="7"/>
  <c r="AQ498" i="7"/>
  <c r="AO126" i="7"/>
  <c r="AS588" i="7"/>
  <c r="AT503" i="7"/>
  <c r="AQ485" i="7"/>
  <c r="AN359" i="7"/>
  <c r="BT134" i="7"/>
  <c r="AP116" i="7"/>
  <c r="AO605" i="7"/>
  <c r="AQ686" i="7"/>
  <c r="BT90" i="7"/>
  <c r="AN728" i="7"/>
  <c r="AQ123" i="7"/>
  <c r="AO96" i="7"/>
  <c r="BT415" i="7"/>
  <c r="AQ635" i="7"/>
  <c r="AT599" i="7"/>
  <c r="AP186" i="7"/>
  <c r="AN148" i="7"/>
  <c r="AN286" i="7"/>
  <c r="AQ565" i="7"/>
  <c r="AO65" i="7"/>
  <c r="BS490" i="7"/>
  <c r="AN626" i="7"/>
  <c r="AO11" i="7"/>
  <c r="BU500" i="7"/>
  <c r="AP7" i="7"/>
  <c r="AQ724" i="7"/>
  <c r="AN202" i="7"/>
  <c r="BS463" i="7"/>
  <c r="AT584" i="7"/>
  <c r="BS664" i="7"/>
  <c r="BU113" i="7"/>
  <c r="AQ555" i="7"/>
  <c r="BT622" i="7"/>
  <c r="BT430" i="7"/>
  <c r="BU382" i="7"/>
  <c r="AT13" i="7"/>
  <c r="AR375" i="7"/>
  <c r="AR520" i="7"/>
  <c r="BT138" i="7"/>
  <c r="AO295" i="7"/>
  <c r="AQ521" i="7"/>
  <c r="AN237" i="7"/>
  <c r="BT706" i="7"/>
  <c r="AN692" i="7"/>
  <c r="AT487" i="7"/>
  <c r="AP528" i="7"/>
  <c r="AP225" i="7"/>
  <c r="AR547" i="7"/>
  <c r="AR194" i="7"/>
  <c r="BU87" i="7"/>
  <c r="AN139" i="7"/>
  <c r="BS263" i="7"/>
  <c r="AR601" i="7"/>
  <c r="AT337" i="7"/>
  <c r="AO515" i="7"/>
  <c r="AQ194" i="7"/>
  <c r="BU158" i="7"/>
  <c r="AR212" i="7"/>
  <c r="BT230" i="7"/>
  <c r="AR450" i="7"/>
  <c r="AR495" i="7"/>
  <c r="AS531" i="7"/>
  <c r="AR640" i="7"/>
  <c r="BS632" i="7"/>
  <c r="AN563" i="7"/>
  <c r="AO424" i="7"/>
  <c r="AS407" i="7"/>
  <c r="AO583" i="7"/>
  <c r="AS479" i="7"/>
  <c r="AO594" i="7"/>
  <c r="AO242" i="7"/>
  <c r="AN88" i="7"/>
  <c r="AR86" i="7"/>
  <c r="AS350" i="7"/>
  <c r="AQ563" i="7"/>
  <c r="BT143" i="7"/>
  <c r="BS705" i="7"/>
  <c r="BT519" i="7"/>
  <c r="AQ71" i="7"/>
  <c r="AN19" i="7"/>
  <c r="AR683" i="7"/>
  <c r="AR594" i="7"/>
  <c r="AN504" i="7"/>
  <c r="AN366" i="7"/>
  <c r="BU385" i="7"/>
  <c r="AO451" i="7"/>
  <c r="AO259" i="7"/>
  <c r="AR636" i="7"/>
  <c r="AT355" i="7"/>
  <c r="BS377" i="7"/>
  <c r="AQ551" i="7"/>
  <c r="AR604" i="7"/>
  <c r="BS460" i="7"/>
  <c r="AP494" i="7"/>
  <c r="BT265" i="7"/>
  <c r="AP224" i="7"/>
  <c r="AT713" i="7"/>
  <c r="AQ218" i="7"/>
  <c r="BU523" i="7"/>
  <c r="AS453" i="7"/>
  <c r="BU71" i="7"/>
  <c r="AN580" i="7"/>
  <c r="BT135" i="7"/>
  <c r="AS8" i="7"/>
  <c r="BS215" i="7"/>
  <c r="BT207" i="7"/>
  <c r="AO331" i="7"/>
  <c r="BS52" i="7"/>
  <c r="AP722" i="7"/>
  <c r="AR172" i="7"/>
  <c r="AO127" i="7"/>
  <c r="BT581" i="7"/>
  <c r="AQ271" i="7"/>
  <c r="AR618" i="7"/>
  <c r="AP155" i="7"/>
  <c r="BT24" i="7"/>
  <c r="AR27" i="7"/>
  <c r="AP676" i="7"/>
  <c r="AN385" i="7"/>
  <c r="AP446" i="7"/>
  <c r="AQ664" i="7"/>
  <c r="AN699" i="7"/>
  <c r="BU410" i="7"/>
  <c r="BT248" i="7"/>
  <c r="AP667" i="7"/>
  <c r="AN238" i="7"/>
  <c r="BS181" i="7"/>
  <c r="AR633" i="7"/>
  <c r="AO95" i="7"/>
  <c r="BT337" i="7"/>
  <c r="AN536" i="7"/>
  <c r="BS47" i="7"/>
  <c r="AS308" i="7"/>
  <c r="AO730" i="7"/>
  <c r="BU593" i="7"/>
  <c r="AR474" i="7"/>
  <c r="BT686" i="7"/>
  <c r="BS715" i="7"/>
  <c r="AQ689" i="7"/>
  <c r="AR60" i="7"/>
  <c r="AR72" i="7"/>
  <c r="AS549" i="7"/>
  <c r="AT234" i="7"/>
  <c r="BT676" i="7"/>
  <c r="AN158" i="7"/>
  <c r="AO13" i="7"/>
  <c r="AN247" i="7"/>
  <c r="BU124" i="7"/>
  <c r="AP42" i="7"/>
  <c r="AR312" i="7"/>
  <c r="BU22" i="7"/>
  <c r="BT302" i="7"/>
  <c r="BS224" i="7"/>
  <c r="AP144" i="7"/>
  <c r="AQ433" i="7"/>
  <c r="AN541" i="7"/>
  <c r="AN437" i="7"/>
  <c r="AN46" i="7"/>
  <c r="AR55" i="7"/>
  <c r="AN244" i="7"/>
  <c r="BU467" i="7"/>
  <c r="BT579" i="7"/>
  <c r="AS655" i="7"/>
  <c r="AO184" i="7"/>
  <c r="AO579" i="7"/>
  <c r="AT729" i="7"/>
  <c r="AP145" i="7"/>
  <c r="AP313" i="7"/>
  <c r="AP593" i="7"/>
  <c r="AP12" i="7"/>
  <c r="AP326" i="7"/>
  <c r="AN459" i="7"/>
  <c r="AN664" i="7"/>
  <c r="AO536" i="7"/>
  <c r="AS502" i="7"/>
  <c r="AQ463" i="7"/>
  <c r="AT724" i="7"/>
  <c r="BU482" i="7"/>
  <c r="BT114" i="7"/>
  <c r="AN239" i="7"/>
  <c r="BS405" i="7"/>
  <c r="BU34" i="7"/>
  <c r="BT37" i="7"/>
  <c r="AO573" i="7"/>
  <c r="AN257" i="7"/>
  <c r="AS373" i="7"/>
  <c r="AQ146" i="7"/>
  <c r="BT92" i="7"/>
  <c r="BU504" i="7"/>
  <c r="AR213" i="7"/>
  <c r="AQ245" i="7"/>
  <c r="BT171" i="7"/>
  <c r="BT371" i="7"/>
  <c r="BU74" i="7"/>
  <c r="BU168" i="7"/>
  <c r="BS86" i="7"/>
  <c r="AQ530" i="7"/>
  <c r="AO631" i="7"/>
  <c r="AQ269" i="7"/>
  <c r="BU452" i="7"/>
  <c r="AO395" i="7"/>
  <c r="AO408" i="7"/>
  <c r="AN428" i="7"/>
  <c r="BT420" i="7"/>
  <c r="AQ258" i="7"/>
  <c r="AR234" i="7"/>
  <c r="AN507" i="7"/>
  <c r="BU30" i="7"/>
  <c r="BU183" i="7"/>
  <c r="AO14" i="7"/>
  <c r="AN436" i="7"/>
  <c r="BU552" i="7"/>
  <c r="AS422" i="7"/>
  <c r="BS37" i="7"/>
  <c r="AN251" i="7"/>
  <c r="AQ434" i="7"/>
  <c r="BU172" i="7"/>
  <c r="BS580" i="7"/>
  <c r="BU445" i="7"/>
  <c r="AP568" i="7"/>
  <c r="BT61" i="7"/>
  <c r="AQ341" i="7"/>
  <c r="AT680" i="7"/>
  <c r="AP500" i="7"/>
  <c r="BU589" i="7"/>
  <c r="AR467" i="7"/>
  <c r="BS354" i="7"/>
  <c r="AP639" i="7"/>
  <c r="AP106" i="7"/>
  <c r="BS545" i="7"/>
  <c r="AS653" i="7"/>
  <c r="AO178" i="7"/>
  <c r="AN680" i="7"/>
  <c r="BU333" i="7"/>
  <c r="AP712" i="7"/>
  <c r="AS332" i="7"/>
  <c r="BU475" i="7"/>
  <c r="AR66" i="7"/>
  <c r="AP48" i="7"/>
  <c r="AP363" i="7"/>
  <c r="BS707" i="7"/>
  <c r="AN430" i="7"/>
  <c r="BU474" i="7"/>
  <c r="AN290" i="7"/>
  <c r="AQ667" i="7"/>
  <c r="AP432" i="7"/>
  <c r="AP89" i="7"/>
  <c r="AS441" i="7"/>
  <c r="AP361" i="7"/>
  <c r="AN570" i="7"/>
  <c r="BT316" i="7"/>
  <c r="AR205" i="7"/>
  <c r="BU341" i="7"/>
  <c r="AQ5" i="7"/>
  <c r="AO372" i="7"/>
  <c r="AP27" i="7"/>
  <c r="AT308" i="7"/>
  <c r="AP234" i="7"/>
  <c r="AS230" i="7"/>
  <c r="AR429" i="7"/>
  <c r="AO254" i="7"/>
  <c r="AS665" i="7"/>
  <c r="AS460" i="7"/>
  <c r="BS183" i="7"/>
  <c r="BT239" i="7"/>
  <c r="AT261" i="7"/>
  <c r="BS566" i="7"/>
  <c r="BU56" i="7"/>
  <c r="AQ314" i="7"/>
  <c r="AP489" i="7"/>
  <c r="AS319" i="7"/>
  <c r="AQ212" i="7"/>
  <c r="BT490" i="7"/>
  <c r="AS470" i="7"/>
  <c r="AS449" i="7"/>
  <c r="AO497" i="7"/>
  <c r="AT402" i="7"/>
  <c r="AT436" i="7"/>
  <c r="BU274" i="7"/>
  <c r="AR669" i="7"/>
  <c r="AT299" i="7"/>
  <c r="BS274" i="7"/>
  <c r="AR449" i="7"/>
  <c r="AS614" i="7"/>
  <c r="BS113" i="7"/>
  <c r="AN407" i="7"/>
  <c r="BU306" i="7"/>
  <c r="AR634" i="7"/>
  <c r="AN393" i="7"/>
  <c r="AQ288" i="7"/>
  <c r="AR584" i="7"/>
  <c r="AP221" i="7"/>
  <c r="BS389" i="7"/>
  <c r="AQ694" i="7"/>
  <c r="BU554" i="7"/>
  <c r="BT569" i="7"/>
  <c r="AN93" i="7"/>
  <c r="AS711" i="7"/>
  <c r="AQ201" i="7"/>
  <c r="AO498" i="7"/>
  <c r="AN714" i="7"/>
  <c r="AS471" i="7"/>
  <c r="AS289" i="7"/>
  <c r="AP616" i="7"/>
  <c r="AN425" i="7"/>
  <c r="BT690" i="7"/>
  <c r="AN49" i="7"/>
  <c r="AN727" i="7"/>
  <c r="BS312" i="7"/>
  <c r="BT277" i="7"/>
  <c r="AS569" i="7"/>
  <c r="AQ588" i="7"/>
  <c r="BT468" i="7"/>
  <c r="AQ186" i="7"/>
  <c r="AT666" i="7"/>
  <c r="BU90" i="7"/>
  <c r="BS222" i="7"/>
  <c r="AQ174" i="7"/>
  <c r="BT403" i="7"/>
  <c r="AT630" i="7"/>
  <c r="AR479" i="7"/>
  <c r="BT514" i="7"/>
  <c r="AP62" i="7"/>
  <c r="BS90" i="7"/>
  <c r="AP367" i="7"/>
  <c r="BU465" i="7"/>
  <c r="BT550" i="7"/>
  <c r="AP237" i="7"/>
  <c r="AO5" i="7"/>
  <c r="AR416" i="7"/>
  <c r="AP199" i="7"/>
  <c r="BT709" i="7"/>
  <c r="BT495" i="7"/>
  <c r="AP54" i="7"/>
  <c r="BU430" i="7"/>
  <c r="AR391" i="7"/>
  <c r="BT115" i="7"/>
  <c r="AT460" i="7"/>
  <c r="AN197" i="7"/>
  <c r="AN134" i="7"/>
  <c r="BS568" i="7"/>
  <c r="AQ157" i="7"/>
  <c r="AN293" i="7"/>
  <c r="BT56" i="7"/>
  <c r="BS45" i="7"/>
  <c r="AP33" i="7"/>
  <c r="BU411" i="7"/>
  <c r="BS9" i="7"/>
  <c r="AN330" i="7"/>
  <c r="AT652" i="7"/>
  <c r="AT350" i="7"/>
  <c r="AN295" i="7"/>
  <c r="AN673" i="7"/>
  <c r="AN157" i="7"/>
  <c r="AQ359" i="7"/>
  <c r="AT664" i="7"/>
  <c r="BU426" i="7"/>
  <c r="AR405" i="7"/>
  <c r="BS278" i="7"/>
  <c r="AQ17" i="7"/>
  <c r="AR412" i="7"/>
  <c r="AP507" i="7"/>
  <c r="AS287" i="7"/>
  <c r="AO332" i="7"/>
  <c r="BT428" i="7"/>
  <c r="AP324" i="7"/>
  <c r="AO75" i="7"/>
  <c r="AT495" i="7"/>
  <c r="BT384" i="7"/>
  <c r="AQ707" i="7"/>
  <c r="AP263" i="7"/>
  <c r="BT313" i="7"/>
  <c r="AO580" i="7"/>
  <c r="AS475" i="7"/>
  <c r="AQ674" i="7"/>
  <c r="AT512" i="7"/>
  <c r="AP22" i="7"/>
  <c r="AN610" i="7"/>
  <c r="BU628" i="7"/>
  <c r="AS244" i="7"/>
  <c r="AQ121" i="7"/>
  <c r="AQ472" i="7"/>
  <c r="BU210" i="7"/>
  <c r="AR377" i="7"/>
  <c r="AP211" i="7"/>
  <c r="AR387" i="7"/>
  <c r="AR334" i="7"/>
  <c r="AN403" i="7"/>
  <c r="BS148" i="7"/>
  <c r="AP502" i="7"/>
  <c r="BT439" i="7"/>
  <c r="AQ406" i="7"/>
  <c r="BS256" i="7"/>
  <c r="AP135" i="7"/>
  <c r="BU73" i="7"/>
  <c r="BT718" i="7"/>
  <c r="AQ242" i="7"/>
  <c r="AR515" i="7"/>
  <c r="AQ607" i="7"/>
  <c r="AQ539" i="7"/>
  <c r="AT707" i="7"/>
  <c r="AT507" i="7"/>
  <c r="BS46" i="7"/>
  <c r="AN656" i="7"/>
  <c r="AN42" i="7"/>
  <c r="AN415" i="7"/>
  <c r="BU358" i="7"/>
  <c r="AT566" i="7"/>
  <c r="AP173" i="7"/>
  <c r="AR155" i="7"/>
  <c r="AT613" i="7"/>
  <c r="AT517" i="7"/>
  <c r="AQ640" i="7"/>
  <c r="AP544" i="7"/>
  <c r="AS440" i="7"/>
  <c r="BS582" i="7"/>
  <c r="AT722" i="7"/>
  <c r="BT223" i="7"/>
  <c r="AP243" i="7"/>
  <c r="AR143" i="7"/>
  <c r="AN624" i="7"/>
  <c r="AT277" i="7"/>
  <c r="AQ486" i="7"/>
  <c r="AR709" i="7"/>
  <c r="AO682" i="7"/>
  <c r="AS609" i="7"/>
  <c r="BU613" i="7"/>
  <c r="AN315" i="7"/>
  <c r="AR311" i="7"/>
  <c r="AP280" i="7"/>
  <c r="AN54" i="7"/>
  <c r="AQ435" i="7"/>
  <c r="AP640" i="7"/>
  <c r="AT305" i="7"/>
  <c r="AN9" i="7"/>
  <c r="BS426" i="7"/>
  <c r="AP386" i="7"/>
  <c r="AS284" i="7"/>
  <c r="AO169" i="7"/>
  <c r="BT288" i="7"/>
  <c r="AP481" i="7"/>
  <c r="AQ180" i="7"/>
  <c r="BS188" i="7"/>
  <c r="BT295" i="7"/>
  <c r="AR25" i="7"/>
  <c r="AT496" i="7"/>
  <c r="AQ54" i="7"/>
  <c r="AR191" i="7"/>
  <c r="AP655" i="7"/>
  <c r="BU214" i="7"/>
  <c r="AN561" i="7"/>
  <c r="AP352" i="7"/>
  <c r="BT340" i="7"/>
  <c r="AO449" i="7"/>
  <c r="BU103" i="7"/>
  <c r="AS548" i="7"/>
  <c r="BT7" i="7"/>
  <c r="BU220" i="7"/>
  <c r="AQ600" i="7"/>
  <c r="AO234" i="7"/>
  <c r="AP357" i="7"/>
  <c r="BS729" i="7"/>
  <c r="AO181" i="7"/>
  <c r="AN502" i="7"/>
  <c r="AP157" i="7"/>
  <c r="AP291" i="7"/>
  <c r="BS238" i="7"/>
  <c r="BS310" i="7"/>
  <c r="AN201" i="7"/>
  <c r="AO278" i="7"/>
  <c r="AQ125" i="7"/>
  <c r="AP509" i="7"/>
  <c r="AN585" i="7"/>
  <c r="AT18" i="7"/>
  <c r="BT505" i="7"/>
  <c r="AS597" i="7"/>
  <c r="AT437" i="7"/>
  <c r="BS368" i="7"/>
  <c r="BS44" i="7"/>
  <c r="BU710" i="7"/>
  <c r="AS663" i="7"/>
  <c r="BS155" i="7"/>
  <c r="AS387" i="7"/>
  <c r="AP697" i="7"/>
  <c r="AT416" i="7"/>
  <c r="AN155" i="7"/>
  <c r="BT551" i="7"/>
  <c r="BU92" i="7"/>
  <c r="AT319" i="7"/>
  <c r="AN380" i="7"/>
  <c r="AN567" i="7"/>
  <c r="AQ25" i="7"/>
  <c r="BS397" i="7"/>
  <c r="AQ569" i="7"/>
  <c r="AR132" i="7"/>
  <c r="AP405" i="7"/>
  <c r="AQ393" i="7"/>
  <c r="AR122" i="7"/>
  <c r="AO384" i="7"/>
  <c r="AT336" i="7"/>
  <c r="AO646" i="7"/>
  <c r="BS20" i="7"/>
  <c r="AT385" i="7"/>
  <c r="AN704" i="7"/>
  <c r="AS646" i="7"/>
  <c r="AQ609" i="7"/>
  <c r="AO717" i="7"/>
  <c r="AP536" i="7"/>
  <c r="AS710" i="7"/>
  <c r="AN194" i="7"/>
  <c r="BU129" i="7"/>
  <c r="AS237" i="7"/>
  <c r="AS376" i="7"/>
  <c r="AR16" i="7"/>
  <c r="AN500" i="7"/>
  <c r="AT595" i="7"/>
  <c r="AT249" i="7"/>
  <c r="AP34" i="7"/>
  <c r="AN532" i="7"/>
  <c r="AQ263" i="7"/>
  <c r="AS338" i="7"/>
  <c r="AP632" i="7"/>
  <c r="AN303" i="7"/>
  <c r="BT607" i="7"/>
  <c r="AQ286" i="7"/>
  <c r="AP212" i="7"/>
  <c r="AS272" i="7"/>
  <c r="AO397" i="7"/>
  <c r="AN373" i="7"/>
  <c r="AS474" i="7"/>
  <c r="AR235" i="7"/>
  <c r="AS497" i="7"/>
  <c r="BT221" i="7"/>
  <c r="AS394" i="7"/>
  <c r="AP96" i="7"/>
  <c r="AP378" i="7"/>
  <c r="AO358" i="7"/>
  <c r="AO53" i="7"/>
  <c r="AS587" i="7"/>
  <c r="AS712" i="7"/>
  <c r="AQ468" i="7"/>
  <c r="AN230" i="7"/>
  <c r="BT485" i="7"/>
  <c r="BS72" i="7"/>
  <c r="BU537" i="7"/>
  <c r="BT642" i="7"/>
  <c r="AQ61" i="7"/>
  <c r="AR347" i="7"/>
  <c r="AO41" i="7"/>
  <c r="BT664" i="7"/>
  <c r="BS2" i="7"/>
  <c r="AP503" i="7"/>
  <c r="BS26" i="7"/>
  <c r="AO82" i="7"/>
  <c r="AS512" i="7"/>
  <c r="BU446" i="7"/>
  <c r="AT342" i="7"/>
  <c r="AS326" i="7"/>
  <c r="AT558" i="7"/>
  <c r="AO415" i="7"/>
  <c r="BT645" i="7"/>
  <c r="AN172" i="7"/>
  <c r="AT363" i="7"/>
  <c r="AR458" i="7"/>
  <c r="BT698" i="7"/>
  <c r="AT341" i="7"/>
  <c r="AN17" i="7"/>
  <c r="BT479" i="7"/>
  <c r="AS608" i="7"/>
  <c r="AQ89" i="7"/>
  <c r="AO322" i="7"/>
  <c r="BT140" i="7"/>
  <c r="BT610" i="7"/>
  <c r="AR38" i="7"/>
  <c r="AQ332" i="7"/>
  <c r="AQ535" i="7"/>
  <c r="AR462" i="7"/>
  <c r="BT168" i="7"/>
  <c r="AN453" i="7"/>
  <c r="AP483" i="7"/>
  <c r="BU434" i="7"/>
  <c r="BT370" i="7"/>
  <c r="BT394" i="7"/>
  <c r="BU58" i="7"/>
  <c r="BS698" i="7"/>
  <c r="AP312" i="7"/>
  <c r="AP160" i="7"/>
  <c r="AQ700" i="7"/>
  <c r="AS570" i="7"/>
  <c r="AO675" i="7"/>
  <c r="AO365" i="7"/>
  <c r="BT214" i="7"/>
  <c r="BT39" i="7"/>
  <c r="AN368" i="7"/>
  <c r="BT66" i="7"/>
  <c r="AP643" i="7"/>
  <c r="AT689" i="7"/>
  <c r="AT677" i="7"/>
  <c r="AP659" i="7"/>
  <c r="BT511" i="7"/>
  <c r="BU53" i="7"/>
  <c r="AP175" i="7"/>
  <c r="AR153" i="7"/>
  <c r="AN192" i="7"/>
  <c r="BS617" i="7"/>
  <c r="AP408" i="7"/>
  <c r="AS722" i="7"/>
  <c r="AQ564" i="7"/>
  <c r="AT637" i="7"/>
  <c r="AT331" i="7"/>
  <c r="AT394" i="7"/>
  <c r="AP436" i="7"/>
  <c r="BS109" i="7"/>
  <c r="AS528" i="7"/>
  <c r="AS10" i="7"/>
  <c r="AP563" i="7"/>
  <c r="AT616" i="7"/>
  <c r="BS451" i="7"/>
  <c r="AP123" i="7"/>
  <c r="AN441" i="7"/>
  <c r="AP150" i="7"/>
  <c r="AN62" i="7"/>
  <c r="BU166" i="7"/>
  <c r="BU616" i="7"/>
  <c r="AQ334" i="7"/>
  <c r="AR626" i="7"/>
  <c r="BS8" i="7"/>
  <c r="BS4" i="7"/>
  <c r="BS171" i="7"/>
  <c r="BT91" i="7"/>
  <c r="BT725" i="7"/>
  <c r="BS330" i="7"/>
  <c r="BT671" i="7"/>
  <c r="AP70" i="7"/>
  <c r="AT600" i="7"/>
  <c r="BS500" i="7"/>
  <c r="AP87" i="7"/>
  <c r="BS328" i="7"/>
  <c r="AQ652" i="7"/>
  <c r="AR413" i="7"/>
  <c r="AQ189" i="7"/>
  <c r="AQ261" i="7"/>
  <c r="AO588" i="7"/>
  <c r="BU714" i="7"/>
  <c r="AN353" i="7"/>
  <c r="BT173" i="7"/>
  <c r="BS329" i="7"/>
  <c r="BS557" i="7"/>
  <c r="BU259" i="7"/>
  <c r="AS523" i="7"/>
  <c r="BU112" i="7"/>
  <c r="AR138" i="7"/>
  <c r="AR160" i="7"/>
  <c r="BU116" i="7"/>
  <c r="BS371" i="7"/>
  <c r="AQ540" i="7"/>
  <c r="BU17" i="7"/>
  <c r="AP465" i="7"/>
  <c r="AN283" i="7"/>
  <c r="BS255" i="7"/>
  <c r="BS475" i="7"/>
  <c r="BS309" i="7"/>
  <c r="BT425" i="7"/>
  <c r="BT597" i="7"/>
  <c r="BU352" i="7"/>
  <c r="AR717" i="7"/>
  <c r="AO709" i="7"/>
  <c r="AQ714" i="7"/>
  <c r="AT286" i="7"/>
  <c r="AN73" i="7"/>
  <c r="AS605" i="7"/>
  <c r="AT719" i="7"/>
  <c r="AP184" i="7"/>
  <c r="AQ36" i="7"/>
  <c r="BT667" i="7"/>
  <c r="AP278" i="7"/>
  <c r="AQ475" i="7"/>
  <c r="BS273" i="7"/>
  <c r="AQ98" i="7"/>
  <c r="BU649" i="7"/>
  <c r="AT659" i="7"/>
  <c r="BT144" i="7"/>
  <c r="BT702" i="7"/>
  <c r="BU228" i="7"/>
  <c r="AP246" i="7"/>
  <c r="AP257" i="7"/>
  <c r="AP522" i="7"/>
  <c r="AO488" i="7"/>
  <c r="AQ154" i="7"/>
  <c r="BU198" i="7"/>
  <c r="BU235" i="7"/>
  <c r="BU568" i="7"/>
  <c r="AR63" i="7"/>
  <c r="AN605" i="7"/>
  <c r="AP131" i="7"/>
  <c r="BT118" i="7"/>
  <c r="AS411" i="7"/>
  <c r="AN514" i="7"/>
  <c r="BS498" i="7"/>
  <c r="AQ92" i="7"/>
  <c r="AS334" i="7"/>
  <c r="AR620" i="7"/>
  <c r="BS270" i="7"/>
  <c r="AN145" i="7"/>
  <c r="BS147" i="7"/>
  <c r="AQ306" i="7"/>
  <c r="AR551" i="7"/>
  <c r="BT372" i="7"/>
  <c r="AQ199" i="7"/>
  <c r="AS327" i="7"/>
  <c r="AT450" i="7"/>
  <c r="AP2" i="7"/>
  <c r="AS11" i="7"/>
  <c r="AT570" i="7"/>
  <c r="AS695" i="7"/>
  <c r="AR504" i="7"/>
  <c r="AN261" i="7"/>
  <c r="AO183" i="7"/>
  <c r="AO486" i="7"/>
  <c r="BT712" i="7"/>
  <c r="AR233" i="7"/>
  <c r="BU695" i="7"/>
  <c r="BU353" i="7"/>
  <c r="AR469" i="7"/>
  <c r="AP581" i="7"/>
  <c r="AO678" i="7"/>
  <c r="AN518" i="7"/>
  <c r="AO695" i="7"/>
  <c r="AN666" i="7"/>
  <c r="BU723" i="7"/>
  <c r="AQ706" i="7"/>
  <c r="AS293" i="7"/>
  <c r="AP162" i="7"/>
  <c r="BS342" i="7"/>
  <c r="BU288" i="7"/>
  <c r="AS547" i="7"/>
  <c r="AN483" i="7"/>
  <c r="AN85" i="7"/>
  <c r="AS345" i="7"/>
  <c r="BS194" i="7"/>
  <c r="AR631" i="7"/>
  <c r="AS248" i="7"/>
  <c r="BS221" i="7"/>
  <c r="AO519" i="7"/>
  <c r="AP607" i="7"/>
  <c r="AN457" i="7"/>
  <c r="BS375" i="7"/>
  <c r="AN144" i="7"/>
  <c r="AO434" i="7"/>
  <c r="AT536" i="7"/>
  <c r="AR124" i="7"/>
  <c r="AN310" i="7"/>
  <c r="AO124" i="7"/>
  <c r="AR533" i="7"/>
  <c r="AR367" i="7"/>
  <c r="BS678" i="7"/>
  <c r="AP520" i="7"/>
  <c r="AS516" i="7"/>
  <c r="AO510" i="7"/>
  <c r="AQ697" i="7"/>
  <c r="AQ20" i="7"/>
  <c r="AN411" i="7"/>
  <c r="AN448" i="7"/>
  <c r="AO247" i="7"/>
  <c r="AN208" i="7"/>
  <c r="BS420" i="7"/>
  <c r="AN503" i="7"/>
  <c r="AP279" i="7"/>
  <c r="AQ392" i="7"/>
  <c r="BT392" i="7"/>
  <c r="AR596" i="7"/>
  <c r="AR476" i="7"/>
  <c r="AR6" i="7"/>
  <c r="AR263" i="7"/>
  <c r="AR317" i="7"/>
  <c r="AT466" i="7"/>
  <c r="AT511" i="7"/>
  <c r="AP533" i="7"/>
  <c r="AR585" i="7"/>
  <c r="AN544" i="7"/>
  <c r="AS255" i="7"/>
  <c r="AS337" i="7"/>
  <c r="AT241" i="7"/>
  <c r="AN284" i="7"/>
  <c r="AO156" i="7"/>
  <c r="AN574" i="7"/>
  <c r="BU107" i="7"/>
  <c r="AS391" i="7"/>
  <c r="BS237" i="7"/>
  <c r="AR582" i="7"/>
  <c r="AP572" i="7"/>
  <c r="BS478" i="7"/>
  <c r="BS229" i="7"/>
  <c r="AP282" i="7"/>
  <c r="AO30" i="7"/>
  <c r="AS15" i="7"/>
  <c r="AS635" i="7"/>
  <c r="AR211" i="7"/>
  <c r="AP435" i="7"/>
  <c r="AQ159" i="7"/>
  <c r="AT625" i="7"/>
  <c r="AP222" i="7"/>
  <c r="BS5" i="7"/>
  <c r="AO266" i="7"/>
  <c r="BS417" i="7"/>
  <c r="AP377" i="7"/>
  <c r="AN167" i="7"/>
  <c r="AR123" i="7"/>
  <c r="BU309" i="7"/>
  <c r="AP28" i="7"/>
  <c r="AR332" i="7"/>
  <c r="BT142" i="7"/>
  <c r="AT321" i="7"/>
  <c r="AP594" i="7"/>
  <c r="BS29" i="7"/>
  <c r="AP190" i="7"/>
  <c r="AS362" i="7"/>
  <c r="AN174" i="7"/>
  <c r="AP670" i="7"/>
  <c r="BS190" i="7"/>
  <c r="BU484" i="7"/>
  <c r="AN360" i="7"/>
  <c r="AO24" i="7"/>
  <c r="AS282" i="7"/>
  <c r="BT227" i="7"/>
  <c r="AR310" i="7"/>
  <c r="AO612" i="7"/>
  <c r="AO633" i="7"/>
  <c r="BS160" i="7"/>
  <c r="AT647" i="7"/>
  <c r="AP201" i="7"/>
  <c r="AR702" i="7"/>
  <c r="AS700" i="7"/>
  <c r="AO571" i="7"/>
  <c r="AP327" i="7"/>
  <c r="BS418" i="7"/>
  <c r="BU356" i="7"/>
  <c r="AS320" i="7"/>
  <c r="AR126" i="7"/>
  <c r="AN184" i="7"/>
  <c r="AP262" i="7"/>
  <c r="BS78" i="7"/>
  <c r="AS298" i="7"/>
  <c r="BT363" i="7"/>
  <c r="AO609" i="7"/>
  <c r="AP448" i="7"/>
  <c r="BT496" i="7"/>
  <c r="BT586" i="7"/>
  <c r="AO649" i="7"/>
  <c r="BU614" i="7"/>
  <c r="BT263" i="7"/>
  <c r="AN255" i="7"/>
  <c r="AQ196" i="7"/>
  <c r="BT358" i="7"/>
  <c r="BT410" i="7"/>
  <c r="AP380" i="7"/>
  <c r="AS318" i="7"/>
  <c r="AQ705" i="7"/>
  <c r="BS151" i="7"/>
  <c r="AS446" i="7"/>
  <c r="AP649" i="7"/>
  <c r="AS354" i="7"/>
  <c r="AN511" i="7"/>
  <c r="AO283" i="7"/>
  <c r="AR699" i="7"/>
  <c r="AP627" i="7"/>
  <c r="AT300" i="7"/>
  <c r="AR221" i="7"/>
  <c r="BS634" i="7"/>
  <c r="AO227" i="7"/>
  <c r="BU514" i="7"/>
  <c r="BS322" i="7"/>
  <c r="AN588" i="7"/>
  <c r="AO18" i="7"/>
  <c r="AS638" i="7"/>
  <c r="AP10" i="7"/>
  <c r="BS546" i="7"/>
  <c r="AN241" i="7"/>
  <c r="AQ82" i="7"/>
  <c r="AP512" i="7"/>
  <c r="AP126" i="7"/>
  <c r="AN653" i="7"/>
  <c r="AQ467" i="7"/>
  <c r="BT257" i="7"/>
  <c r="AS618" i="7"/>
  <c r="AQ552" i="7"/>
  <c r="AQ608" i="7"/>
  <c r="AQ9" i="7"/>
  <c r="BS118" i="7"/>
  <c r="AN322" i="7"/>
  <c r="AN341" i="7"/>
  <c r="AR219" i="7"/>
  <c r="BT278" i="7"/>
  <c r="BT715" i="7"/>
  <c r="BS480" i="7"/>
  <c r="BS551" i="7"/>
  <c r="AT332" i="7"/>
  <c r="BS33" i="7"/>
  <c r="AT547" i="7"/>
  <c r="AN177" i="7"/>
  <c r="BU218" i="7"/>
  <c r="AT662" i="7"/>
  <c r="AP418" i="7"/>
  <c r="AS498" i="7"/>
  <c r="AR490" i="7"/>
  <c r="AR339" i="7"/>
  <c r="BT378" i="7"/>
  <c r="BS395" i="7"/>
  <c r="BT12" i="7"/>
  <c r="BU165" i="7"/>
  <c r="BS280" i="7"/>
  <c r="BS179" i="7"/>
  <c r="AN151" i="7"/>
  <c r="AO662" i="7"/>
  <c r="BU516" i="7"/>
  <c r="AR627" i="7"/>
  <c r="AN622" i="7"/>
  <c r="AQ228" i="7"/>
  <c r="AQ28" i="7"/>
  <c r="AN433" i="7"/>
  <c r="AR322" i="7"/>
  <c r="AR288" i="7"/>
  <c r="AN455" i="7"/>
  <c r="AT478" i="7"/>
  <c r="BS626" i="7"/>
  <c r="AO446" i="7"/>
  <c r="AT413" i="7"/>
  <c r="AQ513" i="7"/>
  <c r="BT294" i="7"/>
  <c r="BS644" i="7"/>
  <c r="BT727" i="7"/>
  <c r="AS380" i="7"/>
  <c r="BT107" i="7"/>
  <c r="AN351" i="7"/>
  <c r="AT727" i="7"/>
  <c r="BT314" i="7"/>
  <c r="AP88" i="7"/>
  <c r="AP558" i="7"/>
  <c r="AT447" i="7"/>
  <c r="AT675" i="7"/>
  <c r="AR45" i="7"/>
  <c r="BS440" i="7"/>
  <c r="BS448" i="7"/>
  <c r="BS709" i="7"/>
  <c r="AN371" i="7"/>
  <c r="BS416" i="7"/>
  <c r="AN58" i="7"/>
  <c r="AS452" i="7"/>
  <c r="AQ483" i="7"/>
  <c r="BT89" i="7"/>
  <c r="AR343" i="7"/>
  <c r="BU69" i="7"/>
  <c r="AP302" i="7"/>
  <c r="AP453" i="7"/>
  <c r="BU184" i="7"/>
  <c r="AQ556" i="7"/>
  <c r="BS508" i="7"/>
  <c r="AQ522" i="7"/>
  <c r="AR77" i="7"/>
  <c r="AS265" i="7"/>
  <c r="BS623" i="7"/>
  <c r="BU583" i="7"/>
  <c r="AP541" i="7"/>
  <c r="AN100" i="7"/>
  <c r="AN306" i="7"/>
  <c r="AT650" i="7"/>
  <c r="AQ375" i="7"/>
  <c r="AN133" i="7"/>
  <c r="BS42" i="7"/>
  <c r="AO443" i="7"/>
  <c r="AQ501" i="7"/>
  <c r="BS724" i="7"/>
  <c r="BU174" i="7"/>
  <c r="AQ308" i="7"/>
  <c r="BS146" i="7"/>
  <c r="AP556" i="7"/>
  <c r="AS349" i="7"/>
  <c r="BS265" i="7"/>
  <c r="AS386" i="7"/>
  <c r="BT102" i="7"/>
  <c r="BU620" i="7"/>
  <c r="AR578" i="7"/>
  <c r="AT477" i="7"/>
  <c r="BS226" i="7"/>
  <c r="BT349" i="7"/>
  <c r="AS461" i="7"/>
  <c r="BT83" i="7"/>
  <c r="AQ632" i="7"/>
  <c r="BS327" i="7"/>
  <c r="AR428" i="7"/>
  <c r="BU44" i="7"/>
  <c r="BU689" i="7"/>
  <c r="AR390" i="7"/>
  <c r="AQ207" i="7"/>
  <c r="AP637" i="7"/>
  <c r="AR704" i="7"/>
  <c r="AR187" i="7"/>
  <c r="BT530" i="7"/>
  <c r="AN367" i="7"/>
  <c r="AR516" i="7"/>
  <c r="AP570" i="7"/>
  <c r="AR225" i="7"/>
  <c r="AR289" i="7"/>
  <c r="BS487" i="7"/>
  <c r="BU279" i="7"/>
  <c r="AN114" i="7"/>
  <c r="AQ718" i="7"/>
  <c r="AO200" i="7"/>
  <c r="AT302" i="7"/>
  <c r="BT421" i="7"/>
  <c r="AR632" i="7"/>
  <c r="AN226" i="7"/>
  <c r="BS660" i="7"/>
  <c r="AP345" i="7"/>
  <c r="AR544" i="7"/>
  <c r="AP415" i="7"/>
  <c r="AQ671" i="7"/>
  <c r="BS276" i="7"/>
  <c r="AN711" i="7"/>
  <c r="BT651" i="7"/>
  <c r="AS622" i="7"/>
  <c r="BT270" i="7"/>
  <c r="BS725" i="7"/>
  <c r="AS589" i="7"/>
  <c r="AN701" i="7"/>
  <c r="BT199" i="7"/>
  <c r="BT427" i="7"/>
  <c r="AS316" i="7"/>
  <c r="BS501" i="7"/>
  <c r="AT484" i="7"/>
  <c r="AR707" i="7"/>
  <c r="AN600" i="7"/>
  <c r="BS95" i="7"/>
  <c r="BU321" i="7"/>
  <c r="AP597" i="7"/>
  <c r="BT151" i="7"/>
  <c r="AT688" i="7"/>
  <c r="BT124" i="7"/>
  <c r="AN71" i="7"/>
  <c r="AT627" i="7"/>
  <c r="BT52" i="7"/>
  <c r="AR666" i="7"/>
  <c r="AP595" i="7"/>
  <c r="AN444" i="7"/>
  <c r="AP98" i="7"/>
  <c r="AS652" i="7"/>
  <c r="AT471" i="7"/>
  <c r="AT588" i="7"/>
  <c r="AQ617" i="7"/>
  <c r="AN364" i="7"/>
  <c r="AS433" i="7"/>
  <c r="AS18" i="7"/>
  <c r="AN619" i="7"/>
  <c r="BS112" i="7"/>
  <c r="AO147" i="7"/>
  <c r="BU329" i="7"/>
  <c r="BT688" i="7"/>
  <c r="AT645" i="7"/>
  <c r="AO168" i="7"/>
  <c r="AO435" i="7"/>
  <c r="BT94" i="7"/>
  <c r="AQ687" i="7"/>
  <c r="AR31" i="7"/>
  <c r="AQ582" i="7"/>
  <c r="AN97" i="7"/>
  <c r="AS232" i="7"/>
  <c r="AS416" i="7"/>
  <c r="BU350" i="7"/>
  <c r="BT28" i="7"/>
  <c r="BU258" i="7"/>
  <c r="AR639" i="7"/>
  <c r="AN8" i="7"/>
  <c r="AQ496" i="7"/>
  <c r="AS572" i="7"/>
  <c r="AS455" i="7"/>
  <c r="AS447" i="7"/>
  <c r="AT367" i="7"/>
  <c r="AT619" i="7"/>
  <c r="BU6" i="7"/>
  <c r="AN611" i="7"/>
  <c r="AR183" i="7"/>
  <c r="AP235" i="7"/>
  <c r="BT176" i="7"/>
  <c r="AR613" i="7"/>
  <c r="AQ117" i="7"/>
  <c r="AP86" i="7"/>
  <c r="AN55" i="7"/>
  <c r="AR473" i="7"/>
  <c r="AS673" i="7"/>
  <c r="AT531" i="7"/>
  <c r="AS511" i="7"/>
  <c r="AO363" i="7"/>
  <c r="AP83" i="7"/>
  <c r="AO387" i="7"/>
  <c r="BS158" i="7"/>
  <c r="AQ139" i="7"/>
  <c r="AO550" i="7"/>
  <c r="AT671" i="7"/>
  <c r="AT329" i="7"/>
  <c r="AP424" i="7"/>
  <c r="AP564" i="7"/>
  <c r="AP8" i="7"/>
  <c r="BS469" i="7"/>
  <c r="BU307" i="7"/>
  <c r="BU601" i="7"/>
  <c r="AT580" i="7"/>
  <c r="AQ298" i="7"/>
  <c r="AP598" i="7"/>
  <c r="AQ448" i="7"/>
  <c r="AQ411" i="7"/>
  <c r="AP530" i="7"/>
  <c r="AN41" i="7"/>
  <c r="BT711" i="7"/>
  <c r="BU680" i="7"/>
  <c r="AT657" i="7"/>
  <c r="AT530" i="7"/>
  <c r="AR451" i="7"/>
  <c r="BS686" i="7"/>
  <c r="BU46" i="7"/>
  <c r="AP245" i="7"/>
  <c r="AP413" i="7"/>
  <c r="AQ725" i="7"/>
  <c r="AS16" i="7"/>
  <c r="AN678" i="7"/>
  <c r="BT703" i="7"/>
  <c r="AN311" i="7"/>
  <c r="AR96" i="7"/>
  <c r="AP644" i="7"/>
  <c r="AO285" i="7"/>
  <c r="AO444" i="7"/>
  <c r="AN693" i="7"/>
  <c r="AT500" i="7"/>
  <c r="AP430" i="7"/>
  <c r="BS605" i="7"/>
  <c r="BS563" i="7"/>
  <c r="AT582" i="7"/>
  <c r="BU33" i="7"/>
  <c r="AP284" i="7"/>
  <c r="AN98" i="7"/>
  <c r="AQ566" i="7"/>
  <c r="AQ149" i="7"/>
  <c r="AR150" i="7"/>
  <c r="AS640" i="7"/>
  <c r="BU394" i="7"/>
  <c r="BS281" i="7"/>
  <c r="BT649" i="7"/>
  <c r="BT508" i="7"/>
  <c r="BS574" i="7"/>
  <c r="AT476" i="7"/>
  <c r="BT613" i="7"/>
  <c r="AP703" i="7"/>
  <c r="BT443" i="7"/>
  <c r="AO604" i="7"/>
  <c r="AO506" i="7"/>
  <c r="AO311" i="7"/>
  <c r="AP582" i="7"/>
  <c r="AO480" i="7"/>
  <c r="AP677" i="7"/>
  <c r="AR492" i="7"/>
  <c r="AO601" i="7"/>
  <c r="BU497" i="7"/>
  <c r="AO101" i="7"/>
  <c r="BS641" i="7"/>
  <c r="AP194" i="7"/>
  <c r="AP348" i="7"/>
  <c r="AR61" i="7"/>
  <c r="AQ377" i="7"/>
  <c r="AQ355" i="7"/>
  <c r="BT418" i="7"/>
  <c r="AS317" i="7"/>
  <c r="AQ678" i="7"/>
  <c r="AT322" i="7"/>
  <c r="AP444" i="7"/>
  <c r="AO545" i="7"/>
  <c r="AO672" i="7"/>
  <c r="AQ503" i="7"/>
  <c r="AN125" i="7"/>
  <c r="AT252" i="7"/>
  <c r="AP78" i="7"/>
  <c r="AN116" i="7"/>
  <c r="BU615" i="7"/>
  <c r="BS84" i="7"/>
  <c r="AO102" i="7"/>
  <c r="BT424" i="7"/>
  <c r="AR200" i="7"/>
  <c r="AT519" i="7"/>
  <c r="AN505" i="7"/>
  <c r="AS443" i="7"/>
  <c r="BU298" i="7"/>
  <c r="BS259" i="7"/>
  <c r="BU483" i="7"/>
  <c r="AR539" i="7"/>
  <c r="BT271" i="7"/>
  <c r="BU555" i="7"/>
  <c r="AN557" i="7"/>
  <c r="AP664" i="7"/>
  <c r="AT636" i="7"/>
  <c r="AS551" i="7"/>
  <c r="BU629" i="7"/>
  <c r="AS300" i="7"/>
  <c r="AR4" i="7"/>
  <c r="AS306" i="7"/>
  <c r="AS259" i="7"/>
  <c r="AT229" i="7"/>
  <c r="AQ294" i="7"/>
  <c r="AO437" i="7"/>
  <c r="BT365" i="7"/>
  <c r="AO314" i="7"/>
  <c r="AT656" i="7"/>
  <c r="AQ419" i="7"/>
  <c r="AT546" i="7"/>
  <c r="AN28" i="7"/>
  <c r="AN263" i="7"/>
  <c r="AN78" i="7"/>
  <c r="BU457" i="7"/>
  <c r="AT289" i="7"/>
  <c r="AR109" i="7"/>
  <c r="BT40" i="7"/>
  <c r="AS692" i="7"/>
  <c r="BT163" i="7"/>
  <c r="AN214" i="7"/>
  <c r="AN682" i="7"/>
  <c r="AR688" i="7"/>
  <c r="AQ78" i="7"/>
  <c r="AQ274" i="7"/>
  <c r="BS667" i="7"/>
  <c r="AO549" i="7"/>
  <c r="AQ374" i="7"/>
  <c r="BT84" i="7"/>
  <c r="AT605" i="7"/>
  <c r="BS282" i="7"/>
  <c r="AQ409" i="7"/>
  <c r="BT611" i="7"/>
  <c r="AS2" i="7"/>
  <c r="AP295" i="7"/>
  <c r="AP196" i="7"/>
  <c r="AT622" i="7"/>
  <c r="AN422" i="7"/>
  <c r="AN420" i="7"/>
  <c r="AP491" i="7"/>
  <c r="AN475" i="7"/>
  <c r="AP715" i="7"/>
  <c r="AO208" i="7"/>
  <c r="BT474" i="7"/>
  <c r="AT16" i="7"/>
  <c r="BT139" i="7"/>
  <c r="AT525" i="7"/>
  <c r="AP132" i="7"/>
  <c r="BT562" i="7"/>
  <c r="AN14" i="7"/>
  <c r="AN462" i="7"/>
  <c r="AN207" i="7"/>
  <c r="AP606" i="7"/>
  <c r="AR350" i="7"/>
  <c r="BS355" i="7"/>
  <c r="AP358" i="7"/>
  <c r="AQ264" i="7"/>
  <c r="AR463" i="7"/>
  <c r="AR444" i="7"/>
  <c r="AT398" i="7"/>
  <c r="BS576" i="7"/>
  <c r="BS199" i="7"/>
  <c r="AN150" i="7"/>
  <c r="AO323" i="7"/>
  <c r="BU392" i="7"/>
  <c r="AP559" i="7"/>
  <c r="AN268" i="7"/>
  <c r="BU128" i="7"/>
  <c r="AN298" i="7"/>
  <c r="AT240" i="7"/>
  <c r="AN123" i="7"/>
  <c r="AQ281" i="7"/>
  <c r="AS583" i="7"/>
  <c r="AN181" i="7"/>
  <c r="BS345" i="7"/>
  <c r="BS350" i="7"/>
  <c r="AN228" i="7"/>
  <c r="AP277" i="7"/>
  <c r="AP266" i="7"/>
  <c r="AS344" i="7"/>
  <c r="AS392" i="7"/>
  <c r="AQ437" i="7"/>
  <c r="AO151" i="7"/>
  <c r="AN423" i="7"/>
  <c r="BS702" i="7"/>
  <c r="AO483" i="7"/>
  <c r="BS234" i="7"/>
  <c r="AP553" i="7"/>
  <c r="AN446" i="7"/>
  <c r="AT601" i="7"/>
  <c r="AP480" i="7"/>
  <c r="AP687" i="7"/>
  <c r="BT326" i="7"/>
  <c r="BT433" i="7"/>
  <c r="AR677" i="7"/>
  <c r="AS715" i="7"/>
  <c r="AO145" i="7"/>
  <c r="AN30" i="7"/>
  <c r="BS643" i="7"/>
  <c r="BU308" i="7"/>
  <c r="AP125" i="7"/>
  <c r="AQ330" i="7"/>
  <c r="AR681" i="7"/>
  <c r="AS564" i="7"/>
  <c r="AP260" i="7"/>
  <c r="BT130" i="7"/>
  <c r="BT219" i="7"/>
  <c r="BT177" i="7"/>
  <c r="AO560" i="7"/>
  <c r="AR509" i="7"/>
  <c r="AO729" i="7"/>
  <c r="AQ348" i="7"/>
  <c r="BT620" i="7"/>
  <c r="BS343" i="7"/>
  <c r="AP356" i="7"/>
  <c r="AN435" i="7"/>
  <c r="BT117" i="7"/>
  <c r="AN679" i="7"/>
  <c r="AT459" i="7"/>
  <c r="AN185" i="7"/>
  <c r="AQ338" i="7"/>
  <c r="AP355" i="7"/>
  <c r="AO485" i="7"/>
  <c r="BT489" i="7"/>
  <c r="AP67" i="7"/>
  <c r="AN659" i="7"/>
  <c r="AO650" i="7"/>
  <c r="AS271" i="7"/>
  <c r="AQ371" i="7"/>
  <c r="AN218" i="7"/>
  <c r="AP322" i="7"/>
  <c r="AS351" i="7"/>
  <c r="AS487" i="7"/>
  <c r="AT376" i="7"/>
  <c r="AN89" i="7"/>
  <c r="AS624" i="7"/>
  <c r="AS267" i="7"/>
  <c r="AN627" i="7"/>
  <c r="AN572" i="7"/>
  <c r="AP458" i="7"/>
  <c r="AT457" i="7"/>
  <c r="BU400" i="7"/>
  <c r="BS443" i="7"/>
  <c r="BS565" i="7"/>
  <c r="AO49" i="7"/>
  <c r="AT681" i="7"/>
  <c r="AN312" i="7"/>
  <c r="AN216" i="7"/>
  <c r="BU66" i="7"/>
  <c r="AS323" i="7"/>
  <c r="AT640" i="7"/>
  <c r="AQ425" i="7"/>
  <c r="BS127" i="7"/>
  <c r="AN300" i="7"/>
  <c r="AP628" i="7"/>
  <c r="AN642" i="7"/>
  <c r="BT338" i="7"/>
  <c r="AR376" i="7"/>
  <c r="AQ49" i="7"/>
  <c r="AN233" i="7"/>
  <c r="AR401" i="7"/>
  <c r="AO171" i="7"/>
  <c r="AR710" i="7"/>
  <c r="AQ166" i="7"/>
  <c r="BS561" i="7"/>
  <c r="AP110" i="7"/>
  <c r="AP423" i="7"/>
  <c r="AP669" i="7"/>
  <c r="AQ296" i="7"/>
  <c r="BT187" i="7"/>
  <c r="AR28" i="7"/>
  <c r="BU369" i="7"/>
  <c r="AO413" i="7"/>
  <c r="AO42" i="7"/>
  <c r="AP180" i="7"/>
  <c r="BS614" i="7"/>
  <c r="AN26" i="7"/>
  <c r="BS308" i="7"/>
  <c r="AS693" i="7"/>
  <c r="BU225" i="7"/>
  <c r="AO436" i="7"/>
  <c r="AR521" i="7"/>
  <c r="BT293" i="7"/>
  <c r="BU557" i="7"/>
  <c r="BS272" i="7"/>
  <c r="BS476" i="7"/>
  <c r="BS200" i="7"/>
  <c r="AQ399" i="7"/>
  <c r="AQ69" i="7"/>
  <c r="AQ122" i="7"/>
  <c r="BT450" i="7"/>
  <c r="AR329" i="7"/>
  <c r="AP41" i="7"/>
  <c r="AO67" i="7"/>
  <c r="AT651" i="7"/>
  <c r="BU396" i="7"/>
  <c r="BS156" i="7"/>
  <c r="BT174" i="7"/>
  <c r="AR386" i="7"/>
  <c r="BU64" i="7"/>
  <c r="BS351" i="7"/>
  <c r="AN571" i="7"/>
  <c r="BS169" i="7"/>
  <c r="AT669" i="7"/>
  <c r="BT449" i="7"/>
  <c r="BU416" i="7"/>
  <c r="BS592" i="7"/>
  <c r="AR563" i="7"/>
  <c r="BS467" i="7"/>
  <c r="BS570" i="7"/>
  <c r="AP17" i="7"/>
  <c r="AP203" i="7"/>
  <c r="AO440" i="7"/>
  <c r="AO324" i="7"/>
  <c r="AR110" i="7"/>
  <c r="AS261" i="7"/>
  <c r="AR324" i="7"/>
  <c r="AP717" i="7"/>
  <c r="AP469" i="7"/>
  <c r="BT409" i="7"/>
  <c r="AQ568" i="7"/>
  <c r="BU31" i="7"/>
  <c r="AS644" i="7"/>
  <c r="BU706" i="7"/>
  <c r="AR80" i="7"/>
  <c r="BU14" i="7"/>
  <c r="AN248" i="7"/>
  <c r="AT409" i="7"/>
  <c r="AN729" i="7"/>
  <c r="AP238" i="7"/>
  <c r="AO587" i="7"/>
  <c r="AT440" i="7"/>
  <c r="AP583" i="7"/>
  <c r="AQ290" i="7"/>
  <c r="AS313" i="7"/>
  <c r="AN548" i="7"/>
  <c r="AP492" i="7"/>
  <c r="AP359" i="7"/>
  <c r="BT158" i="7"/>
  <c r="BU551" i="7"/>
  <c r="BU255" i="7"/>
  <c r="AS389" i="7"/>
  <c r="BS616" i="7"/>
  <c r="BS711" i="7"/>
  <c r="AN484" i="7"/>
  <c r="BS461" i="7"/>
  <c r="BS145" i="7"/>
  <c r="BU395" i="7"/>
  <c r="AP452" i="7"/>
  <c r="AO317" i="7"/>
  <c r="AS401" i="7"/>
  <c r="BS434" i="7"/>
  <c r="AN198" i="7"/>
  <c r="AT360" i="7"/>
  <c r="BS135" i="7"/>
  <c r="BT80" i="7"/>
  <c r="AR628" i="7"/>
  <c r="AP101" i="7"/>
  <c r="BU471" i="7"/>
  <c r="AQ518" i="7"/>
  <c r="BT218" i="7"/>
  <c r="BU335" i="7"/>
  <c r="AN617" i="7"/>
  <c r="AO687" i="7"/>
  <c r="AN168" i="7"/>
  <c r="AO83" i="7"/>
  <c r="AP454" i="7"/>
  <c r="AS540" i="7"/>
  <c r="BU588" i="7"/>
  <c r="AS247" i="7"/>
  <c r="BS313" i="7"/>
  <c r="AT674" i="7"/>
  <c r="AN335" i="7"/>
  <c r="AQ560" i="7"/>
  <c r="AQ91" i="7"/>
  <c r="BU156" i="7"/>
  <c r="AO403" i="7"/>
  <c r="AS375" i="7"/>
  <c r="AO123" i="7"/>
  <c r="AO565" i="7"/>
  <c r="AN726" i="7"/>
  <c r="AR184" i="7"/>
  <c r="AO131" i="7"/>
  <c r="AN349" i="7"/>
  <c r="AS382" i="7"/>
  <c r="AN294" i="7"/>
  <c r="BT352" i="7"/>
  <c r="BS680" i="7"/>
  <c r="AS292" i="7"/>
  <c r="BS210" i="7"/>
  <c r="BU532" i="7"/>
  <c r="AT415" i="7"/>
  <c r="AQ129" i="7"/>
  <c r="AQ168" i="7"/>
  <c r="AR181" i="7"/>
  <c r="AS654" i="7"/>
  <c r="BU226" i="7"/>
  <c r="BS165" i="7"/>
  <c r="AQ661" i="7"/>
  <c r="AO154" i="7"/>
  <c r="AO463" i="7"/>
  <c r="AR29" i="7"/>
  <c r="AS458" i="7"/>
  <c r="AR505" i="7"/>
  <c r="AQ10" i="7"/>
  <c r="AR371" i="7"/>
  <c r="AP420" i="7"/>
  <c r="AT338" i="7"/>
  <c r="AQ198" i="7"/>
  <c r="AN464" i="7"/>
  <c r="BT459" i="7"/>
  <c r="AT443" i="7"/>
  <c r="AO557" i="7"/>
  <c r="AR323" i="7"/>
  <c r="AN274" i="7"/>
  <c r="BU141" i="7"/>
  <c r="AP578" i="7"/>
  <c r="BT320" i="7"/>
  <c r="BS299" i="7"/>
  <c r="BT704" i="7"/>
  <c r="AT353" i="7"/>
  <c r="AP459" i="7"/>
  <c r="AP189" i="7"/>
  <c r="AN35" i="7"/>
  <c r="AS496" i="7"/>
  <c r="AQ278" i="7"/>
  <c r="BS441" i="7"/>
  <c r="BU602" i="7"/>
  <c r="AN652" i="7"/>
  <c r="BU162" i="7"/>
  <c r="AT418" i="7"/>
  <c r="AO77" i="7"/>
  <c r="AS241" i="7"/>
  <c r="AR79" i="7"/>
  <c r="BU45" i="7"/>
  <c r="AN176" i="7"/>
  <c r="AS472" i="7"/>
  <c r="AQ624" i="7"/>
  <c r="BT184" i="7"/>
  <c r="AO720" i="7"/>
  <c r="BU175" i="7"/>
  <c r="BT222" i="7"/>
  <c r="AT397" i="7"/>
  <c r="AP220" i="7"/>
  <c r="AO64" i="7"/>
  <c r="AO23" i="7"/>
  <c r="AT589" i="7"/>
  <c r="AN56" i="7"/>
  <c r="AT243" i="7"/>
  <c r="AN469" i="7"/>
  <c r="BU114" i="7"/>
  <c r="AN374" i="7"/>
  <c r="BT267" i="7"/>
  <c r="BT445" i="7"/>
  <c r="AT542" i="7"/>
  <c r="AN560" i="7"/>
  <c r="BS520" i="7"/>
  <c r="AR502" i="7"/>
  <c r="AP701" i="7"/>
  <c r="AP515" i="7"/>
  <c r="AR88" i="7"/>
  <c r="AO608" i="7"/>
  <c r="BT553" i="7"/>
  <c r="AQ462" i="7"/>
  <c r="BT578" i="7"/>
  <c r="AT715" i="7"/>
  <c r="BT67" i="7"/>
  <c r="BS553" i="7"/>
  <c r="AT451" i="7"/>
  <c r="AT494" i="7"/>
  <c r="AP610" i="7"/>
  <c r="AN402" i="7"/>
  <c r="AR301" i="7"/>
  <c r="AR139" i="7"/>
  <c r="AT425" i="7"/>
  <c r="AS429" i="7"/>
  <c r="AS381" i="7"/>
  <c r="BU667" i="7"/>
  <c r="BT359" i="7"/>
  <c r="BU595" i="7"/>
  <c r="BU337" i="7"/>
  <c r="BT692" i="7"/>
  <c r="AQ648" i="7"/>
  <c r="AO368" i="7"/>
  <c r="AS397" i="7"/>
  <c r="BT501" i="7"/>
  <c r="AS533" i="7"/>
  <c r="AQ6" i="7"/>
  <c r="AT612" i="7"/>
  <c r="AP561" i="7"/>
  <c r="BT136" i="7"/>
  <c r="BS79" i="7"/>
  <c r="AQ115" i="7"/>
  <c r="AO429" i="7"/>
  <c r="AN650" i="7"/>
  <c r="BU586" i="7"/>
  <c r="AP137" i="7"/>
  <c r="AT424" i="7"/>
  <c r="AS331" i="7"/>
  <c r="AO321" i="7"/>
  <c r="BU470" i="7"/>
  <c r="BU681" i="7"/>
  <c r="AP390" i="7"/>
  <c r="AO474" i="7"/>
  <c r="AP104" i="7"/>
  <c r="AQ601" i="7"/>
  <c r="AQ76" i="7"/>
  <c r="AR553" i="7"/>
  <c r="AR125" i="7"/>
  <c r="AT254" i="7"/>
  <c r="BT438" i="7"/>
  <c r="BS153" i="7"/>
  <c r="BU120" i="7"/>
  <c r="AO348" i="7"/>
  <c r="AT648" i="7"/>
  <c r="AO268" i="7"/>
  <c r="BS373" i="7"/>
  <c r="BS505" i="7"/>
  <c r="AQ315" i="7"/>
  <c r="AN609" i="7"/>
  <c r="AT609" i="7"/>
  <c r="BU246" i="7"/>
  <c r="AP364" i="7"/>
  <c r="AQ241" i="7"/>
  <c r="BS492" i="7"/>
  <c r="AQ64" i="7"/>
  <c r="BU222" i="7"/>
  <c r="AP52" i="7"/>
  <c r="AQ658" i="7"/>
  <c r="BU240" i="7"/>
  <c r="AP269" i="7"/>
  <c r="AP133" i="7"/>
  <c r="AN493" i="7"/>
  <c r="AO2" i="7"/>
  <c r="BU674" i="7"/>
  <c r="AQ156" i="7"/>
  <c r="BU390" i="7"/>
  <c r="AR554" i="7"/>
  <c r="AN410" i="7"/>
  <c r="AO93" i="7"/>
  <c r="AR556" i="7"/>
  <c r="AT663" i="7"/>
  <c r="AR481" i="7"/>
  <c r="BU508" i="7"/>
  <c r="AP171" i="7"/>
  <c r="AT532" i="7"/>
  <c r="AO232" i="7"/>
  <c r="AP250" i="7"/>
  <c r="BU696" i="7"/>
  <c r="BT211" i="7"/>
  <c r="AQ184" i="7"/>
  <c r="AR91" i="7"/>
  <c r="BT147" i="7"/>
  <c r="AN275" i="7"/>
  <c r="AT326" i="7"/>
  <c r="AN467" i="7"/>
  <c r="AS713" i="7"/>
  <c r="BU182" i="7"/>
  <c r="BT561" i="7"/>
  <c r="AR19" i="7"/>
  <c r="AR41" i="7"/>
  <c r="AS483" i="7"/>
  <c r="AQ163" i="7"/>
  <c r="AN210" i="7"/>
  <c r="AS727" i="7"/>
  <c r="BU203" i="7"/>
  <c r="AQ167" i="7"/>
  <c r="AS270" i="7"/>
  <c r="AO38" i="7"/>
  <c r="AP621" i="7"/>
  <c r="AP630" i="7"/>
  <c r="AO499" i="7"/>
  <c r="BT74" i="7"/>
  <c r="AS262" i="7"/>
  <c r="AT643" i="7"/>
  <c r="AQ520" i="7"/>
  <c r="AT586" i="7"/>
  <c r="AN305" i="7"/>
  <c r="AO294" i="7"/>
  <c r="BT200" i="7"/>
  <c r="AQ81" i="7"/>
  <c r="AP354" i="7"/>
  <c r="AS269" i="7"/>
  <c r="AP575" i="7"/>
  <c r="BU402" i="7"/>
  <c r="AN426" i="7"/>
  <c r="AQ254" i="7"/>
  <c r="AP700" i="7"/>
  <c r="BT234" i="7"/>
  <c r="AR9" i="7"/>
  <c r="AQ103" i="7"/>
  <c r="AT690" i="7"/>
  <c r="AR202" i="7"/>
  <c r="AN291" i="7"/>
  <c r="BU293" i="7"/>
  <c r="BS24" i="7"/>
  <c r="AR721" i="7"/>
  <c r="AT660" i="7"/>
  <c r="BT231" i="7"/>
  <c r="AQ209" i="7"/>
  <c r="AS659" i="7"/>
  <c r="AR236" i="7"/>
  <c r="AP529" i="7"/>
  <c r="AQ287" i="7"/>
  <c r="AQ666" i="7"/>
  <c r="AO375" i="7"/>
  <c r="BS512" i="7"/>
  <c r="AQ603" i="7"/>
  <c r="AR51" i="7"/>
  <c r="BS103" i="7"/>
  <c r="AQ629" i="7"/>
  <c r="AN36" i="7"/>
  <c r="AP342" i="7"/>
  <c r="AS660" i="7"/>
  <c r="BS543" i="7"/>
  <c r="BU117" i="7"/>
  <c r="AP629" i="7"/>
  <c r="BU661" i="7"/>
  <c r="AR171" i="7"/>
  <c r="AN147" i="7"/>
  <c r="AR198" i="7"/>
  <c r="AP393" i="7"/>
  <c r="AQ21" i="7"/>
  <c r="AP213" i="7"/>
  <c r="BS275" i="7"/>
  <c r="AO246" i="7"/>
  <c r="AT449" i="7"/>
  <c r="BU575" i="7"/>
  <c r="AO431" i="7"/>
  <c r="AT631" i="7"/>
  <c r="BS217" i="7"/>
  <c r="AN416" i="7"/>
  <c r="BU84" i="7"/>
  <c r="BT594" i="7"/>
  <c r="AS606" i="7"/>
  <c r="BU91" i="7"/>
  <c r="AQ541" i="7"/>
  <c r="AS439" i="7"/>
  <c r="BT683" i="7"/>
  <c r="AO117" i="7"/>
  <c r="BU687" i="7"/>
  <c r="AT639" i="7"/>
  <c r="AP720" i="7"/>
  <c r="AR455" i="7"/>
  <c r="AS420" i="7"/>
  <c r="BU531" i="7"/>
  <c r="AN394" i="7"/>
  <c r="AO394" i="7"/>
  <c r="AO373" i="7"/>
  <c r="AP525" i="7"/>
  <c r="BS550" i="7"/>
  <c r="AQ249" i="7"/>
  <c r="AN370" i="7"/>
  <c r="BT224" i="7"/>
  <c r="BT119" i="7"/>
  <c r="AP339" i="7"/>
  <c r="AQ628" i="7"/>
  <c r="BU495" i="7"/>
  <c r="AS515" i="7"/>
  <c r="AS639" i="7"/>
  <c r="AQ179" i="7"/>
  <c r="AS307" i="7"/>
  <c r="AQ587" i="7"/>
  <c r="AR693" i="7"/>
  <c r="AN525" i="7"/>
  <c r="AR711" i="7"/>
  <c r="AT493" i="7"/>
  <c r="AS571" i="7"/>
  <c r="BT251" i="7"/>
  <c r="AR167" i="7"/>
  <c r="AO193" i="7"/>
  <c r="AR380" i="7"/>
  <c r="BS421" i="7"/>
  <c r="BU691" i="7"/>
  <c r="AN710" i="7"/>
  <c r="BT483" i="7"/>
  <c r="AP69" i="7"/>
  <c r="BS542" i="7"/>
  <c r="AN681" i="7"/>
  <c r="AO121" i="7"/>
  <c r="AS286" i="7"/>
  <c r="AQ105" i="7"/>
  <c r="AQ421" i="7"/>
  <c r="AQ692" i="7"/>
  <c r="BT133" i="7"/>
  <c r="AN592" i="7"/>
  <c r="AQ538" i="7"/>
  <c r="AP268" i="7"/>
  <c r="AN716" i="7"/>
  <c r="AQ323" i="7"/>
  <c r="AR570" i="7"/>
  <c r="AR546" i="7"/>
  <c r="BU32" i="7"/>
  <c r="AP26" i="7"/>
  <c r="AP46" i="7"/>
  <c r="AO194" i="7"/>
  <c r="BS80" i="7"/>
  <c r="AP45" i="7"/>
  <c r="AO152" i="7"/>
  <c r="AN337" i="7"/>
  <c r="AQ379" i="7"/>
  <c r="AO68" i="7"/>
  <c r="BU311" i="7"/>
  <c r="AN637" i="7"/>
  <c r="BS676" i="7"/>
  <c r="AR374" i="7"/>
  <c r="AP615" i="7"/>
  <c r="AO349" i="7"/>
  <c r="AT709" i="7"/>
  <c r="AR133" i="7"/>
  <c r="AP401" i="7"/>
  <c r="AN434" i="7"/>
  <c r="AP504" i="7"/>
  <c r="BT617" i="7"/>
  <c r="AO150" i="7"/>
  <c r="BU456" i="7"/>
  <c r="BS529" i="7"/>
  <c r="BS648" i="7"/>
  <c r="AS642" i="7"/>
  <c r="BT96" i="7"/>
  <c r="AT237" i="7"/>
  <c r="AT513" i="7"/>
  <c r="AS637" i="7"/>
  <c r="AP170" i="7"/>
  <c r="AQ432" i="7"/>
  <c r="AS585" i="7"/>
  <c r="AP128" i="7"/>
  <c r="AN698" i="7"/>
  <c r="AP122" i="7"/>
  <c r="AR532" i="7"/>
  <c r="BU104" i="7"/>
  <c r="BU163" i="7"/>
  <c r="AO19" i="7"/>
  <c r="BT554" i="7"/>
  <c r="AP73" i="7"/>
  <c r="AQ127" i="7"/>
  <c r="AS505" i="7"/>
  <c r="AQ696" i="7"/>
  <c r="BU301" i="7"/>
  <c r="BS598" i="7"/>
  <c r="BU398" i="7"/>
  <c r="AP310" i="7"/>
  <c r="BT4" i="7"/>
  <c r="BU491" i="7"/>
  <c r="AN635" i="7"/>
  <c r="AO644" i="7"/>
  <c r="BU59" i="7"/>
  <c r="AP586" i="7"/>
  <c r="AQ657" i="7"/>
  <c r="AR357" i="7"/>
  <c r="AT434" i="7"/>
  <c r="AN27" i="7"/>
  <c r="AP542" i="7"/>
  <c r="AO378" i="7"/>
  <c r="AR612" i="7"/>
  <c r="AP200" i="7"/>
  <c r="AO564" i="7"/>
  <c r="AQ114" i="7"/>
  <c r="AS625" i="7"/>
  <c r="AO351" i="7"/>
  <c r="BS288" i="7"/>
  <c r="AP396" i="7"/>
  <c r="AQ651" i="7"/>
  <c r="BS671" i="7"/>
  <c r="AS283" i="7"/>
  <c r="BS173" i="7"/>
  <c r="AN138" i="7"/>
  <c r="AR330" i="7"/>
  <c r="AO591" i="7"/>
  <c r="BS244" i="7"/>
  <c r="BU189" i="7"/>
  <c r="AP589" i="7"/>
  <c r="AR409" i="7"/>
  <c r="AN543" i="7"/>
  <c r="BT568" i="7"/>
  <c r="AN396" i="7"/>
  <c r="AQ413" i="7"/>
  <c r="AS339" i="7"/>
  <c r="BS495" i="7"/>
  <c r="BU499" i="7"/>
  <c r="AS613" i="7"/>
  <c r="AO716" i="7"/>
  <c r="AR442" i="7"/>
  <c r="AR144" i="7"/>
  <c r="AT470" i="7"/>
  <c r="AO237" i="7"/>
  <c r="AT15" i="7"/>
  <c r="AP309" i="7"/>
  <c r="AP447" i="7"/>
  <c r="BS518" i="7"/>
  <c r="BU438" i="7"/>
  <c r="BS633" i="7"/>
  <c r="AP32" i="7"/>
  <c r="AR661" i="7"/>
  <c r="BS180" i="7"/>
  <c r="AQ136" i="7"/>
  <c r="BU716" i="7"/>
  <c r="BS82" i="7"/>
  <c r="AS444" i="7"/>
  <c r="AN57" i="7"/>
  <c r="AN95" i="7"/>
  <c r="BT374" i="7"/>
  <c r="AQ88" i="7"/>
  <c r="BS304" i="7"/>
  <c r="AR17" i="7"/>
  <c r="BT369" i="7"/>
  <c r="BS49" i="7"/>
  <c r="AQ418" i="7"/>
  <c r="AP285" i="7"/>
  <c r="BS727" i="7"/>
  <c r="BT210" i="7"/>
  <c r="AO192" i="7"/>
  <c r="AP287" i="7"/>
  <c r="AS299" i="7"/>
  <c r="BU330" i="7"/>
  <c r="BS201" i="7"/>
  <c r="AS680" i="7"/>
  <c r="AN529" i="7"/>
  <c r="AP475" i="7"/>
  <c r="AP231" i="7"/>
  <c r="AR713" i="7"/>
  <c r="AQ265" i="7"/>
  <c r="AR93" i="7"/>
  <c r="AP365" i="7"/>
  <c r="BS321" i="7"/>
  <c r="BT256" i="7"/>
  <c r="AT559" i="7"/>
  <c r="AO459" i="7"/>
  <c r="AN313" i="7"/>
  <c r="AR621" i="7"/>
  <c r="BT633" i="7"/>
  <c r="AT388" i="7"/>
  <c r="BS133" i="7"/>
  <c r="BS511" i="7"/>
  <c r="AP165" i="7"/>
  <c r="AP526" i="7"/>
  <c r="BS384" i="7"/>
  <c r="AO629" i="7"/>
  <c r="AP105" i="7"/>
  <c r="AS424" i="7"/>
  <c r="AN329" i="7"/>
  <c r="BU304" i="7"/>
  <c r="BT542" i="7"/>
  <c r="AO165" i="7"/>
  <c r="AN553" i="7"/>
  <c r="BU336" i="7"/>
  <c r="AP75" i="7"/>
  <c r="AS463" i="7"/>
  <c r="AS555" i="7"/>
  <c r="BT630" i="7"/>
  <c r="BU325" i="7"/>
  <c r="BS522" i="7"/>
  <c r="AS473" i="7"/>
  <c r="BU463" i="7"/>
  <c r="AN494" i="7"/>
  <c r="AQ378" i="7"/>
  <c r="AP727" i="7"/>
  <c r="BT719" i="7"/>
  <c r="AT377" i="7"/>
  <c r="AR680" i="7"/>
  <c r="AP146" i="7"/>
  <c r="AQ719" i="7"/>
  <c r="AO661" i="7"/>
  <c r="AP511" i="7"/>
  <c r="AN363" i="7"/>
  <c r="BS430" i="7"/>
  <c r="AP328" i="7"/>
  <c r="AS595" i="7"/>
  <c r="AO586" i="7"/>
  <c r="AP451" i="7"/>
  <c r="AS242" i="7"/>
  <c r="AN556" i="7"/>
  <c r="AQ43" i="7"/>
  <c r="AQ345" i="7"/>
  <c r="BU494" i="7"/>
  <c r="AT14" i="7"/>
  <c r="AR111" i="7"/>
  <c r="AQ450" i="7"/>
  <c r="AP695" i="7"/>
  <c r="BT462" i="7"/>
  <c r="AQ93" i="7"/>
  <c r="BS189" i="7"/>
  <c r="AN258" i="7"/>
  <c r="AT510" i="7"/>
  <c r="AP217" i="7"/>
  <c r="AP60" i="7"/>
  <c r="AQ614" i="7"/>
  <c r="AT585" i="7"/>
  <c r="BT426" i="7"/>
  <c r="AP290" i="7"/>
  <c r="AP253" i="7"/>
  <c r="AT621" i="7"/>
  <c r="AT455" i="7"/>
  <c r="AS628" i="7"/>
  <c r="BT406" i="7"/>
  <c r="AR114" i="7"/>
  <c r="AO647" i="7"/>
  <c r="BS361" i="7"/>
  <c r="BS369" i="7"/>
  <c r="AO179" i="7"/>
  <c r="BS43" i="7"/>
  <c r="BT126" i="7"/>
  <c r="AQ494" i="7"/>
  <c r="AS616" i="7"/>
  <c r="AQ544" i="7"/>
  <c r="AN690" i="7"/>
  <c r="BS689" i="7"/>
  <c r="AQ171" i="7"/>
  <c r="AN508" i="7"/>
  <c r="AT700" i="7"/>
  <c r="AN292" i="7"/>
  <c r="BS100" i="7"/>
  <c r="AT628" i="7"/>
  <c r="AS537" i="7"/>
  <c r="AP314" i="7"/>
  <c r="AQ372" i="7"/>
  <c r="AP353" i="7"/>
  <c r="BU405" i="7"/>
  <c r="BU658" i="7"/>
  <c r="BT209" i="7"/>
  <c r="AR406" i="7"/>
  <c r="AN672" i="7"/>
  <c r="AO272" i="7"/>
  <c r="BT627" i="7"/>
  <c r="AN613" i="7"/>
  <c r="BU472" i="7"/>
  <c r="AO665" i="7"/>
  <c r="BT232" i="7"/>
  <c r="AN191" i="7"/>
  <c r="AN131" i="7"/>
  <c r="AR682" i="7"/>
  <c r="AN547" i="7"/>
  <c r="AP547" i="7"/>
  <c r="AP645" i="7"/>
  <c r="AR530" i="7"/>
  <c r="AQ120" i="7"/>
  <c r="BU540" i="7"/>
  <c r="AN5" i="7"/>
  <c r="AP626" i="7"/>
  <c r="AS448" i="7"/>
  <c r="BU77" i="7"/>
  <c r="BT662" i="7"/>
  <c r="AO360" i="7"/>
  <c r="BT272" i="7"/>
  <c r="AS491" i="7"/>
  <c r="AT427" i="7"/>
  <c r="AT446" i="7"/>
  <c r="BT58" i="7"/>
  <c r="AO308" i="7"/>
  <c r="AO99" i="7"/>
  <c r="AN395" i="7"/>
  <c r="AP557" i="7"/>
  <c r="AS495" i="7"/>
  <c r="AQ319" i="7"/>
  <c r="AT430" i="7"/>
  <c r="BS486" i="7"/>
  <c r="AT349" i="7"/>
  <c r="AP64" i="7"/>
  <c r="AN486" i="7"/>
  <c r="AR698" i="7"/>
  <c r="AO694" i="7"/>
  <c r="AN279" i="7"/>
  <c r="AO482" i="7"/>
  <c r="AR583" i="7"/>
  <c r="AN242" i="7"/>
  <c r="AQ75" i="7"/>
  <c r="BT541" i="7"/>
  <c r="AO698" i="7"/>
  <c r="AJ242" i="7" l="1"/>
  <c r="AJ279" i="7"/>
  <c r="AJ486" i="7"/>
  <c r="AJ395" i="7"/>
  <c r="AJ5" i="7"/>
  <c r="AJ547" i="7"/>
  <c r="AJ131" i="7"/>
  <c r="AJ191" i="7"/>
  <c r="AJ613" i="7"/>
  <c r="AJ672" i="7"/>
  <c r="AJ292" i="7"/>
  <c r="AJ508" i="7"/>
  <c r="AJ690" i="7"/>
  <c r="AJ258" i="7"/>
  <c r="AJ556" i="7"/>
  <c r="AJ363" i="7"/>
  <c r="AJ494" i="7"/>
  <c r="AJ553" i="7"/>
  <c r="AJ329" i="7"/>
  <c r="AJ313" i="7"/>
  <c r="AJ529" i="7"/>
  <c r="AJ95" i="7"/>
  <c r="AJ57" i="7"/>
  <c r="AJ396" i="7"/>
  <c r="AJ543" i="7"/>
  <c r="AJ138" i="7"/>
  <c r="AJ27" i="7"/>
  <c r="AJ635" i="7"/>
  <c r="AJ698" i="7"/>
  <c r="AJ434" i="7"/>
  <c r="AJ637" i="7"/>
  <c r="AJ337" i="7"/>
  <c r="AJ716" i="7"/>
  <c r="AJ592" i="7"/>
  <c r="AJ681" i="7"/>
  <c r="AJ710" i="7"/>
  <c r="AJ525" i="7"/>
  <c r="AJ370" i="7"/>
  <c r="AJ394" i="7"/>
  <c r="AJ416" i="7"/>
  <c r="AJ147" i="7"/>
  <c r="AJ36" i="7"/>
  <c r="AJ291" i="7"/>
  <c r="AJ426" i="7"/>
  <c r="AJ305" i="7"/>
  <c r="AJ210" i="7"/>
  <c r="AJ467" i="7"/>
  <c r="AJ275" i="7"/>
  <c r="AJ410" i="7"/>
  <c r="AJ493" i="7"/>
  <c r="AJ609" i="7"/>
  <c r="AJ650" i="7"/>
  <c r="AJ402" i="7"/>
  <c r="AJ560" i="7"/>
  <c r="AJ374" i="7"/>
  <c r="AJ469" i="7"/>
  <c r="AJ56" i="7"/>
  <c r="AJ176" i="7"/>
  <c r="AJ652" i="7"/>
  <c r="AJ35" i="7"/>
  <c r="AJ274" i="7"/>
  <c r="AJ464" i="7"/>
  <c r="AJ294" i="7"/>
  <c r="AJ349" i="7"/>
  <c r="AJ726" i="7"/>
  <c r="AJ335" i="7"/>
  <c r="AJ168" i="7"/>
  <c r="AJ617" i="7"/>
  <c r="AJ198" i="7"/>
  <c r="AJ484" i="7"/>
  <c r="AJ548" i="7"/>
  <c r="AJ729" i="7"/>
  <c r="AJ248" i="7"/>
  <c r="AJ571" i="7"/>
  <c r="AJ26" i="7"/>
  <c r="AJ233" i="7"/>
  <c r="AJ642" i="7"/>
  <c r="AJ300" i="7"/>
  <c r="AJ216" i="7"/>
  <c r="AJ312" i="7"/>
  <c r="AJ572" i="7"/>
  <c r="AJ627" i="7"/>
  <c r="AJ89" i="7"/>
  <c r="AJ218" i="7"/>
  <c r="AJ659" i="7"/>
  <c r="AJ185" i="7"/>
  <c r="AJ679" i="7"/>
  <c r="AJ435" i="7"/>
  <c r="AJ30" i="7"/>
  <c r="AJ446" i="7"/>
  <c r="AJ423" i="7"/>
  <c r="AJ228" i="7"/>
  <c r="AJ181" i="7"/>
  <c r="AJ123" i="7"/>
  <c r="AJ298" i="7"/>
  <c r="AJ268" i="7"/>
  <c r="AJ150" i="7"/>
  <c r="AJ207" i="7"/>
  <c r="AJ462" i="7"/>
  <c r="AJ14" i="7"/>
  <c r="AJ475" i="7"/>
  <c r="AJ420" i="7"/>
  <c r="AJ422" i="7"/>
  <c r="AJ682" i="7"/>
  <c r="AJ214" i="7"/>
  <c r="AJ78" i="7"/>
  <c r="AJ263" i="7"/>
  <c r="AJ28" i="7"/>
  <c r="AJ557" i="7"/>
  <c r="AJ505" i="7"/>
  <c r="AJ116" i="7"/>
  <c r="AJ125" i="7"/>
  <c r="AJ98" i="7"/>
  <c r="AJ693" i="7"/>
  <c r="AJ311" i="7"/>
  <c r="AJ678" i="7"/>
  <c r="AJ41" i="7"/>
  <c r="AJ55" i="7"/>
  <c r="AJ611" i="7"/>
  <c r="AJ8" i="7"/>
  <c r="AJ97" i="7"/>
  <c r="AJ619" i="7"/>
  <c r="AJ364" i="7"/>
  <c r="AJ444" i="7"/>
  <c r="AJ71" i="7"/>
  <c r="AJ600" i="7"/>
  <c r="AJ701" i="7"/>
  <c r="AJ711" i="7"/>
  <c r="AJ226" i="7"/>
  <c r="AJ114" i="7"/>
  <c r="AJ367" i="7"/>
  <c r="AJ133" i="7"/>
  <c r="AJ306" i="7"/>
  <c r="AJ100" i="7"/>
  <c r="AJ58" i="7"/>
  <c r="AJ371" i="7"/>
  <c r="AJ351" i="7"/>
  <c r="AJ455" i="7"/>
  <c r="AJ433" i="7"/>
  <c r="AJ622" i="7"/>
  <c r="AJ151" i="7"/>
  <c r="AJ177" i="7"/>
  <c r="AJ341" i="7"/>
  <c r="AJ322" i="7"/>
  <c r="AJ653" i="7"/>
  <c r="AJ241" i="7"/>
  <c r="AJ588" i="7"/>
  <c r="AJ511" i="7"/>
  <c r="AJ255" i="7"/>
  <c r="AJ184" i="7"/>
  <c r="AJ360" i="7"/>
  <c r="AJ174" i="7"/>
  <c r="AJ167" i="7"/>
  <c r="AJ574" i="7"/>
  <c r="AJ284" i="7"/>
  <c r="AJ544" i="7"/>
  <c r="AJ503" i="7"/>
  <c r="AJ208" i="7"/>
  <c r="AJ448" i="7"/>
  <c r="AJ411" i="7"/>
  <c r="AJ310" i="7"/>
  <c r="AJ144" i="7"/>
  <c r="AJ457" i="7"/>
  <c r="AJ85" i="7"/>
  <c r="AJ483" i="7"/>
  <c r="AJ666" i="7"/>
  <c r="AJ518" i="7"/>
  <c r="AJ261" i="7"/>
  <c r="AJ145" i="7"/>
  <c r="AJ514" i="7"/>
  <c r="AJ605" i="7"/>
  <c r="AJ73" i="7"/>
  <c r="AJ283" i="7"/>
  <c r="AJ353" i="7"/>
  <c r="AJ62" i="7"/>
  <c r="AJ441" i="7"/>
  <c r="AJ192" i="7"/>
  <c r="AJ368" i="7"/>
  <c r="AJ453" i="7"/>
  <c r="AJ17" i="7"/>
  <c r="AJ172" i="7"/>
  <c r="AJ230" i="7"/>
  <c r="AJ373" i="7"/>
  <c r="AJ303" i="7"/>
  <c r="AJ532" i="7"/>
  <c r="AJ500" i="7"/>
  <c r="AJ194" i="7"/>
  <c r="AJ704" i="7"/>
  <c r="AJ567" i="7"/>
  <c r="AJ380" i="7"/>
  <c r="AJ155" i="7"/>
  <c r="AJ585" i="7"/>
  <c r="AJ201" i="7"/>
  <c r="AJ502" i="7"/>
  <c r="AJ561" i="7"/>
  <c r="AJ9" i="7"/>
  <c r="AJ54" i="7"/>
  <c r="AJ315" i="7"/>
  <c r="AJ624" i="7"/>
  <c r="AJ415" i="7"/>
  <c r="AJ42" i="7"/>
  <c r="AJ656" i="7"/>
  <c r="AJ403" i="7"/>
  <c r="AJ610" i="7"/>
  <c r="AJ157" i="7"/>
  <c r="AJ673" i="7"/>
  <c r="AJ295" i="7"/>
  <c r="AJ330" i="7"/>
  <c r="AJ293" i="7"/>
  <c r="AJ134" i="7"/>
  <c r="AJ197" i="7"/>
  <c r="AJ727" i="7"/>
  <c r="AJ49" i="7"/>
  <c r="AJ425" i="7"/>
  <c r="AJ714" i="7"/>
  <c r="AJ93" i="7"/>
  <c r="AJ393" i="7"/>
  <c r="AJ407" i="7"/>
  <c r="AJ570" i="7"/>
  <c r="AJ290" i="7"/>
  <c r="AJ430" i="7"/>
  <c r="AJ680" i="7"/>
  <c r="AJ251" i="7"/>
  <c r="AJ436" i="7"/>
  <c r="AJ507" i="7"/>
  <c r="AJ428" i="7"/>
  <c r="AJ257" i="7"/>
  <c r="AJ239" i="7"/>
  <c r="AJ664" i="7"/>
  <c r="AJ459" i="7"/>
  <c r="AJ244" i="7"/>
  <c r="AJ46" i="7"/>
  <c r="AJ437" i="7"/>
  <c r="AJ541" i="7"/>
  <c r="AJ247" i="7"/>
  <c r="AJ158" i="7"/>
  <c r="AJ536" i="7"/>
  <c r="AJ238" i="7"/>
  <c r="AJ699" i="7"/>
  <c r="AJ580" i="7"/>
  <c r="AJ366" i="7"/>
  <c r="AJ504" i="7"/>
  <c r="AJ19" i="7"/>
  <c r="AJ88" i="7"/>
  <c r="AJ563" i="7"/>
  <c r="AJ139" i="7"/>
  <c r="AJ692" i="7"/>
  <c r="AJ237" i="7"/>
  <c r="AJ202" i="7"/>
  <c r="AJ626" i="7"/>
  <c r="AJ286" i="7"/>
  <c r="AJ148" i="7"/>
  <c r="AJ728" i="7"/>
  <c r="AJ359" i="7"/>
  <c r="AJ487" i="7"/>
  <c r="AJ334" i="7"/>
  <c r="AJ190" i="7"/>
  <c r="AJ272" i="7"/>
  <c r="AJ414" i="7"/>
  <c r="AJ332" i="7"/>
  <c r="AJ685" i="7"/>
  <c r="AJ473" i="7"/>
  <c r="AJ720" i="7"/>
  <c r="AJ117" i="7"/>
  <c r="AJ633" i="7"/>
  <c r="AJ398" i="7"/>
  <c r="AJ11" i="7"/>
  <c r="AJ677" i="7"/>
  <c r="AJ700" i="7"/>
  <c r="AJ702" i="7"/>
  <c r="AJ427" i="7"/>
  <c r="AJ39" i="7"/>
  <c r="AJ461" i="7"/>
  <c r="AJ632" i="7"/>
  <c r="AJ636" i="7"/>
  <c r="AJ603" i="7"/>
  <c r="AJ375" i="7"/>
  <c r="AJ121" i="7"/>
  <c r="AJ319" i="7"/>
  <c r="AJ189" i="7"/>
  <c r="AJ725" i="7"/>
  <c r="AJ442" i="7"/>
  <c r="AJ253" i="7"/>
  <c r="AJ99" i="7"/>
  <c r="AJ696" i="7"/>
  <c r="AJ555" i="7"/>
  <c r="AJ377" i="7"/>
  <c r="AJ74" i="7"/>
  <c r="AJ712" i="7"/>
  <c r="AJ6" i="7"/>
  <c r="AJ661" i="7"/>
  <c r="AJ264" i="7"/>
  <c r="AJ379" i="7"/>
  <c r="AJ221" i="7"/>
  <c r="AJ213" i="7"/>
  <c r="AJ667" i="7"/>
  <c r="AJ550" i="7"/>
  <c r="AJ32" i="7"/>
  <c r="AJ302" i="7"/>
  <c r="AJ369" i="7"/>
  <c r="AJ654" i="7"/>
  <c r="AJ205" i="7"/>
  <c r="AJ485" i="7"/>
  <c r="AJ266" i="7"/>
  <c r="AJ108" i="7"/>
  <c r="AJ614" i="7"/>
  <c r="AJ326" i="7"/>
  <c r="AJ178" i="7"/>
  <c r="AJ324" i="7"/>
  <c r="AJ545" i="7"/>
  <c r="AJ575" i="7"/>
  <c r="AJ675" i="7"/>
  <c r="AJ372" i="7"/>
  <c r="AJ252" i="7"/>
  <c r="AJ232" i="7"/>
  <c r="AJ670" i="7"/>
  <c r="AJ534" i="7"/>
  <c r="AJ307" i="7"/>
  <c r="AJ43" i="7"/>
  <c r="AJ246" i="7"/>
  <c r="AJ297" i="7"/>
  <c r="AJ378" i="7"/>
  <c r="AJ342" i="7"/>
  <c r="AJ91" i="7"/>
  <c r="AJ615" i="7"/>
  <c r="AJ296" i="7"/>
  <c r="AJ417" i="7"/>
  <c r="AJ408" i="7"/>
  <c r="AJ209" i="7"/>
  <c r="AJ22" i="7"/>
  <c r="AJ149" i="7"/>
  <c r="AJ715" i="7"/>
  <c r="AJ215" i="7"/>
  <c r="AJ309" i="7"/>
  <c r="AJ109" i="7"/>
  <c r="AJ554" i="7"/>
  <c r="AJ438" i="7"/>
  <c r="AJ94" i="7"/>
  <c r="AJ498" i="7"/>
  <c r="AJ721" i="7"/>
  <c r="AJ649" i="7"/>
  <c r="AJ269" i="7"/>
  <c r="AJ634" i="7"/>
  <c r="AJ240" i="7"/>
  <c r="AJ521" i="7"/>
  <c r="AJ153" i="7"/>
  <c r="AJ509" i="7"/>
  <c r="AJ424" i="7"/>
  <c r="AJ546" i="7"/>
  <c r="AJ265" i="7"/>
  <c r="AJ101" i="7"/>
  <c r="AJ404" i="7"/>
  <c r="AJ538" i="7"/>
  <c r="AJ663" i="7"/>
  <c r="AJ578" i="7"/>
  <c r="AJ601" i="7"/>
  <c r="AJ317" i="7"/>
  <c r="AJ450" i="7"/>
  <c r="AJ665" i="7"/>
  <c r="AJ392" i="7"/>
  <c r="AJ21" i="7"/>
  <c r="AJ346" i="7"/>
  <c r="AJ165" i="7"/>
  <c r="AJ15" i="7"/>
  <c r="AJ196" i="7"/>
  <c r="AJ234" i="7"/>
  <c r="AJ50" i="7"/>
  <c r="AJ250" i="7"/>
  <c r="AJ533" i="7"/>
  <c r="AJ582" i="7"/>
  <c r="AJ478" i="7"/>
  <c r="AJ516" i="7"/>
  <c r="AJ66" i="7"/>
  <c r="AJ105" i="7"/>
  <c r="AJ146" i="7"/>
  <c r="AJ75" i="7"/>
  <c r="AJ524" i="7"/>
  <c r="AJ513" i="7"/>
  <c r="AJ220" i="7"/>
  <c r="AJ569" i="7"/>
  <c r="AJ352" i="7"/>
  <c r="AJ409" i="7"/>
  <c r="AJ562" i="7"/>
  <c r="AJ454" i="7"/>
  <c r="AJ354" i="7"/>
  <c r="AJ718" i="7"/>
  <c r="AJ390" i="7"/>
  <c r="AJ320" i="7"/>
  <c r="AJ709" i="7"/>
  <c r="AJ488" i="7"/>
  <c r="AJ53" i="7"/>
  <c r="AJ405" i="7"/>
  <c r="AJ599" i="7"/>
  <c r="AJ476" i="7"/>
  <c r="AJ119" i="7"/>
  <c r="AJ102" i="7"/>
  <c r="AJ343" i="7"/>
  <c r="AJ401" i="7"/>
  <c r="AJ169" i="7"/>
  <c r="AJ418" i="7"/>
  <c r="AJ564" i="7"/>
  <c r="AJ628" i="7"/>
  <c r="AJ287" i="7"/>
  <c r="AJ412" i="7"/>
  <c r="AJ87" i="7"/>
  <c r="AJ531" i="7"/>
  <c r="AJ34" i="7"/>
  <c r="AJ655" i="7"/>
  <c r="AJ596" i="7"/>
  <c r="AJ327" i="7"/>
  <c r="AJ328" i="7"/>
  <c r="AJ113" i="7"/>
  <c r="AJ697" i="7"/>
  <c r="AJ558" i="7"/>
  <c r="AJ674" i="7"/>
  <c r="AJ112" i="7"/>
  <c r="AJ152" i="7"/>
  <c r="AJ593" i="7"/>
  <c r="AJ314" i="7"/>
  <c r="AJ304" i="7"/>
  <c r="AJ463" i="7"/>
  <c r="AJ227" i="7"/>
  <c r="AJ333" i="7"/>
  <c r="AJ106" i="7"/>
  <c r="AJ285" i="7"/>
  <c r="AJ223" i="7"/>
  <c r="AJ277" i="7"/>
  <c r="AJ607" i="7"/>
  <c r="AJ80" i="7"/>
  <c r="AJ141" i="7"/>
  <c r="AJ166" i="7"/>
  <c r="AJ496" i="7"/>
  <c r="AJ629" i="7"/>
  <c r="AJ421" i="7"/>
  <c r="AJ522" i="7"/>
  <c r="AJ671" i="7"/>
  <c r="AJ551" i="7"/>
  <c r="AJ492" i="7"/>
  <c r="AJ72" i="7"/>
  <c r="AJ47" i="7"/>
  <c r="AJ413" i="7"/>
  <c r="AJ156" i="7"/>
  <c r="AJ460" i="7"/>
  <c r="AJ143" i="7"/>
  <c r="AJ431" i="7"/>
  <c r="AJ92" i="7"/>
  <c r="AJ140" i="7"/>
  <c r="AJ589" i="7"/>
  <c r="AJ339" i="7"/>
  <c r="AJ249" i="7"/>
  <c r="AJ419" i="7"/>
  <c r="AJ179" i="7"/>
  <c r="AJ321" i="7"/>
  <c r="AJ647" i="7"/>
  <c r="AJ669" i="7"/>
  <c r="AJ340" i="7"/>
  <c r="AJ243" i="7"/>
  <c r="AJ625" i="7"/>
  <c r="AJ499" i="7"/>
  <c r="AJ683" i="7"/>
  <c r="AJ602" i="7"/>
  <c r="AJ79" i="7"/>
  <c r="AJ466" i="7"/>
  <c r="AJ382" i="7"/>
  <c r="AJ540" i="7"/>
  <c r="AJ646" i="7"/>
  <c r="AJ203" i="7"/>
  <c r="AJ695" i="7"/>
  <c r="AJ132" i="7"/>
  <c r="AJ447" i="7"/>
  <c r="AJ82" i="7"/>
  <c r="AJ171" i="7"/>
  <c r="AJ482" i="7"/>
  <c r="AJ219" i="7"/>
  <c r="AJ259" i="7"/>
  <c r="AJ648" i="7"/>
  <c r="AJ84" i="7"/>
  <c r="AJ44" i="7"/>
  <c r="AJ542" i="7"/>
  <c r="AJ2" i="7"/>
  <c r="AJ7" i="7"/>
  <c r="AJ686" i="7"/>
  <c r="AJ217" i="7"/>
  <c r="AJ397" i="7"/>
  <c r="AJ657" i="7"/>
  <c r="AJ630" i="7"/>
  <c r="AJ465" i="7"/>
  <c r="AJ38" i="7"/>
  <c r="AJ705" i="7"/>
  <c r="AJ439" i="7"/>
  <c r="AJ691" i="7"/>
  <c r="AJ432" i="7"/>
  <c r="AJ3" i="7"/>
  <c r="AJ161" i="7"/>
  <c r="AJ24" i="7"/>
  <c r="AJ51" i="7"/>
  <c r="AJ301" i="7"/>
  <c r="AJ631" i="7"/>
  <c r="AJ688" i="7"/>
  <c r="AJ535" i="7"/>
  <c r="AJ204" i="7"/>
  <c r="AJ270" i="7"/>
  <c r="AJ687" i="7"/>
  <c r="AJ229" i="7"/>
  <c r="AJ365" i="7"/>
  <c r="AJ90" i="7"/>
  <c r="AJ703" i="7"/>
  <c r="AJ96" i="7"/>
  <c r="AJ573" i="7"/>
  <c r="AJ517" i="7"/>
  <c r="AJ142" i="7"/>
  <c r="AJ501" i="7"/>
  <c r="AJ273" i="7"/>
  <c r="AJ222" i="7"/>
  <c r="AJ355" i="7"/>
  <c r="AJ280" i="7"/>
  <c r="AJ323" i="7"/>
  <c r="AJ586" i="7"/>
  <c r="AJ584" i="7"/>
  <c r="AJ348" i="7"/>
  <c r="AJ160" i="7"/>
  <c r="AJ262" i="7"/>
  <c r="AJ528" i="7"/>
  <c r="AJ616" i="7"/>
  <c r="AJ59" i="7"/>
  <c r="AJ31" i="7"/>
  <c r="AJ282" i="7"/>
  <c r="AJ587" i="7"/>
  <c r="AJ120" i="7"/>
  <c r="AJ64" i="7"/>
  <c r="AJ730" i="7"/>
  <c r="AJ594" i="7"/>
  <c r="AJ707" i="7"/>
  <c r="AJ480" i="7"/>
  <c r="AJ638" i="7"/>
  <c r="AJ186" i="7"/>
  <c r="AJ338" i="7"/>
  <c r="AJ256" i="7"/>
  <c r="AJ676" i="7"/>
  <c r="AJ206" i="7"/>
  <c r="AJ662" i="7"/>
  <c r="AJ325" i="7"/>
  <c r="AJ381" i="7"/>
  <c r="AJ577" i="7"/>
  <c r="AJ443" i="7"/>
  <c r="AJ530" i="7"/>
  <c r="AJ271" i="7"/>
  <c r="AJ539" i="7"/>
  <c r="AJ713" i="7"/>
  <c r="AJ187" i="7"/>
  <c r="AJ67" i="7"/>
  <c r="AJ597" i="7"/>
  <c r="AJ598" i="7"/>
  <c r="AJ162" i="7"/>
  <c r="AJ724" i="7"/>
  <c r="AJ4" i="7"/>
  <c r="AJ211" i="7"/>
  <c r="AJ474" i="7"/>
  <c r="AJ506" i="7"/>
  <c r="AJ170" i="7"/>
  <c r="AJ595" i="7"/>
  <c r="AJ118" i="7"/>
  <c r="AJ660" i="7"/>
  <c r="AJ552" i="7"/>
  <c r="AJ212" i="7"/>
  <c r="AJ48" i="7"/>
  <c r="AJ497" i="7"/>
  <c r="AJ452" i="7"/>
  <c r="AJ37" i="7"/>
  <c r="AJ472" i="7"/>
  <c r="AJ299" i="7"/>
  <c r="AJ276" i="7"/>
  <c r="AJ182" i="7"/>
  <c r="AJ20" i="7"/>
  <c r="AJ281" i="7"/>
  <c r="AJ526" i="7"/>
  <c r="AJ565" i="7"/>
  <c r="AJ135" i="7"/>
  <c r="AJ618" i="7"/>
  <c r="AJ358" i="7"/>
  <c r="AJ445" i="7"/>
  <c r="AJ331" i="7"/>
  <c r="AJ576" i="7"/>
  <c r="AJ318" i="7"/>
  <c r="AJ173" i="7"/>
  <c r="AJ643" i="7"/>
  <c r="AJ581" i="7"/>
  <c r="AJ717" i="7"/>
  <c r="AJ60" i="7"/>
  <c r="AJ458" i="7"/>
  <c r="AJ183" i="7"/>
  <c r="AJ456" i="7"/>
  <c r="AJ376" i="7"/>
  <c r="AJ479" i="7"/>
  <c r="AJ512" i="7"/>
  <c r="AJ495" i="7"/>
  <c r="AJ65" i="7"/>
  <c r="AJ69" i="7"/>
  <c r="AJ345" i="7"/>
  <c r="AJ623" i="7"/>
  <c r="AJ107" i="7"/>
  <c r="AJ362" i="7"/>
  <c r="AJ606" i="7"/>
  <c r="AJ245" i="7"/>
  <c r="AJ356" i="7"/>
  <c r="AJ347" i="7"/>
  <c r="AJ267" i="7"/>
  <c r="AJ361" i="7"/>
  <c r="AJ583" i="7"/>
  <c r="AJ612" i="7"/>
  <c r="AJ449" i="7"/>
  <c r="AJ566" i="7"/>
  <c r="AJ689" i="7"/>
  <c r="AJ477" i="7"/>
  <c r="AJ350" i="7"/>
  <c r="AJ400" i="7"/>
  <c r="AJ137" i="7"/>
  <c r="AJ719" i="7"/>
  <c r="AJ86" i="7"/>
  <c r="AJ520" i="7"/>
  <c r="AJ110" i="7"/>
  <c r="AJ63" i="7"/>
  <c r="AJ159" i="7"/>
  <c r="AJ608" i="7"/>
  <c r="AJ639" i="7"/>
  <c r="AJ115" i="7"/>
  <c r="AJ83" i="7"/>
  <c r="AJ16" i="7"/>
  <c r="AJ195" i="7"/>
  <c r="AJ40" i="7"/>
  <c r="AJ336" i="7"/>
  <c r="AJ103" i="7"/>
  <c r="AJ481" i="7"/>
  <c r="AJ389" i="7"/>
  <c r="AJ640" i="7"/>
  <c r="AJ235" i="7"/>
  <c r="AJ651" i="7"/>
  <c r="AJ25" i="7"/>
  <c r="AJ559" i="7"/>
  <c r="AJ391" i="7"/>
  <c r="AJ471" i="7"/>
  <c r="AJ489" i="7"/>
  <c r="AJ515" i="7"/>
  <c r="AJ164" i="7"/>
  <c r="AJ29" i="7"/>
  <c r="AJ684" i="7"/>
  <c r="AJ490" i="7"/>
  <c r="AJ111" i="7"/>
  <c r="AJ18" i="7"/>
  <c r="AJ537" i="7"/>
  <c r="AJ620" i="7"/>
  <c r="AJ154" i="7"/>
  <c r="AJ231" i="7"/>
  <c r="AJ199" i="7"/>
  <c r="AJ429" i="7"/>
  <c r="AJ568" i="7"/>
  <c r="AJ70" i="7"/>
  <c r="AJ641" i="7"/>
  <c r="AJ451" i="7"/>
  <c r="AJ175" i="7"/>
  <c r="AJ519" i="7"/>
  <c r="AJ10" i="7"/>
  <c r="AJ406" i="7"/>
  <c r="AJ510" i="7"/>
  <c r="AJ260" i="7"/>
  <c r="AJ694" i="7"/>
  <c r="AJ316" i="7"/>
  <c r="AJ523" i="7"/>
  <c r="AJ357" i="7"/>
  <c r="AJ344" i="7"/>
  <c r="AJ579" i="7"/>
  <c r="AJ399" i="7"/>
  <c r="AJ163" i="7"/>
  <c r="AJ104" i="7"/>
  <c r="AJ644" i="7"/>
  <c r="AJ136" i="7"/>
  <c r="AJ193" i="7"/>
  <c r="AJ491" i="7"/>
  <c r="AJ225" i="7"/>
  <c r="AJ722" i="7"/>
  <c r="AJ278" i="7"/>
  <c r="AJ723" i="7"/>
  <c r="AJ180" i="7"/>
  <c r="AJ224" i="7"/>
  <c r="AJ68" i="7"/>
  <c r="AJ124" i="7"/>
  <c r="AJ188" i="7"/>
  <c r="AJ604" i="7"/>
  <c r="AJ308" i="7"/>
  <c r="AJ122" i="7"/>
  <c r="AJ645" i="7"/>
  <c r="AJ33" i="7"/>
  <c r="AJ388" i="7"/>
  <c r="AJ200" i="7"/>
  <c r="AJ81" i="7"/>
  <c r="AJ77" i="7"/>
  <c r="AJ590" i="7"/>
  <c r="AJ658" i="7"/>
  <c r="AJ236" i="7"/>
  <c r="AJ468" i="7"/>
  <c r="AJ45" i="7"/>
  <c r="AJ52" i="7"/>
  <c r="AJ440" i="7"/>
  <c r="AJ254" i="7"/>
  <c r="AJ289" i="7"/>
  <c r="AJ23" i="7"/>
  <c r="AJ621" i="7"/>
  <c r="AJ591" i="7"/>
  <c r="AJ470" i="7"/>
  <c r="AJ76" i="7"/>
  <c r="AJ12" i="7"/>
  <c r="AJ706" i="7"/>
  <c r="AJ61" i="7"/>
</calcChain>
</file>

<file path=xl/comments1.xml><?xml version="1.0" encoding="utf-8"?>
<comments xmlns="http://schemas.openxmlformats.org/spreadsheetml/2006/main">
  <authors>
    <author>Autor</author>
  </authors>
  <commentList>
    <comment ref="A2" authorId="0" shapeId="0">
      <text>
        <r>
          <rPr>
            <b/>
            <sz val="9"/>
            <color indexed="81"/>
            <rFont val="Segoe UI"/>
            <family val="2"/>
          </rPr>
          <t>Autor:</t>
        </r>
        <r>
          <rPr>
            <sz val="9"/>
            <color indexed="81"/>
            <rFont val="Segoe UI"/>
            <family val="2"/>
          </rPr>
          <t xml:space="preserve">
Erwerber LKW div. Beteiligungsgesellschaften; Abtretung noch unklar</t>
        </r>
      </text>
    </comment>
    <comment ref="A310" authorId="0" shapeId="0">
      <text>
        <r>
          <rPr>
            <b/>
            <sz val="9"/>
            <color indexed="81"/>
            <rFont val="Segoe UI"/>
            <family val="2"/>
          </rPr>
          <t>Autor:</t>
        </r>
        <r>
          <rPr>
            <sz val="9"/>
            <color indexed="81"/>
            <rFont val="Segoe UI"/>
            <family val="2"/>
          </rPr>
          <t xml:space="preserve">
Rechtsnachfolger der Dökel Getränke Vertriebs GmbH; geänderte Vertretung</t>
        </r>
      </text>
    </comment>
    <comment ref="A382" authorId="0" shapeId="0">
      <text>
        <r>
          <rPr>
            <b/>
            <sz val="9"/>
            <color indexed="81"/>
            <rFont val="Segoe UI"/>
            <family val="2"/>
          </rPr>
          <t>Autor:</t>
        </r>
        <r>
          <rPr>
            <sz val="9"/>
            <color indexed="81"/>
            <rFont val="Segoe UI"/>
            <family val="2"/>
          </rPr>
          <t xml:space="preserve">
Käufer war Jost Hinr. Havemann &amp; Sohn GmbH &amp; Co. KG; Umfirmierung 2003</t>
        </r>
      </text>
    </comment>
    <comment ref="A483" authorId="0" shapeId="0">
      <text>
        <r>
          <rPr>
            <b/>
            <sz val="9"/>
            <color indexed="81"/>
            <rFont val="Segoe UI"/>
            <family val="2"/>
          </rPr>
          <t>Autor:</t>
        </r>
        <r>
          <rPr>
            <sz val="9"/>
            <color indexed="81"/>
            <rFont val="Segoe UI"/>
            <family val="2"/>
          </rPr>
          <t xml:space="preserve">
Neue Firma, statt Spedtion Wohlert GmbH &amp; Co. KG, neuer Vertreter, neue Ust-ID</t>
        </r>
      </text>
    </comment>
  </commentList>
</comments>
</file>

<file path=xl/connections.xml><?xml version="1.0" encoding="utf-8"?>
<connections xmlns="http://schemas.openxmlformats.org/spreadsheetml/2006/main">
  <connection id="1" keepAlive="1" name="Abfrage - county code" description="Verbindung mit der Abfrage 'county code' in der Arbeitsmappe." type="5" refreshedVersion="6" background="1" saveData="1">
    <dbPr connection="Provider=Microsoft.Mashup.OleDb.1;Data Source=$Workbook$;Location=county code;Extended Properties=&quot;&quot;" command="SELECT * FROM [county code]"/>
  </connection>
  <connection id="2" keepAlive="1" name="Abfrage - spain country codes csv" description="Verbindung mit der Abfrage 'spain country codes csv' in der Arbeitsmappe." type="5" refreshedVersion="0" background="1">
    <dbPr connection="Provider=Microsoft.Mashup.OleDb.1;Data Source=$Workbook$;Location=&quot;spain country codes csv&quot;" command="SELECT * FROM [spain country codes csv]"/>
  </connection>
</connections>
</file>

<file path=xl/sharedStrings.xml><?xml version="1.0" encoding="utf-8"?>
<sst xmlns="http://schemas.openxmlformats.org/spreadsheetml/2006/main" count="26152" uniqueCount="7706">
  <si>
    <t>Ident_type</t>
  </si>
  <si>
    <t>Ident</t>
  </si>
  <si>
    <t>Address_wo_country</t>
  </si>
  <si>
    <t>Country</t>
  </si>
  <si>
    <t>title_rep1</t>
  </si>
  <si>
    <t>name_rep1</t>
  </si>
  <si>
    <t>title_rep2</t>
  </si>
  <si>
    <t>name_rep2</t>
  </si>
  <si>
    <t>second_level_rep_var_en</t>
  </si>
  <si>
    <t>second_level_rep_var_es</t>
  </si>
  <si>
    <t>pay_fix</t>
  </si>
  <si>
    <t>pay_per_purchased_truck</t>
  </si>
  <si>
    <t>pay_per_leased_truck</t>
  </si>
  <si>
    <t>limit_text_en</t>
  </si>
  <si>
    <t>limit_text_es</t>
  </si>
  <si>
    <t>factor</t>
  </si>
  <si>
    <t>subtraction_factor</t>
  </si>
  <si>
    <t>group</t>
  </si>
  <si>
    <t>Email</t>
  </si>
  <si>
    <t>IBAN</t>
  </si>
  <si>
    <t>BIC</t>
  </si>
  <si>
    <t>factor_word_en</t>
  </si>
  <si>
    <t>factor_word_es</t>
  </si>
  <si>
    <t>for_por_en</t>
  </si>
  <si>
    <t>Signpage_block</t>
  </si>
  <si>
    <t>Barcode_CPA_EN</t>
  </si>
  <si>
    <t>Barcode_DoT_EN</t>
  </si>
  <si>
    <t>Barcode_Dis_EN</t>
  </si>
  <si>
    <t>name_wo_illegal_char</t>
  </si>
  <si>
    <t>Country_en</t>
  </si>
  <si>
    <t>Rep_phrase_en</t>
  </si>
  <si>
    <t>NUMBER_REPS_signing</t>
  </si>
  <si>
    <t>and_its1</t>
  </si>
  <si>
    <t>and_its2</t>
  </si>
  <si>
    <t>pay_fix_word_en</t>
  </si>
  <si>
    <t>pay_fix_word_es</t>
  </si>
  <si>
    <t>pppt_word_en</t>
  </si>
  <si>
    <t>pplt_word_en</t>
  </si>
  <si>
    <t>NIF</t>
  </si>
  <si>
    <t>B20830899</t>
  </si>
  <si>
    <t>N/A</t>
  </si>
  <si>
    <t>ZAISA III, POLÍGONO 4, PARCELA 4.1 A .IRUN20-GIPUZKOA</t>
  </si>
  <si>
    <t>ES</t>
  </si>
  <si>
    <t xml:space="preserve">consejero presidente </t>
  </si>
  <si>
    <t xml:space="preserve">MARIO PALACIOS ORTEGA </t>
  </si>
  <si>
    <t>.</t>
  </si>
  <si>
    <t>GRUPO GACELA</t>
  </si>
  <si>
    <t>943626299/943630314 MIREYA</t>
  </si>
  <si>
    <t>mireya@gacela.com</t>
  </si>
  <si>
    <t>YES</t>
  </si>
  <si>
    <t>B13240460</t>
  </si>
  <si>
    <t>CALLE CASTILLO, 51, 13610 CAMPO DE CRIPTANA, CIUDAD REAL</t>
  </si>
  <si>
    <t>administrador solidario</t>
  </si>
  <si>
    <t>ZENON-SANTIAGO MUÑOZ ABAD</t>
  </si>
  <si>
    <t>GRUPO AMA</t>
  </si>
  <si>
    <t>CALLE CASTILLO,51,13610 CAMPO DE CRIPTANA-CIUDAD REAL</t>
  </si>
  <si>
    <t>zmunoz@transportesama.es</t>
  </si>
  <si>
    <t>BKBKESMMXXX</t>
  </si>
  <si>
    <t>Yes</t>
  </si>
  <si>
    <t>administrador único</t>
  </si>
  <si>
    <t>RANGEL PATINO E HIJOS SL</t>
  </si>
  <si>
    <t>B06617096</t>
  </si>
  <si>
    <t>POLIG INDUSTRIAL 'LA SILERA', 7, CALLE ROMEROARROYO DE SAN SERVAN 06850 BADAJOZ</t>
  </si>
  <si>
    <t>JUAN PEREZ RANGEL</t>
  </si>
  <si>
    <t>B06156418</t>
  </si>
  <si>
    <t>P.I."LA SILERA"CALLE ROMERO, 7-06850 ARROYO DE SAN SERVAN-BADAJOZ</t>
  </si>
  <si>
    <t>administracion@perezrangel.com</t>
  </si>
  <si>
    <t>INTERNACIONAL TRANS-ESTACION, SDAD. COOP</t>
  </si>
  <si>
    <t>F20549747</t>
  </si>
  <si>
    <t>ESTACION S/N BAJO.EDIFICIO SAN MARCIALIRUN20-GIPUZKOA</t>
  </si>
  <si>
    <t>CARLOS HERNAEZ ORTIZ DE URBINA</t>
  </si>
  <si>
    <t>ASESORIA GARO-IRUN</t>
  </si>
  <si>
    <t>A LA ATENCION MIREN URANGA, CALLE GAZTAINONDO KALEA, 3-ENTRADA POR CALLE LA ESTACION ,EDIFICIO SAN MARCIAL,20301 IRUN-GIPUZKOA</t>
  </si>
  <si>
    <t>ana@jakinboaz.net</t>
  </si>
  <si>
    <t>EUROTRANSLIQ,SL</t>
  </si>
  <si>
    <t>B09358391</t>
  </si>
  <si>
    <t>Carretera Madrid, Km. 234, Monte de la Abadesa.VILLAGONZALO-PEDERNALES09-BURGOS</t>
  </si>
  <si>
    <t>ALFONSO GARCIA RODRIGUEZ</t>
  </si>
  <si>
    <t>CTRA.MADRID-IRUN, KM 234-09195 VILLAGONZALO PEDERNALES(BURGOS)</t>
  </si>
  <si>
    <t>financiero@garme.es</t>
  </si>
  <si>
    <t>CMCIESMM</t>
  </si>
  <si>
    <t>LOGISTICA BLASTRANS, SLU</t>
  </si>
  <si>
    <t>B73141434</t>
  </si>
  <si>
    <t>C/VENEZUELA PARCELA-1-7, NAVE 1º A-30820 ALCANTARILLA(MURCIA)</t>
  </si>
  <si>
    <t>BLAS SANCHEZ MORENO</t>
  </si>
  <si>
    <t>eva@blastrans.com</t>
  </si>
  <si>
    <t>MESTRANS SL</t>
  </si>
  <si>
    <t>B60039518</t>
  </si>
  <si>
    <t>CL THOMAS ALBA EDISON,PARC.35-36,PI.PLANS D'ARAULA POBLA DE CLARAMUNT08787</t>
  </si>
  <si>
    <t>PRESIDENTE Y CONSEJERO DELEGADO</t>
  </si>
  <si>
    <t>JUAN CARLOS MESAS MUÑOZ</t>
  </si>
  <si>
    <t>CALLE THOMAS ALBA EDISON, S/N, POL. IND. ELS PLANS D'ARAU, 08787 LA POBLA DE CLARAMUNT, BARCELONA</t>
  </si>
  <si>
    <t>sonia@mestrans.com</t>
  </si>
  <si>
    <t>BALTRAN, SOCIEDAD ANONIMA</t>
  </si>
  <si>
    <t>A13008461</t>
  </si>
  <si>
    <t>CTRA DE CARRIÓN S/NCIUDAD REAL13005-CIUDAD REAL</t>
  </si>
  <si>
    <t>consejero delegado y presidente</t>
  </si>
  <si>
    <t>JOSE LUIS RUIZ HERAS</t>
  </si>
  <si>
    <t>CARRETERA CARRION,S/N-13005 CIUDAD REAL-A/A SANTOS</t>
  </si>
  <si>
    <t>joseluis@baltransa.com</t>
  </si>
  <si>
    <t>INTERXUQUER, S.L.</t>
  </si>
  <si>
    <t>B96821913</t>
  </si>
  <si>
    <t>CALLE VALENCIA S/NFAVARA46-VALENCIA</t>
  </si>
  <si>
    <t>JOAN ENRIC ENGUIX MORANT</t>
  </si>
  <si>
    <t>noelia@interxuquer.com</t>
  </si>
  <si>
    <t>LOGISTICA Y ALMACENAMIENTO DEL MEDITERRANEO, SL</t>
  </si>
  <si>
    <t>C/ GERMANELLS 14 - POLIGONO INDUSTRIAL L'HORTETA.RAFELBUNYOL46-VALENCIA</t>
  </si>
  <si>
    <t>JOSE PEREZ IÑIGUEZ</t>
  </si>
  <si>
    <t>sandraarnedo@logalmed.com</t>
  </si>
  <si>
    <t>TRANSPORTES GARME, S.A.</t>
  </si>
  <si>
    <t>A09044751</t>
  </si>
  <si>
    <t>CTRA MADRID-IRUN Km 234 - MONTE DE LA ABADESAVILLAGONZALO-PEDERNALES 09000-
BURGOS</t>
  </si>
  <si>
    <t>consejero presidente y consejero delegado</t>
  </si>
  <si>
    <t>JESUS MANUEL GARCIA RODRIGUEZ</t>
  </si>
  <si>
    <t>TRANSPORTES F. JAVIER ORTEGA SL</t>
  </si>
  <si>
    <t>B20632915</t>
  </si>
  <si>
    <t>ZONA PORTUARIA DE LEZO.PASAJES20110-GIPUZKOA</t>
  </si>
  <si>
    <t>FRANCISCO JAVIER ORTEGA REMIREZ</t>
  </si>
  <si>
    <t>jortega@transportesortagui.com</t>
  </si>
  <si>
    <t>TRANSPORTES ORTAGUI, S.A.</t>
  </si>
  <si>
    <t>A20070918</t>
  </si>
  <si>
    <t>ZONA PORTUARIA DE LEZOPASAJES20100-GIPUZKOA</t>
  </si>
  <si>
    <t>TRANSPORTES TOVAR GIL SOCIEDAD LIMITADA, UNIPERSONAL.</t>
  </si>
  <si>
    <t>B42170878</t>
  </si>
  <si>
    <t>POLIG INDUSTRIAL VALCORBA MANZANA IPG 1 , PARCELA 3SORIASORIA</t>
  </si>
  <si>
    <t>BASILIO TOVAR GIL</t>
  </si>
  <si>
    <t>basi@transportestovargil.com</t>
  </si>
  <si>
    <t>MN-MOMPAS, SL</t>
  </si>
  <si>
    <t>B20852166</t>
  </si>
  <si>
    <t>Pº ONDARRETA Nº13, 6ºC.SAN SEBASTIÁN20000-GIPUZKOA</t>
  </si>
  <si>
    <t>JESUS MAEZTU ZABALETA</t>
  </si>
  <si>
    <t>miren@jakinboaz.net</t>
  </si>
  <si>
    <t>TRANS-TEIXINE SL</t>
  </si>
  <si>
    <t>B25614660</t>
  </si>
  <si>
    <t>C/ PROGRES 4BENAVENT DE SEGRIA25-LLEIDA</t>
  </si>
  <si>
    <t>JORDI TEIXINE GENE</t>
  </si>
  <si>
    <t>GRUPO TRANSFRISE</t>
  </si>
  <si>
    <t>POL.IND.CAMI DELS FRARES RECINTO CIM C/D P-5,25190 LLEIDA-A/A JORDI TEIXINÉ GENÉ</t>
  </si>
  <si>
    <t>973216450/VANESA</t>
  </si>
  <si>
    <t>jteixine@transfrise.es</t>
  </si>
  <si>
    <t>ES1021000524750200042237</t>
  </si>
  <si>
    <t>CAIXESBBXXX</t>
  </si>
  <si>
    <t>TRANSPORTES FRIGORIFICS DEL SEGRE,SL</t>
  </si>
  <si>
    <t>B25465535</t>
  </si>
  <si>
    <t>POLIG INDUSTRIAL CAMI DELS FRARES, RECINTO CIM, CALLE D, PARCELA 5 S/NLLEIDA25-LLEIDA</t>
  </si>
  <si>
    <t>Presidente</t>
  </si>
  <si>
    <t>ES8121000203760200925207 </t>
  </si>
  <si>
    <t>TRANSPORTES EUROPEOS COMUNITARIOS SOCIEDAD ANONIMA</t>
  </si>
  <si>
    <t>A46632337</t>
  </si>
  <si>
    <t>C/ CUATRO 29 Y 31 - POLIGONO INDUSTRIAL EL BOBALARMASSAMAGRELL46-VALENCIA</t>
  </si>
  <si>
    <t>consejero presidente y secretario</t>
  </si>
  <si>
    <t>JUAN-JOSE ARNEDO MEDINA</t>
  </si>
  <si>
    <t>ARMESA</t>
  </si>
  <si>
    <t>jmam@armesa.es</t>
  </si>
  <si>
    <t>TRANSPORTES EUROVERJA, SL</t>
  </si>
  <si>
    <t>B30428254</t>
  </si>
  <si>
    <t>CTRA DE MURCIA 109 - PARAJE PUENTE DE HIERRO. APARTADO DE CORREOS 87CEHEGIN30-MURCIA</t>
  </si>
  <si>
    <t>ALFONSO MARTINEZ GUIRAO</t>
  </si>
  <si>
    <t>BEGASTRI</t>
  </si>
  <si>
    <t>05.07.2017</t>
  </si>
  <si>
    <t>B04519708</t>
  </si>
  <si>
    <t>DOMINGO SALAS MUÑOZ</t>
  </si>
  <si>
    <t>SALAS AGUILA</t>
  </si>
  <si>
    <t>950449286/619779927</t>
  </si>
  <si>
    <t>ES7530580022812720007695</t>
  </si>
  <si>
    <t>CCRIES2AXXX</t>
  </si>
  <si>
    <t>B04213831</t>
  </si>
  <si>
    <t>MARIA DOLORES SALAS AGUILA</t>
  </si>
  <si>
    <t>administracion@gruposalasaguila.es</t>
  </si>
  <si>
    <t>SPAIN TRAILER RENTAL, SL</t>
  </si>
  <si>
    <t>B54469069</t>
  </si>
  <si>
    <t>C/ CUENCA 3 1IBI03440-ALICANTE</t>
  </si>
  <si>
    <t xml:space="preserve"> LUIS TORTOSA SEGOVIA</t>
  </si>
  <si>
    <t>GRUPO TORTOSA</t>
  </si>
  <si>
    <t>felipeduran@luistortosa.com</t>
  </si>
  <si>
    <t>Tudefrigo S.L.</t>
  </si>
  <si>
    <t>B20458642</t>
  </si>
  <si>
    <t>ORIA ETORBIDEA, Nº 10, EDIF. BRUNET, OF 506.-LASARTE-ORIA20-GIPUZKOA</t>
  </si>
  <si>
    <t>Meliton Tudero Garcia</t>
  </si>
  <si>
    <t>+34 943.371.987</t>
  </si>
  <si>
    <t>alberto@tudefrigo.com</t>
  </si>
  <si>
    <t>B04703948</t>
  </si>
  <si>
    <t>Ctra. Nac. 340. Km. 535. 04628- Antas. ALMERIA</t>
  </si>
  <si>
    <t>Isabel Alonso Alonso</t>
  </si>
  <si>
    <t>Ctra. Nac. 340 km 535.04628- Antas. ALMERIA</t>
  </si>
  <si>
    <t>950 453 506</t>
  </si>
  <si>
    <t>contabilidad@isabelalonso.net</t>
  </si>
  <si>
    <t>Pre-assignor of Ludobopa SL</t>
  </si>
  <si>
    <t>ACOTRAL DISTRIBUCION CANARIAS S.A.U</t>
  </si>
  <si>
    <t>ES_B92211838</t>
  </si>
  <si>
    <t>0</t>
  </si>
  <si>
    <t>ADOLFO GARCIA CAMILO</t>
  </si>
  <si>
    <t>DNI</t>
  </si>
  <si>
    <t>ISLAS CANARIAS,35-04100 NIJAR (ALMERIA)</t>
  </si>
  <si>
    <t>administracion@garciacamilo.com</t>
  </si>
  <si>
    <t>not sent</t>
  </si>
  <si>
    <t>No</t>
  </si>
  <si>
    <t>811261795690</t>
  </si>
  <si>
    <t>03.07.2017</t>
  </si>
  <si>
    <t>/</t>
  </si>
  <si>
    <t>administrador mancomunado</t>
  </si>
  <si>
    <t>ENVIADO</t>
  </si>
  <si>
    <t>ATTENTION: EMAIL ADDRESS seems incorect</t>
  </si>
  <si>
    <t>ALOKALAN SL</t>
  </si>
  <si>
    <t>B20816559</t>
  </si>
  <si>
    <t>C/ ARAÑA BURU, Nº 1OIARTZUN20-GIPUZKOA</t>
  </si>
  <si>
    <t>apoderado</t>
  </si>
  <si>
    <t>FERNANDO SERRADILLA FERNANDEZ</t>
  </si>
  <si>
    <t>GRUPO SAN JOSE</t>
  </si>
  <si>
    <t>CALLE ARAÑA BURU,1-20180 OIARTZUN-GUIPUZCOA</t>
  </si>
  <si>
    <t>gtl@thcorredor.es</t>
  </si>
  <si>
    <t>ALBERTO MUÑOZ ABAD</t>
  </si>
  <si>
    <t>06233174J</t>
  </si>
  <si>
    <t>CALLE JOSE ANTONIO,51, 13610 CAMPO DE CRIPTANA, CIUDAD REAL</t>
  </si>
  <si>
    <t>ANA Mª SANCHEZ RAMIREZ</t>
  </si>
  <si>
    <t>C/CASTILLO DE LOS VELEZ, 14-04100 NIJAR (ALMERIA)</t>
  </si>
  <si>
    <t>Antonia Garcia Ortega</t>
  </si>
  <si>
    <t>23234524Q</t>
  </si>
  <si>
    <t>CALLE DOCTOR SEVERO OCHOA 28, 04600 HUERCAL-OVERA - ALMERIA</t>
  </si>
  <si>
    <t>silvia@transportescerezuela.com</t>
  </si>
  <si>
    <t>811261795587</t>
  </si>
  <si>
    <t>APOLO LOGISTICA-GRUPO ALFA SL</t>
  </si>
  <si>
    <t>B20840690</t>
  </si>
  <si>
    <t>AVDA.LETXUMBORRO,92-20301 IRUN</t>
  </si>
  <si>
    <t xml:space="preserve">Administrador Solidaro </t>
  </si>
  <si>
    <t>Iñaki Ugartemendia Saizar</t>
  </si>
  <si>
    <t>0034943639343</t>
  </si>
  <si>
    <t>iugartemendia@apolologistica.com</t>
  </si>
  <si>
    <t>803762888307</t>
  </si>
  <si>
    <t>POPUESMM</t>
  </si>
  <si>
    <t>ARMESA LOGISTICA INTERNACIONAL SA</t>
  </si>
  <si>
    <t>A98548449</t>
  </si>
  <si>
    <t>Calle Dr. Fleming 11, 2º -46134-FOIOS. VALENCIA</t>
  </si>
  <si>
    <t>Juan-José Arnedo Medina</t>
  </si>
  <si>
    <t>Calle Dr. Fleming 11, 2º -46134-FOIOS. VALENCIA.-A/A JUAN JOSE ARNEDO</t>
  </si>
  <si>
    <t>0034917517</t>
  </si>
  <si>
    <t>veronica@iurislog.com</t>
  </si>
  <si>
    <t>811261795668</t>
  </si>
  <si>
    <t>72879682L</t>
  </si>
  <si>
    <t>Calle Almazán 17,
42004 SORIA</t>
  </si>
  <si>
    <t>Pol. Ind. Valcorba, IPG 1, parcela 3;
42005 SORIA-A/A CARMEN</t>
  </si>
  <si>
    <t>0034975214368</t>
  </si>
  <si>
    <t>803762888270</t>
  </si>
  <si>
    <t>BASILIO TOVAR SANCHO</t>
  </si>
  <si>
    <t>16745667B</t>
  </si>
  <si>
    <t>Calle Fragua 3, 
42120 Gomara - SORIA</t>
  </si>
  <si>
    <t>77509699K</t>
  </si>
  <si>
    <t>C/SAN AGUSTIN, 133-30430 CAHEGIN-MURCIA</t>
  </si>
  <si>
    <t>GRUPO BLASTRANS</t>
  </si>
  <si>
    <t>C/VENEZUELA PARCELA-1-7, NAVE 1º A-30820 ALCANTARILLA(MURCIA)-A/A BLAS SANCHEZ</t>
  </si>
  <si>
    <t>CAMPILLO PALMERA SL</t>
  </si>
  <si>
    <t>B73783003</t>
  </si>
  <si>
    <t>Carretera Nac. Km.373. Pol. lnd. La Serreta, 30500 MOLINA DE SEGURA -  MURCIA</t>
  </si>
  <si>
    <t>Carmen Campillo</t>
  </si>
  <si>
    <t xml:space="preserve"> up to a total maximum of 500 000 EUR (in words: five-hundred-thousand Euro).</t>
  </si>
  <si>
    <t xml:space="preserve"> hasta un importe máximo de 500 000 euros (en palabras: quinientos mil euros).</t>
  </si>
  <si>
    <t>0034 968 647000</t>
  </si>
  <si>
    <t>mariacampillo@cpalmera.es</t>
  </si>
  <si>
    <t>811261795565</t>
  </si>
  <si>
    <t>30.06.2017</t>
  </si>
  <si>
    <t>CARMEN LOPEZ NIETO</t>
  </si>
  <si>
    <t>27495933P</t>
  </si>
  <si>
    <t>AVDA.FEDERICO GARCIA LORCA,3 1º IZQ-04100 NIJAR (ALMERIA)</t>
  </si>
  <si>
    <t>Caro Bautista y Sanchez SL</t>
  </si>
  <si>
    <t>B11026440</t>
  </si>
  <si>
    <t>AVDA.DE SEVILLA 36, TREBUJENA- 11560 CADIZ</t>
  </si>
  <si>
    <t>ANTONIO BAUTISTA VILLALBA</t>
  </si>
  <si>
    <t>0034 956 15 79 29</t>
  </si>
  <si>
    <t>contabilidad@cabasasl.es</t>
  </si>
  <si>
    <t>811261795598</t>
  </si>
  <si>
    <t>CISTERNAS DE BONARES SA</t>
  </si>
  <si>
    <t>A21227723</t>
  </si>
  <si>
    <t>CTRA.NIEBLA-BONARES, KM.1,5, 21840 NIEBLA, HUELVA</t>
  </si>
  <si>
    <t>FRANCISCO JOSE ROMERO GARCIA</t>
  </si>
  <si>
    <t>CTRA.NIEBLA-BONARES, KM.1,5-21840 NIEBLA-HUELVA/FRANCISCO</t>
  </si>
  <si>
    <t>959 363 814</t>
  </si>
  <si>
    <t>dmoro@cisterbona.com</t>
  </si>
  <si>
    <t>COMPAÑIA LOGISTICA ACOTRAL S.A.U.</t>
  </si>
  <si>
    <t>P.I. ANTEQUERA, C/CUEVA DE VIERA, 2 29200-ANTEQUERA (MALAGA) ESPAÑA</t>
  </si>
  <si>
    <t>alvaro.avila@acotral.com</t>
  </si>
  <si>
    <t>CONCEPCION TORREGASSA MASSANA</t>
  </si>
  <si>
    <t>0034902404006</t>
  </si>
  <si>
    <t>imma.clotet@transambiental.com</t>
  </si>
  <si>
    <t>811261795532</t>
  </si>
  <si>
    <t>CRISTINA TORRELLES DUESO</t>
  </si>
  <si>
    <t>43708957X</t>
  </si>
  <si>
    <t>CALLE PROGRES,5,25132 BENAVENT DE SEGRIA,LLEIDA</t>
  </si>
  <si>
    <t>DOLORES AGUILA PARRA SOCIEDAD LIMITADA</t>
  </si>
  <si>
    <t>B04232443</t>
  </si>
  <si>
    <t>AVENIDA 28 DE FEBRERO SIN NUMERO.ALBOX04-ALMERÍA</t>
  </si>
  <si>
    <t>DOQUIER, SCL</t>
  </si>
  <si>
    <t>F20533048</t>
  </si>
  <si>
    <t>C/ ANTXOTXIPI,10-ZAISA III-20305 IRUN(GUIPUZCOA)</t>
  </si>
  <si>
    <t>C/ ANTXOTXIPI,10-ZAISA III-20305 IRUN(GUIPUZCOA)-A/A MARIO PALACIOS</t>
  </si>
  <si>
    <t>EMILIO GIMENEZ ALARTE</t>
  </si>
  <si>
    <t>77518116C</t>
  </si>
  <si>
    <t>C/ MAGISTERIO 3-2ºC-30400 CARAVACA DE LA CRUZ-MURCIA</t>
  </si>
  <si>
    <t>EULALIA BASSAS URBANO</t>
  </si>
  <si>
    <t>46754945Q</t>
  </si>
  <si>
    <t>CALLE JOSEP CULLERE, 19, GOLMES, BARCELONA</t>
  </si>
  <si>
    <t>BCOEESMM140</t>
  </si>
  <si>
    <t>EUMATRANS SL</t>
  </si>
  <si>
    <t>B11595212</t>
  </si>
  <si>
    <t>Calle Dr. Pariente 10, 
11500 EL PUERTO DE SANTA MARIA-- CADIZ</t>
  </si>
  <si>
    <t>FRANCISCO LACUESTA MARTINEZ</t>
  </si>
  <si>
    <t>0034 956 86 12 50</t>
  </si>
  <si>
    <t>cmunoz@eumatrans.com</t>
  </si>
  <si>
    <t>811261795576</t>
  </si>
  <si>
    <t>FRANCISCA CRESPO CANO</t>
  </si>
  <si>
    <t>CALLE NATIVIDAD,3,04628 ANTAS, ALMERIA</t>
  </si>
  <si>
    <t>ISABEL ALONSO</t>
  </si>
  <si>
    <t>FRANCISCO GARCIA CAMILO</t>
  </si>
  <si>
    <t>27255224V</t>
  </si>
  <si>
    <t>0034950360136</t>
  </si>
  <si>
    <t>FRANCISCO MELGAREJO TOLEDO</t>
  </si>
  <si>
    <t>SALVADOR SEGUI,78-30530 CIEZA(MURCIA)</t>
  </si>
  <si>
    <t>friocarteya@gmail.com</t>
  </si>
  <si>
    <t>FRIGO EXPRESS EUROPE SL</t>
  </si>
  <si>
    <t>B25057183</t>
  </si>
  <si>
    <t>P.I.EL SEGRE PARC.407-LLEIDA</t>
  </si>
  <si>
    <t>Josep Joan Tarragona Montalvo</t>
  </si>
  <si>
    <t>0034973184436</t>
  </si>
  <si>
    <t>control@transportstarragona.com</t>
  </si>
  <si>
    <t>811261795705</t>
  </si>
  <si>
    <t>GABRIEL GUERRERO SOLER</t>
  </si>
  <si>
    <t>GARRAOIAK HONTORIA S. COOP.</t>
  </si>
  <si>
    <t>F20545489</t>
  </si>
  <si>
    <t>Calle Antxotxipi 17, ZAISA III-20305- IRUN</t>
  </si>
  <si>
    <t>gerente</t>
  </si>
  <si>
    <t>JOSÉ Ma FUENTES GARCIA-BERNARDO</t>
  </si>
  <si>
    <t>ANTXOTXIPL,17-ZAISA III-20305 IRUN</t>
  </si>
  <si>
    <t>0034943666075</t>
  </si>
  <si>
    <t>sisasi@sacytrans.com</t>
  </si>
  <si>
    <t>811261795554</t>
  </si>
  <si>
    <t>GINÉS GARCIA CEREZUELA</t>
  </si>
  <si>
    <t>23239815V</t>
  </si>
  <si>
    <t>CALLE EL CANTAL 20, 04638 MOJACAR-ALMERIA</t>
  </si>
  <si>
    <t>0034950470050</t>
  </si>
  <si>
    <t>HERMANOS GARCIA CAMILO SL</t>
  </si>
  <si>
    <t>B04278248</t>
  </si>
  <si>
    <t>PARAJE HUALIX NUEVO ,S/N-04100 NIJAR(ALMERIA)</t>
  </si>
  <si>
    <t>Administrador solidario</t>
  </si>
  <si>
    <t>Francisco Garcia Camilo</t>
  </si>
  <si>
    <t>0034950361008</t>
  </si>
  <si>
    <t>HERMENEGILDO PALACIOS ARRIBAS</t>
  </si>
  <si>
    <t>15072308V</t>
  </si>
  <si>
    <t>IBENSE LOGISTICA SL</t>
  </si>
  <si>
    <t>B54017637</t>
  </si>
  <si>
    <t>C/ EMPECINADO, 5IBI03440-ALICANTE</t>
  </si>
  <si>
    <t>JUAN LUIS TORTOSA RODRIGUEZ</t>
  </si>
  <si>
    <t>ALEJANDRO TORTOSA RODRIGUEZ</t>
  </si>
  <si>
    <t>IGOA Y PATXI SL</t>
  </si>
  <si>
    <t>B31697444</t>
  </si>
  <si>
    <t>POLG.IND.EGÜES C/Z Nº 11-31486 EGÜES (NAVARRA)</t>
  </si>
  <si>
    <t>Consejero Presidente</t>
  </si>
  <si>
    <t>ASIER IGOA COS</t>
  </si>
  <si>
    <t>0034948330100</t>
  </si>
  <si>
    <t>igoaa@igoaypatxi.com</t>
  </si>
  <si>
    <t>803762888281</t>
  </si>
  <si>
    <t>sent by VatS</t>
  </si>
  <si>
    <t>ISABEL ALONSO ALONSO, S.L.</t>
  </si>
  <si>
    <t>B04332318</t>
  </si>
  <si>
    <t>Isabel Maria Alonso Alonso</t>
  </si>
  <si>
    <t>0037950453506</t>
  </si>
  <si>
    <t>811261795727</t>
  </si>
  <si>
    <t>ISABEL MARIA ALONSO ALONSO</t>
  </si>
  <si>
    <t>27526559K</t>
  </si>
  <si>
    <t>CALLE GARCILASO DE LA VEGA, 9, VERA, ALMERIA</t>
  </si>
  <si>
    <t>JESUS CARCIA CAMILO</t>
  </si>
  <si>
    <t>27518221D</t>
  </si>
  <si>
    <t>C/ CASTILLO DE LOS VELEZ, 14-04100 NIJAR (ALMERIA)</t>
  </si>
  <si>
    <t>43708946E</t>
  </si>
  <si>
    <t>ES4021000524730200060807</t>
  </si>
  <si>
    <t>Josa Trans Aliment SL</t>
  </si>
  <si>
    <t>B25621863</t>
  </si>
  <si>
    <t>Calle Sant Jordi 4, Les Borges Blanques -25400- Lleida</t>
  </si>
  <si>
    <t>DAVID JOSA CASTRO</t>
  </si>
  <si>
    <t>+34 973 14 22 65</t>
  </si>
  <si>
    <t>josatransal@gmail.com</t>
  </si>
  <si>
    <t>811261795613</t>
  </si>
  <si>
    <t>JOSE ANTONIO PEREZ GIMENEZ</t>
  </si>
  <si>
    <t>77517687M</t>
  </si>
  <si>
    <t>C/ REPUBLICA ARGENTINA, 26-1C-30400 CARAVACA DE LA CRUZ(MURCIA)</t>
  </si>
  <si>
    <t>JOSE CONSUEGRA ALBOLAFIA</t>
  </si>
  <si>
    <t>BSCHESMM</t>
  </si>
  <si>
    <t>JOSE GREGORIO MUÑOZ ABAD</t>
  </si>
  <si>
    <t>06215443S</t>
  </si>
  <si>
    <t>CALLE CASTILLO,51 PO 1,13610 CAMPO DE CRIPTANA, CIUDAD REAL</t>
  </si>
  <si>
    <t>CALLE CASTILLO,51 PO 1,13610 CAMPO DE CRIPTANA-CIUDAD REAL</t>
  </si>
  <si>
    <t>JOSE JOSA DE RIU</t>
  </si>
  <si>
    <t>78055316D</t>
  </si>
  <si>
    <t>28/06/17</t>
  </si>
  <si>
    <t>JOSEFA ANGUSTIA ROSA CERVANTES</t>
  </si>
  <si>
    <t>45589488S</t>
  </si>
  <si>
    <t>CALLE OBISPO ORBERA, 15, PO 1, GARRUCHA, ALMERIA</t>
  </si>
  <si>
    <t>DoT signed two days before the date of CPA - Natural person</t>
  </si>
  <si>
    <t>JOSEP M. DOMENECH REY</t>
  </si>
  <si>
    <t>CALLE MOLI VELL, 41-45,25140 ARBECA,LLEIDA</t>
  </si>
  <si>
    <t>BBVAESMMXXX</t>
  </si>
  <si>
    <t>JUAN MESAS ROMERA</t>
  </si>
  <si>
    <t>COMPTE BORRELL,32,08700 IGUALADA(BARCELONA)</t>
  </si>
  <si>
    <t>MESTRANS</t>
  </si>
  <si>
    <t>LLACER Y NAVARRO,SL</t>
  </si>
  <si>
    <t>Elca 5 OLIVA 46-VALENCIA</t>
  </si>
  <si>
    <t>JOSE LLACER CATALA</t>
  </si>
  <si>
    <t>pdocanto@llacerynavarro.com</t>
  </si>
  <si>
    <t>LOPEZ FERNANDEZ HERMANOS SA</t>
  </si>
  <si>
    <t>A30168439</t>
  </si>
  <si>
    <t>Calle Isaac Peral 10, 30430- Cehegin. MURCIA</t>
  </si>
  <si>
    <t>Administrador Único</t>
  </si>
  <si>
    <t>José López Fernández</t>
  </si>
  <si>
    <t>Calle Isaac Peral 10, 30430- Cehegin. MURCIA-A/A JUAN SANCHEZ</t>
  </si>
  <si>
    <t>0034917517595</t>
  </si>
  <si>
    <t>jsanchezp_202@hotmail.com</t>
  </si>
  <si>
    <t>811261795657</t>
  </si>
  <si>
    <t>ES1301821863720201536007</t>
  </si>
  <si>
    <t>BBVAESMM</t>
  </si>
  <si>
    <t>LUDOBOPA SL</t>
  </si>
  <si>
    <t>B92211838</t>
  </si>
  <si>
    <t>C/ CASTELAO 2 - LOCAL 9, POLIGONO INDUSTRIAL GUADALHORCEMÁLAGA29-MÁLAGA</t>
  </si>
  <si>
    <t>consejero delegado solidario</t>
  </si>
  <si>
    <t>ACOTRAL</t>
  </si>
  <si>
    <t>LUIS TORTOSA SEGOVIA SL</t>
  </si>
  <si>
    <t>B53024568</t>
  </si>
  <si>
    <t>C/ CUENCA, 3 IBI 03440-ALICANTE</t>
  </si>
  <si>
    <t>Mª LEONOR SANCHEZ SANCHEZ</t>
  </si>
  <si>
    <t>CIUDAD JARDIN,10-1º A</t>
  </si>
  <si>
    <t>MANUEL ACEBAL REVUELTA</t>
  </si>
  <si>
    <t>C/ CANTON, 185-39300 BARREDA(TORRELAVEGA)</t>
  </si>
  <si>
    <t>transportesacebal@hotmail.com</t>
  </si>
  <si>
    <t>MANUEL FRANCISCO CRESPO AGÜERO</t>
  </si>
  <si>
    <t>45585217E</t>
  </si>
  <si>
    <t>MARIA DEL CARMEN REDONDO RUIZ</t>
  </si>
  <si>
    <t>27197258E</t>
  </si>
  <si>
    <t>ISLAS CANARIAS,35-04100 NIJAR(ALMERIA)</t>
  </si>
  <si>
    <t>infotransportesrubio@gmail.com</t>
  </si>
  <si>
    <t>MIGUEL VILLARO CORTADA</t>
  </si>
  <si>
    <t>43705591W</t>
  </si>
  <si>
    <t>C/VERGE DELS SOCORS, 26-25310 AGRAMUNT (LLEIDA)</t>
  </si>
  <si>
    <t>0034973390315</t>
  </si>
  <si>
    <t>gemma@entornologistico.com</t>
  </si>
  <si>
    <t>MUNALEIX SL</t>
  </si>
  <si>
    <t>B96321252</t>
  </si>
  <si>
    <t>CTRA.BURJASOT A TORRES-TORRES KM 6.270-46112 MASARROCHOS(VALENCIA)</t>
  </si>
  <si>
    <t>D. MUÑOZ ALEIX JAVIER VICENTE</t>
  </si>
  <si>
    <t>0034961310586</t>
  </si>
  <si>
    <t>javier@ibervolum.com</t>
  </si>
  <si>
    <t>PABLO JOAQUIN RUBIO CANOVAS</t>
  </si>
  <si>
    <t>21622868Q</t>
  </si>
  <si>
    <t>CALLE PERU, 117, BJ, 03803 ALCOY, ALICANTE</t>
  </si>
  <si>
    <t>GRUPO TRANSLOREN</t>
  </si>
  <si>
    <t>CALLE PERU, 117, BJ, 03803 ALCOY, ALICANTE-A/A PABLO JOAQUIN RUBIO</t>
  </si>
  <si>
    <t>ADMINISTRADOR</t>
  </si>
  <si>
    <t>PEREZ RANGEL SL</t>
  </si>
  <si>
    <t>Autovia Madrid- Lisboa km 352, ARROYO SERVAN -06850- BADAJOZ</t>
  </si>
  <si>
    <t>0034924342058</t>
  </si>
  <si>
    <t>RAMON CASAL S MONTARDIT</t>
  </si>
  <si>
    <t>40852513M</t>
  </si>
  <si>
    <t>PLAÇA DE LES MAGNOLIES, 7 3ºC,25005 LLEIDA</t>
  </si>
  <si>
    <t>ES6201828145980201541791</t>
  </si>
  <si>
    <t>RAÚL MARTÍNEZ SANCHEZ</t>
  </si>
  <si>
    <t>17733794N</t>
  </si>
  <si>
    <t>Calle Teruel 56, casa 12 - 50180- Utebo. Zaragoza</t>
  </si>
  <si>
    <t>0034976144512</t>
  </si>
  <si>
    <t>martamateo@trmtransportes.com</t>
  </si>
  <si>
    <t>ANTONIO ROCA LEDESMA</t>
  </si>
  <si>
    <t>info@rocatir.com</t>
  </si>
  <si>
    <t>CDC needs documentation</t>
  </si>
  <si>
    <t>ROSARIO DE GEA TUDELA</t>
  </si>
  <si>
    <t>77522712Q</t>
  </si>
  <si>
    <t>C/ SAN AGUSTIN, 133-30430 CAHEGIN(MURCIA)</t>
  </si>
  <si>
    <t>SACYTRANS SL</t>
  </si>
  <si>
    <t>B20179040</t>
  </si>
  <si>
    <t>Sofia lsasi Vicondoa</t>
  </si>
  <si>
    <t>SAN JOSE-LOPEZ SA</t>
  </si>
  <si>
    <t>A20038394</t>
  </si>
  <si>
    <t>PARQUE LOGISTICO LANBARREN, CALLE ARAÑA BURU, NUMERO 1OIARTZUN20-GIPUZKOA</t>
  </si>
  <si>
    <t>Apoderado</t>
  </si>
  <si>
    <t>PQ.LOGISTICO LANBARREN1-CALLE ARAÑA BURU,1-OIARTZUN -GUIPUZCOA</t>
  </si>
  <si>
    <t>SECUNDINO FERNANDEZ FERNANDEZ</t>
  </si>
  <si>
    <t>11050161H</t>
  </si>
  <si>
    <t>CALLE LLUIS COMPANYS, 38,25003 LLEIDA</t>
  </si>
  <si>
    <t>ES8520859458580330083066</t>
  </si>
  <si>
    <t>CAZRES2Z</t>
  </si>
  <si>
    <t>SERGIO CUESTA ARENAS</t>
  </si>
  <si>
    <t>43718823D</t>
  </si>
  <si>
    <t>CALLE LA SENIA,30 ALATARREC,LLEIDA</t>
  </si>
  <si>
    <t>ES2600491766912190014667</t>
  </si>
  <si>
    <t>BSCHESMMXXX</t>
  </si>
  <si>
    <t>TRANS CUR SOCIEDAD LIMITADA</t>
  </si>
  <si>
    <t>B46186250</t>
  </si>
  <si>
    <t>AVENIDA VILLENA, NUMERO 17, 02660 CAUDETE, ALBACETE</t>
  </si>
  <si>
    <t>PEDRO AGULLO CUENCA</t>
  </si>
  <si>
    <t>Avda. de Villena, 17-02660-Caudete.Albacete</t>
  </si>
  <si>
    <t>TRANSAMBIENTAL SL</t>
  </si>
  <si>
    <t>B25346602</t>
  </si>
  <si>
    <t>Cami de Torrefarrera km 1, Aplicat -25110-LLEIDA</t>
  </si>
  <si>
    <t>Jose Consuegra Albolafia</t>
  </si>
  <si>
    <t>Trans-Cerezuela SLU</t>
  </si>
  <si>
    <t>B04281812</t>
  </si>
  <si>
    <t>Calle Pedro Martínez Fernández, 3, 04600 Huércal-Overa</t>
  </si>
  <si>
    <t>0034 950 47 00 50</t>
  </si>
  <si>
    <t>Translozano SL</t>
  </si>
  <si>
    <t>B03143682</t>
  </si>
  <si>
    <t>TRANS-MANDUEGI, S. COOP</t>
  </si>
  <si>
    <t>F20507943</t>
  </si>
  <si>
    <t>GAZTAINONDO, 5-20301 IRUN</t>
  </si>
  <si>
    <t>Carlos Hernaez Ortiz de Urbina</t>
  </si>
  <si>
    <t>0034943619959</t>
  </si>
  <si>
    <t>TRANSMARCIAL S. COOP</t>
  </si>
  <si>
    <t>F31637796</t>
  </si>
  <si>
    <t>C/ GAZTAINONDO,5-BAJO-20301 IRUN</t>
  </si>
  <si>
    <t>DO NOT PUT out contract for July 2017 round?</t>
  </si>
  <si>
    <t>TRANSPATRICIA SOCIEDADE DE TRANSPORTES RODOVIARIOS LDA</t>
  </si>
  <si>
    <t>NIPC</t>
  </si>
  <si>
    <t>PT503618624</t>
  </si>
  <si>
    <t>RUA MIGUEL BOMBARDA 695 A, 2975-293 QUINTA DO CONDE</t>
  </si>
  <si>
    <t>PT</t>
  </si>
  <si>
    <t>gerente único</t>
  </si>
  <si>
    <t>TRANSPORTES HERMANOS CORREDOR SA</t>
  </si>
  <si>
    <t>A30049530</t>
  </si>
  <si>
    <t>CTRA NACIONAL 301 MADRID CARTAGENA, 345CIEZA30-MURCIA</t>
  </si>
  <si>
    <t>consejero y secretario</t>
  </si>
  <si>
    <t>PASCUAL CORREDOR VAZQUEZ</t>
  </si>
  <si>
    <t>CTRA.NACIONAL 301-MADRID-CARTAGENA,KM 345-CIEZA-MURCIA</t>
  </si>
  <si>
    <t>TRANSPORTES CEREZUELA, S. COOP. AND</t>
  </si>
  <si>
    <t>F04323143</t>
  </si>
  <si>
    <t>CALLE AMANECER 2, 04600 HUERCAL-OVERA - ALMERIA</t>
  </si>
  <si>
    <t>presidente</t>
  </si>
  <si>
    <t>CEREZUELA</t>
  </si>
  <si>
    <t>TRANSPORTES GACELA IRUN, SCL</t>
  </si>
  <si>
    <t>F20434031</t>
  </si>
  <si>
    <t>There maybe also exists a Transports Tarragona SL - a signed CDC Lux contract was sent to that entity. However, the NIF/CIF stated in that contract was likely incorrect. To avoid further confusion, no dissolucion agreement is being sent now, until further notice/discussion. The data here reflects the SA, for which the data could be verified.</t>
  </si>
  <si>
    <t>Transportes TARRAGONA SA</t>
  </si>
  <si>
    <t>A25038647</t>
  </si>
  <si>
    <t>Pol. Ind. 'El Segre' Parcela 407.LLEIDA25-LLEIDA</t>
  </si>
  <si>
    <t>0034973212181</t>
  </si>
  <si>
    <t>TRANSPORTES VIGAR SL</t>
  </si>
  <si>
    <t>B41286238</t>
  </si>
  <si>
    <t>Carretera Utrera-los palacios km6.500. Los Palacios-41720- SEVILLA</t>
  </si>
  <si>
    <t>Domingo García García</t>
  </si>
  <si>
    <t xml:space="preserve">Jose Manuel Garcia Garcia </t>
  </si>
  <si>
    <t>0034955814528</t>
  </si>
  <si>
    <t>administracion@vigar.es</t>
  </si>
  <si>
    <t>TRAREMAR SL</t>
  </si>
  <si>
    <t>B50839190</t>
  </si>
  <si>
    <t>Calle San Francisco 5, P.lnd. Centrovia - 50198- La Muela. Zaragoza</t>
  </si>
  <si>
    <t>Ttes A. Perez de Cortegana SL</t>
  </si>
  <si>
    <t>B06190334</t>
  </si>
  <si>
    <t>Calle Termino 2, Aldea Cortegana- 06196- BADAJOZ</t>
  </si>
  <si>
    <t>PEDRO JESÚS PÉREZ RANGEL</t>
  </si>
  <si>
    <t>TTES.SHERRY, S.A.</t>
  </si>
  <si>
    <t>P.I.RIO SAN PEDRO, C/ ECUADOR Nº 6, PARC4,4 11510-PUERTO REAL (CÁDIZ) ESPAÑA</t>
  </si>
  <si>
    <t>VICARLI SA</t>
  </si>
  <si>
    <t>A31074164</t>
  </si>
  <si>
    <t>BADOSTÁIN, 1 POLIGONO ARETA-31620 HUARTE PAMPLONA (NAVARRA)</t>
  </si>
  <si>
    <t>consejero delegado</t>
  </si>
  <si>
    <t>JESUS LIBERAL CIA</t>
  </si>
  <si>
    <t>BADOSTÁIN, 1 POLIGONO ARETA-31620 HUARTE PAMPLONA(NAVARRA)-A/A JESUS LIBERAL</t>
  </si>
  <si>
    <t>0034948332739</t>
  </si>
  <si>
    <t>cvera@vicarli.com</t>
  </si>
  <si>
    <t>ES8000491821092210678679</t>
  </si>
  <si>
    <t>VICO LOGISTIC SL</t>
  </si>
  <si>
    <t>B25588260</t>
  </si>
  <si>
    <t>CAMI VELL DE TARREGA, NAU 3-25310 AGRAMUNT(LLEIDA)</t>
  </si>
  <si>
    <t>MIQUEL VILLARO CORTADA</t>
  </si>
  <si>
    <t>VIDAGANY FELTRER JULIO</t>
  </si>
  <si>
    <t>73536750T</t>
  </si>
  <si>
    <t>AVGD. MUSICA, 21, 46160 LLIRIA, VALENCIA</t>
  </si>
  <si>
    <t>0034672219968</t>
  </si>
  <si>
    <t>julio@vidagany.com</t>
  </si>
  <si>
    <t>XAVIER CONSUEGRA TOREGASSA</t>
  </si>
  <si>
    <t>GRUPO TRANSAMBIENTAL</t>
  </si>
  <si>
    <t>XAVIER PERERA FOLGUERA</t>
  </si>
  <si>
    <t>78081964T</t>
  </si>
  <si>
    <t>CALLE BAIX 51, PENELLES, LLEIDA</t>
  </si>
  <si>
    <t>FRIGORIFICOS COSTA LEVANTE,SL</t>
  </si>
  <si>
    <t>B96200159</t>
  </si>
  <si>
    <t>CL ROLL DE COLOMER 17, RAFELBUNYOL, 46138 VALENCIA</t>
  </si>
  <si>
    <t>YOLANDA SEGRELLES FUENTES</t>
  </si>
  <si>
    <t>yolanda@costalevante.net</t>
  </si>
  <si>
    <t>VIDAGANY SOCIEDAD LIMITADA</t>
  </si>
  <si>
    <t>B46351896</t>
  </si>
  <si>
    <t>PLA DE RASCANYA 12, 46160 LLIRIA, VALENCIA</t>
  </si>
  <si>
    <t>JULIO VIDAGANY FELTER</t>
  </si>
  <si>
    <t>AGENCIA DE TRANSPORTES TROTA, SA</t>
  </si>
  <si>
    <t>A25038142</t>
  </si>
  <si>
    <t>CIM LLEIDA, VIAL E, PARCELA 7 S/NLLEIDA25-LLEIDA</t>
  </si>
  <si>
    <t>FRANCESC TROTA SITJAR</t>
  </si>
  <si>
    <t>angels.subarroca@trota.com</t>
  </si>
  <si>
    <t>ES1000815168800001038604</t>
  </si>
  <si>
    <t>BSABESBBXXX</t>
  </si>
  <si>
    <t>not treated via mail merge, contract contains significant deviations from standard</t>
  </si>
  <si>
    <t>CORPORACION CLD SERVICIOS URBANOS DE TRATAMIENTO DE RESIDUOS S.L.</t>
  </si>
  <si>
    <t>B08173411</t>
  </si>
  <si>
    <t>08908 HOSPITALET DE LLOBREGAT (Barcelona), Pablo Iglesias, 61-63</t>
  </si>
  <si>
    <t>joint attorney</t>
  </si>
  <si>
    <t>ALEJANDO MONTULL</t>
  </si>
  <si>
    <t>JOSE GARCIA GARCIA</t>
  </si>
  <si>
    <t>GRUPO SORIGUE</t>
  </si>
  <si>
    <t>973 282 080</t>
  </si>
  <si>
    <t>j.olivamora@sorigue.com</t>
  </si>
  <si>
    <t>SORIGUE, SOCIEDAD ANONIMA</t>
  </si>
  <si>
    <t>A25007832</t>
  </si>
  <si>
    <t>25006 LLEIDA, calle Alcalde Pujol, 4</t>
  </si>
  <si>
    <t>ACSA OBRAS E INFRAESTRUCTURAS, S.A.U.</t>
  </si>
  <si>
    <t>A08112716</t>
  </si>
  <si>
    <t>08041 BARCELONA, Ronda Guinardó, 99</t>
  </si>
  <si>
    <t>DITRANSCO  S.L.</t>
  </si>
  <si>
    <t>B25338450</t>
  </si>
  <si>
    <t xml:space="preserve">CORP. CLD UTE </t>
  </si>
  <si>
    <t>U64993256</t>
  </si>
  <si>
    <t xml:space="preserve">Pablo Iglesias, 61-63, 08908 HOSPITALET DE LLOBREGAT (Barcelona), </t>
  </si>
  <si>
    <t>José Javier García del Río</t>
  </si>
  <si>
    <t xml:space="preserve"> 0034 973 282 080</t>
  </si>
  <si>
    <t>NORDVERT SL</t>
  </si>
  <si>
    <t>B43540285</t>
  </si>
  <si>
    <t>08907 HOSPITALET DE LLOBREGAT (Barcelona) Feixa Llarga, 55-61</t>
  </si>
  <si>
    <t>Alejando Montull</t>
  </si>
  <si>
    <t>Jose Garcia Garcia</t>
  </si>
  <si>
    <t>TRANSEGRE SL</t>
  </si>
  <si>
    <t>B25013954</t>
  </si>
  <si>
    <t>POLIG INDUSTRIAL 'EL SEGRE' - CALLE INDUSTRIA, PARCELAS 409-410LLEIDA25-LLEIDA</t>
  </si>
  <si>
    <t>FERNANDO GARCIA CRUZ</t>
  </si>
  <si>
    <t>GRUPO TRANSEGRE</t>
  </si>
  <si>
    <t>TRANS ALTOMIRA SOCIEDAD LIMITADA</t>
  </si>
  <si>
    <t>B96800321</t>
  </si>
  <si>
    <t>POLIGONO INDUSTRIAL EL BOBALAR CALLE 2 PARCELA 6-10MASSAMAGRELL46-VALENCIA</t>
  </si>
  <si>
    <t>GUILLERMO COLLADO PEREZ</t>
  </si>
  <si>
    <t>guillermo@hercotrans.com</t>
  </si>
  <si>
    <t>BIATRANS, SL</t>
  </si>
  <si>
    <t>B25200643</t>
  </si>
  <si>
    <t>C/ Sant Julià, 1 PONTS 25-LLEIDA</t>
  </si>
  <si>
    <t>BLAI SANCHEZ ARGERICH</t>
  </si>
  <si>
    <t>TRANSPORTES MAZO HERMANOS SAU</t>
  </si>
  <si>
    <t>A46054987</t>
  </si>
  <si>
    <t>Avda Llibertat 12, 46600 Alzira, Valencia</t>
  </si>
  <si>
    <t>MZ 73 INVERSIONES SL</t>
  </si>
  <si>
    <t>in turn represented by its administrador único Jose Ramon Mazo Baldovi (DNI: 20791856V)</t>
  </si>
  <si>
    <t>que actua por intermediación de su administrador único Jose Ramon Mazo Baldovi (DNI: 20791856V)</t>
  </si>
  <si>
    <t>Grupo Mazo</t>
  </si>
  <si>
    <t>0034 96240 40 11</t>
  </si>
  <si>
    <t>tomasbalada@grupomazo.com</t>
  </si>
  <si>
    <t>TRANSDONAT SOCIEDAD ANONIMA</t>
  </si>
  <si>
    <t>A46048229</t>
  </si>
  <si>
    <t>Avda Ramón Y Cajal S/N, 46870 Ontinyent, Valencia</t>
  </si>
  <si>
    <t>apoderado mancom. y solidario</t>
  </si>
  <si>
    <t>JOSE DONAT MICO</t>
  </si>
  <si>
    <t>0034 96-382 24 00  </t>
  </si>
  <si>
    <t>TEODORO COLLADO SOCIEDAD LIMITADA</t>
  </si>
  <si>
    <t>B12079539</t>
  </si>
  <si>
    <t>AGUSTIN MILIAN, 8 NAVAJAS 12470-CASTELLÓN</t>
  </si>
  <si>
    <t>apoderado solidario</t>
  </si>
  <si>
    <t>GROUP TRANSEGRE</t>
  </si>
  <si>
    <t>TRANSPORTES CARLOS SOCIEDAD LIMITADA</t>
  </si>
  <si>
    <t>B43087998</t>
  </si>
  <si>
    <t>PASEO SALT S/NSAN CARLOS DE LA RAPITA43-TARRAGONA</t>
  </si>
  <si>
    <t xml:space="preserve">Caridad Ramón Ferrer </t>
  </si>
  <si>
    <t>+34 977 740 000</t>
  </si>
  <si>
    <t>cari@miguelramon.es</t>
  </si>
  <si>
    <t>ALGARRA SANJOSE, MANUEL</t>
  </si>
  <si>
    <t>19462819N</t>
  </si>
  <si>
    <t>ALQUERIA DE AZNAR 1, 46026, VALENCIA</t>
  </si>
  <si>
    <t>Trans NB</t>
  </si>
  <si>
    <t>ALAPONT GIMENO, ELVIRA</t>
  </si>
  <si>
    <t>22521770D</t>
  </si>
  <si>
    <t>PINEDO MAR 21, 46012, PINEDO</t>
  </si>
  <si>
    <t>BARBERA BOIX, INMACULADA</t>
  </si>
  <si>
    <t>20798067H</t>
  </si>
  <si>
    <t>CALVARI 5, 46197, ALFARP</t>
  </si>
  <si>
    <t>CAPILLA TERREN, CONSUELO</t>
  </si>
  <si>
    <t>18890254D</t>
  </si>
  <si>
    <t>ADOR 4, 46026, VALENCIA</t>
  </si>
  <si>
    <t>CAPILLA TERREN, MARIA CARMEN</t>
  </si>
  <si>
    <t>73755148J</t>
  </si>
  <si>
    <t>DOCTOR RUIZ Y COM 50, 46026, VALENCIA</t>
  </si>
  <si>
    <t>GOMEZ HERNANDEZ, JAVIER</t>
  </si>
  <si>
    <t>22576240S</t>
  </si>
  <si>
    <t>CAMINOU 65, 46910, BENETUSSER</t>
  </si>
  <si>
    <t>MONRABAL GARCIA, ENRIQUE</t>
  </si>
  <si>
    <t>22577176P</t>
  </si>
  <si>
    <t>ROCIO 16, 46026, VALENCIA</t>
  </si>
  <si>
    <t>MONRABAL RUIZ, FRANCISCO</t>
  </si>
  <si>
    <t>73751637K</t>
  </si>
  <si>
    <t>DOCTOR RUIZ COMES 50, 46026, VALENCIA</t>
  </si>
  <si>
    <t>MONRABAL RUIZ, MARIA CARMEN</t>
  </si>
  <si>
    <t>22527849Q</t>
  </si>
  <si>
    <t>REMOLINO 11, 46026, VALENCIA</t>
  </si>
  <si>
    <t>MONRABAL RUIZ, MARIA NATIVIDAD</t>
  </si>
  <si>
    <t>22551010Q</t>
  </si>
  <si>
    <t>AGUSTIN VELARTE M 36, 46026, VALENCIA</t>
  </si>
  <si>
    <t>NAVARRO MONRABAL, FRANCISCO</t>
  </si>
  <si>
    <t>22585530J</t>
  </si>
  <si>
    <t>FIGUERETA 44, 46026, VALENCIA</t>
  </si>
  <si>
    <t>NAVARRO MONRABAL, NOELIA</t>
  </si>
  <si>
    <t>22585529N</t>
  </si>
  <si>
    <t>AGUSTIN VELARTE M 34, 46026, VALENCIA</t>
  </si>
  <si>
    <t>NAVARRO PARDO, FRANCISCO</t>
  </si>
  <si>
    <t>19875912W</t>
  </si>
  <si>
    <t>SAEZ CIVERA, PEDRO VICENT</t>
  </si>
  <si>
    <t>53209971T</t>
  </si>
  <si>
    <t>AGUSTIN VELARTE M 34, 46026, CASTELLAR</t>
  </si>
  <si>
    <t>SANCHO SORIA, JOSE</t>
  </si>
  <si>
    <t>29204575A</t>
  </si>
  <si>
    <t>ALTURI 30, 46389, TURÍS</t>
  </si>
  <si>
    <t>TATAY SANMIGUEL, FRANCISCO</t>
  </si>
  <si>
    <t>19824823L</t>
  </si>
  <si>
    <t>PINEDO MAR 21, 46012, VALENCIA</t>
  </si>
  <si>
    <t>GOMEZ HERNANDEZ, ANTONIO</t>
  </si>
  <si>
    <t>22576239Z</t>
  </si>
  <si>
    <t>ATMELLER 34, 46130, MASSAMAGRELL</t>
  </si>
  <si>
    <t>TRANSPORTES CAUDETE SOCIEDAD ANONIMA</t>
  </si>
  <si>
    <t>A02003630</t>
  </si>
  <si>
    <t>CTRA DE LA ESTACION S/NCAUDETE02-ALBACETE</t>
  </si>
  <si>
    <t>Consejero</t>
  </si>
  <si>
    <t>PEDRO CONEJERO GANDIA</t>
  </si>
  <si>
    <t>administracion01@transportescaudete.com</t>
  </si>
  <si>
    <t>BCOEESMM190</t>
  </si>
  <si>
    <t>TRANSPORTES GARCIA PORTAL SL</t>
  </si>
  <si>
    <t>B83486134</t>
  </si>
  <si>
    <t>Calle Antonio Benito, 10 - 28980 - Madrid</t>
  </si>
  <si>
    <t xml:space="preserve">Luis Portal Garcia </t>
  </si>
  <si>
    <t>Miguel Alejandro Garcia Portal</t>
  </si>
  <si>
    <t>+34 91 485 06 62</t>
  </si>
  <si>
    <t>luis.garcia@impala-sl.com</t>
  </si>
  <si>
    <t>TRANSPORTES INTERMODALES HERMANOS LAREDO SL</t>
  </si>
  <si>
    <t>B39465703</t>
  </si>
  <si>
    <t>AV SOLARES-SARON 7, ST MARIA CAY, 39620, CANTABRIA</t>
  </si>
  <si>
    <t xml:space="preserve">apoderado </t>
  </si>
  <si>
    <t>SANTIAGO LAREDO REVUELTA</t>
  </si>
  <si>
    <t>frivero@hnoslaredo.com</t>
  </si>
  <si>
    <t>TRANSPORTES HERMANOS LAREDO SA</t>
  </si>
  <si>
    <t>A39069703</t>
  </si>
  <si>
    <t>LG SARON, ST MARIA CAY, 39620, CANTABRIA</t>
  </si>
  <si>
    <t>BCOEESMM060</t>
  </si>
  <si>
    <t>DISTRIBUCION Y LOGISTICA HERMANOS LAREDO SL</t>
  </si>
  <si>
    <t>B39457098</t>
  </si>
  <si>
    <t>HERCOTRANS SOCIEDAD LIMITADA</t>
  </si>
  <si>
    <t>B12298246</t>
  </si>
  <si>
    <t>VALENTIN GALARZA, 1,6ºSEGORBE12-CASTELLÓN</t>
  </si>
  <si>
    <t>AUXILIAR DE FIRMES Y CARRETERAS, S.A. (AFICSA)</t>
  </si>
  <si>
    <t>A43017854</t>
  </si>
  <si>
    <t>CP 08034 BARCELONA - calle  Pedro i Pons, 9-11</t>
  </si>
  <si>
    <t>APODERADO MANCOMUNADO</t>
  </si>
  <si>
    <t>FIRTEC, S.A.</t>
  </si>
  <si>
    <t>A60493582</t>
  </si>
  <si>
    <t>CP 08210 BARBERÀ DEL VALLÉS (Barcelona)- Ctra.B-140, Km. 1,50</t>
  </si>
  <si>
    <t>ARIDS CATALUNYA, S.A.</t>
  </si>
  <si>
    <t>A58447426</t>
  </si>
  <si>
    <t>CP 08290 CERDANYOLA DEL VALLÉS (Barcelona)- Paraje Torre Cendrera s/n</t>
  </si>
  <si>
    <t>HORMIGONES GIRAL, S.A.</t>
  </si>
  <si>
    <t>A22008395</t>
  </si>
  <si>
    <t>CP 50011  ZARAGOZA-  calle Enrique Val, 4</t>
  </si>
  <si>
    <t>CONTRATACION TRANSPORTES INTERNACIONALES SOCIEDAD ANONIMA</t>
  </si>
  <si>
    <t>A02010510</t>
  </si>
  <si>
    <t>TRANSPORTES CALSINA Y CARRÉ, SL</t>
  </si>
  <si>
    <t>B17019373</t>
  </si>
  <si>
    <t>CL CAMI DEL ROURE, POINT DE MOLINS, 17706, GERONA</t>
  </si>
  <si>
    <t xml:space="preserve">MARIA CRISTINA CARRÉ CALSINA </t>
  </si>
  <si>
    <t>BSABESBB</t>
  </si>
  <si>
    <t>Jesus Manuel Echeverria Aramburu</t>
  </si>
  <si>
    <t>72569776S</t>
  </si>
  <si>
    <t>Calle Cabeaga 33A - 2° C, 20700, Urretxu, Gipuzkoa</t>
  </si>
  <si>
    <t>ane@slvn.net</t>
  </si>
  <si>
    <t>zero point seven</t>
  </si>
  <si>
    <t xml:space="preserve">cero coma siete </t>
  </si>
  <si>
    <t/>
  </si>
  <si>
    <t>one hundred</t>
  </si>
  <si>
    <t>cien</t>
  </si>
  <si>
    <t>zero</t>
  </si>
  <si>
    <t>cero</t>
  </si>
  <si>
    <t>Grupo Salas-Aguila SL</t>
  </si>
  <si>
    <t>CIF</t>
  </si>
  <si>
    <t>Avenida 28 Febrero, S/N, 04800 Albox - (Almeria)</t>
  </si>
  <si>
    <t>administradora solidaria</t>
  </si>
  <si>
    <t>Dolores Salas Aguila</t>
  </si>
  <si>
    <t>ES0730580091432810013825</t>
  </si>
  <si>
    <t>TRANS BAUTISTA SL</t>
  </si>
  <si>
    <t>B25431933</t>
  </si>
  <si>
    <t>ADMINISTRADOR UNICO</t>
  </si>
  <si>
    <t>JOSE PEDRO BAUTISTA FERNANDEZ</t>
  </si>
  <si>
    <t>XAVIER BAUTISTA TORIBIO</t>
  </si>
  <si>
    <t>47904346S</t>
  </si>
  <si>
    <t>C/ LES GARRIGUES 12  25110 ALPICAT   (LLEIDA)</t>
  </si>
  <si>
    <t>JOSEFA TORIBIO REDONDO</t>
  </si>
  <si>
    <t>40860416L</t>
  </si>
  <si>
    <t>RAUL BAUTISTA TORIBIO</t>
  </si>
  <si>
    <t>47697168K</t>
  </si>
  <si>
    <t>PEDRO JOSE BAUTISTA FERNANDEZ</t>
  </si>
  <si>
    <t>40851277B</t>
  </si>
  <si>
    <t>FERRANDIS SIURANA MARIA AMPARO</t>
  </si>
  <si>
    <t>73751583J</t>
  </si>
  <si>
    <t>C/ SAN SALVADOR, 22  46026 CASTELLAR OLIVERAL (VALENCIA)</t>
  </si>
  <si>
    <t>SALCEDO CASTELLAR MARIA DOLORES</t>
  </si>
  <si>
    <t>22534436W</t>
  </si>
  <si>
    <t>C/ BALES, 13  46013, VALENCIA</t>
  </si>
  <si>
    <t>MONRABAL CAPILLA FRANCESC</t>
  </si>
  <si>
    <t>22577249N</t>
  </si>
  <si>
    <t>AVD DOCTOR RUIZ COMES 50,  46026  VALENCIA</t>
  </si>
  <si>
    <t>MONRABAL CAPILLA MARIA</t>
  </si>
  <si>
    <t>22577248B</t>
  </si>
  <si>
    <t>C/ SARCET, 2        46020   VALENCIA</t>
  </si>
  <si>
    <t>JOSE MIGUEL AYUSO TREJO</t>
  </si>
  <si>
    <t>15244473G</t>
  </si>
  <si>
    <t>C/ EUROPA 18, 20305 IRUN (GUIPUZCOA)</t>
  </si>
  <si>
    <t>JOSE LOPEZ FERNANDEZ</t>
  </si>
  <si>
    <t>74434529C</t>
  </si>
  <si>
    <t>C/CUESTA DEL OLIVAR,   30430; 13 CEHEGIN  (MURCIA)</t>
  </si>
  <si>
    <t>MARAVILLAS FERNANDEZ SANCHEZ</t>
  </si>
  <si>
    <t>52812827C</t>
  </si>
  <si>
    <t xml:space="preserve">VIALEX, CONSTRUCTORA ARAGONESA, S.L. </t>
  </si>
  <si>
    <t>B59326355</t>
  </si>
  <si>
    <t>Calle Enrique Val, 4, CP 50011 ZARAGOZA, SPAIN</t>
  </si>
  <si>
    <t xml:space="preserve">Alejando Montull Burrillo </t>
  </si>
  <si>
    <t>José García García</t>
  </si>
  <si>
    <t>Grupo Sourigue</t>
  </si>
  <si>
    <t>not sent, bc no email address</t>
  </si>
  <si>
    <t>J BAHI SA</t>
  </si>
  <si>
    <t>A17034794</t>
  </si>
  <si>
    <t>CL CONGOST, 19, 17461, CAMPDORA (GIRONA)</t>
  </si>
  <si>
    <t>JOSEP BAHI PLA</t>
  </si>
  <si>
    <t>josepbahi@bahisa.es</t>
  </si>
  <si>
    <t>77997148P</t>
  </si>
  <si>
    <t>MARC BAHI SALA</t>
  </si>
  <si>
    <t>40339961P</t>
  </si>
  <si>
    <t>NEUS BAHI SALA</t>
  </si>
  <si>
    <t>40360009T</t>
  </si>
  <si>
    <t>CL TORRENTO, 24, 17462, BORDILS (GIRONA)</t>
  </si>
  <si>
    <t>JOSEP ORIOL MARCE SALA</t>
  </si>
  <si>
    <t>77961980F</t>
  </si>
  <si>
    <t>JORDI TORREN MARQUETA</t>
  </si>
  <si>
    <t>40341794M</t>
  </si>
  <si>
    <t>SERVIM LOGISTICA SL</t>
  </si>
  <si>
    <t>B17776279</t>
  </si>
  <si>
    <t>C/TER S/N, P.I. CELRA , 17460, CELRA (GIRONA)</t>
  </si>
  <si>
    <t>ADMINISTRADOR SOLIDARIO</t>
  </si>
  <si>
    <t>TRANSPORTES LA PALOMA SL</t>
  </si>
  <si>
    <t>B46100988</t>
  </si>
  <si>
    <t>C/EL MOLINO ,48, 02660 CAUDETE  (ALBACETE)</t>
  </si>
  <si>
    <t>ADMINISTRADORA SOLIDARIA</t>
  </si>
  <si>
    <t>MARIA DEL ROSARIO CUENCA MORALES</t>
  </si>
  <si>
    <t>t_paloma@hotmail.com</t>
  </si>
  <si>
    <t>AIZTI,SL</t>
  </si>
  <si>
    <t>B20479531</t>
  </si>
  <si>
    <t>EUSKAL-HERRIA,33 2ºC-20730 AZPETIA GUIPUZCOA</t>
  </si>
  <si>
    <t>JUAN ANTONIO UZCUDUN ASTIAZARAN</t>
  </si>
  <si>
    <t>ADELINO TEJERA FERNANDEZ</t>
  </si>
  <si>
    <t>15395802Q</t>
  </si>
  <si>
    <t>BARO MAGDALENA AUZOA 2B POA4B,AZPETIA ,GUIPUZCOA</t>
  </si>
  <si>
    <t>JOSE ANGEL AIPURUKEREXETA</t>
  </si>
  <si>
    <t>1598211Q</t>
  </si>
  <si>
    <t>AVDA.LOIOLABIDE,31 PO 1A, AZPEITIA(GUIPUZCOA)</t>
  </si>
  <si>
    <t>PEDRO JOSE NAVARRO ALONSO</t>
  </si>
  <si>
    <t>75220708J</t>
  </si>
  <si>
    <t>URB.RESIDENCIAL LA PLATA 2</t>
  </si>
  <si>
    <t>JUAN JOSE OSINALDE</t>
  </si>
  <si>
    <t>15985745D</t>
  </si>
  <si>
    <t>BARO.ODRIA CASERIO BARREN OLA, SN,20730 AZPEITIA,GUIPUZCOA</t>
  </si>
  <si>
    <t>JOSE MARIA ORUESAGASTI</t>
  </si>
  <si>
    <t>08901498S</t>
  </si>
  <si>
    <t>CALLE SECUNDINO ESNAOLA 1 PO4 B,20700 ZUMARRAGA,GUIPUZKOA</t>
  </si>
  <si>
    <t>IBA ARRIZABALO LIZASO</t>
  </si>
  <si>
    <t>72499133M</t>
  </si>
  <si>
    <t>ALONDEGI KALEA,5,20829 ITZIAR,GUIPUZCOA</t>
  </si>
  <si>
    <t>ASIER ARAMBARRI CINCUNEGUI</t>
  </si>
  <si>
    <t>15386895X</t>
  </si>
  <si>
    <t>LOIOLAKO IMAZIO HIRIBIDEA 1,3DR</t>
  </si>
  <si>
    <t>JOSE MARIA AMENABAR AGUIRRE</t>
  </si>
  <si>
    <t>34090174B</t>
  </si>
  <si>
    <t>LA SALBE, 18,1º A</t>
  </si>
  <si>
    <t>TOMAS JUANTORENA ROMARATEZABALA</t>
  </si>
  <si>
    <t>15896393N</t>
  </si>
  <si>
    <t>CALLE ETXEBERRIALDE 5 BJ</t>
  </si>
  <si>
    <t>AV. CATALUNYA, 8-3º 3º; 25120 ALFERRAS-LLEIDA</t>
  </si>
  <si>
    <t>maria.burrel@gmail.com</t>
  </si>
  <si>
    <t>MATEU BOLDU RAMON</t>
  </si>
  <si>
    <t>EUGENIO NUÑEZ GARCIA</t>
  </si>
  <si>
    <t>16782634V</t>
  </si>
  <si>
    <t>C/ LAFLORIDA , 2  ;42002   SORIA</t>
  </si>
  <si>
    <t>kapy44@hotmail.es</t>
  </si>
  <si>
    <t>Diego López Alsua</t>
  </si>
  <si>
    <t>AVD. ATEGORRIETA 3;  20011   SAN SEBASTIAN</t>
  </si>
  <si>
    <t>Juan López Rando</t>
  </si>
  <si>
    <t>AVD ATEGORRIETA 3  20011 SAN SEBASTIAN</t>
  </si>
  <si>
    <t>ZHIVKO HRISTOV YALAMOV</t>
  </si>
  <si>
    <t>X3932517T</t>
  </si>
  <si>
    <t>C/ el palomar 11 04638 mojacar ( Almeria)</t>
  </si>
  <si>
    <t>francisco@transportesiberbul.com</t>
  </si>
  <si>
    <t>ANTONIO JOSE MARCO ZARAGOZA</t>
  </si>
  <si>
    <t>48509374M</t>
  </si>
  <si>
    <t>CALLE LUIS GALIANA,10 PO3,CALLOSA DE SEGURA,ALICANTE</t>
  </si>
  <si>
    <t>logisticabegastri@gmail.com</t>
  </si>
  <si>
    <t>MARIA ZARAGOZA GARCIA</t>
  </si>
  <si>
    <t>74165804G</t>
  </si>
  <si>
    <t>CALLE FRANCISCO ZARAGOZA RUIZ 10 4B</t>
  </si>
  <si>
    <t>Bertschi GmbH (Ludwigshafen)</t>
  </si>
  <si>
    <t>VAT</t>
  </si>
  <si>
    <t>Muldenstrasse 12, 67069 Ludwigshafen</t>
  </si>
  <si>
    <t>DE</t>
  </si>
  <si>
    <t>Geschäftsführer</t>
  </si>
  <si>
    <t>Michael Burger</t>
  </si>
  <si>
    <t>Prokuristin, Leitung Buchhaltung</t>
  </si>
  <si>
    <t>Petra Rieder</t>
  </si>
  <si>
    <t>Bertschi</t>
  </si>
  <si>
    <t>Bertschi GmbH (Stade)</t>
  </si>
  <si>
    <t>Beim Bahnhof Brunshausen, 21683 Stade</t>
  </si>
  <si>
    <t>Heiko Knüppel</t>
  </si>
  <si>
    <t>Dirk Knüppel</t>
  </si>
  <si>
    <t>DRESDEFF200</t>
  </si>
  <si>
    <t>STR Tank-Container-Reinigung GmbH</t>
  </si>
  <si>
    <t>DE167989770</t>
  </si>
  <si>
    <t>Justus-von-Liebig-Strasse 29, 01987 Schwarzheide</t>
  </si>
  <si>
    <t>Andreas Haupt</t>
  </si>
  <si>
    <t>Prokurist</t>
  </si>
  <si>
    <t>Dirk Klose</t>
  </si>
  <si>
    <t> 07:55</t>
  </si>
  <si>
    <t>Bertschi Transport GmbH</t>
  </si>
  <si>
    <t>Am Eifeltor 14, 50997 Köln</t>
  </si>
  <si>
    <t>Michael Schmalholz</t>
  </si>
  <si>
    <t>DRESDEFF300</t>
  </si>
  <si>
    <t>Bertschi Belgium N.V.</t>
  </si>
  <si>
    <t>Zomerweg 5, 2030 Antwerpen</t>
  </si>
  <si>
    <t>BE</t>
  </si>
  <si>
    <t>Board Member and Managing Director</t>
  </si>
  <si>
    <t>Dr. Hans-Jörg Bertschi</t>
  </si>
  <si>
    <t>KREDBEBB</t>
  </si>
  <si>
    <t>Benelux Bulk Transport BVBA</t>
  </si>
  <si>
    <t>Managing Director</t>
  </si>
  <si>
    <t>Bertschi Italia SRL</t>
  </si>
  <si>
    <t>Via Dogana 2, 21052 Busto - Arsizio</t>
  </si>
  <si>
    <t>IT</t>
  </si>
  <si>
    <t>IT92L0569622800000020069X67</t>
  </si>
  <si>
    <t>POSOIT22</t>
  </si>
  <si>
    <t>Bertschi Container Transport S.L.</t>
  </si>
  <si>
    <t>Pol.Ind.Riu-Clar, C/Or, s/n, Ed.Lavaflix, Of.8, 43006 Tarragona</t>
  </si>
  <si>
    <t>Board Member</t>
  </si>
  <si>
    <t>Santiago González Prats</t>
  </si>
  <si>
    <t>Britta Henseler</t>
  </si>
  <si>
    <t>Bertschi Ibérica S.L.</t>
  </si>
  <si>
    <t>Polígono Industrial Riu-Clar, Parcela 169-179, 43006 Tarragona</t>
  </si>
  <si>
    <t>Bertschi BV</t>
  </si>
  <si>
    <t>Theemsweg 27, Haven 5116, 3197 Botlek (Rotterdam)</t>
  </si>
  <si>
    <t>NL</t>
  </si>
  <si>
    <t>General Manager</t>
  </si>
  <si>
    <t>Michael Vetter</t>
  </si>
  <si>
    <t>Operations Manager</t>
  </si>
  <si>
    <t>Barry Mol</t>
  </si>
  <si>
    <t>ABNANL2A</t>
  </si>
  <si>
    <t>Bertschi Poland SP z.o.o.</t>
  </si>
  <si>
    <t>ul. Podwale 14c/3, 68-200 Zary</t>
  </si>
  <si>
    <t>PL</t>
  </si>
  <si>
    <t>ALBPPLPW</t>
  </si>
  <si>
    <t>Bertschi Intermodal Plock Sp. z o.o.</t>
  </si>
  <si>
    <t>Otolinska 25, 09-407 Plock</t>
  </si>
  <si>
    <t>Procurement</t>
  </si>
  <si>
    <t>Andreas Eller</t>
  </si>
  <si>
    <t>Jolanda Baromousta</t>
  </si>
  <si>
    <t>INGBPLPW</t>
  </si>
  <si>
    <t>Intermodal Logistics sp z o. o.</t>
  </si>
  <si>
    <t>PL9532631384</t>
  </si>
  <si>
    <t>ul. Wojska Polskiego 65, 85-825 Bydgoszcz</t>
  </si>
  <si>
    <t>Bertschi Luxembourg SARL</t>
  </si>
  <si>
    <t>Grevelsbarrière 3, 8059 Bertrange</t>
  </si>
  <si>
    <t>LU</t>
  </si>
  <si>
    <t>LU190030071840940000</t>
  </si>
  <si>
    <t>BGLLLULL</t>
  </si>
  <si>
    <t>Bertschi AG</t>
  </si>
  <si>
    <t>Hutmattstrasse 22, 5724 Dürrenäsch</t>
  </si>
  <si>
    <t>CH</t>
  </si>
  <si>
    <t>Präsident des Verwaltungsrates (CEO)</t>
  </si>
  <si>
    <t>CRESCHZZ50A</t>
  </si>
  <si>
    <t>LUIS MARIA IMAZ RUIZ</t>
  </si>
  <si>
    <t>11914052Y</t>
  </si>
  <si>
    <t>C/ SANTA MARIA, 80, 31809 ZIORDIA-NAVARRA</t>
  </si>
  <si>
    <t>TRANSECU IBERICA SL</t>
  </si>
  <si>
    <t>B20876371</t>
  </si>
  <si>
    <t>PASEO DE TXINGURRI, 28-30 PLANTA 3, OFICINA 7; SAN SEBASTIAN GUIPUZCOA</t>
  </si>
  <si>
    <t>TRANSPORTES GAZTELU SA</t>
  </si>
  <si>
    <t>A31066129</t>
  </si>
  <si>
    <t>POLIGONO MOREA SUR 44, BERIAIN-NAVARRA</t>
  </si>
  <si>
    <t>MIGUEL ANGEL BARBARIN LARRIPA</t>
  </si>
  <si>
    <t>ARAIA LOGISTICA</t>
  </si>
  <si>
    <t>B95057238</t>
  </si>
  <si>
    <t>C/ SAN FRANCISCO JAVIER, 4, OLAZTI NAVARRA</t>
  </si>
  <si>
    <t>ARTIAN S. COOP.</t>
  </si>
  <si>
    <t>F31854235</t>
  </si>
  <si>
    <t>VALSELOG, S.COOP. V.</t>
  </si>
  <si>
    <t>F98397664</t>
  </si>
  <si>
    <t>PRESIDENTE</t>
  </si>
  <si>
    <t>IVAN-JAVIER HERMOSILLA SERRANO</t>
  </si>
  <si>
    <t>22450103X</t>
  </si>
  <si>
    <t>CTM MURCIA,160 AP 87, CEHEGIN, MURCIA</t>
  </si>
  <si>
    <t>968723574</t>
  </si>
  <si>
    <t>ASCENSION MARTINEZ LOPEZ</t>
  </si>
  <si>
    <t>48549287J</t>
  </si>
  <si>
    <t>CTRA.DE MURCIA,160 APDO.87</t>
  </si>
  <si>
    <t>FRIGOVERJA,SL</t>
  </si>
  <si>
    <t>B73048738</t>
  </si>
  <si>
    <t>INTERGRUP-EUROVERJA, SL</t>
  </si>
  <si>
    <t>B30515712</t>
  </si>
  <si>
    <t>MARIA LOPEZ FERNANDEZ</t>
  </si>
  <si>
    <t>22475631P</t>
  </si>
  <si>
    <t>MIGUEL ANGEL MARTINEZ GUIRAO</t>
  </si>
  <si>
    <t>27426567X</t>
  </si>
  <si>
    <t>A.T. NOUTRANSPORT SL</t>
  </si>
  <si>
    <t>B62937180</t>
  </si>
  <si>
    <t>ANTONI SANZ BARBADILLO</t>
  </si>
  <si>
    <t>alpha-2</t>
  </si>
  <si>
    <t>name</t>
  </si>
  <si>
    <t xml:space="preserve"> iso2</t>
  </si>
  <si>
    <t>nombre</t>
  </si>
  <si>
    <t>pay_fix;</t>
  </si>
  <si>
    <t>AF</t>
  </si>
  <si>
    <t>Afghanistan</t>
  </si>
  <si>
    <t>Afganistán</t>
  </si>
  <si>
    <t>zero point six five</t>
  </si>
  <si>
    <t>cero coma seis cinco</t>
  </si>
  <si>
    <t>AX</t>
  </si>
  <si>
    <t>Åland Islands</t>
  </si>
  <si>
    <t>AL</t>
  </si>
  <si>
    <t>Albania</t>
  </si>
  <si>
    <t>two hundred and fifty</t>
  </si>
  <si>
    <t>doscientos cincuenta</t>
  </si>
  <si>
    <t>Alemania</t>
  </si>
  <si>
    <t>zero point seven five</t>
  </si>
  <si>
    <t>cero coma siete cinco</t>
  </si>
  <si>
    <t>five hundred</t>
  </si>
  <si>
    <t xml:space="preserve">quinientos </t>
  </si>
  <si>
    <t>DZ</t>
  </si>
  <si>
    <t>Algeria</t>
  </si>
  <si>
    <t>zero point eight</t>
  </si>
  <si>
    <t>cero coma ocho</t>
  </si>
  <si>
    <t>one thousand</t>
  </si>
  <si>
    <t>mil</t>
  </si>
  <si>
    <t>AS</t>
  </si>
  <si>
    <t>American Samoa</t>
  </si>
  <si>
    <t>AD</t>
  </si>
  <si>
    <t>Andorra</t>
  </si>
  <si>
    <t>AO</t>
  </si>
  <si>
    <t>Angola</t>
  </si>
  <si>
    <t>zero point eight four</t>
  </si>
  <si>
    <t xml:space="preserve">cero coma ocho cuatro </t>
  </si>
  <si>
    <t>AI</t>
  </si>
  <si>
    <t>Anguila</t>
  </si>
  <si>
    <t>fifty</t>
  </si>
  <si>
    <t>cincuenta</t>
  </si>
  <si>
    <t>Anguilla</t>
  </si>
  <si>
    <t>AQ</t>
  </si>
  <si>
    <t>Antártida</t>
  </si>
  <si>
    <t>Antarctica</t>
  </si>
  <si>
    <t>AG</t>
  </si>
  <si>
    <t>Antigua y Barbuda</t>
  </si>
  <si>
    <t>three hundred</t>
  </si>
  <si>
    <t>trescientos</t>
  </si>
  <si>
    <t>Antigua and Barbuda</t>
  </si>
  <si>
    <t>AN</t>
  </si>
  <si>
    <t>Antillas Neerlandesas</t>
  </si>
  <si>
    <t>AR</t>
  </si>
  <si>
    <t>Argentina</t>
  </si>
  <si>
    <t>SA</t>
  </si>
  <si>
    <t>Arabia Saudita</t>
  </si>
  <si>
    <t>AM</t>
  </si>
  <si>
    <t>Armenia</t>
  </si>
  <si>
    <t>AW</t>
  </si>
  <si>
    <t>Aruba</t>
  </si>
  <si>
    <t>AU</t>
  </si>
  <si>
    <t>Australia</t>
  </si>
  <si>
    <t>AT</t>
  </si>
  <si>
    <t>Austria</t>
  </si>
  <si>
    <t>AZ</t>
  </si>
  <si>
    <t>Azerbaijan</t>
  </si>
  <si>
    <t>BS</t>
  </si>
  <si>
    <t>Bahamas</t>
  </si>
  <si>
    <t>Azerbayán</t>
  </si>
  <si>
    <t>BH</t>
  </si>
  <si>
    <t>Bahrain</t>
  </si>
  <si>
    <t>Bélgica</t>
  </si>
  <si>
    <t>BD</t>
  </si>
  <si>
    <t>Bangladesh</t>
  </si>
  <si>
    <t>BB</t>
  </si>
  <si>
    <t>Barbados</t>
  </si>
  <si>
    <t>Bahrein</t>
  </si>
  <si>
    <t>BY</t>
  </si>
  <si>
    <t>Belarus</t>
  </si>
  <si>
    <t>Belgium</t>
  </si>
  <si>
    <t>BZ</t>
  </si>
  <si>
    <t>Belize</t>
  </si>
  <si>
    <t>Belice</t>
  </si>
  <si>
    <t>BJ</t>
  </si>
  <si>
    <t>Benin</t>
  </si>
  <si>
    <t>Benín</t>
  </si>
  <si>
    <t>BM</t>
  </si>
  <si>
    <t>Bermuda</t>
  </si>
  <si>
    <t>BT</t>
  </si>
  <si>
    <t>Bhután</t>
  </si>
  <si>
    <t>Bhutan</t>
  </si>
  <si>
    <t>Bielorrusia</t>
  </si>
  <si>
    <t>BO</t>
  </si>
  <si>
    <t>Bolivia (Plurinational State of)</t>
  </si>
  <si>
    <t>MM</t>
  </si>
  <si>
    <t>Birmania</t>
  </si>
  <si>
    <t>BQ</t>
  </si>
  <si>
    <t>Bonaire, Sint Eustatius and Saba</t>
  </si>
  <si>
    <t>Bolivia</t>
  </si>
  <si>
    <t>BA</t>
  </si>
  <si>
    <t>Bosnia and Herzegovina</t>
  </si>
  <si>
    <t>Bosnia y Herzegovina</t>
  </si>
  <si>
    <t>BW</t>
  </si>
  <si>
    <t>Botswana</t>
  </si>
  <si>
    <t>Botsuana</t>
  </si>
  <si>
    <t>BV</t>
  </si>
  <si>
    <t>Bouvet Island</t>
  </si>
  <si>
    <t>BR</t>
  </si>
  <si>
    <t>Brasil</t>
  </si>
  <si>
    <t>Brazil</t>
  </si>
  <si>
    <t>BN</t>
  </si>
  <si>
    <t>Brunéi</t>
  </si>
  <si>
    <t>IO</t>
  </si>
  <si>
    <t>British Indian Ocean Territory</t>
  </si>
  <si>
    <t>BG</t>
  </si>
  <si>
    <t>Bulgaria</t>
  </si>
  <si>
    <t>Brunei Darussalam</t>
  </si>
  <si>
    <t>BF</t>
  </si>
  <si>
    <t>Burkina Faso</t>
  </si>
  <si>
    <t>BI</t>
  </si>
  <si>
    <t>Burundi</t>
  </si>
  <si>
    <t>CV</t>
  </si>
  <si>
    <t>Cabo Verde</t>
  </si>
  <si>
    <t>KH</t>
  </si>
  <si>
    <t>Camboya</t>
  </si>
  <si>
    <t>Cambodia</t>
  </si>
  <si>
    <t>CM</t>
  </si>
  <si>
    <t>Camerún</t>
  </si>
  <si>
    <t>Cameroon</t>
  </si>
  <si>
    <t>CA</t>
  </si>
  <si>
    <t>Canadá</t>
  </si>
  <si>
    <t>Canada</t>
  </si>
  <si>
    <t>TD</t>
  </si>
  <si>
    <t>Chad</t>
  </si>
  <si>
    <t>CL</t>
  </si>
  <si>
    <t>Chile</t>
  </si>
  <si>
    <t>KY</t>
  </si>
  <si>
    <t>Cayman Islands</t>
  </si>
  <si>
    <t>CN</t>
  </si>
  <si>
    <t>China</t>
  </si>
  <si>
    <t>CF</t>
  </si>
  <si>
    <t>Central African Republic</t>
  </si>
  <si>
    <t>CY</t>
  </si>
  <si>
    <t>Chipre</t>
  </si>
  <si>
    <t>VA</t>
  </si>
  <si>
    <t>Ciudad del Vaticano</t>
  </si>
  <si>
    <t>CO</t>
  </si>
  <si>
    <t>Colombia</t>
  </si>
  <si>
    <t>KM</t>
  </si>
  <si>
    <t>Comoras</t>
  </si>
  <si>
    <t>CX</t>
  </si>
  <si>
    <t>Christmas Island</t>
  </si>
  <si>
    <t>CG</t>
  </si>
  <si>
    <t>Congo</t>
  </si>
  <si>
    <t>CC</t>
  </si>
  <si>
    <t>Cocos (Keeling) Islands</t>
  </si>
  <si>
    <t>CD</t>
  </si>
  <si>
    <t>KP</t>
  </si>
  <si>
    <t>Corea del Norte</t>
  </si>
  <si>
    <t>Comoros</t>
  </si>
  <si>
    <t>KR</t>
  </si>
  <si>
    <t>Corea del Sur</t>
  </si>
  <si>
    <t>CI</t>
  </si>
  <si>
    <t>Costa de Marfil</t>
  </si>
  <si>
    <t>Congo (Democratic Republic of the)</t>
  </si>
  <si>
    <t>CR</t>
  </si>
  <si>
    <t>Costa Rica</t>
  </si>
  <si>
    <t>CK</t>
  </si>
  <si>
    <t>Cook Islands</t>
  </si>
  <si>
    <t>HR</t>
  </si>
  <si>
    <t>Croacia</t>
  </si>
  <si>
    <t>CU</t>
  </si>
  <si>
    <t>Cuba</t>
  </si>
  <si>
    <t>Côte d'Ivoire</t>
  </si>
  <si>
    <t>DK</t>
  </si>
  <si>
    <t>Dinamarca</t>
  </si>
  <si>
    <t>Croatia</t>
  </si>
  <si>
    <t>DM</t>
  </si>
  <si>
    <t>Dominica</t>
  </si>
  <si>
    <t>EC</t>
  </si>
  <si>
    <t>Ecuador</t>
  </si>
  <si>
    <t>CW</t>
  </si>
  <si>
    <t>Curaçao</t>
  </si>
  <si>
    <t>EG</t>
  </si>
  <si>
    <t>Egipto</t>
  </si>
  <si>
    <t>Cyprus</t>
  </si>
  <si>
    <t>SV</t>
  </si>
  <si>
    <t>El Salvador</t>
  </si>
  <si>
    <t>CZ</t>
  </si>
  <si>
    <t>Czech Republic</t>
  </si>
  <si>
    <t>AE</t>
  </si>
  <si>
    <t>Emiratos Árabes Unidos</t>
  </si>
  <si>
    <t>Denmark</t>
  </si>
  <si>
    <t>ER</t>
  </si>
  <si>
    <t>Eritrea</t>
  </si>
  <si>
    <t>DJ</t>
  </si>
  <si>
    <t>Djibouti</t>
  </si>
  <si>
    <t>SK</t>
  </si>
  <si>
    <t>Eslovaquia</t>
  </si>
  <si>
    <t>SI</t>
  </si>
  <si>
    <t>Eslovenia</t>
  </si>
  <si>
    <t>DO</t>
  </si>
  <si>
    <t>Dominican Republic</t>
  </si>
  <si>
    <t>España</t>
  </si>
  <si>
    <t>US</t>
  </si>
  <si>
    <t>Estados Unidos de América</t>
  </si>
  <si>
    <t>Egypt</t>
  </si>
  <si>
    <t>EE</t>
  </si>
  <si>
    <t>Estonia</t>
  </si>
  <si>
    <t>ET</t>
  </si>
  <si>
    <t>Etiopía</t>
  </si>
  <si>
    <t>GQ</t>
  </si>
  <si>
    <t>Equatorial Guinea</t>
  </si>
  <si>
    <t>PH</t>
  </si>
  <si>
    <t>Filipinas</t>
  </si>
  <si>
    <t>FI</t>
  </si>
  <si>
    <t>Finlandia</t>
  </si>
  <si>
    <t>FJ</t>
  </si>
  <si>
    <t>Fiyi</t>
  </si>
  <si>
    <t>Ethiopia</t>
  </si>
  <si>
    <t>FR</t>
  </si>
  <si>
    <t>Francia</t>
  </si>
  <si>
    <t>FK</t>
  </si>
  <si>
    <t>Falkland Islands (Malvinas)</t>
  </si>
  <si>
    <t>GA</t>
  </si>
  <si>
    <t>Gabón</t>
  </si>
  <si>
    <t>FO</t>
  </si>
  <si>
    <t>Faroe Islands</t>
  </si>
  <si>
    <t>GM</t>
  </si>
  <si>
    <t>Gambia</t>
  </si>
  <si>
    <t>Fiji</t>
  </si>
  <si>
    <t>GE</t>
  </si>
  <si>
    <t>Georgia</t>
  </si>
  <si>
    <t>Finland</t>
  </si>
  <si>
    <t>GH</t>
  </si>
  <si>
    <t>Ghana</t>
  </si>
  <si>
    <t>France</t>
  </si>
  <si>
    <t>GI</t>
  </si>
  <si>
    <t>Gibraltar</t>
  </si>
  <si>
    <t>GF</t>
  </si>
  <si>
    <t>French Guiana</t>
  </si>
  <si>
    <t>GD</t>
  </si>
  <si>
    <t>Granada</t>
  </si>
  <si>
    <t>PF</t>
  </si>
  <si>
    <t>French Polynesia</t>
  </si>
  <si>
    <t>GR</t>
  </si>
  <si>
    <t>Grecia</t>
  </si>
  <si>
    <t>TF</t>
  </si>
  <si>
    <t>French Southern Territories</t>
  </si>
  <si>
    <t>GL</t>
  </si>
  <si>
    <t>Groenlandia</t>
  </si>
  <si>
    <t>Gabon</t>
  </si>
  <si>
    <t>GP</t>
  </si>
  <si>
    <t>Guadalupe</t>
  </si>
  <si>
    <t>GU</t>
  </si>
  <si>
    <t>Guam</t>
  </si>
  <si>
    <t>GT</t>
  </si>
  <si>
    <t>Guatemala</t>
  </si>
  <si>
    <t>Germany</t>
  </si>
  <si>
    <t>Guayana Francesa</t>
  </si>
  <si>
    <t>GG</t>
  </si>
  <si>
    <t>Guernsey</t>
  </si>
  <si>
    <t>GN</t>
  </si>
  <si>
    <t>Guinea</t>
  </si>
  <si>
    <t>Greece</t>
  </si>
  <si>
    <t>Guinea Ecuatorial</t>
  </si>
  <si>
    <t>Greenland</t>
  </si>
  <si>
    <t>GW</t>
  </si>
  <si>
    <t>Guinea-Bissau</t>
  </si>
  <si>
    <t>Grenada</t>
  </si>
  <si>
    <t>GY</t>
  </si>
  <si>
    <t>Guyana</t>
  </si>
  <si>
    <t>Guadeloupe</t>
  </si>
  <si>
    <t>HT</t>
  </si>
  <si>
    <t>Haití</t>
  </si>
  <si>
    <t>HN</t>
  </si>
  <si>
    <t>Honduras</t>
  </si>
  <si>
    <t>HK</t>
  </si>
  <si>
    <t>Hong kong</t>
  </si>
  <si>
    <t>HU</t>
  </si>
  <si>
    <t>Hungría</t>
  </si>
  <si>
    <t>IN</t>
  </si>
  <si>
    <t>India</t>
  </si>
  <si>
    <t>ID</t>
  </si>
  <si>
    <t>Indonesia</t>
  </si>
  <si>
    <t>IR</t>
  </si>
  <si>
    <t>Irán</t>
  </si>
  <si>
    <t>Haiti</t>
  </si>
  <si>
    <t>IQ</t>
  </si>
  <si>
    <t>Irak</t>
  </si>
  <si>
    <t>HM</t>
  </si>
  <si>
    <t>Heard Island and McDonald Islands</t>
  </si>
  <si>
    <t>IE</t>
  </si>
  <si>
    <t>Irlanda</t>
  </si>
  <si>
    <t>Holy See</t>
  </si>
  <si>
    <t>Isla Bouvet</t>
  </si>
  <si>
    <t>IM</t>
  </si>
  <si>
    <t>Isla de Man</t>
  </si>
  <si>
    <t>Hong Kong</t>
  </si>
  <si>
    <t>Isla de Navidad</t>
  </si>
  <si>
    <t>Hungary</t>
  </si>
  <si>
    <t>NF</t>
  </si>
  <si>
    <t>Isla Norfolk</t>
  </si>
  <si>
    <t>IS</t>
  </si>
  <si>
    <t>Iceland</t>
  </si>
  <si>
    <t>Islandia</t>
  </si>
  <si>
    <t>Islas Bermudas</t>
  </si>
  <si>
    <t>Islas Caimán</t>
  </si>
  <si>
    <t>Iran (Islamic Republic of)</t>
  </si>
  <si>
    <t>Islas Cocos (Keeling)</t>
  </si>
  <si>
    <t>Iraq</t>
  </si>
  <si>
    <t>Islas Cook</t>
  </si>
  <si>
    <t>Ireland</t>
  </si>
  <si>
    <t>Islas de Åland</t>
  </si>
  <si>
    <t>Isle of Man</t>
  </si>
  <si>
    <t>Islas Feroe</t>
  </si>
  <si>
    <t>IL</t>
  </si>
  <si>
    <t>Israel</t>
  </si>
  <si>
    <t>GS</t>
  </si>
  <si>
    <t>Islas Georgias del Sur y Sandwich del Sur</t>
  </si>
  <si>
    <t>Italy</t>
  </si>
  <si>
    <t>Islas Heard y McDonald</t>
  </si>
  <si>
    <t>JM</t>
  </si>
  <si>
    <t>Jamaica</t>
  </si>
  <si>
    <t>MV</t>
  </si>
  <si>
    <t>Islas Maldivas</t>
  </si>
  <si>
    <t>JP</t>
  </si>
  <si>
    <t>Japan</t>
  </si>
  <si>
    <t>Islas Malvinas</t>
  </si>
  <si>
    <t>JE</t>
  </si>
  <si>
    <t>Jersey</t>
  </si>
  <si>
    <t>MP</t>
  </si>
  <si>
    <t>Islas Marianas del Norte</t>
  </si>
  <si>
    <t>JO</t>
  </si>
  <si>
    <t>Jordan</t>
  </si>
  <si>
    <t>MH</t>
  </si>
  <si>
    <t>Islas Marshall</t>
  </si>
  <si>
    <t>KZ</t>
  </si>
  <si>
    <t>Kazakhstan</t>
  </si>
  <si>
    <t>PN</t>
  </si>
  <si>
    <t>Islas Pitcairn</t>
  </si>
  <si>
    <t>KE</t>
  </si>
  <si>
    <t>Kenya</t>
  </si>
  <si>
    <t>SB</t>
  </si>
  <si>
    <t>Islas Salomón</t>
  </si>
  <si>
    <t>KI</t>
  </si>
  <si>
    <t>Kiribati</t>
  </si>
  <si>
    <t>TC</t>
  </si>
  <si>
    <t>Islas Turcas y Caicos</t>
  </si>
  <si>
    <t>Korea (Democratic People's Republic of)</t>
  </si>
  <si>
    <t>UM</t>
  </si>
  <si>
    <t>Islas Ultramarinas Menores de Estados Unidos</t>
  </si>
  <si>
    <t>Korea (Republic of)</t>
  </si>
  <si>
    <t>VG</t>
  </si>
  <si>
    <t>Islas Vírgenes Británicas</t>
  </si>
  <si>
    <t>KW</t>
  </si>
  <si>
    <t>Kuwait</t>
  </si>
  <si>
    <t>VI</t>
  </si>
  <si>
    <t>Islas Vírgenes de los Estados Unidos</t>
  </si>
  <si>
    <t>KG</t>
  </si>
  <si>
    <t>Kyrgyzstan</t>
  </si>
  <si>
    <t>LA</t>
  </si>
  <si>
    <t>Lao People's Democratic Republic</t>
  </si>
  <si>
    <t>Italia</t>
  </si>
  <si>
    <t>LV</t>
  </si>
  <si>
    <t>Latvia</t>
  </si>
  <si>
    <t>LB</t>
  </si>
  <si>
    <t>Lebanon</t>
  </si>
  <si>
    <t>Japón</t>
  </si>
  <si>
    <t>LS</t>
  </si>
  <si>
    <t>Lesotho</t>
  </si>
  <si>
    <t>LR</t>
  </si>
  <si>
    <t>Liberia</t>
  </si>
  <si>
    <t>Jordania</t>
  </si>
  <si>
    <t>LY</t>
  </si>
  <si>
    <t>Libya</t>
  </si>
  <si>
    <t>Kazajistán</t>
  </si>
  <si>
    <t>LI</t>
  </si>
  <si>
    <t>Liechtenstein</t>
  </si>
  <si>
    <t>Kenia</t>
  </si>
  <si>
    <t>LT</t>
  </si>
  <si>
    <t>Lithuania</t>
  </si>
  <si>
    <t>Kirgizstán</t>
  </si>
  <si>
    <t>Luxembourg</t>
  </si>
  <si>
    <t>MO</t>
  </si>
  <si>
    <t>Macao</t>
  </si>
  <si>
    <t>MK</t>
  </si>
  <si>
    <t>Macedonia (the former Yugoslav Republic of)</t>
  </si>
  <si>
    <t>Líbano</t>
  </si>
  <si>
    <t>MG</t>
  </si>
  <si>
    <t>Madagascar</t>
  </si>
  <si>
    <t>Laos</t>
  </si>
  <si>
    <t>MW</t>
  </si>
  <si>
    <t>Malawi</t>
  </si>
  <si>
    <t>Lesoto</t>
  </si>
  <si>
    <t>MY</t>
  </si>
  <si>
    <t>Malaysia</t>
  </si>
  <si>
    <t>Letonia</t>
  </si>
  <si>
    <t>Maldives</t>
  </si>
  <si>
    <t>ML</t>
  </si>
  <si>
    <t>Mali</t>
  </si>
  <si>
    <t>Libia</t>
  </si>
  <si>
    <t>MT</t>
  </si>
  <si>
    <t>Malta</t>
  </si>
  <si>
    <t>Marshall Islands</t>
  </si>
  <si>
    <t>Lituania</t>
  </si>
  <si>
    <t>MQ</t>
  </si>
  <si>
    <t>Martinique</t>
  </si>
  <si>
    <t>Luxemburgo</t>
  </si>
  <si>
    <t>MR</t>
  </si>
  <si>
    <t>Mauritania</t>
  </si>
  <si>
    <t>MX</t>
  </si>
  <si>
    <t>México</t>
  </si>
  <si>
    <t>MU</t>
  </si>
  <si>
    <t>Mauritius</t>
  </si>
  <si>
    <t>MC</t>
  </si>
  <si>
    <t>Mónaco</t>
  </si>
  <si>
    <t>YT</t>
  </si>
  <si>
    <t>Mayotte</t>
  </si>
  <si>
    <t>Mexico</t>
  </si>
  <si>
    <t>Macedônia</t>
  </si>
  <si>
    <t>FM</t>
  </si>
  <si>
    <t>Micronesia (Federated States of)</t>
  </si>
  <si>
    <t>MD</t>
  </si>
  <si>
    <t>Moldova (Republic of)</t>
  </si>
  <si>
    <t>Malasia</t>
  </si>
  <si>
    <t>Monaco</t>
  </si>
  <si>
    <t>MN</t>
  </si>
  <si>
    <t>Mongolia</t>
  </si>
  <si>
    <t>ME</t>
  </si>
  <si>
    <t>Montenegro</t>
  </si>
  <si>
    <t>MS</t>
  </si>
  <si>
    <t>Montserrat</t>
  </si>
  <si>
    <t>MA</t>
  </si>
  <si>
    <t>Marruecos</t>
  </si>
  <si>
    <t>Morocco</t>
  </si>
  <si>
    <t>Martinica</t>
  </si>
  <si>
    <t>MZ</t>
  </si>
  <si>
    <t>Mozambique</t>
  </si>
  <si>
    <t>Mauricio</t>
  </si>
  <si>
    <t>Myanmar</t>
  </si>
  <si>
    <t>NA</t>
  </si>
  <si>
    <t>Namibia</t>
  </si>
  <si>
    <t>NR</t>
  </si>
  <si>
    <t>Nauru</t>
  </si>
  <si>
    <t>Micronesia</t>
  </si>
  <si>
    <t>NP</t>
  </si>
  <si>
    <t>Nepal</t>
  </si>
  <si>
    <t>Moldavia</t>
  </si>
  <si>
    <t>Netherlands</t>
  </si>
  <si>
    <t>NC</t>
  </si>
  <si>
    <t>New Caledonia</t>
  </si>
  <si>
    <t>NZ</t>
  </si>
  <si>
    <t>New Zealand</t>
  </si>
  <si>
    <t>NI</t>
  </si>
  <si>
    <t>Nicaragua</t>
  </si>
  <si>
    <t>NE</t>
  </si>
  <si>
    <t>Niger</t>
  </si>
  <si>
    <t>NG</t>
  </si>
  <si>
    <t>Nigeria</t>
  </si>
  <si>
    <t>NU</t>
  </si>
  <si>
    <t>Niue</t>
  </si>
  <si>
    <t>Norfolk Island</t>
  </si>
  <si>
    <t>Northern Mariana Islands</t>
  </si>
  <si>
    <t>NO</t>
  </si>
  <si>
    <t>Norway</t>
  </si>
  <si>
    <t>OM</t>
  </si>
  <si>
    <t>Oman</t>
  </si>
  <si>
    <t>PK</t>
  </si>
  <si>
    <t>Pakistan</t>
  </si>
  <si>
    <t>Noruega</t>
  </si>
  <si>
    <t>PW</t>
  </si>
  <si>
    <t>Palau</t>
  </si>
  <si>
    <t>Nueva Caledonia</t>
  </si>
  <si>
    <t>PS</t>
  </si>
  <si>
    <t>Palestine, State of</t>
  </si>
  <si>
    <t>Nueva Zelanda</t>
  </si>
  <si>
    <t>PA</t>
  </si>
  <si>
    <t>Panama</t>
  </si>
  <si>
    <t>Omán</t>
  </si>
  <si>
    <t>PG</t>
  </si>
  <si>
    <t>Papua New Guinea</t>
  </si>
  <si>
    <t>Países Bajos</t>
  </si>
  <si>
    <t>PY</t>
  </si>
  <si>
    <t>Paraguay</t>
  </si>
  <si>
    <t>Pakistán</t>
  </si>
  <si>
    <t>PE</t>
  </si>
  <si>
    <t>Peru</t>
  </si>
  <si>
    <t>Philippines</t>
  </si>
  <si>
    <t>Palestina</t>
  </si>
  <si>
    <t>Pitcairn</t>
  </si>
  <si>
    <t>Panamá</t>
  </si>
  <si>
    <t>Poland</t>
  </si>
  <si>
    <t>Papúa Nueva Guinea</t>
  </si>
  <si>
    <t>Portugal</t>
  </si>
  <si>
    <t>PR</t>
  </si>
  <si>
    <t>Puerto Rico</t>
  </si>
  <si>
    <t>Perú</t>
  </si>
  <si>
    <t>QA</t>
  </si>
  <si>
    <t>Qatar</t>
  </si>
  <si>
    <t>Polinesia Francesa</t>
  </si>
  <si>
    <t>RE</t>
  </si>
  <si>
    <t>Réunion</t>
  </si>
  <si>
    <t>Polonia</t>
  </si>
  <si>
    <t>RO</t>
  </si>
  <si>
    <t>Romania</t>
  </si>
  <si>
    <t>RU</t>
  </si>
  <si>
    <t>Russian Federation</t>
  </si>
  <si>
    <t>RW</t>
  </si>
  <si>
    <t>Rwanda</t>
  </si>
  <si>
    <t>BL</t>
  </si>
  <si>
    <t>Saint Barthélemy</t>
  </si>
  <si>
    <t>GB</t>
  </si>
  <si>
    <t>Reino Unido</t>
  </si>
  <si>
    <t>SH</t>
  </si>
  <si>
    <t>Saint Helena, Ascension and Tristan da Cunha</t>
  </si>
  <si>
    <t>República Centroafricana</t>
  </si>
  <si>
    <t>KN</t>
  </si>
  <si>
    <t>Saint Kitts and Nevis</t>
  </si>
  <si>
    <t>República Checa</t>
  </si>
  <si>
    <t>LC</t>
  </si>
  <si>
    <t>Saint Lucia</t>
  </si>
  <si>
    <t>República Dominicana</t>
  </si>
  <si>
    <t>MF</t>
  </si>
  <si>
    <t>Saint Martin (French part)</t>
  </si>
  <si>
    <t>Reunión</t>
  </si>
  <si>
    <t>PM</t>
  </si>
  <si>
    <t>Saint Pierre and Miquelon</t>
  </si>
  <si>
    <t>Ruanda</t>
  </si>
  <si>
    <t>VC</t>
  </si>
  <si>
    <t>Saint Vincent and the Grenadines</t>
  </si>
  <si>
    <t>Rumanía</t>
  </si>
  <si>
    <t>WS</t>
  </si>
  <si>
    <t>Samoa</t>
  </si>
  <si>
    <t>Rusia</t>
  </si>
  <si>
    <t>SM</t>
  </si>
  <si>
    <t>San Marino</t>
  </si>
  <si>
    <t>EH</t>
  </si>
  <si>
    <t>Sahara Occidental</t>
  </si>
  <si>
    <t>ST</t>
  </si>
  <si>
    <t>Sao Tome and Principe</t>
  </si>
  <si>
    <t>Saudi Arabia</t>
  </si>
  <si>
    <t>Samoa Americana</t>
  </si>
  <si>
    <t>SN</t>
  </si>
  <si>
    <t>Senegal</t>
  </si>
  <si>
    <t>San Bartolomé</t>
  </si>
  <si>
    <t>RS</t>
  </si>
  <si>
    <t>Serbia</t>
  </si>
  <si>
    <t>San Cristóbal y Nieves</t>
  </si>
  <si>
    <t>SC</t>
  </si>
  <si>
    <t>Seychelles</t>
  </si>
  <si>
    <t>SL</t>
  </si>
  <si>
    <t>Sierra Leone</t>
  </si>
  <si>
    <t>San Martín (Francia)</t>
  </si>
  <si>
    <t>SG</t>
  </si>
  <si>
    <t>Singapore</t>
  </si>
  <si>
    <t>San Pedro y Miquelón</t>
  </si>
  <si>
    <t>SX</t>
  </si>
  <si>
    <t>Sint Maarten (Dutch part)</t>
  </si>
  <si>
    <t>San Vicente y las Granadinas</t>
  </si>
  <si>
    <t>Slovakia</t>
  </si>
  <si>
    <t>Santa Elena</t>
  </si>
  <si>
    <t>Slovenia</t>
  </si>
  <si>
    <t>Santa Lucía</t>
  </si>
  <si>
    <t>Solomon Islands</t>
  </si>
  <si>
    <t>Santo Tomé y Príncipe</t>
  </si>
  <si>
    <t>SO</t>
  </si>
  <si>
    <t>Somalia</t>
  </si>
  <si>
    <t>ZA</t>
  </si>
  <si>
    <t>South Africa</t>
  </si>
  <si>
    <t>South Georgia and the South Sandwich Islands</t>
  </si>
  <si>
    <t>SS</t>
  </si>
  <si>
    <t>South Sudan</t>
  </si>
  <si>
    <t>Sierra Leona</t>
  </si>
  <si>
    <t>Spain</t>
  </si>
  <si>
    <t>Singapur</t>
  </si>
  <si>
    <t>LK</t>
  </si>
  <si>
    <t>Sri Lanka</t>
  </si>
  <si>
    <t>SY</t>
  </si>
  <si>
    <t>Siria</t>
  </si>
  <si>
    <t>SD</t>
  </si>
  <si>
    <t>Sudan</t>
  </si>
  <si>
    <t>SR</t>
  </si>
  <si>
    <t>Suriname</t>
  </si>
  <si>
    <t>Sri lanka</t>
  </si>
  <si>
    <t>SJ</t>
  </si>
  <si>
    <t>Svalbard and Jan Mayen</t>
  </si>
  <si>
    <t>Sudáfrica</t>
  </si>
  <si>
    <t>SZ</t>
  </si>
  <si>
    <t>Swaziland</t>
  </si>
  <si>
    <t>Sudán</t>
  </si>
  <si>
    <t>SE</t>
  </si>
  <si>
    <t>Sweden</t>
  </si>
  <si>
    <t>Suecia</t>
  </si>
  <si>
    <t>Switzerland</t>
  </si>
  <si>
    <t>Suiza</t>
  </si>
  <si>
    <t>Syrian Arab Republic</t>
  </si>
  <si>
    <t>Surinám</t>
  </si>
  <si>
    <t>TW</t>
  </si>
  <si>
    <t>Taiwan, Province of China</t>
  </si>
  <si>
    <t>Svalbard y Jan Mayen</t>
  </si>
  <si>
    <t>TJ</t>
  </si>
  <si>
    <t>Tajikistan</t>
  </si>
  <si>
    <t>Swazilandia</t>
  </si>
  <si>
    <t>TZ</t>
  </si>
  <si>
    <t>Tanzania, United Republic of</t>
  </si>
  <si>
    <t>Tadjikistán</t>
  </si>
  <si>
    <t>TH</t>
  </si>
  <si>
    <t>Thailand</t>
  </si>
  <si>
    <t>Tailandia</t>
  </si>
  <si>
    <t>TL</t>
  </si>
  <si>
    <t>Timor-Leste</t>
  </si>
  <si>
    <t>Taiwán</t>
  </si>
  <si>
    <t>TG</t>
  </si>
  <si>
    <t>Togo</t>
  </si>
  <si>
    <t>Tanzania</t>
  </si>
  <si>
    <t>TK</t>
  </si>
  <si>
    <t>Tokelau</t>
  </si>
  <si>
    <t>Territorio Británico del Océano Índico</t>
  </si>
  <si>
    <t>TO</t>
  </si>
  <si>
    <t>Tonga</t>
  </si>
  <si>
    <t>Territorios Australes y Antárticas Franceses</t>
  </si>
  <si>
    <t>TT</t>
  </si>
  <si>
    <t>Trinidad and Tobago</t>
  </si>
  <si>
    <t>Timor Oriental</t>
  </si>
  <si>
    <t>TN</t>
  </si>
  <si>
    <t>Tunisia</t>
  </si>
  <si>
    <t>TR</t>
  </si>
  <si>
    <t>Turkey</t>
  </si>
  <si>
    <t>TM</t>
  </si>
  <si>
    <t>Turkmenistan</t>
  </si>
  <si>
    <t>Turks and Caicos Islands</t>
  </si>
  <si>
    <t>Trinidad y Tobago</t>
  </si>
  <si>
    <t>TV</t>
  </si>
  <si>
    <t>Tuvalu</t>
  </si>
  <si>
    <t>Tunez</t>
  </si>
  <si>
    <t>UG</t>
  </si>
  <si>
    <t>Uganda</t>
  </si>
  <si>
    <t>Turkmenistán</t>
  </si>
  <si>
    <t>UA</t>
  </si>
  <si>
    <t>Ukraine</t>
  </si>
  <si>
    <t>Turquía</t>
  </si>
  <si>
    <t>United Arab Emirates</t>
  </si>
  <si>
    <t>United Kingdom of Great Britain and Northern Ireland</t>
  </si>
  <si>
    <t>Ucrania</t>
  </si>
  <si>
    <t>United States of America</t>
  </si>
  <si>
    <t>United States Minor Outlying Islands</t>
  </si>
  <si>
    <t>UY</t>
  </si>
  <si>
    <t>Uruguay</t>
  </si>
  <si>
    <t>UZ</t>
  </si>
  <si>
    <t>Uzbekistán</t>
  </si>
  <si>
    <t>Uzbekistan</t>
  </si>
  <si>
    <t>VU</t>
  </si>
  <si>
    <t>Vanuatu</t>
  </si>
  <si>
    <t>VE</t>
  </si>
  <si>
    <t>Venezuela</t>
  </si>
  <si>
    <t>Venezuela (Bolivarian Republic of)</t>
  </si>
  <si>
    <t>VN</t>
  </si>
  <si>
    <t>Vietnam</t>
  </si>
  <si>
    <t>Viet Nam</t>
  </si>
  <si>
    <t>WF</t>
  </si>
  <si>
    <t>Wallis y Futuna</t>
  </si>
  <si>
    <t>Virgin Islands (British)</t>
  </si>
  <si>
    <t>YE</t>
  </si>
  <si>
    <t>Yemen</t>
  </si>
  <si>
    <t>Virgin Islands (U.S.)</t>
  </si>
  <si>
    <t>Yibuti</t>
  </si>
  <si>
    <t>Wallis and Futuna</t>
  </si>
  <si>
    <t>ZM</t>
  </si>
  <si>
    <t>Zambia</t>
  </si>
  <si>
    <t>Western Sahara</t>
  </si>
  <si>
    <t>ZW</t>
  </si>
  <si>
    <t>Zimbabue</t>
  </si>
  <si>
    <t>Zimbabwe</t>
  </si>
  <si>
    <t>ES4800817522150001394340</t>
  </si>
  <si>
    <t>ES9500494676802310443150</t>
  </si>
  <si>
    <t>ES9500817522180001402950</t>
  </si>
  <si>
    <t>ES3300817522120001469447</t>
  </si>
  <si>
    <t>ES4731400001960007515800</t>
  </si>
  <si>
    <t>ES3001823160170000043249</t>
  </si>
  <si>
    <t>(counter)signed CPA and DoT were sent to Marivi and IL on Saturday 8 of July. The docs are filed but the assignor was not included in the writ (and the DoT has not been countersigned by CDC)</t>
  </si>
  <si>
    <t>ES7530080147151982735126</t>
  </si>
  <si>
    <t>BCOEESMM008</t>
  </si>
  <si>
    <t>GACELA LOGISTICA, SL</t>
  </si>
  <si>
    <t>AUTONOMOS MANCHEGOS AGRUPADOS S.L.</t>
  </si>
  <si>
    <t>B97628887</t>
  </si>
  <si>
    <t>13/06/17</t>
  </si>
  <si>
    <t>ES4600305072610000729271 </t>
  </si>
  <si>
    <t>ES5001822367900208005058</t>
  </si>
  <si>
    <t>BBVAESMMXXX </t>
  </si>
  <si>
    <t>ES8302160570690500027248</t>
  </si>
  <si>
    <t>ES5300494907272217286920</t>
  </si>
  <si>
    <t>ES2321003762142200039000</t>
  </si>
  <si>
    <t>BCOEESMM017</t>
  </si>
  <si>
    <t>ES7201820336940201517679</t>
  </si>
  <si>
    <t>ES7900750723700600190272</t>
  </si>
  <si>
    <t>ES6630080148681112203425</t>
  </si>
  <si>
    <t>ES6920800259145500002757</t>
  </si>
  <si>
    <t>CAGLESMMXXX</t>
  </si>
  <si>
    <t>ES4600305072650096067271 </t>
  </si>
  <si>
    <t>ES0600754623010600464791</t>
  </si>
  <si>
    <t>ES5630170700710003497310</t>
  </si>
  <si>
    <t>ES9120384721956000141338</t>
  </si>
  <si>
    <t>CAHMESMMXXX</t>
  </si>
  <si>
    <t>ES8530580152382720008069</t>
  </si>
  <si>
    <t>ES2300753047180502013829</t>
  </si>
  <si>
    <t>ES1730580091412810000454</t>
  </si>
  <si>
    <t>ES8021002180160200317834</t>
  </si>
  <si>
    <t>ES9430580152392720008052</t>
  </si>
  <si>
    <t>ES9000815168880001199926</t>
  </si>
  <si>
    <t>ES3200494977372116440750</t>
  </si>
  <si>
    <t>ES7330580152361021802611</t>
  </si>
  <si>
    <t>ES1830230505446227445407</t>
  </si>
  <si>
    <t>BCOEESMM023</t>
  </si>
  <si>
    <t>ES6200303189510001074271</t>
  </si>
  <si>
    <t>BCSHESMMXXX</t>
  </si>
  <si>
    <t>ES9530580152312720008038</t>
  </si>
  <si>
    <t>ES6100305072680000479271  </t>
  </si>
  <si>
    <t>ES1021035440180040002699</t>
  </si>
  <si>
    <t>UCJAES2M</t>
  </si>
  <si>
    <t>ES2300817440110001075009</t>
  </si>
  <si>
    <t>BSABESBB </t>
  </si>
  <si>
    <t>ES8421035440110040002680</t>
  </si>
  <si>
    <t>ES0730580152322720008021</t>
  </si>
  <si>
    <t>ES4400495044712593296151</t>
  </si>
  <si>
    <t>ES9401822367970208003632</t>
  </si>
  <si>
    <t>ES2000494977352116438445</t>
  </si>
  <si>
    <t>ES8401820114820015129004</t>
  </si>
  <si>
    <t>ES3030080147151982736421</t>
  </si>
  <si>
    <t>ES2430080147112577941723</t>
  </si>
  <si>
    <t>ES8800815168890001192929</t>
  </si>
  <si>
    <t>ES9301822367950208003748</t>
  </si>
  <si>
    <t>ES7900815286700001007702</t>
  </si>
  <si>
    <t>ES0721008740520200078721</t>
  </si>
  <si>
    <t>ES1521000181240200294499</t>
  </si>
  <si>
    <t>ES7321000181220200448559</t>
  </si>
  <si>
    <t>ES5021000181220200385535</t>
  </si>
  <si>
    <t>ES6921008605540200024796</t>
  </si>
  <si>
    <t>ES2501822344070101203152  </t>
  </si>
  <si>
    <t>ES9201287634670100002774</t>
  </si>
  <si>
    <t>ES5500491580942910171765</t>
  </si>
  <si>
    <t>ES6131900016670400039624</t>
  </si>
  <si>
    <t>ES8000495412042716029424</t>
  </si>
  <si>
    <t>ES4430600059191076861424</t>
  </si>
  <si>
    <t>ES1000495412052616025381</t>
  </si>
  <si>
    <t>ES2021008617100200016273</t>
  </si>
  <si>
    <t>ES6921008740510200372825</t>
  </si>
  <si>
    <t>ES2821000181200200380015</t>
  </si>
  <si>
    <t>ES0821008633810200022686</t>
  </si>
  <si>
    <t>ES8721008740560200373032</t>
  </si>
  <si>
    <t>ES1531900016670400041422</t>
  </si>
  <si>
    <t>ES9730350027780270700325</t>
  </si>
  <si>
    <t>CLPEES2MXXX</t>
  </si>
  <si>
    <t>ES0721008605520200016698</t>
  </si>
  <si>
    <t>ES5000954728870600032218</t>
  </si>
  <si>
    <t>POPUESMMXXX</t>
  </si>
  <si>
    <t>ES7530350020570200032265</t>
  </si>
  <si>
    <t>ES8520955029151062866784  </t>
  </si>
  <si>
    <t>BASKES2BXXX</t>
  </si>
  <si>
    <t>ES8630580024782720014431</t>
  </si>
  <si>
    <t>ES2200754728750600069567           </t>
  </si>
  <si>
    <t>ES5830350041490410025952       </t>
  </si>
  <si>
    <t>ES1130350020550200032254</t>
  </si>
  <si>
    <t>ES4530350020520200051868</t>
  </si>
  <si>
    <t>ES3800495372022916046569        </t>
  </si>
  <si>
    <t>DE22545800200101333600</t>
  </si>
  <si>
    <t>DE39200800000253740000</t>
  </si>
  <si>
    <t>DE47300800000438011300</t>
  </si>
  <si>
    <t>BE19414813973112</t>
  </si>
  <si>
    <t>ES1000750358770600380723</t>
  </si>
  <si>
    <t>ES2200750358770600304362</t>
  </si>
  <si>
    <t>NL96ABNA0537224408</t>
  </si>
  <si>
    <t>PL07249000050000460011795597</t>
  </si>
  <si>
    <t>PL29105011391000002357563143</t>
  </si>
  <si>
    <t>CH0604835051156902003</t>
  </si>
  <si>
    <t>ES1621004941102115008469</t>
  </si>
  <si>
    <t>ES7821004941142210003234</t>
  </si>
  <si>
    <t>ES4221004941112115008243</t>
  </si>
  <si>
    <t>ES3221004978382100157266</t>
  </si>
  <si>
    <t>ES2501822344010101507735</t>
  </si>
  <si>
    <t>company_name</t>
  </si>
  <si>
    <t>03/07/2017, new version sent from Ben when?</t>
  </si>
  <si>
    <t>16/06/17</t>
  </si>
  <si>
    <t>21/06/17</t>
  </si>
  <si>
    <t>ENVIADO 22/06/17</t>
  </si>
  <si>
    <t>29/06/17</t>
  </si>
  <si>
    <t>ES6101280641760500002241</t>
  </si>
  <si>
    <t>BKBLESMMXXX</t>
  </si>
  <si>
    <t>ES0630080087781358462420</t>
  </si>
  <si>
    <t>ES8101825511850101502953</t>
  </si>
  <si>
    <t>ES4000750584880600295982</t>
  </si>
  <si>
    <t>ES5630350059830591150940</t>
  </si>
  <si>
    <t>CLPEES2M</t>
  </si>
  <si>
    <t>ES1621000515480200155064</t>
  </si>
  <si>
    <t>CAIXESBB</t>
  </si>
  <si>
    <t>ES7630580421841021801208</t>
  </si>
  <si>
    <t>ES6201280641730500001982</t>
  </si>
  <si>
    <t>ES4901822344010010044936</t>
  </si>
  <si>
    <t>ES6501820249660200819889</t>
  </si>
  <si>
    <t>BBVAESMM </t>
  </si>
  <si>
    <t>ES9400750584830600185936</t>
  </si>
  <si>
    <t>ES2701280641760500002465</t>
  </si>
  <si>
    <t>ES1501822344090101556508</t>
  </si>
  <si>
    <t>ES4000492483022914159221</t>
  </si>
  <si>
    <t>ES9821008650950200067448</t>
  </si>
  <si>
    <t>ES8600491864362210206588</t>
  </si>
  <si>
    <t>ES4300815174770001055414</t>
  </si>
  <si>
    <t>ES4900491864322610202761</t>
  </si>
  <si>
    <t>BSCHESMMXX</t>
  </si>
  <si>
    <t>ES9800494923992416034297</t>
  </si>
  <si>
    <t>ES9221007984810200000662</t>
  </si>
  <si>
    <t>CAIXAESBBXXX</t>
  </si>
  <si>
    <t>ES0700494923922016053771</t>
  </si>
  <si>
    <t>ES3601820249660200819247</t>
  </si>
  <si>
    <t>ES9431400001990000372600</t>
  </si>
  <si>
    <t>ES54018223440520201507033</t>
  </si>
  <si>
    <t>35 VEHICULOS</t>
  </si>
  <si>
    <t xml:space="preserve">35 </t>
  </si>
  <si>
    <t>12 VEHICULOS</t>
  </si>
  <si>
    <t xml:space="preserve">12 </t>
  </si>
  <si>
    <t>1 VEHICULO</t>
  </si>
  <si>
    <t xml:space="preserve">1 </t>
  </si>
  <si>
    <t>2 VEHICULOS</t>
  </si>
  <si>
    <t xml:space="preserve">2 </t>
  </si>
  <si>
    <t>3 VEHÍCULOS</t>
  </si>
  <si>
    <t>6 VEHICULOS</t>
  </si>
  <si>
    <t xml:space="preserve">6 </t>
  </si>
  <si>
    <t>5 VEHICULOS</t>
  </si>
  <si>
    <t xml:space="preserve">5 </t>
  </si>
  <si>
    <t>166 VEHICULOS</t>
  </si>
  <si>
    <t xml:space="preserve">166 </t>
  </si>
  <si>
    <t>1621 VEHICULOS</t>
  </si>
  <si>
    <t xml:space="preserve">1621 </t>
  </si>
  <si>
    <t>22 VEHICULOS</t>
  </si>
  <si>
    <t xml:space="preserve">22 </t>
  </si>
  <si>
    <t>30 VEHICULOS</t>
  </si>
  <si>
    <t xml:space="preserve">30 </t>
  </si>
  <si>
    <t>75 VEHICULOS</t>
  </si>
  <si>
    <t xml:space="preserve">75 </t>
  </si>
  <si>
    <t>59 VEHICULOS</t>
  </si>
  <si>
    <t xml:space="preserve">59 </t>
  </si>
  <si>
    <t>165 VEHICULOS</t>
  </si>
  <si>
    <t xml:space="preserve">165 </t>
  </si>
  <si>
    <t>4 VEHICULOS</t>
  </si>
  <si>
    <t xml:space="preserve">4 </t>
  </si>
  <si>
    <t>43 VEHICULOS</t>
  </si>
  <si>
    <t xml:space="preserve">43 </t>
  </si>
  <si>
    <t>15 VEHICULOS</t>
  </si>
  <si>
    <t xml:space="preserve">15 </t>
  </si>
  <si>
    <t>8 VEHICULOS</t>
  </si>
  <si>
    <t xml:space="preserve">8 </t>
  </si>
  <si>
    <t>7 VEHICULOS</t>
  </si>
  <si>
    <t xml:space="preserve">7 </t>
  </si>
  <si>
    <t>38 VEHICULOS</t>
  </si>
  <si>
    <t xml:space="preserve">38 </t>
  </si>
  <si>
    <t>9 VEHICULOS</t>
  </si>
  <si>
    <t xml:space="preserve">9 </t>
  </si>
  <si>
    <t>36 VEHICULOS</t>
  </si>
  <si>
    <t xml:space="preserve">36 </t>
  </si>
  <si>
    <t>195 VEHICULOS</t>
  </si>
  <si>
    <t xml:space="preserve">195 </t>
  </si>
  <si>
    <t>16 VEHICULOS</t>
  </si>
  <si>
    <t xml:space="preserve">16 </t>
  </si>
  <si>
    <t>35 caminones</t>
  </si>
  <si>
    <t>52 VEHICULOS</t>
  </si>
  <si>
    <t xml:space="preserve">52 </t>
  </si>
  <si>
    <t>39 VEHICULOS</t>
  </si>
  <si>
    <t xml:space="preserve">39 </t>
  </si>
  <si>
    <t>11 VEHICULOS</t>
  </si>
  <si>
    <t xml:space="preserve">11 </t>
  </si>
  <si>
    <t>51 VEHICULOS</t>
  </si>
  <si>
    <t xml:space="preserve">51 </t>
  </si>
  <si>
    <t>19 VEHICULOS</t>
  </si>
  <si>
    <t xml:space="preserve">19 </t>
  </si>
  <si>
    <t>10 VEHICULOS</t>
  </si>
  <si>
    <t xml:space="preserve">10 </t>
  </si>
  <si>
    <t>53 VEHICULOS</t>
  </si>
  <si>
    <t xml:space="preserve">53 </t>
  </si>
  <si>
    <t>170 VEHICULOS</t>
  </si>
  <si>
    <t xml:space="preserve">170 </t>
  </si>
  <si>
    <t>31 VEHICULOS</t>
  </si>
  <si>
    <t xml:space="preserve">31 </t>
  </si>
  <si>
    <t>41 VEHICULOS</t>
  </si>
  <si>
    <t xml:space="preserve">41 </t>
  </si>
  <si>
    <t>130 VEHICULOS</t>
  </si>
  <si>
    <t xml:space="preserve">130 </t>
  </si>
  <si>
    <t>28 VEHICULOS</t>
  </si>
  <si>
    <t xml:space="preserve">28 </t>
  </si>
  <si>
    <t>Email2</t>
  </si>
  <si>
    <t>administracion@transuranzu.com</t>
  </si>
  <si>
    <t>zursalas@gmail.com</t>
  </si>
  <si>
    <t>josefinatoribio@transbautista.com</t>
  </si>
  <si>
    <t>gerencia@comprum.cc</t>
  </si>
  <si>
    <t>joerg.berner@bertschi.com</t>
  </si>
  <si>
    <t>lasa@sjl-group.com</t>
  </si>
  <si>
    <t>adolfogonzalez@transdonat.es</t>
  </si>
  <si>
    <t>N.Jubany@sorigue.com</t>
  </si>
  <si>
    <t>antoni.sanz@noutransport.com</t>
  </si>
  <si>
    <t>mguell@comprum.cc</t>
  </si>
  <si>
    <t>unai@jakinboaz.net</t>
  </si>
  <si>
    <t>info@calsina-carre.com</t>
  </si>
  <si>
    <t>xquer@vallcompanys.es</t>
  </si>
  <si>
    <t>TRANSPORTES JOSE VALERO RIDAO SL</t>
  </si>
  <si>
    <t>ZURSALAS SL</t>
  </si>
  <si>
    <t>YES; Assignor signed before UC</t>
  </si>
  <si>
    <t xml:space="preserve">Original 2sig in KL </t>
  </si>
  <si>
    <t>YES; CPA signed 9:00h</t>
  </si>
  <si>
    <t>YES; UC signed 06.07.2017; not 05.07.2017</t>
  </si>
  <si>
    <t>YES; Assignor signed: 20:00h</t>
  </si>
  <si>
    <t>YES; can't read the date from assignor ; 04.07.2017</t>
  </si>
  <si>
    <t>YES; BUT no date in the contract</t>
  </si>
  <si>
    <t>YES; Uc signed 05.07.2017; not 04.07.2017</t>
  </si>
  <si>
    <t xml:space="preserve">YES; Original 2sig in KL </t>
  </si>
  <si>
    <t>YES; CPA signed: 19:30h</t>
  </si>
  <si>
    <t>YES; UC signed 05.07.2017; not 04.07.2017</t>
  </si>
  <si>
    <t>YES; UC signed 05.07.2017; not 01.07.2017</t>
  </si>
  <si>
    <t>YES; CPA signed: 11:00h</t>
  </si>
  <si>
    <t>ES8430170700782064944925</t>
  </si>
  <si>
    <t>ES4801280618710500002512</t>
  </si>
  <si>
    <t>contract in KL without signature</t>
  </si>
  <si>
    <t>conract in KL without signature</t>
  </si>
  <si>
    <t>UC signed CPA after assignor</t>
  </si>
  <si>
    <t>CPA; assignor without date</t>
  </si>
  <si>
    <t>CPA: assignor without date</t>
  </si>
  <si>
    <t>ISABEL ALONSO ALONSO,SL,CTRA.NACIONAL 340,KM.535,04628 ANTAS,ALMERIA</t>
  </si>
  <si>
    <t>DIRECCION_DE_ENVIO_PERSONA_DE_CO</t>
  </si>
  <si>
    <t>telephone_no___for_FedEx_</t>
  </si>
  <si>
    <t>Estimated number of trucks acquired during INFRINGEMENT PERIOD</t>
  </si>
  <si>
    <t>924342058/ RODRIGO</t>
  </si>
  <si>
    <t>943619959</t>
  </si>
  <si>
    <t>947206470/609407380</t>
  </si>
  <si>
    <t>ES76 3058 0421 84 1021801208</t>
  </si>
  <si>
    <t>93 808 84 85/RODRIGO</t>
  </si>
  <si>
    <t>ES3801825424570108503246</t>
  </si>
  <si>
    <t>926 22 08 50</t>
  </si>
  <si>
    <t>C/VALENCIA,10-46614 FAVARA(VALENICA)-A/A JOAN ENGUIX</t>
  </si>
  <si>
    <t>961 71 60 22/961769530</t>
  </si>
  <si>
    <t>C/ GERMANELLS 14 POL IND L'HORTETA-46138 RAFELBUÑOL(VALENCIA)-A/A JOSE PEREZ</t>
  </si>
  <si>
    <t>961 41 43 15</t>
  </si>
  <si>
    <t>ES9102160570680500027444</t>
  </si>
  <si>
    <t>ZONA PORTUARIA DE LEZO, S/N-20110 PASAJES(GUIPUZCOA)-A/A FRANCISCO J.ORTEGA</t>
  </si>
  <si>
    <t>943 527 900</t>
  </si>
  <si>
    <t xml:space="preserve"> ES8530080204271897248124  </t>
  </si>
  <si>
    <t xml:space="preserve"> BCOEESMM008</t>
  </si>
  <si>
    <t>ES1530080204201857916421</t>
  </si>
  <si>
    <t>P.I VALCORBA-IPG1-PARCELA 3-42005 SORIA-A/A CARMEN</t>
  </si>
  <si>
    <t>975 21 43 68</t>
  </si>
  <si>
    <t>961 111 901</t>
  </si>
  <si>
    <t>ES98 0049 4923 99 2416034297</t>
  </si>
  <si>
    <t>968 74 17 34</t>
  </si>
  <si>
    <t>ZURSALAS, SL</t>
  </si>
  <si>
    <t>BARRIO PALACES S/NZURGENA04000-ALMERÍA</t>
  </si>
  <si>
    <t>Apartado de correos 159, 04800 Albox, Almería</t>
  </si>
  <si>
    <t>966 552 235</t>
  </si>
  <si>
    <t>ES27 0128 0641 7605 0000 2465</t>
  </si>
  <si>
    <t>943 49 13 75</t>
  </si>
  <si>
    <t>P.I.C/PEDRO MARTINEZ FERNANDEZ,3-04600 HUERCAL-OVERA(ALMERIA)-APDO.CORREOS 17-A/A GINES GARCIA</t>
  </si>
  <si>
    <t>950 470 049</t>
  </si>
  <si>
    <t>ES7300491864332590059939</t>
  </si>
  <si>
    <t>ES33 0049 4923 91 2316055146</t>
  </si>
  <si>
    <t>968720572</t>
  </si>
  <si>
    <t>ES22 3058 0230 3328 1080 2107</t>
  </si>
  <si>
    <t xml:space="preserve"> CCRIES2AXXX</t>
  </si>
  <si>
    <t>CTRA. MADRID, KM.373-MOLINA DE SEGURA(MURCIA)-A/A JOAQUIN CAMPILLO</t>
  </si>
  <si>
    <t>PARAJE HUALIX NUEVO ,S/N-04100 NIJAR(ALMERIA)-A/A JESUS</t>
  </si>
  <si>
    <t>950 36 10 08</t>
  </si>
  <si>
    <t>AVDA.DE SEVILLA, 36-11560 TREBUJENA(CADIZ)-A/A ANTONIO BAUTISTA</t>
  </si>
  <si>
    <t>ES6221002704320210005530</t>
  </si>
  <si>
    <t>Apartado de Correos 159, 04800 Albox, Almería</t>
  </si>
  <si>
    <t>950 12 04 75</t>
  </si>
  <si>
    <t>968 72 05 72</t>
  </si>
  <si>
    <t>ES33 0075 0584 8006 0029 3105</t>
  </si>
  <si>
    <t xml:space="preserve"> POPUESMM</t>
  </si>
  <si>
    <t>CAMI DE TORREFARRERA KM, 1-25110 ALPICAT(LLEIDA)-A/A INMA</t>
  </si>
  <si>
    <t>667 87 32 32</t>
  </si>
  <si>
    <t>C/DR.PARIENTE,10-11500 EL PUERTO DE SANTA Mª (CADIZ)-A/A SR.LACUESTA</t>
  </si>
  <si>
    <t>P.I. EL SEGRE PARC.407-LLEIDA-A/A TONI</t>
  </si>
  <si>
    <t>ES3300491864352390059947</t>
  </si>
  <si>
    <t>ES61 0128 0641 7605 0000 2241</t>
  </si>
  <si>
    <t>POLG.IND.EGÜES C/Z Nº 11-31486 EGÜES(NAVARRA)-A/A ASIER</t>
  </si>
  <si>
    <t>GRUPO ISABEL ALONSO ALONSO</t>
  </si>
  <si>
    <t>C/ SANT JORDI, 4-25400 LES BORGES BLANQUES(LLEIDA)-A/A Mª TERESA</t>
  </si>
  <si>
    <t>ES34 2100 0066 7702 0041 5359</t>
  </si>
  <si>
    <t>ES40 0075 0584 8806 0029 5982</t>
  </si>
  <si>
    <t>926 564 202</t>
  </si>
  <si>
    <t>ES03 2100 0066 7702 0040 0397</t>
  </si>
  <si>
    <t>950 45 35 06</t>
  </si>
  <si>
    <t>GRUPO LOPEZ FERNANDEZ HERMANOS</t>
  </si>
  <si>
    <t>CALLE TEJERA VIEJA, Nº 17 ,30430 CEHEGIN, MURCIA</t>
  </si>
  <si>
    <t>952172856 Ext. 70060</t>
  </si>
  <si>
    <t>34 966 552 235</t>
  </si>
  <si>
    <t>ES62 0128 0641 7305 0000 1982</t>
  </si>
  <si>
    <t>ISABEL ALONSO ALONSO,SL, Ctra. Nac. 340 km 535.04628- Antas. ALMERIA</t>
  </si>
  <si>
    <t>CAMI VELL DE TARREGA, NAU 3-25310 AGRAMUNT(LLEIDA)-A/A MIGUEL VILLARO</t>
  </si>
  <si>
    <t>CTRA.BURJASOT A TORRES-TORRES KM 6.270-46112 MASARROCHOS(VALENCIA)-A/A JAVIER VICENTE MUÑOZ</t>
  </si>
  <si>
    <t>ES3900810229820001101119</t>
  </si>
  <si>
    <t>665 56 50 26</t>
  </si>
  <si>
    <t>ES4121002252270200170061</t>
  </si>
  <si>
    <t>AUTOVIA MADRID-LISBOA,KM-352-06850 ARROYO(BADAJOZ)-A/A RODRIGO</t>
  </si>
  <si>
    <t>C/SAN FRANCISCO, 5 P.I..CENTROVIA-50198 LA MUELA(ZARAGOZA)-A/A MARTA</t>
  </si>
  <si>
    <t xml:space="preserve"> BCOEESSMM191</t>
  </si>
  <si>
    <t>943491375/943493462</t>
  </si>
  <si>
    <t>965 827 027</t>
  </si>
  <si>
    <t>943 61 99 59</t>
  </si>
  <si>
    <t>968 76 75 00</t>
  </si>
  <si>
    <t>A/A TONI
Pol. Ind. Segre Av. Industria, 407
25191 - LLEIDA (SPAIN)</t>
  </si>
  <si>
    <t>CTRA. UTRERA-LOS PALACIOS KM 6,500-41720 LOS PALACIOS(SEVILLA)-APDO.CORREOS 56-A/A SR.DOMINGO GARCIA</t>
  </si>
  <si>
    <t>ES2601822419580010029398</t>
  </si>
  <si>
    <t xml:space="preserve"> CAHMESMMXXX</t>
  </si>
  <si>
    <t>C/ PLA DE RASCANYA,12-46160 LLIRIA(VALENCIA)-A/A JULIO VIDAGANY</t>
  </si>
  <si>
    <t>ES31 2100 7347 0021 0021 4132            </t>
  </si>
  <si>
    <t>961 412 153</t>
  </si>
  <si>
    <t>ES48 0128 0618 7105 0000 2512</t>
  </si>
  <si>
    <t>962 79 09 54</t>
  </si>
  <si>
    <t>ES24 2100 7347 0122 0007 1247             </t>
  </si>
  <si>
    <t xml:space="preserve"> CAIXESBBXXX</t>
  </si>
  <si>
    <t>0034 902 20 54 00/667 486 219</t>
  </si>
  <si>
    <t>Sorigué S.A_x000D_
Javier Oliva &amp; Neus Jubany_x000D_
            ALCALDE PUJOL, 4_x000D_
            25006 LLEIDA_x000D_</t>
  </si>
  <si>
    <t>CORP. CLD UTE</t>
  </si>
  <si>
    <t>Pablo Iglesias, 61-63, 08908 HOSPITALET DE LLOBREGAT (Barcelona),</t>
  </si>
  <si>
    <t>0034 973 282 080</t>
  </si>
  <si>
    <t>973 183 207/973183200</t>
  </si>
  <si>
    <t>Apartado de Correos, 72-46130 MASSAMAGRELL-VALENCIA</t>
  </si>
  <si>
    <t>961 45 10 88</t>
  </si>
  <si>
    <t>ES46 2038 8723 5160 0008 9995   </t>
  </si>
  <si>
    <t>973 460 500/973 46 08 00</t>
  </si>
  <si>
    <t>ES94 2038 8723 5260 0008 9761   </t>
  </si>
  <si>
    <t>Calle Tramuntana, 11-46230 Carlet, Valencia/ SR.VICENTE GARROTE</t>
  </si>
  <si>
    <t>962 538 222</t>
  </si>
  <si>
    <t>Calle Tramuntana, 11-46230 Carlet, Valencia</t>
  </si>
  <si>
    <t>00-34-965 828282</t>
  </si>
  <si>
    <t>Calle Grabadores,3 -28830 San Fernando, Madrid</t>
  </si>
  <si>
    <t>ES87 0075-5941-9206-00000900</t>
  </si>
  <si>
    <t>Avda. de Solares, 7,36620 Saron , Cantabria</t>
  </si>
  <si>
    <t>942563042/942517710</t>
  </si>
  <si>
    <t>942563042/667 170740</t>
  </si>
  <si>
    <t>96 145 10 88</t>
  </si>
  <si>
    <t>Sorigué S.A_x000D_,Javier Oliva&amp;Neus Jubany, Calle Alcalde Pujol, 4, 25006 Lleida_x000D_</t>
  </si>
  <si>
    <t>Sorigué S.A,Javier Oliva&amp;Neus Jubany, Calle Alcalde Pujol,4 25006 Lleida</t>
  </si>
  <si>
    <t>Sorigué S.A.,Javier Oliva&amp;Neus Jubany, Calle Alcalde Pujol,4 25006 Lleida</t>
  </si>
  <si>
    <t xml:space="preserve">96 582 82 82 </t>
  </si>
  <si>
    <t>+34 972 529 211</t>
  </si>
  <si>
    <t>GRUPO EUSKAL ASESORIA</t>
  </si>
  <si>
    <t>EUSKAL HL ASESORES,SL; APDO. 133 20700 ;BARRIO ARTIZ,19 BAJO,20700 ZUMARRAGA (GUIPUZCOA)</t>
  </si>
  <si>
    <t>943 72 45 84</t>
  </si>
  <si>
    <t>Apartado de Correos,159-04800 Albox -Almeria-</t>
  </si>
  <si>
    <t>950 120 475</t>
  </si>
  <si>
    <t>C/ LES GARRIGUES, 12 25110 ALPICAT   (LLEIDA)</t>
  </si>
  <si>
    <t>Calle Les garrigues, 12,25110 Alpicat-Lleida</t>
  </si>
  <si>
    <t>973 736 789/699995122</t>
  </si>
  <si>
    <t>ES15 0182 2344 0901 0155 6508</t>
  </si>
  <si>
    <t>ES36 0182 0249 6602 0081 9247</t>
  </si>
  <si>
    <t xml:space="preserve"> BBVAESMM </t>
  </si>
  <si>
    <t>973 736 789 /699995122</t>
  </si>
  <si>
    <t>ES16 2100 0515 4802 0015 5064</t>
  </si>
  <si>
    <t xml:space="preserve"> CAIXESBB</t>
  </si>
  <si>
    <t>ES65 0182 0249 6602 0081 9889</t>
  </si>
  <si>
    <t>ES49 0182 2344 0100 1004 4936</t>
  </si>
  <si>
    <t xml:space="preserve"> BBVAESMM</t>
  </si>
  <si>
    <t>Grupo Trans NB</t>
  </si>
  <si>
    <t>Calle Tramuntana,11,46230 Carlet, Valencia</t>
  </si>
  <si>
    <t xml:space="preserve"> ES56 3035 0059 8305 9115 0940</t>
  </si>
  <si>
    <t>962 538 742</t>
  </si>
  <si>
    <t>962 538 522</t>
  </si>
  <si>
    <t>VIALEX, CONSTRUCTORA ARAGONESA, S.L.</t>
  </si>
  <si>
    <t>Grupo bahi</t>
  </si>
  <si>
    <t>Calle Ter, s/n,P.Industrial Celrá-17460 Celrá-GIRONA</t>
  </si>
  <si>
    <t>972 49 24 60</t>
  </si>
  <si>
    <t>ES18 0075 0009 4206 0141 9408</t>
  </si>
  <si>
    <t>ES32 0081 0097 2700 0111 1219</t>
  </si>
  <si>
    <t>ES83 0081 0097 2800 0107 9309</t>
  </si>
  <si>
    <t>ES51 0081 0097 2000 0107 9210</t>
  </si>
  <si>
    <t>ES92 0081 0097 2100 0109 7920</t>
  </si>
  <si>
    <t>ES66 0081 0097 2400 0109 5913</t>
  </si>
  <si>
    <t>ES33 0081 0097 2400 0109 6119</t>
  </si>
  <si>
    <t>965 82 70 19</t>
  </si>
  <si>
    <t>JOSE ANGEL AIPURU KEREXETA</t>
  </si>
  <si>
    <t>ES32 0085 0872 8500 0006 5429</t>
  </si>
  <si>
    <t>962 538 162/637 20 35 26</t>
  </si>
  <si>
    <t>ES10 0049 0024 34 2411162416</t>
  </si>
  <si>
    <t>Grupo logistica Begastri</t>
  </si>
  <si>
    <t>CTRA.MURCIA,160,APDO DE CORREOS 87,30430 CEHEGIN,MURCIA</t>
  </si>
  <si>
    <t>GRUPO BOULESCU</t>
  </si>
  <si>
    <t>943 498 174</t>
  </si>
  <si>
    <t>C/ MÚSICO RICARDO OLMOS, Nº 7-BAJO- MASSAMAGRELL 46130</t>
  </si>
  <si>
    <t>GRUPO ARMESA</t>
  </si>
  <si>
    <t>96 11 11 901</t>
  </si>
  <si>
    <t>ES07 0049 4923 9220 1605 3771</t>
  </si>
  <si>
    <t>C/ CALDERIN, EDIF CIM VALLES 08130 ST PERPETU (BARCELONA)</t>
  </si>
  <si>
    <t>CALLE CALDERIN,EDIFICIO CIM VALLES,08130 STA.PERPETUA DE MOGODA,BARCELONA</t>
  </si>
  <si>
    <t>IBAN clean</t>
  </si>
  <si>
    <t>ES0920385836456000585669</t>
  </si>
  <si>
    <t>BIC clean</t>
  </si>
  <si>
    <t>ES4231910002104007695721</t>
  </si>
  <si>
    <t>ES3200850872850000065429</t>
  </si>
  <si>
    <t>ES1000490024342411162416</t>
  </si>
  <si>
    <t>ES8300810097280001079309</t>
  </si>
  <si>
    <t>ES6600810097240001095913</t>
  </si>
  <si>
    <t>ES5100810097200001079210</t>
  </si>
  <si>
    <t>ES2230580230332810802107</t>
  </si>
  <si>
    <t>ES3300750584800600293105</t>
  </si>
  <si>
    <t>ES9200810097210001097920</t>
  </si>
  <si>
    <t>ES3200810097270001111219</t>
  </si>
  <si>
    <t>ES0321000066770200400397</t>
  </si>
  <si>
    <t>ES1800750009420601419408</t>
  </si>
  <si>
    <t>ES3300494923912316055146</t>
  </si>
  <si>
    <t>ES3300810097240001096119</t>
  </si>
  <si>
    <t>ES3421000066770200415359</t>
  </si>
  <si>
    <t>ES8700755941920600000900</t>
  </si>
  <si>
    <t>C/ CANTON, 185-39300 BARREDA(TORRELAVEGA)-A/A MANUEL ACEBAL</t>
  </si>
  <si>
    <t>SALVADOR SEGUI,78-30530 CIEZA(MURCIA)-A/A FRANCISCO MELGAREJO</t>
  </si>
  <si>
    <t>IBAN does not exist!</t>
  </si>
  <si>
    <t xml:space="preserve">Invalid characters in IBAN </t>
  </si>
  <si>
    <t>Invalid IBAN length</t>
  </si>
  <si>
    <t>Invalid checksum digits</t>
  </si>
  <si>
    <t>BIC does not exist!</t>
  </si>
  <si>
    <t>Invalid length '10'</t>
  </si>
  <si>
    <t>ES_A02003630</t>
  </si>
  <si>
    <t>ES_A02010510</t>
  </si>
  <si>
    <t>ES_A08112716</t>
  </si>
  <si>
    <t>ES_A09044751</t>
  </si>
  <si>
    <t>ES_A11054236</t>
  </si>
  <si>
    <t>ES_A13008461</t>
  </si>
  <si>
    <t>ES_A17034794</t>
  </si>
  <si>
    <t>ES_A20038394</t>
  </si>
  <si>
    <t>ES_A20070918</t>
  </si>
  <si>
    <t>ES_A21227723</t>
  </si>
  <si>
    <t>ES_A22008395</t>
  </si>
  <si>
    <t>ES_A25007832</t>
  </si>
  <si>
    <t>ES_A25038142</t>
  </si>
  <si>
    <t>ES_A25038647</t>
  </si>
  <si>
    <t>ES_A29094679</t>
  </si>
  <si>
    <t>ES_A30049530</t>
  </si>
  <si>
    <t>ES_A30168439</t>
  </si>
  <si>
    <t>ES_A31066129</t>
  </si>
  <si>
    <t>ES_A31074164</t>
  </si>
  <si>
    <t>ES_A38757670</t>
  </si>
  <si>
    <t>ES_A39069703</t>
  </si>
  <si>
    <t>ES_A43017854</t>
  </si>
  <si>
    <t>ES_A46048229</t>
  </si>
  <si>
    <t>ES_A46054987</t>
  </si>
  <si>
    <t>ES_A46632337</t>
  </si>
  <si>
    <t>ES_A58447426</t>
  </si>
  <si>
    <t>ES_A60493582</t>
  </si>
  <si>
    <t>ES_A98548449</t>
  </si>
  <si>
    <t>ES_B03143682</t>
  </si>
  <si>
    <t>ES_B04213831</t>
  </si>
  <si>
    <t>ES_B04232443</t>
  </si>
  <si>
    <t>ES_B04278248</t>
  </si>
  <si>
    <t>ES_B04281812</t>
  </si>
  <si>
    <t>ES_B04332318</t>
  </si>
  <si>
    <t>ES_B04519708</t>
  </si>
  <si>
    <t>ES_B04703948</t>
  </si>
  <si>
    <t>ES_B06156418</t>
  </si>
  <si>
    <t>ES_B06190334</t>
  </si>
  <si>
    <t>ES_B06617096</t>
  </si>
  <si>
    <t>ES_B08173411</t>
  </si>
  <si>
    <t>ES_B09358391</t>
  </si>
  <si>
    <t>ES_B11026440</t>
  </si>
  <si>
    <t>ES_B11595212</t>
  </si>
  <si>
    <t>ES_B12079539</t>
  </si>
  <si>
    <t>ES_B12298246</t>
  </si>
  <si>
    <t>ES_B13240460</t>
  </si>
  <si>
    <t>ES_B17019373</t>
  </si>
  <si>
    <t>ES_B17776279</t>
  </si>
  <si>
    <t>ES_B20179040</t>
  </si>
  <si>
    <t>ES_B20458642</t>
  </si>
  <si>
    <t>ES_B20479531</t>
  </si>
  <si>
    <t>ES_B20632915</t>
  </si>
  <si>
    <t>ES_B20816559</t>
  </si>
  <si>
    <t>ES_B20830899</t>
  </si>
  <si>
    <t>ES_B20840690</t>
  </si>
  <si>
    <t>ES_B20852166</t>
  </si>
  <si>
    <t>ES_B20876371</t>
  </si>
  <si>
    <t>ES_B25013954</t>
  </si>
  <si>
    <t>ES_B25057183</t>
  </si>
  <si>
    <t>ES_B25200643</t>
  </si>
  <si>
    <t>ES_B25338450</t>
  </si>
  <si>
    <t>ES_B25346602</t>
  </si>
  <si>
    <t>ES_B25431933</t>
  </si>
  <si>
    <t>ES_B25465535</t>
  </si>
  <si>
    <t>ES_B25575689</t>
  </si>
  <si>
    <t>ES_B25588260</t>
  </si>
  <si>
    <t>ES_B25614660</t>
  </si>
  <si>
    <t>ES_B25621863</t>
  </si>
  <si>
    <t>ES_B30428254</t>
  </si>
  <si>
    <t>ES_B30515712</t>
  </si>
  <si>
    <t>ES_B31697444</t>
  </si>
  <si>
    <t>ES_B39457098</t>
  </si>
  <si>
    <t>ES_B39465703</t>
  </si>
  <si>
    <t>ES_B41286238</t>
  </si>
  <si>
    <t>ES_B42170878</t>
  </si>
  <si>
    <t>ES_B43087998</t>
  </si>
  <si>
    <t>ES_B43540285</t>
  </si>
  <si>
    <t>ES_B46071080</t>
  </si>
  <si>
    <t>ES_B46100988</t>
  </si>
  <si>
    <t>ES_B46186250</t>
  </si>
  <si>
    <t>ES_B46351896</t>
  </si>
  <si>
    <t>ES_B50839190</t>
  </si>
  <si>
    <t>ES_B53024568</t>
  </si>
  <si>
    <t>ES_B54017637</t>
  </si>
  <si>
    <t>ES_B54469069</t>
  </si>
  <si>
    <t>ES_B60039518</t>
  </si>
  <si>
    <t>ES_B60284288</t>
  </si>
  <si>
    <t>ES_B62937180</t>
  </si>
  <si>
    <t>ES_B73048738</t>
  </si>
  <si>
    <t>ES_B73141434</t>
  </si>
  <si>
    <t>ES_B73783003</t>
  </si>
  <si>
    <t>ES_B83486134</t>
  </si>
  <si>
    <t>ES_B95057238</t>
  </si>
  <si>
    <t>ES_B96200159</t>
  </si>
  <si>
    <t>ES_B96321252</t>
  </si>
  <si>
    <t>ES_B96800321</t>
  </si>
  <si>
    <t>ES_B96821913</t>
  </si>
  <si>
    <t>ES_B97628887</t>
  </si>
  <si>
    <t>ES_F04323143</t>
  </si>
  <si>
    <t>ES_F20434031</t>
  </si>
  <si>
    <t>ES_F20507943</t>
  </si>
  <si>
    <t>ES_F20533048</t>
  </si>
  <si>
    <t>ES_F20545489</t>
  </si>
  <si>
    <t>ES_F20549747</t>
  </si>
  <si>
    <t>ES_F31637796</t>
  </si>
  <si>
    <t>ES_F31854235</t>
  </si>
  <si>
    <t>ES_F98397664</t>
  </si>
  <si>
    <t>ES_U64993256</t>
  </si>
  <si>
    <t>not treated via mail merge, contract contains significant deviations from standard: 1) 5.3.: CDC will give COMPANY 'annually' a status update (if any, also re provisional results of DAMAGE ANALYSIS). 2) 7.1.: Neither COMPANY nor its AFFILIATED COMPANIES are 'liable vis-a-vis CDC or third parties' for claims enforcement by CDC. 3) 17.2.: PARTIES can transfer rights and claims established under the AGREEMENT to AFFILIATED PARTIES, provided parallel full takeover of obligations.</t>
  </si>
  <si>
    <t>29.06.2017</t>
  </si>
  <si>
    <t>2</t>
  </si>
  <si>
    <t>-</t>
  </si>
  <si>
    <t>01.07.2017</t>
  </si>
  <si>
    <t>04.07.2017</t>
  </si>
  <si>
    <t>28.06.2017</t>
  </si>
  <si>
    <t>28.06.207</t>
  </si>
  <si>
    <t>1</t>
  </si>
  <si>
    <t>CAIL-LOC SARL</t>
  </si>
  <si>
    <t>Jean-Pierre Caillot</t>
  </si>
  <si>
    <t>CAILLOT</t>
  </si>
  <si>
    <t>ZI DU BUISSON SARRAZIN, 51450 BÉTHENY</t>
  </si>
  <si>
    <t>ten</t>
  </si>
  <si>
    <t>diez</t>
  </si>
  <si>
    <t>TRANSPORTS CAILLOT SAS</t>
  </si>
  <si>
    <t>Gérant Président</t>
  </si>
  <si>
    <t xml:space="preserve">Yes, but no original signature from the assignor, only a scan; we need the original </t>
  </si>
  <si>
    <t xml:space="preserve">YES </t>
  </si>
  <si>
    <t>YES, but signature assignor only a scan</t>
  </si>
  <si>
    <t>R.B: The last page of the non stamped document is missing</t>
  </si>
  <si>
    <t>R.B: The handwriting on the 4th page of the documents is not equal</t>
  </si>
  <si>
    <t xml:space="preserve"> ES_B20179040_DoT_EN_1sig.pdf --&gt; The non stamped document has no signatures on it</t>
  </si>
  <si>
    <t>U:\\Jobstudents\\DoTs\\DoT_1sig\\ACSA OBRAS E INFRAESTRUCTURAS, SAU, ES_A08112716_DoT_EN_1sig.pdf</t>
  </si>
  <si>
    <t xml:space="preserve">U:\\Jobstudents\\DoTs\\DoT_1sig\\ADELINO TEJERA FERNANDEZ, ES15395802Q_DoT_EN_1sig.pdf </t>
  </si>
  <si>
    <t>U:\\Jobstudents\\DoTs\\DoT_1sig\\AGENCIA DE TRANSPORTES TROTA, SA, ES_A25038142_DoT_EN_1sig.pdf</t>
  </si>
  <si>
    <t xml:space="preserve">U:\\Jobstudents\\DoTs\\DoT_1sig\\AIZTI,SL, ES_B20479531_DoT_EN_1sig.pdf </t>
  </si>
  <si>
    <t>U:\\Jobstudents\\DoTs\\DoT_1sig\\ALAPONT GIMENO, ELVIRA, ES22521770D_DoT_EN_1sig.pdf</t>
  </si>
  <si>
    <t>U:\\Jobstudents\\DoTs\\DoT_1sig\\ALBERTO MUÑOZ ABAD, ES06233174J_DoT_EN_1sig.pdf</t>
  </si>
  <si>
    <t>U:\\Jobstudents\\DoTs\\DoT_1sig\\ALFONSO MARTINEZ GUIRAO, ES22450103X_DoT_EN_1sig.pdf</t>
  </si>
  <si>
    <t>U:\\Jobstudents\\DoTs\\DoT_1sig\\ALGARRA SANJOSE, MANUEL, ES19462819N_DoT_EN_1sig.pdf</t>
  </si>
  <si>
    <t>U:\\Jobstudents\\DoTs\\DoT_1sig\\ALOKALAN SL, ES_B20816559_DoT_EN_1sig.pdf</t>
  </si>
  <si>
    <t>U:\\Jobstudents\\DoTs\\DoT_1sig\\ANA Mª SANCHEZ RAMIREZ, ES75223456R_DoT_EN_1sig.pdf</t>
  </si>
  <si>
    <t>U:\\Jobstudents\\DoTs\\DoT_1sig\\Antonia Garcia Ortega, ES23234524Q_DoT_EN_1sig.pdf</t>
  </si>
  <si>
    <t>U:\\Jobstudents\\DoTs\\DoT_1sig\\ANTONIO JOSE MARCO ZARAGOZA, ES48509374M_DoT_EN_1sig.pdf</t>
  </si>
  <si>
    <t>U:\\Jobstudents\\DoTs\\DoT_1sig\\APOLO LOGISTICA-GRUPO ALFA SL, ES_B20840690_DoT_EN_1sig.pdf</t>
  </si>
  <si>
    <t xml:space="preserve"> U:\\Jobstudents\\DoTs\\DoT_1sig\\ARAIA LOGISTICA, ES_B95057238_DoT_EN_1sig.pdf</t>
  </si>
  <si>
    <t xml:space="preserve"> U:\\Jobstudents\\DoTs\\DoT_1sig\\ARIDS CATALUNYA, SA, ES_A58447426_DoT_EN_1sig.pdf</t>
  </si>
  <si>
    <t>U:\\Jobstudents\\DoTs\\DoT_1sig\\ARMESA LOGISTICA INTERNACIONAL SA, ES_A98548449_DoT_EN_1sig.pdf</t>
  </si>
  <si>
    <t>U:\\Jobstudents\\DoTs\\DoT_1sig\\ARTIAN S COOP, ES_F31854235_DoT_EN_1sig.pdf</t>
  </si>
  <si>
    <t>U:\\Jobstudents\\DoTs\\DoT_1sig\\ASCENSION MARTINEZ LOPEZ, ES48549287J_DoT_EN_1sig.pdf</t>
  </si>
  <si>
    <t>U:\\Jobstudents\\DoTs\\DoT_1sig\\ASIER ARAMBARRI CINCUNEGUI, ES15386895X_DoT_EN_1sig.pdf</t>
  </si>
  <si>
    <t xml:space="preserve">U:\\Jobstudents\\DoTs\\DoT_1sig\\AT NOUTRANSPORT SL, ES_B62937180_DoT_EN_1sig.pdf </t>
  </si>
  <si>
    <t>U:\\Jobstudents\\DoTs\\DoT_1sig\\AUTONOMOS MANCHEGOS AGRUPADOS SL, ES_B13240460_DoT_EN_1sig.pdf</t>
  </si>
  <si>
    <t>U:\\Jobstudents\\DoTs\\DoT_1sig\\AUXILIAR DE FIRMES Y CARRETERAS, SA (AFICSA), ES_A43017854_DoT_EN_1sig.pdf</t>
  </si>
  <si>
    <t xml:space="preserve">U:\\Jobstudents\\DoTs\\DoT_1sig\\BALTRAN, SOCIEDAD ANONIMA, ES_A13008461_DoT_EN_1sig.pdf </t>
  </si>
  <si>
    <t>U:\\Jobstudents\\DoTs\\DoT_1sig\\BARBERA BOIX, INMACULADA, ES20798067H_DoT_EN_1sig.pdf</t>
  </si>
  <si>
    <t xml:space="preserve">U:\\Jobstudents\\DoTs\\DoT_1sig\\BASILIO TOVAR GIL, ES72879682L_DoT_EN_1sig.pdf </t>
  </si>
  <si>
    <t>U:\\Jobstudents\\DoTs\\DoT_1sig\\BASILIO TOVAR SANCHO, ES16745667B_DoT_EN_1sig.pdf</t>
  </si>
  <si>
    <t xml:space="preserve">U:\\Jobstudents\\DoTs\\DoT_1sig\\Bertschi GmbH (Stade), DE118639923_DoT_EN_1sig.pdf </t>
  </si>
  <si>
    <t xml:space="preserve">U:\\Jobstudents\\DoTs\\DoT_1sig\\BIATRANS, SL, ES_B25200643_DoT_EN_1sig.pdf </t>
  </si>
  <si>
    <t>U:\\Jobstudents\\DoTs\\DoT_1sig\\BLAS SANCHEZ MORENO, ES77509699K_DoT_EN_1sig.pdf</t>
  </si>
  <si>
    <t>U:\\Jobstudents\\DoTs\\DoT_1sig\\CAMPILLO PALMERA SL, ES_B73783003_DoT_EN_1sig.pdf</t>
  </si>
  <si>
    <t>U:\\Jobstudents\\DoTs\\DoT_1sig\\CAPILLA TERREN, CONSUELO, ES18890254D_DoT_EN_1sig.pdf</t>
  </si>
  <si>
    <t xml:space="preserve">U:\\Jobstudents\\DoTs\\DoT_1sig\\CAPILLA TERREN, MARIA CARMEN, ES73755148J_DoT_EN_1sig.pdf </t>
  </si>
  <si>
    <t xml:space="preserve">U:\\Jobstudents\\DoTs\\DoT_1sig\\CARMEN LOPEZ NIETO, ES27495933P_DoT_EN_1sig.pdf </t>
  </si>
  <si>
    <t>U:\\Jobstudents\\DoTs\\DoT_1sig\\Caro Bautista y Sanchez SL, ES_B11026440_DoT_EN_1sig.pdf</t>
  </si>
  <si>
    <t xml:space="preserve">U:\\Jobstudents\\DoTs\\DoT_1sig\\CISTERNAS DE BONARES SA, ES_A21227723_DoT_EN_1sig.pdf </t>
  </si>
  <si>
    <t xml:space="preserve">U:\\Jobstudents\\DoTs\\DoT_1sig\\CONTRATACION TRANSPORTES INTERNACIONALES SOCIEDAD ANONIMA, ES_A02010510_DoT_EN_1sig.pdf </t>
  </si>
  <si>
    <t xml:space="preserve">U:\\Jobstudents\\DoTs\\DoT_1sig\\CORP CLD UTE , ES_U64993256_DoT_EN_1sig.pdf </t>
  </si>
  <si>
    <t>U:\\Jobstudents\\DoTs\\DoT_1sig\\CORPORACION CLD SERVICIOS URBANOS DE TRATAMIENTO DE RESIDUOS SL, ES_B08173411_DoT_EN_1sig.pdf</t>
  </si>
  <si>
    <t xml:space="preserve">U:\\Jobstudents\\DoTs\\DoT_1sig\\CRISTINA TORRELLES DUESO, ES43708957X_DoT_EN_1sig.pdf </t>
  </si>
  <si>
    <t xml:space="preserve">U:\\Jobstudents\\DoTs\\DoT_1sig\\DISTRIBUCION Y LOGISTICA HERMANOS LAREDO SL, ES_B39457098_DoT_EN_1sig.pdf </t>
  </si>
  <si>
    <t xml:space="preserve">U:\\Jobstudents\\DoTs\\DoT_1sig\\DITRANSCO \xa0SL, ES_B25338450_DoT_EN_1sig.pdf </t>
  </si>
  <si>
    <t>U:\\Jobstudents\\DoTs\\DoT_1sig\\DOLORES AGUILA PARRA SOCIEDAD LIMITADA, ES_B04232443_DoT_EN_1sig.pdf</t>
  </si>
  <si>
    <t xml:space="preserve">U:\\Jobstudents\\DoTs\\DoT_1sig\\DOQUIER, SCL, ES_F20533048_DoT_EN_1sig.pdf </t>
  </si>
  <si>
    <t xml:space="preserve">U:\\Jobstudents\\DoTs\\DoT_1sig\\EMILIO GIMENEZ ALARTE, ES77518116C_DoT_EN_1sig.pdf </t>
  </si>
  <si>
    <t xml:space="preserve">U:\\Jobstudents\\DoTs\\DoT_1sig\\EUGENIO NUÑEZ GARCIA, ES16782634V_DoT_EN_1sig.pdf </t>
  </si>
  <si>
    <t>U:\\Jobstudents\\DoTs\\DoT_1sig\\EULALIA BASSAS URBANO, ES46754945Q_DoT_EN_1sig.pdf</t>
  </si>
  <si>
    <t xml:space="preserve">U:\\Jobstudents\\DoTs\\DoT_1sig\\EUMATRANS SL, ES_B11595212_DoT_EN_1sig.pdf </t>
  </si>
  <si>
    <t xml:space="preserve">U:\\Jobstudents\\DoTs\\DoT_1sig\\EUROTRANSLIQ,SL, ES_B09358391_DoT_EN_1sig.pdf </t>
  </si>
  <si>
    <t xml:space="preserve">U:\\Jobstudents\\DoTs\\DoT_1sig\\FERRANDIS SIURANA MARIA AMPARO, ES73751583J_DoT_EN_1sig.pdf </t>
  </si>
  <si>
    <t xml:space="preserve">U:\\Jobstudents\\DoTs\\DoT_1sig\\FIRTEC, SA, ES_A60493582_DoT_EN_1sig.pdf </t>
  </si>
  <si>
    <t xml:space="preserve">U:\\Jobstudents\\DoTs\\DoT_1sig\\FRANCISCO GARCIA CAMILO, ES27255224V_DoT_EN_1sig.pdf </t>
  </si>
  <si>
    <t>U:\\Jobstudents\\DoTs\\DoT_1sig\\FRIGORIFICOS COSTA LEVANTE,SL, ES_B96200159_DoT_EN_1sig.pdf</t>
  </si>
  <si>
    <t xml:space="preserve"> U:\\Jobstudents\\DoTs\\DoT_1sig\\FRIGOVERJA,SL, ES_B73048738_DoT_EN_1sig.pdf </t>
  </si>
  <si>
    <t xml:space="preserve">U:\\Jobstudents\\DoTs\\DoT_1sig\\GACELA LOGISTICA, SL, ES_B20830899_DoT_EN_1sig.pdf </t>
  </si>
  <si>
    <t>U:\\Jobstudents\\DoTs\\DoT_1sig\\GARRAOIAK HONTORIA S COOP, ES_F20545489_DoT_EN_1sig.PDF</t>
  </si>
  <si>
    <t xml:space="preserve">U:\\Jobstudents\\DoTs\\DoT_1sig\\GINÉS GARCIA CEREZUELA, ES23239815V_DoT_EN_1sig.pdf </t>
  </si>
  <si>
    <t>U:\\Jobstudents\\DoTs\\DoT_1sig\\GOMEZ HERNANDEZ, ANTONIO,ES22576239Z_DoT_EN_1sig.pdf</t>
  </si>
  <si>
    <t xml:space="preserve">U:\\Jobstudents\\DoTs\\DoT_1sig\\GOMEZ HERNANDEZ, JAVIER, ES22576240S_DoT_EN_1sig.pdf </t>
  </si>
  <si>
    <t xml:space="preserve">U:\\Jobstudents\\DoTs\\DoT_1sig\\Grupo Salas-Aguila SL, ESB04213831_DoT_EN_1sig.pdf </t>
  </si>
  <si>
    <t>U:\\Jobstudents\\DoTs\\DoT_1sig\\HERCOTRANS SOCIEDAD LIMITADA, ES_B12298246_DoT_EN_1sig.pdf</t>
  </si>
  <si>
    <t xml:space="preserve">U:\\Jobstudents\\DoTs\\DoT_1sig\\HERMANOS GARCIA CAMILO SL, ES_B04278248_DoT_EN_1sig.pdf </t>
  </si>
  <si>
    <t xml:space="preserve">U:\\Jobstudents\\DoTs\\DoT_1sig\\HERMENEGILDO PALACIOS ARRIBAS, ES15072308V_DoT_EN_1sig.pdf </t>
  </si>
  <si>
    <t>U:\\Jobstudents\\DoTs\\DoT_1sig\\HORMIGONES GIRAL, SA, ES_A22008395_DoT_EN_1sig.pdf</t>
  </si>
  <si>
    <t xml:space="preserve">U:\\Jobstudents\\DoTs\\DoT_1sig\\IBA ARRIZABALO LIZASO, ES72499133M_DoT_EN_1sig.pdf </t>
  </si>
  <si>
    <t xml:space="preserve">U:\\Jobstudents\\DoTs\\DoT_1sig\\IBENSE LOGISTICA SL, ES_B54017637_DoT_EN_1sig.pdf </t>
  </si>
  <si>
    <t xml:space="preserve">U:\\Jobstudents\\DoTs\\DoT_1sig\\IGOA Y PATXI SL, ES_B31697444_DoT_EN_1sig.pdf </t>
  </si>
  <si>
    <t xml:space="preserve">U:\\Jobstudents\\DoTs\\DoT_1sig\\INTERGRUP-EUROVERJA, SL, ES_B30515712_DoT_EN_1sig.pdf </t>
  </si>
  <si>
    <t xml:space="preserve">U:\\Jobstudents\\DoTs\\DoT_1sig\\INTERNACIONAL TRANS-ESTACION, SDAD COOP, ES_F20549747_DoT_EN_1sig.pdf </t>
  </si>
  <si>
    <t>U:\\Jobstudents\\DoTs\\DoT_1sig\\INTERXUQUER, SL, ES_B96821913_DoT_EN_1sig.pdf</t>
  </si>
  <si>
    <t>U:\\Jobstudents\\DoTs\\DoT_1sig\\ISABEL ALONSO ALONSO, SL, ES_B04332318_DoT_EN_1sig.pdf</t>
  </si>
  <si>
    <t>U:\\Jobstudents\\DoTs\\DoT_1sig\\ISABEL MARIA ALONSO ALONSO, ES27526559K_DoT_EN_1sig.pdf</t>
  </si>
  <si>
    <t xml:space="preserve">U:\\Jobstudents\\DoTs\\DoT_1sig\\J BAHI SA, ES_A17034794_DoT_EN_1sig.pdf </t>
  </si>
  <si>
    <t xml:space="preserve">U:\\Jobstudents\\DoTs\\DoT_1sig\\JESUS CARCIA CAMILO, ES27518221D_DoT_EN_1sig.pdf </t>
  </si>
  <si>
    <t xml:space="preserve">U:\\Jobstudents\\DoTs\\DoT_1sig\\Jesus Manuel Echeverria Aramburu, ES72569776S_DoT_EN_1sig.pdf </t>
  </si>
  <si>
    <t xml:space="preserve">U:\\Jobstudents\\DoTs\\DoT_1sig\\JORDI TEIXINE GENE, ES43708946E_DoT_EN_1sig.pdf </t>
  </si>
  <si>
    <t>U:\\Jobstudents\\DoTs\\DoT_1sig\\JORDI TORREN MARQUETA, ES40341794M_DoT_EN_1sig.pdf</t>
  </si>
  <si>
    <t>U:\\Jobstudents\\DoTs\\DoT_1sig\\Josa Trans Aliment SL, ES_B25621863_DoT_EN_1sig.pdf</t>
  </si>
  <si>
    <t xml:space="preserve">U:\\Jobstudents\\DoTs\\DoT_1sig\\JOSE ANGEL AIPURUKEREXETA, ES1598211Q_DoT_EN_1sig.pdf </t>
  </si>
  <si>
    <t>U:\\Jobstudents\\DoTs\\DoT_1sig\\JOSE ANTONIO PEREZ GIMENEZ, ES77517687M_DoT_EN_1sig.pdf</t>
  </si>
  <si>
    <t xml:space="preserve">U:\\Jobstudents\\DoTs\\DoT_1sig\\JOSE GREGORIO MUÑOZ ABAD, ES06215443S_DoT_EN_1sig.pdf </t>
  </si>
  <si>
    <t xml:space="preserve">U:\\Jobstudents\\DoTs\\DoT_1sig\\JOSE JOSA DE RIU, ES78055316D_DoT_EN_1sig.pdf </t>
  </si>
  <si>
    <t xml:space="preserve">U:\\Jobstudents\\DoTs\\DoT_1sig\\JOSE LOPEZ FERNANDEZ, ES74434529C_DoT_EN_1sig.pdf </t>
  </si>
  <si>
    <t xml:space="preserve">U:\\Jobstudents\\DoTs\\DoT_1sig\\JOSE MARIA AMENABAR AGUIRRE, ES34090174B_DoT_EN_1sig.pdf </t>
  </si>
  <si>
    <t xml:space="preserve">U:\\Jobstudents\\DoTs\\DoT_1sig\\JOSE MARIA ORUESAGASTI, ES08901498S_DoT_EN_1sig.pdf </t>
  </si>
  <si>
    <t xml:space="preserve">U:\\Jobstudents\\DoTs\\DoT_1sig\\JOSE MIGUEL AYUSO TREJO, ES15244473G_DoT_EN_1sig.pdf </t>
  </si>
  <si>
    <t>U:\\Jobstudents\\DoTs\\DoT_1sig\\JOSEFA ANGUSTIA ROSA CERVANTES, ES45589488S_DoT_EN_1sig.pdf</t>
  </si>
  <si>
    <t xml:space="preserve">U:\\Jobstudents\\DoTs\\DoT_1sig\\JOSEFA TORIBIO REDONDO, ES40860416L_DoT_EN_1sig.pdf </t>
  </si>
  <si>
    <t>U:\\Jobstudents\\DoTs\\DoT_1sig\\JOSEP BAHI PLA, ES77997148P_DoT_EN_1sig.pdf</t>
  </si>
  <si>
    <t xml:space="preserve">U:\\Jobstudents\\DoTs\\DoT_1sig\\JOSEP ORIOL MARCE SALA, ES77961980F_DoT_EN_1sig.pdf </t>
  </si>
  <si>
    <t xml:space="preserve">U:\\Jobstudents\\DoTs\\DoT_1sig\\JUAN JOSE OSINALDE, ES15985745D_DoT_EN_1sig.pdf </t>
  </si>
  <si>
    <t xml:space="preserve">U:\\Jobstudents\\DoTs\\DoT_1sig\\LOGISTICA BLASTRANS, SLU, ES_B73141434_DoT_EN_1sig.pdf </t>
  </si>
  <si>
    <t xml:space="preserve">U:\\Jobstudents\\DoTs\\DoT_1sig\\LOGISTICA Y ALMACENAMIENTO DEL MEDITERRANEO, SL, ES_B97628887_DoT_EN_1sig.pdf </t>
  </si>
  <si>
    <t xml:space="preserve">U:\\Jobstudents\\DoTs\\DoT_1sig\\LOPEZ FERNANDEZ HERMANOS SA, ES_A30168439_DoT_EN_1sig.pdf </t>
  </si>
  <si>
    <t xml:space="preserve">U:\\Jobstudents\\DoTs\\DoT_1sig\\LUDOBOPA SL, ES_B92211838_DoT_EN_1sig.pdf </t>
  </si>
  <si>
    <t xml:space="preserve">U:\\Jobstudents\\DoTs\\DoT_1sig\\LUIS MARIA IMAZ RUIZ, ES11914052Y_DoT_EN_1sig.pdf </t>
  </si>
  <si>
    <t xml:space="preserve">U:\\Jobstudents\\DoTs\\DoT_1sig\\LUIS TORTOSA SEGOVIA SL, ES_B53024568_DoT_EN_1sig.pdf </t>
  </si>
  <si>
    <t>U:\\Jobstudents\\DoTs\\DoT_1sig\\MANUEL FRANCISCO CRESPO AGÜERO, ES45585217E_DoT_EN_1sig.pdf</t>
  </si>
  <si>
    <t>U:\\Jobstudents\\DoTs\\DoT_1sig\\MARAVILLAS FERNANDEZ SANCHEZ, ES52812827C_DoT_EN_1sig.pdf</t>
  </si>
  <si>
    <t xml:space="preserve">U:\\Jobstudents\\DoTs\\DoT_1sig\\MARC BAHI SALA, ES40339961P_DoT_EN_1sig.pdf </t>
  </si>
  <si>
    <t xml:space="preserve">U:\\Jobstudents\\DoTs\\DoT_1sig\\MARIA LOPEZ FERNANDEZ, ES22475631P_DoT_EN_1sig.pdf </t>
  </si>
  <si>
    <t xml:space="preserve">U:\\Jobstudents\\DoTs\\DoT_1sig\\MARIA ZARAGOZA GARCIA, ES74165804G_DoT_EN_1sig.pdf </t>
  </si>
  <si>
    <t xml:space="preserve">U:\\Jobstudents\\DoTs\\DoT_1sig\\MESTRANS SL, ES_B60039518_DoT_EN_1sig.pdf </t>
  </si>
  <si>
    <t>U:\\Jobstudents\\DoTs\\DoT_1sig\\MIGUEL ANGEL MARTINEZ GUIRAO, ES27426567X_DoT_EN_1sig.pdf</t>
  </si>
  <si>
    <t xml:space="preserve">U:\\Jobstudents\\DoTs\\DoT_1sig\\MIGUEL VILLARO CORTADA, ES43705591W_DoT_EN_1sig.pdf </t>
  </si>
  <si>
    <t xml:space="preserve">U:\\Jobstudents\\DoTs\\DoT_1sig\\MN-MOMPAS, SL, ES_B20852166_DoT_EN_1sig.pdf </t>
  </si>
  <si>
    <t xml:space="preserve">U:\\Jobstudents\\CPAs\\MONRABAL CAPILLA FRANCESC ES_22577249N_CPA_EN_2sig.pdf </t>
  </si>
  <si>
    <t>U:\\Jobstudents\\DoTs\\DoT_1sig\\MONRABAL CAPILLA FRANCESC, ES22577249N_DoT_EN_1sig.pdf</t>
  </si>
  <si>
    <t xml:space="preserve">U:\\Jobstudents\\DoTs\\DoT_1sig\\MONRABAL CAPILLA MARIA, ES22577248B_DoT_EN_1sig.pdf </t>
  </si>
  <si>
    <t>U:\\Jobstudents\\DoTs\\DoT_1sig\\MONRABAL GARCIA, ENRIQUE, ES22577176P_DoT_EN_1sig.pdf</t>
  </si>
  <si>
    <t>U:\\Jobstudents\\DoTs\\DoT_1sig\\MONRABAL RUIZ, FRANCISCO, ES73751637K_DoT_EN_1sig.pdf</t>
  </si>
  <si>
    <t xml:space="preserve">U:\\Jobstudents\\DoTs\\DoT_1sig\\MONRABAL RUIZ, MARIA CARMEN, ES22527849Q_DoT_EN_1sig.pdf </t>
  </si>
  <si>
    <t xml:space="preserve">U:\\Jobstudents\\DoTs\\DoT_1sig\\MONRABAL RUIZ, MARIA NATIVIDAD, ES22551010Q_DoT_EN_1sig.pdf </t>
  </si>
  <si>
    <t>U:\\Jobstudents\\DoTs\\DoT_1sig\\NAVARRO MONRABAL, FRANCISCO, ES22585530J_DoT_EN_1sig.pdf</t>
  </si>
  <si>
    <t>U:\\Jobstudents\\DoTs\\DoT_1sig\\NAVARRO MONRABAL, NOELIA, ES22585529N_DoT_EN_1sig.pdf</t>
  </si>
  <si>
    <t xml:space="preserve">U:\\Jobstudents\\DoTs\\DoT_1sig\\NAVARRO PARDO, FRANCISCO, ES19875912W_DoT_EN_1sig.pdf </t>
  </si>
  <si>
    <t xml:space="preserve">U:\\Jobstudents\\DoTs\\DoT_1sig\\NEUS BAHI SALA, ES40360009T_DoT_EN_1sig.pdf </t>
  </si>
  <si>
    <t xml:space="preserve">U:\\Jobstudents\\DoTs\\DoT_1sig\\NORDVERT SL, ES_B43540285_DoT_EN_1sig.pdf </t>
  </si>
  <si>
    <t>U:\\Jobstudents\\DoTs\\DoT_1sig\\PABLO JOAQUIN RUBIO CANOVAS, ES21622868Q_DoT_EN_1sig.pdf</t>
  </si>
  <si>
    <t>U:\\Jobstudents\\DoTs\\DoT_1sig\\PEDRO JOSE BAUTISTA FERNANDEZ, ES40851277B_DoT_EN_1sig.pdf</t>
  </si>
  <si>
    <t>U:\\Jobstudents\\DoTs\\DoT_1sig\\PEDRO JOSE NAVARRO ALONSO, ES75220708J_DoT_EN_1sig.pdf</t>
  </si>
  <si>
    <t xml:space="preserve">U:\\Jobstudents\\DoTs\\DoT_1sig\\PEREZ RANGEL SL, ES_B06156418_DoT_EN_1sig.pdf </t>
  </si>
  <si>
    <t xml:space="preserve">U:\\Jobstudents\\DoTs\\DoT_1sig\\RAMON CASAL S MONTARDIT, ES40852513M_DoT_EN_1sig.pdf </t>
  </si>
  <si>
    <t>U:\\Jobstudents\\DoTs\\DoT_1sig\\RANGEL PATINO E HIJOS SL, ES_B06617096_DoT_EN_1sig.pdf</t>
  </si>
  <si>
    <t>U:\\Jobstudents\\DoTs\\DoT_1sig\\RAUL BAUTISTA TORIBIO, ES47697168K_DoT_EN_1sig.pdf</t>
  </si>
  <si>
    <t xml:space="preserve">U:\\Jobstudents\\DoTs\\DoT_1sig\\ROSARIO DE GEA TUDELA, ES77522712Q_DoT_EN_1sig.pdf </t>
  </si>
  <si>
    <t>U:\\Jobstudents\\DoTs\\DoT_1sig\\SACYTRANS SL, ES_B20179040_DoT_EN_1sig.PDF</t>
  </si>
  <si>
    <t xml:space="preserve">U:\\Jobstudents\\DoTs\\DoT_1sig\\SAEZ CIVERA, PEDRO VICENT, ES53209971T_DoT_EN_1sig.pdf </t>
  </si>
  <si>
    <t xml:space="preserve">U:\\Jobstudents\\DoTs\\DoT_1sig\\SALCEDO CASTELLAR MARIA DOLORES, ES22534436W_DoT_EN_1sig.pdf </t>
  </si>
  <si>
    <t xml:space="preserve">U:\\Jobstudents\\DoTs\\DoT_1sig\\SAN JOSE-LOPEZ SA, ES_A20038394_DoT_EN_1sig.pdf </t>
  </si>
  <si>
    <t xml:space="preserve">U:\\Jobstudents\\DoTs\\DoT_1sig\\SANCHO SORIA, JOSE, ES29204575A_DoT_EN_1sig.pdf </t>
  </si>
  <si>
    <t>U:\\Jobstudents\\DoTs\\DoT_1sig\\SECUNDINO FERNANDEZ FERNANDEZ, ES11050161H_DoT_EN_1sig.pdf</t>
  </si>
  <si>
    <t xml:space="preserve">U:\\Jobstudents\\DoTs\\DoT_1sig\\SERGIO CUESTA ARENAS, ES43718823D_DoT_EN_1sig.pdf </t>
  </si>
  <si>
    <t xml:space="preserve">U:\\Jobstudents\\DoTs\\DoT_1sig\\SERVIM LOGISTICA SL, ES_B17776279_DoT_EN_1sig.pdf </t>
  </si>
  <si>
    <t>U:\\Jobstudents\\DoTs\\DoT_1sig\\SORIGUE, SOCIEDAD ANONIMA, ES_A25007832_DoT_EN_1sig.pdf</t>
  </si>
  <si>
    <t xml:space="preserve">U:\\Jobstudents\\DoTs\\DoT_1sig\\SPAIN TRAILER RENTAL, SL, ES_B54469069_DoT_EN_1sig.pdf </t>
  </si>
  <si>
    <t>U:\\Jobstudents\\DoTs\\DoT_1sig\\STR Tank-Container-Reinigung GmbH, DE167989770_DoT_EN_1sig.pdf</t>
  </si>
  <si>
    <t xml:space="preserve">U:\\Jobstudents\\DoTs\\DoT_1sig\\TATAY SANMIGUEL, FRANCISCO, ES19824823L_DoT_EN_1sig.pdf </t>
  </si>
  <si>
    <t xml:space="preserve">U:\\Jobstudents\\DoTs\\DoT_1sig\\TEODORO COLLADO SOCIEDAD LIMITADA, ES_B12079539_DoT_EN_1sig.pdf </t>
  </si>
  <si>
    <t>U:\\Jobstudents\\DoTs\\DoT_1sig\\TOMAS JUANTORENA ROMARATEZABALA, ES15896393N_DoT_EN_1sig.pdf</t>
  </si>
  <si>
    <t>U:\\Jobstudents\\DoTs\\DoT_1sig\\TRANS ALTOMIRA SOCIEDAD LIMITADA, ES_B96800321_DoT_EN_1sig.pdf</t>
  </si>
  <si>
    <t>U:\\Jobstudents\\DoTs\\DoT_1sig\\TRANS BAUTISTA SL, ES_B25431933_DoT_EN_1sig.pdf</t>
  </si>
  <si>
    <t>U:\\Jobstudents\\DoTs\\DoT_1sig\\TRANS CUR SOCIEDAD LIMITADA, ES_B46186250_DoT_EN_1sig.pdf</t>
  </si>
  <si>
    <t>U:\\Jobstudents\\DoTs\\DoT_1sig\\Trans-Cerezuela SLU, ES_B04281812_DoT_EN_1sig.pdf</t>
  </si>
  <si>
    <t>U:\\Jobstudents\\DoTs\\DoT_1sig\\TRANSAMBIENTAL SL, ES_B25346602_DoT_EN_1sig.pdf</t>
  </si>
  <si>
    <t>U:\\Jobstudents\\DoTs\\DoT_1sig\\TRANSDONAT SOCIEDAD ANONIMA, ES_A46048229_DoT_EN_1sig.pdf</t>
  </si>
  <si>
    <t xml:space="preserve">U:\\Jobstudents\\DoTs\\DoT_1sig\\TRANSECU IBERICA SL, ES_B20876371_DoT_EN_1sig.pdf </t>
  </si>
  <si>
    <t xml:space="preserve">U:\\Jobstudents\\DoTs\\DoT_1sig\\TRANSEGRE SL, ES_B25013954_DoT_EN_1sig.pdf </t>
  </si>
  <si>
    <t>U:\\Jobstudents\\DoTs\\DoT_1sig\\Translozano SL, ES_B03143682_DoT_EN_1sig.pdf</t>
  </si>
  <si>
    <t xml:space="preserve">U:\\Jobstudents\\DoTs\\DoT_1sig\\TRANSMARCIAL S COOP, ES_F31637796_DoT_EN_1sig.pdf </t>
  </si>
  <si>
    <t xml:space="preserve">U:\\Jobstudents\\DoTs\\DoT_1sig\\TRANSPORTES CALSINA Y CARRÉ, SL, ES_B17019373_DoT_EN_1sig.pdf </t>
  </si>
  <si>
    <t>U:\\Jobstudents\\DoTs\\DoT_1sig\\TRANSPORTES CARLOS SOCIEDAD LIMITADA, ES_B43087998_DoT_EN_1sig.pdf</t>
  </si>
  <si>
    <t>U:\\Jobstudents\\DoTs\\DoT_1sig\\TRANSPORTES CAUDETE SOCIEDAD ANONIMA, ES_A02003630_DoT_EN_1sig.pdf</t>
  </si>
  <si>
    <t>U:\\Jobstudents\\DoTs\\DoT_1sig\\TRANSPORTES CEREZUELA, S COOP AND, ES_F04323143_DoT_EN_1sig.pdf</t>
  </si>
  <si>
    <t xml:space="preserve">U:\\Jobstudents\\DoTs\\DoT_1sig\\TRANSPORTES EUROPEOS COMUNITARIOS SOCIEDAD ANONIMA, ES_A46632337_DoT_EN_1sig.pd </t>
  </si>
  <si>
    <t>U:\\Jobstudents\\DoTs\\DoT_1sig\\TRANSPORTES EUROVERJA, SL, ES_B30428254_DoT_EN_1sig.pdf</t>
  </si>
  <si>
    <t xml:space="preserve">U:\\Jobstudents\\DoTs\\DoT_1sig\\TRANSPORTES F JAVIER ORTEGA SL, ES_B20632915_DoT_EN_1sig.pdf </t>
  </si>
  <si>
    <t>U:\\Jobstudents\\DoTs\\DoT_1sig\\TRANSPORTES FRIGORIFICS DEL SEGRE,SL, ES_B25465535_DoT_EN_1sig.pdf</t>
  </si>
  <si>
    <t>U:\\Jobstudents\\DoTs\\DoT_1sig\\TRANSPORTES GACELA IRUN, SCL, ES_F20434031_DoT_EN_1sig.pdf</t>
  </si>
  <si>
    <t>U:\\Jobstudents\\DoTs\\DoT_1sig\\TRANSPORTES GARCIA PORTAL SL, ES_B83486134_DoT_EN_1sig.pdf</t>
  </si>
  <si>
    <t xml:space="preserve">U:\\Jobstudents\\DoTs\\DoT_1sig\\TRANSPORTES GARME, SA, ES_A09044751_DoT_EN_1sig.pdf </t>
  </si>
  <si>
    <t>U:\\Jobstudents\\DoTs\\DoT_1sig\\TRANSPORTES GAZTELU SA, ES_A31066129_DoT_EN_1sig.pdf</t>
  </si>
  <si>
    <t>U:\\Jobstudents\\DoTs\\DoT_1sig\\TRANSPORTES HERMANOS CORREDOR SA, ES_A30049530_DoT_EN_1sig.pdf</t>
  </si>
  <si>
    <t>U:\\Jobstudents\\DoTs\\DoT_1sig\\TRANSPORTES HERMANOS LAREDO SA, ES_A39069703_DoT_EN_1sig.pdf</t>
  </si>
  <si>
    <t>U:\\Jobstudents\\DoTs\\DoT_1sig\\TRANSPORTES INTERMODALES HERMANOS LAREDO SL, ES_B39465703_DoT_EN_1sig.pdf</t>
  </si>
  <si>
    <t>U:\\Jobstudents\\DoTs\\DoT_1sig\\TRANSPORTES JOSE VALERO RIDAO SL, ES_B04703948_DoT_EN_1sig.pdf</t>
  </si>
  <si>
    <t>U:\\Jobstudents\\DoTs\\DoT_1sig\\TRANSPORTES LA PALOMA SL, ES_B46100988_DoT_EN_1sig.pdf</t>
  </si>
  <si>
    <t>U:\\Jobstudents\\DoTs\\DoT_1sig\\TRANSPORTES MAZO HERMANOS SAU, ES_A46054987_DoT_EN_1sig.pdf</t>
  </si>
  <si>
    <t>U:\\Jobstudents\\DoTs\\DoT_1sig\\TRANSPORTES ORTAGUI, SA, ES_A20070918_DoT_EN_1sig.pdf</t>
  </si>
  <si>
    <t xml:space="preserve">U:\\Jobstudents\\DoTs\\DoT_1sig\\Transportes TARRAGONA SA, ES_A25038647_DoT_EN_1sig.pdf </t>
  </si>
  <si>
    <t>U:\\Jobstudents\\DoTs\\DoT_1sig\\TRANSPORTES TOVAR GIL SOCIEDAD LIMITADA, UNIPERSONAL, ES_B42170878_DoT_EN_1sig.pdf</t>
  </si>
  <si>
    <t xml:space="preserve">U:\\Jobstudents\\DoTs\\DoT_1sig\\TRANSPORTES VIGAR SL, ES_B41286238_DoT_EN_1sig.pdf </t>
  </si>
  <si>
    <t>U:\\Jobstudents\\DoTs\\DoT_1sig\\TRAREMAR SL, ES_B50839190_DoT_EN_1sig.pdf</t>
  </si>
  <si>
    <t xml:space="preserve">U:\\Jobstudents\\DoTs\\DoT_1sig\\Ttes A Perez de Cortegana SL, ES_B06190334_DoT_EN_1sig.pdf </t>
  </si>
  <si>
    <t xml:space="preserve">U:\\Jobstudents\\DoTs\\DoT_1sig\\Tudefrigo SL, ES_B20458642_DoT_EN_1sig.pdf </t>
  </si>
  <si>
    <t>U:\\Jobstudents\\DoTs\\DoT_1sig\\VALSELOG, SCOOP V, ES_F98397664_DoT_EN_1sig.pdf</t>
  </si>
  <si>
    <t xml:space="preserve">U:\\Jobstudents\\DoTs\\DoT_1sig\\VIALEX, CONSTRUCTORA ARAGONESA, SL , ESB59326355_DoT_EN_1sig.pdf </t>
  </si>
  <si>
    <t xml:space="preserve">U:\\Jobstudents\\CPAs\\VICARLI SA ES_A31074164_CPA_EN_2sig.pdf U:\\Jobstudents\\CPAs\\VICO LOGISTIC SL ES_B25588260_CPA_EN_2sig.pdf </t>
  </si>
  <si>
    <t xml:space="preserve">U:\\Jobstudents\\DoTs\\DoT_1sig\\VICARLI SA, ES_A31074164_DoT_EN_1sig.pdf </t>
  </si>
  <si>
    <t xml:space="preserve">U:\\Jobstudents\\DoTs\\DoT_1sig\\VICO LOGISTIC SL, ES_B25588260_DoT_EN_1sig.pdf </t>
  </si>
  <si>
    <t xml:space="preserve">U:\\Jobstudents\\DoTs\\DoT_1sig\\VIDAGANY FELTRER JULIO, ES73536750T_DoT_EN_1sig.pdf </t>
  </si>
  <si>
    <t xml:space="preserve">U:\\Jobstudents\\CPAs\\XAVIER BAUTISTA TORIBIO ES_47904346S_CPA_EN_2sig.pdf U:\\Jobstudents\\CPAs\\XAVIER PERERA FOLGUERA ES_78081964T_CPA_EN_2sig.pdf </t>
  </si>
  <si>
    <t>U:\\Jobstudents\\DoTs\\DoT_1sig\\VIDAGANY SOCIEDAD LIMITADA, ES_B46351896_DoT_EN_1sig.pdf</t>
  </si>
  <si>
    <t>U:\\Jobstudents\\DoTs\\DoT_1sig\\XAVIER BAUTISTA TORIBIO, ES47904346S_DoT_EN_1sig.pdf</t>
  </si>
  <si>
    <t xml:space="preserve">U:\\Jobstudents\\DoTs\\DoT_1sig\\XAVIER PERERA FOLGUERA, ES78081964T_DoT_EN_1sig.pdf </t>
  </si>
  <si>
    <t xml:space="preserve">U:\\Jobstudents\\DoTs\\DoT_1sig\\ZHIVKO HRISTOV YALAMOV, ESX3932517T_DoT_EN_1sig.pdf </t>
  </si>
  <si>
    <t>U:\\Jobstudents\\DoTs\\DoT_1sig\\ZURSALAS SL, ES_B04519708_DoT_EN_1sig.pdf</t>
  </si>
  <si>
    <t>NewpdfPathCPA</t>
  </si>
  <si>
    <t xml:space="preserve">U:\\Jobstudents\\CPAs\\AT NOUTRANSPORT SL, ES_B62937180_CPA_EN_2sig.pdf </t>
  </si>
  <si>
    <t xml:space="preserve">U:\\Jobstudents\\CPAs\\ADELINO TEJERA FERNANDEZ, ES_15395802Q_CPA_EN_2sig.pdf </t>
  </si>
  <si>
    <t>U:\\Jobstudents\\CPAs\\AIZTI,SL, ES_B20479531_CPA_EN_2sig.pdf</t>
  </si>
  <si>
    <t xml:space="preserve">U:\\Jobstudents\\CPAs\\ALBERTO MUÑOZ ABAD, ES_06233174J_CPA_EN_2sig.pdf </t>
  </si>
  <si>
    <t xml:space="preserve">U:\\Jobstudents\\CPAs\\ALFONSO MARTINEZ GUIRAO, ES_22450103X_CPA_EN_2sig.pdf </t>
  </si>
  <si>
    <t xml:space="preserve">U:\\Jobstudents\\CPAs\\ALGARRA SANJOSE, MANUEL, ES_19462819N_CPA_EN_2sig.pdf </t>
  </si>
  <si>
    <t xml:space="preserve">U:\\Jobstudents\\CPAs\\ALOKALAN SL, ES_B20816559_CPA_EN_2sig.pdf </t>
  </si>
  <si>
    <t xml:space="preserve">U:\\Jobstudents\\CPAs\\ANA MARIA SANCHEZ RAMIREZ, ES_75223456R_CPA_EN_2sig.pdf </t>
  </si>
  <si>
    <t xml:space="preserve">U:\\Jobstudents\\CPAs\\Antonia Garcia Ortega, ES_23234524Q_CPA_EN_2sig.pdf </t>
  </si>
  <si>
    <t xml:space="preserve">U:\\Jobstudents\\CPAs\\ANTONIO JOSE MARCO ZARAGOZA, ES_48509374M_CPA_EN_2sig.pdf </t>
  </si>
  <si>
    <t xml:space="preserve">U:\\Jobstudents\\CPAs\\APOLO LOGISTICA-GRUPO ALFA SL, ES_B20840690_CPA_EN_2sig.pdf </t>
  </si>
  <si>
    <t xml:space="preserve">U:\\Jobstudents\\CPAs\\ARAIA LOGISTICA, ES_B95057238_CPA_EN_2sig.pdf </t>
  </si>
  <si>
    <t xml:space="preserve">U:\\Jobstudents\\CPAs\\ARIDS CATALUNYA, SA, ES_A58447426_CPA_EN_2sig.pdf </t>
  </si>
  <si>
    <t xml:space="preserve">U:\\Jobstudents\\CPAs\\ARMESA LOGISTICA INTERNACIONAL SA, ES_A98548449_CPA_EN_2sig.pdf </t>
  </si>
  <si>
    <t xml:space="preserve">U:\\Jobstudents\\CPAs\\ARTIAN S COOP, ES_F31854235_CPA_EN_2sig.pdf </t>
  </si>
  <si>
    <t xml:space="preserve">U:\\Jobstudents\\CPAs\\ASCENSION MARTINEZ LOPEZ, ES_48549287J_CPA_EN_2sig.PDF </t>
  </si>
  <si>
    <t xml:space="preserve">U:\\Jobstudents\\CPAs\\ASIER ARAMBARRI CINCUNEGUI, ES_15386895X_CPA_EN_2sig.pdf </t>
  </si>
  <si>
    <t xml:space="preserve">U:\\Jobstudents\\CPAs\\AUTONOMOS MANCHEGOS AGRUPADOS SL, ES_B13240460_CPA_EN_2sig.pdf </t>
  </si>
  <si>
    <t xml:space="preserve">U:\\Jobstudents\\CPAs\\BALTRAN, SOCIEDAD ANONIMA, ES_A13008461_CPA_EN_2sig.pdf </t>
  </si>
  <si>
    <t xml:space="preserve">U:\\Jobstudents\\CPAs\\BARBERA BOIX, INMACULADA, ES_20798067H_CPA_EN_2sig.pdf </t>
  </si>
  <si>
    <t xml:space="preserve">U:\\Jobstudents\\CPAs\\BASILIO TOVAR GIL, ES_72879682L_CPA_EN_2sig.pdf </t>
  </si>
  <si>
    <t xml:space="preserve">U:\\Jobstudents\\CPAs\\BASILIO TOVAR SANCHO, ES_16745667B_CPA_EN_2sig.pdf </t>
  </si>
  <si>
    <t xml:space="preserve">U:\\Jobstudents\\CPAs\\BLAS SANCHEZ MORENO, ES_77509699K_CPA_EN_2sig.pdf </t>
  </si>
  <si>
    <t xml:space="preserve">U:\\Jobstudents\\CPAs\\CAMPILLO PALMERA SL, ES_B73783003_CPA_EN_2sig.pdf </t>
  </si>
  <si>
    <t xml:space="preserve">U:\\Jobstudents\\CPAs\\CAPILLA TERREN, CONSUELO, ES_18890254D_CPA_EN_2sig.pdf </t>
  </si>
  <si>
    <t xml:space="preserve">U:\\Jobstudents\\CPAs\\CAPILLA TERREN, MARIA CARMEN, ES_73755148J_CPA_EN_2sig.pdf </t>
  </si>
  <si>
    <t xml:space="preserve">U:\\Jobstudents\\CPAs\\CARMEN LOPEZ NIETO, ES_27495933P_CPA_EN_2sig.pdf </t>
  </si>
  <si>
    <t xml:space="preserve">U:\\Jobstudents\\CPAs\\Caro Bautista y Sanchez SL, ES_B11026440_CPA_EN_2sig.pdf </t>
  </si>
  <si>
    <t xml:space="preserve">U:\\Jobstudents\\CPAs\\CISTERNAS DE BONARES SA, ES_A21227723_CPA_EN_2sig.pdf </t>
  </si>
  <si>
    <t xml:space="preserve">U:\\Jobstudents\\CPAs\\CONTRATACION TRANSPORTES INTERNACIONALES SOCIEDAD ANONIMA, ES_A02010510_CPA_EN_2sig.pdf </t>
  </si>
  <si>
    <t xml:space="preserve">U:\\Jobstudents\\CPAs\\CORPORACION CLD SERVICIOS URBANOS DE TRATAMIENTO DE RESIDUOS SL, ES_B08173411_CPA_EN_2sig.pdf </t>
  </si>
  <si>
    <t xml:space="preserve">U:\\Jobstudents\\CPAs\\CRISTINA TORRELLES DUESO, ES_43708957X_CPA_EN_2sig.pdf </t>
  </si>
  <si>
    <t xml:space="preserve">U:\\Jobstudents\\CPAs\\DISTRIBUCION Y LOGISTICA HERMANOS LAREDO SL, ES_B39457098_CPA_EN_2sig.pdf </t>
  </si>
  <si>
    <t xml:space="preserve">U:\\Jobstudents\\CPAs\\DOLORES AGUILA PARRA SOCIEDAD LIMITADA, ES_B04232443_CPA_EN_2sig.pdf </t>
  </si>
  <si>
    <t xml:space="preserve">U:\\Jobstudents\\CPAs\\EMILIO GIMENEZ ALARTE, ES_77518116C_CPA_EN_2sig.pdf </t>
  </si>
  <si>
    <t xml:space="preserve">U:\\Jobstudents\\CPAs\\EUGENIO NUÑEZ GARCIA, ES_16782634V_CPA_EN_2sig.pdf </t>
  </si>
  <si>
    <t xml:space="preserve">U:\\Jobstudents\\CPAs\\EULALIA BASSAS URBANO, ES_46754945Q_CPA_EN_2sig.pdf </t>
  </si>
  <si>
    <t xml:space="preserve">U:\\Jobstudents\\CPAs\\EUMATRANS SL, ES_B11595212_CPA_EN_2sig.pdf </t>
  </si>
  <si>
    <t xml:space="preserve">U:\\Jobstudents\\CPAs\\EUROTRANSLIQ,SL ES_B09358391_CPA_EN_2sig.pdf </t>
  </si>
  <si>
    <t xml:space="preserve">U:\\Jobstudents\\CPAs\\FERRANDIS SIURANA MARIA AMPARO, ES_73751583J_CPA_EN_2sig.pdf </t>
  </si>
  <si>
    <t xml:space="preserve">U:\\Jobstudents\\CPAs\\FIRTEC, SA, ES_A60493582_CPA_EN_2sig.pdf </t>
  </si>
  <si>
    <t xml:space="preserve">U:\\Jobstudents\\CPAs\\FRANCISCO GARCIA CAMILO, ES_27255224V_CPA_EN_2sig.pdf </t>
  </si>
  <si>
    <t xml:space="preserve">U:\\Jobstudents\\CPAs\\FRIGORIFICOS COSTA LEVANTE,SL, ES_B96200159_CPA_EN_2sig.pdf </t>
  </si>
  <si>
    <t xml:space="preserve">U:\\Jobstudents\\CPAs\\GACELA LOGISTICA, SL, ES_B20830899_CPA_EN_2sig.pdf </t>
  </si>
  <si>
    <t xml:space="preserve">U:\\Jobstudents\\CPAs\\GARRAOIAK HONTORIA S COOP, ES_F20545489_CPA_EN_2sig.pdf </t>
  </si>
  <si>
    <t xml:space="preserve">U:\\Jobstudents\\CPAs\\GINÉS GARCIA CEREZUELA, ES_23239815V_CPA_EN_2sig.pdf </t>
  </si>
  <si>
    <t xml:space="preserve">U:\\Jobstudents\\CPAs\\GOMEZ HERNANDEZ, ANTONIO, ES_22576239Z_CPA_EN_2sig.pdf </t>
  </si>
  <si>
    <t xml:space="preserve">U:\\Jobstudents\\CPAs\\GOMEZ HERNANDEZ, JAVIER, ES_22576240S_CPA_EN_2sig.pdf </t>
  </si>
  <si>
    <t xml:space="preserve">U:\\Jobstudents\\CPAs\\Grupo Salas-Aguila SL, ES_B04213831_CPA_EN_2sig.pdf </t>
  </si>
  <si>
    <t xml:space="preserve">U:\\Jobstudents\\CPAs\\HERCOTRANS SOCIEDAD LIMITADA, ES_B12298246_CPA_EN_2sig.pdf </t>
  </si>
  <si>
    <t xml:space="preserve">U:\\Jobstudents\\CPAs\\HERMANOS GARCIA CAMILO SL, ES_B04278248_CPA_EN_2sig.pdf </t>
  </si>
  <si>
    <t xml:space="preserve">U:\\Jobstudents\\CPAs\\HERMENEGILDO PALACIOS ARRIBAS, ES_15072308V_CPA_EN_2sig.pdf </t>
  </si>
  <si>
    <t xml:space="preserve">U:\\Jobstudents\\CPAs\\IBA ARRIZABALO LIZASO, ES_72499133M_CPA_EN_2sig.pdf </t>
  </si>
  <si>
    <t xml:space="preserve">U:\\Jobstudents\\CPAs\\IBENSE LOGISTICA SL, ES_B54017637_CPA_EN_2sig.pdf </t>
  </si>
  <si>
    <t xml:space="preserve">U:\\Jobstudents\\CPAs\\IGOA Y PATXI SL, ES_B31697444_CPA_EN_2sig.pdf </t>
  </si>
  <si>
    <t xml:space="preserve">U:\\Jobstudents\\CPAs\\INTERGRUP-EUROVERJA, SL, ES_B30515712_CPA_EN_2sig.pdf </t>
  </si>
  <si>
    <t>U:\\Jobstudents\\CPAs\\INTERNACIONAL TRANS-ESTACION, SDAD COOP, ES_F20549747_CPA_EN_2sig.pdf</t>
  </si>
  <si>
    <t xml:space="preserve">U:\\Jobstudents\\CPAs\\INTERXUQUER, SL, ES_B96821913_CPA_EN_2sig.pdf </t>
  </si>
  <si>
    <t xml:space="preserve">U:\\Jobstudents\\CPAs\\ISABEL ALONSO ALONSO, SL, ES_B04332318_CPA_EN_2sig.pdf </t>
  </si>
  <si>
    <t xml:space="preserve">U:\\Jobstudents\\CPAs\\ISABEL MARIA ALONSO ALONSO, ES_27526559K_CPA_EN_2sig.pdf </t>
  </si>
  <si>
    <t xml:space="preserve">U:\\Jobstudents\\CPAs\\J BAHI SA, ES_A17034794_CPA_EN_2sig.pdf </t>
  </si>
  <si>
    <t xml:space="preserve">U:\\Jobstudents\\CPAs\\JESUS CARCIA CAMILO, ES_27518221D_CPA_EN_2sig.pdf </t>
  </si>
  <si>
    <t xml:space="preserve">U:\\Jobstudents\\CPAs\\Jesus Manuel Echeverria Aramburu, ES_72569776S_CPA_EN_2sig.pdf </t>
  </si>
  <si>
    <t xml:space="preserve">U:\\Jobstudents\\CPAs\\JORDI TEIXINE GENE, ES_43708946E_CPA_EN_2sig.pdf </t>
  </si>
  <si>
    <t xml:space="preserve">U:\\Jobstudents\\CPAs\\JORDI TORREN MARQUETA, ES_40341794M_CPA_EN_2sig.pdf </t>
  </si>
  <si>
    <t xml:space="preserve">U:\\Jobstudents\\CPAs\\Josa Trans Aliment SL, ES_B25621863_CPA_EN_2sig.pdf </t>
  </si>
  <si>
    <t xml:space="preserve">U:\\Jobstudents\\CPAs\\JOSE ANGEL AIPURUKEREXETA, ES_1598211Q_CPA_EN_2sig.pdf </t>
  </si>
  <si>
    <t xml:space="preserve">U:\\Jobstudents\\CPAs\\JOSE ANTONIO PEREZ GIMENEZ, ES_77517687M_CPA_EN_2sig.pdf </t>
  </si>
  <si>
    <t xml:space="preserve">U:\\Jobstudents\\CPAs\\JOSE GREGORIO MUÑOZ ABAD, ES_06215443S_CPA_EN_2sig.pdf </t>
  </si>
  <si>
    <t xml:space="preserve">U:\\Jobstudents\\CPAs\\JOSE JOSA DE RIU, ES_78055316D_CPA_EN_2sig.pdf </t>
  </si>
  <si>
    <t xml:space="preserve">U:\\Jobstudents\\CPAs\\JOSE LOPEZ FERNANDEZ, ES_74434529C_CPA_EN_2sig.pdf </t>
  </si>
  <si>
    <t xml:space="preserve">U:\\Jobstudents\\CPAs\\JOSE MARIA AMENABAR AGUIRRE, ES_34090174B_CPA_EN_2sig.pdf </t>
  </si>
  <si>
    <t xml:space="preserve">U:\\Jobstudents\\CPAs\\JOSE MARIA ORUESAGASTI, ES_08901498S_CPA_EN_2sig.pdf </t>
  </si>
  <si>
    <t xml:space="preserve">U:\\Jobstudents\\CPAs\\JOSE MIGUEL AYUSO TREJO, ES_15244473G_CPA_EN_2sig.PDF </t>
  </si>
  <si>
    <t xml:space="preserve">U:\\Jobstudents\\CPAs\\JOSEFA ANGUSTIA ROSA CERVANTES, ES_45589488S_CPA_EN_2sig.pdf </t>
  </si>
  <si>
    <t xml:space="preserve">U:\\Jobstudents\\CPAs\\JOSEFA TORIBIO REDONDO, ES_40860416L_CPA_EN_2sig.pdf </t>
  </si>
  <si>
    <t xml:space="preserve">U:\\Jobstudents\\CPAs\\JOSEP BAHI PLA, ES_77997148P_CPA_EN_2sig.pdf </t>
  </si>
  <si>
    <t xml:space="preserve">U:\\Jobstudents\\CPAs\\JOSEP ORIOL MARCE SALA, ES_77961980F_CPA_EN_2sig.pdf </t>
  </si>
  <si>
    <t xml:space="preserve">U:\\Jobstudents\\CPAs\\JUAN JOSE OSINALDE, ES_15985745D_CPA_EN_2sig.pdf </t>
  </si>
  <si>
    <t xml:space="preserve">U:\\Jobstudents\\CPAs\\LOGISTICA Y ALMACENAMIENTO DEL MEDITERRANEO, SL, ES_ B97628887_CPA_EN_2sig.pdf </t>
  </si>
  <si>
    <t xml:space="preserve">U:\\Jobstudents\\CPAs\\LOPEZ FERNANDEZ HERMANOS SA, ES_A30168439_CPA_EN_2sig.pdf </t>
  </si>
  <si>
    <t xml:space="preserve">U:\\Jobstudents\\CPAs\\LUDOBOPA SL, ES_B92211838_CPA_EN_2sig.pdf </t>
  </si>
  <si>
    <t xml:space="preserve">U:\\Jobstudents\\CPAs\\LUIS MARIA IMAZ RUIZ, ES_11914052Y_CPA_EN_2sig.pdf </t>
  </si>
  <si>
    <t xml:space="preserve">U:\\Jobstudents\\CPAs\\LUIS TORTOSA SEGOVIA SL, ES_B53024568_CPA_EN_2sig.pdf </t>
  </si>
  <si>
    <t xml:space="preserve">U:\\Jobstudents\\CPAs\\MANUEL FRANCISCO CRESPO AGÜERO, ES_45585217E_CPA_EN_2sig.pdf </t>
  </si>
  <si>
    <t xml:space="preserve">U:\\Jobstudents\\CPAs\\MARAVILLAS FERNANDEZ SANCHEZ, ES_52812827C_CPA_EN_2sig.pdf </t>
  </si>
  <si>
    <t xml:space="preserve">U:\\Jobstudents\\CPAs\\MARC BAHI SALA, ES_40339961P_CPA_EN_2sig.pdf </t>
  </si>
  <si>
    <t xml:space="preserve">U:\\Jobstudents\\CPAs\\MARIA LOPEZ FERNANDEZ, ES_22475631P_CPA_EN_2sig.pdf </t>
  </si>
  <si>
    <t xml:space="preserve">U:\\Jobstudents\\CPAs\\MARIA ZARAGOZA GARCIA, ES_74165804G_CPA_EN_2sig.pdf </t>
  </si>
  <si>
    <t xml:space="preserve">U:\\Jobstudents\\CPAs\\MESTRANS SL, ES_B60039518_CPA_EN_2sig.pdf </t>
  </si>
  <si>
    <t xml:space="preserve">U:\\Jobstudents\\CPAs\\MIGUEL ANGEL MARTINEZ GUIRAO, ES_27426567X_CPA_EN_2sig.pdf </t>
  </si>
  <si>
    <t xml:space="preserve">U:\\Jobstudents\\CPAs\\MIGUEL VILLARO CORTADA, ES_43705591W_CPA_EN_2sig.pdf </t>
  </si>
  <si>
    <t xml:space="preserve">U:\\Jobstudents\\CPAs\\MN-MOMPAS, SL, ES_B20852166_CPA_EN_2sig.pdf </t>
  </si>
  <si>
    <t xml:space="preserve">U:\\Jobstudents\\CPAs\\MONRABAL CAPILLA FRANCESC, ES_22577249N_CPA_EN_2sig.pdf </t>
  </si>
  <si>
    <t xml:space="preserve">U:\\Jobstudents\\CPAs\\MONRABAL CAPILLA MARIA, ES_22577248B_CPA_EN_2sig.pdf </t>
  </si>
  <si>
    <t xml:space="preserve">U:\\Jobstudents\\CPAs\\MONRABAL GARCIA, ENRIQUE, ES_22577176P_CPA_EN_2sig.pdf </t>
  </si>
  <si>
    <t xml:space="preserve">U:\\Jobstudents\\CPAs\\MONRABAL RUIZ, FRANCISCO, ES_73751637K_CPA_EN_2sig.pdf </t>
  </si>
  <si>
    <t xml:space="preserve">U:\\Jobstudents\\CPAs\\MONRABAL RUIZ, MARIA CARMEN, ES_22527849Q_CPA_EN_2sig.pdf </t>
  </si>
  <si>
    <t xml:space="preserve">U:\\Jobstudents\\CPAs\\MONRABAL RUIZ, MARIA NATIVIDAD, ES_22551010Q_CPA_EN_2sig.pdf </t>
  </si>
  <si>
    <t xml:space="preserve">U:\\Jobstudents\\CPAs\\NAVARRO MONRABAL, FRANCISCO, ES_22585530J_CPA_EN_2sig.pdf </t>
  </si>
  <si>
    <t xml:space="preserve">U:\\Jobstudents\\CPAs\\NAVARRO MONRABAL, NOELIA, ES_22585529N_CPA_EN_2sig.pdf </t>
  </si>
  <si>
    <t xml:space="preserve">U:\\Jobstudents\\CPAs\\NAVARRO PARDO, FRANCISCO, ES_19875912W_CPA_EN_2sig.pdf </t>
  </si>
  <si>
    <t xml:space="preserve">U:\\Jobstudents\\CPAs\\NEUS BAHI SALA, ES_40360009T_CPA_EN_2sig.pdf </t>
  </si>
  <si>
    <t xml:space="preserve">U:\\Jobstudents\\CPAs\\NORDVERT SL, ES_B43540285_CPA_EN_2sig.pdf </t>
  </si>
  <si>
    <t xml:space="preserve">U:\\Jobstudents\\CPAs\\PABLO JOAQUIN RUBIO CANOVAS, ES_21622868Q_CPA_EN_2sig.pdf </t>
  </si>
  <si>
    <t xml:space="preserve">U:\\Jobstudents\\CPAs\\PEDRO JOSE BAUTISTA FERNANDEZ, ES_40851277B_CPA_EN_2sig.pdf </t>
  </si>
  <si>
    <t xml:space="preserve">U:\\Jobstudents\\CPAs\\PEDRO JOSE NAVARRO ALONSO, ES_75220708J_CPA_EN_2sig.pdf </t>
  </si>
  <si>
    <t xml:space="preserve">U:\\Jobstudents\\CPAs\\PEREZ RANGEL SL, ES_B06156418_CPA_EN_2sig.pdf </t>
  </si>
  <si>
    <t xml:space="preserve">U:\\Jobstudents\\CPAs\\RAMON CASAL S MONTARDIT, ES_40852513M_CPA_EN_2sig.pdf </t>
  </si>
  <si>
    <t xml:space="preserve">U:\\Jobstudents\\CPAs\\ROSARIO DE GEA TUDELA, ES_77522712Q_CPA_EN_2sig.pdf </t>
  </si>
  <si>
    <t xml:space="preserve">U:\\Jobstudents\\CPAs\\SACYTRANS SL, ES_B20179040_CPA_EN_2sig.pdf </t>
  </si>
  <si>
    <t xml:space="preserve">U:\\Jobstudents\\CPAs\\SAEZ CIVERA, PEDRO VICENT, ES_53209971T_CPA_EN_2sig.pdf </t>
  </si>
  <si>
    <t xml:space="preserve">U:\\Jobstudents\\CPAs\\SALCEDO CASTELLAR MARIA DOLORES, ES_22534436W_CPA_EN_2sig.pdf </t>
  </si>
  <si>
    <t xml:space="preserve">U:\\Jobstudents\\CPAs\\SAN JOSE-LOPEZ SA, ES_A20038394_CPA_EN_2sig.pdf </t>
  </si>
  <si>
    <t xml:space="preserve">U:\\Jobstudents\\CPAs\\SANCHO SORIA, JOSE, ES_29204575A_CPA_EN_2sig.pdf </t>
  </si>
  <si>
    <t xml:space="preserve">U:\\Jobstudents\\CPAs\\SECUNDINO FERNANDEZ FERNANDEZ, ES_11050161H_CPA_EN_2sig.pdf </t>
  </si>
  <si>
    <t xml:space="preserve">U:\\Jobstudents\\CPAs\\SERGIO CUESTA ARENAS, ES_43718823D_CPA_EN_2sig.pdf </t>
  </si>
  <si>
    <t xml:space="preserve">U:\\Jobstudents\\CPAs\\SERVIM LOGISTICA SL, ES_B17776279_CPA_EN_2sig.pdf </t>
  </si>
  <si>
    <t xml:space="preserve">U:\\Jobstudents\\CPAs\\SORIGUE, SOCIEDAD ANONIMA, ES_A25007832_CPA_EN_2sig.pdf </t>
  </si>
  <si>
    <t xml:space="preserve">U:\\Jobstudents\\CPAs\\SPAIN TRAILER RENTAL, SL, ES_B54469069_CPA_EN_2sig.pdf </t>
  </si>
  <si>
    <t xml:space="preserve">U:\\Jobstudents\\CPAs\\TATAY SANMIGUEL, FRANCISCO, ES_19824823L_CPA_EN_2sig.pdf </t>
  </si>
  <si>
    <t xml:space="preserve">U:\\Jobstudents\\CPAs\\TEODORO COLLADO SOCIEDAD LIMITADA, ES_B12079539_CPA_EN_2sig.pdf </t>
  </si>
  <si>
    <t xml:space="preserve">U:\\Jobstudents\\CPAs\\TOMAS JUANTORENA ROMARATEZABALA, ES_15896393N_CPA_EN_2sig.pdf </t>
  </si>
  <si>
    <t xml:space="preserve">U:\\Jobstudents\\CPAs\\TRANS ALTOMIRA SOCIEDAD LIMITADA, ES_B96800321_CPA_EN_2sig.pdf </t>
  </si>
  <si>
    <t xml:space="preserve">U:\\Jobstudents\\CPAs\\TRANS BAUTISTA SL, ES_B25431933_CPA_EN_2sig.pdf </t>
  </si>
  <si>
    <t xml:space="preserve">U:\\Jobstudents\\CPAs\\TRANS CUR SOCIEDAD LIMITADA, ES_B46186250_CPA_EN_2sig.pdf </t>
  </si>
  <si>
    <t xml:space="preserve">U:\\Jobstudents\\CPAs\\TRANSAMBIENTAL SL, ES_B25346602_CPA_EN_2sig.pdf </t>
  </si>
  <si>
    <t xml:space="preserve">U:\\Jobstudents\\CPAs\\Trans-Cerezuela SLU, ES_B04281812_CPA_EN_2sig.pdf </t>
  </si>
  <si>
    <t xml:space="preserve">U:\\Jobstudents\\CPAs\\TRANSDONAT SOCIEDAD ANONIMA, ES_A46048229_CPA_EN_2sig.pdf </t>
  </si>
  <si>
    <t xml:space="preserve">U:\\Jobstudents\\CPAs\\TRANSECU IBERICA SL, ES_B20876371_CPA_EN_2sig.pdf </t>
  </si>
  <si>
    <t xml:space="preserve">U:\\Jobstudents\\CPAs\\TRANSEGRE SL, ES_B25013954_CPA_EN_2sig.pdf </t>
  </si>
  <si>
    <t xml:space="preserve">U:\\Jobstudents\\CPAs\\Translozano SL, ES_B03143682_CPA_EN_2sig.pdf </t>
  </si>
  <si>
    <t xml:space="preserve">U:\\Jobstudents\\CPAs\\TRANSMARCIAL S COOP, ES_F31637796_CPA_EN_2sig.pdf </t>
  </si>
  <si>
    <t>U:\\Jobstudents\\CPAs\\TRANSPORTES CARLOS SOCIEDAD LIMITADA, ES_B43087998_CPA_EN_2sig.pdf</t>
  </si>
  <si>
    <t xml:space="preserve">U:\\Jobstudents\\CPAs\\TRANSPORTES CAUDETE SOCIEDAD ANONIMA, ES_A02003630_CPA_EN_2sig.pdf </t>
  </si>
  <si>
    <t xml:space="preserve">U:\\Jobstudents\\CPAs\\TRANSPORTES CEREZUELA, S COOP AND, ES_F04323143_CPA_EN_2sig.pdf </t>
  </si>
  <si>
    <t xml:space="preserve">U:\\Jobstudents\\CPAs\\TRANSPORTES EUROPEOS COMUNITARIOS SOCIEDAD ANONIMA, ES_A46632337_CPA_EN_2sig.pdf </t>
  </si>
  <si>
    <t xml:space="preserve">U:\\Jobstudents\\CPAs\\TRANSPORTES EUROVERJA, SL, ES_B30428254_CPA_EN_2sig.pdf </t>
  </si>
  <si>
    <t xml:space="preserve">U:\\Jobstudents\\CPAs\\TRANSPORTES F JAVIER ORTEGA SL, ES_B20632915_CPA_EN_2sig.pdf </t>
  </si>
  <si>
    <t>U:\\Jobstudents\\CPAs\\TRANSPORTES FRIGORIFICS DEL SEGRE,SL, ES_B25465535_CPA_EN_2sig.pdf</t>
  </si>
  <si>
    <t xml:space="preserve">U:\\Jobstudents\\CPAs\\TRANSPORTES GACELA IRUN, SCL, ES_F20434031_CPA_EN_2sig.pdf </t>
  </si>
  <si>
    <t xml:space="preserve">U:\\Jobstudents\\CPAs\\TRANSPORTES GARCIA PORTAL SL, ES_B83486134_CPA_EN_2sig.pdf </t>
  </si>
  <si>
    <t xml:space="preserve">U:\\Jobstudents\\CPAs\\TRANSPORTES GARME, SA, ES_A09044751_CPA_EN_2sig.pdf </t>
  </si>
  <si>
    <t xml:space="preserve">U:\\Jobstudents\\CPAs\\TRANSPORTES GAZTELU SA, ES_A31066129_CPA_EN_2sig.pdf </t>
  </si>
  <si>
    <t xml:space="preserve">U:\\Jobstudents\\CPAs\\TRANSPORTES MAZO HERMANOS SAU, ES_A46054987_CPA_EN_2sig.pdf </t>
  </si>
  <si>
    <t xml:space="preserve">U:\\Jobstudents\\CPAs\\TRANSPORTES ORTAGUI, SA, ES_A20070918_CPA_EN_2sig.pdf </t>
  </si>
  <si>
    <t xml:space="preserve">U:\\Jobstudents\\CPAs\\Transportes TARRAGONA SA, ES_A25038647_CPA_EN_2sig.pdf </t>
  </si>
  <si>
    <t>U:\\Jobstudents\\CPAs\\TRANSPORTES TOVAR GIL SOCIEDAD LIMITADA, UNIPERSONAL, ES_B42170878_CPA_EN_2sig.pdf</t>
  </si>
  <si>
    <t xml:space="preserve">U:\\Jobstudents\\CPAs\\TRANSPORTES VIGAR SL, ES_B41286238_CPA_EN_2sig.pdf </t>
  </si>
  <si>
    <t xml:space="preserve">U:\\Jobstudents\\CPAs\\TRAREMAR SL, ES_B50839190_CPA_EN_2sig.pdf </t>
  </si>
  <si>
    <t xml:space="preserve">U:\\Jobstudents\\CPAs\\Ttes A Perez de Cortegana SL, ES_B06190334_CPA_EN_2sig.pdf </t>
  </si>
  <si>
    <t xml:space="preserve">U:\\Jobstudents\\CPAs\\Tudefrigo SL, ES_B20458642_CPA_EN_2sig.pdf </t>
  </si>
  <si>
    <t xml:space="preserve">U:\\Jobstudents\\CPAs\\VALSELOG, SCOOP V, ES_F98397664_CPA_EN_2sig.pdf </t>
  </si>
  <si>
    <t xml:space="preserve">U:\\Jobstudents\\CPAs\\VICARLI SA, ES_A31074164_CPA_EN_2sig.pdf </t>
  </si>
  <si>
    <t xml:space="preserve">U:\\Jobstudents\\CPAs\\VICO LOGISTIC SL, ES_B25588260_CPA_EN_2sig.pdf </t>
  </si>
  <si>
    <t xml:space="preserve">U:\\Jobstudents\\CPAs\\VIDAGANY FELTRER JULIO, ES_73536750T_CPA_EN_2sig.pdf </t>
  </si>
  <si>
    <t xml:space="preserve">U:\\Jobstudents\\CPAs\\VIDAGANY SOCIEDAD LIMITADA, ES_B46351896_CPA_EN_2sig.pdf </t>
  </si>
  <si>
    <t xml:space="preserve">U:\\Jobstudents\\CPAs\\XAVIER BAUTISTA TORIBIO, ES_47904346S_CPA_EN_2sig.pdf </t>
  </si>
  <si>
    <t xml:space="preserve">U:\\Jobstudents\\CPAs\\XAVIER PERERA FOLGUERA, ES_78081964T_CPA_EN_2sig.pdf </t>
  </si>
  <si>
    <t>U:\\Jobstudents\\CPAs\\ZHIVKO HRISTOV YALAMOV, ES_X3932517T_CPA_EN_2sig.pdf</t>
  </si>
  <si>
    <t xml:space="preserve">U:\\Jobstudents\\CPAs\\DOQUIER, SCL, ES_F20533048_CPA_EN_2sig.pdf </t>
  </si>
  <si>
    <t xml:space="preserve">U:\\Jobstudents\\CPAs\\FRIGOVERJA,SL, ES_B73048738_CPA_EN_2sig.pdf </t>
  </si>
  <si>
    <t xml:space="preserve">U:\\Jobstudents\\CPAs\\HORMIGONES GIRAL, SA, ES_A22008395_CPA_EN_2sig.pdf </t>
  </si>
  <si>
    <t xml:space="preserve">U:\\Jobstudents\\CPAs\\LOGISTICA BLASTRANS, SLU, ES_B73141434_CPA_EN_2sig.pdf </t>
  </si>
  <si>
    <t>U:\\Jobstudents\\CPAs\\TRANSPORTES HERMANOS CORREDOR SA, ES_A30049530_CPA_EN_2sig.pdf</t>
  </si>
  <si>
    <t xml:space="preserve">U:\\Jobstudents\\CPAs\\TRANSPORTES HERMANOS LAREDO SA, ES_A39069703_CPA_EN_2sig.pdf </t>
  </si>
  <si>
    <t>U:\\Jobstudents\\CPAs\\TRANSPORTES INTERMODALES HERMANOS LAREDO SL, ES_B39465703_CPA_EN_2sig.pdf</t>
  </si>
  <si>
    <t xml:space="preserve">U:\\Jobstudents\\CPAs\\TRANSPORTES JOSE VALERO RIDAO SL, ES_B04703948_CPA_EN_2sig.pdf </t>
  </si>
  <si>
    <t>U:\\Jobstudents\\CPAs\\ACSA OBRAS E INFRAESTRUCTURAS, SAU,ES_A08112716_CPA_EN_2sig.pdf</t>
  </si>
  <si>
    <t xml:space="preserve">U:\\Jobstudents\\CPAs\\AGENCIA DE TRANSPORTES TROTA, SA, ES_A25038142_CPA_EN_2sig.pdf </t>
  </si>
  <si>
    <t>U:\\Jobstudents\\CPAs\\ALAPONT GIMENO, ELVIRA, ES_22521770D_CPA_EN_2sig.pdf</t>
  </si>
  <si>
    <t xml:space="preserve">U:\\Jobstudents\\CPAs\\AUXILIAR DE FIRMES Y CARRETERAS, SA (AFICSA), ES_A43017854_CPA_EN_2sig.pdf </t>
  </si>
  <si>
    <t xml:space="preserve">U:\\Jobstudents\\CPAs\\BIATRANS, SL, ES_B25200643_CPA_EN_2sig.pdf </t>
  </si>
  <si>
    <t xml:space="preserve">U:\\Jobstudents\\CPAs\\DITRANSCO \xa0SL, ES_B25338450_CPA_EN_2sig.pdf </t>
  </si>
  <si>
    <t xml:space="preserve">U:\\Jobstudents\\CPAs\\TRANSPORTES CALSINA Y CARRÉ, SL, ES_B17019373_CPA_EN_2sig.pdf </t>
  </si>
  <si>
    <t>Dot1_path</t>
  </si>
  <si>
    <t>Cpa_path</t>
  </si>
  <si>
    <t>U:\\Jobstudents\\DoTs\\DoT_1sig\\RAÚL MARTÍNEZ SANCHEZ, ES17733794N_DoT_EN_1sig.pdf</t>
  </si>
  <si>
    <t>U:\\Jobstudents\\CPAs\\RANGEL PATINO E HIJOS SL, ES_B06617096_CPA_EN_2sig.pdf</t>
  </si>
  <si>
    <t>U:\\Jobstudents\\CPAs\\RAUL BAUTISTA TORIBIO, ES_47697168K_CPA_EN_2sig.pdf</t>
  </si>
  <si>
    <t>U:\\Jobstudents\\CPAs\\RAÚL MARTÍNEZ SANCHEZ, ES_17733794N_CPA_EN_2sig.pdf</t>
  </si>
  <si>
    <t>U:\\Jobstudents\\DoTs\\DoT_1sig\\TRANS-TEIXINE SL, ES_B25614660_DoT_EN_1sig.pdf</t>
  </si>
  <si>
    <t>U:\\Jobstudents\\CPAs\\TRANS-TEIXINE SL, ES_B25614660_CPA_EN_2sig.pdf</t>
  </si>
  <si>
    <t>Because assignor did not use acutal manual signature on the first batch of CPA and DoT, a "backup" pair of CPA and DoT was created in early September 2017</t>
  </si>
  <si>
    <t>Savename_powers</t>
  </si>
  <si>
    <t xml:space="preserve">Boulescu </t>
  </si>
  <si>
    <t xml:space="preserve">mireya@gacela.com </t>
  </si>
  <si>
    <t>pedrocuenca@transcur.es</t>
  </si>
  <si>
    <t>811206787343</t>
  </si>
  <si>
    <t>13.09.2017</t>
  </si>
  <si>
    <t>CIM LLEIDA, VIAL E, PARCELA 7 S/N, 25191 LLEIDA (Lleida)</t>
  </si>
  <si>
    <t>0034 943 72 45 84</t>
  </si>
  <si>
    <t>14.09.2017</t>
  </si>
  <si>
    <t>0034 973216450 / VANESA</t>
  </si>
  <si>
    <t>0034 968723574</t>
  </si>
  <si>
    <t>0034 968720572</t>
  </si>
  <si>
    <t>0034 973184436</t>
  </si>
  <si>
    <t>0034 943619959</t>
  </si>
  <si>
    <t>0034 950470050</t>
  </si>
  <si>
    <t>0034 976 144 512</t>
  </si>
  <si>
    <t>0034 96 145 10 88</t>
  </si>
  <si>
    <t>0034 96 145 1088</t>
  </si>
  <si>
    <t>0034 975 214 368</t>
  </si>
  <si>
    <t>0034 950 45 35 06</t>
  </si>
  <si>
    <t>Ctra. Nac. 340, KM 535; 04628 Antas (ALMERIA)</t>
  </si>
  <si>
    <t>CALLE OBISPO ORBERA, 15, PO 1, GARRUCHA (ALMERIA)</t>
  </si>
  <si>
    <t>EUSKAL-HERRIA,33 2º C-20730 AZPETIA GUIPUZCOA</t>
  </si>
  <si>
    <t>C/ ANTXOTXIPI,10-ZAISA III-20305 IRUN (GUIPUZCOA)</t>
  </si>
  <si>
    <t>0034 943 62 62 99 / 943630314 MIREYA</t>
  </si>
  <si>
    <t>POLIG INDUSTRIAL 'EL SEGRE' - CALLE INDUSTRIA, PARCELAS 409-410; 25191 LLEIDA (Lleida)</t>
  </si>
  <si>
    <t>0034 973 18 32 00</t>
  </si>
  <si>
    <t>0034 950 470 050</t>
  </si>
  <si>
    <t>Transegre SL or Transegre SLU??</t>
  </si>
  <si>
    <t>0034 95 581 45 28</t>
  </si>
  <si>
    <t>Ronda del Guinardó, 99; 08041 BARCELONA</t>
  </si>
  <si>
    <t>Calle Enrique Val, 4, CP; 50011 ZARAGOZA</t>
  </si>
  <si>
    <t>Paratge Torre Cendrera s/n - 08290 - Cerdanyola del Vallés (Barcelona).</t>
  </si>
  <si>
    <t>Pablo Iglesias, 61-63; 08908 HOSPITALET DE LLOBREGAT (Barcelona)</t>
  </si>
  <si>
    <t>Alcalde Pujol, 4 - 25006 Lleida</t>
  </si>
  <si>
    <t>Feixa Llarga, 55-61; 08907 HOSPITALET DE LLOBREGAT (Barcelona)</t>
  </si>
  <si>
    <t>18.09.2017</t>
  </si>
  <si>
    <t>0034 943 37 19 87</t>
  </si>
  <si>
    <t>C/ LA FLORIDA, 2; 42002 SORIA</t>
  </si>
  <si>
    <t>0034 6205 43172</t>
  </si>
  <si>
    <t>0034 968 76 75 00</t>
  </si>
  <si>
    <t xml:space="preserve">0034 924 342 058 </t>
  </si>
  <si>
    <t>0034 943 527 900</t>
  </si>
  <si>
    <t>Calle Sant Jordi 4, 25400 Les Borges Blanques (Lleida)</t>
  </si>
  <si>
    <t>Fixit-TI SA</t>
  </si>
  <si>
    <t>HASIT Trockenmörtel-Gesellschaft mit beschränkter Haftung</t>
  </si>
  <si>
    <t>hasi truck Lkw-Werkstatt-Betrieb Beteiligungs GmbH</t>
  </si>
  <si>
    <t>KREISEL-Technika Budowlana Sp. z o.o.</t>
  </si>
  <si>
    <t>RÖFIX Spa</t>
  </si>
  <si>
    <t>RÖFIX AG</t>
  </si>
  <si>
    <t xml:space="preserve"> Via Cantonale 40, 6805 Mezzovico-Vira</t>
  </si>
  <si>
    <t>Landshuterstrasse 30, 85356 Freising</t>
  </si>
  <si>
    <t>Mooslernerweg 10, 85435 Erding</t>
  </si>
  <si>
    <t>ul. Szarych Szeregów 23, 60-462 Poznań</t>
  </si>
  <si>
    <t>Vinschgauerstrasse 70, 39020 Partschins</t>
  </si>
  <si>
    <t>Badstrasse 23, 6832 Röthis</t>
  </si>
  <si>
    <t>Heberrrietstrasse 1, 9466 Sennwald</t>
  </si>
  <si>
    <t>Philipp Hugentobler</t>
  </si>
  <si>
    <t>Christiane Stockinger</t>
  </si>
  <si>
    <t>Franz Josef Haslberger</t>
  </si>
  <si>
    <t xml:space="preserve">Dr. Szczepan Franciszek Gawłowski </t>
  </si>
  <si>
    <t>Dr. Wolfgang Brenner</t>
  </si>
  <si>
    <t>ppa. Dirk Zumbansen</t>
  </si>
  <si>
    <t>Josef Ludwig Sennhauser</t>
  </si>
  <si>
    <t>Mitglied der Geschäftsleitung</t>
  </si>
  <si>
    <t>Bruno De Luigi</t>
  </si>
  <si>
    <t>Erich Leo Seufert</t>
  </si>
  <si>
    <t xml:space="preserve">Mateusz Siekierczak </t>
  </si>
  <si>
    <t>Dr. Klaus-Dieter Agostini</t>
  </si>
  <si>
    <t>ppa. Dieter Krist</t>
  </si>
  <si>
    <t>Pascal Peter</t>
  </si>
  <si>
    <t>Fixit Trockenmörtel Holding AG</t>
  </si>
  <si>
    <t>KREISEL Technika Budowlana Sp. z o.o., Ms. Bozena Krela, ul. Szarych Szeregów 23, 60-462 Poznań</t>
  </si>
  <si>
    <t xml:space="preserve">RÖFIX AG, Mr. Klaus-Dieter Agostini, Vinschgauerstrasse 70, IT-39020 Partschins </t>
  </si>
  <si>
    <t>Röfix AG, Mr. Josef Sennhauser, Heberrietstrasse 1, CH-9466 Sennwald</t>
  </si>
  <si>
    <t>+41 91 935 94 23</t>
  </si>
  <si>
    <t>+ 49 8161/602-617</t>
  </si>
  <si>
    <t>+ 48 61 846 79 27</t>
  </si>
  <si>
    <t>+39 0473 966124</t>
  </si>
  <si>
    <t>+43 5522 41646 114</t>
  </si>
  <si>
    <t>+41 81 758 11 48</t>
  </si>
  <si>
    <t>philipp.hugentobler@fixit.ch</t>
  </si>
  <si>
    <t>Pia.Eilens-Goetze@hasit.de</t>
  </si>
  <si>
    <t>bozena.krela@kreisel.pl</t>
  </si>
  <si>
    <t>klaus-dieter.agostini@roefix.com</t>
  </si>
  <si>
    <t>guenter.felder@roefix.com</t>
  </si>
  <si>
    <t>josef.sennhauser@roefix.com</t>
  </si>
  <si>
    <t>Christiane.Stockinger@hasit.de</t>
  </si>
  <si>
    <t>wolfgang.brenner@roefix.com</t>
  </si>
  <si>
    <t>dirk.zumbansen@roefix.com</t>
  </si>
  <si>
    <t>pascal.peter@roefix.com</t>
  </si>
  <si>
    <t>CH39 0483 5021 3446 2100 0</t>
  </si>
  <si>
    <t>CRESCHZZ80A</t>
  </si>
  <si>
    <t>DE83 7002 1180 0005 3278 57</t>
  </si>
  <si>
    <t>HYVEDEMM418</t>
  </si>
  <si>
    <t>DE90 7003 1000 0000 0452 45</t>
  </si>
  <si>
    <t>BHLSDEM1</t>
  </si>
  <si>
    <t>PL62 1750 1019 0000 0000 0099 6278</t>
  </si>
  <si>
    <t>RCBWPLPW</t>
  </si>
  <si>
    <t>IT 26 N 08175 58691 000301003470</t>
  </si>
  <si>
    <t>RZSBIT21125</t>
  </si>
  <si>
    <t>     BKAUATWW</t>
  </si>
  <si>
    <t>CH85 0021 3213 7522 2601 H</t>
  </si>
  <si>
    <t>UBSWCHZH80A</t>
  </si>
  <si>
    <t>19.09.2017</t>
  </si>
  <si>
    <t>0034 961 111 900</t>
  </si>
  <si>
    <t>Calle Dr. Fleming 11, 2º - 46134-FOIOS (VALENCIA)</t>
  </si>
  <si>
    <t>0034 961 111 900‎</t>
  </si>
  <si>
    <t>U:\\Jobstudents\\DoTs\\DoT_1sig\\MARIA DEL CARMEN REDONDO RUIZ, ES27497258E_DoT_EN_1sig.pdf</t>
  </si>
  <si>
    <t xml:space="preserve">U:\\Jobstudents\\CPAs\\MARIA DEL CARMEN REDONDO RUIZ, ES_27497258E_CPA_EN_2sig.pdf </t>
  </si>
  <si>
    <t>20.09.2017</t>
  </si>
  <si>
    <t>PARAJE HUALIX NUEVO ,S/N-04100 NIJAR (ALMERIA)</t>
  </si>
  <si>
    <t>0034 639 82 9266</t>
  </si>
  <si>
    <t>CTRA.MURCIA,160,APDO DE CORREOS 87,30430 CEHEGIN (MURCIA)</t>
  </si>
  <si>
    <t>CALLE LUIS GALIANA,10 P 3,03360 CALLOSA DE SEGURA,ALICANTE</t>
  </si>
  <si>
    <t>Grupo Sorigue</t>
  </si>
  <si>
    <t>VALSELOG, SCOOP V.</t>
  </si>
  <si>
    <t>membro del consiglio di amministrazione</t>
  </si>
  <si>
    <t>presidente del consiglio di amministrazione</t>
  </si>
  <si>
    <t>president of the board</t>
  </si>
  <si>
    <t>member of the board</t>
  </si>
  <si>
    <t>Consigliere</t>
  </si>
  <si>
    <t>procuaratore</t>
  </si>
  <si>
    <t>Fixed_part_paid</t>
  </si>
  <si>
    <t>administracion@barcargo.es</t>
  </si>
  <si>
    <t xml:space="preserve"> administracion@barcargo.es</t>
  </si>
  <si>
    <t>CCRIES2A</t>
  </si>
  <si>
    <t>BCOEESMM</t>
  </si>
  <si>
    <t>26.09.2017</t>
  </si>
  <si>
    <t>Avda. de Solares, 7,39620 Saron (Cantabria)</t>
  </si>
  <si>
    <t>0034 667 170 837</t>
  </si>
  <si>
    <t>25.09.2017</t>
  </si>
  <si>
    <t>27.09.2017</t>
  </si>
  <si>
    <t>0034 926 22 08 50</t>
  </si>
  <si>
    <t>CTRA DE CARRIÓN S/N - 13005 CIUDAD REAL</t>
  </si>
  <si>
    <t>Grupo Laredo</t>
  </si>
  <si>
    <t>URB.RESIDENCIAL LA PLATA 2, Spain,</t>
  </si>
  <si>
    <t>Grupo Euskal</t>
  </si>
  <si>
    <t>0034 965 82 82 82</t>
  </si>
  <si>
    <t>09.10.2017</t>
  </si>
  <si>
    <t>09.01.2017</t>
  </si>
  <si>
    <t>0034 965 827 027</t>
  </si>
  <si>
    <t>Grupo (Caudete)</t>
  </si>
  <si>
    <t>0034 973 71 27 79</t>
  </si>
  <si>
    <t>CALLE JOSEP CULLERE, 19, 25241 GOLMES, BARCELONA</t>
  </si>
  <si>
    <t>CALLE BAIX 51, 25335 PENELLES, LLEIDA</t>
  </si>
  <si>
    <t xml:space="preserve">0034 629 31 64 74 </t>
  </si>
  <si>
    <t xml:space="preserve">C/ MÚSICO RICARDO OLMOS, Nº 7-BAJO- 46130 MASSAMAGRELL </t>
  </si>
  <si>
    <t>0034 627 909 997</t>
  </si>
  <si>
    <t>0034 973 14 22 65</t>
  </si>
  <si>
    <t>0034 93 574 71 05</t>
  </si>
  <si>
    <t>0034 922 77 80 64</t>
  </si>
  <si>
    <t>0034 926 564 202</t>
  </si>
  <si>
    <t>0034 959 363 814</t>
  </si>
  <si>
    <t>0034 902 404 006</t>
  </si>
  <si>
    <t>0034 950 361 008</t>
  </si>
  <si>
    <t>0034 968 723 574</t>
  </si>
  <si>
    <t>0034 639 829 622</t>
  </si>
  <si>
    <t>0034 973 390 315</t>
  </si>
  <si>
    <t>0034 943 619 959</t>
  </si>
  <si>
    <t>0034 961 310 586</t>
  </si>
  <si>
    <t>0034 924 342 058</t>
  </si>
  <si>
    <t>0034 943 666 075</t>
  </si>
  <si>
    <t>0034 96 382 24 00  </t>
  </si>
  <si>
    <t>0034 977 740 000</t>
  </si>
  <si>
    <t xml:space="preserve">0034 965 828282 </t>
  </si>
  <si>
    <t>0034 91 485 06 62</t>
  </si>
  <si>
    <t>0034 961 100 065</t>
  </si>
  <si>
    <t>11.10.2017</t>
  </si>
  <si>
    <t>0034 973 736 789</t>
  </si>
  <si>
    <t xml:space="preserve">(Grupo Noutransport) </t>
  </si>
  <si>
    <t>JAF ZENGERER GmbH</t>
  </si>
  <si>
    <t>J. u. A. Frischeis GmbH</t>
  </si>
  <si>
    <t>Holzwerkstoffe Vertriebsholding AG</t>
  </si>
  <si>
    <t>Imholz GmbH</t>
  </si>
  <si>
    <t>Herrgottwiesgasse 170, A-8055 Graz</t>
  </si>
  <si>
    <t>Gerbergasse 2, A-2000 Stockerau</t>
  </si>
  <si>
    <t>Herzbergstr. 3-5, D-04319 Leipzig OT Engelsdorf</t>
  </si>
  <si>
    <t>Director</t>
  </si>
  <si>
    <t>Mag. Werner Stix</t>
  </si>
  <si>
    <t>Mag. Markus Sax</t>
  </si>
  <si>
    <t>Mag. Leopold Krammer</t>
  </si>
  <si>
    <t>Friedrich Robert Gericke</t>
  </si>
  <si>
    <t>+43 2266 605 1550</t>
  </si>
  <si>
    <t>michaela.schneider@frischeis.com</t>
  </si>
  <si>
    <t>katharina.ranjan@frischeis.com</t>
  </si>
  <si>
    <t>AT48 1100 0097 9318 2800</t>
  </si>
  <si>
    <t xml:space="preserve"> BKAUATWW</t>
  </si>
  <si>
    <t xml:space="preserve">AT73 1100 0007 9101 4415 </t>
  </si>
  <si>
    <t>AT55 1100 0097 9317 8600</t>
  </si>
  <si>
    <t>DE86 8602 0086 0006 7318 21</t>
  </si>
  <si>
    <t>HYVEDEMM495</t>
  </si>
  <si>
    <t>Garcia Camilo Group</t>
  </si>
  <si>
    <t>Bahi Group</t>
  </si>
  <si>
    <t>name_rep1_as_stated_in_contract</t>
  </si>
  <si>
    <t>title_rep1_as_stated_in_contract</t>
  </si>
  <si>
    <t>consejero delegado (changed: 16.10.2017)</t>
  </si>
  <si>
    <t>B06156418 (changed: 16.10.2017)</t>
  </si>
  <si>
    <t>title_rep2_as_stated_in_contract</t>
  </si>
  <si>
    <t>name_rep2_as_stated_in_contract</t>
  </si>
  <si>
    <t>empty (changed 16.10.2017)</t>
  </si>
  <si>
    <t>Andreas Elter</t>
  </si>
  <si>
    <t>Jolanta Baranowska</t>
  </si>
  <si>
    <t>16.10.2017</t>
  </si>
  <si>
    <t>MONRABAL RUIZ, FRANCISCO, ES73751637K_DoT_EN_1sig_stamped is missing (in Jobstudents)</t>
  </si>
  <si>
    <t>Flatz Transport- &amp; Logistik Gesellschaft mbH</t>
  </si>
  <si>
    <t>Schützenstrasse 12, 6923 Lauterach</t>
  </si>
  <si>
    <t>Geschäftsführender Gesellschafter</t>
  </si>
  <si>
    <t>Gerhard Braun</t>
  </si>
  <si>
    <t>0043 5574 6717-20</t>
  </si>
  <si>
    <t>heinz.reisinger@braunsped.at</t>
  </si>
  <si>
    <t>AT87 3743 1000 0246 9500</t>
  </si>
  <si>
    <t>Egerbach 77, 6334 Schwoich</t>
  </si>
  <si>
    <t>Peter Dagn</t>
  </si>
  <si>
    <t>Melanie Pirchmoser</t>
  </si>
  <si>
    <t>Department Accounting</t>
  </si>
  <si>
    <t>0043/699/17123366, 0043/5372/58199, 0043/5372/58199-25</t>
  </si>
  <si>
    <t>melanie.dagnlineatrans@speed.at</t>
  </si>
  <si>
    <t>AT72 2050 6077 0005 8071</t>
  </si>
  <si>
    <t>SPKUAT22XXX</t>
  </si>
  <si>
    <t>RVVGAT2B431</t>
  </si>
  <si>
    <t>Niederfeldweg 9a, 6230 Brixlegg</t>
  </si>
  <si>
    <t>0043 5337/62480</t>
  </si>
  <si>
    <t>th.lang@der-schmid.at</t>
  </si>
  <si>
    <t>info@der-schmid.at</t>
  </si>
  <si>
    <t>AT204239000630000700</t>
  </si>
  <si>
    <t>VBOEATWWINN</t>
  </si>
  <si>
    <t>R. Braun internat. Spedition Gesellschaft m.b.H.</t>
  </si>
  <si>
    <t>Schützenstrassse 12, 6923 Lauterach</t>
  </si>
  <si>
    <t xml:space="preserve">Gerhard Braun </t>
  </si>
  <si>
    <t xml:space="preserve">Volker Braun </t>
  </si>
  <si>
    <t>AT30 3743 1000 0245 1805</t>
  </si>
  <si>
    <t>HAUPTSTRASSE 37/C, 39025 NATURNS</t>
  </si>
  <si>
    <t xml:space="preserve">ROSA MARIA GAMPER </t>
  </si>
  <si>
    <t>rosamaria@koblertrans.it</t>
  </si>
  <si>
    <t>elfi@koblertrans.it</t>
  </si>
  <si>
    <t>IT75T0585658630043571162264</t>
  </si>
  <si>
    <t>BPAAIT2B043</t>
  </si>
  <si>
    <t>KOBLER MICHAEL</t>
  </si>
  <si>
    <t>KOBLER MICHAEL, HAUPTSTRASSE 37/C, I-39025 NATURNS</t>
  </si>
  <si>
    <t>IT30T0585658630043570006931</t>
  </si>
  <si>
    <t>ROSA MARIA GAMPER, HAUPTSTRASSE 37/C, I-39025 NATURNS</t>
  </si>
  <si>
    <t>STARK Int. Transport GmbH</t>
  </si>
  <si>
    <t>Maukenbach 16, 6241 Radfeld</t>
  </si>
  <si>
    <t>Ewald Stark</t>
  </si>
  <si>
    <t>0043-5337-64631-901</t>
  </si>
  <si>
    <t>e.stark@lkw-stark.at</t>
  </si>
  <si>
    <t>m.weiler@lkw-stark.at</t>
  </si>
  <si>
    <t>Mr. Mathias Weiler, Maukenbach 16, 6241 Radfeld</t>
  </si>
  <si>
    <t>AT38 3635 8000 0064 4484</t>
  </si>
  <si>
    <t>RZTIAT22358</t>
  </si>
  <si>
    <t>A. Hofer Transporte GmbH &amp; CoKG</t>
  </si>
  <si>
    <t>Oberndorf 39, 6341 EBBS</t>
  </si>
  <si>
    <t>ECO Managing Director</t>
  </si>
  <si>
    <t>Anton Hofer</t>
  </si>
  <si>
    <t>Head of Administration</t>
  </si>
  <si>
    <t>Karin Friedrich</t>
  </si>
  <si>
    <t>0043 5373 4 22 42 12</t>
  </si>
  <si>
    <t>office@hofertrans.at</t>
  </si>
  <si>
    <t>kf@hofertrans.at</t>
  </si>
  <si>
    <t>AT322050600800004046</t>
  </si>
  <si>
    <t>Braun Transporte S.R.L.</t>
  </si>
  <si>
    <t>Aleea Comandor Dimitrie Moraru Nr. 4, Pavilion Z, 551044 Medias / Sibiu</t>
  </si>
  <si>
    <t>0043 5574 6717-6</t>
  </si>
  <si>
    <t>harald.pajnik@braunsped.at</t>
  </si>
  <si>
    <t>gerhard.braun@braunsped.at</t>
  </si>
  <si>
    <t>AT61 3743 1000 0249 6255</t>
  </si>
  <si>
    <t>AT64 3743 1000 0248 0390</t>
  </si>
  <si>
    <t>Braunsped Sp. z o.o.</t>
  </si>
  <si>
    <t>ul. Kosciuszki 34, 59700 Boleslawiec</t>
  </si>
  <si>
    <t>Braun Transport Sp. z o.o.</t>
  </si>
  <si>
    <t>PL70 1750 1266 0000 0000 2375 9427</t>
  </si>
  <si>
    <t>Albert Frei</t>
  </si>
  <si>
    <t>+39 0473927008</t>
  </si>
  <si>
    <t xml:space="preserve">info@a-frei.com </t>
  </si>
  <si>
    <t>IT31L0808111603000303014045</t>
  </si>
  <si>
    <t>RZSBIT21303</t>
  </si>
  <si>
    <t>Agata Szyszymar</t>
  </si>
  <si>
    <t>Prokuristin</t>
  </si>
  <si>
    <t>info@almetrans.pl</t>
  </si>
  <si>
    <t xml:space="preserve">PL72114018500000248757001002 </t>
  </si>
  <si>
    <t>BREXPLPW</t>
  </si>
  <si>
    <t>Dietmar Resinger</t>
  </si>
  <si>
    <t>0043 4872 52204</t>
  </si>
  <si>
    <t>dietmar.r@dolomiten-cargo.com</t>
  </si>
  <si>
    <t>sabine.r@dolomiten-cargo.com</t>
  </si>
  <si>
    <t>AT21 4073 0000 3000 2290</t>
  </si>
  <si>
    <t>OVLIAT21XXX</t>
  </si>
  <si>
    <t>Dolomiten Cargo GmbH</t>
  </si>
  <si>
    <t>Huben 8a, 9971 Matrei in Osttirol</t>
  </si>
  <si>
    <t>Sabine Resinger</t>
  </si>
  <si>
    <t>Geschäftsführerin</t>
  </si>
  <si>
    <t>Koidl Transport Gesellschaft mbH</t>
  </si>
  <si>
    <t xml:space="preserve">Gewerbering West 5, 5730 Mittersill </t>
  </si>
  <si>
    <t>CEO</t>
  </si>
  <si>
    <t>Franz Koidl</t>
  </si>
  <si>
    <t>Angelika Koidl</t>
  </si>
  <si>
    <t>+436643408622</t>
  </si>
  <si>
    <t>fk@koidl-trans.com</t>
  </si>
  <si>
    <t>buchhaltung@koidl-trans.com</t>
  </si>
  <si>
    <t>AT21 3503 9000 0001 2252</t>
  </si>
  <si>
    <t>RVSAAT2S039</t>
  </si>
  <si>
    <t>Josef Gertl Geselldschaft m.b.H.</t>
  </si>
  <si>
    <t>Siedlung 151, 6261 Strass im Zillertal</t>
  </si>
  <si>
    <t>Josef Gertl</t>
  </si>
  <si>
    <t>+43/5244/65266-0</t>
  </si>
  <si>
    <t>guenther.huber@gertl-trans.at</t>
  </si>
  <si>
    <t>office@gertl-trans.at</t>
  </si>
  <si>
    <t>AT023635800005022645</t>
  </si>
  <si>
    <t>Tanzer Handels- und Speditions GmbH</t>
  </si>
  <si>
    <t>Maukenbach 18d, 6241 Radfeld</t>
  </si>
  <si>
    <t>Ludwig Tanzer</t>
  </si>
  <si>
    <t>office@tanzer-spedition.at</t>
  </si>
  <si>
    <t>AT41 4239 0000 0017 4181</t>
  </si>
  <si>
    <t>Unitrans Transport GmbH in Liqu.</t>
  </si>
  <si>
    <t>Pfarrgasse 7, 6460 Imst</t>
  </si>
  <si>
    <t>Peter A. Grüner</t>
  </si>
  <si>
    <t>Nachtragsliquidator</t>
  </si>
  <si>
    <t>Peter A. Grüner, Örlachweg 10, 6433 Oetz</t>
  </si>
  <si>
    <t>0043 676 83007 203</t>
  </si>
  <si>
    <t>peter.gruener@stb-gruener.at</t>
  </si>
  <si>
    <t>AT461640000140133906</t>
  </si>
  <si>
    <t>BTVAAT22</t>
  </si>
  <si>
    <t xml:space="preserve">two hundred </t>
  </si>
  <si>
    <t>doscientos</t>
  </si>
  <si>
    <t xml:space="preserve">zero point six six </t>
  </si>
  <si>
    <t>cero coma seis seis</t>
  </si>
  <si>
    <t>zero point six seven</t>
  </si>
  <si>
    <t>cero coma seis siete</t>
  </si>
  <si>
    <t>zero point six eight</t>
  </si>
  <si>
    <t>cero coma seis ocho</t>
  </si>
  <si>
    <t>zero point six nine</t>
  </si>
  <si>
    <t>cero coma seis nueve</t>
  </si>
  <si>
    <t>zero point seven one</t>
  </si>
  <si>
    <t>zero point seven two</t>
  </si>
  <si>
    <t>zero point seven three</t>
  </si>
  <si>
    <t>zero point seven four</t>
  </si>
  <si>
    <t>cero coma siete uno</t>
  </si>
  <si>
    <t>cero coma siete dos</t>
  </si>
  <si>
    <t>cero coma siete tree</t>
  </si>
  <si>
    <t>cero coma siete cuatros</t>
  </si>
  <si>
    <t>zero point seven six</t>
  </si>
  <si>
    <t>cero coma siete seis</t>
  </si>
  <si>
    <t>zero point seven seven</t>
  </si>
  <si>
    <t>cero coma siete siete</t>
  </si>
  <si>
    <t>zero point seven eight</t>
  </si>
  <si>
    <t>zero point seven nine</t>
  </si>
  <si>
    <t>cero coma siete ocho</t>
  </si>
  <si>
    <t>cero coma siete nueve</t>
  </si>
  <si>
    <t>zero point eight one</t>
  </si>
  <si>
    <t>zero point eight two</t>
  </si>
  <si>
    <t>ADMINISTRADOR UNICO (changed 19.10.2017)</t>
  </si>
  <si>
    <t>factor_perc</t>
  </si>
  <si>
    <t>factor_perc_word_en</t>
  </si>
  <si>
    <t>Frankstahl Rohr- und Stahlhandelsgesellschaft m.b.H.</t>
  </si>
  <si>
    <t>Esteplatz 6, 1030 Wien</t>
  </si>
  <si>
    <t>Mag. Marcel Javor</t>
  </si>
  <si>
    <t>Dr. Ronald Nagy</t>
  </si>
  <si>
    <t>Javor Unternehmensbeteiligungsges.m.b.H.</t>
  </si>
  <si>
    <t>+43 (0) 505 03 - 243</t>
  </si>
  <si>
    <t>ronald.nagy@frankstahl.com</t>
  </si>
  <si>
    <t>karin.bauer-sehnal@frankstahl.com</t>
  </si>
  <si>
    <t>RLNWATWW</t>
  </si>
  <si>
    <t>AT76 3200000006608780</t>
  </si>
  <si>
    <t>5</t>
  </si>
  <si>
    <t>12.2 clarification CDC's liability for adverse costs</t>
  </si>
  <si>
    <t>CFO and Prokurist</t>
  </si>
  <si>
    <t>Grupo Asesoria Irun</t>
  </si>
  <si>
    <t>ENTORNO LOGISTICO</t>
  </si>
  <si>
    <t>JOSA Group</t>
  </si>
  <si>
    <t>LOPEZ FERNANDEZ Group</t>
  </si>
  <si>
    <t>ORTAGUI Group</t>
  </si>
  <si>
    <t>PEREZ RANGEL Group</t>
  </si>
  <si>
    <t>SACYTRANS Group</t>
  </si>
  <si>
    <t>TOVAR GIL Group</t>
  </si>
  <si>
    <t>TRANSAMBIENTAL Group</t>
  </si>
  <si>
    <t>TRAREMAR Group</t>
  </si>
  <si>
    <t>23.10.2017</t>
  </si>
  <si>
    <t>24.10.2017</t>
  </si>
  <si>
    <t>?</t>
  </si>
  <si>
    <t>Hermann Lang</t>
  </si>
  <si>
    <t xml:space="preserve">LUIS TORTOSA SEGOVIA </t>
  </si>
  <si>
    <t>C/ MARIANA DE PINEDA 29 - 03440 IBI (ALICANTE)</t>
  </si>
  <si>
    <t>LUIS TORTOSA SEGOVIA</t>
  </si>
  <si>
    <t>TITULAR - PERSÓNA FÍSICA</t>
  </si>
  <si>
    <t xml:space="preserve">0034 966552235 </t>
  </si>
  <si>
    <t>POLIGONO INDUSTRIAL EL OLIVERAL, C/ K, PARCELA 5 46190 RIBARROJA DEL TURIA -VALENCIA-</t>
  </si>
  <si>
    <t>JAIME BONET SANCHIS</t>
  </si>
  <si>
    <t>EMILIA CAÑAS MARTINEZ</t>
  </si>
  <si>
    <t>GRUPO TRANSAUR</t>
  </si>
  <si>
    <t>961643140</t>
  </si>
  <si>
    <t>emi@transmolbo.com</t>
  </si>
  <si>
    <t>emi@transaur.com</t>
  </si>
  <si>
    <t>ES5501287632720100001064</t>
  </si>
  <si>
    <t>BKBKESMM</t>
  </si>
  <si>
    <t>ROCA-TIR, S.L.U.</t>
  </si>
  <si>
    <t>Avinguda 11 de Setembre, 1. (08349) CABRERA DE MAR</t>
  </si>
  <si>
    <t>ADMINISTRADOR ÚNICO</t>
  </si>
  <si>
    <t>ROCATIR</t>
  </si>
  <si>
    <t>+34937501090</t>
  </si>
  <si>
    <t>antoni@rocatir.com</t>
  </si>
  <si>
    <t>ES8900810020180001094211</t>
  </si>
  <si>
    <t>TRANSAUR, S.L.</t>
  </si>
  <si>
    <t>PLAZA CONSTITUCION, Nº 4, BJ - 46540 EL PUIG - VALENCIA-</t>
  </si>
  <si>
    <t>POLIGONO INDUSTRIAL EL OLIVERAL, C/ K, PARCELA, 5 - 46190 RIBARROJA DEL TURIA - VALENCIA - ESPAÑA-</t>
  </si>
  <si>
    <t>ES3001287632700100001127</t>
  </si>
  <si>
    <t>TRANSPORTES FRIGORIFICOS TORRADEFLOT, S.A.</t>
  </si>
  <si>
    <t>C/ PAU CASALS, 37 08692 PUIGREIG</t>
  </si>
  <si>
    <t>JUAN FONT TORRADEFLOT</t>
  </si>
  <si>
    <t>TORRADEFLOT</t>
  </si>
  <si>
    <t>618752149</t>
  </si>
  <si>
    <t>jofontor@gmail.com</t>
  </si>
  <si>
    <t>ES8900810533930001022109</t>
  </si>
  <si>
    <t>Transportes Vicente Gimeno S.L.</t>
  </si>
  <si>
    <t>Calle La Senyera, 30- pta, 13 /46006 Valencia</t>
  </si>
  <si>
    <t>Vicente Gimeno Linares</t>
  </si>
  <si>
    <t>VICNETE GIMENO</t>
  </si>
  <si>
    <t>vgimeno@grupotir.com</t>
  </si>
  <si>
    <t>grupotir@grupotir.com</t>
  </si>
  <si>
    <t>ES3600494316352110003732</t>
  </si>
  <si>
    <t>FR7615135205900810437051184</t>
  </si>
  <si>
    <t>CEPAFRPP513</t>
  </si>
  <si>
    <t>FR0930002079620000466302V86</t>
  </si>
  <si>
    <t>CRLYFRPP</t>
  </si>
  <si>
    <t>Frischeis Group</t>
  </si>
  <si>
    <t>Clarification: 12.3: no liability of company for enforcement costs</t>
  </si>
  <si>
    <t>Chamonix S.L.</t>
  </si>
  <si>
    <t>ES_B29218930</t>
  </si>
  <si>
    <t xml:space="preserve">Ludobopa S.L. </t>
  </si>
  <si>
    <t>ES_B28554210</t>
  </si>
  <si>
    <t>Calle Castelao 2, local 9, Polígono Industrial Guadalhorce, Malaga</t>
  </si>
  <si>
    <t>ACOTRAL/Ludobopa</t>
  </si>
  <si>
    <t>Transportes Yagüe &amp; Lago, S.L.</t>
  </si>
  <si>
    <t>Castela nº 2 local 9 Polígoo Industrial Gadalhorce, Malaga</t>
  </si>
  <si>
    <t>BORJA DE TORRES AENCIA</t>
  </si>
  <si>
    <t xml:space="preserve">BORJA DE TORRES ATENCIA </t>
  </si>
  <si>
    <t>in turn represented by its consejero delegado solidario BORJA DE TORRES ATENCIA (DNI: 74845501M)</t>
  </si>
  <si>
    <t>Chief Executive Officer of the Board of Directors (Presidente)</t>
  </si>
  <si>
    <t>ES_21630435Q</t>
  </si>
  <si>
    <t>ES_B97484745</t>
  </si>
  <si>
    <t>ES_B96078050</t>
  </si>
  <si>
    <t>ES_A08527988</t>
  </si>
  <si>
    <t>ES_B46360327</t>
  </si>
  <si>
    <t>APODERADA</t>
  </si>
  <si>
    <t xml:space="preserve">RIMOLSA, S.L. </t>
  </si>
  <si>
    <t>30.10.2017</t>
  </si>
  <si>
    <t>Alfred Heim Transporte</t>
  </si>
  <si>
    <t>Egerbach 79, 6334 Schwoich</t>
  </si>
  <si>
    <t>Alfred Heim</t>
  </si>
  <si>
    <t>sonja.t@speed.at</t>
  </si>
  <si>
    <t>AT90 3635 8000 0410 1598</t>
  </si>
  <si>
    <t>+43/5372/58382-15</t>
  </si>
  <si>
    <t>02.11.2017</t>
  </si>
  <si>
    <t>0034 961 41 21 53</t>
  </si>
  <si>
    <t>Agata Szyszymar, Al. Zjednoczenia 128, 65-120 Zielona Góra</t>
  </si>
  <si>
    <t>Albert Frei, Brunnerhof 91, 39010 Tisens</t>
  </si>
  <si>
    <t>Harald Pajnik, Schützenstrasse 12, 6923 Lauterach</t>
  </si>
  <si>
    <t>Pol. Ind. Els Plans d'Arau, c/ Thomas Alva Edison 35, 08787, La Pobla de Claramunt - (Barcelona)</t>
  </si>
  <si>
    <t>Äußere Spitalhofstraße 19, 94036 Passau</t>
  </si>
  <si>
    <t>Erwin Geßl</t>
  </si>
  <si>
    <t>Vorstand</t>
  </si>
  <si>
    <t>0851 - 8 06 - 11 95</t>
  </si>
  <si>
    <t>Erwin.Gessl@bergerbeton.eu</t>
  </si>
  <si>
    <t>Barbara.Ohnheiser@bergerbeton.eu</t>
  </si>
  <si>
    <t>DE41 7402 0074 0002 7493 00</t>
  </si>
  <si>
    <t>Hermann Bock</t>
  </si>
  <si>
    <t>0851 - 8 06 - 1260</t>
  </si>
  <si>
    <t>Peter.Gross@bergerbau.eu</t>
  </si>
  <si>
    <t>Verena.Resch@bergerbau.eu</t>
  </si>
  <si>
    <t>DE34 7402 0074 0002 8473 96</t>
  </si>
  <si>
    <t>Berger Spedition GmbH</t>
  </si>
  <si>
    <t>DE77 7402 0074 0002 7044 20</t>
  </si>
  <si>
    <t>Berger-Gruppe</t>
  </si>
  <si>
    <t>4</t>
  </si>
  <si>
    <t>06.11.2017</t>
  </si>
  <si>
    <t>Gewerbepark 1, 6300 Wörgl</t>
  </si>
  <si>
    <t>Markus AUER</t>
  </si>
  <si>
    <t>TRANSPED</t>
  </si>
  <si>
    <t>Sonder Transportservice GmbH, c/o Markus AUER, Gewerbepark 1, A-6300 Wörgl</t>
  </si>
  <si>
    <t>+43 5332 205 400</t>
  </si>
  <si>
    <t>m.auer@sts.at</t>
  </si>
  <si>
    <t>AT12 1200 0518 8413 1301</t>
  </si>
  <si>
    <t>BKAUATWW</t>
  </si>
  <si>
    <t xml:space="preserve">Zum 13.9.2017 hat eine Namensänderungen stattgefunden. Die Firma Sonder Transport Service GmbH heißt nun STS Transport GmbH. </t>
  </si>
  <si>
    <t>STS Transport GmbH</t>
  </si>
  <si>
    <t>Reinhard WINKLER</t>
  </si>
  <si>
    <t>Mag.Hans-Peter HAGER</t>
  </si>
  <si>
    <t>Transped Europe GmbH, c/o Reinhard WINKLER, Gewerbepark 1, A-6300 Wörgl</t>
  </si>
  <si>
    <t>Transped Immofinanz GmbH, c/o Reinhard WINKLER, Gewerbepark 1, A-6300 Wörgl</t>
  </si>
  <si>
    <t>+43 5332 210 600</t>
  </si>
  <si>
    <t>+43 5332 799 310</t>
  </si>
  <si>
    <t>AT45 3200 0000 0063 2877</t>
  </si>
  <si>
    <t>AT14 1200 0518 8407 1901</t>
  </si>
  <si>
    <t>Arthur Welter Transports Sàrl</t>
  </si>
  <si>
    <t>9 rue Nicolas Brosius L-3372 Leudelange</t>
  </si>
  <si>
    <t>Welter Viviane</t>
  </si>
  <si>
    <t>gérante-associée</t>
  </si>
  <si>
    <t>Welter Marianne</t>
  </si>
  <si>
    <t>gérante associée</t>
  </si>
  <si>
    <t>00352 371717200</t>
  </si>
  <si>
    <t>claude.quaring@awelter.com</t>
  </si>
  <si>
    <t>LU38 0030 0001 9636 0000</t>
  </si>
  <si>
    <t>Arthur Welter Slovakia SRO</t>
  </si>
  <si>
    <t>Moravska 7 SK-83103 Bratislava</t>
  </si>
  <si>
    <t>SK04 1100 0000 0029 2681 4509</t>
  </si>
  <si>
    <t>TATRSKBX</t>
  </si>
  <si>
    <t>Welter</t>
  </si>
  <si>
    <t>Telephone</t>
  </si>
  <si>
    <t>estimated_no_trucks</t>
  </si>
  <si>
    <t>Included_by_writ_of</t>
  </si>
  <si>
    <t>Template_version_used</t>
  </si>
  <si>
    <t>tracking_no</t>
  </si>
  <si>
    <t>Papier Union GmbH</t>
  </si>
  <si>
    <t>Osterbekstraße 90a, 22083 Hamburg</t>
  </si>
  <si>
    <t>Helge Straubinger</t>
  </si>
  <si>
    <t>+49 / 40 / 41175-151</t>
  </si>
  <si>
    <t>eckhard.bergmann@papierunion.de</t>
  </si>
  <si>
    <t>DE67 2007 0000 0062 6770 00</t>
  </si>
  <si>
    <t>Thomas Schimanowski-Ziffer</t>
  </si>
  <si>
    <t>Bilfinger SE</t>
  </si>
  <si>
    <t>Swen Kellermeier</t>
  </si>
  <si>
    <t>Bilfinger Group</t>
  </si>
  <si>
    <t>+49 621 459 2218</t>
  </si>
  <si>
    <t>swen.kellermeier@bilfinger.com</t>
  </si>
  <si>
    <t>christoph.baeumer@bilfinger.com</t>
  </si>
  <si>
    <t>DE07 6708 0050 0658 1092 00</t>
  </si>
  <si>
    <t>DRESDEFF670</t>
  </si>
  <si>
    <t>Bilfinger arnholdt GmbH</t>
  </si>
  <si>
    <t>Holger Hornig</t>
  </si>
  <si>
    <t>Ingo Halfter</t>
  </si>
  <si>
    <t>christoph. baeumer@bilfinger.com</t>
  </si>
  <si>
    <t>DE 79 4207 0062 0240 1818 00</t>
  </si>
  <si>
    <t>DEUTDEDE420</t>
  </si>
  <si>
    <t>Carl-Reiss-Platz 1-5, 68165 Mannheim</t>
  </si>
  <si>
    <t>Engelbertstr. 13, 45892 Gelsenkirchen</t>
  </si>
  <si>
    <t>Christoph Bäumer</t>
  </si>
  <si>
    <t xml:space="preserve">frischli Milchwerke GmbH </t>
  </si>
  <si>
    <t>Bahndamm 4, 31547 Rehburg-Loccum</t>
  </si>
  <si>
    <t>Hans Holtorf</t>
  </si>
  <si>
    <t>Lars Schäkel</t>
  </si>
  <si>
    <t>05037 / 301-111</t>
  </si>
  <si>
    <t>Hans.Holtorf@frischli.de</t>
  </si>
  <si>
    <t>DE 40 2565 0106 0000 3006 24</t>
  </si>
  <si>
    <t>NOLADE21NIB</t>
  </si>
  <si>
    <t>frischli Milchwerk Weißenfels GmbH</t>
  </si>
  <si>
    <t>Tagewerbener Straße 81, 06667 Weißenfels</t>
  </si>
  <si>
    <t>Dr. Timo Winkelmann</t>
  </si>
  <si>
    <t>NOLADE21BLK</t>
  </si>
  <si>
    <t>frischli Milchwerke GmbH &amp; Co. Huber oHG</t>
  </si>
  <si>
    <t>Landshuter Straße 105, 84307 Eggenfelden</t>
  </si>
  <si>
    <t>DE 44 7435 1430 0000 0150 08</t>
  </si>
  <si>
    <t>BYLADEM1EGF</t>
  </si>
  <si>
    <t>Frischli Group</t>
  </si>
  <si>
    <t>Sahnemolkerei H. Wiesehoff GmbH</t>
  </si>
  <si>
    <t>Amtsstr. 33, 48624 Schöppingen</t>
  </si>
  <si>
    <t>Hubert Wiesehoff</t>
  </si>
  <si>
    <t>02555-861137</t>
  </si>
  <si>
    <t>info@wiesehoff.com</t>
  </si>
  <si>
    <t>DE31401545300029000072</t>
  </si>
  <si>
    <t>WELADE3WXXX</t>
  </si>
  <si>
    <t>Assignor forgot to put the date and time for the and told CDC which information to fill in for him.</t>
  </si>
  <si>
    <t>enrique.diaz@acotral.com</t>
  </si>
  <si>
    <t>Nothegger Transport Logistik GmbH</t>
  </si>
  <si>
    <t>Niedersee 12, 6393 St. Ulrich am Pillersee</t>
  </si>
  <si>
    <t>Karl Nothegger Junior</t>
  </si>
  <si>
    <t>Niedersee 12, 6393 St. Ulrich am Pillersee, Herrn Karl Nothegger Senior</t>
  </si>
  <si>
    <t>AT21 2040 4000 4005 0494</t>
  </si>
  <si>
    <t>SBGSAT2S</t>
  </si>
  <si>
    <t>nothegger.sen@nothegger.at</t>
  </si>
  <si>
    <t>+43 5353 600 28</t>
  </si>
  <si>
    <t>check</t>
  </si>
  <si>
    <t>Frode Laursen A/S</t>
  </si>
  <si>
    <t>Vittenvej 90 8382 Hinnerup</t>
  </si>
  <si>
    <t>Thorkil Andersen</t>
  </si>
  <si>
    <t>Adm.direktør/CEO</t>
  </si>
  <si>
    <t>Frode Laursen Group</t>
  </si>
  <si>
    <t>+45 87 646464</t>
  </si>
  <si>
    <t>anbal@frode-laursen.com</t>
  </si>
  <si>
    <t>DK7271100002900041</t>
  </si>
  <si>
    <t>SYBKDK22</t>
  </si>
  <si>
    <t>Thorkil Andersen Holding A/S</t>
  </si>
  <si>
    <t>Skanol A/S</t>
  </si>
  <si>
    <t>Balticagade 15, 8000 Aarhus C</t>
  </si>
  <si>
    <t>Formand/Chairman</t>
  </si>
  <si>
    <t>Allan Larsen</t>
  </si>
  <si>
    <t>Nielsen &amp; Sørensen – Frode Laursen Deutschland GmbH</t>
  </si>
  <si>
    <t>Wittenberger weg 30, 24941 Flensburg</t>
  </si>
  <si>
    <t>Geschäftsführer/CEO</t>
  </si>
  <si>
    <t>ELO-ID: 930695, probably version 13</t>
  </si>
  <si>
    <t>name_DE</t>
  </si>
  <si>
    <t>Deutschland</t>
  </si>
  <si>
    <t>Österreich</t>
  </si>
  <si>
    <t>Schweiz</t>
  </si>
  <si>
    <t>Spanien</t>
  </si>
  <si>
    <t>Country_de</t>
  </si>
  <si>
    <t>Fixkraft-Futtermittel GmbH</t>
  </si>
  <si>
    <t>Donaustr. 3, 4470 Enns</t>
  </si>
  <si>
    <t>Rupert Bauinger</t>
  </si>
  <si>
    <t>AT331508000221002074</t>
  </si>
  <si>
    <t>OBKLAT2L</t>
  </si>
  <si>
    <t>factor_perc_word_de</t>
  </si>
  <si>
    <t>factor_word_de</t>
  </si>
  <si>
    <t>null komma sechs fünf</t>
  </si>
  <si>
    <t>null komma sechs sechs</t>
  </si>
  <si>
    <t>null komma sechs sieben</t>
  </si>
  <si>
    <t>null komma sechs acht</t>
  </si>
  <si>
    <t>null komma sechs neun</t>
  </si>
  <si>
    <t>null komma sieben</t>
  </si>
  <si>
    <t>null komma sieben zwei</t>
  </si>
  <si>
    <t>null komma sieben eins</t>
  </si>
  <si>
    <t>null komma sieben drei</t>
  </si>
  <si>
    <t>null komma sieben vier</t>
  </si>
  <si>
    <t>null komma sieben fünf</t>
  </si>
  <si>
    <t>null komma sieben sechs</t>
  </si>
  <si>
    <t>null komma sieben acht</t>
  </si>
  <si>
    <t>null komma sieben neun</t>
  </si>
  <si>
    <t>null komma acht</t>
  </si>
  <si>
    <t>null komma sieben sieben</t>
  </si>
  <si>
    <t>null komma sieben 2</t>
  </si>
  <si>
    <t>pay_fix_word_de</t>
  </si>
  <si>
    <t>POLIGONO INDUSTRIAL EL BOBALAR, CALLE 2, PARCELA 6-10 46130 MASSAMAGRELL (VALENCIA)</t>
  </si>
  <si>
    <t xml:space="preserve">SAN FRANCISCO 72, 38001-STA.CRUZ DE TENERIFE (SANTA CRUZ DE TENERIFE) </t>
  </si>
  <si>
    <t>Casas Aramburu Baserria, 1 20180 OIARTZUN (GIPUZKOA)</t>
  </si>
  <si>
    <t>A/A JUAN JOSE ARNEDO Calle Dr. Fleming 11, 2º -46134-FOIOS (VALENCIA)</t>
  </si>
  <si>
    <t>12.09.2017 2 CPA 1sig, 2 DoT 0sig, 1 DoT 2sig</t>
  </si>
  <si>
    <t>A/A SANTOS Ctra. CARRION,S/N; Apartado de Correos, 130; 13005 CIUDAD REAL</t>
  </si>
  <si>
    <t>Calle Almazán 17, 42004 SORIA</t>
  </si>
  <si>
    <t>Pol. Ind. Valcorba, IPG 1, parcela 3; 42005 SORIA-A/A CARMEN</t>
  </si>
  <si>
    <t>CTRA ESTACION S/N, Apdo. 24 02660 CAUDETE (ALBACETE)</t>
  </si>
  <si>
    <t>Ctra. B-140, km 1.50; 08210 - Barberà del Vallés (Barcelona).</t>
  </si>
  <si>
    <t xml:space="preserve"> </t>
  </si>
  <si>
    <t>0034948330100 / 0034 948 333 191</t>
  </si>
  <si>
    <t>ESTACION S/N BAJO.EDIFICIO SAN MARCIAL; 20301 IRUN-GIPUZKOA</t>
  </si>
  <si>
    <t>Ctra. Nac. 340, KM 535 04628 Antas (ALMERIA)</t>
  </si>
  <si>
    <t>ISABEL ALONSO ALONSO,SL Ctra. Nac. 340, KM 535 04628 Antas (ALMERIA)</t>
  </si>
  <si>
    <t>A/A Mª TERESA Calle Sant Jordi 4, 25400 Les Borges Blanques (Lleida)</t>
  </si>
  <si>
    <t xml:space="preserve">LIBERTO SANCHO MAGRI_x000D_ </t>
  </si>
  <si>
    <t xml:space="preserve"> administrador solidario</t>
  </si>
  <si>
    <t xml:space="preserve">MATEU TRANSGRUES SL_x000D_ </t>
  </si>
  <si>
    <t>A/A PABLO JOAQUIN RUBIO CALLE PERU, 117, BJ, 03803 ALCOY (ALICANTE)</t>
  </si>
  <si>
    <t>Calle Teruel 56, casa 12 50180- Utebo (Zaragoza)</t>
  </si>
  <si>
    <t>Avda. de Villena, 17; Apdo. 59 02660-Caudete (Albacete)</t>
  </si>
  <si>
    <t>Avda Ramón Y Cajal S/N, Apatado de correos 49 (Base de Vehiculos!) Avda. del Textil 14-16 46870 Ontinyent (Valencia)</t>
  </si>
  <si>
    <t>Poligon Industrial "El Salt", S/N 43540 SANT CARLES DE LA RAPITA (TARRAGONA)</t>
  </si>
  <si>
    <t>C/ CUATRO 29 Y 31 - POLIGONO INDUSTRIAL EL BOBALAR 46130 MASSAMAGRELL (VALENCIA)</t>
  </si>
  <si>
    <t>ZONA PORTUARIA DE LEZO; Apartado de Correos 104; 20110 Pasajes de San Pedro - GIPUZKOA</t>
  </si>
  <si>
    <t>A/A FRANCISCO J.ORTEGA ZONA PORTUARIA DE LEZO; Apartado de Correos 104; 20110 Pasajes de San Pedro (GIPUZKOA)</t>
  </si>
  <si>
    <t xml:space="preserve">R.B: The signatures on stamped and non stamped document are not the same BB: Additionally, the Dot1sig_stamped and 2sig_stamped scans do not show the same physical exemplar. Can't be changed now, we requested the original of the 2sig stamped one. </t>
  </si>
  <si>
    <t>CTRA MADRID-IRUN Km 234 - MONTE DE LA ABADESAVILLAGONZALO-PEDERNALES 09000- BURGOS</t>
  </si>
  <si>
    <t xml:space="preserve">Carretera Nacional 301, km. 345; Apdo. 36 30530 Cieza- Murcia </t>
  </si>
  <si>
    <t>A/A TONI Pol. Ind. Segre Av. Industria, 407 25191 - LLEIDA (SPAIN)</t>
  </si>
  <si>
    <t>POLIG INDUSTRIAL VALCORBA MANZANA IPG 1 , PARCELA 3, 42005 SORIA (SORIA)</t>
  </si>
  <si>
    <t>A/A CARMEN Pol.Ind. VALCORBA, IPG 1, Parcela 3 42005 SORIA (Soria)</t>
  </si>
  <si>
    <t>Carretera Utrera-los palacios KM 6.500; 41720 Los Palacios (SEVILLA)</t>
  </si>
  <si>
    <t>A/A SR.DOMINGO GARCIA Carretera Utrera-los palacios KM 6.500; 41720 Los Palacios (SEVILLA)</t>
  </si>
  <si>
    <t>C/ MÚSICO RICARDO OLMOS, Nº 7-BAJO 46130 MASSAMAGRELL (Valencia)</t>
  </si>
  <si>
    <t>name in VAT-list: VICO LOGISTIC,SLU</t>
  </si>
  <si>
    <t xml:space="preserve"> BARRIO PALACES S/NZURGENA04000-ALMERÍA</t>
  </si>
  <si>
    <t>Fixit-TI SA, Mr. Philipp Hugentobler, Via Cantonale 40, CH-6805 Mezzovico-Vira</t>
  </si>
  <si>
    <t xml:space="preserve">+39 346 793 9424 +39 335 60906321 </t>
  </si>
  <si>
    <t xml:space="preserve">Brunnerhof 91, 39010 Tisens </t>
  </si>
  <si>
    <t xml:space="preserve">Al. Zjednoczenia 128, 65-120 Zielona Góra </t>
  </si>
  <si>
    <t xml:space="preserve">+43/5337/66993-10 +43/664/4095440 </t>
  </si>
  <si>
    <t>BACKUP: Original CPA / DoT sent to Assignor from office KL (hardcopy) Date and which contracts</t>
  </si>
  <si>
    <t>Confirmation eMail that we received the original contracts in KL (hardcopy) Date</t>
  </si>
  <si>
    <t>C/ Calderí s/n - Pol. Ind. CIM Vallès 08130 Sta. PERPETUA de MOGODA (BARCELONA)</t>
  </si>
  <si>
    <t>EUSKAL H.L. ASESORES, SL, APDO.133, BARRIO ARTIZ,19, 20700, ZUMARRAGA (GIPUZKOA)</t>
  </si>
  <si>
    <t>CIM LLEIDA VIAL E, PARCELA 7 S/N, 25191 LLEIDA (LLEIDA)</t>
  </si>
  <si>
    <t>0034 902 20 54 00 / 0034 873 40 01 53</t>
  </si>
  <si>
    <t>Adress in the contract (which one is correct?) Avda. Letxundouro 72, Irún</t>
  </si>
  <si>
    <t>CP 08034 BARCELONA - calle Pedro i Pons, 9-11</t>
  </si>
  <si>
    <t>not treated via mail merge. 1) 5.3.: CDC will give COMPANY 'annually' a status update (if any, also re provisional results of DAMAGE ANALYSIS). 2) 7.1.: Neither COMPANY nor its AFFILIATED COMPANIES are 'liable vis-a-vis CDC or third parties' for claims enforcement by CDC. 3) 17.2.: PARTIES can transfer rights and claims established under the AGREEMENT to AFFILIATED PARTIES, provided parallel full takeover of obligations.</t>
  </si>
  <si>
    <t>Calle Fragua 3, 42120 Gomara - SORIA</t>
  </si>
  <si>
    <t>Further DoT signed by Assignor 4 minutes before DoT listed here. 1) 6.2.: COMPANY decides whether to submit to CDC 'aggregated financial information'. 2) '9.1. CDC will notify COMPANY in written form of any realisation of PROCEEDS OF THE CASE within one month' (instead of two).</t>
  </si>
  <si>
    <t>Further DoT signed by Assignor 2 minutes before DoT listed here. 1) 6.2.: COMPANY decides whether to submit to CDC 'aggregated financial information'. 2) '9.1. CDC will notify COMPANY in written form of any realisation of PROCEEDS OF THE CASE within one month' (instead of two).</t>
  </si>
  <si>
    <t>Further DoT signed by Assignor 8 minutes before DoT listed here (and before CPA!). 1) 6.2.: COMPANY decides whether to submit to CDC 'aggregated financial information'. 2) '9.1. CDC will notify COMPANY in written form of any realisation of PROCEEDS OF THE CASE within one month' (instead of two).</t>
  </si>
  <si>
    <t>1) 6.2.: COMPANY decides whether to submit to CDC 'aggregated financial information'. 2) '9.1. CDC will notify COMPANY in written form of any realisation of PROCEEDS OF THE CASE within one month' (instead of two).</t>
  </si>
  <si>
    <t>Carretera Nac. Km.373. Pol. lnd. La Serreta, 30500 MOLINA DE SEGURA - MURCIA</t>
  </si>
  <si>
    <t>not treated via mail merge, contract contains significant deviations from standard, we have correct 2sig Dot and 2sig CPA. Might still be missing the 1sig DoT. 1) 5.3.: CDC will give COMPANY 'annually' a status update (if any, also re provisional results of DAMAGE ANALYSIS). 2) 7.1.: Neither COMPANY nor its AFFILIATED COMPANIES are 'liable vis-a-vis CDC or third parties' for claims enforcement by CDC. 3) 17.2.: PARTIES can transfer rights and claims established under the AGREEMENT to AFFILIATED PARTIES, provided parallel full takeover of obligations.</t>
  </si>
  <si>
    <t xml:space="preserve">U:\\Jobstudents\\CPAs\\CORP CLD UTE, ES_U64993256_CPA_EN_2sig.pdf </t>
  </si>
  <si>
    <t>Calle Dr. Pariente 10, 11500 EL PUERTO DE SANTA MARIA-- CADIZ</t>
  </si>
  <si>
    <t>C/ SAN SALVADOR, 22 46026 CASTELLAR OLIVERAL (VALENCIA)</t>
  </si>
  <si>
    <t>C/ ROLL DE COLOMER 17, 46138 RAFELBUNYOL (VALENCIA)</t>
  </si>
  <si>
    <t xml:space="preserve">Calle Enrique Val, 4; CP 50011 ZARAGOZA </t>
  </si>
  <si>
    <t>A LA ATENCION MIREN URANGA, C/ GAZTAINONDO KALEA, 5, ENTRADA POR CALLE LA ESTACION ,EDIFICIO SAN MARCIAL; 20301 IRUN (GIPUZKOA)</t>
  </si>
  <si>
    <t>CALLE FRANCISCO ZARAGOZA RUIZ 10, 4B; 03360 Callosa del Segura (Alicante)</t>
  </si>
  <si>
    <t>AVD DOCTOR RUIZ COMES 50, 46026 VALENCIA</t>
  </si>
  <si>
    <t>POLIG INDUSTRIAL 'LA SILERA', 7, CALLE ROMERO; 06850 Arroyo de San Servan (BADAJOZ)</t>
  </si>
  <si>
    <t>A prior version of the contracts was sent out via email with incorrect NIF, version with corrected NIF was sent on 4/07/2017 -  (in this matrix, frigoricos has the same nif of Rangel Patino e Hijos, but from google it seems that the nif belongs to Rangel); UC signed CPA after assignor</t>
  </si>
  <si>
    <t>C/SAN FRANCISCO, nave 5; Pol. Ind. CENTROVIA 50196 LA MUELA (ZARAGOZA) A/A MARTA</t>
  </si>
  <si>
    <t>C/ BALES, 13 46013, VALENCIA</t>
  </si>
  <si>
    <t>AGUSTIN MILIAN, 8 NAVAJAS 12470 CASTELLÓN</t>
  </si>
  <si>
    <t xml:space="preserve">0034 972 529 211 </t>
  </si>
  <si>
    <t>C/EL MOLINO ,48, 02660 CAUDETE (ALBACETE)</t>
  </si>
  <si>
    <t>C/SAN FRANCISCO, nave 5; Pol. Ind. CENTROVIA 50196 LA MUELA (ZARAGOZA)</t>
  </si>
  <si>
    <t>A/A RODRIGO AUTOVIA MADRID-LISBOA,KM 352; 06850 ARROYO(BADAJOZ)</t>
  </si>
  <si>
    <t>ORIA ETORBIDEA, Nº 10, EDIF. BRUNET, OF 506; 20160 LASARTE-ORIA-GIPUZKOA</t>
  </si>
  <si>
    <t>ORIA ETORBIDEA, Nº 10, EDIF. BRUNET, OF 506; 20160 LASARTE-ORIA (GIPUZKOA)</t>
  </si>
  <si>
    <t>CPA: Assignor has not countersigned the original CPA (but we have the scan on H:// with the assignor signature) DoT: Assignor signature only scan 17. VALSELOG, SCOOP V, ES_F98397664_DoT_EN_2sig_stamped.pdf --&gt; The stamped document has two different pdf-s merged together.</t>
  </si>
  <si>
    <t xml:space="preserve">U:\\Jobstudents\\CPAs\\VIALEX, CONSTRUCTORA ARAGONESA, SL, ES_B59326355_CPA_EN_2sig.pdf </t>
  </si>
  <si>
    <t xml:space="preserve">RÖFIX AG, Mr. Dr. Günter Felder, Badstrasse 23, AT-6832 Röthis </t>
  </si>
  <si>
    <t xml:space="preserve">MICHAEL KOBLER </t>
  </si>
  <si>
    <t>Almetrans Sp. z o.o.</t>
  </si>
  <si>
    <t>DE 10 8005 3000 3000 0095 49</t>
  </si>
  <si>
    <t>+43 7223 84477</t>
  </si>
  <si>
    <t>José García García (NIF 40.880.155 R )</t>
  </si>
  <si>
    <t>Alejandro Montull Burillo (DNI 17.207.560 H )</t>
  </si>
  <si>
    <t>C/CUESTA DEL OLIVAR, 30430; 13 CEHEGIN (MURCIA)</t>
  </si>
  <si>
    <t>C/CUESTA DEL OLIVAR, 30430 CEHEGIN (MURCIA)</t>
  </si>
  <si>
    <t>C/ LES GARRIGUES 12 25110 ALPICAT (LLEIDA)</t>
  </si>
  <si>
    <t>C/ LES GARRIGUES 12, 25110 ALPICAT (LLEIDA)</t>
  </si>
  <si>
    <t xml:space="preserve">C/ LES GARRIGUES, 12 25110 ALPICAT (LLEIDA) </t>
  </si>
  <si>
    <t>C/ SARCET, 2 46020 VALENCIA</t>
  </si>
  <si>
    <t>und1</t>
  </si>
  <si>
    <t>und2</t>
  </si>
  <si>
    <t>DAGN-LINEATRANS Transporte GmbH</t>
  </si>
  <si>
    <t>KOBLER S.A.S. DI GAMPER ROSA MARIA &amp; CO</t>
  </si>
  <si>
    <t>Socio Accomandatario</t>
  </si>
  <si>
    <t>owner</t>
  </si>
  <si>
    <t>KAGER SAS DI EGON KAGER &amp; C.</t>
  </si>
  <si>
    <t>Egon Kager</t>
  </si>
  <si>
    <t xml:space="preserve">Sonnenstraße 22, 39010  ANDRIAN, Italy
</t>
  </si>
  <si>
    <t>0389 6705929</t>
  </si>
  <si>
    <t>kagerkg@rolmail.net</t>
  </si>
  <si>
    <t>IT18U0826958150000303003001</t>
  </si>
  <si>
    <t>RZSBIT21342</t>
  </si>
  <si>
    <t>postal_address [Address where the contracts must be sent]</t>
  </si>
  <si>
    <t>frischli Milchwerke GmbH
Herrn Hans Holtorf
Bahndamm 4, 31547 Rehburg-Loccum</t>
  </si>
  <si>
    <t>Sahnemolkerei H. Wiesehoff GmbH
Herrn Hubert Wiesehoff
Amtsstraße 33, 48624 Schöppingen</t>
  </si>
  <si>
    <t xml:space="preserve">Frode Laursen A/S
Mr. Thorkil Andersen
Vittenvej 90, DK-8382 Hinnerup </t>
  </si>
  <si>
    <t>Papier Union GmbH
Eckhard Bergmann
Osterbekstr. 90a, 22083 Hamburg</t>
  </si>
  <si>
    <t>Arthur Welter Transports Sàrl
9 rue Nicolas Brosius L-3372 Leudelange</t>
  </si>
  <si>
    <t>Berger Holding AG
Herrn Peter Gross
Äußere Spitalhofstraße 19, D-94036 Passau</t>
  </si>
  <si>
    <t>JAF International Services Ges.m.b.H.
Mag. Michaela Schneider
Gerbergasse 2, A-2000 Stockerau</t>
  </si>
  <si>
    <t xml:space="preserve">Frankstahl Rohr- und Stahlhandelsges.m.b.H. 
Frau Bauer Sehnal 
Frankstahlstrasse 2 A-2353 Guntramsdorf </t>
  </si>
  <si>
    <t>Groupe Caillot 
A l’attention de Madame Brigitte JUSSYK
Directrice Financière 
ZI du Buisson Sarrazin
BP 3 - 51450 Bétheny
France</t>
  </si>
  <si>
    <t>00 33 (0) 629 31 84 42</t>
  </si>
  <si>
    <t>GRJ Steuerberatung GmbH</t>
  </si>
  <si>
    <t>Pfarrgasse 3a, 6460 Imst</t>
  </si>
  <si>
    <t>St.Nr.</t>
  </si>
  <si>
    <t>durch_Zedent_geleist_Vorschuss</t>
  </si>
  <si>
    <t>Vorschuss_wort</t>
  </si>
  <si>
    <t>Barcode_CPA_DE</t>
  </si>
  <si>
    <t>Barcode_DoT_DE</t>
  </si>
  <si>
    <t>See in ELO: Confirmation  Assignor: Signature DoT</t>
  </si>
  <si>
    <t>811261795750</t>
  </si>
  <si>
    <t>25.10.2017</t>
  </si>
  <si>
    <t>HS Hermann Schmid Gütertransporte Gesellschaft m.b.H.</t>
  </si>
  <si>
    <t>Mag. Thomas Lang</t>
  </si>
  <si>
    <t>Mag. Thomas Lang, Niederfeldweg 9a, A-6230 Brixlegg</t>
  </si>
  <si>
    <t>Trawöger Transport Gesellschaft m. b. H.</t>
  </si>
  <si>
    <t>4551 Ried im Traunkreis, Großendorf 92</t>
  </si>
  <si>
    <t>Trawöger Transport GmbH
Rupert Trawöger
Großendorf 92
A-4551 Ried im Traunkreis</t>
  </si>
  <si>
    <t>+43 505 680 118</t>
  </si>
  <si>
    <t>rupert.trawoeger@trawoeger.net</t>
  </si>
  <si>
    <t>AT19 1506 0001 7103 9472</t>
  </si>
  <si>
    <t>TSF Transport GmbH</t>
  </si>
  <si>
    <t>TSF Transport GmbH
Rupert Trawöger
Großendorf 92
A-4551 Ried im Traunkreis</t>
  </si>
  <si>
    <t>AT52 3451 0000 0201 0502</t>
  </si>
  <si>
    <t>RZOOAT2L510</t>
  </si>
  <si>
    <t>11</t>
  </si>
  <si>
    <t>Scamacon GmbH</t>
  </si>
  <si>
    <t>Scamacon GmbH
Rupert Trawöger
Großendorf 92
A-4551 Ried im Traunkreis</t>
  </si>
  <si>
    <t>AT43 1506 0001 7116 0096</t>
  </si>
  <si>
    <t>SaVor spol. s.r.o.</t>
  </si>
  <si>
    <t>82106 Bratislava, Pri trat 25/A</t>
  </si>
  <si>
    <t>4810 Gmunden, Friedrich Hebbel-Straße 1</t>
  </si>
  <si>
    <t>14</t>
  </si>
  <si>
    <t>prezes zarzadu (CEO)</t>
  </si>
  <si>
    <t xml:space="preserve">Rupert Trawöger </t>
  </si>
  <si>
    <t>B&amp;G Getränke Logistik GmbH &amp; Co.KG</t>
  </si>
  <si>
    <t>Badische Staatsbrauerei Rothaus AG</t>
  </si>
  <si>
    <t>Bier Schneider GmbH</t>
  </si>
  <si>
    <t>CG Cölner Getränke GmbH &amp; Co. KG</t>
  </si>
  <si>
    <t>Gebr. Schürmann GmbH &amp; Co. KG</t>
  </si>
  <si>
    <t>GELOS Getränke Logistik &amp; Gastronomie Service GmbH &amp; Co. KG</t>
  </si>
  <si>
    <t>Getränke Ahlers GmbH</t>
  </si>
  <si>
    <t>Getränke Bee GmbH</t>
  </si>
  <si>
    <t>Getränke Boecken GmbH &amp; Co. KG</t>
  </si>
  <si>
    <t>Getränke Dreyer e. K.</t>
  </si>
  <si>
    <t>Getränke Friebel e.K.</t>
  </si>
  <si>
    <t>Getränke Göbel GmbH</t>
  </si>
  <si>
    <t>Getränke Grünewald GmbH &amp; Co. KG</t>
  </si>
  <si>
    <t>Getränke Hörl GmbH</t>
  </si>
  <si>
    <t>Getränke Maier, Inh. Jürgen Scherieble</t>
  </si>
  <si>
    <t>Getränke Schneider GmbH</t>
  </si>
  <si>
    <t>Getränke Volpert Inh. Peter Volpert</t>
  </si>
  <si>
    <t>Getränke Vordermark GmbH &amp; Co. KG</t>
  </si>
  <si>
    <t>Getränkefachgroßhandlung B. Zumdiek GmbH &amp; Co. KG</t>
  </si>
  <si>
    <t>Getränkeland Wagner</t>
  </si>
  <si>
    <t>Gross und Klein Getränke GmbH &amp; Co. KG</t>
  </si>
  <si>
    <t>H.u.K. Bohnhoff GmbH</t>
  </si>
  <si>
    <t>Hahn Getränke Union GmbH &amp; Co. KG</t>
  </si>
  <si>
    <t>Heiloo Getränkevertriebs GmbH</t>
  </si>
  <si>
    <t>Heurich GmbH &amp; Co.KG</t>
  </si>
  <si>
    <t>Hüsesman &amp; Schroven GmbH &amp; Co. KG</t>
  </si>
  <si>
    <t>J. &amp; H. Klöckner GmbH</t>
  </si>
  <si>
    <t>Joh. Cramer &amp; Cie. KG</t>
  </si>
  <si>
    <t>Joh. Kirchhoff und Söhne GmbH &amp; Co. KG</t>
  </si>
  <si>
    <t>Josef Neumayer Landshut KG</t>
  </si>
  <si>
    <t xml:space="preserve">Josef Schreiber GmbH &amp; CO KG </t>
  </si>
  <si>
    <t>Nordmann Fachgroßhandels Holding GmbH</t>
  </si>
  <si>
    <t>Orth und Karas GmbH</t>
  </si>
  <si>
    <t>Paul Anderl GmbH Getränke-Fachgrßhandel</t>
  </si>
  <si>
    <t>Rolf Heise GmbH</t>
  </si>
  <si>
    <t>Schloss-Quelle Mellis GmbH</t>
  </si>
  <si>
    <t>STREB Getränke AG</t>
  </si>
  <si>
    <t>Termin Transporte Bonillo GmbH &amp; Co. KG</t>
  </si>
  <si>
    <t>Voßkamp GmbH Getränkefachgroßhandel</t>
  </si>
  <si>
    <t>Westerwald-Brauerei H.Schneider GmbH &amp; Co.KG</t>
  </si>
  <si>
    <t>Weydringer &amp; Strohte Getränkefachgroßhandel GmbH</t>
  </si>
  <si>
    <t>GfGH</t>
  </si>
  <si>
    <t>Butenlandwehr 52, 59368 Werne</t>
  </si>
  <si>
    <t>Rothaus  1, 79865 Grafenhausen-Rothaus</t>
  </si>
  <si>
    <t>Allerstraße 23, 53332 Bornheim-Hersel</t>
  </si>
  <si>
    <t>Oskar-Schindler-Straße 21, 50769 Köln</t>
  </si>
  <si>
    <t>Im Ried 4, 59063 Hamm</t>
  </si>
  <si>
    <t>Bergener Ring 10-12, 1458 Ottendorf-Okrilla</t>
  </si>
  <si>
    <t>Industriestraße 15, 28832 Achim</t>
  </si>
  <si>
    <t>Alte Schiffahrt 10-14, 73733 Esslingen-Mettingen</t>
  </si>
  <si>
    <t>Poll-Vingster-Str. 140-148, 51105 Köln</t>
  </si>
  <si>
    <t>Geister Landweg 5, 48153 Münster</t>
  </si>
  <si>
    <t>Dorfstraße 41, 01723 Blankenstein</t>
  </si>
  <si>
    <t>Leibnizstrasse  1, 89231 Neu-Ulm</t>
  </si>
  <si>
    <t>Siemenstr. 21, 48683 Ahaus</t>
  </si>
  <si>
    <t>Kronwiedstraße  1, 85088 Vohburg</t>
  </si>
  <si>
    <t>Lustgarten 9, 89165 Dietenheim-Regglisweiler</t>
  </si>
  <si>
    <t>Quellbornstr. 94, 65201 Wiesbaden-Frauenstein</t>
  </si>
  <si>
    <t>Würzburgerstraße 69, 97737 Gemünden</t>
  </si>
  <si>
    <t>Raiffeisenstraße 1, 48477 Hörstel</t>
  </si>
  <si>
    <t>Berliner Ring 49, 33428 Harsewinkel</t>
  </si>
  <si>
    <t>Badstr. 31, 79761 Waldshut-Tiengen</t>
  </si>
  <si>
    <t>Königsbahnstr. 11, 66538 Neunkirchen</t>
  </si>
  <si>
    <t>Poppenbütteler Ch. 26, 22397 Hamburg</t>
  </si>
  <si>
    <t>Große Wiesen 14, 34621 Frielendorf</t>
  </si>
  <si>
    <t>Landwehr 20-26, 36100 Petersberg</t>
  </si>
  <si>
    <t>Döppers Esch 8, 48531 Nordhorn</t>
  </si>
  <si>
    <t>Finkenstr. 9, 57647 Nistertal</t>
  </si>
  <si>
    <t>Zehnthofstraße 66, 52385 Nideggen-Wollersheim</t>
  </si>
  <si>
    <t>Fahrenberg 38-46, 22885 Hamburg-Barsbüttel</t>
  </si>
  <si>
    <t>Siemenstr. 1, 84051 Essenbach Altheim</t>
  </si>
  <si>
    <t>Hafenstraße 11, 56626 Andernach</t>
  </si>
  <si>
    <t>Bargloyer Straße 62, 27793 Wildeshausen</t>
  </si>
  <si>
    <t>Am Fuchsgraben 2, 91586 Lichtenau</t>
  </si>
  <si>
    <t>Münchener Straße 21, 85667 Oberpframmen</t>
  </si>
  <si>
    <t>Graf-Beust-Allee  11, 45141 Essen</t>
  </si>
  <si>
    <t>Ruhrorter Straße 16, 45478 Mühlheim a.d.R.</t>
  </si>
  <si>
    <t>Kanalstr. 4, 76571 Gaggenau</t>
  </si>
  <si>
    <t>Poll-Vingster-Str. 134, 51105 Köln</t>
  </si>
  <si>
    <t>Hansestraße 40, 46325 Borken</t>
  </si>
  <si>
    <t>Gehlerter Weg 12, 57627 Hachenburg</t>
  </si>
  <si>
    <t>Lüchtringer Weg 33, 37603 Holzminden</t>
  </si>
  <si>
    <t>Alleinvorstand</t>
  </si>
  <si>
    <t>Inhaber</t>
  </si>
  <si>
    <t>Komplementärin</t>
  </si>
  <si>
    <t>Christian Grundmann</t>
  </si>
  <si>
    <t>Christian Rasch</t>
  </si>
  <si>
    <t>Manfred Schneider</t>
  </si>
  <si>
    <t>Jens Altenburg</t>
  </si>
  <si>
    <t>Thomas Schürmann</t>
  </si>
  <si>
    <t>A. Henze</t>
  </si>
  <si>
    <t>Sascha Bee</t>
  </si>
  <si>
    <t>Heinz Boecken</t>
  </si>
  <si>
    <t>Martin Dreyer</t>
  </si>
  <si>
    <t>Jan Friebel</t>
  </si>
  <si>
    <t>Norbert Göbel</t>
  </si>
  <si>
    <t>Ludger Grünewald</t>
  </si>
  <si>
    <t>Christian Hörl</t>
  </si>
  <si>
    <t>Jürgen Scherieble</t>
  </si>
  <si>
    <t>Peter Volpert</t>
  </si>
  <si>
    <t>Ralf Vordermark</t>
  </si>
  <si>
    <t>Friedhelm Zumdiek</t>
  </si>
  <si>
    <t>Joachim Wagner</t>
  </si>
  <si>
    <t>Andreas Bosch</t>
  </si>
  <si>
    <t>Thomas Bonhoff</t>
  </si>
  <si>
    <t>Thomas Hahn</t>
  </si>
  <si>
    <t>Ricardo Gansl</t>
  </si>
  <si>
    <t>Matthias Heurich</t>
  </si>
  <si>
    <t>Jörg Schroven</t>
  </si>
  <si>
    <t>Jochen Klöckner</t>
  </si>
  <si>
    <t>Thomas Cramer</t>
  </si>
  <si>
    <t>Andeas Lüth</t>
  </si>
  <si>
    <t>Eva Gottinger</t>
  </si>
  <si>
    <t>Hermann J. Schreiber</t>
  </si>
  <si>
    <t>Roland Damme</t>
  </si>
  <si>
    <t>Jürgen Orth</t>
  </si>
  <si>
    <t>Bernhard Oppacher</t>
  </si>
  <si>
    <t>Ralph Krahl</t>
  </si>
  <si>
    <t>Nicole Streb</t>
  </si>
  <si>
    <t>Udo Mika</t>
  </si>
  <si>
    <t>Jörg Voßkamp</t>
  </si>
  <si>
    <t>Jens Geimer</t>
  </si>
  <si>
    <t>Axel Weydringer</t>
  </si>
  <si>
    <t>Lars Junker</t>
  </si>
  <si>
    <t xml:space="preserve">telephone no. </t>
  </si>
  <si>
    <t>Butenlandwehr</t>
  </si>
  <si>
    <t>Werne</t>
  </si>
  <si>
    <t>02389/92514-17</t>
  </si>
  <si>
    <t xml:space="preserve">Rothaus </t>
  </si>
  <si>
    <t>Grafenhausen-Rothaus</t>
  </si>
  <si>
    <t>07448 222025</t>
  </si>
  <si>
    <t>Allerstraße</t>
  </si>
  <si>
    <t>23</t>
  </si>
  <si>
    <t>Bornheim-Hersel</t>
  </si>
  <si>
    <t>02222 91110</t>
  </si>
  <si>
    <t xml:space="preserve">Oskar-Schindler-Straße </t>
  </si>
  <si>
    <t>21</t>
  </si>
  <si>
    <t>Köln</t>
  </si>
  <si>
    <t>0221 97142016</t>
  </si>
  <si>
    <t>Im Ried</t>
  </si>
  <si>
    <t>Hamm</t>
  </si>
  <si>
    <t>02381-5601</t>
  </si>
  <si>
    <t>Bergener Ring</t>
  </si>
  <si>
    <t>10-12</t>
  </si>
  <si>
    <t>Ottendorf-Okrilla</t>
  </si>
  <si>
    <t>035205 / 42411</t>
  </si>
  <si>
    <t>Industriestraße</t>
  </si>
  <si>
    <t>15</t>
  </si>
  <si>
    <t>Achim</t>
  </si>
  <si>
    <t>04202/759 320</t>
  </si>
  <si>
    <t>Alte Schiffahrt</t>
  </si>
  <si>
    <t>10-14</t>
  </si>
  <si>
    <t>Esslingen-Mettingen</t>
  </si>
  <si>
    <t>0711 32 21 88</t>
  </si>
  <si>
    <t>Poll-Vingster-Str.</t>
  </si>
  <si>
    <t>140-148</t>
  </si>
  <si>
    <t>0221/9893500</t>
  </si>
  <si>
    <t>Geister Landweg</t>
  </si>
  <si>
    <t>Münster</t>
  </si>
  <si>
    <t>0251-97922-0</t>
  </si>
  <si>
    <t>Dorfstraße</t>
  </si>
  <si>
    <t>41</t>
  </si>
  <si>
    <t>Blankenstein</t>
  </si>
  <si>
    <t>01723</t>
  </si>
  <si>
    <t>035209-20242</t>
  </si>
  <si>
    <t xml:space="preserve">Leibnizstrasse </t>
  </si>
  <si>
    <t>Neu-Ulm</t>
  </si>
  <si>
    <t>0731-979 304 30</t>
  </si>
  <si>
    <t>Siemenstr.</t>
  </si>
  <si>
    <t>Ahaus</t>
  </si>
  <si>
    <t>0256193650</t>
  </si>
  <si>
    <t xml:space="preserve">Kronwiedstraße </t>
  </si>
  <si>
    <t>Vohburg</t>
  </si>
  <si>
    <t>08457-929513</t>
  </si>
  <si>
    <t>Lustgarten</t>
  </si>
  <si>
    <t>9</t>
  </si>
  <si>
    <t>Dietenheim-Regglisweiler</t>
  </si>
  <si>
    <t>07347-96600</t>
  </si>
  <si>
    <t>Quellbornstr.</t>
  </si>
  <si>
    <t>Wiesbaden-Frauenstein</t>
  </si>
  <si>
    <t>0611-942800</t>
  </si>
  <si>
    <t>Würzburgerstraße</t>
  </si>
  <si>
    <t>69</t>
  </si>
  <si>
    <t>Gemünden</t>
  </si>
  <si>
    <t>09351 508318</t>
  </si>
  <si>
    <t>Raiffeisenstraße</t>
  </si>
  <si>
    <t>Hörstel</t>
  </si>
  <si>
    <t>05459 93530</t>
  </si>
  <si>
    <t>Berliner Ring</t>
  </si>
  <si>
    <t>49</t>
  </si>
  <si>
    <t>Harsewinkel</t>
  </si>
  <si>
    <t>05247/92340</t>
  </si>
  <si>
    <t>Badstr.</t>
  </si>
  <si>
    <t>Waldshut-Tiengen</t>
  </si>
  <si>
    <t>07741 91 90 14</t>
  </si>
  <si>
    <t>Königsbahnstr.</t>
  </si>
  <si>
    <t>Neunkirchen</t>
  </si>
  <si>
    <t>06821-9091141</t>
  </si>
  <si>
    <t>Poppenbütteler Ch.</t>
  </si>
  <si>
    <t>26</t>
  </si>
  <si>
    <t>Hamburg</t>
  </si>
  <si>
    <t>040 607 63 110</t>
  </si>
  <si>
    <t>Große Wiesen</t>
  </si>
  <si>
    <t>Frielendorf</t>
  </si>
  <si>
    <t>05684809-34</t>
  </si>
  <si>
    <t>Lindenstr.</t>
  </si>
  <si>
    <t>Mühlau</t>
  </si>
  <si>
    <t>09241</t>
  </si>
  <si>
    <t>03722632150</t>
  </si>
  <si>
    <t>Landwehr</t>
  </si>
  <si>
    <t>20-26</t>
  </si>
  <si>
    <t>Petersberg</t>
  </si>
  <si>
    <t>0661/6002-115</t>
  </si>
  <si>
    <t>Döppers Esch</t>
  </si>
  <si>
    <t>8</t>
  </si>
  <si>
    <t>Nordhorn</t>
  </si>
  <si>
    <t>05921/35190</t>
  </si>
  <si>
    <t>Finkenstr.</t>
  </si>
  <si>
    <t>Nistertal</t>
  </si>
  <si>
    <t>02661-985027</t>
  </si>
  <si>
    <t>Zehnthofstraße</t>
  </si>
  <si>
    <t>66</t>
  </si>
  <si>
    <t>Nideggen-Wollersheim</t>
  </si>
  <si>
    <t>02425-204</t>
  </si>
  <si>
    <t>Fahrenberg</t>
  </si>
  <si>
    <t>38-46</t>
  </si>
  <si>
    <t>Hamburg-Barsbüttel</t>
  </si>
  <si>
    <t>0162 4254 662</t>
  </si>
  <si>
    <t>Essenbach Altheim</t>
  </si>
  <si>
    <t>08703/807-32</t>
  </si>
  <si>
    <t>Hafenstraße</t>
  </si>
  <si>
    <t>Andernach</t>
  </si>
  <si>
    <t>02630 93212</t>
  </si>
  <si>
    <t xml:space="preserve">Bargloyer Straße </t>
  </si>
  <si>
    <t>Wildeshausen</t>
  </si>
  <si>
    <t>04431 8960</t>
  </si>
  <si>
    <t>Am Fuchsgraben</t>
  </si>
  <si>
    <t>Lichtenau</t>
  </si>
  <si>
    <t>09081/29072-0</t>
  </si>
  <si>
    <t xml:space="preserve">Graf-Beust-Allee </t>
  </si>
  <si>
    <t>Essen</t>
  </si>
  <si>
    <t>02014/83230-36</t>
  </si>
  <si>
    <t>Ruhrorter Straße</t>
  </si>
  <si>
    <t>16</t>
  </si>
  <si>
    <t>Mühlheim a.d.R.</t>
  </si>
  <si>
    <t>0208-58000333</t>
  </si>
  <si>
    <t>Kanalstr.</t>
  </si>
  <si>
    <t>Gaggenau</t>
  </si>
  <si>
    <t>07224-938919</t>
  </si>
  <si>
    <t>0221-98944020</t>
  </si>
  <si>
    <t>Hansestraße</t>
  </si>
  <si>
    <t>40</t>
  </si>
  <si>
    <t>Borken</t>
  </si>
  <si>
    <t>02861/92447-12</t>
  </si>
  <si>
    <t>Gehlerter Weg</t>
  </si>
  <si>
    <t>12</t>
  </si>
  <si>
    <t>Hachenburg</t>
  </si>
  <si>
    <t>02662 808 47</t>
  </si>
  <si>
    <t>Lüchtringer Weg</t>
  </si>
  <si>
    <t>33</t>
  </si>
  <si>
    <t>Holzminden</t>
  </si>
  <si>
    <t xml:space="preserve">05531-9409-1   </t>
  </si>
  <si>
    <t>c.grundmann@bg-getraenke.de</t>
  </si>
  <si>
    <t>eric.becker@rothaus.de</t>
  </si>
  <si>
    <t>vertrieb@bier-schneider.net</t>
  </si>
  <si>
    <t>Susann.Schmidt@coelner-getraenke.de</t>
  </si>
  <si>
    <t>j.altenburg@coelner-getraenke.de</t>
  </si>
  <si>
    <t>t.schuermann@getraenke-schuermann.de</t>
  </si>
  <si>
    <t>becker@gelos-getraenke.de</t>
  </si>
  <si>
    <t>Michael.Schnell@ahlersgetraenke.de</t>
  </si>
  <si>
    <t>info@getraenke-bee.de</t>
  </si>
  <si>
    <t>f.kau@boecken.com</t>
  </si>
  <si>
    <t>dreyer@getraenke-dreyer.de</t>
  </si>
  <si>
    <t>info@getraenke-friebel.de</t>
  </si>
  <si>
    <t>n.goebel@getraenke-goebel.de</t>
  </si>
  <si>
    <t>info@getraenke-gruenewald.de</t>
  </si>
  <si>
    <t>ebbers@getraenke-gruenewald.de</t>
  </si>
  <si>
    <t>christian.hoerl@hoerl-getraenke.de</t>
  </si>
  <si>
    <t>info@getraenke-maier.de</t>
  </si>
  <si>
    <t>michael.kappesser@getraenke-schneider.com</t>
  </si>
  <si>
    <t>julian.volpert@gevo.de</t>
  </si>
  <si>
    <t>r.vordermark@getraenke-vordermark.de</t>
  </si>
  <si>
    <t>f.zahn@getraenke-zumdiek.de</t>
  </si>
  <si>
    <t>henze@getraenkeland-wagner.de</t>
  </si>
  <si>
    <t>andreas.bosch@gross-klein-getraenke.de</t>
  </si>
  <si>
    <t>thomas.hahn@hahn-getraenke.de</t>
  </si>
  <si>
    <t>andreas.gansl@heiloo.de</t>
  </si>
  <si>
    <t>p.stuess@heurich.de</t>
  </si>
  <si>
    <t>js@hs-getraenke.de</t>
  </si>
  <si>
    <t>d.kron@kloeckner-getraenke.de</t>
  </si>
  <si>
    <t>t.rc@cramer-bier.de</t>
  </si>
  <si>
    <t>annika.niemoeller@kirchhoff-soehne.de</t>
  </si>
  <si>
    <t>eva.gottinger@getraenke-fleischmann.de</t>
  </si>
  <si>
    <t>hj.schreiber@bier-schneider.de</t>
  </si>
  <si>
    <t>peter.bahr@nordmann.de</t>
  </si>
  <si>
    <t>thomas.reschinski@nordmann.de</t>
  </si>
  <si>
    <t>j.orth@ok-getraenke.de</t>
  </si>
  <si>
    <t>bernhard.oppacher@anderl-getraenke.de</t>
  </si>
  <si>
    <t>m-heise@hse-essen.de</t>
  </si>
  <si>
    <t>Alexander.neher@schloss-quelle.de</t>
  </si>
  <si>
    <t>Charlene.Beckmann@schloss-quelle.de</t>
  </si>
  <si>
    <t>fgerber@streb-getraenke.de</t>
  </si>
  <si>
    <t>u.mika@bonillo.de</t>
  </si>
  <si>
    <t>joerg.vosskamp@getraenke-vosskamp.de</t>
  </si>
  <si>
    <t>sven.bernhard@hachenburger.de</t>
  </si>
  <si>
    <t>axel.weydringer@weydringer-strohte.de</t>
  </si>
  <si>
    <t>Geschäftsführer ihrer Komplementärin Schürmann GmbH</t>
  </si>
  <si>
    <t>Geschäftsführer ihrer Komplementärin Verwaltungsgesellschaft Boecken mbH</t>
  </si>
  <si>
    <t>Geschäftsführer ihrer Komplementärin Zumdiek Verwaltungs GmbH</t>
  </si>
  <si>
    <t>Geschäftsführer ihrer Komplementärin Hahn Beteiligungs GmbH</t>
  </si>
  <si>
    <t>Geschäftsführer ihrer Komplementärin Heurich Beteiligungs GmbH</t>
  </si>
  <si>
    <t>Geschäftsführer ihrer Komplementärin H+S Verwaltungs GmbH</t>
  </si>
  <si>
    <t>Geschäftsführer ihrer Komplementärin KSG Verwaltungsgesellschaft mbH</t>
  </si>
  <si>
    <t>FR_73507844264</t>
  </si>
  <si>
    <t>FR_30304927072</t>
  </si>
  <si>
    <t>Böhmer Transport GmbH</t>
  </si>
  <si>
    <t>CDS Hackner GmbH</t>
  </si>
  <si>
    <t>Ecofit Biofruchtimport GmbH</t>
  </si>
  <si>
    <t>Elbe Business Service GmbH &amp; Co.KG</t>
  </si>
  <si>
    <t>Erwin Gooß GmbH &amp; Co. KG</t>
  </si>
  <si>
    <t>Faby Fruchtgroßhandel GmbH &amp; Co. KG</t>
  </si>
  <si>
    <t>Frigo-Log GmbH, Kühl.und Tiefkühllogistik</t>
  </si>
  <si>
    <t>Fruchthof Konstanz GmbH</t>
  </si>
  <si>
    <t>Gastro Star Gemüse und Salat GmbH</t>
  </si>
  <si>
    <t>Gemüsegroßhandel Hansen GmbH</t>
  </si>
  <si>
    <t>Gemüsering Stuttgart GmbH</t>
  </si>
  <si>
    <t>Greenyard Fresh Germany GmbH</t>
  </si>
  <si>
    <t>Grundhöfer GmbH</t>
  </si>
  <si>
    <t>HavelExpress GmbH</t>
  </si>
  <si>
    <t>Helmut Münchehofe GmbH</t>
  </si>
  <si>
    <t>Herbert van der Hamm Fruchthandelsges. mbH</t>
  </si>
  <si>
    <t>Kärcher Fruchtimport GmbH &amp;Co. KG Stuttgart</t>
  </si>
  <si>
    <t>Kreyenhop + Kluge GmbH + Co. KG</t>
  </si>
  <si>
    <t>Leo Randerath Obstgroßhandel GmbH</t>
  </si>
  <si>
    <t>Maren Beckmann GmbH</t>
  </si>
  <si>
    <t>Matthies &amp; Söhne GmbH &amp; Co.KG Verpachtungen</t>
  </si>
  <si>
    <t>Nordfrost GmbH &amp; Co. KG</t>
  </si>
  <si>
    <t>Pier 7 Foods Import GmbH</t>
  </si>
  <si>
    <t>Schwabfrucht GmbH &amp; Co. KG</t>
  </si>
  <si>
    <t>Thermotraffic GmbH Internationale Kühlspedition</t>
  </si>
  <si>
    <t>Wallrabenstein GmbH</t>
  </si>
  <si>
    <t>Werner Ebert GmbH + Co.KG</t>
  </si>
  <si>
    <t>Marie-Bernays-Ring  39, 41199 Mönchengladbach</t>
  </si>
  <si>
    <t>Rosffelder Straße 52/5, 74564 Crailsheim</t>
  </si>
  <si>
    <t>Ulmer Str. 157, 70188 Stuttgart</t>
  </si>
  <si>
    <t>Grillchausee 126, 25348 Engelbrechtsche Wildnis</t>
  </si>
  <si>
    <t>Cuxhavener Straße 36-40, 21762 Otterndorf</t>
  </si>
  <si>
    <t>Sandhörn 1, 21720 Steinkirchen</t>
  </si>
  <si>
    <t>Am Möllenberg  11-15, 15713 Königs Wusterhausen</t>
  </si>
  <si>
    <t>Horchstraße 8, 78467 Konstanz</t>
  </si>
  <si>
    <t>Josef-Eicher-Str. 10, 60437 Frankfurt</t>
  </si>
  <si>
    <t>Klinkerstraße  2, 25718 Friedrichskoog</t>
  </si>
  <si>
    <t>Langwiesenweg 30, 70327 Stuttgart</t>
  </si>
  <si>
    <t>Universitätsallee 16, 28359 Bremen</t>
  </si>
  <si>
    <t>Johann-Georg-Fahr-Anlage 1, 60437 Frankfurt</t>
  </si>
  <si>
    <t>Am Frucht- und Frachthof 6, 14550 Groß Kreutz</t>
  </si>
  <si>
    <t>Beusselstraße 44n-q, 10553 Berlin</t>
  </si>
  <si>
    <t>Gottlieb-Daimler-Straße  14, 68165 Mannheim</t>
  </si>
  <si>
    <t>Industriestraße 40-42, 28876 Oyten</t>
  </si>
  <si>
    <t>Ferdinand-Porsche-Straße 7, 52525 Heinsberg</t>
  </si>
  <si>
    <t>Klinkerstraße 2, 25718 Friedrichskoog</t>
  </si>
  <si>
    <t>Broitzemer Str.  202, 38118 Braunschweig</t>
  </si>
  <si>
    <t>Nordfrost-Ring 1, 26419 Schortens</t>
  </si>
  <si>
    <t>Industriestraße 11, 82194 Gröbenzell</t>
  </si>
  <si>
    <t>Kasseler Str. 3, 35418 Buseck</t>
  </si>
  <si>
    <t>Harkweg 1, 24855 Bollingstedt</t>
  </si>
  <si>
    <t>Im Industriegelände 60-66, 33775 Versmold</t>
  </si>
  <si>
    <t>Ste.-Foy-Straße 38, 65549 Limburg/Lahn</t>
  </si>
  <si>
    <t>Großmarkthalle 4, 70327 Stuttgart</t>
  </si>
  <si>
    <t>Frank Zimmermann</t>
  </si>
  <si>
    <t>Hanspeter Hackner</t>
  </si>
  <si>
    <t>Claus Schlosser</t>
  </si>
  <si>
    <t>Silke Hauschildt</t>
  </si>
  <si>
    <t>Axel Stahlbuck</t>
  </si>
  <si>
    <t>Peter Faby</t>
  </si>
  <si>
    <t>Peter Arnold</t>
  </si>
  <si>
    <t>Jürgen Riedlinger</t>
  </si>
  <si>
    <t>Wolfgang Lindner</t>
  </si>
  <si>
    <t>Thorsten Beckmann</t>
  </si>
  <si>
    <t>Jochen Schloemer</t>
  </si>
  <si>
    <t>Henning Hilger</t>
  </si>
  <si>
    <t>Thomas Grundhöfer</t>
  </si>
  <si>
    <t>Otto Necke</t>
  </si>
  <si>
    <t>Jörg Alldinger</t>
  </si>
  <si>
    <t>Jörn Kreyenhop</t>
  </si>
  <si>
    <t>Hans-Leo Rademacher</t>
  </si>
  <si>
    <t>Maren Beckmann</t>
  </si>
  <si>
    <t>Kai-Uwe Matthies</t>
  </si>
  <si>
    <t>Markus Erhart</t>
  </si>
  <si>
    <t>Bernd Hecker</t>
  </si>
  <si>
    <t>Frank Schulze Topphofff</t>
  </si>
  <si>
    <t>Stefan Wallrabenstein</t>
  </si>
  <si>
    <t>Steffen Ebert</t>
  </si>
  <si>
    <t>Geschäftsführerin der Komplementärin Elbe Business Verwaltungs GmbH</t>
  </si>
  <si>
    <t xml:space="preserve">Geschäftsführer </t>
  </si>
  <si>
    <t>Geschäftsführer und Gesellschafter</t>
  </si>
  <si>
    <t>Geschäftsleitung</t>
  </si>
  <si>
    <t>Kfm. Leiter</t>
  </si>
  <si>
    <t>Olaf Mierig</t>
  </si>
  <si>
    <t>Tim Schön</t>
  </si>
  <si>
    <t>Erik Schüder</t>
  </si>
  <si>
    <t>Falko Thomas</t>
  </si>
  <si>
    <t>Lindner Gruppe</t>
  </si>
  <si>
    <t>'02166/9681-632</t>
  </si>
  <si>
    <t>0711 5208790</t>
  </si>
  <si>
    <t>04124 6025110</t>
  </si>
  <si>
    <t>04751 916 113</t>
  </si>
  <si>
    <t>'04142/8192-17</t>
  </si>
  <si>
    <t>03375-5074 0</t>
  </si>
  <si>
    <t>07531 / 98 14-20</t>
  </si>
  <si>
    <t>'069/401008-49</t>
  </si>
  <si>
    <t>0176 10545857</t>
  </si>
  <si>
    <t>0694050080</t>
  </si>
  <si>
    <t>+49 33207 37080</t>
  </si>
  <si>
    <t>030 397 47 740</t>
  </si>
  <si>
    <t>'04207-604-167</t>
  </si>
  <si>
    <t>'02452-96410</t>
  </si>
  <si>
    <t>0176 105645857</t>
  </si>
  <si>
    <t>'0531-8090233</t>
  </si>
  <si>
    <t>044618902786</t>
  </si>
  <si>
    <t>081426524432</t>
  </si>
  <si>
    <t>06408 910217</t>
  </si>
  <si>
    <t>'04625-184212</t>
  </si>
  <si>
    <t>05423 968106</t>
  </si>
  <si>
    <t>'06431/6071</t>
  </si>
  <si>
    <t>'0711-48045120</t>
  </si>
  <si>
    <t>m.irmen@boehmer-transport.de</t>
  </si>
  <si>
    <t>c.schoener@cds-hackner.de</t>
  </si>
  <si>
    <t>hs@ecofit.de</t>
  </si>
  <si>
    <t>c.schlosser@ecofit.bio</t>
  </si>
  <si>
    <t>silke.hauschildt@elbegarten.com</t>
  </si>
  <si>
    <t>axel.stahlbuck@gooss.de</t>
  </si>
  <si>
    <t>guido.graeper@fabyfrucht.de</t>
  </si>
  <si>
    <t>thomas.goerges@frigo-log.de</t>
  </si>
  <si>
    <t>fuhrpark@fruchthof-konstanz.de</t>
  </si>
  <si>
    <t>alexander.prediger@fruchthof-konstanz.de</t>
  </si>
  <si>
    <t>r.brand@lindnerfood.de</t>
  </si>
  <si>
    <t>u.jentzsch@gemuesering.de</t>
  </si>
  <si>
    <t>tugba.doen@greenyardfresh.de</t>
  </si>
  <si>
    <t>info@grundhoefer-frankfurt.de</t>
  </si>
  <si>
    <t>t.grundhoefer@grundhoefer-frankfurt.de</t>
  </si>
  <si>
    <t>j.drews@havelexpress.de</t>
  </si>
  <si>
    <t>o.necke@1afruechte.de</t>
  </si>
  <si>
    <t>k.wandelt@1afruechte.de</t>
  </si>
  <si>
    <t>tschoen@kreyenhop.de</t>
  </si>
  <si>
    <t>info@frucht-randerath.de</t>
  </si>
  <si>
    <t>km@msfrucht.de</t>
  </si>
  <si>
    <t>JS@msfrucht.de</t>
  </si>
  <si>
    <t>matthias.koering@nordfrost.de</t>
  </si>
  <si>
    <t>michael.weber@nordfrost.de</t>
  </si>
  <si>
    <t>martin.segattini@pier7.de</t>
  </si>
  <si>
    <t>fibu-wal@schwabfrucht.de</t>
  </si>
  <si>
    <t>hans-joachim.wohlert@spedition-wohlert.de</t>
  </si>
  <si>
    <t>m.kuehn@thermotraffic.de</t>
  </si>
  <si>
    <t>klingenhagen@walli-fruechte.de</t>
  </si>
  <si>
    <t>VDKL-DFHV</t>
  </si>
  <si>
    <t>LGP Unternehmensbeteiligung GmbH &amp; Co.KG</t>
  </si>
  <si>
    <t>LGP Unternehmensbeteiligungs GmbH &amp; Co.KG, Rainer Brand, Josef-Eicher-Str., 10, Frankfurt, 60437</t>
  </si>
  <si>
    <t>Würfel Kühllogistik GmbH</t>
  </si>
  <si>
    <t>RTS Road Runner Transport Service GmbH &amp; Co. KG</t>
  </si>
  <si>
    <t>Eikesberg 63, 49076 Osnabrück</t>
  </si>
  <si>
    <t>FRIGO Express GmbH</t>
  </si>
  <si>
    <t>Axiom Logistics GmbH</t>
  </si>
  <si>
    <t>Otto-Hahn-Straße 18, 59423 Unna</t>
  </si>
  <si>
    <t>Agro Handeslgesellschaft mbH</t>
  </si>
  <si>
    <t>Hansjörg Schrade</t>
  </si>
  <si>
    <t>Bismarckstraße 41, 72764 Reutlingen</t>
  </si>
  <si>
    <t>Wallrabenstein GmbH, M. Klingenhagen, Ste.-Foy-Straße, 38, Limburg/Lahn, 65549</t>
  </si>
  <si>
    <t>Frigo-Log GmbH, Kühl.und Tiefkühllogistik, Sylvia + Peter Arnold, Am Möllenberg , 11-15, Königs Wusterhausen, 15713</t>
  </si>
  <si>
    <t>Herbert van der Hamm Fruchthandelsges. mbH, Uwe Jentzsch, Gottlieb-Daimler-Straße , 14, Mannheim, 68165</t>
  </si>
  <si>
    <t>Elbe Business Service GmbH &amp; Co.KG, Silke Hauschildt, Grillchausee, 126, Engelbrechtsche Wildnis, 25348</t>
  </si>
  <si>
    <t>Ecofit Biofruchtimport GmbH, Claus Schlosser, Ulmer Str., 157, Stuttgart, 70188</t>
  </si>
  <si>
    <t>CDS Hackner GmbH, Christian Schöner, Rosffelder Straße, 52/5, Crailsheim, 74564</t>
  </si>
  <si>
    <t>Gemüsegroßhandel Hansen GmbH, Uwe Jentzsch, Klinkerstraße , 2, Friedrichskoog, 25718</t>
  </si>
  <si>
    <t>Kärcher Fruchtimport GmbH &amp;Co. KG Stuttgart, Uwe Jentzsch, Langwiesenweg, 30, Stuttgart, 70327</t>
  </si>
  <si>
    <t>Leo Randerath Obstgroßhandel GmbH, Hans-Leo Rademacher, Ferdinand-Porsche-Straße, 7, Heinsberg, 52525</t>
  </si>
  <si>
    <t>Fruchthof Konstanz GmbH, Alexander Prediger, Horchstraße, 8, Konstanz, 78467</t>
  </si>
  <si>
    <t>Matthies &amp; Söhne GmbH &amp; Co.KG Verpachtungen, Herr Kai-Uwe Matthies, Broitzemer Str. , 202, Braunschweig, 38118</t>
  </si>
  <si>
    <t>Greenyard Fresh Germany GmbH, Tugba Dön, Universitätsallee, 16, Bremen, 28359</t>
  </si>
  <si>
    <t>Böhmer Transport GmbH, Markus Irmen, Marie-Bernays-Ring , 39, Mönchengladbach, 41199</t>
  </si>
  <si>
    <t>Pier 7 Foods Import GmbH, Martin Segattini, Industriestraße, 11, Gröbenzell, 82194</t>
  </si>
  <si>
    <t>Maren Beckmann GmbH, Uwe Jentzsch, Klinkerstraße, 2, Friedrichskoog, 25718</t>
  </si>
  <si>
    <t>Gemüsering Stuttgart GmbH, Uwe Jentzsch, Langwiesenweg, 30, Stuttgart, 70327</t>
  </si>
  <si>
    <t>HavelExpress GmbH, Jörg Drews, Am Frucht- und Frachthof, 6, Groß Kreutz, 14550</t>
  </si>
  <si>
    <t>Maass Logistik Rostock GmbH</t>
  </si>
  <si>
    <t>Hanseatenstrasse 9, 18146 Rostock</t>
  </si>
  <si>
    <t>Jens Oßenbroich</t>
  </si>
  <si>
    <t>Maass Logistik Rostock GmbH, Jens Oßenbroich, Hanseatenstraße, 9, Rostock, 18146</t>
  </si>
  <si>
    <t>0381/6374422</t>
  </si>
  <si>
    <t>jens.ossenbroich@maass-logistik.de</t>
  </si>
  <si>
    <t>Spedition Wohlert GmbH &amp; Co. KG, Hans-Joachim Wohlert, Harkweg, 1, Bollingstedt, 24855</t>
  </si>
  <si>
    <t>Nordfrost GmbH &amp; Co. KG, Matthias Köring, Nordfrost-Ring, 1, Schortens, 26419</t>
  </si>
  <si>
    <t>Kreyenhop + Kluge GmbH + Co. KG, Tim Schön, Industriestraße, 40-42, Oyten, 28876</t>
  </si>
  <si>
    <t>Faby Fruchtgroßhandel GmbH &amp; Co. KG, Guido Gräper, Sandhörn, 1, Steinkirchen, 21720</t>
  </si>
  <si>
    <t>Erwin Gooß GmbH &amp; Co. KG, Axel Stahlbuck, Cuxhavener Straße, 36-40, Otterndorf, 21762</t>
  </si>
  <si>
    <t>Grundhöfer GmbH, Thomas Grundhöfer, Johann-Georg-Fahr-Anlage, 1, Frankfurt, 60437</t>
  </si>
  <si>
    <t>Schwabfrucht GmbH &amp; Co. KG, Cornelia Walter, Kasseler Str., 3, Buseck, 35418</t>
  </si>
  <si>
    <t>Thermotraffic GmbH Internationale Kühlspedition, Michael Kühn, Im Industriegelände, 60-66, Versmold, 33775</t>
  </si>
  <si>
    <t>Gastro Star GmbH (Linder Gruppe), Rainer Brand, Josef-Eicher-Str., 10, Frankfurt, 60437</t>
  </si>
  <si>
    <t>Helmut Münchehofe GmbH, Otto Necke, Beusselstraße, 44, n-q, Berlin, 10553</t>
  </si>
  <si>
    <t>Kuto GmbH</t>
  </si>
  <si>
    <t>Kuto GmbH, Herr Kai-Uwe Matthies, Broitzemer Str. , 202, Braunschweig, 38118</t>
  </si>
  <si>
    <t>Vion Move GmbH</t>
  </si>
  <si>
    <t>Rudolf-Diesel-Straße 10, 86807 Buchloe</t>
  </si>
  <si>
    <t>Bernd Stange</t>
  </si>
  <si>
    <t>+49 8241 503 173</t>
  </si>
  <si>
    <t>berthold.schanze@vionfood.com</t>
  </si>
  <si>
    <t>Geschäftsführer der Komplementärin Uwe Matthies Gesellschaft mit beschränkter Haftung</t>
  </si>
  <si>
    <t>Geschäftsführer der Komplementärin Nordfrost Verwaltungs-GmbH</t>
  </si>
  <si>
    <t>Geschäftsführer der Komplementärin Erwin Gooß GmbH</t>
  </si>
  <si>
    <t>Alois Denzel KG</t>
  </si>
  <si>
    <t>Mühlwinkel 12, 86637 Wertingen</t>
  </si>
  <si>
    <t>Christoph Denzel</t>
  </si>
  <si>
    <t>Komplementär</t>
  </si>
  <si>
    <t>0000 49 0 82 72  99 94 - 106</t>
  </si>
  <si>
    <t>pdenzel@holz-denzel.de</t>
  </si>
  <si>
    <t>Andresen &amp; Jochimsen GmbH &amp; Co. KG</t>
  </si>
  <si>
    <t>Kronsaalsweg  21, 22525 Hamburg</t>
  </si>
  <si>
    <t>Ralf Ax</t>
  </si>
  <si>
    <t>040-547272120</t>
  </si>
  <si>
    <t>m.baensch@holzzentrum.de</t>
  </si>
  <si>
    <t>j.roemer@holzzentrum.de</t>
  </si>
  <si>
    <t>Antonius Klute GmbH &amp; Co. KG</t>
  </si>
  <si>
    <t>Zur Küchenhelle  14, 59872 Meschede-Berge</t>
  </si>
  <si>
    <t>Thorsten Klute</t>
  </si>
  <si>
    <t>029037472</t>
  </si>
  <si>
    <t>info@klute-holz.de</t>
  </si>
  <si>
    <t>BECHER GmbH &amp; Co. KG</t>
  </si>
  <si>
    <t>Carl-Giesecke-Str. 5, 37079 Göttingen</t>
  </si>
  <si>
    <t>Ulrich Griesar</t>
  </si>
  <si>
    <t>michael.riess@becher.de</t>
  </si>
  <si>
    <t>Brockmann-Holz GmbH</t>
  </si>
  <si>
    <t>Bataverstr.  1, 47809 Krefeld</t>
  </si>
  <si>
    <t>Gerd-Friedrich Glatzel</t>
  </si>
  <si>
    <t>021515124-151</t>
  </si>
  <si>
    <t>ursula.schaefer@brockmann-holz.de</t>
  </si>
  <si>
    <t>Carl Hasselbach GmbH &amp; Co. KG</t>
  </si>
  <si>
    <t>Am Flüthedamm  2, 37124 Rosdorf</t>
  </si>
  <si>
    <t>Birgitt Witter-Wirsam</t>
  </si>
  <si>
    <t>rotraud.degener@holzland-hasselbach.de</t>
  </si>
  <si>
    <t>Cordes Holding GmbH &amp; Co KG</t>
  </si>
  <si>
    <t>Am Lunedeich  160, 27572 Bremerhaven</t>
  </si>
  <si>
    <t>Christian Cordes</t>
  </si>
  <si>
    <t>cordesc@holzbereich.de</t>
  </si>
  <si>
    <t>carmen.wegener@osmo.de</t>
  </si>
  <si>
    <t>Detlef H. Gaycken (GmbH &amp; Co.) KG</t>
  </si>
  <si>
    <t>Hammoorer Weg  1, 22941 Bargteheide</t>
  </si>
  <si>
    <t>Detlef H. Gaycken</t>
  </si>
  <si>
    <t>045322737-0</t>
  </si>
  <si>
    <t>dgaycken@gaycken.com</t>
  </si>
  <si>
    <t>Eichsfeld Holz GmbH</t>
  </si>
  <si>
    <t>Stammweg 12-14, 37327 Leinefelde</t>
  </si>
  <si>
    <t>Mathias Rekitt</t>
  </si>
  <si>
    <t>03605-55970</t>
  </si>
  <si>
    <t>rekitt@eichsfeld-holz.de</t>
  </si>
  <si>
    <t>Enno Roggemann GmbH &amp; Co. KG</t>
  </si>
  <si>
    <t>Ahrensstraße  4, 28197 Bremen</t>
  </si>
  <si>
    <t>Max Roggemann</t>
  </si>
  <si>
    <t>0421-518559</t>
  </si>
  <si>
    <t>m.seidel@roggemann.de</t>
  </si>
  <si>
    <t>Erich Köster Holzhandlung GmbH</t>
  </si>
  <si>
    <t>Industriestraße 3, 31180 Emmerke</t>
  </si>
  <si>
    <t>Siegfried Köster</t>
  </si>
  <si>
    <t>05121  9302-17</t>
  </si>
  <si>
    <t>s.koester@holzland-koester.de</t>
  </si>
  <si>
    <t>Franz Waterkamp GmbH &amp; Co. KG</t>
  </si>
  <si>
    <t>Suttorf  28, 48356 Nordwalde</t>
  </si>
  <si>
    <t>Dirk Waterkamp</t>
  </si>
  <si>
    <t>0049 2573 9394183</t>
  </si>
  <si>
    <t>katharina.mueller@waterkamp.de</t>
  </si>
  <si>
    <t>Friedrich Klatt GmbH</t>
  </si>
  <si>
    <t>Kieler Straße 1, 23556 Lübeck</t>
  </si>
  <si>
    <t>Hinrich Klatt</t>
  </si>
  <si>
    <t>Jürgen Klatt</t>
  </si>
  <si>
    <t>0451 4700 722</t>
  </si>
  <si>
    <t>christine.rose-carlhoff@klatt.de</t>
  </si>
  <si>
    <t>Georg Gunreben Parkettfabrik, Sägewerk  Holzhandlung GmbH &amp; Co. KG</t>
  </si>
  <si>
    <t>Pointstrasse  1, 96129 Strullendorf</t>
  </si>
  <si>
    <t>Sabine Lang</t>
  </si>
  <si>
    <t>0049 09543 448-17</t>
  </si>
  <si>
    <t>s.lang@gunreben.de</t>
  </si>
  <si>
    <t>Hansa Holz Wilhelm Krüger GmbH</t>
  </si>
  <si>
    <t>Use Akschen 100, 28237 Bremen</t>
  </si>
  <si>
    <t>Tanja Krüger</t>
  </si>
  <si>
    <t>Geschäftführerin</t>
  </si>
  <si>
    <t>Oliver Krüger</t>
  </si>
  <si>
    <t>0421 - 61806 - 11</t>
  </si>
  <si>
    <t>tanja.krueger@hansaholz.de</t>
  </si>
  <si>
    <t>HBK Dethleffsen GmbH</t>
  </si>
  <si>
    <t>Eisenbahnstraße  11, 25821 Bredstedt</t>
  </si>
  <si>
    <t>Hayo Dethleffsen</t>
  </si>
  <si>
    <t>04671900-220</t>
  </si>
  <si>
    <t>Heinrich Tepker GmbH &amp; Co. KG</t>
  </si>
  <si>
    <t>Hofkoppelweg  16, 25557 Hanerau-Hademarschen</t>
  </si>
  <si>
    <t>Christian Tepker</t>
  </si>
  <si>
    <t>christian@tepker.de</t>
  </si>
  <si>
    <t>Hermann Metzger GmbH + Co</t>
  </si>
  <si>
    <t>Fabrikstraße  36, 73207 Plochingen</t>
  </si>
  <si>
    <t>07153-8330-10</t>
  </si>
  <si>
    <t>h.metzger@holz-metzger.de</t>
  </si>
  <si>
    <t>Holz Disselnmeyer KG</t>
  </si>
  <si>
    <t>Friedrich-List-Str.  27, 33100 Paderborn</t>
  </si>
  <si>
    <t>Axel Disselnmeyer</t>
  </si>
  <si>
    <t>Christian Rothoff</t>
  </si>
  <si>
    <t>052515212-29</t>
  </si>
  <si>
    <t>crotthoff@holzdisselnmeyer.de</t>
  </si>
  <si>
    <t>Holz Junge GmbH</t>
  </si>
  <si>
    <t>Julius-Leber-Str.  4, 25335 Elmshorn</t>
  </si>
  <si>
    <t>Carsten Junge</t>
  </si>
  <si>
    <t>0049 04121 4878-0</t>
  </si>
  <si>
    <t>c.junge@holz-junge.de</t>
  </si>
  <si>
    <t>Holz Roeren GmbH</t>
  </si>
  <si>
    <t>Mevissenstraße 62, 47803 Krefeld</t>
  </si>
  <si>
    <t>Matthias Roeren</t>
  </si>
  <si>
    <t>02151-878715</t>
  </si>
  <si>
    <t>Matthias.Roeren@Holz-Roeren.de</t>
  </si>
  <si>
    <t>Holzhandlung Wider GmbH &amp; Co. KG</t>
  </si>
  <si>
    <t>Motorstraße  50, 70499 Stuttgart</t>
  </si>
  <si>
    <t>Uli Hanßum</t>
  </si>
  <si>
    <t>uh@holz-wider.de</t>
  </si>
  <si>
    <t>HolzIndustrie Nahmitz GmbH</t>
  </si>
  <si>
    <t>Ausbau  3, 14797 Nahmitz</t>
  </si>
  <si>
    <t>Holger Kühn</t>
  </si>
  <si>
    <t>0049 0 3382-703 576</t>
  </si>
  <si>
    <t>holger@markpine.de</t>
  </si>
  <si>
    <t>Holzland Becker GmbH</t>
  </si>
  <si>
    <t>Albrecht-Dürer-Str.  25, 63179 Obertshausen</t>
  </si>
  <si>
    <t>Frank Becker</t>
  </si>
  <si>
    <t>061049504-601</t>
  </si>
  <si>
    <t>a.jaeger@holzlandbecker.de</t>
  </si>
  <si>
    <t>HolzLand Brinkmann GmbH</t>
  </si>
  <si>
    <t>Braker Str. 12, 33729 Bielefeld</t>
  </si>
  <si>
    <t>Michael Brinckmann</t>
  </si>
  <si>
    <t>0521-56032-10</t>
  </si>
  <si>
    <t>M.Brinkmann@holzland-brinkmann.de</t>
  </si>
  <si>
    <t>Holzland Jan Fr. Gehlsen GmbH &amp; Co.KG</t>
  </si>
  <si>
    <t>Büsumer Str.  106-114, 24768 Rendsburg</t>
  </si>
  <si>
    <t>Knud Sauer</t>
  </si>
  <si>
    <t>0049 4331 77006-0</t>
  </si>
  <si>
    <t>knud.sauer@gehlsen.de</t>
  </si>
  <si>
    <t>Holzwelt-Helmke GmbH</t>
  </si>
  <si>
    <t>Ludwig-Winter-Straße  1, 77767 Appenweier</t>
  </si>
  <si>
    <t>Christian Helmke</t>
  </si>
  <si>
    <t>markus.mueller@holzwelt-helmke.de</t>
  </si>
  <si>
    <t>Holzzentrum Veltwisch GmbH &amp; Co. KG</t>
  </si>
  <si>
    <t>Friedrich-Ebert-Str.  104, 49811 Lingen</t>
  </si>
  <si>
    <t>Lars Matthaei</t>
  </si>
  <si>
    <t>info@veltwisch.de</t>
  </si>
  <si>
    <t>Hubert von der Stein Holzhandlung GmbH &amp; Co.</t>
  </si>
  <si>
    <t>Frillendorfer Str.  148, 45036 Essen</t>
  </si>
  <si>
    <t>Ulrich Claas</t>
  </si>
  <si>
    <t>02 01 8 98 02 – 0</t>
  </si>
  <si>
    <t>ulrike.claas@holzland-vonderstein.de</t>
  </si>
  <si>
    <t>Inntaler Plattenhandel GmbH</t>
  </si>
  <si>
    <t>Mobil-Oil-Str.  40, 84539 Ampfing</t>
  </si>
  <si>
    <t>Engelhard-Gruppe</t>
  </si>
  <si>
    <t>0049 8636 9885-14</t>
  </si>
  <si>
    <t>m.forster@inntaler-holz-boden.de</t>
  </si>
  <si>
    <t>Karl Ahmerkamp Everswinkel GmbH &amp; Co. KG</t>
  </si>
  <si>
    <t>Rott  9, 48351 Everswinkel</t>
  </si>
  <si>
    <t>Ralph Ahmerkamp</t>
  </si>
  <si>
    <t>Ahmerkamp-Gruppe</t>
  </si>
  <si>
    <t>t.rupprecht@ahmerkamp-vechta.de</t>
  </si>
  <si>
    <t>Karl Ahmerkamp Hannover GmbH &amp; Co. KG</t>
  </si>
  <si>
    <t>Gieseckenkamp  32, 30851 Langenhagen</t>
  </si>
  <si>
    <t>Karl Ahmerkamp Leipzig GmbH &amp; Co. KG</t>
  </si>
  <si>
    <t>Otto-Schmidt-Straße  12, 04425 Taucha</t>
  </si>
  <si>
    <t>Karl Ahmerkamp Vechta GmbH &amp; Co. KG</t>
  </si>
  <si>
    <t>Oldenburger Straße  109, 49377 Vechta</t>
  </si>
  <si>
    <t>Karl Birlenbach GmbH &amp; Co.</t>
  </si>
  <si>
    <t>Industriestrasse  18-20, 65549 Limburg</t>
  </si>
  <si>
    <t>Nicolas Begeré</t>
  </si>
  <si>
    <t>Matthias Wolf</t>
  </si>
  <si>
    <t>06431 4002-46</t>
  </si>
  <si>
    <t>wolf@birlenbach.de</t>
  </si>
  <si>
    <t>Karl Bögner GmbH &amp; Co. KG</t>
  </si>
  <si>
    <t>Im Bild 10, 74635 Kupferzell</t>
  </si>
  <si>
    <t>Thomas Bögner</t>
  </si>
  <si>
    <t>07944 9135 21</t>
  </si>
  <si>
    <t>Thomas.Boegner@holz-boegner.de</t>
  </si>
  <si>
    <t>KMK-Holz Mier GmbH &amp; Co. KG</t>
  </si>
  <si>
    <t>Golzower Straße  4, 14797 Kloster Lehnin</t>
  </si>
  <si>
    <t>Kathrin Mier</t>
  </si>
  <si>
    <t>03 38 35 475 11</t>
  </si>
  <si>
    <t>kathrin.mier@holz-mier.de</t>
  </si>
  <si>
    <t>Leyendecker HolzLand GmbH &amp; Co. KG</t>
  </si>
  <si>
    <t>Luxemburger Str.  232, 54294 Trier</t>
  </si>
  <si>
    <t>Edwin Steffen</t>
  </si>
  <si>
    <t>0049 0 651 8262-800</t>
  </si>
  <si>
    <t>ralf.schmitz@leyendecker.de</t>
  </si>
  <si>
    <t>M. und F. Valentin Tischlerbedarf GmbH &amp; Co.KG</t>
  </si>
  <si>
    <t>Auguste-Viktoria-Allee  16-16 A, 13403 Berlin</t>
  </si>
  <si>
    <t>Ursula Nawwocki</t>
  </si>
  <si>
    <t>0049 0 30 41 000 7 - 27</t>
  </si>
  <si>
    <t>ursula.nawrocki@valentin-berlin.de</t>
  </si>
  <si>
    <t>Manfred Scherf Holzfachhandel GmbH &amp; Co. KG</t>
  </si>
  <si>
    <t>In den Bremen  38-44, 52152 Simmerath</t>
  </si>
  <si>
    <t>Jochen Scherf</t>
  </si>
  <si>
    <t xml:space="preserve">0049 0 2472  970 87-15 </t>
  </si>
  <si>
    <t>bruettgers@holz-scherf.de</t>
  </si>
  <si>
    <t>Friederichs GmbH &amp; Co.KG</t>
  </si>
  <si>
    <t>Bendhecker Strasse  73-75, 41236 Mönchengladbach</t>
  </si>
  <si>
    <t>Olaf Kronshage</t>
  </si>
  <si>
    <t>0049 0 2166 – 91 99 1 – 28</t>
  </si>
  <si>
    <t>olaf.kronshage@friederichs-gmbh.de</t>
  </si>
  <si>
    <t>susanne.patuschka@friederichs-gmbh.de</t>
  </si>
  <si>
    <t>MS-Holzfachmarkt GmbH</t>
  </si>
  <si>
    <t>Borsigstraße  42-44, 65205 Wiesbaden</t>
  </si>
  <si>
    <t>Matthias Schäfer</t>
  </si>
  <si>
    <t>06122 – 80 00 30</t>
  </si>
  <si>
    <t>claudia.gras@ms-holz.de</t>
  </si>
  <si>
    <t>Mühlschlegel Holzhandelsges. mbH &amp; Co. KG</t>
  </si>
  <si>
    <t>Sandelholzstraße 8, 88436 Oberessendorf</t>
  </si>
  <si>
    <t>Dietrich Wild-Geng</t>
  </si>
  <si>
    <t>07355 9306-20</t>
  </si>
  <si>
    <t>barbara.wild@muehlschlegel.de</t>
  </si>
  <si>
    <t>Norddeutsche Holz GmbH &amp; Co. KG</t>
  </si>
  <si>
    <t>Einsiedelstr.  49, 23554 Lübeck</t>
  </si>
  <si>
    <t>K.-W. Eschenburg</t>
  </si>
  <si>
    <t>0049 0 451 40883 - 12</t>
  </si>
  <si>
    <t>eschenburg@havemann-holz.de</t>
  </si>
  <si>
    <t>Pieper Holz GmbH</t>
  </si>
  <si>
    <t>Im Westfeld  2, 59939 Olsberg-Assinghausen</t>
  </si>
  <si>
    <t>Hans-Georg Pieper</t>
  </si>
  <si>
    <t>00 49 2962 9711 93</t>
  </si>
  <si>
    <t>fj.suereth@pieperholz.de</t>
  </si>
  <si>
    <t>RALL HOLZ OHG Inh. Marcus und Mathias Bernhard</t>
  </si>
  <si>
    <t>Föhlschmitten 1, 88239 Wangen-Neuravensburg</t>
  </si>
  <si>
    <t>Marcus Bernhard</t>
  </si>
  <si>
    <t>0049 0 7528 920 97 13</t>
  </si>
  <si>
    <t>marcus.bernhard@rall-holz.de</t>
  </si>
  <si>
    <t>Ravensberger Holzhandlung, Brinkkötter &amp; Co.</t>
  </si>
  <si>
    <t>Babenhauser Str.  8, 33613 Bielefeld</t>
  </si>
  <si>
    <t>Dr. Christian Brinkkötter</t>
  </si>
  <si>
    <t>pers. Haft. Gesellschafter</t>
  </si>
  <si>
    <t>cbrinkkoetter@ravensberger-holz.de</t>
  </si>
  <si>
    <t>Rentsch Holzhandels-GmbH</t>
  </si>
  <si>
    <t>Seidnitzer Weg  10, 01237 Dresden</t>
  </si>
  <si>
    <t>Richard Braun</t>
  </si>
  <si>
    <t>0351 28295-99</t>
  </si>
  <si>
    <t>braun@holz-rentsch.de</t>
  </si>
  <si>
    <t>birgit.preuss@holz-rentsch.de</t>
  </si>
  <si>
    <t>Robert Neudeck GmbH &amp; Co. KG</t>
  </si>
  <si>
    <t>Hamburger Straße  4, 76726 Germersheim</t>
  </si>
  <si>
    <t>Dorothea Wiest</t>
  </si>
  <si>
    <t>07274  959-134</t>
  </si>
  <si>
    <t>d.wiest@neudeck.de</t>
  </si>
  <si>
    <t>Röhnert Holzhandelsgesellschaft mbH</t>
  </si>
  <si>
    <t>Benzstraße  35, 12277 Berlin</t>
  </si>
  <si>
    <t>030-747 90 924</t>
  </si>
  <si>
    <t>dellnitz@roehnert-holz.de</t>
  </si>
  <si>
    <t>Rolf Engelhard GmbH</t>
  </si>
  <si>
    <t>Trausnitzstraße 1, 81671 München</t>
  </si>
  <si>
    <t>Till Engelhard</t>
  </si>
  <si>
    <t>0049 89 45013-225</t>
  </si>
  <si>
    <t>t.engelhard@engelhard.eu</t>
  </si>
  <si>
    <t>Rottaler Furnier- und Sperrholzhandel GmbH</t>
  </si>
  <si>
    <t>Schellenbruckstraße 18, 84307 Eggenfelden</t>
  </si>
  <si>
    <t>087219693-0</t>
  </si>
  <si>
    <t>s.meyerhofer@rottaler-holz-boden.de</t>
  </si>
  <si>
    <t>Sägewerk Neckarmühlbach Holz-Center Baustoff GmbH</t>
  </si>
  <si>
    <t>Heinsheimer Straße 3, 74855 Haßmersheim</t>
  </si>
  <si>
    <t>Bernolph Frhr. v. Gemmingen - Guttenberg </t>
  </si>
  <si>
    <t>06266 - 9206-20</t>
  </si>
  <si>
    <t>gemmingen@holzcenter.de</t>
  </si>
  <si>
    <t>Scheiffele-Schmiederer KG</t>
  </si>
  <si>
    <t xml:space="preserve">Grashofstr. 2, 83324 Ruhpolding </t>
  </si>
  <si>
    <t>Richard Schmiederer</t>
  </si>
  <si>
    <t>0049 0 90 71  5 05 - 28</t>
  </si>
  <si>
    <t xml:space="preserve">martin.schiele@scheiffele-schmiederer.de; </t>
  </si>
  <si>
    <t>Theodor Wesbuer GmbH</t>
  </si>
  <si>
    <t>Gausebrink 21, 48607 Ochtrup</t>
  </si>
  <si>
    <t>Theodor Wesbuer</t>
  </si>
  <si>
    <t>00 49 02553 9720 - 12</t>
  </si>
  <si>
    <t>joscha.kaeuper@wesbuer.de</t>
  </si>
  <si>
    <t>W. &amp; L. Jordan GmbH</t>
  </si>
  <si>
    <t>Horst-Dieter-Jordan-Str.  7-10, 34134 Kassel</t>
  </si>
  <si>
    <t>Jörg Ludwig Jordan</t>
  </si>
  <si>
    <t>0049 561 94177 995</t>
  </si>
  <si>
    <t>dnickel@joka.de</t>
  </si>
  <si>
    <t>Willi Mevissen KG</t>
  </si>
  <si>
    <t>Eichenstraße  121, 41747 Viersen</t>
  </si>
  <si>
    <t>Herbert Mevissen</t>
  </si>
  <si>
    <t>0049 0  2162 - 1 50 66</t>
  </si>
  <si>
    <t>info@mevissen-holz.de</t>
  </si>
  <si>
    <t>Hansa Holz Schweitzer GmbH &amp; Co. KG</t>
  </si>
  <si>
    <t>Essenberger Straße 29, 47059 Duisburg</t>
  </si>
  <si>
    <t>Holzzentrum Rässler GmbH &amp; Co. KG</t>
  </si>
  <si>
    <t>Schweriner Straße 44, 23972 Dorf Mecklenburg OT Karow</t>
  </si>
  <si>
    <t>WHG Ahmerkamp GmbH &amp; Co. KG</t>
  </si>
  <si>
    <t>Beckumer Straße 13, 48231 Warendorf</t>
  </si>
  <si>
    <t>Wickert GmbH &amp; Co. KG</t>
  </si>
  <si>
    <t>Lotschstraße 2, 76829 Landau</t>
  </si>
  <si>
    <t>Eduard Doerk GmbH &amp; Co. KG</t>
  </si>
  <si>
    <t>Rötelstraße 40, 74172 Neckarsulm</t>
  </si>
  <si>
    <t>Holz Henkel GmbH &amp; Co. KG</t>
  </si>
  <si>
    <t>Hannoversche Straße 41, 37075 Götingen</t>
  </si>
  <si>
    <t>Holz Blum GmbH &amp; Co. KG</t>
  </si>
  <si>
    <t>Hellmaar Straße 3, 53340 Meckenheim</t>
  </si>
  <si>
    <t>Cordes GmbH &amp; Co. KG</t>
  </si>
  <si>
    <t>Mühlschlegel zur Angermühle GmbH &amp; Co. KG</t>
  </si>
  <si>
    <t xml:space="preserve">Hans-Liebherr-Str. 31, 88400 Biberach </t>
  </si>
  <si>
    <t>Mühlschlegel zur Angermühle, Barbara Wild, Hans-Liebherr-Straße, 31, Bieberach, 88400</t>
  </si>
  <si>
    <t>Cordes Holding GmbH &amp; Co KG, Christian Cordes (GF), Am Lunedeich , 160, Bremerhaven, 27572</t>
  </si>
  <si>
    <t>Detlef H. Gaycken (GmbH &amp; Co.) KG, Detlef H. Gaycken, Hammoorer Weg , 1, Bargteheide, 22941</t>
  </si>
  <si>
    <t>Eichsfeld Holz GmbH, Mathias Rekitt, Stammweg, 12-14, Leinefelde, 37327</t>
  </si>
  <si>
    <t>Enno Roggemann GmbH &amp; Co. KG, Marc Seidel, Ahrensstraße , 4, Bremen, 28197</t>
  </si>
  <si>
    <t>Erich Köster Holzhandlung GmbH, Siegfried Köster, Industriestraße, 3, Emmerke, 31180</t>
  </si>
  <si>
    <t>Franz Waterkamp GmbH &amp; Co. KG, Katharina Müller, Suttorf , 28, Nordwalde, 48356</t>
  </si>
  <si>
    <t>Friedrich Klatt GmbH, Christine Rose-Carlhoff, Kieler Straße, 1, Lübeck, 23556</t>
  </si>
  <si>
    <t>Georg Gunreben GmbH &amp; Co. KG, Sabine Lang, Pointstrasse , 1-3, Strullendorf, 96129</t>
  </si>
  <si>
    <t>Hansa Holz Wilhelm Krüger GmbH, Tanja Krüger, Use Akschen, 100, Bremen, 28237</t>
  </si>
  <si>
    <t>HBK Dethleffsen GmbH, Matthias Paulsen, Eisenbahnstraße , 11, Bredstedt, 25821</t>
  </si>
  <si>
    <t>Heinrich Tepker GmbH &amp; Co. KG, Christian Tepker, Hofkoppelweg , 16, Hanerau-Hademarschen, 25557</t>
  </si>
  <si>
    <t>Hermann Metzger GmbH + Co, Hans Herrmann Metzger, Fabrikstraße , 36, Plochingen, 73207</t>
  </si>
  <si>
    <t>Holz Disselnmeyer KG, Christian Rotthoff, Friedrich-List-Str. , 27, Paderborn, 33100</t>
  </si>
  <si>
    <t>Holz Junge GmbH, Carsten Junge, Julius-Leber-Str. , 4, Elmshorn, 25335</t>
  </si>
  <si>
    <t>Holz Roeren GmbH, Matthias Roeren, Mevissenstraße, 62, Krefeld, 47803</t>
  </si>
  <si>
    <t>Holzhandlung Wider GmbH &amp; Co. KG, Iris Herzog, Motorstraße , 50, Stuttgart, 70499</t>
  </si>
  <si>
    <t>HolzIndustrie Nahmitz GmbH, Holger Kühn, Ausbau , 3, Nahmitz, 14797</t>
  </si>
  <si>
    <t>Holzland Becker GmbH, Andreas Jäger, Albrecht-Dürer-Str. , 25, Obertshausen, 63179</t>
  </si>
  <si>
    <t>HolzLand Brinkmann GmbH, Michael Brinkmann, Braker Str., 12, Bielefeld, 33729</t>
  </si>
  <si>
    <t>Holzland Jan Fr. Gehlsen GmbH &amp; Co.KG, Knud Sauer, Büsumer Str. , 106-114, Rendsburg, 24768</t>
  </si>
  <si>
    <t>Holzwelt-Helmke GmbH, Markus Müller, Ludwig-Winter-Straße , 1, Appenweier, 77767</t>
  </si>
  <si>
    <t>Holzzentrum Veltwisch GmbH &amp; Co. KG, Lars Matthaei, Friedrich-Ebert-Str. , 104, Lingen, 49811</t>
  </si>
  <si>
    <t>Hubert von der Stein GmbH &amp; Co., Ulrike Claas, Frillendorfer Str. , 148, Essen, 45036</t>
  </si>
  <si>
    <t>Inntaler Plattenhandel GmbH, Manfred Forster, Mobil-Oil-Str. , 40, Ampfing, 84539</t>
  </si>
  <si>
    <t>Karl Ahmerkamp Everswinkel GmbH &amp; Co. KG, Torben Rupprecht, Rott , 9, Everswinkel, 48351</t>
  </si>
  <si>
    <t>Karl Ahmerkamp Hannover GmbH &amp; Co. KG, Torben Rupprecht, Gieseckenkamp , 32, Langenhagen, 30851</t>
  </si>
  <si>
    <t>Karl Ahmerkamp Leipzig GmbH &amp; Co. KG, Torben Rupprecht, Otto-Schmidt-Straße , 12, Taucha, 04425</t>
  </si>
  <si>
    <t>Karl Ahmerkamp Vechta GmbH &amp; Co. KG, Torben Rupprecht, Oldenburger Straße , 109, Vechta, 49377</t>
  </si>
  <si>
    <t>Karl Birlenbach GmbH &amp; Co., Matthias Wolf, Industriestrasse , 18-20, Limburg, 65549</t>
  </si>
  <si>
    <t>Karl Bögner GmbH &amp; Co. KG, Thomas Bögner, Im Bild, 10, Kupferzell, 74635</t>
  </si>
  <si>
    <t>KMK-Holz Mier GmbH &amp; Co. KG, Kathrin Mier, Golzower Straße , 4, Kloster Lehnin, 14797</t>
  </si>
  <si>
    <t>Leyendecker HolzLand GmbH &amp; Co. KG, Ralf Schmitz, Luxemburger Str. , 232, Trier, 54294</t>
  </si>
  <si>
    <t>M. und F. Valentin Tischlerbedarf GmbH &amp; Co.KG, Ursula Nawrocki, Auguste-Viktoria-Allee , 16-16, A, Berlin, 13403</t>
  </si>
  <si>
    <t>Manfred Scherf Holzfachhandel GmbH &amp; Co. KG, Bianca Rüttgers, In den Bremen , 38-44, Simmerath, 52152</t>
  </si>
  <si>
    <t>Max Friederichs GmbH, Olaf Kronshage, Bendhecker Strasse , 73-75, Mönchengladbach, 41236</t>
  </si>
  <si>
    <t>MS-Holzfachmarkt GmbH, Claudia Gras, Borsigstraße , 42-44, Wiesbaden, 65205</t>
  </si>
  <si>
    <t>Mühlschlegel Holzhandelsges. mbH &amp; Co. KG, Barbara Wild, Sandelholzstraße, 8, Oberessendorf, 88436</t>
  </si>
  <si>
    <t>Norddeutsche Holz GmbH &amp; Co. KG, Karl-Wolfgang Eschenburg, Einsiedelstr. , 49, Lübeck, 23554</t>
  </si>
  <si>
    <t>Pieper Holz GmbH, Franz-Jörg Süreth, Im Westfeld , 2, Olsberg-Assinghausen, 59939</t>
  </si>
  <si>
    <t>RALL HOLZ OHG, Marcus Bernhard, Föhlschmitten, 1, Wangen-Neuravensburg, 88239</t>
  </si>
  <si>
    <t>Ravensberger Holzhandlung, Brinkkötter &amp; Co., Dr. Christian Brinkkötter, Babenhauser Str. , 8, Bielefeld, 33613</t>
  </si>
  <si>
    <t>Rentsch Holzhandels-GmbH, Richard Braun, Seidnitzer Weg , 10, Dresden, 01237</t>
  </si>
  <si>
    <t>Robert Neudeck GmbH &amp; Co. KG, Dorothea Wiest, Hamburger Straße , 4, Germersheim, 76726</t>
  </si>
  <si>
    <t>Röhnert Holzhandelsgesellschaft mbH, Marcus Dellnitz, Benzstraße , 35, Berlin, 12277</t>
  </si>
  <si>
    <t>Rolf Engelhard GmbH, Till Engelhard, Trausnitzstraße, 1, München, 81671</t>
  </si>
  <si>
    <t>Rottaler Furnier- und Sperrholzhandel GmbH, Stefan Meyerhofer, Schellenbruckstraße, 18, Eggenfelden, 84307</t>
  </si>
  <si>
    <t>Sägewerk Neckarmühlbach Holz-Center Baustoff GmbH, Bernolph v. Gemmingen              , Heinsheimer Straße 3, 3, Haßmersheim, 74855</t>
  </si>
  <si>
    <t>Scheiffele-Schmiederer KG, Martin Schiele, Grashofstr., 2, Ruhpolding, 83324</t>
  </si>
  <si>
    <t>Theodor Wesbuer GmbH, Joscha Käuper, Gausebrink, 21, Ochtrup, 48607</t>
  </si>
  <si>
    <t>W. &amp; L. Jordan GmbH, Dirk Nickel, Horst-Dieter-Jordan-Str. , 7-10, Kassel, 34134</t>
  </si>
  <si>
    <t>Willi Mevissen KG, Willi Mevissen, Eichenstraße , 121, Viersen, 41747</t>
  </si>
  <si>
    <t>Ludwig Leiner KG</t>
  </si>
  <si>
    <t>W. Hartmann &amp; Co. (GmbH &amp; Co. KG)</t>
  </si>
  <si>
    <t>Amerikastraße 1-7, 68165 Mannheim</t>
  </si>
  <si>
    <t>Dr. Lars Leiner</t>
  </si>
  <si>
    <t>Roland Leiner</t>
  </si>
  <si>
    <t>pers.haft. Gesellschafter</t>
  </si>
  <si>
    <t>Möllner Landstraße  107, 22113 Osnabrück</t>
  </si>
  <si>
    <t>Roland Spahn</t>
  </si>
  <si>
    <t>Walter Hartmann</t>
  </si>
  <si>
    <t>+49 621 4 40 02 41</t>
  </si>
  <si>
    <t>lars.leiner@ludwig-leiner.de</t>
  </si>
  <si>
    <t>040/ 71302-493</t>
  </si>
  <si>
    <t>rainer.saga@hartmann-metalle.de</t>
  </si>
  <si>
    <t>Ludwig Leiner KG, Dr. Lars Leiner, Amerikastraße, 1-7, Mannheim, 68165</t>
  </si>
  <si>
    <t>W. Hartmann &amp; Co. (GmbH &amp; Co. KG), Rainer Saga, Möllner Landstraße , 107, Osnabrück, 22113</t>
  </si>
  <si>
    <t>WGM</t>
  </si>
  <si>
    <t>Holzhändler</t>
  </si>
  <si>
    <t>tax-no</t>
  </si>
  <si>
    <t>Does not have a VAT number, we used Tax identification number instead</t>
  </si>
  <si>
    <t xml:space="preserve">Scherf Anlagenverwaltungsgesellschaft mbh &amp; Co. KG </t>
  </si>
  <si>
    <t>Geschäftsführer der Komplementärin, der Scherf Verwaltung GmbH</t>
  </si>
  <si>
    <t>Scherf Anlagenverwaltungsgesellschaft mbH, Bianca Rüttgers, In den Bremen , 38-44, Simmerath, 52152</t>
  </si>
  <si>
    <t xml:space="preserve">0049 0 2472 / 970 87-15 </t>
  </si>
  <si>
    <t>Scherf</t>
  </si>
  <si>
    <t>Schneider &amp; Berger GmbH &amp; Co.KG</t>
  </si>
  <si>
    <t>Lindenallee 22, 09599 Freiberg</t>
  </si>
  <si>
    <t>Axel Schneider</t>
  </si>
  <si>
    <t xml:space="preserve">Geschäftsführer der Komplementärin, die  S&amp;B Verwaltunggesellschaft mbh </t>
  </si>
  <si>
    <t>Alexancder Vietz</t>
  </si>
  <si>
    <t>Lippert-Gruppe</t>
  </si>
  <si>
    <t>Schneider &amp; Berger GmbH &amp; Co.KG, Axel Schneider, Lindenallee, 22, Freiberg, 09599</t>
  </si>
  <si>
    <t>'03731/359512</t>
  </si>
  <si>
    <t>axel.schneider@schneider-und-berger.de</t>
  </si>
  <si>
    <t>Meyer &amp; Simon Getränke GmbH</t>
  </si>
  <si>
    <t>Woldzegartener Weg 37-41, 17207 Leizen</t>
  </si>
  <si>
    <t>Heinrich Meyer</t>
  </si>
  <si>
    <t>Getränke Meyer-Gruppe</t>
  </si>
  <si>
    <t>03992282430</t>
  </si>
  <si>
    <t>michael.born@meyer-simon.de</t>
  </si>
  <si>
    <t>Sagasser-Vertriebs GmbH</t>
  </si>
  <si>
    <t>Gärtnersleite 5, 96450 Coburg</t>
  </si>
  <si>
    <t>Sagasser-Gruppe</t>
  </si>
  <si>
    <t>Sagasser-Vertriebs GmbH, Stephanie Kersting, Gärtnersleite, 5, Coburg, 96450</t>
  </si>
  <si>
    <t>09561649065</t>
  </si>
  <si>
    <t>stephanie.kersting@sagasser.de</t>
  </si>
  <si>
    <t>Trinks Süd GmbH</t>
  </si>
  <si>
    <t>Fraunhoferstraße 10, 82256 Fürstenfeldbruck</t>
  </si>
  <si>
    <t>Trinks-Gruppe</t>
  </si>
  <si>
    <t>Trinks Süd GmbH, Günter Claus, Fraunhoferstraße, 10, Fürstenfeldbruck, 82256</t>
  </si>
  <si>
    <t>'05321 - 755272</t>
  </si>
  <si>
    <t>Guenter.Claus@trinks.de</t>
  </si>
  <si>
    <t>Armin.Jochheim@trinks.de</t>
  </si>
  <si>
    <t>RheinfelsQuellen H. Hövelmann Gmbh &amp; Co. KG</t>
  </si>
  <si>
    <t>Römerstraße 109, 47179 Duisburg</t>
  </si>
  <si>
    <t>Edmund Skopyrla</t>
  </si>
  <si>
    <t>Geschäftsführer der Komplementärin, die  Mineralbrunnen und Getränke H. Hövelmann GmbH</t>
  </si>
  <si>
    <t>Hövelmann-Gruppe</t>
  </si>
  <si>
    <t>RheinfelsQuellen H. Hövelmann Gmbh &amp; Co. KG, Harald Kaal, Römerstraße, 109, Duisburg, 47179</t>
  </si>
  <si>
    <t>'0203/9919-137</t>
  </si>
  <si>
    <t>harald.kaal@rheinfelsquellen.de</t>
  </si>
  <si>
    <t>Geschäftsführer der Komplementärin, die  L &amp; T Logistik WIFA Verwaltungs-GmbH</t>
  </si>
  <si>
    <t>WIFA Getränke Logistik GmbH &amp; Co. KG, Günter Claus, Reisertstraße, 40, Henneff, 53773</t>
  </si>
  <si>
    <t>M. Hubauer GmbH &amp; Co. Getränke und Logistik KG</t>
  </si>
  <si>
    <t>Geschäftsführer der Komplementärin, die  M. Hubauer Verwaltungs-GmbH</t>
  </si>
  <si>
    <t>Getränke Waldhoff Erfurt Logistik und Service GmbH</t>
  </si>
  <si>
    <t>Am Sülzenbrückener Weg , 99334 Amt Wachsenburg</t>
  </si>
  <si>
    <t>Theo Waldhoff</t>
  </si>
  <si>
    <t>Waldhoff-Gruppe</t>
  </si>
  <si>
    <t>Getränke Waldhoff Erfurt, Ralf Goldschmidt, Am Sülzenbrückener Weg, Amt Wachsenburg, 99334</t>
  </si>
  <si>
    <t>05271 690626</t>
  </si>
  <si>
    <t>ralf.goldschmidt@waldhoff.de</t>
  </si>
  <si>
    <t>Ernst Flack &amp; Hermann Schwier GmbH</t>
  </si>
  <si>
    <t>Niederwarthaer Straße 14, 01445 Radebeul</t>
  </si>
  <si>
    <t>Birgit Zack</t>
  </si>
  <si>
    <t>Ernst Flack &amp; Hermann Schwier GmbH, Bigrit Zach, Niederwarthaer Straße, 14, Radebeul, 01445</t>
  </si>
  <si>
    <t>'0351-8397233</t>
  </si>
  <si>
    <t>birgit.zach@flack-schwier.de</t>
  </si>
  <si>
    <t>Trinks GmbH</t>
  </si>
  <si>
    <t>Im Schleeke 115-116, 38640 Goslar</t>
  </si>
  <si>
    <t>Trinks GmbH, Günter Claus, Im Schleeke, 115-116, Goslar, 38640</t>
  </si>
  <si>
    <t>guenter.claus@trinks.de</t>
  </si>
  <si>
    <t>H. BECKRÖGE Getränke-Fachgroßhandels GmbH</t>
  </si>
  <si>
    <t>Zur Aumundwiese 10, 28279 Bremen</t>
  </si>
  <si>
    <t>Klaus Kreienborg</t>
  </si>
  <si>
    <t>Uwe Lammers</t>
  </si>
  <si>
    <t>Beckröge-Gruppe</t>
  </si>
  <si>
    <t>H. BECKRÖGE Getränke-Fachgroßhandels GmbH, Heiko Pelzel, Zur Aumundwiese, 10, Bremen, 28279</t>
  </si>
  <si>
    <t>0421 8418-145</t>
  </si>
  <si>
    <t>heiko.pelzel@beckroege.de</t>
  </si>
  <si>
    <t>Getränke Waldhoff &amp; Voß GmbH &amp; Co. KG</t>
  </si>
  <si>
    <t>Herlestr. 11, 33100 Paderborn</t>
  </si>
  <si>
    <t>Geschäftsführer der Komplementärin, die  Voß Getränke Beteiligungs GmbH</t>
  </si>
  <si>
    <t>Getränke Waldhoff &amp; Voß, Ralf Goldschmidt, Herlestr., 11, Paderborn, 33100</t>
  </si>
  <si>
    <t>Hövelmann Getränke Vertrieb GmbH &amp; Co. KG</t>
  </si>
  <si>
    <t>Hövelmann Getränke Vertrieb GmbH &amp; Co. KG, Harald Kaal, Römerstraße, 109, Duisburg, 47179</t>
  </si>
  <si>
    <t>harald.kaal@hoevelmann-hgl.de</t>
  </si>
  <si>
    <t>Lippert Getränkefachgroßhandel &amp; Logistik GmbH</t>
  </si>
  <si>
    <t>Meiselfelder Straße 4, 95030 Hof</t>
  </si>
  <si>
    <t>Alexander Vietz</t>
  </si>
  <si>
    <t>Lippert Getränkefachgroßhandel &amp; Logistik GmbH, Alexander Vietz, Meiselfelder Straße, 4, Hof, 95030</t>
  </si>
  <si>
    <t>09281617040</t>
  </si>
  <si>
    <t>alexander.vietz@getraenke-lippert.de</t>
  </si>
  <si>
    <t>Brunnenkopp &amp; Staude Logistik GmbH &amp; Co. KG</t>
  </si>
  <si>
    <t>Langestr. 18, 30952 Ronneberg Empelde</t>
  </si>
  <si>
    <t>Thorsten Fickert</t>
  </si>
  <si>
    <t>Geschäftsführer der Komplementärin, die  Brunnenkopp und Staude Beteiligungs GmbH</t>
  </si>
  <si>
    <t>Brunnenkopp &amp; Staude Logistik GmbH &amp; Co. KG, Ralf Goldschmidt, Langestr., 18, Ronneberg Empelde, 30952</t>
  </si>
  <si>
    <t>Getränke Meyer GmbH</t>
  </si>
  <si>
    <t>Im Gewerbegebiet 30, 49459 Lembruch</t>
  </si>
  <si>
    <t>0544799550</t>
  </si>
  <si>
    <t>jens.serowy@getraenke-meyer.de</t>
  </si>
  <si>
    <t>h.gelhaus@getraenke-meyer.de</t>
  </si>
  <si>
    <t>Getränke Waldhoff GmbH Fachgrosshandel</t>
  </si>
  <si>
    <t>Lütmarser Str. 102, 37671 Höxter</t>
  </si>
  <si>
    <t>Getränke Waldhoff GmbH, Ralf Goldschmidt, Lütmarser Str., 102, Höxter, 37671</t>
  </si>
  <si>
    <t>cero coma ocho dos</t>
  </si>
  <si>
    <t>for_por_es</t>
  </si>
  <si>
    <t>Barcode_CPA_ES</t>
  </si>
  <si>
    <t>Barcode_DoT_ES</t>
  </si>
  <si>
    <t>Country_es</t>
  </si>
  <si>
    <t>y_su1</t>
  </si>
  <si>
    <t>y_su2</t>
  </si>
  <si>
    <t>pppt_word_es</t>
  </si>
  <si>
    <t>pplt_word_es</t>
  </si>
  <si>
    <t>Rep_phrase_es</t>
  </si>
  <si>
    <t>Elo-ID: 983233, version 4</t>
  </si>
  <si>
    <t>Elo-ID: 983233, version 5</t>
  </si>
  <si>
    <t>Elo-ID: 983233, version 6</t>
  </si>
  <si>
    <t>Elo-ID: 983233, version 7</t>
  </si>
  <si>
    <t>Elo-ID: 983233, version 8</t>
  </si>
  <si>
    <t>Elo-ID: 983233, version 9</t>
  </si>
  <si>
    <t>TRANSPORTES ARGOS, S.L.</t>
  </si>
  <si>
    <t>AUTOVIA MEDITERRANEO A-7 E-15 KM. 589</t>
  </si>
  <si>
    <t>JUAN MARTINEZ SANCHEZ</t>
  </si>
  <si>
    <t>0034 661 986 502</t>
  </si>
  <si>
    <t>andresnarvaez@porkytrans.es</t>
  </si>
  <si>
    <t>ANA MARIA SANCHEZ NAVARRO</t>
  </si>
  <si>
    <t>Plz Huerto los Frailes, n 3-2-H, de 30400-Caravaca de la Cruz (Murcia)</t>
  </si>
  <si>
    <t>CARMEN BERBEL BELMONTE</t>
  </si>
  <si>
    <t>Islas Frisias núm. 6, de la Alcayna, Molina de Segura (Murcia)</t>
  </si>
  <si>
    <t>DOMINGO MIGUEL RODENAS SANCHEZ</t>
  </si>
  <si>
    <t xml:space="preserve">Sierra Nevada , 4 de la Alcayna, 30500-Molina de Segura(Murcia) </t>
  </si>
  <si>
    <t>LUIS BERBEL BELMONTE</t>
  </si>
  <si>
    <t>Plz Huerto los Frailes, n 4-2-D, de 30400-Caravaca de la Cruz (Murcia)</t>
  </si>
  <si>
    <t>MARIA CARMEN MARTINEZ BERBEL</t>
  </si>
  <si>
    <t>MIGUEL NAVARRO GIMÉNEZ</t>
  </si>
  <si>
    <t>Plz Huerto los Frailes, n 3-2-H de 30400-Caravaca de la Cruz (Murcia)</t>
  </si>
  <si>
    <t>Argos</t>
  </si>
  <si>
    <t>cero coma seis dos cinco</t>
  </si>
  <si>
    <t>null komma sechs zwei fünf</t>
  </si>
  <si>
    <t>zero point two six five</t>
  </si>
  <si>
    <t>ELO-ID : 983233, version 6</t>
  </si>
  <si>
    <t>Contracts in LUX</t>
  </si>
  <si>
    <t xml:space="preserve">Dolomiten Cargo GmbH, Herrn Dietmar Resinger, Huben 8a, A-9971 Matrei i.O. </t>
  </si>
  <si>
    <t>DE - LKW - Vertrag MJG final - MailMerge, ELO-ID: 981723, Version 15</t>
  </si>
  <si>
    <t xml:space="preserve">5, more precisely: "EN - Trucks - Agreement (version 5) MailMerge", ELO-ID: 973704, document version 10. </t>
  </si>
  <si>
    <t>The template used, and by consequence also this contract, has an allocation annex (annex to the Claims Purchase Agreement) that contains the text "Calculation of the three parts of the purchase price", which is not fitting for contracts without monetization.</t>
  </si>
  <si>
    <t>Clarification: 12.1.: (i) deleted 'insofar as not otherwise contractually provided for by the PARTIES', and (ii) included no liability of company for enforcement costs
The template used, and by consequence also this contract, has an allocation annex (annex to the Claims Purchase Agreement) that contains the text "Calculation of the three parts of the purchase price", which is not fitting for contracts without monetization.</t>
  </si>
  <si>
    <t xml:space="preserve">4, more precisely: "EN - Trucks - Agreement (version 4) MailMerge", ELO-ID:978865, document version 2. </t>
  </si>
  <si>
    <t xml:space="preserve">The template used, and by consequence also this contract, has an allocation annex (annex to the Claims Purchase Agreement) that calculates with a factor of 0.73 withoug making this number explicit. </t>
  </si>
  <si>
    <t>Fixkraft-Futtermittel GmbH
Florian Oberparleiter
Donaustr. 3, AT-4470 Enns</t>
  </si>
  <si>
    <t>TRANSPORTES ARGOS, SL
attn. D. Andrés Narváez 
AUTOVIA MEDITERRANEO A-7 E-15 KM. 589  
30892 LIBRILLA (MURCIA) ESPAÑA</t>
  </si>
  <si>
    <t>LUIS TORTOSA SEGOVIA SL
attn. Felipe Duran
C/ CUENCA, 3 
03440 IBI (ALICANTE)</t>
  </si>
  <si>
    <t>0034-966 552 235</t>
  </si>
  <si>
    <t xml:space="preserve">ROCA-TIR, S.L.U. 
Attn. Antonio Roca Ledesma
Avinguda 11 de Setembre,1. 
08349 CABRERA DE MAR. </t>
  </si>
  <si>
    <t>TRANSPORTES FRIGORIFICOS TORRADEFLOT, S.A.
Attn. JUAN FONT TORRADEFLOT
C/ MANUEL DE FALLA, 15 
08840 VILADECANS</t>
  </si>
  <si>
    <t>22.11.201</t>
  </si>
  <si>
    <t>DE82440800500820040300</t>
  </si>
  <si>
    <t>DRESDEFF440</t>
  </si>
  <si>
    <t>Annex to the Claims Purchase Agreement contains an individualised calculation (with a factor of 0.75).</t>
  </si>
  <si>
    <t>Vion-Gruppe</t>
  </si>
  <si>
    <t xml:space="preserve">Tegelbarg 19-21, 24576 Bad Bramstedt </t>
  </si>
  <si>
    <t>Karl-Heinz Lonnemann</t>
  </si>
  <si>
    <t>VION FKM Furth im Wald GmbH</t>
  </si>
  <si>
    <t>Marienstraße 21, 93437 Furth im Wald</t>
  </si>
  <si>
    <t>VION Hilden GmbH</t>
  </si>
  <si>
    <t>Westring 21, 40721 Hilden</t>
  </si>
  <si>
    <t xml:space="preserve">Christian Henke
</t>
  </si>
  <si>
    <t>VION SBL Landshut GmbH</t>
  </si>
  <si>
    <t>Am Banngraben 24, 84030 Landshut</t>
  </si>
  <si>
    <t>Johann Auer</t>
  </si>
  <si>
    <t xml:space="preserve">Ulrich Steinemann </t>
  </si>
  <si>
    <t xml:space="preserve">VION Perleberg GmbH </t>
  </si>
  <si>
    <t xml:space="preserve">Buchholzer Chaussee 24, 19348 Perleberg </t>
  </si>
  <si>
    <t>Klaus Voigt</t>
  </si>
  <si>
    <t xml:space="preserve">Sylvia Pittack </t>
  </si>
  <si>
    <t>VION Vilshofen GmbH</t>
  </si>
  <si>
    <t>Aidenbacher Straße 78, 94474 Vilshofen</t>
  </si>
  <si>
    <t>VION Zeven AG</t>
  </si>
  <si>
    <t>Tannenkamp 26-28, 27404 Zeven-Aspe</t>
  </si>
  <si>
    <t>Carsten Barelmann</t>
  </si>
  <si>
    <t>VION Zucht- und Nutzvieh GmbH</t>
  </si>
  <si>
    <t xml:space="preserve">Dr. Holger Looft </t>
  </si>
  <si>
    <t xml:space="preserve">Ahlener Fleischhandel GmbH </t>
  </si>
  <si>
    <t xml:space="preserve">Kruppstraße 18, 59227 Ahlen </t>
  </si>
  <si>
    <t>Frank Böckenkötter</t>
  </si>
  <si>
    <t>Christian Witteborg</t>
  </si>
  <si>
    <t>Armin Trinkwalder</t>
  </si>
  <si>
    <t xml:space="preserve">Südfleisch Bamberg GmbH </t>
  </si>
  <si>
    <t xml:space="preserve">Lichtenhaidestrasse 3, 96052 Bamberg </t>
  </si>
  <si>
    <t>Hartmut Käßer</t>
  </si>
  <si>
    <t>BestHides GmbH</t>
  </si>
  <si>
    <t>Wasserbruck 3, 84173 Eching-Weixerau</t>
  </si>
  <si>
    <t>Alfred Horn</t>
  </si>
  <si>
    <t>Bernhard Gronegger</t>
  </si>
  <si>
    <t>VION Crailsheim GmbH</t>
  </si>
  <si>
    <t xml:space="preserve">Tiefenbacher Straße 70, 74564 Crailsheim </t>
  </si>
  <si>
    <t>Robert Boos</t>
  </si>
  <si>
    <t xml:space="preserve">VION Emstek GmbH </t>
  </si>
  <si>
    <t xml:space="preserve">Wilhelm-Bunsen-Straße 15, 49685 Emstek </t>
  </si>
  <si>
    <t xml:space="preserve">David de Camp </t>
  </si>
  <si>
    <t>Bernd Janssen</t>
  </si>
  <si>
    <t>DE_244955656</t>
  </si>
  <si>
    <t>DE_115657187</t>
  </si>
  <si>
    <t>DE_814955110</t>
  </si>
  <si>
    <t>DE_116922083</t>
  </si>
  <si>
    <t>DE_242699032</t>
  </si>
  <si>
    <t>DE_198611902</t>
  </si>
  <si>
    <t>DE_260980979</t>
  </si>
  <si>
    <t>DE_128664343</t>
  </si>
  <si>
    <t>DE_147857177</t>
  </si>
  <si>
    <t>DE_811303144</t>
  </si>
  <si>
    <t>Vion Move GmbH, Dr. Berthold Schanze, Rudolf-Diesel-Straße, 10, 86807, Buchloe</t>
  </si>
  <si>
    <t>VION FKM Furth im Wald GmbH, Dr. Berthold Schanze, Rudolf-Diesel-Straße, 10, 86807, Buchloe</t>
  </si>
  <si>
    <t>VION Hilden GmbH, Dr. Berthold Schanze, Westring, 21, 40721, Hilden</t>
  </si>
  <si>
    <t>VION SBL Landshut GmbH, Dr. Berthold Schanze, Am Banngraben, 24, 84030, Landshut</t>
  </si>
  <si>
    <t xml:space="preserve">VION Perleberg GmbH , Dr. Berthold Schanze, Buchholzer Chaussee, 24, 19348, Perleberg </t>
  </si>
  <si>
    <t>VION Vilshofen GmbH, Dr. Berthold Schanze, Aidenbacher Straße, 78, 94474, Vilshofen</t>
  </si>
  <si>
    <t>VION Zeven AG, Dr. Berthold Schanze, Tannenkamp, 26-28, 27404, Zeven-Aspe</t>
  </si>
  <si>
    <t xml:space="preserve">VION Zucht- und Nutzvieh GmbH, Dr. Berthold Schanze, Tegelbarg, 19-21, 24576, Bad Bramstedt </t>
  </si>
  <si>
    <t xml:space="preserve">Ahlener Fleischhandel GmbH , Dr. Berthold Schanze, Kruppstraße, 18, 59227, Ahlen </t>
  </si>
  <si>
    <t xml:space="preserve">Südfleisch Bamberg GmbH , Dr. Berthold Schanze, Lichtenhaidestrasse, 3, 96052, Bamberg </t>
  </si>
  <si>
    <t>BestHides GmbH, Dr. Berthold Schanze, Wasserbruck, 3, 84173, Eching-Weixerau</t>
  </si>
  <si>
    <t xml:space="preserve">VION Crailsheim GmbH, Dr. Berthold Schanze, Tiefenbacher Straße, 70, 74564, Crailsheim </t>
  </si>
  <si>
    <t xml:space="preserve">VION Emstek GmbH , Dr. Berthold Schanze, Wilhelm-Bunsen-Straße, 15, 49685, Emstek </t>
  </si>
  <si>
    <t xml:space="preserve">Südfleisch Holding GmbH </t>
  </si>
  <si>
    <t>Südfleisch Holding GmbH , Dr. Berthold Schanze, Rudolf-Diesel-Straße, 10, 86807, Buchloe</t>
  </si>
  <si>
    <t>00498241503173</t>
  </si>
  <si>
    <t xml:space="preserve">VION Food North GmbH </t>
  </si>
  <si>
    <t>VION Food North GmbH , Dr. Berthold Schanze, Rudolf-Diesel-Straße, 10, 86807, Buchloe</t>
  </si>
  <si>
    <t>DE - LKW - Vertrag MJG final - MailMerge, ELO-ID: 981723, Version 16</t>
  </si>
  <si>
    <t>Sperrholz Koch GmbH</t>
  </si>
  <si>
    <t>Engelhard &amp; Flatscher GmbH &amp; Co. KG</t>
  </si>
  <si>
    <t>DE_169185199</t>
  </si>
  <si>
    <t>DE_148923722</t>
  </si>
  <si>
    <t>DE_145796964</t>
  </si>
  <si>
    <t>DE_34658010893</t>
  </si>
  <si>
    <t>DE_120700385</t>
  </si>
  <si>
    <t>DE_814525072</t>
  </si>
  <si>
    <t>DE_813277859</t>
  </si>
  <si>
    <t>Otterkamp 11,  48653 Coesfeld</t>
  </si>
  <si>
    <t>Hürderstraße 3,  85551 Kirchheim bei München</t>
  </si>
  <si>
    <t>Engelhard &amp; Flatscher GmbH &amp; Co. KG, Max Roggemann, Hürderstraße , 3, 85551, Kirchheim bei München</t>
  </si>
  <si>
    <t>Sperrholz Koch GmbH, z.H. Max Roggemann, Otterkamp 11, 48653, Coesfeld</t>
  </si>
  <si>
    <t xml:space="preserve">DE - LKW - Vertrag MJG final - MailMerge, ELO-ID:981723, document version: 16 </t>
  </si>
  <si>
    <t>Gerhard-Rummler-Straße 1, 74343 Sachsenheim</t>
  </si>
  <si>
    <t>Gerhard Kaufmann</t>
  </si>
  <si>
    <t>Rietenauer Mineralquellen GmbH</t>
  </si>
  <si>
    <t>Dr. Alexander Granget</t>
  </si>
  <si>
    <t>Winkels Getränke Logistik GmbH</t>
  </si>
  <si>
    <t>Winkels-Gruppe</t>
  </si>
  <si>
    <t>07147 6010-115</t>
  </si>
  <si>
    <t>GFGH-Gruppen</t>
  </si>
  <si>
    <t xml:space="preserve">Getränke Ziegler GmbH </t>
  </si>
  <si>
    <t>Getränke Kiesslinger GmbH</t>
  </si>
  <si>
    <t>Industriering  6, 86149 Breitengüßbach</t>
  </si>
  <si>
    <t>Ziegler-Gruppe</t>
  </si>
  <si>
    <t>09123-166 232</t>
  </si>
  <si>
    <t>erwin.doerner@getraenkeziegler.de</t>
  </si>
  <si>
    <t>Matthias.Fritsch@getraenkeziegler.de</t>
  </si>
  <si>
    <t>'09544-985522</t>
  </si>
  <si>
    <t>peterk@getraenke-kiesslinger.de</t>
  </si>
  <si>
    <t>Fako-M Getränke GmbH &amp; Co. KG</t>
  </si>
  <si>
    <t>Am Fuchsberg 1, 41468 Neuss</t>
  </si>
  <si>
    <t>Michael Keith</t>
  </si>
  <si>
    <t>Fako-Gruppe</t>
  </si>
  <si>
    <t>Heinrich Gelhaus</t>
  </si>
  <si>
    <t>Geschäftsführer ihrer Komplementärin, der Fako-M Getränke Verwaltungs GmbH,</t>
  </si>
  <si>
    <t>Fako-M Getränke GmbH &amp; Co. KG z.H. Thomas Lein, Am Fuchsberg 1 41468 Neuss</t>
  </si>
  <si>
    <t>Getränke Meyer GmbH z.H. Jens Serowy, Im Gewerbegebiet 30 49459 Lembruch</t>
  </si>
  <si>
    <t>Meyer &amp; Simon Getränke GmbH z.H. Michael Born, Woldzegartener Weg 37-41 17207 Leizen</t>
  </si>
  <si>
    <t>01737234208</t>
  </si>
  <si>
    <t>thomas.lein@fako-m.de</t>
  </si>
  <si>
    <t>juergen.wolsfeld@fako-m.de</t>
  </si>
  <si>
    <t>DE_811474914</t>
  </si>
  <si>
    <t>DE_262883283</t>
  </si>
  <si>
    <t>DE_137334983</t>
  </si>
  <si>
    <t>DE_118610392</t>
  </si>
  <si>
    <t>Getränke Nordmann GmbH</t>
  </si>
  <si>
    <t>DE_231407463</t>
  </si>
  <si>
    <t>DE_117773691</t>
  </si>
  <si>
    <t>Nordmann-Gruppe</t>
  </si>
  <si>
    <t>WVG Getränkefachgroßhandel GmbH</t>
  </si>
  <si>
    <t>Apfelborn 1-6, 06347 Gerbstedt OT Siersleben</t>
  </si>
  <si>
    <t>Weydringer-Gruppe</t>
  </si>
  <si>
    <t>Bad Harzburger Mineralbrunnen GmbH</t>
  </si>
  <si>
    <t>Am Zauberberg 3, 38667 Bad Harzburg</t>
  </si>
  <si>
    <t>Okertaler Mineralbrunnen GmbH</t>
  </si>
  <si>
    <t>Okertal 13, 38642 Goslar</t>
  </si>
  <si>
    <t>Jens Weydringer</t>
  </si>
  <si>
    <t>WVG Getränkefachgroßhandel GmbH z.H. Axel Weydringer, Apfelborn  1-6 06347 Gerbstedt</t>
  </si>
  <si>
    <t>Bad Harzburger Mineralbrunnen GmbH z.H. Axel Weydringer, Am Zauberberg 3 38667 Bad Harzburg</t>
  </si>
  <si>
    <t>Okertaler Mineralbrunnen GmbH z.H. Axel Weydringer, Okertal  13 38642 Goslar</t>
  </si>
  <si>
    <t>DE_152807472</t>
  </si>
  <si>
    <t>DE_115381435</t>
  </si>
  <si>
    <t>DE_814316618</t>
  </si>
  <si>
    <t xml:space="preserve"> Gebr.-Heyn-Str. 11,  21337 Lüneburg</t>
  </si>
  <si>
    <t>Roggemann</t>
  </si>
  <si>
    <t xml:space="preserve"> Waldhofstr. 16,  25474 Ellerbek</t>
  </si>
  <si>
    <t xml:space="preserve"> Am Güterbahnhof 10/11,  06188 Landsberg</t>
  </si>
  <si>
    <t xml:space="preserve"> Steinweg 16,  16348 Wandlitz</t>
  </si>
  <si>
    <t xml:space="preserve"> Ziegeleiweg 6-9,  31177 Harsum</t>
  </si>
  <si>
    <t xml:space="preserve"> Obere Lerch 7,  91166 Georgensgmünd</t>
  </si>
  <si>
    <t xml:space="preserve">Geschäftsführer der Komplementärin, der Jürgen Roggemann GmbH, </t>
  </si>
  <si>
    <t>Marc Seidel</t>
  </si>
  <si>
    <t xml:space="preserve">Ahrensstraße </t>
  </si>
  <si>
    <t>Bremen</t>
  </si>
  <si>
    <t>0034 95 111 77 17</t>
  </si>
  <si>
    <t>Compania Logistica Acotral SA
Pol. Ind., Calle Cueva de Viera, 2, 
29200 Antequera, Málaga</t>
  </si>
  <si>
    <t>Cami del Roure 5
17706  POINT DE MOLINS (GIRONA)</t>
  </si>
  <si>
    <t>Mr. Peter Dagn + Mrs. Melanie Pirchmoser, Egerbach 77, A-6334 Schwoich</t>
  </si>
  <si>
    <t>Josef Gertl Geselldschaft m.b.H.
Herrn Josef Gertl 
Siedlung 151, 6261 Strass im Zillertal</t>
  </si>
  <si>
    <t>DE_1420240959</t>
  </si>
  <si>
    <t>Horst Bartels</t>
  </si>
  <si>
    <t>Wohlert-Besitzgesellschaft KG</t>
  </si>
  <si>
    <t>Hans Joachim Wohlert</t>
  </si>
  <si>
    <t>Komplementär (persönlich haftender Gesellschafter)</t>
  </si>
  <si>
    <t>GGS Gastronomie-Getränke-Service GmbH</t>
  </si>
  <si>
    <t>DE_143875768</t>
  </si>
  <si>
    <t>DE_260172314</t>
  </si>
  <si>
    <t>DE_215999442</t>
  </si>
  <si>
    <t>Heiligentalstr. 20, 71546 Aspach</t>
  </si>
  <si>
    <t>Gerhard-Rummler-Straße</t>
  </si>
  <si>
    <t>Sachsenheim</t>
  </si>
  <si>
    <t>alexander.granget@winkels.de</t>
  </si>
  <si>
    <t>AT_844501262</t>
  </si>
  <si>
    <t>DE_116150032</t>
  </si>
  <si>
    <t>DE_811389020</t>
  </si>
  <si>
    <t>DE_185722824</t>
  </si>
  <si>
    <t>DE_811378681</t>
  </si>
  <si>
    <t>DK_29482713</t>
  </si>
  <si>
    <t>DK_60523614</t>
  </si>
  <si>
    <t>DK_26076978</t>
  </si>
  <si>
    <t>DE_815196127</t>
  </si>
  <si>
    <t>DE_133517437</t>
  </si>
  <si>
    <t>DE_235565166</t>
  </si>
  <si>
    <t>ES_52810287X</t>
  </si>
  <si>
    <t>ES_74424168D</t>
  </si>
  <si>
    <t>ES_77564121W</t>
  </si>
  <si>
    <t>ES_74319396W</t>
  </si>
  <si>
    <t>ES_74434893Q</t>
  </si>
  <si>
    <t>ES_48394501V</t>
  </si>
  <si>
    <t>ES_52810884D</t>
  </si>
  <si>
    <t>DE_116008507</t>
  </si>
  <si>
    <t>DE_180116171</t>
  </si>
  <si>
    <t>DE_139652663</t>
  </si>
  <si>
    <t>DE_139147204</t>
  </si>
  <si>
    <t>DE_162597519</t>
  </si>
  <si>
    <t>CH_105778633MWST</t>
  </si>
  <si>
    <t>DE_221074542</t>
  </si>
  <si>
    <t>DE_121386152</t>
  </si>
  <si>
    <t>DE_170534843</t>
  </si>
  <si>
    <t>DE_177016368</t>
  </si>
  <si>
    <t>edit</t>
  </si>
  <si>
    <t>ES_B30125926</t>
  </si>
  <si>
    <t>Marcus Dellnitz</t>
  </si>
  <si>
    <t>Frauke Kappesser</t>
  </si>
  <si>
    <t>Geschäftsführer der Komplementärin, der Westerwald Brauerei H. Schneider Verwaltungs-GmbH</t>
  </si>
  <si>
    <t>Transportes Vicente Gimeno S.L.
Attn: Vicente Gimeno Linares
Calle La Senyera, 30-13
46006 Valencia</t>
  </si>
  <si>
    <t>0034 607 351 616</t>
  </si>
  <si>
    <t>KAGER SAS
z. Hd. Egon Kager
Via del Sole,22
I-39010  ANDRIAN</t>
  </si>
  <si>
    <t>DE_204915596</t>
  </si>
  <si>
    <t>DE_273967855</t>
  </si>
  <si>
    <t>DE_811181200</t>
  </si>
  <si>
    <t>DE_226621588</t>
  </si>
  <si>
    <t>DE_811181371</t>
  </si>
  <si>
    <t>ES_15395802Q</t>
  </si>
  <si>
    <t>ES_27507289W</t>
  </si>
  <si>
    <t>ES_22521770D</t>
  </si>
  <si>
    <t>ES_06233174J</t>
  </si>
  <si>
    <t>ES_22450103X</t>
  </si>
  <si>
    <t>ES_19462819N</t>
  </si>
  <si>
    <t>ES_75223456R</t>
  </si>
  <si>
    <t>ES_23234524Q</t>
  </si>
  <si>
    <t>ES_48509374M</t>
  </si>
  <si>
    <t>ES_48549287J</t>
  </si>
  <si>
    <t>ES_15386895X</t>
  </si>
  <si>
    <t>ES_20798067H</t>
  </si>
  <si>
    <t>ES_72879682L</t>
  </si>
  <si>
    <t>ES_16745667B</t>
  </si>
  <si>
    <t>BE_0420074930</t>
  </si>
  <si>
    <t>BE_0433857838</t>
  </si>
  <si>
    <t>NL_807799701B01</t>
  </si>
  <si>
    <t>ES_B43673144</t>
  </si>
  <si>
    <t>DE_149145931</t>
  </si>
  <si>
    <t>DE_118639923</t>
  </si>
  <si>
    <t>ES_B43383769</t>
  </si>
  <si>
    <t>PL_7743075571</t>
  </si>
  <si>
    <t>IT_01395010125</t>
  </si>
  <si>
    <t>LU_18248232</t>
  </si>
  <si>
    <t>PL_9281801497</t>
  </si>
  <si>
    <t>DE_121290804</t>
  </si>
  <si>
    <t>ES_77509699K</t>
  </si>
  <si>
    <t>ES_18890254D</t>
  </si>
  <si>
    <t>ES_73755148J</t>
  </si>
  <si>
    <t>ES_27495933P</t>
  </si>
  <si>
    <t>ES_40853123V</t>
  </si>
  <si>
    <t>ES_43708957X</t>
  </si>
  <si>
    <t>ES_44166932D</t>
  </si>
  <si>
    <t>ES_77518116C</t>
  </si>
  <si>
    <t>ES_16782634V</t>
  </si>
  <si>
    <t>ES_46754945Q</t>
  </si>
  <si>
    <t>ES_73751583J</t>
  </si>
  <si>
    <t>ES_75227155C</t>
  </si>
  <si>
    <t>ES_27255224V</t>
  </si>
  <si>
    <t>ES_34798533Q</t>
  </si>
  <si>
    <t>ES_27525511P</t>
  </si>
  <si>
    <t>ES_23239815V</t>
  </si>
  <si>
    <t>ES_22576239Z</t>
  </si>
  <si>
    <t>ES_22576240S</t>
  </si>
  <si>
    <t>ES_15072308V</t>
  </si>
  <si>
    <t>ES_72499133M</t>
  </si>
  <si>
    <t>PL_9532631384</t>
  </si>
  <si>
    <t>ES_27526559K</t>
  </si>
  <si>
    <t>ES_27518221D</t>
  </si>
  <si>
    <t>ES_72569776S</t>
  </si>
  <si>
    <t>ES_43708946E</t>
  </si>
  <si>
    <t>ES_40341794M</t>
  </si>
  <si>
    <t>ES_1598211Q</t>
  </si>
  <si>
    <t>ES_77517687M</t>
  </si>
  <si>
    <t>ES_40840098X</t>
  </si>
  <si>
    <t>ES_06215443S</t>
  </si>
  <si>
    <t>ES_78055316D</t>
  </si>
  <si>
    <t>ES_74434529C</t>
  </si>
  <si>
    <t>ES_34090174B</t>
  </si>
  <si>
    <t>ES_08901498S</t>
  </si>
  <si>
    <t>ES_15244473G</t>
  </si>
  <si>
    <t>ES_45589488S</t>
  </si>
  <si>
    <t>ES_40860416L</t>
  </si>
  <si>
    <t>ES_77997148P</t>
  </si>
  <si>
    <t>ES_40859406K</t>
  </si>
  <si>
    <t>ES_77961980F</t>
  </si>
  <si>
    <t>ES_15985745D</t>
  </si>
  <si>
    <t>ES_15915452G</t>
  </si>
  <si>
    <t>ES_74605423R</t>
  </si>
  <si>
    <t>ES_40845326V</t>
  </si>
  <si>
    <t>ES_11914052Y</t>
  </si>
  <si>
    <t>ES_77711553G</t>
  </si>
  <si>
    <t>ES_13896984Q</t>
  </si>
  <si>
    <t>ES_45585217E</t>
  </si>
  <si>
    <t>ES_52812827C</t>
  </si>
  <si>
    <t>ES_40339961P</t>
  </si>
  <si>
    <t>ES_27497258E</t>
  </si>
  <si>
    <t>ES_22475631P</t>
  </si>
  <si>
    <t>ES_74165804G</t>
  </si>
  <si>
    <t>ES_27426567X</t>
  </si>
  <si>
    <t>ES_43705591W</t>
  </si>
  <si>
    <t>ES_22577249N</t>
  </si>
  <si>
    <t>ES_22577248B</t>
  </si>
  <si>
    <t>ES_22577176P</t>
  </si>
  <si>
    <t>ES_73751637K</t>
  </si>
  <si>
    <t>ES_22527849Q</t>
  </si>
  <si>
    <t>ES_22551010Q</t>
  </si>
  <si>
    <t>ES_22585530J</t>
  </si>
  <si>
    <t>ES_22585529N</t>
  </si>
  <si>
    <t>ES_19875912W</t>
  </si>
  <si>
    <t>ES_40360009T</t>
  </si>
  <si>
    <t>ES_21622868Q</t>
  </si>
  <si>
    <t>ES_40851277B</t>
  </si>
  <si>
    <t>ES_75220708J</t>
  </si>
  <si>
    <t>ES_40852513M</t>
  </si>
  <si>
    <t>ES_47697168K</t>
  </si>
  <si>
    <t>ES_17733794N</t>
  </si>
  <si>
    <t>ES_77522712Q</t>
  </si>
  <si>
    <t>ES_53209971T</t>
  </si>
  <si>
    <t>ES_22534436W</t>
  </si>
  <si>
    <t>ES_29204575A</t>
  </si>
  <si>
    <t>ES_11050161H</t>
  </si>
  <si>
    <t>ES_43718823D</t>
  </si>
  <si>
    <t>DE_167989770</t>
  </si>
  <si>
    <t>ES_19824823L</t>
  </si>
  <si>
    <t>ES_15896393N</t>
  </si>
  <si>
    <t>PT_503618624</t>
  </si>
  <si>
    <t>ES_B59326355</t>
  </si>
  <si>
    <t>ES_73536750T</t>
  </si>
  <si>
    <t>ES_47904346S</t>
  </si>
  <si>
    <t>ES_43742592L</t>
  </si>
  <si>
    <t>ES_78081964T</t>
  </si>
  <si>
    <t>ES_X3932517T</t>
  </si>
  <si>
    <t>CH_102737365</t>
  </si>
  <si>
    <t>DE_232658345</t>
  </si>
  <si>
    <t>DE_813894687</t>
  </si>
  <si>
    <t>PL_7810017450</t>
  </si>
  <si>
    <t>IT_00848120218</t>
  </si>
  <si>
    <t>AT_U36629706</t>
  </si>
  <si>
    <t>CH_E107976954</t>
  </si>
  <si>
    <t>AT_U18334103</t>
  </si>
  <si>
    <t>AT_U18322205</t>
  </si>
  <si>
    <t>AT_U59070329</t>
  </si>
  <si>
    <t>DE_141625421</t>
  </si>
  <si>
    <t>AT_U35750200</t>
  </si>
  <si>
    <t>AT_U39964400</t>
  </si>
  <si>
    <t>AT_U32403805</t>
  </si>
  <si>
    <t>IT_02516410210</t>
  </si>
  <si>
    <t>IT_01198340216</t>
  </si>
  <si>
    <t>AT_U32446902</t>
  </si>
  <si>
    <t>AT_U44651006</t>
  </si>
  <si>
    <t>RO_21562338</t>
  </si>
  <si>
    <t>PL_7642390584</t>
  </si>
  <si>
    <t>PL_7640103876</t>
  </si>
  <si>
    <t>IT_00373790211</t>
  </si>
  <si>
    <t>PL_5992892150</t>
  </si>
  <si>
    <t>AT_U64523304</t>
  </si>
  <si>
    <t>AT_U33533209</t>
  </si>
  <si>
    <t>AT_U33146100</t>
  </si>
  <si>
    <t>AT_U41508800</t>
  </si>
  <si>
    <t>AT_U67176067</t>
  </si>
  <si>
    <t>AT_U57333424</t>
  </si>
  <si>
    <t>AT_U57523059</t>
  </si>
  <si>
    <t>AT_U37204707</t>
  </si>
  <si>
    <t>AT_U56428716</t>
  </si>
  <si>
    <t>AT_U32052809</t>
  </si>
  <si>
    <t>IT_00618130215</t>
  </si>
  <si>
    <t>AT_U22039309</t>
  </si>
  <si>
    <t>AT_U49586407</t>
  </si>
  <si>
    <t>AT_U52860104</t>
  </si>
  <si>
    <t>SK_2120304802</t>
  </si>
  <si>
    <t>AT_U40146908</t>
  </si>
  <si>
    <t>DE_812026637</t>
  </si>
  <si>
    <t>DE_812026629</t>
  </si>
  <si>
    <t>DE_813978788</t>
  </si>
  <si>
    <t>SK_2022005964</t>
  </si>
  <si>
    <t>DE_194298035</t>
  </si>
  <si>
    <t>DE_143837199</t>
  </si>
  <si>
    <t>DE_818524779</t>
  </si>
  <si>
    <t>AT_U43500608</t>
  </si>
  <si>
    <t>DE_240417989 </t>
  </si>
  <si>
    <t>DE_142831775</t>
  </si>
  <si>
    <t>DE_123368562</t>
  </si>
  <si>
    <t>DE_291287670</t>
  </si>
  <si>
    <t>DE_125236335</t>
  </si>
  <si>
    <t>DE_191547481</t>
  </si>
  <si>
    <t>DE_116734093</t>
  </si>
  <si>
    <t>DE_145347837</t>
  </si>
  <si>
    <t>DE_123046011</t>
  </si>
  <si>
    <t>DE_209899378</t>
  </si>
  <si>
    <t>DE_140474169</t>
  </si>
  <si>
    <t>DE_157713413</t>
  </si>
  <si>
    <t>DE_811468231</t>
  </si>
  <si>
    <t>DE_163142477</t>
  </si>
  <si>
    <t>DE_8835610043</t>
  </si>
  <si>
    <t>DE_133133719</t>
  </si>
  <si>
    <t>DE_32757873359</t>
  </si>
  <si>
    <t>DE_196136760</t>
  </si>
  <si>
    <t>DE_142862274</t>
  </si>
  <si>
    <t>DE_216846980</t>
  </si>
  <si>
    <t>DE_118479003</t>
  </si>
  <si>
    <t>DE_814098822</t>
  </si>
  <si>
    <t>DE_140915247</t>
  </si>
  <si>
    <t>DE_182450271</t>
  </si>
  <si>
    <t>DE_5520428006</t>
  </si>
  <si>
    <t>DE_147998548</t>
  </si>
  <si>
    <t>DE_122283549</t>
  </si>
  <si>
    <t>DE_135502142</t>
  </si>
  <si>
    <t>DE_128941243</t>
  </si>
  <si>
    <t>DE_149247914</t>
  </si>
  <si>
    <t>DE_245365526</t>
  </si>
  <si>
    <t>DE_255271630</t>
  </si>
  <si>
    <t>DE_120394774</t>
  </si>
  <si>
    <t>DE_811267282</t>
  </si>
  <si>
    <t>DE_812719846</t>
  </si>
  <si>
    <t>DE_180365447</t>
  </si>
  <si>
    <t>DE_148555348</t>
  </si>
  <si>
    <t>DE_01434130978</t>
  </si>
  <si>
    <t>DE_812606614</t>
  </si>
  <si>
    <t>DE_811863740</t>
  </si>
  <si>
    <t>DE_252731025</t>
  </si>
  <si>
    <t>DE_197906891</t>
  </si>
  <si>
    <t>DE_147854435</t>
  </si>
  <si>
    <t>DE_145206067</t>
  </si>
  <si>
    <t>DE_813393810</t>
  </si>
  <si>
    <t>DE_812592028</t>
  </si>
  <si>
    <t>DE_812528478</t>
  </si>
  <si>
    <t>DE_811353859</t>
  </si>
  <si>
    <t>DE_811232848</t>
  </si>
  <si>
    <t>DE_811130443</t>
  </si>
  <si>
    <t>DE_273113642</t>
  </si>
  <si>
    <t>DE_192108360</t>
  </si>
  <si>
    <t>DE_173508009</t>
  </si>
  <si>
    <t>DE_147815658</t>
  </si>
  <si>
    <t>DE_147437710</t>
  </si>
  <si>
    <t>DE_138460146</t>
  </si>
  <si>
    <t>DE_137379735</t>
  </si>
  <si>
    <t>DE_117897977</t>
  </si>
  <si>
    <t>DE_116730240</t>
  </si>
  <si>
    <t>DE_116486022</t>
  </si>
  <si>
    <t>DE_115169574</t>
  </si>
  <si>
    <t>DE_114205101</t>
  </si>
  <si>
    <t>DE_112652326</t>
  </si>
  <si>
    <t>DE_126957135</t>
  </si>
  <si>
    <t>DE_4523404356</t>
  </si>
  <si>
    <t>DE_197887225</t>
  </si>
  <si>
    <t>DE_127780194</t>
  </si>
  <si>
    <t>DE_118085492</t>
  </si>
  <si>
    <t>DE_125916150</t>
  </si>
  <si>
    <t>DE_112889198</t>
  </si>
  <si>
    <t>DE_119262095</t>
  </si>
  <si>
    <t>DE_115311855</t>
  </si>
  <si>
    <t>DE_114698254</t>
  </si>
  <si>
    <t>DE_811733017</t>
  </si>
  <si>
    <t>DE_165197469</t>
  </si>
  <si>
    <t>DE_114626580</t>
  </si>
  <si>
    <t>DE_811790862</t>
  </si>
  <si>
    <t>DE_124381025</t>
  </si>
  <si>
    <t>DE_252626134</t>
  </si>
  <si>
    <t>DE_135095709</t>
  </si>
  <si>
    <t>DE_132279583</t>
  </si>
  <si>
    <t>DE_114413322</t>
  </si>
  <si>
    <t>DE_134657210</t>
  </si>
  <si>
    <t>DE_135376879</t>
  </si>
  <si>
    <t>DE_145355271</t>
  </si>
  <si>
    <t>DE_206318735</t>
  </si>
  <si>
    <t>DE_205970871</t>
  </si>
  <si>
    <t>DE_811335953</t>
  </si>
  <si>
    <t>DE_147640940</t>
  </si>
  <si>
    <t>DE_197571105</t>
  </si>
  <si>
    <t>DE_114094797</t>
  </si>
  <si>
    <t>DE_215752979</t>
  </si>
  <si>
    <t>DE_135372377</t>
  </si>
  <si>
    <t>DE_811422924</t>
  </si>
  <si>
    <t>DE_117340127</t>
  </si>
  <si>
    <t>DE_119681176</t>
  </si>
  <si>
    <t>DE_218180350</t>
  </si>
  <si>
    <t>DE_812228669</t>
  </si>
  <si>
    <t>DE_266479771</t>
  </si>
  <si>
    <t>DE_141512227</t>
  </si>
  <si>
    <t>DE_117767724</t>
  </si>
  <si>
    <t>DE_113291321</t>
  </si>
  <si>
    <t>DE_146281435</t>
  </si>
  <si>
    <t>DE_153102848</t>
  </si>
  <si>
    <t>DE_812608339</t>
  </si>
  <si>
    <t>DE_136662136</t>
  </si>
  <si>
    <t>DE_200064789</t>
  </si>
  <si>
    <t>DE_113866569</t>
  </si>
  <si>
    <t>DE_144893191</t>
  </si>
  <si>
    <t>DE_5400201260</t>
  </si>
  <si>
    <t>DE_135075533</t>
  </si>
  <si>
    <t>DE_252374957</t>
  </si>
  <si>
    <t>DE_812599079</t>
  </si>
  <si>
    <t>DE_124013555</t>
  </si>
  <si>
    <t>DE_140300048</t>
  </si>
  <si>
    <t>DE_148491332</t>
  </si>
  <si>
    <t>DE_242310044</t>
  </si>
  <si>
    <t>DE_218559761</t>
  </si>
  <si>
    <t>DE_813309898</t>
  </si>
  <si>
    <t>DE_144028008</t>
  </si>
  <si>
    <t>DE_131549918</t>
  </si>
  <si>
    <t>DE_124381582</t>
  </si>
  <si>
    <t>DE_811219201</t>
  </si>
  <si>
    <t>DE_126728854</t>
  </si>
  <si>
    <t>DE_119118479</t>
  </si>
  <si>
    <t>DE_143852172</t>
  </si>
  <si>
    <t>DE_118904627</t>
  </si>
  <si>
    <t>DE_252630456</t>
  </si>
  <si>
    <t>DE_238219306</t>
  </si>
  <si>
    <t>DE_115381347</t>
  </si>
  <si>
    <t>DE_119503846</t>
  </si>
  <si>
    <t>DE_123101688</t>
  </si>
  <si>
    <t>DE_129999965</t>
  </si>
  <si>
    <t>DE_156413030</t>
  </si>
  <si>
    <t>DE_185964907</t>
  </si>
  <si>
    <t>DE_195302575</t>
  </si>
  <si>
    <t>DE_199098229</t>
  </si>
  <si>
    <t>DE_199796384</t>
  </si>
  <si>
    <t>DE_202707394</t>
  </si>
  <si>
    <t>DE_218722009</t>
  </si>
  <si>
    <t>DE_277027528</t>
  </si>
  <si>
    <t>DE_811804766</t>
  </si>
  <si>
    <t>DE_814310994</t>
  </si>
  <si>
    <t>Günter Bischofberger</t>
  </si>
  <si>
    <t>Ach 2, 88353 Kißlegg</t>
  </si>
  <si>
    <t>07563-914364</t>
  </si>
  <si>
    <t>info@bischofberger-transporte.eu</t>
  </si>
  <si>
    <t>DE92 6509 1040 0470 4750 05</t>
  </si>
  <si>
    <t>GENODES1LEU</t>
  </si>
  <si>
    <t>Bischofberger Internationale Transport-GmbH &amp; Co. KG</t>
  </si>
  <si>
    <t>Geschäftsführer ihrer Komplementärin Bischofberger Beteiligungsgesellschaft mbH</t>
  </si>
  <si>
    <t>HYVEDEMM445</t>
  </si>
  <si>
    <t>Silotransporte Werfring GmbH</t>
  </si>
  <si>
    <t>Johann Werfring</t>
  </si>
  <si>
    <t>0043676847055604</t>
  </si>
  <si>
    <t>hans.werfring@werfring.com</t>
  </si>
  <si>
    <t>AT343312400000208900</t>
  </si>
  <si>
    <t>RLBBAT2E124</t>
  </si>
  <si>
    <t>Untere Hauptstraße 80, 7223 Sieggraben</t>
  </si>
  <si>
    <t>DE - LKW - Vertrag MJG final - MailMerge, ELO-ID:981723, document version: 19</t>
  </si>
  <si>
    <t>Lindenstr. 7, 09241 Mühlau</t>
  </si>
  <si>
    <t>DE - LKW - Vertrag MJG final - MailMerge, ELO-ID: 981723, Version 19</t>
  </si>
  <si>
    <t>Lütticke &amp; Tschirschnitz Gastronomie-Getränke GmbH</t>
  </si>
  <si>
    <t>DE_122883609</t>
  </si>
  <si>
    <t>Jürgen Siebigteroth</t>
  </si>
  <si>
    <t>Jürgen Wolfsfeld</t>
  </si>
  <si>
    <t>Am Fuchsberg</t>
  </si>
  <si>
    <t>Neuss</t>
  </si>
  <si>
    <t>see separated address columns</t>
  </si>
  <si>
    <t xml:space="preserve">DE - LKW - Vertrag MJG final - MailMerge, ELO-ID:981723, document version: 19 </t>
  </si>
  <si>
    <t>Niclas Graf von Pfeil</t>
  </si>
  <si>
    <t>Reisertstraße 40, 53773 Hennef</t>
  </si>
  <si>
    <t xml:space="preserve">Armin Jochheim </t>
  </si>
  <si>
    <t>Armin Jochheim</t>
  </si>
  <si>
    <t>WIFA Getränke-Logistik GmbH &amp; Co. KG</t>
  </si>
  <si>
    <t>Dr. Berthold Schanze</t>
  </si>
  <si>
    <t>Kruppstraße</t>
  </si>
  <si>
    <t xml:space="preserve">Ahlen </t>
  </si>
  <si>
    <t>Peter Denzel</t>
  </si>
  <si>
    <t>Mühlwinkel</t>
  </si>
  <si>
    <t>Wertingen</t>
  </si>
  <si>
    <t>0000 49 0 82 72 / 99 94 - 106</t>
  </si>
  <si>
    <t>Manfred Baensch</t>
  </si>
  <si>
    <t xml:space="preserve">Kronsaalsweg </t>
  </si>
  <si>
    <t>Edith Klute</t>
  </si>
  <si>
    <t xml:space="preserve">Zur Küchenhelle </t>
  </si>
  <si>
    <t>Meschede-Berge</t>
  </si>
  <si>
    <t>Rudolf-Diesel-Straße</t>
  </si>
  <si>
    <t>Buchloe</t>
  </si>
  <si>
    <t>Grundmann-Gruppe</t>
  </si>
  <si>
    <t>Am Zauberberg</t>
  </si>
  <si>
    <t>3</t>
  </si>
  <si>
    <t>Bad Harzburg</t>
  </si>
  <si>
    <t>38667</t>
  </si>
  <si>
    <t>Eric Becker</t>
  </si>
  <si>
    <t>Michael Riess</t>
  </si>
  <si>
    <t xml:space="preserve">Otto-von-Guericke-Ring </t>
  </si>
  <si>
    <t>Wiesbaden</t>
  </si>
  <si>
    <t>0151/67012467</t>
  </si>
  <si>
    <t>Wasserbruck</t>
  </si>
  <si>
    <t>Eching-Weixerau</t>
  </si>
  <si>
    <t>Markus Irmen</t>
  </si>
  <si>
    <t xml:space="preserve">Marie-Bernays-Ring </t>
  </si>
  <si>
    <t>39</t>
  </si>
  <si>
    <t>Mönchengladbach</t>
  </si>
  <si>
    <t>Ursula Schäfer</t>
  </si>
  <si>
    <t xml:space="preserve">Bataverstr. </t>
  </si>
  <si>
    <t>Krefeld</t>
  </si>
  <si>
    <t>02151/5124-151</t>
  </si>
  <si>
    <t>Ralf Goldschmidt</t>
  </si>
  <si>
    <t>Langestr.</t>
  </si>
  <si>
    <t>Ronneberg Empelde</t>
  </si>
  <si>
    <t>Rotraud Degener</t>
  </si>
  <si>
    <t xml:space="preserve">Am Flüthedamm </t>
  </si>
  <si>
    <t>Rosdorf</t>
  </si>
  <si>
    <t>0551/5009971</t>
  </si>
  <si>
    <t>Christian Schöner</t>
  </si>
  <si>
    <t>Rosffelder Straße</t>
  </si>
  <si>
    <t>52/5</t>
  </si>
  <si>
    <t>Crailsheim</t>
  </si>
  <si>
    <t>Jens Altenburg (GF)</t>
  </si>
  <si>
    <t>Christian Cordes (GF)</t>
  </si>
  <si>
    <t xml:space="preserve">Am Lunedeich </t>
  </si>
  <si>
    <t>Bremerhaven</t>
  </si>
  <si>
    <t>0173/6159226</t>
  </si>
  <si>
    <t xml:space="preserve">Hammoorer Weg </t>
  </si>
  <si>
    <t>Bargteheide</t>
  </si>
  <si>
    <t>04532/2737-0</t>
  </si>
  <si>
    <t>Heiko Pelzel</t>
  </si>
  <si>
    <t>Ulmer Str.</t>
  </si>
  <si>
    <t>157</t>
  </si>
  <si>
    <t>Stuttgart</t>
  </si>
  <si>
    <t>Stammweg</t>
  </si>
  <si>
    <t>12-14</t>
  </si>
  <si>
    <t>Leinefelde</t>
  </si>
  <si>
    <t>Grillchausee</t>
  </si>
  <si>
    <t>126</t>
  </si>
  <si>
    <t>Engelbrechtsche Wildnis</t>
  </si>
  <si>
    <t xml:space="preserve">Hürderstraße </t>
  </si>
  <si>
    <t>Kirchheim bei München</t>
  </si>
  <si>
    <t>Emmerke</t>
  </si>
  <si>
    <t>05121 / 9302-17</t>
  </si>
  <si>
    <t>Bigrit Zach</t>
  </si>
  <si>
    <t>Niederwarthaer Straße</t>
  </si>
  <si>
    <t>Radebeul</t>
  </si>
  <si>
    <t>01445</t>
  </si>
  <si>
    <t>Cuxhavener Straße</t>
  </si>
  <si>
    <t>36-40</t>
  </si>
  <si>
    <t>Otterndorf</t>
  </si>
  <si>
    <t>22</t>
  </si>
  <si>
    <t>Guido Gräper</t>
  </si>
  <si>
    <t>Sandhörn</t>
  </si>
  <si>
    <t>Steinkirchen</t>
  </si>
  <si>
    <t>Thomas Lein</t>
  </si>
  <si>
    <t>Katharina Müller</t>
  </si>
  <si>
    <t xml:space="preserve">Suttorf </t>
  </si>
  <si>
    <t>Nordwalde</t>
  </si>
  <si>
    <t>Max Friederichs GmbH</t>
  </si>
  <si>
    <t xml:space="preserve">Bendhecker Strasse </t>
  </si>
  <si>
    <t>73-75</t>
  </si>
  <si>
    <t>Christine Rose-Carlhoff</t>
  </si>
  <si>
    <t>Kieler Straße</t>
  </si>
  <si>
    <t>Lübeck</t>
  </si>
  <si>
    <t>Sylvia + Peter Arnold</t>
  </si>
  <si>
    <t xml:space="preserve">Am Möllenberg </t>
  </si>
  <si>
    <t>11-15</t>
  </si>
  <si>
    <t>Königs Wusterhausen</t>
  </si>
  <si>
    <t>Alexander Prediger</t>
  </si>
  <si>
    <t>Horchstraße</t>
  </si>
  <si>
    <t>Konstanz</t>
  </si>
  <si>
    <t>Gastro Star GmbH (Linder Gruppe)</t>
  </si>
  <si>
    <t>Rainer Brand</t>
  </si>
  <si>
    <t>Josef-Eicher-Str.</t>
  </si>
  <si>
    <t>10</t>
  </si>
  <si>
    <t>Frankfurt</t>
  </si>
  <si>
    <t>Lutz Becker</t>
  </si>
  <si>
    <t>Uwe Jentzsch</t>
  </si>
  <si>
    <t>Klinkerstraße </t>
  </si>
  <si>
    <t>Friedrichskoog</t>
  </si>
  <si>
    <t>Langwiesenweg</t>
  </si>
  <si>
    <t>30</t>
  </si>
  <si>
    <t>Georg Gunreben GmbH &amp; Co. KG</t>
  </si>
  <si>
    <t xml:space="preserve">Pointstrasse </t>
  </si>
  <si>
    <t>1-3</t>
  </si>
  <si>
    <t>Strullendorf</t>
  </si>
  <si>
    <t>Michael Schnell</t>
  </si>
  <si>
    <t>Frank Kau</t>
  </si>
  <si>
    <t>Erwin Dörner</t>
  </si>
  <si>
    <t>Peter Kießlinger</t>
  </si>
  <si>
    <t xml:space="preserve">Industriering </t>
  </si>
  <si>
    <t>6</t>
  </si>
  <si>
    <t>Breitengüßbach</t>
  </si>
  <si>
    <t>Jens Serowy</t>
  </si>
  <si>
    <t>Im Gewerbegebiet</t>
  </si>
  <si>
    <t>Lembruch</t>
  </si>
  <si>
    <t>Peter Bahr</t>
  </si>
  <si>
    <t xml:space="preserve">Bargloyer Str. </t>
  </si>
  <si>
    <t>Berlin</t>
  </si>
  <si>
    <t>Thomas Arndt</t>
  </si>
  <si>
    <t>Ronny Degenkolbe</t>
  </si>
  <si>
    <t xml:space="preserve">Am Feldrain </t>
  </si>
  <si>
    <t>Stralsund</t>
  </si>
  <si>
    <t>Ralph Köhler</t>
  </si>
  <si>
    <t>Langenhagen</t>
  </si>
  <si>
    <t>Getränke Nordmann GmbH &amp; Co.KG</t>
  </si>
  <si>
    <t xml:space="preserve">Kolumbusstr. </t>
  </si>
  <si>
    <t>Michael Kappesser</t>
  </si>
  <si>
    <t>Julian Volpert</t>
  </si>
  <si>
    <t>Getränke Waldhoff &amp; Voß</t>
  </si>
  <si>
    <t>Herlestr.</t>
  </si>
  <si>
    <t>Paderborn</t>
  </si>
  <si>
    <t>Getränke Waldhoff Erfurt</t>
  </si>
  <si>
    <t>Am Sülzenbrückener Weg</t>
  </si>
  <si>
    <t>Amt Wachsenburg</t>
  </si>
  <si>
    <t>Getränke Waldhoff GmbH</t>
  </si>
  <si>
    <t>Lütmarser Str.</t>
  </si>
  <si>
    <t>Höxter</t>
  </si>
  <si>
    <t>Bräunleinstr.</t>
  </si>
  <si>
    <t>Ottensoos</t>
  </si>
  <si>
    <t>Herr Friedhelm Zumdiek / Frau Friederike Zahn</t>
  </si>
  <si>
    <t>Christian Henze</t>
  </si>
  <si>
    <t>Tugba Dön</t>
  </si>
  <si>
    <t>Universitätsallee</t>
  </si>
  <si>
    <t>Johann-Georg-Fahr-Anlage</t>
  </si>
  <si>
    <t>Zur Aumundwiese</t>
  </si>
  <si>
    <t>Catrin Hoeschen</t>
  </si>
  <si>
    <t>Use Akschen</t>
  </si>
  <si>
    <t>Jörg Drews</t>
  </si>
  <si>
    <t>Am Frucht- und Frachthof</t>
  </si>
  <si>
    <t>Groß Kreutz</t>
  </si>
  <si>
    <t>Matthias Paulsen</t>
  </si>
  <si>
    <t xml:space="preserve">Eisenbahnstraße </t>
  </si>
  <si>
    <t>Bredstedt</t>
  </si>
  <si>
    <t>04671/900-220</t>
  </si>
  <si>
    <t>Andreas Gansl</t>
  </si>
  <si>
    <t xml:space="preserve">Hofkoppelweg </t>
  </si>
  <si>
    <t>Hanerau-Hademarschen</t>
  </si>
  <si>
    <t>Beusselstraße</t>
  </si>
  <si>
    <t>n-q</t>
  </si>
  <si>
    <t xml:space="preserve">Gottlieb-Daimler-Straße </t>
  </si>
  <si>
    <t>Mannheim</t>
  </si>
  <si>
    <t>Hans Herrmann Metzger</t>
  </si>
  <si>
    <t xml:space="preserve">Fabrikstraße </t>
  </si>
  <si>
    <t>Plochingen</t>
  </si>
  <si>
    <t>Peter Stüß</t>
  </si>
  <si>
    <t>Christian Rotthoff</t>
  </si>
  <si>
    <t xml:space="preserve">Friedrich-List-Str. </t>
  </si>
  <si>
    <t>05251/5212-29</t>
  </si>
  <si>
    <t xml:space="preserve">Julius-Leber-Str. </t>
  </si>
  <si>
    <t>Elmshorn</t>
  </si>
  <si>
    <t>Mevissenstraße</t>
  </si>
  <si>
    <t>62</t>
  </si>
  <si>
    <t>Iris Herzog</t>
  </si>
  <si>
    <t xml:space="preserve">Motorstraße </t>
  </si>
  <si>
    <t xml:space="preserve">Ausbau </t>
  </si>
  <si>
    <t>Nahmitz</t>
  </si>
  <si>
    <t>Andreas Jäger</t>
  </si>
  <si>
    <t xml:space="preserve">Albrecht-Dürer-Str. </t>
  </si>
  <si>
    <t>Obertshausen</t>
  </si>
  <si>
    <t>06104/9504-601</t>
  </si>
  <si>
    <t>Michael Brinkmann</t>
  </si>
  <si>
    <t>Braker Str.</t>
  </si>
  <si>
    <t>Bielefeld</t>
  </si>
  <si>
    <t xml:space="preserve">Büsumer Str. </t>
  </si>
  <si>
    <t>106-114</t>
  </si>
  <si>
    <t>Rendsburg</t>
  </si>
  <si>
    <t>Markus Müller</t>
  </si>
  <si>
    <t xml:space="preserve">Ludwig-Winter-Straße </t>
  </si>
  <si>
    <t>Appenweier</t>
  </si>
  <si>
    <t>07805/968517</t>
  </si>
  <si>
    <t xml:space="preserve">Friedrich-Ebert-Str. </t>
  </si>
  <si>
    <t>Lingen</t>
  </si>
  <si>
    <t>Harald Kaal</t>
  </si>
  <si>
    <t>Römerstraße</t>
  </si>
  <si>
    <t>Duisburg</t>
  </si>
  <si>
    <t>Hubert von der Stein GmbH &amp; Co.</t>
  </si>
  <si>
    <t>Ulrike Claas</t>
  </si>
  <si>
    <t xml:space="preserve">Frillendorfer Str. </t>
  </si>
  <si>
    <t>Manfred Forster</t>
  </si>
  <si>
    <t xml:space="preserve">Mobil-Oil-Str. </t>
  </si>
  <si>
    <t>Ampfing</t>
  </si>
  <si>
    <t>Herr Dennis Kron</t>
  </si>
  <si>
    <t>Thomas Reinold-Cramer</t>
  </si>
  <si>
    <t>Annika Niemöller</t>
  </si>
  <si>
    <t>Torben Rupprecht</t>
  </si>
  <si>
    <t xml:space="preserve">Rott </t>
  </si>
  <si>
    <t>Everswinkel</t>
  </si>
  <si>
    <t xml:space="preserve">Gieseckenkamp </t>
  </si>
  <si>
    <t>Lindenallee</t>
  </si>
  <si>
    <t>Freiberg</t>
  </si>
  <si>
    <t>09599</t>
  </si>
  <si>
    <t xml:space="preserve">Otto-Schmidt-Straße </t>
  </si>
  <si>
    <t>Taucha</t>
  </si>
  <si>
    <t>04425</t>
  </si>
  <si>
    <t xml:space="preserve">Oldenburger Straße </t>
  </si>
  <si>
    <t>Vechta</t>
  </si>
  <si>
    <t xml:space="preserve">Industriestrasse </t>
  </si>
  <si>
    <t>18-20</t>
  </si>
  <si>
    <t>Limburg</t>
  </si>
  <si>
    <t>Im Bild</t>
  </si>
  <si>
    <t>Kupferzell</t>
  </si>
  <si>
    <t>74635</t>
  </si>
  <si>
    <t xml:space="preserve">Golzower Straße </t>
  </si>
  <si>
    <t>Kloster Lehnin</t>
  </si>
  <si>
    <t>40-42</t>
  </si>
  <si>
    <t>Oyten</t>
  </si>
  <si>
    <t>Herr Kai-Uwe Matthies</t>
  </si>
  <si>
    <t xml:space="preserve">Broitzemer Str. </t>
  </si>
  <si>
    <t>202</t>
  </si>
  <si>
    <t>Braunschweig</t>
  </si>
  <si>
    <t>Ferdinand-Porsche-Straße</t>
  </si>
  <si>
    <t>7</t>
  </si>
  <si>
    <t>Heinsberg</t>
  </si>
  <si>
    <t>Ralf Schmitz</t>
  </si>
  <si>
    <t xml:space="preserve">Luxemburger Str. </t>
  </si>
  <si>
    <t>Trier</t>
  </si>
  <si>
    <t>LGP Unternehmensbeteiligungs GmbH &amp; Co.KG</t>
  </si>
  <si>
    <t>Meiselfelder Straße</t>
  </si>
  <si>
    <t>Hof</t>
  </si>
  <si>
    <t>Amerikastraße</t>
  </si>
  <si>
    <t>1-7</t>
  </si>
  <si>
    <t>Günter Claus</t>
  </si>
  <si>
    <t>Fraunhoferstraße</t>
  </si>
  <si>
    <t>Fürstenfeldbruck</t>
  </si>
  <si>
    <t>Ursula Nawrocki</t>
  </si>
  <si>
    <t xml:space="preserve">Auguste-Viktoria-Allee </t>
  </si>
  <si>
    <t>16-16</t>
  </si>
  <si>
    <t>A</t>
  </si>
  <si>
    <t>Hanseatenstraße</t>
  </si>
  <si>
    <t>Rostock</t>
  </si>
  <si>
    <t>Bianca Rüttgers</t>
  </si>
  <si>
    <t xml:space="preserve">In den Bremen </t>
  </si>
  <si>
    <t>38-44</t>
  </si>
  <si>
    <t>Simmerath</t>
  </si>
  <si>
    <t>Michael Born</t>
  </si>
  <si>
    <t>Woldzegartener Weg</t>
  </si>
  <si>
    <t>37-41</t>
  </si>
  <si>
    <t>Leizen</t>
  </si>
  <si>
    <t>Klinkerstraße</t>
  </si>
  <si>
    <t>Claudia Gras</t>
  </si>
  <si>
    <t xml:space="preserve">Borsigstraße </t>
  </si>
  <si>
    <t>42-44</t>
  </si>
  <si>
    <t>Barbara Wild</t>
  </si>
  <si>
    <t>Sandelholzstraße</t>
  </si>
  <si>
    <t>Oberessendorf</t>
  </si>
  <si>
    <t>88436</t>
  </si>
  <si>
    <t>Mühlschlegel zur Angermühle</t>
  </si>
  <si>
    <t>Hans-Liebherr-Straße</t>
  </si>
  <si>
    <t>Bieberach</t>
  </si>
  <si>
    <t>Karl-Wolfgang Eschenburg</t>
  </si>
  <si>
    <t xml:space="preserve">Einsiedelstr. </t>
  </si>
  <si>
    <t>Matthias Köring</t>
  </si>
  <si>
    <t>Nordfrost-Ring</t>
  </si>
  <si>
    <t>Schortens</t>
  </si>
  <si>
    <t>Nordische Logistik GmbH</t>
  </si>
  <si>
    <t xml:space="preserve">Okertal </t>
  </si>
  <si>
    <t>13</t>
  </si>
  <si>
    <t>Goslar</t>
  </si>
  <si>
    <t>38642</t>
  </si>
  <si>
    <t>Franz-Jörg Süreth</t>
  </si>
  <si>
    <t xml:space="preserve">Im Westfeld </t>
  </si>
  <si>
    <t>Olsberg-Assinghausen</t>
  </si>
  <si>
    <t>Martin Segattini</t>
  </si>
  <si>
    <t>Gröbenzell</t>
  </si>
  <si>
    <t>RALL HOLZ OHG</t>
  </si>
  <si>
    <t>Föhlschmitten</t>
  </si>
  <si>
    <t>Wangen-Neuravensburg</t>
  </si>
  <si>
    <t xml:space="preserve">Babenhauser Str. </t>
  </si>
  <si>
    <t xml:space="preserve">Seidnitzer Weg </t>
  </si>
  <si>
    <t>Dresden</t>
  </si>
  <si>
    <t>01237</t>
  </si>
  <si>
    <t xml:space="preserve">Hamburger Straße </t>
  </si>
  <si>
    <t>Germersheim</t>
  </si>
  <si>
    <t>07274 / 959-134</t>
  </si>
  <si>
    <t xml:space="preserve">Benzstraße </t>
  </si>
  <si>
    <t>Trausnitzstraße</t>
  </si>
  <si>
    <t>München</t>
  </si>
  <si>
    <t>Michael Heise</t>
  </si>
  <si>
    <t>Stefan Meyerhofer</t>
  </si>
  <si>
    <t>Schellenbruckstraße</t>
  </si>
  <si>
    <t>Eggenfelden</t>
  </si>
  <si>
    <t>08721/9693-0</t>
  </si>
  <si>
    <t>Stephanie Kersting</t>
  </si>
  <si>
    <t>Gärtnersleite</t>
  </si>
  <si>
    <t>Coburg</t>
  </si>
  <si>
    <t xml:space="preserve">Bernolph v. Gemmingen              </t>
  </si>
  <si>
    <t>Heinsheimer Straße 3</t>
  </si>
  <si>
    <t>Haßmersheim</t>
  </si>
  <si>
    <t>Martin Schiele</t>
  </si>
  <si>
    <t>Grashofstr.</t>
  </si>
  <si>
    <t>Ruhpolding</t>
  </si>
  <si>
    <t>0049 0 90 71 / 5 05 - 28</t>
  </si>
  <si>
    <t>Scherf Anlagenverwaltungsgesellschaft mbH</t>
  </si>
  <si>
    <t>Olaf Langer</t>
  </si>
  <si>
    <t>Cornelia Walter</t>
  </si>
  <si>
    <t>Kasseler Str.</t>
  </si>
  <si>
    <t>Buseck</t>
  </si>
  <si>
    <t xml:space="preserve">  Otterkamp </t>
  </si>
  <si>
    <t>Coesfeld</t>
  </si>
  <si>
    <t>H. Gerber</t>
  </si>
  <si>
    <t>Lichtenhaidestrasse</t>
  </si>
  <si>
    <t xml:space="preserve">Bamberg </t>
  </si>
  <si>
    <t>Joscha Käuper</t>
  </si>
  <si>
    <t>Gausebrink</t>
  </si>
  <si>
    <t>Ochtrup</t>
  </si>
  <si>
    <t>Michael Kühn</t>
  </si>
  <si>
    <t>Im Industriegelände</t>
  </si>
  <si>
    <t>60-66</t>
  </si>
  <si>
    <t>Versmold</t>
  </si>
  <si>
    <t>Im Schleeke</t>
  </si>
  <si>
    <t>115-116</t>
  </si>
  <si>
    <t>Tiefenbacher Straße</t>
  </si>
  <si>
    <t xml:space="preserve">Crailsheim </t>
  </si>
  <si>
    <t>Wilhelm-Bunsen-Straße</t>
  </si>
  <si>
    <t xml:space="preserve">Emstek </t>
  </si>
  <si>
    <t>Westring</t>
  </si>
  <si>
    <t>Hilden</t>
  </si>
  <si>
    <t>Buchholzer Chaussee</t>
  </si>
  <si>
    <t xml:space="preserve">Perleberg </t>
  </si>
  <si>
    <t>Am Banngraben</t>
  </si>
  <si>
    <t>Landshut</t>
  </si>
  <si>
    <t>Aidenbacher Straße</t>
  </si>
  <si>
    <t>Vilshofen</t>
  </si>
  <si>
    <t>Tannenkamp</t>
  </si>
  <si>
    <t>26-28</t>
  </si>
  <si>
    <t>Zeven-Aspe</t>
  </si>
  <si>
    <t>Tegelbarg</t>
  </si>
  <si>
    <t>19-21</t>
  </si>
  <si>
    <t xml:space="preserve">Bad Bramstedt </t>
  </si>
  <si>
    <t>Dirk Nickel</t>
  </si>
  <si>
    <t xml:space="preserve">Horst-Dieter-Jordan-Str. </t>
  </si>
  <si>
    <t>7-10</t>
  </si>
  <si>
    <t>Kassel</t>
  </si>
  <si>
    <t>Rainer Saga</t>
  </si>
  <si>
    <t xml:space="preserve">Möllner Landstraße </t>
  </si>
  <si>
    <t>Osnabrück</t>
  </si>
  <si>
    <t>M. Klingenhagen</t>
  </si>
  <si>
    <t>Ste.-Foy-Straße</t>
  </si>
  <si>
    <t>38</t>
  </si>
  <si>
    <t>Limburg/Lahn</t>
  </si>
  <si>
    <t>Ilse Kocian</t>
  </si>
  <si>
    <t>Großmarkthalle</t>
  </si>
  <si>
    <t>Sven Bernhard</t>
  </si>
  <si>
    <t>Willi Mevissen</t>
  </si>
  <si>
    <t xml:space="preserve">Eichenstraße </t>
  </si>
  <si>
    <t>Viersen</t>
  </si>
  <si>
    <t>Hans-Joachim Wohlert</t>
  </si>
  <si>
    <t>Spedition Wohlert GmbH &amp; Co. KG</t>
  </si>
  <si>
    <t>Harkweg</t>
  </si>
  <si>
    <t>Bollingstedt</t>
  </si>
  <si>
    <t xml:space="preserve">Apfelborn </t>
  </si>
  <si>
    <t>1-6</t>
  </si>
  <si>
    <t>Gerbstedt</t>
  </si>
  <si>
    <t>06347</t>
  </si>
  <si>
    <t>Eikesberg</t>
  </si>
  <si>
    <t>R. Braun Int. Speditionsgesellschaft m.b.H.
Heinz Reisinger, 
Schützenstrasse 12,
AT-6923 Lauterach</t>
  </si>
  <si>
    <t xml:space="preserve">R. Braun </t>
  </si>
  <si>
    <t xml:space="preserve">Modified DoT that mentions the pre-assignment: Gemäß dem FORDERUNGSKAUFVERTRAG und diesem Abtretungsvertrag tritt UNTERNEHMEN hiermit ab und überträgt UNTERNEHMEN hiermit an CDC vollständig und endgültig sämtliche SCHADENSERSATZANSPRÜCHE, die UNTERNEHMEN aus eigenem Recht, als Rechtsnachfolgerin oder Zessionarin zustehen oder zustehen werden, insbesondere inklusive derjenigen SCHADENSERSATZANSPRÜCHE die von Herrn Hansjörg Schrade an UNTERNEHMEN abgetreten wurden.  </t>
  </si>
  <si>
    <t xml:space="preserve">DoT was only signed by CEO Horst Bartels, which is sufficient. </t>
  </si>
  <si>
    <t xml:space="preserve">Vertrag ist in KL, allerdings wurde  Dissolution contract nicht mitgeschickt </t>
  </si>
  <si>
    <t>08:40
20:34</t>
  </si>
  <si>
    <t>08:42
20:38</t>
  </si>
  <si>
    <t>8:40/
15:15</t>
  </si>
  <si>
    <t>8:42/
15:15</t>
  </si>
  <si>
    <t>DoT: 2 Fassungen (wie bei den spanischen Verträgen): Ein DoT mit original Unterschrift UC und ein zusätzliches DoT mit original Unterschrift des Zedenten; beide identisch mit reg. Scan
(CPA war mit anderem Datum eingetragen; gab wohl vorher noch eine andere Version)</t>
  </si>
  <si>
    <t>11:53/
11:50</t>
  </si>
  <si>
    <t>11:57/
11:52</t>
  </si>
  <si>
    <t>04.12.17: Erste und zweite Seite des DoTs sind beide mit Nummer 1 nummeriert</t>
  </si>
  <si>
    <t>0034 968 720 572</t>
  </si>
  <si>
    <t>J. Bahi S.A.
Calle Ter, s/n,P.Industrial Celrá
17460 Celrá-GIRONA</t>
  </si>
  <si>
    <t>0034 972 49 24 60</t>
  </si>
  <si>
    <t>05.12.2017; noch keine Mail verschickt</t>
  </si>
  <si>
    <t>05.12.2017;noch keine Mail verschickt</t>
  </si>
  <si>
    <t>Benz-Weine GmbH &amp; Co.KG</t>
  </si>
  <si>
    <t>DE_147503426</t>
  </si>
  <si>
    <t>Postwiesenstraße 7, 70327 Stuttgart</t>
  </si>
  <si>
    <t>Bernd Hartmann</t>
  </si>
  <si>
    <t>Geschäftsführer der Komplementärin, der Benz-Weine Beteiligungs-GmbH</t>
  </si>
  <si>
    <t>DE_247919410</t>
  </si>
  <si>
    <t>DE_137554863</t>
  </si>
  <si>
    <t>DE_263937997</t>
  </si>
  <si>
    <t>DE_218959836</t>
  </si>
  <si>
    <t>DE_118051379</t>
  </si>
  <si>
    <t>"49 3831 443490"</t>
  </si>
  <si>
    <t>Christian Grundmann GmbH &amp; Co.KG</t>
  </si>
  <si>
    <t>Getränke Bruno Bispinghoff GmbH</t>
  </si>
  <si>
    <t>Getränke Bruno Bispinghoff e.K.</t>
  </si>
  <si>
    <t>DE_184111860     </t>
  </si>
  <si>
    <t>DE_125867342</t>
  </si>
  <si>
    <t>Wasserkurler Str. 21, 59174 Kamen</t>
  </si>
  <si>
    <t>Landwehrstr. 116, 59368 Werne</t>
  </si>
  <si>
    <t>Bruno Bispinghoff</t>
  </si>
  <si>
    <t>Landwehrstr. 107, 59368 Werne</t>
  </si>
  <si>
    <t>beide DoTs: Unterschriftenseite nicht paraphiert</t>
  </si>
  <si>
    <t>USt.ID Organschaft mit Getränke Bruno Bispinghoff GmbH (DE_125867342)</t>
  </si>
  <si>
    <t>Geschäftsführer der Komplementärin, der Nordmann Hamburg Beteiligungs GmbH</t>
  </si>
  <si>
    <t>DE_125867342organ</t>
  </si>
  <si>
    <t>DE - LKW - Vertrag MJG final - MailMerge, ELO-ID: 981723, Version 21</t>
  </si>
  <si>
    <t>Situaciones Especiales: Existen situaciones especiales</t>
  </si>
  <si>
    <t>GO!</t>
  </si>
  <si>
    <t>YES; aber zusätzlich noch Originalparaphe vom Assignor (nochmal scannen?</t>
  </si>
  <si>
    <t>must be checked</t>
  </si>
  <si>
    <t>CPA und DoT: Unterschriften Assignor nur gestempelt</t>
  </si>
  <si>
    <t xml:space="preserve">04.12.2017; noch keine Mail verschickt </t>
  </si>
  <si>
    <t>Schroth GmbH</t>
  </si>
  <si>
    <t>Gärtnerstr. 5   74579 Fichtenau-Neustädtlein</t>
  </si>
  <si>
    <t>Hartmut Schroth</t>
  </si>
  <si>
    <t>hschroth@schroth-paletten.de</t>
  </si>
  <si>
    <t>Schroth GmbH, Gärtnerstr. 5,   74579 Fichtenau-Neustädtlein</t>
  </si>
  <si>
    <t>DE87 6005 0101 0004 2070 29</t>
  </si>
  <si>
    <t>0049(0)7962-909013</t>
  </si>
  <si>
    <t>v</t>
  </si>
  <si>
    <t>Registrierung im Dez 2017</t>
  </si>
  <si>
    <t>Registrierung Dez 2017</t>
  </si>
  <si>
    <t>Postal_comp_name</t>
  </si>
  <si>
    <t>postal_contact_person</t>
  </si>
  <si>
    <t>Postal_street</t>
  </si>
  <si>
    <t>postal_house_num</t>
  </si>
  <si>
    <t>postal_house_num_addition</t>
  </si>
  <si>
    <t>postal_city</t>
  </si>
  <si>
    <t>postal_ZIP</t>
  </si>
  <si>
    <t>postal_ref</t>
  </si>
  <si>
    <t>postal_content</t>
  </si>
  <si>
    <t>ein CPA muss an Zedenten zurückgeschickt werden</t>
  </si>
  <si>
    <t xml:space="preserve">Koidl Transport Gesellschaft mbH
Franz Koidl
Gewerbering West 5, 5730 Mittersill </t>
  </si>
  <si>
    <t>Trawöger Transport GmbH
Rupert Trawöger
Großendorf 92
A-4551  Ried im Traunkreis</t>
  </si>
  <si>
    <t>ID fehlt</t>
  </si>
  <si>
    <t>keine Backup Registrierung Dez. 2017, da Zedent VOR der Registrierung Datum des DoTs geändert hat</t>
  </si>
  <si>
    <t>04.12.17,
noch keine Mail verschickt</t>
  </si>
  <si>
    <t>(Mazo möchte 1 CPA und 1 DoT zurückbekommen)</t>
  </si>
  <si>
    <t>Avda Llibertat 12; Apdo. Correos 69
46600 Alzira (Valencia)</t>
  </si>
  <si>
    <t>Domingo de Torres Pérez</t>
  </si>
  <si>
    <t>Consejero delegado</t>
  </si>
  <si>
    <t>DE_04523404356</t>
  </si>
  <si>
    <t>Sylvia Pittack =ppa</t>
  </si>
  <si>
    <t>removed Walter Hartmann</t>
  </si>
  <si>
    <t>Pre_assig_of</t>
  </si>
  <si>
    <t>Comment_re_assig</t>
  </si>
  <si>
    <t xml:space="preserve">ERR </t>
  </si>
  <si>
    <t>LUX1_contracts_sent2Vats</t>
  </si>
  <si>
    <t>LUX1_contracts_sent2_asg</t>
  </si>
  <si>
    <t xml:space="preserve">date_CDC_sent_hardcopies </t>
  </si>
  <si>
    <t xml:space="preserve">date_assig_received_hardcopy </t>
  </si>
  <si>
    <t>Email_w_scanned_contracts_sent</t>
  </si>
  <si>
    <t xml:space="preserve">signdate_CDC_CPA </t>
  </si>
  <si>
    <t>signdate_assig_CPA</t>
  </si>
  <si>
    <t xml:space="preserve">signtime_assig_CPA </t>
  </si>
  <si>
    <t>signdate_assig_DoT</t>
  </si>
  <si>
    <t>signtime_assig_DoT</t>
  </si>
  <si>
    <t>signdate_CDC_DoT</t>
  </si>
  <si>
    <t>uploaded_to_FTP_Folder_number</t>
  </si>
  <si>
    <t xml:space="preserve">savename_DOT_2sig </t>
  </si>
  <si>
    <t xml:space="preserve">savename_CPA_2sig </t>
  </si>
  <si>
    <t>savename_DOT_2sig_stamped</t>
  </si>
  <si>
    <t xml:space="preserve">savename_DoT_original </t>
  </si>
  <si>
    <t>savename_DOT_original_stamped</t>
  </si>
  <si>
    <t>PDF_Copy_of_DoT_with_1_Signature</t>
  </si>
  <si>
    <t>PDF_Copy_of_DoT_with_2_Signatures</t>
  </si>
  <si>
    <t>CPA_saved</t>
  </si>
  <si>
    <t>Days_between_CPA_and_DoT</t>
  </si>
  <si>
    <t>Iban_correct</t>
  </si>
  <si>
    <t xml:space="preserve">BIC_correct </t>
  </si>
  <si>
    <t>Dissolution_contract_sent</t>
  </si>
  <si>
    <t>Diss_contract_(hardcopy)_in_KL_en</t>
  </si>
  <si>
    <t>Diss_contract_(hardcopy)_in_KL_es</t>
  </si>
  <si>
    <t>signdate_CDC_diss_contract</t>
  </si>
  <si>
    <t>signdate_assig_diss_contract</t>
  </si>
  <si>
    <t>CPA_2sig_hardcopies_in_KL_en</t>
  </si>
  <si>
    <t>CPA_2sig_hardcopies_in_KL_es</t>
  </si>
  <si>
    <t>hardcopy_signdate_CDC_CPA</t>
  </si>
  <si>
    <t>hardcopy_signdate_assig_CPA</t>
  </si>
  <si>
    <t>CPA_scan_and_orig_identical</t>
  </si>
  <si>
    <t>DoT_1sig_hardcopies_in_KL_en</t>
  </si>
  <si>
    <t>DoT_1sig_hardcopies_in_KL_es</t>
  </si>
  <si>
    <t>DoT_Scan_and_DoT_Orig_identical</t>
  </si>
  <si>
    <t>Assig_Number_writ</t>
  </si>
  <si>
    <t>assig_business</t>
  </si>
  <si>
    <t>Geschäftsführer ihrer Komplementärin, die Antonius Klute Verwaltungs-GmbH</t>
  </si>
  <si>
    <t>Geschäftsführer ihrer Komplementärin, die BECHER &amp; Co. VerwaltungsGmbH</t>
  </si>
  <si>
    <t>Geschäftsführer ihrer Komplementärin, die Cordes Holding GmbH</t>
  </si>
  <si>
    <t xml:space="preserve">Geschäftsführer ihrer Komplementärin, die Hans-Heinrich Gaycken GmbH </t>
  </si>
  <si>
    <t>Geschäftsführer ihrer Komplementärin, die Waterkamp Beteiligungsgesellschaft mbH</t>
  </si>
  <si>
    <t>Geschäftsführer ihrer Komplementärin, die Friedrichs Verwaltungsgesellschaft mbH</t>
  </si>
  <si>
    <t>Geschäftsführer ihrer Komplementärin, die Heinrich Tepker Verwaltungsgesellschaft mbH</t>
  </si>
  <si>
    <t>Geschäftsführer ihrer Komplementärin, diein Metzger Verwaltungs-GmbH</t>
  </si>
  <si>
    <t xml:space="preserve">Geschäftsführer ihrer Komplementärin, die Hanßum-Verwaltungsgesellschaft mbH </t>
  </si>
  <si>
    <t>Geschäftsführer ihrer Komplementärin, die Sauer Verwaltung GmbH</t>
  </si>
  <si>
    <t>Geschäftsführer ihrer Komplementärin, die HST Verwaltungsgesellschaft mbH</t>
  </si>
  <si>
    <t>Geschäftsführer ihrer Komplementärin, die Karl Ahmerkamp Everswinkel-Beteiligungsgesellschaft mbH</t>
  </si>
  <si>
    <t>Geschäftsführer ihrer Komplementärin, die Karl Ahmerkamp Hannover-Beteiligungsgesellschaft mbH</t>
  </si>
  <si>
    <t>Geschäftsführer ihrer Komplementärin, die Karl Ahmerkamp Leipzig-Beteiligungsgesellschaft mbH</t>
  </si>
  <si>
    <t>Geschäftsführer ihrer Komplementärin, die Karl Ahmerkamp Vechta-Beteiligungsgesellschaft mbH</t>
  </si>
  <si>
    <t>Geschäftsführer ihrer Komplementärin, die Karl Birlenbach Verwaltungs GmbH</t>
  </si>
  <si>
    <t>Geschäftsführer ihrer Komplementärin, die Bögner GmbH</t>
  </si>
  <si>
    <t>Geschäftsführer ihrer Komplementärin, die Leyendecker Beteiligungsgesellschaft mbH</t>
  </si>
  <si>
    <t>Geschäftsführer ihrer Komplementärin, die Manfred Scherf Verwaltung GmbH</t>
  </si>
  <si>
    <t>Geschäftsführer ihrer Komplementärin, die Mühhlschlegel Grundstücksentwicklung Verwaltungs-GmbH</t>
  </si>
  <si>
    <t>Geschäftsführer ihrer Komplementärin, die Norddeutsche Holz Beteiligungsgesellschaft mbH</t>
  </si>
  <si>
    <t>Geschäftsführer der Komplementärin, der Jürgen Roggemann GmbH</t>
  </si>
  <si>
    <t>Geschäftsführer ihrer Komplementärin, der CG Verwaltungsgesellschaft mbH</t>
  </si>
  <si>
    <t>Geschäftsführer ihrer Komplementärin, der Kreyenhop &amp; Kluge Beteiligungsgesellschaft mit beschränkter Haftung</t>
  </si>
  <si>
    <t>Geschäftsführer der Komplementärin, der Walter Hartmann Metallgesellschaft mbH</t>
  </si>
  <si>
    <t>Geschäftsführerin ihrer Komplementärin, der Carl Hasselbach Beteiligungs-, u. Geschäftsführungs GmbH</t>
  </si>
  <si>
    <t>Geschäftsführerin ihrer Komplementärin, der Edel GmbH, Bamberg</t>
  </si>
  <si>
    <t>Geschäftsführerin ihrer Komplementärin, der Holz Mier Beteiligungs GmbH</t>
  </si>
  <si>
    <t>Geschäftsführerin ihrer Komplementärin, der M.Valentin GmbH</t>
  </si>
  <si>
    <t>Geschäftsführerin ihrer Komplementärin, der Mühlschlegel Holzhandelsgesellschaft mbH &amp; Co. KG</t>
  </si>
  <si>
    <t>Geschäftsführerin ihrer Komplementärin, der Robert Neudeck, Beteiligungsges. mbH</t>
  </si>
  <si>
    <t>Geschäftsführer der Komplementärin, der CG Verwaltungsgesellschaft mbH</t>
  </si>
  <si>
    <t>Geschäftsführer der Komplementärin, der Kreyenhop &amp; Kluge Beteiligungsgesellschaft mit beschränkter Haftung</t>
  </si>
  <si>
    <t>Prokurist der Komplementärin, der M. Hubauer Verwaltungs-GmbH</t>
  </si>
  <si>
    <t>Prokurist der Komplementärin, der L &amp; T Logistik WIFA Verwaltungs-GmbH</t>
  </si>
  <si>
    <t>Barcode fehlt auf DoT</t>
  </si>
  <si>
    <t xml:space="preserve">Geschäftsführer der Komplementärin, der LGP Unternehmensverwaltungs GmbH </t>
  </si>
  <si>
    <t>Liquidated in September --&gt; follow up contract with liquidator?</t>
  </si>
  <si>
    <t>Dr. Rolf E. sollte unterschrieben, Till E. hat unterschrieben; Handelsregister abgelegt zur Einzelvertretungsberechtigung (allerdings vom 12.05.2009)</t>
  </si>
  <si>
    <t>CTRA.MADRID-IRUN, KM 234
09195 VILLAGONZALO  PEDERNALES (BURGOS)</t>
  </si>
  <si>
    <t>0034 947 20 64 70</t>
  </si>
  <si>
    <t>0034 947 257 666</t>
  </si>
  <si>
    <t>Garme + Eurotransliq</t>
  </si>
  <si>
    <t>AT_10932322</t>
  </si>
  <si>
    <t>a</t>
  </si>
  <si>
    <t>e</t>
  </si>
  <si>
    <t>c</t>
  </si>
  <si>
    <t>b</t>
  </si>
  <si>
    <t>d</t>
  </si>
  <si>
    <t>f</t>
  </si>
  <si>
    <t>g</t>
  </si>
  <si>
    <t>h</t>
  </si>
  <si>
    <t>Pre-assigment</t>
  </si>
  <si>
    <t>Pre-assigment (MJG)</t>
  </si>
  <si>
    <t xml:space="preserve">Nordfrost </t>
  </si>
  <si>
    <t>Cordes</t>
  </si>
  <si>
    <t xml:space="preserve">Karl-Heinz Lonnemann = ppa (not GF) </t>
  </si>
  <si>
    <t>FR_72439613720</t>
  </si>
  <si>
    <t>67 RUE CHEVALIER, LE PARC DES CHEVALIERS, 33000 BORDEAUX,France</t>
  </si>
  <si>
    <t>LESCARRET JEAN-MARC</t>
  </si>
  <si>
    <t>GERANT</t>
  </si>
  <si>
    <t>0033625717058</t>
  </si>
  <si>
    <t>jm.lescarret@orange.fr</t>
  </si>
  <si>
    <t>laribi.ltd@gmail.com</t>
  </si>
  <si>
    <t>FR7610057192070009290070171</t>
  </si>
  <si>
    <t>CMCIFRPP</t>
  </si>
  <si>
    <t xml:space="preserve">SARL SOCIETE DE TRANSPORTS BORDELAIS </t>
  </si>
  <si>
    <t>EN - Trucks - Agreement (version 5), ELO-ID: 973705, document version 5 BUT persons singing manually changed to TS and VS</t>
  </si>
  <si>
    <t>Gewerbepark Roppen GmbH</t>
  </si>
  <si>
    <t>A new DoT that lists the pre-assignment has been produced and is emailed for signature.</t>
  </si>
  <si>
    <t>AT_U65474202</t>
  </si>
  <si>
    <t>AT_U38028004</t>
  </si>
  <si>
    <t>DE_134522920</t>
  </si>
  <si>
    <t>DE_813538748</t>
  </si>
  <si>
    <t>DE_119654527</t>
  </si>
  <si>
    <t>DE_811278994</t>
  </si>
  <si>
    <t>Assignor_Letter</t>
  </si>
  <si>
    <t>KIMMEL FINANCES</t>
  </si>
  <si>
    <t>6 RUE DE L'EGLISE 57412 SCHMITTVILLER</t>
  </si>
  <si>
    <t>KIMMEL LAURENT</t>
  </si>
  <si>
    <t>PRESIDENT</t>
  </si>
  <si>
    <t>KIMMEL MAURICE</t>
  </si>
  <si>
    <t>DIRECTEUR GENERAL</t>
  </si>
  <si>
    <t>13 ROUTE DE SARREBOURG 67260 SARRE UNION</t>
  </si>
  <si>
    <t>03 88 00 98 50 /06 61 04 25 62</t>
  </si>
  <si>
    <t>laurent@kimmel-transports.com</t>
  </si>
  <si>
    <t>katia.buyssens@kimmel-transports.com</t>
  </si>
  <si>
    <t>FR7610278056060001436934503</t>
  </si>
  <si>
    <t>CMCIFR2A</t>
  </si>
  <si>
    <t>FONDE DE POUVOIR</t>
  </si>
  <si>
    <t>FR7610278056060001402774595</t>
  </si>
  <si>
    <t>13 ROUTE DE SARREBOURG 67260 SARRE UNION, KIMMEL LAURENT</t>
  </si>
  <si>
    <t>SAS KIMMEL FINANCES</t>
  </si>
  <si>
    <t>SARL KIMMEL TRANSPORTS</t>
  </si>
  <si>
    <t>DE_694835049</t>
  </si>
  <si>
    <t>DE_145206333</t>
  </si>
  <si>
    <t>DE_113847029</t>
  </si>
  <si>
    <t>Geschäftsführer der Komplementärin, der Grundmann Verwaltung &amp; Quelle GmbH</t>
  </si>
  <si>
    <t>FR_82424183028</t>
  </si>
  <si>
    <t>FR_09347823957</t>
  </si>
  <si>
    <t>Rupert Tragwöger</t>
  </si>
  <si>
    <t>DoT sent to Assignor (Original/Scan)</t>
  </si>
  <si>
    <t>DE98290200001000215390</t>
  </si>
  <si>
    <t>NEELDE22XXX</t>
  </si>
  <si>
    <t>Axel Schulte</t>
  </si>
  <si>
    <t>Huber Andrea und Christian OHG</t>
  </si>
  <si>
    <t>DE_127971984</t>
  </si>
  <si>
    <t>Winkelmühle  2, 84367 Reut</t>
  </si>
  <si>
    <t>Andrea Huber</t>
  </si>
  <si>
    <t>Günther Haas</t>
  </si>
  <si>
    <t xml:space="preserve">Winkelmühle </t>
  </si>
  <si>
    <t>Reut</t>
  </si>
  <si>
    <t>08572 9614 0 </t>
  </si>
  <si>
    <t>info@huber-holz.de</t>
  </si>
  <si>
    <t>DE - LKW - Vertrag MJG final - MailMerge, ELO-ID:981723, version 22</t>
  </si>
  <si>
    <t>DoT_o in the Dot_o folder. 1) 6.2.: COMPANY decides whether to submit to CDC 'aggregated financial information'. 2) '9.1. CDC will notify COMPANY in written form of any realisation of PROCEEDS OF THE CASE within one month' (instead of two).
DE118639923_DoT_EN_1sig.pdf : the 6th page is missing</t>
  </si>
  <si>
    <t>UC signed CPA after assignor
R.B: Signatures on the last page is missing / does not appear clearly and one page of the document is missing as well</t>
  </si>
  <si>
    <t>UC signed CPA after assignor
CPA: Signature UC only Scan; DoT: One version with Signature 04.07.2017; one version with 06.07.2017</t>
  </si>
  <si>
    <t>Ulrich signed DoT before assignor - UC needs to re-sign the DoT; UC signed CPA after assignor
Situaciones Especiales: Existen situaciones especiales</t>
  </si>
  <si>
    <t>UC signed CPA after assignor
CPA: Signature UC only Scan; DoT: One version with Signature 01.07.2017 (delete?); one version with 06.07.2017? The stamped and non stamped document have different signatures.</t>
  </si>
  <si>
    <t>Ulrich signed DoT before assignor - UC needs to re-sign the DoT; UC signed CPA after assignor (En liquidacion?)
Situaciones Especiales: Existen situaciones especiales</t>
  </si>
  <si>
    <t>05321 - 755272</t>
  </si>
  <si>
    <t>04625-184212</t>
  </si>
  <si>
    <t xml:space="preserve">Sagasser Beteiligungs GmbH &amp; Co. KG </t>
  </si>
  <si>
    <t xml:space="preserve"> DE_132460926</t>
  </si>
  <si>
    <t>DE_152619445</t>
  </si>
  <si>
    <t>Thomas Sagasser</t>
  </si>
  <si>
    <t>Geschäftsführer der Komplementärin, der Sagasser Verwaltungs GmbH</t>
  </si>
  <si>
    <t>Radeberger Gruppe KG</t>
  </si>
  <si>
    <t>DE_814562679</t>
  </si>
  <si>
    <t>Darmstädter Landstr. 185, 60598 Frankfurt a.M.</t>
  </si>
  <si>
    <t>Schütz</t>
  </si>
  <si>
    <t>Kampruwen</t>
  </si>
  <si>
    <t>Radeberger-Gruppe</t>
  </si>
  <si>
    <t>Allgäuer Brauhaus AG</t>
  </si>
  <si>
    <t>DE_128785046</t>
  </si>
  <si>
    <t>Königstraße 8, 87435 Kempten</t>
  </si>
  <si>
    <t>Christ</t>
  </si>
  <si>
    <t>Dr. August Oetker Nahrungsmittel KG</t>
  </si>
  <si>
    <t>DE_814411623</t>
  </si>
  <si>
    <t>Lutterstraße 14, 33617 Bielefeld</t>
  </si>
  <si>
    <t xml:space="preserve">Dr. Christmann </t>
  </si>
  <si>
    <t>Dr. Edelmann</t>
  </si>
  <si>
    <t>ESG Getränkevertriebs GmbH</t>
  </si>
  <si>
    <t>DE_290651066</t>
  </si>
  <si>
    <t>Am Krümmling 4, 06184 Kabelsketal</t>
  </si>
  <si>
    <t>Rammelt</t>
  </si>
  <si>
    <t>Tauch</t>
  </si>
  <si>
    <t>Freiberger Brauhaus GmbH</t>
  </si>
  <si>
    <t>DE_250362578</t>
  </si>
  <si>
    <t>Am Fürstenwald, 09599 Freiberg</t>
  </si>
  <si>
    <t>Prof. Dr. Eßlinger</t>
  </si>
  <si>
    <t>zur Hausen</t>
  </si>
  <si>
    <t xml:space="preserve">Getränke Essmann KG </t>
  </si>
  <si>
    <t>DE_307983591</t>
  </si>
  <si>
    <t>Pöttkerdiek 2, 49808 Lingen</t>
  </si>
  <si>
    <t>Getränke Essmann Verwaltungs GmbH</t>
  </si>
  <si>
    <t>Getränke Hoffmann GmbH</t>
  </si>
  <si>
    <t>DE_136703084</t>
  </si>
  <si>
    <t>Am Weidendamm, 15831 Groß Kienitz</t>
  </si>
  <si>
    <t>Benedikt</t>
  </si>
  <si>
    <t>Getränke Preuss Münchhagen GmbH</t>
  </si>
  <si>
    <t>DE_811177231</t>
  </si>
  <si>
    <t>Indira-Gandhi-Straße 25, 13088 Berlin</t>
  </si>
  <si>
    <t>Langer</t>
  </si>
  <si>
    <t>Getränke Robers GmbH</t>
  </si>
  <si>
    <t>DE_170831907</t>
  </si>
  <si>
    <t>Ramsdorfer Straße 1, 46354 Südlohn</t>
  </si>
  <si>
    <t>Robers</t>
  </si>
  <si>
    <t>Fangmann</t>
  </si>
  <si>
    <t>Getränke Schenker FGH mbH</t>
  </si>
  <si>
    <t>DE_138898842</t>
  </si>
  <si>
    <t>Spremberger Straße 15, 01968 Senftenberg</t>
  </si>
  <si>
    <t>Schenker</t>
  </si>
  <si>
    <t>Schulte</t>
  </si>
  <si>
    <t>Getränke Weidlich GmbH</t>
  </si>
  <si>
    <t>DE_170831870</t>
  </si>
  <si>
    <t>Lütgendortmunder Hellweg 242, 44388 Dortmund</t>
  </si>
  <si>
    <t>Kinzel</t>
  </si>
  <si>
    <t>Ratzke</t>
  </si>
  <si>
    <t>Hans-Jürgen Helmke Getränke-Fachgroßhandel GmbH</t>
  </si>
  <si>
    <t>DE_233129651</t>
  </si>
  <si>
    <t>Dresdner Straße 59, 01833 Wilschdorf</t>
  </si>
  <si>
    <t>Bohn</t>
  </si>
  <si>
    <t>Löffelsend &amp; Wein Compagny GmbH</t>
  </si>
  <si>
    <t>DE_813304640</t>
  </si>
  <si>
    <t>Trebbiner Straße 36, 14480 Potsdam-Drewitz</t>
  </si>
  <si>
    <t>Reichel</t>
  </si>
  <si>
    <t>Overnight Tiefkühl-Service GmbH</t>
  </si>
  <si>
    <t>DE_117334611</t>
  </si>
  <si>
    <t>Zum Attersee 2, 49076 Osnabrück</t>
  </si>
  <si>
    <t>Honerkamp</t>
  </si>
  <si>
    <t>Hasenpatt</t>
  </si>
  <si>
    <t>Roland Transport KG</t>
  </si>
  <si>
    <t>DE_124000414</t>
  </si>
  <si>
    <t>Artur-Ladebeck-Straße 100, 33647 Bielefeld</t>
  </si>
  <si>
    <t>Scheerer</t>
  </si>
  <si>
    <t>Dr. Papies</t>
  </si>
  <si>
    <t>Spree-Trans Getränke Logistik GmbH</t>
  </si>
  <si>
    <t>DE_811185153</t>
  </si>
  <si>
    <t>Indira-Gandhi-Straße 66-69, 13053 Berlin</t>
  </si>
  <si>
    <t>Partusch</t>
  </si>
  <si>
    <t>Sofke</t>
  </si>
  <si>
    <t>Tucher Bräu GmbH &amp; Co.KG</t>
  </si>
  <si>
    <t>DE_813495167</t>
  </si>
  <si>
    <t>Schillerstraße 14, 90409 Nürnberg</t>
  </si>
  <si>
    <t>Höfler</t>
  </si>
  <si>
    <t>Butz</t>
  </si>
  <si>
    <t>WIGEM GmbH</t>
  </si>
  <si>
    <t>DE_149065011</t>
  </si>
  <si>
    <t>Adam-Opel-Straße 10, 55129 Mainz</t>
  </si>
  <si>
    <t>Longen</t>
  </si>
  <si>
    <t>Streif</t>
  </si>
  <si>
    <t>Wolfgang Masselink</t>
  </si>
  <si>
    <t>DE_158401025</t>
  </si>
  <si>
    <t>DE - LKW - Vertrag MJG final - MailMerge, ELO-ID:981723, version 24</t>
  </si>
  <si>
    <t>contract does not contain provisions 6.2 (obligation to keep and provide information regarding pass-on) and 8.2 (obligation to provide witnesses).</t>
  </si>
  <si>
    <t>21/12/2017</t>
  </si>
  <si>
    <t xml:space="preserve">Special clauses: 
- 3.1.(ii)(b): Should CDC realise 50% or more of the damage sustained by COMPANY (basis ECONOMIC ANALYSIS),  the variable purchase price, i.e. the multiplier factor shall increase to a total of 80%. The exact calculation shall take place at the end of the enforcement activities.    
- 5.4., para. 2: COMPANY is entitled to repurchase the claims should CDC not until 31/12/2017 take measures interrupting limitation periods. CDC has to inform COMPANY by registered mail until 12/01/2018 of the whether CDC has in time undertook such measures. Should this not be the case COMPANY has to execute its repurchase rigth within one week by registered mail.
- 6.3.: Obligation of COMPANY to provide Pass-on-related information only under protection of business secrets.
- 6.4.: Obligation only of COMPANY (i) to 'adequately' safe documents. and to (ii) transmit data and information to CDC in (previously) 'agreed form'.
- 7.3.: Right to repurchase of COMPANY has to be executed within one week by registered mail.
- 11.(iii): Choice of allocation key regarding allocation of costs between ASSIGNORS 'not to the disadvantage of COMPANY'. Potential differences will be balanced by CDC on its own costs towards COMPANY. 
- 17: Re-assignment, sublicence, incumbrance etc. of claims under the AGREEMENT even to AFFILIATED COMPANIES only under condition of approval by other party. </t>
  </si>
  <si>
    <t>a.hausch@werner-ebert.de</t>
  </si>
  <si>
    <t>Ernst Flack KG</t>
  </si>
  <si>
    <t>Flack</t>
  </si>
  <si>
    <t>Birgit Zach</t>
  </si>
  <si>
    <t>Hoflößnitzstraße</t>
  </si>
  <si>
    <t>DE_140215268</t>
  </si>
  <si>
    <t>DE - LKW - Vertrag MJG final - MailMerge, ELO-ID:981723, document version 24.</t>
  </si>
  <si>
    <t>Hoflößnitzstraße 3, 01445 Radebeul</t>
  </si>
  <si>
    <t>Came_in_via</t>
  </si>
  <si>
    <t>VatS</t>
  </si>
  <si>
    <t xml:space="preserve">N/A </t>
  </si>
  <si>
    <t>MJG</t>
  </si>
  <si>
    <t>A. Giese Baustoffhandel GmbH</t>
  </si>
  <si>
    <t>DE_204267057</t>
  </si>
  <si>
    <t>DE_224222863</t>
  </si>
  <si>
    <t xml:space="preserve">Spedition Greif GmbH </t>
  </si>
  <si>
    <t>DE_138406089</t>
  </si>
  <si>
    <t xml:space="preserve">Nordtraffic Transport GmbH &amp; Co. KG </t>
  </si>
  <si>
    <t>DE_134524992</t>
  </si>
  <si>
    <t xml:space="preserve">Pölkemann Transporte GmbH &amp; Co. KG </t>
  </si>
  <si>
    <t>DE_290952660</t>
  </si>
  <si>
    <t>Stricker Dienstleistungs GmbH</t>
  </si>
  <si>
    <t>DE_239407180</t>
  </si>
  <si>
    <t>Erlenweg 8, 23866 Nahe</t>
  </si>
  <si>
    <t>Am Boksberg 8, 31157 Sarstedt</t>
  </si>
  <si>
    <t xml:space="preserve">Wetzlarer Straße 3, 14482 Potsdam </t>
  </si>
  <si>
    <t xml:space="preserve">Mühlenstraße 60, 25421 Pinneberg </t>
  </si>
  <si>
    <t xml:space="preserve">Am Gräbicht 17, 38644 Goslar </t>
  </si>
  <si>
    <t>Giselherstraße 5-7, 44319 Dortmund</t>
  </si>
  <si>
    <t xml:space="preserve">Andreas Giese </t>
  </si>
  <si>
    <t xml:space="preserve">Dirk Steding </t>
  </si>
  <si>
    <t xml:space="preserve">Hans-Joachim Sawczuk </t>
  </si>
  <si>
    <t xml:space="preserve">Michael Binné </t>
  </si>
  <si>
    <t xml:space="preserve">Mark Pölkemann </t>
  </si>
  <si>
    <t>Stricker-Gruppe</t>
  </si>
  <si>
    <t>Kosima-Stricker-Rasch</t>
  </si>
  <si>
    <t>info@agiese-baustoffhandel.de</t>
  </si>
  <si>
    <t>DE43 2305 1030 0046 0015 67</t>
  </si>
  <si>
    <t>steding@sas-rohstoffe.de</t>
  </si>
  <si>
    <t>heinemeyer@sas-rohstoffe.de</t>
  </si>
  <si>
    <t>DE70 2595 0130 0000 8549 71</t>
  </si>
  <si>
    <t xml:space="preserve">NOLADE21HIK </t>
  </si>
  <si>
    <t>hans-joachim.sawczuk@speditiongreif.de</t>
  </si>
  <si>
    <t>sabine.greif@speditiongreif.de</t>
  </si>
  <si>
    <t>DE49 1009 0000 5138 1070 02</t>
  </si>
  <si>
    <t>BEVODEBBXXX</t>
  </si>
  <si>
    <t>thilo@binne.de</t>
  </si>
  <si>
    <t>info@poelkemann-transporte.de</t>
  </si>
  <si>
    <t>DE65 2685 0001 0000 0354 10</t>
  </si>
  <si>
    <t>NOLADE21GSL</t>
  </si>
  <si>
    <t xml:space="preserve">k.stricker-rasch@stricker-gruppe.de </t>
  </si>
  <si>
    <t>DE30 3602 0030 0008 5218 24</t>
  </si>
  <si>
    <t xml:space="preserve">Andreas Giese Baustoffhandel GmbH </t>
  </si>
  <si>
    <t>Erlenweg</t>
  </si>
  <si>
    <t>Nahe</t>
  </si>
  <si>
    <t>0049453551691100</t>
  </si>
  <si>
    <t xml:space="preserve">SAS Rohstoffe &amp; Entsorgung GmbH </t>
  </si>
  <si>
    <t xml:space="preserve">Am Boksberg </t>
  </si>
  <si>
    <t xml:space="preserve">Sarstedt </t>
  </si>
  <si>
    <t xml:space="preserve">Wetzlarer Straße </t>
  </si>
  <si>
    <t xml:space="preserve">Potsdam </t>
  </si>
  <si>
    <t>00493317481682</t>
  </si>
  <si>
    <t>Michael Binné</t>
  </si>
  <si>
    <t xml:space="preserve">Mühlenstraße </t>
  </si>
  <si>
    <t xml:space="preserve">Pinneberg </t>
  </si>
  <si>
    <t>0049410150050</t>
  </si>
  <si>
    <t xml:space="preserve">Am Gräbicht </t>
  </si>
  <si>
    <t xml:space="preserve">Goslar </t>
  </si>
  <si>
    <t>00495321689820</t>
  </si>
  <si>
    <t>00492319246134</t>
  </si>
  <si>
    <t>Stricker Diesntleistungs G,bH</t>
  </si>
  <si>
    <t>Kosima Stricker-Rasch</t>
  </si>
  <si>
    <t xml:space="preserve">Giselherstraße </t>
  </si>
  <si>
    <t>5-</t>
  </si>
  <si>
    <t>Dortmund</t>
  </si>
  <si>
    <t>ELO-ID:993959, v1</t>
  </si>
  <si>
    <t>Alfred Heim Transporte
Frau Sonja Tschurtschenthaler
Egerbach 79
AT-6334 Schwoich</t>
  </si>
  <si>
    <t>Silotransporte Werfring GmbH
Herrn Hans-Joachim Werfring
Untere Hauptstraße 80
AT-7223 Sieggraben</t>
  </si>
  <si>
    <t>YES
03.01.2017</t>
  </si>
  <si>
    <t>Persons_signing_for_CDC</t>
  </si>
  <si>
    <t>Dr. Till Schreiber</t>
  </si>
  <si>
    <t>Dr. Ulrich Classen, Vasil Savov, Dr. Till Schreiber</t>
  </si>
  <si>
    <t>Dr. Ulrich Classen, Dr. Till Schreiber</t>
  </si>
  <si>
    <t>Vasil Savov, Dr. Till Schreiber</t>
  </si>
  <si>
    <t>Dr. Ulrich Classen</t>
  </si>
  <si>
    <t>CDC signature table</t>
  </si>
  <si>
    <t>Vasil Savov</t>
  </si>
  <si>
    <t>Dr. Ulrich Classen, Vasil Savov</t>
  </si>
  <si>
    <t>JUST IN TIME EXPEDITION S.l</t>
  </si>
  <si>
    <t xml:space="preserve">Avda. Alemania 1´- 28.821-Coslada (Madrid) </t>
  </si>
  <si>
    <t>ANTONIO LAREDO REVUELTA</t>
  </si>
  <si>
    <t xml:space="preserve">ADMINISTRADOR </t>
  </si>
  <si>
    <t>GRUPO MERCANTIL HERMANOS LAREDO</t>
  </si>
  <si>
    <t>Avda. Alemania 1´- 28.821-Coslada (Madrid) - JAVIER</t>
  </si>
  <si>
    <t>667 170 708</t>
  </si>
  <si>
    <t>jalonso@jitexpedition.com</t>
  </si>
  <si>
    <t>ES8900491921462110174547</t>
  </si>
  <si>
    <t xml:space="preserve">CAR VOLUM, S.L. ESCINDIDA </t>
  </si>
  <si>
    <t>C/ CANAL XUQUER-TURIA, 6 - 46930 QUART DE POBLET - VALENCIA</t>
  </si>
  <si>
    <t>JOAQUIN A. RODRIGO GARCIA</t>
  </si>
  <si>
    <t>APODERADO</t>
  </si>
  <si>
    <t>MAT DONCOS, S.L.</t>
  </si>
  <si>
    <t>961597272</t>
  </si>
  <si>
    <t>patricia.garcia@carvolum.com</t>
  </si>
  <si>
    <t>ES45 0182 2339 6302 0162 3913</t>
  </si>
  <si>
    <t>CTRA. BP 2151 KM. 13,400 - POLIGONO INDUSTRIAL DE TORRELAVIT</t>
  </si>
  <si>
    <t>RICARD GARCIA DE LA SERRANA VIDAL</t>
  </si>
  <si>
    <t>M. ANGELS GARCIA DE LA SERRANA VIDAL</t>
  </si>
  <si>
    <t>LOGIVIT</t>
  </si>
  <si>
    <t>CTRA. BP 2151 KM. 13,400 - POLIGONO INDUSTRIAL DE TORRELAVIT  08775 TORRELAVIT  BARCELONA  MONTSE GARCIA DE LA SERRANA VIDAL</t>
  </si>
  <si>
    <t>637722591</t>
  </si>
  <si>
    <t>montse@logivit.com</t>
  </si>
  <si>
    <t>ES0400815283380001035214</t>
  </si>
  <si>
    <t>LOGIVIT TRANSPORTES RODOVIARIOS LDA</t>
  </si>
  <si>
    <t>PT_502216158</t>
  </si>
  <si>
    <t>AVDA. ANTONIO SARDINHA TORRE 1 1º B (CIDADE JARDIM)   75350 ELVAS</t>
  </si>
  <si>
    <t>CTRA. BP 2151 KM. 13,400 - POLIGONO INDUSTRIAL DE TORRELAVIT   08775 TORRELAVIT  BARCELONA  MONTSE GARCIA DE LA SERRANA VIDAL</t>
  </si>
  <si>
    <t>ES7200815283330001086712</t>
  </si>
  <si>
    <t>TRANSPORTS MAGATZEMATGES I SERVEIS SLU</t>
  </si>
  <si>
    <t>CAMI PONT ESPADOS S/N</t>
  </si>
  <si>
    <t>SUBARROCA GELLA, JOSE MARIA</t>
  </si>
  <si>
    <t>GERENTE APODERADO</t>
  </si>
  <si>
    <t>TRANSMASER</t>
  </si>
  <si>
    <t>CAMI PONT ESPADOS S/N 25126 ALMENAR / JOSE MARIA SUBARROCA</t>
  </si>
  <si>
    <t>973771000</t>
  </si>
  <si>
    <t>transmaser@transmaser.es</t>
  </si>
  <si>
    <t>comptabilitat@transmaser.es</t>
  </si>
  <si>
    <t>ES_B86631462</t>
  </si>
  <si>
    <t>ES_B98328891</t>
  </si>
  <si>
    <t>ES_B61088944</t>
  </si>
  <si>
    <t>ES_B25256421</t>
  </si>
  <si>
    <t>ES_B46388948</t>
  </si>
  <si>
    <t>EN Trucks flexible PoA, Scania included, affilliated comps excluded, MailMerge, ELO-ID:996865, v1</t>
  </si>
  <si>
    <t xml:space="preserve">MAT DONCOS S.L.  </t>
  </si>
  <si>
    <t xml:space="preserve">BIG SERVICE TRAILER SL </t>
  </si>
  <si>
    <t>submission dates</t>
  </si>
  <si>
    <t>in KL</t>
  </si>
  <si>
    <t>in KL (Scan)</t>
  </si>
  <si>
    <r>
      <rPr>
        <strike/>
        <sz val="9"/>
        <rFont val="Arial"/>
        <family val="2"/>
      </rPr>
      <t>ENVIADO 22/06/17</t>
    </r>
    <r>
      <rPr>
        <sz val="9"/>
        <rFont val="Arial"/>
        <family val="2"/>
      </rPr>
      <t xml:space="preserve">
not sent</t>
    </r>
  </si>
  <si>
    <t>in KL 
(Scan)</t>
  </si>
  <si>
    <t>not sent 
(only scan with signature UC)</t>
  </si>
  <si>
    <t xml:space="preserve">SAS Rohstoffe und Entsorgung GmbH </t>
  </si>
  <si>
    <t>Guido Heidemeyer</t>
  </si>
  <si>
    <t>In KL (Scan)</t>
  </si>
  <si>
    <t>Berendsen GmbH West</t>
  </si>
  <si>
    <t>Pettenkoferstr. 23, 58097 Hagen</t>
  </si>
  <si>
    <t>Jörg Meßbauer</t>
  </si>
  <si>
    <t>Torden Schade</t>
  </si>
  <si>
    <t>Berendsen GmbH</t>
  </si>
  <si>
    <t>andreas.dibowski@berendsen.de</t>
  </si>
  <si>
    <t>fuhrpark.hc@berendsen.de</t>
  </si>
  <si>
    <t>Berendsen GmbH Nordost</t>
  </si>
  <si>
    <t>Lindenstr. 61, 15517 Fürstenwalde</t>
  </si>
  <si>
    <t>Beate Bardewyck</t>
  </si>
  <si>
    <t>Stadtstr. 3-7, 25348 Glückstadt</t>
  </si>
  <si>
    <t>Berendsen GmbH Schleswig</t>
  </si>
  <si>
    <t>Heinrich Hertz Str. 17, 24837 Schleswig</t>
  </si>
  <si>
    <t>Josef Urzinger GmbH</t>
  </si>
  <si>
    <t>Fraunhoferstr. 5, 84030 Landshut</t>
  </si>
  <si>
    <t>Dagmar Urzinger</t>
  </si>
  <si>
    <t>LavanTex Deutschland GmbH</t>
  </si>
  <si>
    <t xml:space="preserve">dagmar.urzinger@urzinger.de </t>
  </si>
  <si>
    <t xml:space="preserve">diana.boettcher@urzinger.de </t>
  </si>
  <si>
    <t>Ruess GmbH, Wäscherei Textilreinigung, Mietberufskleidung</t>
  </si>
  <si>
    <t>Heinenkamp 1, 38444 Wolfsburg</t>
  </si>
  <si>
    <t>Henrik Rueß</t>
  </si>
  <si>
    <t>diemietwaesche.de gmbh + co. kg</t>
  </si>
  <si>
    <t>henrik.ruess@diemietwaesche.de</t>
  </si>
  <si>
    <t>Kreuznacher Zentralwäscherei GmbH + Co. Mietwäsche KG</t>
  </si>
  <si>
    <t>Industriestr. 8, 55543 Bad Kreuznach</t>
  </si>
  <si>
    <t>Sven Schäfer</t>
  </si>
  <si>
    <t>sven.schaefer@diemietwaesche.de</t>
  </si>
  <si>
    <t>Walter Greif GmbH &amp; Co KG</t>
  </si>
  <si>
    <t>Sterzinger Straße 7; 86165 Augsburg</t>
  </si>
  <si>
    <t>Martin Greif</t>
  </si>
  <si>
    <t>Martin.Greif@mietwaesche.de</t>
  </si>
  <si>
    <t>Markus.Greif@mietwaesche.de</t>
  </si>
  <si>
    <t>Pfaffenrieder Straße 18; 82515 Wolfratshausen</t>
  </si>
  <si>
    <t>Greif Gruppe</t>
  </si>
  <si>
    <t>Greif West GmbH &amp; Co KG</t>
  </si>
  <si>
    <t>Carl-Leverkus-Straße 13; 40764 Langenfeld</t>
  </si>
  <si>
    <t>Greif Berlin GmbH &amp; Co KG</t>
  </si>
  <si>
    <t>Pablo-Picasso-Straße 40; 13057 Berlin</t>
  </si>
  <si>
    <t>Textilservice Stangelmayer GmbH</t>
  </si>
  <si>
    <t>Werkstraße 1, 83059 Kolbermoor</t>
  </si>
  <si>
    <t>Herr Gerhard Stangelmayer</t>
  </si>
  <si>
    <t>Herr Arnulf Stangelmayer</t>
  </si>
  <si>
    <t>n/a</t>
  </si>
  <si>
    <t>stefan.edlbergmeier@stangelmayer.com</t>
  </si>
  <si>
    <t>carola.bichler@stangelmayer.com</t>
  </si>
  <si>
    <t>Wäscherei Stangelmayer GmbH &amp; Co KG</t>
  </si>
  <si>
    <t>Marktfeldstraße 19, 83115 Neubeuern</t>
  </si>
  <si>
    <t>InveSta Vermögensgesellschaft GmbH &amp; Co KG</t>
  </si>
  <si>
    <t>DBL Wulff Textil-Service GmbH</t>
  </si>
  <si>
    <t>Bunsenstraße 27, 24145 Kiel</t>
  </si>
  <si>
    <t>Sebastian Böge</t>
  </si>
  <si>
    <t>Christian Böge</t>
  </si>
  <si>
    <t>DBL - Deutsche Berufskleider-Leasing GmbH</t>
  </si>
  <si>
    <t>Berendsen Textilservice GmbH</t>
  </si>
  <si>
    <t>Andreas Schneider</t>
  </si>
  <si>
    <t>Geschäftsführung</t>
  </si>
  <si>
    <t>Sascha Wiemer</t>
  </si>
  <si>
    <t>andreas.domaser@berendsen.de</t>
  </si>
  <si>
    <t>Alsco Berufskleidungs-Service GmbH</t>
  </si>
  <si>
    <t>Claudiastrasse 13 51149 Köln</t>
  </si>
  <si>
    <t>Martin Swierzy</t>
  </si>
  <si>
    <t>Andreas Pohlenz</t>
  </si>
  <si>
    <t>Kaufmännischer Leiter</t>
  </si>
  <si>
    <t>t.neyers@alsco.de</t>
  </si>
  <si>
    <t>a.pohlenz@alsco.de</t>
  </si>
  <si>
    <t>04124/914-150</t>
  </si>
  <si>
    <t>0871 97315-102</t>
  </si>
  <si>
    <t>+49530893330</t>
  </si>
  <si>
    <t>0671-88600-0</t>
  </si>
  <si>
    <t>+49 821 790710</t>
  </si>
  <si>
    <t>+49 821 790711</t>
  </si>
  <si>
    <t>+49 821 790712</t>
  </si>
  <si>
    <t>+49 821 790713</t>
  </si>
  <si>
    <t>08031-9097-310</t>
  </si>
  <si>
    <t>0431-719190</t>
  </si>
  <si>
    <t>+49-176 1914 1063</t>
  </si>
  <si>
    <t>0221-986050</t>
  </si>
  <si>
    <t>Andreas</t>
  </si>
  <si>
    <t>Dibowski</t>
  </si>
  <si>
    <t>Stadtstraße</t>
  </si>
  <si>
    <t>3-7</t>
  </si>
  <si>
    <t>Glückstadt</t>
  </si>
  <si>
    <t>Dagmar</t>
  </si>
  <si>
    <t>Urzinger</t>
  </si>
  <si>
    <t xml:space="preserve">Fraunhoferstr. </t>
  </si>
  <si>
    <t xml:space="preserve">Heinenkamp </t>
  </si>
  <si>
    <t>Wolfsburg</t>
  </si>
  <si>
    <t>Sven</t>
  </si>
  <si>
    <t>Schäfer</t>
  </si>
  <si>
    <t xml:space="preserve">Industriestr. </t>
  </si>
  <si>
    <t>Bad Kreuznach</t>
  </si>
  <si>
    <t xml:space="preserve">55543 </t>
  </si>
  <si>
    <t>Augsburg</t>
  </si>
  <si>
    <t>86165</t>
  </si>
  <si>
    <t>Stefan</t>
  </si>
  <si>
    <t>Edlbergmeier</t>
  </si>
  <si>
    <t>Werkstraße 1</t>
  </si>
  <si>
    <t>Kolbermoor</t>
  </si>
  <si>
    <t xml:space="preserve">83059 </t>
  </si>
  <si>
    <t xml:space="preserve">Marktfeldstraße </t>
  </si>
  <si>
    <t>Neubeuern</t>
  </si>
  <si>
    <t>83115</t>
  </si>
  <si>
    <t>Sebastian</t>
  </si>
  <si>
    <t>Böge</t>
  </si>
  <si>
    <t xml:space="preserve">Bunsenstraße </t>
  </si>
  <si>
    <t>27</t>
  </si>
  <si>
    <t>Kiel</t>
  </si>
  <si>
    <t>24145</t>
  </si>
  <si>
    <t>Domaser</t>
  </si>
  <si>
    <t xml:space="preserve">Sachsenkamp </t>
  </si>
  <si>
    <t>20097</t>
  </si>
  <si>
    <t>Thomas</t>
  </si>
  <si>
    <t>Neyers</t>
  </si>
  <si>
    <t xml:space="preserve">Claudiastrasse </t>
  </si>
  <si>
    <t>51149</t>
  </si>
  <si>
    <t>DE_812501877</t>
  </si>
  <si>
    <t>Werner Ebert GmbH + Co.KG
Ilse Kocian
Großmarkthalle 4
70327 Stuttgart</t>
  </si>
  <si>
    <t>Geschäftsführer ihrer Komplementärin Grünewald-Verwaltungs-GmbH</t>
  </si>
  <si>
    <t>Bräunleinberg 2, 91242 Ottensoos</t>
  </si>
  <si>
    <t>Getränke Ziegler GmbH  
Erwin Dörner
Bräunleinberg  2 
91242 Ottensoos</t>
  </si>
  <si>
    <t>DE_211079601</t>
  </si>
  <si>
    <t>DE_163691775</t>
  </si>
  <si>
    <t>DE_811266337</t>
  </si>
  <si>
    <t>DE_273624571</t>
  </si>
  <si>
    <t>DE_148095722</t>
  </si>
  <si>
    <t>DE_127469464</t>
  </si>
  <si>
    <t>DE_129496299</t>
  </si>
  <si>
    <t>DE_264499702</t>
  </si>
  <si>
    <t>DE_242315312</t>
  </si>
  <si>
    <t>DE_131201486</t>
  </si>
  <si>
    <t>DE_131163122</t>
  </si>
  <si>
    <t>DE_239162445</t>
  </si>
  <si>
    <t>DE_134847608</t>
  </si>
  <si>
    <t>DE_156830402</t>
  </si>
  <si>
    <t>DE_121964882</t>
  </si>
  <si>
    <t>Textilverband - DE - LKW - Vertrag - MailMerge, ELO-ID:993959, v4</t>
  </si>
  <si>
    <t>DE_813899481</t>
  </si>
  <si>
    <t>Rolf Heise Getränke-Großhandel GmbH</t>
  </si>
  <si>
    <t>Textile</t>
  </si>
  <si>
    <t>DE - LKW - Vertrag MJG final - MailMerge, ELO-ID:981723, version 25</t>
  </si>
  <si>
    <t xml:space="preserve">1 CPA muss zurückgeschickt werden </t>
  </si>
  <si>
    <t>Signature only Till Engelhard, not Rolf Engelhard. When the contract was printed, the signatory was planned to be Rolf Engelhardt. Instead the contract was signed by Till Engelhardt. This is not a problems as, according to a trade register excerpt from 2009, can sign alone as well. 
 →  CPA+ DoT in KL</t>
  </si>
  <si>
    <t>UC 05.12.2017</t>
  </si>
  <si>
    <t>UC 06.12.2017</t>
  </si>
  <si>
    <t>UC: 14.12.2017</t>
  </si>
  <si>
    <t>UC 14.12.2017</t>
  </si>
  <si>
    <t xml:space="preserve">in KL (but without date) </t>
  </si>
  <si>
    <t>Stricker Umwelttechnik GmbH &amp; Co. KG</t>
  </si>
  <si>
    <t>DE_813326374</t>
  </si>
  <si>
    <t>Giselherstr. 5-7, 44319 Dortmund</t>
  </si>
  <si>
    <t>Andreas Mohr</t>
  </si>
  <si>
    <t>Geschäftsführer der Komplementärin, der Gebrüder Stricker GmbH</t>
  </si>
  <si>
    <t>5 bis 7</t>
  </si>
  <si>
    <t>DE_46010000023_organ</t>
  </si>
  <si>
    <t>Marsstraße 40, 80335 München</t>
  </si>
  <si>
    <t>Thomas Götz</t>
  </si>
  <si>
    <t>Katrin Schilz</t>
  </si>
  <si>
    <t>Anheuser-Busch InBev</t>
  </si>
  <si>
    <t>sebastian.seebeck@ab-inbev.com</t>
  </si>
  <si>
    <t>matthias.eisenbarth@ab-inbev.com</t>
  </si>
  <si>
    <t>DE56700700100292150000</t>
  </si>
  <si>
    <t xml:space="preserve">DEUTDEMM </t>
  </si>
  <si>
    <t>Spaten-Löwenbräu GmbH</t>
  </si>
  <si>
    <t>BE_433666709</t>
  </si>
  <si>
    <t>Industrielaan 21, 1070 Brussel</t>
  </si>
  <si>
    <t>Philippe Vandeuren</t>
  </si>
  <si>
    <t>Proxy holder</t>
  </si>
  <si>
    <t>Jean-Jacques Velkeniers</t>
  </si>
  <si>
    <t>INBEV BELGIUM BVBA, Mr Bart Vervoort, Brouwerijplain 1, 3000 Leuven, Belgium</t>
  </si>
  <si>
    <t>+32 (16) 27.5321</t>
  </si>
  <si>
    <t>bart.vervoort@ab-inbev.com</t>
  </si>
  <si>
    <t>GB42CHAS60924241292294</t>
  </si>
  <si>
    <t>CHASGB2L</t>
  </si>
  <si>
    <t>NL_001337944B01</t>
  </si>
  <si>
    <t xml:space="preserve">Ceresstraat 1, 4811 CA, Breda </t>
  </si>
  <si>
    <t>Martin Yntema</t>
  </si>
  <si>
    <t>Country Director/Bestuurder</t>
  </si>
  <si>
    <t>Jurgen Boemaars</t>
  </si>
  <si>
    <t>General Counsel/Gevolmachtigte</t>
  </si>
  <si>
    <t>INBEV NEDERLAND N.V., Mr Jurgen Boemaars, Ceresstraat 1, PO Box 3212, 4800 MA Breda, Netherlands</t>
  </si>
  <si>
    <t>+31765252411</t>
  </si>
  <si>
    <t>jurgen.boemaars@ab-inbev.com</t>
  </si>
  <si>
    <t>GB34CHAS60924241293020</t>
  </si>
  <si>
    <t>LU_19199421</t>
  </si>
  <si>
    <t xml:space="preserve">Rue de la Brasserie 1, 9214 Diekirch </t>
  </si>
  <si>
    <t>Directeur/Administrateur</t>
  </si>
  <si>
    <t>INBEV BELGIUM BVBA,  Mr Bart Vervoort, Brouwerijplain 1, 3000 Leuven, Belgium</t>
  </si>
  <si>
    <t>LU580670006550032504</t>
  </si>
  <si>
    <t>CHASLULX</t>
  </si>
  <si>
    <t>INBEV BELGIUM BVBA</t>
  </si>
  <si>
    <t xml:space="preserve">INBEV NEDERLAND N.V. </t>
  </si>
  <si>
    <t>BRASSERIE DE LUXEMBOURG MOUSEL-DIEKIRCH S.A.</t>
  </si>
  <si>
    <t>Peter Heise</t>
  </si>
  <si>
    <t>0049-421-5094 4331</t>
  </si>
  <si>
    <t>Anheuser-Busch InBev Germany Holding GmbH
Mr Sebastian Seebeck
Am Deich 18/19
D-28199 Bremen</t>
  </si>
  <si>
    <t>Tanzer Handels- und Speditions GmbH
Ludwig Tanzer,
Maukenbach 18d
A-6241 Radfeld</t>
  </si>
  <si>
    <t>Abwickler</t>
  </si>
  <si>
    <t>Jan de Jonge</t>
  </si>
  <si>
    <t>0034 961643140</t>
  </si>
  <si>
    <t>POLIGONO INDUSTRIAL EL OLIVERAL, C/ K, PARCELA 5 
46190 RIBARROJA DEL TURIA (VALENCIA)</t>
  </si>
  <si>
    <t xml:space="preserve">FedEx/GO! number </t>
  </si>
  <si>
    <t>Textilservice Stangelmayer GmbH
Herrn Stefan Edlbergmeier
Werkstraße 1
D-83059 Kolbermoor</t>
  </si>
  <si>
    <t>"- Provision 5.4. (end) CPA: CDC hands over all data and information should CDC not pursue the claims.
- Provision 6.2.: COMPANY will (i) only 'use reasonable efforts to keep' INFORMATION which is still in its possession an might be relevant re passing-on defence, and (ii) does not guarantee that it has data and information relevant in this respect."</t>
  </si>
  <si>
    <t>"- Provision 5.4. (end) CPA: CDC hands over all data and information should CDC not pursue the claims.
- Provision 6.2. COMPANY will (i) only 'use reasonable efforts to keep' INFORMATION which is still in its possession an might be relevant re passing-on defence, and (ii) does not guarantee that it has data and information relevant in this respect."</t>
  </si>
  <si>
    <t>"- Provision 5.4. (end) CPA: CDC hands over all data and information should CDC not pursue the claims.
Provision 6.2.: COMPANY will (i) only 'use reasonable efforts to keep' INFORMATION which is still in its possession an might be relevant re passing-on defence, and (ii) does not guarantee that it has data and information relevant in this respect."</t>
  </si>
  <si>
    <t>"- Provision 5.4. (end) CPA: CDC hands over all data and information should CDC not pursue the claims."
Provision 6.2.: COMPANY will (i) only 'use reasonable efforts to keep' INFORMATION which is still in its possession an might be relevant re passing-on defence, and (ii) does not guarantee that it has data and information relevant in this respect."</t>
  </si>
  <si>
    <t>Kein Backup; neuer Vertrag</t>
  </si>
  <si>
    <t>Höfle Bautruck GmbH &amp; Co KG</t>
  </si>
  <si>
    <t>AT_U61970399</t>
  </si>
  <si>
    <t>Harderstraße 19a, 6923 Lauterach</t>
  </si>
  <si>
    <t>Franz Höfle</t>
  </si>
  <si>
    <t>Johannes Schatzmann</t>
  </si>
  <si>
    <t>+43 (0)5574 71295-0</t>
  </si>
  <si>
    <t>j.schatzmann@hoefle-bautruck.at</t>
  </si>
  <si>
    <t>AT632060200000204446</t>
  </si>
  <si>
    <t>DOSPAT2D</t>
  </si>
  <si>
    <t>0043 5574 6717-13</t>
  </si>
  <si>
    <t>Höfle Bautruck GmbH &amp; Co KG
Herrn  Johannes Schatzmann
Harderstraße 19a
6923 Lauterach
Austria</t>
  </si>
  <si>
    <t>In the original DoT and Claims Purchase Agreement , the function of the signatory was stated somewhat inexact as "geschäftsführender Gesellschafter". Therefore a backup Claims Purchase Agreement and backup DoT where created that contain the correct function. This backup Claims Purchase Agreement was signed by CDC (UC) on 10 Jan 2017.
Backup CPA + Backup DoT</t>
  </si>
  <si>
    <t>DRESDEFF545</t>
  </si>
  <si>
    <t>DEUTDEHHXXX</t>
  </si>
  <si>
    <t>SOLADEST600</t>
  </si>
  <si>
    <t>NBAGDE3EXXX</t>
  </si>
  <si>
    <t>YES
19.01.2017</t>
  </si>
  <si>
    <t>einzelvertretungsbefugter Geschäftsführer der Komplementärin, der Mietwäsche-Service GmbH</t>
  </si>
  <si>
    <t xml:space="preserve">einzelvertretungsbefugter Geschäftsführer </t>
  </si>
  <si>
    <t>einzelvertretungsbefugter Geschäftsführer der Komplementärin, der Greif West Verwaltungs GmbH</t>
  </si>
  <si>
    <t>einzelvertretungsbefugter Geschäftsführer der Komplementärin, der Greif Berlin Verwaltungs GmbH</t>
  </si>
  <si>
    <t>Textilverband - DE - LKW - Vertrag - MailMerge, ELO-ID:993959, v5</t>
  </si>
  <si>
    <r>
      <t xml:space="preserve">ES94 </t>
    </r>
    <r>
      <rPr>
        <sz val="10"/>
        <rFont val="Arial"/>
        <family val="2"/>
      </rPr>
      <t>3140 0001 9200 1167 1600</t>
    </r>
  </si>
  <si>
    <t>Herrn Harald Pajnik
c/o R. Braun Int. Speditionsgesellschaft mbH
Schützenstrasse 12
AT-6923 Lauterach
Österreich</t>
  </si>
  <si>
    <t xml:space="preserve">Greif Süd  GmbH </t>
  </si>
  <si>
    <t xml:space="preserve">Comment - only Sina </t>
  </si>
  <si>
    <t>BackUp Registrierung im Dez 2017:
Originale wurden vom Assignor zerstört</t>
  </si>
  <si>
    <t>Backup Registrierung Dez. 2017 ; Assignor hat das Datum nach Registrierung mit TippEx verändert
07.12.2017: wie mit VBK besprochen hat BB CPA ausgetauscht- Datum Assignor 04.07 ist aktuell  (Assignor hat auch hier auf dem Original mit TippEx Datum auf 06.07.geändert)</t>
  </si>
  <si>
    <t>BackUp Registrierung im Dez. 2017:
Originale wurden vom Assignor zerstört</t>
  </si>
  <si>
    <t>Seite 2 CPA fehlt; wurde neu ausgedruckt und von TS/VS paraphiert 
(Zedent hat nicht paraphiert)</t>
  </si>
  <si>
    <t xml:space="preserve">Assignor did not fill in the place of signature. This likely does not merit any "backup" / bekrachtiging but VBK will come back about that issue. </t>
  </si>
  <si>
    <t>Only one GF signed - that is sufficient according to the trade register extract</t>
  </si>
  <si>
    <t>Neue Firmierung, vormals HMI Interdrink</t>
  </si>
  <si>
    <t>Florian.Oberparleiter@fixkraft.at</t>
  </si>
  <si>
    <t>winkler@transped.at</t>
  </si>
  <si>
    <t>ES1901822339690201621856</t>
  </si>
  <si>
    <t>elena@blai.com</t>
  </si>
  <si>
    <t>ES54 0182 2344 0502 0150 7033</t>
  </si>
  <si>
    <t>BE45414821246189</t>
  </si>
  <si>
    <t>Mail 18.01.2018; 16.25: 
Da sich aber alle Parteien darüber einig sind, dass dies nur ein Versehen ist und da Herr Sagasser letztendlich beide Gesellschaften vertreten kann, werden wir die Verträge handschriftlich wie folgt abändern: Wir werden den Text „der Komplementärin, der Sagasser-Verwaltungs GmbH“ bei der Funktionsangabe von Herrn Thomas Sagasser im Vertrag für die Sagasser-Vertriebs GmbH streichen, so dass seine Funktion dort nunmehr richtig einfach „Geschäftsführer“ lautet. Im Vertrag mit der Sagasser Beteiligungs GmbH &amp; Co. KG werden wir den Text hinzufügen, so dass die Funktion in welcher Herr Thomas Sagasser dort seine Unterschrift geleistet hat nunmehr richtig als „Geschäftsführer der Komplementärin, der Sagasser-Verwaltungs GmbH“ angegeben ist. 
--&gt; handschriftliche Änderung</t>
  </si>
  <si>
    <t>Wolfgang Langer</t>
  </si>
  <si>
    <t xml:space="preserve">SZ: Hier fehlt der Ort (bereits registrierter DoT); da wolltest Du mit VBK sprechen
BB: Ich habe von VBK noch keine definitive Antwort. Mark’s erste Reaktion war auch, dass wir das wahrscheinlich einfach auf sich beruhen lassen können. </t>
  </si>
  <si>
    <t>Rolf Engelhard</t>
  </si>
  <si>
    <t>Dirk Steding</t>
  </si>
  <si>
    <t>Einzelprokurist</t>
  </si>
  <si>
    <t>Nur GF Gerhard Stangelmayer hat unterschrieben; laut HRA in Ordnung; handschriftliche Änderung (Mail an IL 23.01.2018, 16.46h)</t>
  </si>
  <si>
    <t>André Käsemann</t>
  </si>
  <si>
    <t>Waldemar Ziegler</t>
  </si>
  <si>
    <t xml:space="preserve">
</t>
  </si>
  <si>
    <t>Assignor signed CPA but no date
Mail vom 19.01.2018,13.37: 
Assignor hatte kein Ort und Datum eingetragen (CPA); schriftliche Bestätigung, dass wir dies nachtragen dürfen</t>
  </si>
  <si>
    <r>
      <t xml:space="preserve">Registrierung Dez. 2017
</t>
    </r>
    <r>
      <rPr>
        <sz val="10"/>
        <rFont val="Arial"/>
        <family val="2"/>
      </rPr>
      <t xml:space="preserve">DoT von Assignor unterschrieben ;
CPA nur von UC und vom Assignor paraphiert; Assignor bitten, das CPA gegenzuzeichnen und dann in Jobstudents ablegen </t>
    </r>
    <r>
      <rPr>
        <b/>
        <sz val="10"/>
        <rFont val="Arial"/>
        <family val="2"/>
      </rPr>
      <t>→  done</t>
    </r>
  </si>
  <si>
    <r>
      <t xml:space="preserve">BACKUP Registrierung im Dez.2017
Der registrierte DoT war auf 05.07. datiert. Zedent hat danach Vertrag auf 06.07. geändert , deshalb gibt es kein vorheriges DoT mehr im Original
</t>
    </r>
    <r>
      <rPr>
        <b/>
        <sz val="10"/>
        <color theme="1"/>
        <rFont val="Arial"/>
        <family val="2"/>
      </rPr>
      <t/>
    </r>
  </si>
  <si>
    <t>y</t>
  </si>
  <si>
    <t>Company_form</t>
  </si>
  <si>
    <t>GmbH</t>
  </si>
  <si>
    <t>A/S</t>
  </si>
  <si>
    <t>S.L.</t>
  </si>
  <si>
    <t>S.A.</t>
  </si>
  <si>
    <t>S.A.S.</t>
  </si>
  <si>
    <t>N.V.</t>
  </si>
  <si>
    <t xml:space="preserve">Sp. z o.o. </t>
  </si>
  <si>
    <t>S.R.L.</t>
  </si>
  <si>
    <t>S.R.O.</t>
  </si>
  <si>
    <t>GmbH &amp; Co. KG</t>
  </si>
  <si>
    <t xml:space="preserve">GmbH </t>
  </si>
  <si>
    <t>OHG</t>
  </si>
  <si>
    <t>GmbH &amp; Co. oHG</t>
  </si>
  <si>
    <t>GmbH &amp; Co</t>
  </si>
  <si>
    <t>/natural person</t>
  </si>
  <si>
    <t>/document is missing</t>
  </si>
  <si>
    <t>Full_Company_Name_Form</t>
  </si>
  <si>
    <t>spółka z ograniczoną odpowiedzialnością</t>
  </si>
  <si>
    <t>Societas Europaea</t>
  </si>
  <si>
    <t>Société par actions simplifiée</t>
  </si>
  <si>
    <t>Société anonyme</t>
  </si>
  <si>
    <t>Spoločnosť s ručením obmedzeným</t>
  </si>
  <si>
    <t>Societate cu răspundere limitată</t>
  </si>
  <si>
    <t>Sociedad Limitada</t>
  </si>
  <si>
    <t>Società in accomandita semplice</t>
  </si>
  <si>
    <t>Sociedad Anónima</t>
  </si>
  <si>
    <t>Naamloze vennootschap</t>
  </si>
  <si>
    <t>Kommanditgesellschaft</t>
  </si>
  <si>
    <t>Gesellschaft mit beschränkter Haftung &amp; Compagnie Kommanditgesellschaft</t>
  </si>
  <si>
    <t>mit beschrankter Haftung</t>
  </si>
  <si>
    <t>Aktieselskab</t>
  </si>
  <si>
    <t xml:space="preserve">Aktiengesellschaft </t>
  </si>
  <si>
    <t>Gesellschaft mit beschrankter Haftung</t>
  </si>
  <si>
    <t>Gesellschaft mit beschrankter Haftungny</t>
  </si>
  <si>
    <t>Società per azioni</t>
  </si>
  <si>
    <t>S.P.A</t>
  </si>
  <si>
    <t>Markus Riegeler</t>
  </si>
  <si>
    <t>(M. Hubauer GmbH &amp; Co. Getränke und Logistik KG)</t>
  </si>
  <si>
    <t>DE 7726 8700 3200 1036 6300</t>
  </si>
  <si>
    <t>DEUTDE2H268</t>
  </si>
  <si>
    <t>DE 8726 8700 3200 1195 1100</t>
  </si>
  <si>
    <t>DE 5526 8700 3200 1477 3600</t>
  </si>
  <si>
    <t xml:space="preserve">YES, but not stamped (version only for CDC) </t>
  </si>
  <si>
    <r>
      <rPr>
        <b/>
        <sz val="10"/>
        <color rgb="FFFF0000"/>
        <rFont val="Arial"/>
        <family val="2"/>
      </rPr>
      <t>BACKUP DoT</t>
    </r>
    <r>
      <rPr>
        <sz val="10"/>
        <rFont val="Arial"/>
        <family val="2"/>
      </rPr>
      <t>,</t>
    </r>
    <r>
      <rPr>
        <sz val="10"/>
        <color theme="1"/>
        <rFont val="Arial"/>
        <family val="2"/>
      </rPr>
      <t xml:space="preserve">
da die GF handschriftlich auf auf dem Vertrag nachgetragen wurden. (Mail: 10. Januar 2018 07:48)</t>
    </r>
  </si>
  <si>
    <t>Only one GF  +  ppa has signed the contracts; handwritten correction 
(Mail an IL 24.01.2018, 11.46h)</t>
  </si>
  <si>
    <t>(new contracts; the assignor has to destroy the old contracts; Mail IL 12.01.2018, 15.53h)</t>
  </si>
  <si>
    <t>Nachdem neuer Vertrag erstellt wurde und neuer Vertrag zurückkam, hat nicht GF sondern die Prokuristen unterschrieben. Dies stimmt laut HRA und wir haben Bestätigung, dies per Hand auf denVerträgen zu korrigieren. (Mail vom 17.01.2018, 11.37h)</t>
  </si>
  <si>
    <r>
      <t xml:space="preserve">DoT wurde bereits registriert, deshalb gibt es kompletten BackUp Vertrag -um  die korrekte Vertretungsbefugnis darzustellen- falls es Nachfragen geben sollte
</t>
    </r>
    <r>
      <rPr>
        <sz val="10"/>
        <color rgb="FFFF0000"/>
        <rFont val="Arial"/>
        <family val="2"/>
      </rPr>
      <t>Backup CPA (wird erstmal nicht vorgelegt) + 
Backup DoT</t>
    </r>
  </si>
  <si>
    <t>DoT +
CPA</t>
  </si>
  <si>
    <t>Im Vertrag wurde Herr Markus Riegeler als Prokurist aufgeführt und handschriftlich auf Wolfgang Langer geändert. Bestätigung vom 18.01.2018, 18.53</t>
  </si>
  <si>
    <t xml:space="preserve">Markus Riegeler </t>
  </si>
  <si>
    <t>Gesellschaft mit beschränkter Haftung</t>
  </si>
  <si>
    <t>Besloten vennootschap met beperkte aansprakelijkheid</t>
  </si>
  <si>
    <t xml:space="preserve">B.V.B.A. </t>
  </si>
  <si>
    <t xml:space="preserve">Naamloze vennootschap </t>
  </si>
  <si>
    <t>Aktiengesellschaft</t>
  </si>
  <si>
    <t>S.A.U.</t>
  </si>
  <si>
    <t xml:space="preserve">S.A. </t>
  </si>
  <si>
    <t>S.L.U.</t>
  </si>
  <si>
    <t>Sociedad Anónima Unipersonal</t>
  </si>
  <si>
    <t>Sociedad Cooperativa</t>
  </si>
  <si>
    <t>Sociedad Limitada Unipersonal</t>
  </si>
  <si>
    <t>S. Coop.</t>
  </si>
  <si>
    <t>Société à responsabilité limitée</t>
  </si>
  <si>
    <t>SARL</t>
  </si>
  <si>
    <t>Società a responsabilità limitata</t>
  </si>
  <si>
    <t>Besloten vennootschap</t>
  </si>
  <si>
    <t>Limitada</t>
  </si>
  <si>
    <t>Offene Handelsgesellschaft</t>
  </si>
  <si>
    <t>mit beschränkter Haftung</t>
  </si>
  <si>
    <t>UTE</t>
  </si>
  <si>
    <t>Union Temporal de empresas</t>
  </si>
  <si>
    <t>Peter Kiesslinger</t>
  </si>
  <si>
    <t xml:space="preserve">S.L. </t>
  </si>
  <si>
    <t>e.K. /natural person /firm</t>
  </si>
  <si>
    <t>Hans-Hermann Metzger</t>
  </si>
  <si>
    <t>HolzLand Becker GmbH</t>
  </si>
  <si>
    <t>Claus-Dieter Schlosser</t>
  </si>
  <si>
    <t>Getränkeland Wagner, inh. Joachim Wagner e.K.</t>
  </si>
  <si>
    <t>Theodor Ulrich</t>
  </si>
  <si>
    <t>Geschäftsführer der einzelvertretungsberechtigten Schreiber Verwaltungs-GmbH</t>
  </si>
  <si>
    <t>DE - LKW - Vertrag MJG final - MailMerge, ELO-ID: 981723, Version 25</t>
  </si>
  <si>
    <t>AT_U32823200</t>
  </si>
  <si>
    <t>Am Anger 14, 6100 Mösern</t>
  </si>
  <si>
    <t xml:space="preserve">Willibald Holzer </t>
  </si>
  <si>
    <r>
      <t>es muss geklärt werden, wer vertretungsberechtigt ist, denn laut Aussage der Firma ist Ulrich Theodor verstorben; Herrmann J. Schreiber hat unterschrieben, steht aber nicht im HRA drin →</t>
    </r>
    <r>
      <rPr>
        <b/>
        <sz val="10"/>
        <color rgb="FFFF0000"/>
        <rFont val="Arial"/>
        <family val="2"/>
      </rPr>
      <t xml:space="preserve">  Mail IL 30.01.2018</t>
    </r>
  </si>
  <si>
    <t>Hans Auer</t>
  </si>
  <si>
    <t>Luts Gelos</t>
  </si>
  <si>
    <t>Geschäftsführer der Komplementärin, die  Mineralquellen und Getränke H. Hövelmann GmbH</t>
  </si>
  <si>
    <t>Geschäftsführerin der Komplementärin, der Mineralquellen und Getränke H. Hövelmann GmbH</t>
  </si>
  <si>
    <t>Heidrun Hövelmann</t>
  </si>
  <si>
    <t>Prokurist, einzelvertretrungsberechtig, sowie Geschäftsführer der Komplementärin, der Burmeister Verwaltungs GmbH</t>
  </si>
  <si>
    <t>Lars Matthaei (geb. Burmeister)</t>
  </si>
  <si>
    <t>Hartmut Heilmann</t>
  </si>
  <si>
    <t>Axel Pattensen</t>
  </si>
  <si>
    <t xml:space="preserve">Gérant </t>
  </si>
  <si>
    <t>ID wurde im Vertrag handschriftlich korrigiert</t>
  </si>
  <si>
    <t>1) 6.2.: COMPANY decides whether to submit to CDC 'aggregated financial information'. 2) '9.1. CDC will notify COMPANY in written form of any realisation of PROCEEDS OF THE CASE within one month' (instead of two).
CPA Assignor im Vertrag mit Datum 30.06.17 und 01.07.2017</t>
  </si>
  <si>
    <t xml:space="preserve">04.12.17: DoT nur Scan mit Originalunterschrift-und Paraphe von UC; 
</t>
  </si>
  <si>
    <t>Tom Kreyenhop</t>
  </si>
  <si>
    <t>Matthias Röhnert</t>
  </si>
  <si>
    <t>Signed by ppa Marcus Dellitz (Einzelprokura);  is sufficient (handwritten)</t>
  </si>
  <si>
    <t>Zusatz mit "Komplementärin" wurde im Vertrag handschriftlich gestrichen</t>
  </si>
  <si>
    <t>handschriftlich ein GF hinzugefügt</t>
  </si>
  <si>
    <r>
      <t xml:space="preserve">instead Axel Pattensen  →   </t>
    </r>
    <r>
      <rPr>
        <b/>
        <sz val="10"/>
        <color theme="1"/>
        <rFont val="Arial"/>
        <family val="2"/>
      </rPr>
      <t xml:space="preserve">Axel Schulte
</t>
    </r>
    <r>
      <rPr>
        <sz val="10"/>
        <color theme="1"/>
        <rFont val="Arial"/>
        <family val="2"/>
      </rPr>
      <t>laut HRA: Persönlich haftender Gesellschafter: Margraf Verwaltungs-GmbH, Kassel (Amtsgericht Kassel HRB 13320), aber diese wurde gelöscht und nun laut HRA: Brunnenkopp und Staude Beteiligungs GmbH (n HRB 11657) so wie auch im Vertrag geschrieben) --&gt; Screenshot dem HRA angehängt
Vertretungsberechtigt gemeinsam mit dem Geschäftsführer Torsten Fickert
Geschäftsführer: Schulte, Axel, Pattensen (Pattensen hat er handschriftlich durchgestrichen)</t>
    </r>
  </si>
  <si>
    <r>
      <t xml:space="preserve">Does not have a VAT number, we used the tax identification number instead. Has a modified DoT that lists the pre-assignor
</t>
    </r>
    <r>
      <rPr>
        <b/>
        <sz val="10"/>
        <color rgb="FFFF0000"/>
        <rFont val="Arial"/>
        <family val="2"/>
      </rPr>
      <t>Backup DoT</t>
    </r>
    <r>
      <rPr>
        <sz val="10"/>
        <color theme="1"/>
        <rFont val="Arial"/>
        <family val="2"/>
      </rPr>
      <t xml:space="preserve">
</t>
    </r>
    <r>
      <rPr>
        <sz val="10"/>
        <color rgb="FFFF0000"/>
        <rFont val="Arial"/>
        <family val="2"/>
      </rPr>
      <t xml:space="preserve"> neuer angepasster DoT; Mail 01.12.2017; 18:46
( kein neues CPA mitgeschickt)</t>
    </r>
  </si>
  <si>
    <r>
      <rPr>
        <u/>
        <sz val="10"/>
        <color theme="1"/>
        <rFont val="Arial"/>
        <family val="2"/>
      </rPr>
      <t>ATTENTION</t>
    </r>
    <r>
      <rPr>
        <sz val="10"/>
        <color theme="1"/>
        <rFont val="Arial"/>
        <family val="2"/>
      </rPr>
      <t xml:space="preserve">:
Die M. Hubauer Verwaltungs-GmbH, Fürstenfeldbruck, als alleinige Komplementärin der M. Hubauer GmbH &amp; Co. Getränke &amp; Logistik KG ist mit Wirkung zum Ablauf des 31.12.2017 aus der M. Hubauer GmbH &amp; Co. Getränke &amp; Logistik KG ausgeschieden. Dadurch wurde zugleich die M. Hubauer GmbH &amp; Co. Getränke &amp; Logistik KG aufgelöst und ist ohne Liquidation erloschen. Das Handelsgeschäft der M. Hubauer GmbH &amp; Co. Getränke &amp; Logistik KG ist mit Wirkung ab dem 01.01.2018 mit allen Aktiva und Passiva im Wege der Anwachsung von der </t>
    </r>
    <r>
      <rPr>
        <u/>
        <sz val="10"/>
        <color theme="1"/>
        <rFont val="Arial"/>
        <family val="2"/>
      </rPr>
      <t>Trinks Süd GmbH</t>
    </r>
    <r>
      <rPr>
        <sz val="10"/>
        <color theme="1"/>
        <rFont val="Arial"/>
        <family val="2"/>
      </rPr>
      <t xml:space="preserve">, Fürstenfeldbruck, als alleinige Kommanditistin der bisherigen M. Hubauer GmbH &amp; Co. Getränke &amp; Logistik KG übernommen worden.
</t>
    </r>
    <r>
      <rPr>
        <u/>
        <sz val="10"/>
        <color theme="1"/>
        <rFont val="Arial"/>
        <family val="2"/>
      </rPr>
      <t xml:space="preserve">Special clauses: </t>
    </r>
    <r>
      <rPr>
        <sz val="10"/>
        <color theme="1"/>
        <rFont val="Arial"/>
        <family val="2"/>
      </rPr>
      <t xml:space="preserve">
- 3.1.(ii)(b): Should CDC realise 50% or more of the damage sustained by COMPANY (basis ECONOMIC ANALYSIS),  the variable purchase price, i.e. the multiplier factor shall increase to a total of 80%. The exact calculation shall take place at the end of the enforcement activities.    
- 5.4., para. 2: COMPANY is entitled to repurchase the claims should CDC not until 31/12/2017 take measures interrupting limitation periods. CDC has to inform COMPANY by registered mail until 12/01/2018 of the whether CDC has in time undertook such measures. Should this not be the case COMPANY has to execute its repurchase rigth within one week by registered mail.
- 6.3.: Obligation of COMPANY to provide Pass-on-related information only under protection of business secrets.
- 6.4.: Obligation only of COMPANY (i) to 'adequately' safe documents. and to (ii) transmit data and information to CDC in (previously) 'agreed form'.
- 7.3.: Right to repurchase of COMPANY has to be executed within one week by registered mail.
- 11.(iii): Choice of allocation key regarding allocation of costs between ASSIGNORS 'not to the disadvantage of COMPANY'. Potential differences will be balanced by CDC on its own costs towards COMPANY. 
- 17: Re-assignment, sublicence, incumbrance etc. of claims under the AGREEMENT even to AFFILIATED COMPANIES only under condition of approval by other party. </t>
    </r>
  </si>
  <si>
    <r>
      <t xml:space="preserve">
</t>
    </r>
    <r>
      <rPr>
        <sz val="10"/>
        <color rgb="FFFF0000"/>
        <rFont val="Arial"/>
        <family val="2"/>
      </rPr>
      <t>Signed by Michael Heise, Prokurist  →  has not individual right of representation  →  new contract was sent;</t>
    </r>
    <r>
      <rPr>
        <b/>
        <sz val="10"/>
        <color rgb="FFFF0000"/>
        <rFont val="Arial"/>
        <family val="2"/>
      </rPr>
      <t xml:space="preserve">
</t>
    </r>
    <r>
      <rPr>
        <u/>
        <sz val="10"/>
        <rFont val="Arial"/>
        <family val="2"/>
      </rPr>
      <t xml:space="preserve">New contract: </t>
    </r>
    <r>
      <rPr>
        <sz val="10"/>
        <rFont val="Arial"/>
        <family val="2"/>
      </rPr>
      <t xml:space="preserve">not GF Rolf Heise has signed the contracts, but the two ppa  →  correct(see commercial register) , so we have to change the names by hand in the contracts; Mail Jansen 17.01.2018, 11.37h </t>
    </r>
  </si>
  <si>
    <r>
      <t xml:space="preserve">Contract was generated without the second representative (Daniel Riedlinger). Assignor was asked to add this information manually. 
 </t>
    </r>
    <r>
      <rPr>
        <b/>
        <strike/>
        <sz val="10"/>
        <color rgb="FFFF0000"/>
        <rFont val="Arial"/>
        <family val="2"/>
      </rPr>
      <t>→  only signed by Bernd Hecker</t>
    </r>
  </si>
  <si>
    <r>
      <rPr>
        <u/>
        <sz val="10"/>
        <color theme="1"/>
        <rFont val="Arial"/>
        <family val="2"/>
      </rPr>
      <t>Special clauses:</t>
    </r>
    <r>
      <rPr>
        <sz val="10"/>
        <color theme="1"/>
        <rFont val="Arial"/>
        <family val="2"/>
      </rPr>
      <t xml:space="preserve"> 
- 3.1.(ii)(b): Should CDC realise 50% or more of the damage sustained by COMPANY (basis ECONOMIC ANALYSIS),  the variable purchase price, i.e. the multiplier factor shall increase to a total of 80%. The exact calculation shall take place at the end of the enforcement activities.    
- 5.4., para. 2: COMPANY is entitled to repurchase the claims should CDC not until 31/12/2017 take measures interrupting limitation periods. CDC has to inform COMPANY by registered mail until 12/01/2018 of the whether CDC has in time undertook such measures. Should this not be the case COMPANY has to execute its repurchase rigth within one week by registered mail.
- 6.3.: Obligation of COMPANY to provide Pass-on-related information only under protection of business secrets.
- 6.4.: Obligation only of COMPANY (i) to 'adequately' safe documents. and to (ii) transmit data and information to CDC in (previously) 'agreed form'.
- 7.3.: Right to repurchase of COMPANY has to be executed within one week by registered mail.
- 11.(iii): Choice of allocation key regarding allocation of costs between ASSIGNORS 'not to the disadvantage of COMPANY'. Potential differences will be balanced by CDC on its own costs towards COMPANY. 
- 17: Re-assignment, sublicence, incumbrance etc. of claims under the AGREEMENT even to AFFILIATED COMPANIES only under condition of approval by other party. </t>
    </r>
  </si>
  <si>
    <r>
      <rPr>
        <u/>
        <sz val="10"/>
        <color theme="1"/>
        <rFont val="Arial"/>
        <family val="2"/>
      </rPr>
      <t>ATTENTION:</t>
    </r>
    <r>
      <rPr>
        <sz val="10"/>
        <color theme="1"/>
        <rFont val="Arial"/>
        <family val="2"/>
      </rPr>
      <t xml:space="preserve">
Die M. Hubauer Verwaltungs-GmbH, Fürstenfeldbruck, als alleinige Komplementärin der M. Hubauer GmbH &amp; Co. Getränke &amp; Logistik KG ist mit Wirkung zum Ablauf des 31.12.2017 aus der M. Hubauer GmbH &amp; Co. Getränke &amp; Logistik KG ausgeschieden. Dadurch wurde zugleich die M. Hubauer GmbH &amp; Co. Getränke &amp; Logistik KG aufgelöst und ist ohne Liquidation erloschen. Das Handelsgeschäft der </t>
    </r>
    <r>
      <rPr>
        <u/>
        <sz val="10"/>
        <color theme="1"/>
        <rFont val="Arial"/>
        <family val="2"/>
      </rPr>
      <t>M. Hubauer GmbH &amp; Co. Getränke &amp; Logistik KG ist mit Wirkung ab dem 01.01.2018 mit allen Aktiva und Passiva</t>
    </r>
    <r>
      <rPr>
        <sz val="10"/>
        <color theme="1"/>
        <rFont val="Arial"/>
        <family val="2"/>
      </rPr>
      <t xml:space="preserve"> im Wege der Anwachsung von der</t>
    </r>
    <r>
      <rPr>
        <u/>
        <sz val="10"/>
        <color theme="1"/>
        <rFont val="Arial"/>
        <family val="2"/>
      </rPr>
      <t xml:space="preserve"> Trinks Süd GmbH</t>
    </r>
    <r>
      <rPr>
        <sz val="10"/>
        <color theme="1"/>
        <rFont val="Arial"/>
        <family val="2"/>
      </rPr>
      <t xml:space="preserve">, Fürstenfeldbruck, als alleinige Kommanditistin der bisherigen M. Hubauer GmbH &amp; Co. Getränke &amp; Logistik KG übernommen worden.
</t>
    </r>
    <r>
      <rPr>
        <u/>
        <sz val="10"/>
        <color theme="1"/>
        <rFont val="Arial"/>
        <family val="2"/>
      </rPr>
      <t xml:space="preserve">Special clauses: </t>
    </r>
    <r>
      <rPr>
        <sz val="10"/>
        <color theme="1"/>
        <rFont val="Arial"/>
        <family val="2"/>
      </rPr>
      <t xml:space="preserve">
- 3.1.(ii)(b): Should CDC realise 50% or more of the damage sustained by COMPANY (basis ECONOMIC ANALYSIS),  the variable purchase price, i.e. the multiplier factor shall increase to a total of 80%. The exact calculation shall take place at the end of the enforcement activities.    
- 5.4., para. 2: COMPANY is entitled to repurchase the claims should CDC not until 31/12/2017 take measures interrupting limitation periods. CDC has to inform COMPANY by registered mail until 12/01/2018 of the whether CDC has in time undertook such measures. Should this not be the case COMPANY has to execute its repurchase rigth within one week by registered mail.
- 6.3.: Obligation of COMPANY to provide Pass-on-related information only under protection of business secrets.
- 6.4.: Obligation only of COMPANY (i) to 'adequately' safe documents. and to (ii) transmit data and information to CDC in (previously) 'agreed form'.
- 7.3.: Right to repurchase of COMPANY has to be executed within one week by registered mail.
- 11.(iii): Choice of allocation key regarding allocation of costs between ASSIGNORS 'not to the disadvantage of COMPANY'. Potential differences will be balanced by CDC on its own costs towards COMPANY. 
- 17: Re-assignment, sublicence, incumbrance etc. of claims under the AGREEMENT even to AFFILIATED COMPANIES only under condition of approval by other party. </t>
    </r>
  </si>
  <si>
    <r>
      <t xml:space="preserve">The stamped and non stamped document are in </t>
    </r>
    <r>
      <rPr>
        <sz val="10"/>
        <color rgb="FFFF0000"/>
        <rFont val="Arial"/>
        <family val="2"/>
      </rPr>
      <t>different languages</t>
    </r>
    <r>
      <rPr>
        <sz val="10"/>
        <color theme="1"/>
        <rFont val="Arial"/>
        <family val="2"/>
      </rPr>
      <t xml:space="preserve"> (spanish and english)</t>
    </r>
  </si>
  <si>
    <r>
      <t xml:space="preserve">GF: Bernd Stange </t>
    </r>
    <r>
      <rPr>
        <sz val="10"/>
        <color rgb="FFFF0000"/>
        <rFont val="Arial"/>
        <family val="2"/>
      </rPr>
      <t xml:space="preserve">+ Armin Trinkwalder </t>
    </r>
    <r>
      <rPr>
        <sz val="10"/>
        <rFont val="Arial"/>
        <family val="2"/>
      </rPr>
      <t>(zweiter wurde handschriftlich hinzugefügt)</t>
    </r>
  </si>
  <si>
    <r>
      <t xml:space="preserve">in Liquidation!
</t>
    </r>
    <r>
      <rPr>
        <sz val="10"/>
        <rFont val="Arial"/>
        <family val="2"/>
      </rPr>
      <t>(GF wurde in "Abwickler" geändert und Name geändert)</t>
    </r>
  </si>
  <si>
    <r>
      <rPr>
        <sz val="10"/>
        <rFont val="Arial"/>
        <family val="2"/>
      </rPr>
      <t xml:space="preserve">GF Dr. Holger Looft + </t>
    </r>
    <r>
      <rPr>
        <sz val="10"/>
        <color rgb="FFFF0000"/>
        <rFont val="Arial"/>
        <family val="2"/>
      </rPr>
      <t xml:space="preserve">Bernd Stange </t>
    </r>
    <r>
      <rPr>
        <sz val="10"/>
        <rFont val="Arial"/>
        <family val="2"/>
      </rPr>
      <t>(handschriftlich hinzugefügt)</t>
    </r>
  </si>
  <si>
    <r>
      <t xml:space="preserve">Statt Geschäftsführer (Dirk Steding) hat Prokurist Guido Heinemeyer (Einzelprokura) unterschrieben; Handschriftliche Änderung abgeklärt; Mail vom 18.01.2018, 14.39h
According to the commercial register the company is called  </t>
    </r>
    <r>
      <rPr>
        <strike/>
        <sz val="10"/>
        <color theme="1"/>
        <rFont val="Arial"/>
        <family val="2"/>
      </rPr>
      <t>Steding -</t>
    </r>
    <r>
      <rPr>
        <sz val="10"/>
        <color theme="1"/>
        <rFont val="Arial"/>
        <family val="2"/>
      </rPr>
      <t xml:space="preserve"> SAS Rohstoffe und Entsorgung GmbH </t>
    </r>
  </si>
  <si>
    <t>CPA</t>
  </si>
  <si>
    <t>hardcopy_signdate_assig_DoT_Backup</t>
  </si>
  <si>
    <t>hardcopy_signdate_CDC_DoT_Backup</t>
  </si>
  <si>
    <t>DoT</t>
  </si>
  <si>
    <r>
      <rPr>
        <b/>
        <u/>
        <sz val="10"/>
        <rFont val="Arial"/>
        <family val="2"/>
      </rPr>
      <t>Backup DoT</t>
    </r>
    <r>
      <rPr>
        <b/>
        <sz val="10"/>
        <rFont val="Arial"/>
        <family val="2"/>
      </rPr>
      <t xml:space="preserve"> /</t>
    </r>
    <r>
      <rPr>
        <sz val="10"/>
        <rFont val="Arial"/>
        <family val="2"/>
      </rPr>
      <t xml:space="preserve"> Registrierung Dez. 2017 ; Assignor hat das Datum </t>
    </r>
    <r>
      <rPr>
        <u/>
        <sz val="10"/>
        <rFont val="Arial"/>
        <family val="2"/>
      </rPr>
      <t>nach</t>
    </r>
    <r>
      <rPr>
        <sz val="10"/>
        <rFont val="Arial"/>
        <family val="2"/>
      </rPr>
      <t xml:space="preserve"> Registrierung von 05.07.2017 auf 07.07.2017  mit TippEx verändert. 
(CPA wurde auch das Datum mit TippEx verändert, aber vor Einreichung  →  kein Handlungsbedarf)</t>
    </r>
  </si>
  <si>
    <t>handschriftliche Änderung auf Vertrag von Zedenten (Vorname Jörn in Tom geändert), ok laut HRA  
Korrekte Namen laut HRA: Tim Oliver Schön und Tom-Gerrit Kreyenhop)</t>
  </si>
  <si>
    <r>
      <rPr>
        <b/>
        <sz val="10"/>
        <rFont val="Arial"/>
        <family val="2"/>
      </rPr>
      <t>Backup CPA</t>
    </r>
    <r>
      <rPr>
        <sz val="10"/>
        <color theme="1"/>
        <rFont val="Arial"/>
        <family val="2"/>
      </rPr>
      <t>, da Zedent nachträglich das Datum auf dem Original mit TippEx verändert hat (von 05.07.2017 auf 04.07.2017)</t>
    </r>
  </si>
  <si>
    <r>
      <t xml:space="preserve">Lars Matthaei hat unterschrieben (geborener Burmeister und steht auch noch mit Burmeister im HRA, deshalb Namensverwirrung); </t>
    </r>
    <r>
      <rPr>
        <b/>
        <sz val="10"/>
        <color theme="1"/>
        <rFont val="Arial"/>
        <family val="2"/>
      </rPr>
      <t>kein Handlungsbedarf</t>
    </r>
    <r>
      <rPr>
        <sz val="10"/>
        <color theme="1"/>
        <rFont val="Arial"/>
        <family val="2"/>
      </rPr>
      <t xml:space="preserve">
--&gt; (laut CC) direkte Änderung im Vertrag durch: GF durchstreichen und ersetzen durch: Einzelprokurist Lars Matthaei, geb. Burmeister</t>
    </r>
  </si>
  <si>
    <t>LU_16468636</t>
  </si>
  <si>
    <t>Paul Anderl GmbH Getränke-Fachgroßhandel</t>
  </si>
  <si>
    <t>Henrik Ruess</t>
  </si>
  <si>
    <t>Geschäftsführer der Komplentärin, die Rieper Verwaltungsgesellschaft mbH</t>
  </si>
  <si>
    <t xml:space="preserve">Erwin Gooß GmbH &amp; Co. KG </t>
  </si>
  <si>
    <t>Andreas Henze</t>
  </si>
  <si>
    <t>Feld war leer</t>
  </si>
  <si>
    <t xml:space="preserve">Feld war leer </t>
  </si>
  <si>
    <t>company _name_as_stated_in_contract</t>
  </si>
  <si>
    <t>Jörg Drewes</t>
  </si>
  <si>
    <t>Hans Hermann Metzger</t>
  </si>
  <si>
    <t>Geschäftsführer ihrer Komplementärin, die Metzger Verwaltungs-GmbH</t>
  </si>
  <si>
    <t>Sachsenkamp 5, 20097 Hamburg</t>
  </si>
  <si>
    <t>Getränkefachgroßhandel Grünewald GmbH &amp; Co. KG</t>
  </si>
  <si>
    <r>
      <t xml:space="preserve">Assignor made a mistake when filling in the dates. We sought confirmation from them via email to correct the dates. See Email from Philipp Epping (assignor) to Ilona Louis (CDC) from Monday 11 Dec at 15:21, ELO-ID: 990001
Firma heisst korrekt laut HRA: Getränkefachgroßhandel Grünewald GmbH &amp;
Co. Kommanditgesellschaft
Handschriftliche Änderungen außerdem: Grünewald und nicht Gründewald; </t>
    </r>
    <r>
      <rPr>
        <b/>
        <sz val="10"/>
        <rFont val="Arial"/>
        <family val="2"/>
      </rPr>
      <t>Datum</t>
    </r>
    <r>
      <rPr>
        <sz val="10"/>
        <rFont val="Arial"/>
        <family val="2"/>
      </rPr>
      <t xml:space="preserve"> wurde handschriftlich auf CPA geändert (Bestätigung gibt es dazu)</t>
    </r>
  </si>
  <si>
    <r>
      <t xml:space="preserve">Edmund Skopyrla hat unterschrieben, ist aber nicht einzelvertretungsberechtigt. 
Heidrun Hövelmann  (GF) hat auch unterschrieben (stimmt laut HRA)  →  </t>
    </r>
    <r>
      <rPr>
        <b/>
        <sz val="10"/>
        <color theme="1"/>
        <rFont val="Arial"/>
        <family val="2"/>
      </rPr>
      <t>kein Handlungsbedarf</t>
    </r>
    <r>
      <rPr>
        <sz val="10"/>
        <color theme="1"/>
        <rFont val="Arial"/>
        <family val="2"/>
      </rPr>
      <t xml:space="preserve"> laut BB und VBK</t>
    </r>
  </si>
  <si>
    <t>Andreas Giese Baustoffhandel GmbH</t>
  </si>
  <si>
    <t>Matthias Kähne</t>
  </si>
  <si>
    <t>CPA +
DoT</t>
  </si>
  <si>
    <t>0049-453 55 169 110
(Andreas Giese)</t>
  </si>
  <si>
    <t>0049-5066 902 70</t>
  </si>
  <si>
    <t>i</t>
  </si>
  <si>
    <t>j</t>
  </si>
  <si>
    <t>k</t>
  </si>
  <si>
    <t>l</t>
  </si>
  <si>
    <t>m</t>
  </si>
  <si>
    <t>n</t>
  </si>
  <si>
    <t>o</t>
  </si>
  <si>
    <t>p</t>
  </si>
  <si>
    <t>q</t>
  </si>
  <si>
    <t>r</t>
  </si>
  <si>
    <t>Antonius Klute GmbH &amp; Co. KG Holzhandel</t>
  </si>
  <si>
    <t>CPA + 
DoT</t>
  </si>
  <si>
    <r>
      <rPr>
        <b/>
        <sz val="10"/>
        <color theme="1"/>
        <rFont val="Arial"/>
        <family val="2"/>
      </rPr>
      <t>Backup Registrierung</t>
    </r>
    <r>
      <rPr>
        <sz val="10"/>
        <color theme="1"/>
        <rFont val="Arial"/>
        <family val="2"/>
      </rPr>
      <t xml:space="preserve"> Dez 2017:
CPA+DoT: Unterschrift Assignor war nur gestempelt  </t>
    </r>
  </si>
  <si>
    <t>Gerhard Stangelmayer</t>
  </si>
  <si>
    <t>Arnulf Stangelmayer</t>
  </si>
  <si>
    <r>
      <t xml:space="preserve">Thorsten Klute hat unterschrieben, ist nicht einzelvertretungsberechtigt laut HRA; laut Innenverhältnis und deren Mail ist er allerdings einzelvertretungsbefugt →  IL schreibt Mail 30.01.2018
</t>
    </r>
    <r>
      <rPr>
        <b/>
        <sz val="10"/>
        <color theme="1"/>
        <rFont val="Arial"/>
        <family val="2"/>
      </rPr>
      <t>Backup/Bekracht CPA+DoT (Bekrachtigung Schreiben)</t>
    </r>
  </si>
  <si>
    <t>DoT + 
CPA</t>
  </si>
  <si>
    <t>Getränke Kießlinger GmbH z.H. Peter Kießlinger, Industriering  6 86149 Breitengüßbach</t>
  </si>
  <si>
    <t>Declaration (no Backup)</t>
  </si>
  <si>
    <t>Declaration</t>
  </si>
  <si>
    <t xml:space="preserve">Backup/
Bekracht </t>
  </si>
  <si>
    <t>Dieter Hamel</t>
  </si>
  <si>
    <t>laut jetzigem HRA stimmt die Vertretung nicht mehr, aber als er unterschrieben hatte, stimmt es noch so im HRA  →  alles richtig
In Zukunft müssen aber neue GF rein</t>
  </si>
  <si>
    <t>DE_296742783</t>
  </si>
  <si>
    <t>Assignor_Number</t>
  </si>
  <si>
    <t>Agro Handelsgesellschaft mbH</t>
  </si>
  <si>
    <t>Bartels Verwaltungs-GmbH</t>
  </si>
  <si>
    <t xml:space="preserve">FRIGOROPA Beteiligungs-GmbH </t>
  </si>
  <si>
    <t>Rässler GmbH &amp; Co. KG</t>
  </si>
  <si>
    <t>Wickert Holzfachhandel GmbH &amp; Co. KG</t>
  </si>
  <si>
    <t xml:space="preserve">pre-assignor used to be called Frigo Express, table submitted on 13 Dec 2017 uses old name, as well as the powers document and the pre-assignment agreement submitted on  7 Feb 2018. Company has been liquidated since 13 DEC 2017. </t>
  </si>
  <si>
    <r>
      <t xml:space="preserve">Included with the name </t>
    </r>
    <r>
      <rPr>
        <b/>
        <sz val="10"/>
        <color theme="1"/>
        <rFont val="Arial"/>
        <family val="2"/>
      </rPr>
      <t>Würfel Kühllogistik GmbH</t>
    </r>
    <r>
      <rPr>
        <sz val="10"/>
        <color theme="1"/>
        <rFont val="Arial"/>
        <family val="2"/>
      </rPr>
      <t xml:space="preserve"> in 07 Feb submission</t>
    </r>
  </si>
  <si>
    <t>Geschäftsführer der Komplementärin, der InveSta Verwaltungs-GmbH</t>
  </si>
  <si>
    <t>Gesellschaft mit beschrankter Haftung &amp; Compagnie Kommanditgesellschaft</t>
  </si>
  <si>
    <t xml:space="preserve">included_by_writ_of nachgetragen am 05.02.2018 </t>
  </si>
  <si>
    <t>331a</t>
  </si>
  <si>
    <t>+49 711 36580 137</t>
  </si>
  <si>
    <t>hartmann@benz-weine.de</t>
  </si>
  <si>
    <t>03831 / 44 34 9 834</t>
  </si>
  <si>
    <t>27793</t>
  </si>
  <si>
    <t>Bargloyer Str. 62, 27793 Wildeshausen</t>
  </si>
  <si>
    <t>Am Feldrain 1, 18437 Stralsund</t>
  </si>
  <si>
    <t>Wupperstr. 10,  14167 Berlin</t>
  </si>
  <si>
    <t>Gleiwitzer Straße 10-22, 30855 Langenhagen</t>
  </si>
  <si>
    <t>Kolumbusstr. 14, 22113 Hamburg</t>
  </si>
  <si>
    <t xml:space="preserve">Am Feldrain 1, 18437 Stralsund </t>
  </si>
  <si>
    <t>ES5330580152392720008014</t>
  </si>
  <si>
    <t>ES4630580152352720008045</t>
  </si>
  <si>
    <t>YES
12.02.2018</t>
  </si>
  <si>
    <t xml:space="preserve">jgaertner@schroth-paletten.de </t>
  </si>
  <si>
    <t>W.Langer@Radeberger-Gruppe.de  </t>
  </si>
  <si>
    <t>wolter@getraenke-essmann.de</t>
  </si>
  <si>
    <t>thomas.reschinski@nordmann.de  j.kuhwald@nordmann.de</t>
  </si>
  <si>
    <t>thomas.reschinski@nordmann.de j.kuhwald@nordmann.de</t>
  </si>
  <si>
    <t>barbara.wild@muehlschlegel.de </t>
  </si>
  <si>
    <t>vorher leer</t>
  </si>
  <si>
    <t>Hedwig Hildegard Helig, Hildegard Schreiber, Reiner Theordor Schreiber, Marie Therese Schweizer</t>
  </si>
  <si>
    <t>Erbengemeinschaft</t>
  </si>
  <si>
    <t>Theodor Ulrich the GF deceased; Hermann Josef Schreiber is the current  unofficial GF of the community of heirs.  --&gt;Bekracht of the contract with signature of all heirs</t>
  </si>
  <si>
    <t>VSp: keine Einzelvertretungsbefugnis  --&gt; zweite Unterschrift fehlt;  Bekräftigung eingeholt; dabei gemerkt, dass auf dem CPA und DOT Herr Kähne anstelle von Herr Giese bereits unterschrieben hat. Nun ist auf dem Bekracht auch eine Unterschrift von Herr Giese drauf. Die Unterschrift sieht jedoch aus wie eine Paraphe. Herr Giese war in der kurzen zeit nicht mehr zu greifen und Herr Kähne war auch nicht sonderlich kooperativ. "Herr Giese kann nicht anders unterschrieben" - Zitat Herr Kähne.</t>
  </si>
  <si>
    <t>1 Signature instead of 2 --&gt;  Bekracht (Writing, CPA, DOT)</t>
  </si>
  <si>
    <t xml:space="preserve">Antonius Klute GmbH &amp; Co. KG, Edith Klute, Zur Küchenhelle 14, 59872 Meschede-Berge </t>
  </si>
  <si>
    <t xml:space="preserve">Berendsen GmbH, Andreas Dibowski, Stadtstraße 3-7, 25348 Glückstadt </t>
  </si>
  <si>
    <t>Antonius Klute</t>
  </si>
  <si>
    <r>
      <t xml:space="preserve">Included with the name </t>
    </r>
    <r>
      <rPr>
        <b/>
        <sz val="10"/>
        <color theme="1"/>
        <rFont val="Arial"/>
        <family val="2"/>
      </rPr>
      <t>Holzzentrum Rässler GmbH &amp; Co. KG</t>
    </r>
    <r>
      <rPr>
        <sz val="10"/>
        <color theme="1"/>
        <rFont val="Arial"/>
        <family val="2"/>
      </rPr>
      <t xml:space="preserve"> in 07 Feb submission;  Abtretung zwischen VORZEDENTIN und ZEDENTIN laut HRA nicht korrekt; Bekracht 3way!</t>
    </r>
  </si>
  <si>
    <t xml:space="preserve"> Abtretung zwischen VORZEDENTIN und ZEDENTIN laut HRA nicht korrekt; Bekräftigung 3way!</t>
  </si>
  <si>
    <t>2 Signatues but only Peter Kießlinger was listed by name. The second signature is from Erwin Dörner GF. --&gt; Declaration Mail (1.02.2018 09:40 Uhr)</t>
  </si>
  <si>
    <r>
      <t xml:space="preserve">(Postleitzahl und Ort waren im Vertrag nicht angegeben)
Ms Schade signed under the listed name of Ms Schneider; Ms Schade is th GF--&gt; </t>
    </r>
    <r>
      <rPr>
        <b/>
        <sz val="10"/>
        <color theme="1"/>
        <rFont val="Arial"/>
        <family val="2"/>
      </rPr>
      <t xml:space="preserve">Declaration, </t>
    </r>
  </si>
  <si>
    <t>Ricardo Gansl ist auf Vertrag genannt, allerdings nicht einzelvertretungsberechtigt; auf dem Vertrag gibt es noch eine zweite Unterschrift rechts nebendran, die eventuell von Hartmut Heilmann sein könnte (dieser ist einzelvertretungsbefugt).  
1 extra Signature (not listed name) is from Ms Hartman GF--&gt; Declaration</t>
  </si>
  <si>
    <t>added postcode</t>
  </si>
  <si>
    <t>added postcode
Thomas Arndt hat unterschrieben, ist aber nicht einzelvertretungsberechtigt
 → 1 extra Signature (not listed name) is from Ms Degenkolbe  GF--&gt; Declaration</t>
  </si>
  <si>
    <t>Manfred Hommel</t>
  </si>
  <si>
    <t>Anna Gausepohl</t>
  </si>
  <si>
    <t>Einzelvertretungsberechtigte Geschäftsführerin, ihrer Komplementärin, die Räßler-Beteiligungsgesellschaft MbH</t>
  </si>
  <si>
    <t xml:space="preserve">Anna Gausepohl </t>
  </si>
  <si>
    <t>Einzelvertretungsberechtigte Geschäftsführerin ihrer Komplementärin, die Hermann Wickert Holzfachhandel-Beteiligungs-Gesellschaft mit beschränkter Haftung</t>
  </si>
  <si>
    <t>gausepohl@whg.de</t>
  </si>
  <si>
    <t>2581922154 (Frau Anna Gausepohl)</t>
  </si>
  <si>
    <r>
      <t xml:space="preserve">In den Verträgen wurde von uns </t>
    </r>
    <r>
      <rPr>
        <u/>
        <sz val="10"/>
        <color rgb="FF000000"/>
        <rFont val="Arial"/>
        <family val="2"/>
      </rPr>
      <t>Herr Johann Auer und Herr Ulrich Steinemann</t>
    </r>
    <r>
      <rPr>
        <sz val="10"/>
        <color rgb="FF000000"/>
        <rFont val="Arial"/>
        <family val="2"/>
      </rPr>
      <t xml:space="preserve"> aufgeführt. Unterzeichnet haben Herr Ulrich Steinemann und Herr „Auer“ - </t>
    </r>
    <r>
      <rPr>
        <b/>
        <sz val="10"/>
        <color rgb="FF000000"/>
        <rFont val="Arial"/>
        <family val="2"/>
      </rPr>
      <t>Anlage</t>
    </r>
    <r>
      <rPr>
        <sz val="10"/>
        <color rgb="FF000000"/>
        <rFont val="Arial"/>
        <family val="2"/>
      </rPr>
      <t xml:space="preserve">. Laut Handelsregister vom 23. Januar 2018 ist Herr </t>
    </r>
    <r>
      <rPr>
        <u/>
        <sz val="10"/>
        <color rgb="FF000000"/>
        <rFont val="Arial"/>
        <family val="2"/>
      </rPr>
      <t>Hans</t>
    </r>
    <r>
      <rPr>
        <sz val="10"/>
        <color rgb="FF000000"/>
        <rFont val="Arial"/>
        <family val="2"/>
      </rPr>
      <t xml:space="preserve"> Auer Geschäftsführer Wir gehen davon aus, dass Herr Hans Auer unterschrieben hat. Aus juristischen Gründen würden wir den Namen gerne handschriftlich abändern und benötigen hierfür eiligst Ihr schriftliches Einverständnis, gerne kurzfristig per Mail. </t>
    </r>
    <r>
      <rPr>
        <sz val="10"/>
        <rFont val="Arial"/>
        <family val="2"/>
      </rPr>
      <t>(Mail IL 30.01.2018) 
--&gt; Sehr geehrte Frau Louis, es hat der richtige Geschäftsführer unterschrieben. Hans ist die Kurzform von Johann. Die Unterschrift kenne ich die ebenfalls. Insofern können Sie abändern. (Mail 30.01.2018,15:04h) --&gt;kein handlungsbedarf --&gt;</t>
    </r>
    <r>
      <rPr>
        <b/>
        <sz val="10"/>
        <rFont val="Arial"/>
        <family val="2"/>
      </rPr>
      <t>Declaration-Mail</t>
    </r>
  </si>
  <si>
    <t>GF is Lutz Becker (in contract incorrect  Lutz Gelos).  Mail IL 30.01.2018
~ Lutz becker mail 30.01.2018 16.07Uhr --&gt;Declaration-Mail</t>
  </si>
  <si>
    <t>NOLADE21SHO</t>
  </si>
  <si>
    <t xml:space="preserve"> 1 Signature instead of 2 --&gt;  Bekracht (Writing, CPA, DOT) 
Signature of Ms Kähne was allready under the Name of Ms Giese. Signature of Ms Giese looks like initials. 
correction BIC; old BIV NOLADE21SHD</t>
  </si>
  <si>
    <t>Klaus Sauerwein GmbH</t>
  </si>
  <si>
    <t xml:space="preserve">27 Rue du Vieux Marche,  L 9401 Vianden </t>
  </si>
  <si>
    <t xml:space="preserve">Klaus Sauerwein </t>
  </si>
  <si>
    <t>klaus.sauerwein@spedition-sauerwein.com</t>
  </si>
  <si>
    <t>klaus.sauerwein@sauerwein-spedition.de</t>
  </si>
  <si>
    <t>LU06003069541152000</t>
  </si>
  <si>
    <t>26875757</t>
  </si>
  <si>
    <t>Herrn Martin Greif</t>
  </si>
  <si>
    <t>Sterzinger Str.</t>
  </si>
  <si>
    <t>Greif West GmbH &amp; Co KG
Herrn Martin Greif
Sterzinger Str. 7
86165 Augsburg</t>
  </si>
  <si>
    <t>YES 
22.02.2018</t>
  </si>
  <si>
    <t>the contract was not correct, assignors send the new correct single pages to us. --&gt; back mailing of the single pages of the CPA to assignor  on 22.02.2018</t>
  </si>
  <si>
    <t>new CPA version from asssignor --&gt;Back mailing the CPA Version for assignor on 22.02.2013</t>
  </si>
  <si>
    <t>YES
23.02.2018</t>
  </si>
  <si>
    <t>ELO-ID: 1012168; Version 2</t>
  </si>
  <si>
    <t>HASIT Trockenmörtel-GmbH 
Frau Pia Eilens-Götze
Landshuter Str. 30
85356 Freising</t>
  </si>
  <si>
    <t xml:space="preserve">HDE@hbk-dethleffsen.de  </t>
  </si>
  <si>
    <t xml:space="preserve">changed the contact person MPL@hbk-dethleffsen.de  </t>
  </si>
  <si>
    <t>UHN@hbk-dethleffsen.de</t>
  </si>
  <si>
    <t>T.S. LUX S.A.</t>
  </si>
  <si>
    <t>LU_15856152</t>
  </si>
  <si>
    <t>RESIBOIS RITA</t>
  </si>
  <si>
    <t>ADMINISTRTRICE DELEGUEE</t>
  </si>
  <si>
    <t xml:space="preserve">NADIN STEPHANIE </t>
  </si>
  <si>
    <t>DIRECTEUR</t>
  </si>
  <si>
    <t>michel.nadin@tslux.lu</t>
  </si>
  <si>
    <t>CEDRIC.NADIN@TSLUX.LU</t>
  </si>
  <si>
    <t>LU940030656470080000</t>
  </si>
  <si>
    <t xml:space="preserve">Michel Nadin </t>
  </si>
  <si>
    <t>T.S. LUX S.A. 
Michel Nadin
ZARE EST 12 
L-4385 EHLERANGE</t>
  </si>
  <si>
    <t>PINZLER LUX S.A.</t>
  </si>
  <si>
    <t>LU_21623857</t>
  </si>
  <si>
    <t>PINZLER LUX S.A.
Rue de Filsdorf 9a
 5717 Aspelt
Luxemburg</t>
  </si>
  <si>
    <t>RUSSELLO Frédéric</t>
  </si>
  <si>
    <t>Administrateur</t>
  </si>
  <si>
    <t>00352 26 36 88 20</t>
  </si>
  <si>
    <t>00352 314 502 24</t>
  </si>
  <si>
    <t>direction@pinzlerlux.com</t>
  </si>
  <si>
    <t>direction2@pinzlerlux.com</t>
  </si>
  <si>
    <t>LU790030271242640000</t>
  </si>
  <si>
    <t>ZARE EST 12, L-4385 EHLERANGE</t>
  </si>
  <si>
    <t>1. Information-EMAIL 
(other: 1/2018
VAT/MJG: 2/2018)
sent via Mail</t>
  </si>
  <si>
    <t>Rue de Filsdorf 9a, L- 5717 Aspelt</t>
  </si>
  <si>
    <t>ELO-ID: 996865 Version 4</t>
  </si>
  <si>
    <t xml:space="preserve">GRUPO TRANSAMBIENTAL </t>
  </si>
  <si>
    <t>not claiming</t>
  </si>
  <si>
    <t xml:space="preserve">A. Gutmann Internationale Spedition &amp; Brennstoffhandel </t>
  </si>
  <si>
    <t>DE_811646508</t>
  </si>
  <si>
    <t>Hagengasse 5, 99988 Heyerode</t>
  </si>
  <si>
    <t>Artur Gutmann</t>
  </si>
  <si>
    <t>B&amp;H Spediton GmbH &amp; Co. Internationale Transporte KG</t>
  </si>
  <si>
    <t>DE_166717284</t>
  </si>
  <si>
    <t>Am Bahnhof 6a, 99880 Hörsel</t>
  </si>
  <si>
    <t>Karsten Beese</t>
  </si>
  <si>
    <t>Thomas Graf Spedition &amp; Lagerung GmbH</t>
  </si>
  <si>
    <t>DE_814701350</t>
  </si>
  <si>
    <t>Schinderberg 11, 99439 Heichelheim</t>
  </si>
  <si>
    <t>Thomas Graf</t>
  </si>
  <si>
    <t>Nolte's Transporte, Einzelfirma</t>
  </si>
  <si>
    <t>DE_150413811</t>
  </si>
  <si>
    <t>Feldstr. 25, 99988 Diedorf</t>
  </si>
  <si>
    <t>Harald Nolte</t>
  </si>
  <si>
    <t>Kielholz &amp; Rybicki Speditions GmbH</t>
  </si>
  <si>
    <t>DE_813283120</t>
  </si>
  <si>
    <t>Am Ohmberg 21, 37345 Bischofferode</t>
  </si>
  <si>
    <t>Stephan Rybicki</t>
  </si>
  <si>
    <t>Kielholz &amp; Rybicki GmbH</t>
  </si>
  <si>
    <t>DE_811469958</t>
  </si>
  <si>
    <t>Spedition Lange, Inhaber Hartmut Lange e.K.</t>
  </si>
  <si>
    <t>DE_140531410</t>
  </si>
  <si>
    <t>Mückenhainer Str. 19, 02923 Kodersdorf</t>
  </si>
  <si>
    <t>Hartmut Lange</t>
  </si>
  <si>
    <t xml:space="preserve"> Manja Lange</t>
  </si>
  <si>
    <t>Spedition Jörg Haserodt</t>
  </si>
  <si>
    <t>DE_150458478</t>
  </si>
  <si>
    <t>Mühlhäuser Str. 1, 99713 Helbedündorf</t>
  </si>
  <si>
    <t>Jörg Haserodt</t>
  </si>
  <si>
    <t>STS Transport Service Schmalkalden GmbH</t>
  </si>
  <si>
    <t>DE_150938052</t>
  </si>
  <si>
    <t>Am Bahnhof 6, 98574 Schmalkalden</t>
  </si>
  <si>
    <t>Harald Lindenlauf</t>
  </si>
  <si>
    <t>artur@spedition-a-gutmann.de</t>
  </si>
  <si>
    <t>DE 50 820640880008607745</t>
  </si>
  <si>
    <t>GENODEF1ESA</t>
  </si>
  <si>
    <t>gf@bh-spedition.com</t>
  </si>
  <si>
    <t>info@bh-spedition.com</t>
  </si>
  <si>
    <t>DE 36 8202 0086 0005 5081 50</t>
  </si>
  <si>
    <t>HYVEDEMM 498</t>
  </si>
  <si>
    <t>thomas.graf@spedition-graf.com</t>
  </si>
  <si>
    <t>spedition-graf@t-online.de</t>
  </si>
  <si>
    <t>DE 31 820400000458145000</t>
  </si>
  <si>
    <t>COBADEFFXXX</t>
  </si>
  <si>
    <t>mail@nolte-transporte.de</t>
  </si>
  <si>
    <t>DE 62 522500300005029947</t>
  </si>
  <si>
    <t>HELADEF1ESW</t>
  </si>
  <si>
    <t>info@kielholz-rybicki.de</t>
  </si>
  <si>
    <t>DE 63 820940040100001667</t>
  </si>
  <si>
    <t>GENODEE1HIG</t>
  </si>
  <si>
    <t>DE 22 8205 7070 0120 000 156</t>
  </si>
  <si>
    <t>HELADEF1EIC</t>
  </si>
  <si>
    <t>manja.lange@speditionlange.de</t>
  </si>
  <si>
    <t>DE 29850501000055000428</t>
  </si>
  <si>
    <t>WELADED1GRL</t>
  </si>
  <si>
    <t>n.bachmann@spedition-haserodt.de</t>
  </si>
  <si>
    <t>DE 98 8205 6060 0567 000125</t>
  </si>
  <si>
    <t>HELADEF1MUE</t>
  </si>
  <si>
    <t>info@sts-schmalkalden.de</t>
  </si>
  <si>
    <t>Hahn</t>
  </si>
  <si>
    <t>A. Gutmann Internationale Spedition &amp; Brennstoffhandel</t>
  </si>
  <si>
    <t>A. Gutmann</t>
  </si>
  <si>
    <t>Hagengasse</t>
  </si>
  <si>
    <t>Heyerode</t>
  </si>
  <si>
    <t xml:space="preserve">036024 886 03 </t>
  </si>
  <si>
    <t>B&amp;H Spedition GmbH &amp; Co. Internationale Transporte KG</t>
  </si>
  <si>
    <t>Carsten Beese</t>
  </si>
  <si>
    <t xml:space="preserve">Am Bahnhof </t>
  </si>
  <si>
    <t>6a</t>
  </si>
  <si>
    <t>Hörsel</t>
  </si>
  <si>
    <t>03622 4028 - 21</t>
  </si>
  <si>
    <t>Spedition Graf</t>
  </si>
  <si>
    <t>Schinderberg</t>
  </si>
  <si>
    <t>Heichelheim</t>
  </si>
  <si>
    <t>036203727312</t>
  </si>
  <si>
    <t>Nolte`s Transporte</t>
  </si>
  <si>
    <t>Feldstr.</t>
  </si>
  <si>
    <t>Diedorf</t>
  </si>
  <si>
    <t>036024 52467</t>
  </si>
  <si>
    <t>Kielholz&amp;Rybicki Speditions GmbH</t>
  </si>
  <si>
    <t>Am Ohmberg</t>
  </si>
  <si>
    <t>Bischofferode</t>
  </si>
  <si>
    <t>036077 252-0</t>
  </si>
  <si>
    <t>Kielholz&amp;Rybicki GmbH</t>
  </si>
  <si>
    <t>Spedition Lange</t>
  </si>
  <si>
    <t>Manja Lange</t>
  </si>
  <si>
    <t>Mückenhainer Str.</t>
  </si>
  <si>
    <t>Kodersdorf</t>
  </si>
  <si>
    <t>035825 616661</t>
  </si>
  <si>
    <t>Mühlhäuser Str.</t>
  </si>
  <si>
    <t>Helbedündorf</t>
  </si>
  <si>
    <t>036029 746 93</t>
  </si>
  <si>
    <t>STS Transport-Service Schmalkalden GmbH</t>
  </si>
  <si>
    <t>Am Bahnhof</t>
  </si>
  <si>
    <t>Schmalkalden</t>
  </si>
  <si>
    <t>036848 288 60</t>
  </si>
  <si>
    <t>natural person</t>
  </si>
  <si>
    <t>ZENON SANTIAGO MUÑOZ ABAD</t>
  </si>
  <si>
    <t>ACTIU BERBEGAL Y FORMAS, S.A.</t>
  </si>
  <si>
    <t>TRANSPLIEGO SL</t>
  </si>
  <si>
    <t>PINTOR MORENO SOCIEDAD LIMITADA</t>
  </si>
  <si>
    <t>RICARDO PINTOR MARMOL</t>
  </si>
  <si>
    <t>RICARDO PINTOR SOCIEDAD ANONIMA</t>
  </si>
  <si>
    <t>ES_06217019G</t>
  </si>
  <si>
    <t>P.I. POZO HONDO "AMPLIACIÓN" AVDA. ANDALUCÍA S/N. 13610 CAMPO DE CRIPTANA</t>
  </si>
  <si>
    <t>ES_A03137874</t>
  </si>
  <si>
    <t>PARQUE TECNOLÓGICO ACTIU. AUT. CV-80, SAL. ONIL-CASTALLA. 03420 CASTALLA (ALICANTE)</t>
  </si>
  <si>
    <t>VICENTE BERBEGAL PÉREZ</t>
  </si>
  <si>
    <t>ES_B79341103</t>
  </si>
  <si>
    <t>MANUEL PLIEGO QUINTANA</t>
  </si>
  <si>
    <t>ES_B04264750</t>
  </si>
  <si>
    <t>C/ PASEO MARITIMO Nº 26 BAJO C, CP:04770 ADRA (ALMERIA)</t>
  </si>
  <si>
    <t>RICARDO ANTONIO PINTOR MARMOL</t>
  </si>
  <si>
    <t>GERENTE / ADMINISTRADOR MANCOMUNADO</t>
  </si>
  <si>
    <t>ES_33946444P</t>
  </si>
  <si>
    <t>C/PLATA Nº 7, CP:04770 ADRA (ALMERIA)</t>
  </si>
  <si>
    <t>GERENTE</t>
  </si>
  <si>
    <t>ES_A04116349</t>
  </si>
  <si>
    <t>JOAQUÍN BERBEGAL PAYÁ</t>
  </si>
  <si>
    <t>ACTIU</t>
  </si>
  <si>
    <t>MARIANO PLIEGO</t>
  </si>
  <si>
    <t>MARIA TERESA PINTOR MARMOL</t>
  </si>
  <si>
    <t>GRUPO PINTOR</t>
  </si>
  <si>
    <t>GERENTE /ADMINISTRADOR MANCOMUNADO</t>
  </si>
  <si>
    <t>(+34) 926 564 202</t>
  </si>
  <si>
    <t>calidad@transportesama.es</t>
  </si>
  <si>
    <t>jlsegura@actiu.com</t>
  </si>
  <si>
    <t>rgarcia@actiu.com</t>
  </si>
  <si>
    <t>manuel@transpliego.es</t>
  </si>
  <si>
    <t>rpintor@rpintor.com</t>
  </si>
  <si>
    <t>trafico@rpintor.com</t>
  </si>
  <si>
    <t>ES1901287713020103444592</t>
  </si>
  <si>
    <t>ES16 0182 5465 9702 0800 7179</t>
  </si>
  <si>
    <t>ES41-2038-1933-7561-0001-5011</t>
  </si>
  <si>
    <t>ES4630580133391021802348</t>
  </si>
  <si>
    <t>ES8421035030110030005602</t>
  </si>
  <si>
    <t>ES9730580133321021802355</t>
  </si>
  <si>
    <t>0034 966560700</t>
  </si>
  <si>
    <t>0034 91 329 34 04</t>
  </si>
  <si>
    <t>0034 950401213</t>
  </si>
  <si>
    <t>ELO-ID: 996865 Version 5</t>
  </si>
  <si>
    <t>Carr. de Canillas, 56, 28043 Madrid, Spain</t>
  </si>
  <si>
    <t>TRANSPORTES GONZALEZ EUROTRANS S.L.</t>
  </si>
  <si>
    <t>ES_B48816961</t>
  </si>
  <si>
    <t>Avda. Bilbao s/n, polígono granada , pab m5-2, 48530 ORTUELLA, VIZCAYA</t>
  </si>
  <si>
    <t>Francisco Gonzalez Murias</t>
  </si>
  <si>
    <t>Administrador únicoS/ Sole director</t>
  </si>
  <si>
    <t xml:space="preserve">Marta Royo Bilbao </t>
  </si>
  <si>
    <t>direccion@glezeurotrans.com</t>
  </si>
  <si>
    <t>jsuderow@suderow.es</t>
  </si>
  <si>
    <t>ES29 0182 0076 7702 0150 7842</t>
  </si>
  <si>
    <t>+34 946641054, +34639403879</t>
  </si>
  <si>
    <t>ELO-ID: 1012168 Version 2</t>
  </si>
  <si>
    <t>CARMEN SALA XARGAY</t>
  </si>
  <si>
    <t>TRANSPORTS CELRÀ S.C.C.L.</t>
  </si>
  <si>
    <t>ES_40275926M</t>
  </si>
  <si>
    <t>ES_F17633413</t>
  </si>
  <si>
    <t>Sociedad Cooperativa Catalana Limitada</t>
  </si>
  <si>
    <t>SCCL</t>
  </si>
  <si>
    <t>C/CONGOST, 19 17461 CAMPDORÀ  GIRONA  CARMEN SALA XARGAY</t>
  </si>
  <si>
    <t>C/CARME S/N 17004 GIRONA</t>
  </si>
  <si>
    <t>presidente de la cooperativa</t>
  </si>
  <si>
    <t>BAHI GROUP</t>
  </si>
  <si>
    <t>972492460</t>
  </si>
  <si>
    <t>607149740</t>
  </si>
  <si>
    <t>JOSEPBAHI@BAHISA.ES</t>
  </si>
  <si>
    <t>BAHISA@BAHISA.ES</t>
  </si>
  <si>
    <t xml:space="preserve">ES32 0081 0097 2700 0111 1219 </t>
  </si>
  <si>
    <t>BSAB ESBB</t>
  </si>
  <si>
    <t>ES48 0049 1807 35 2310484697</t>
  </si>
  <si>
    <t>Julia Suderow</t>
  </si>
  <si>
    <t>Bildutruck SL</t>
  </si>
  <si>
    <t>Transportes Álvarez e Hijos, S.A.</t>
  </si>
  <si>
    <t>Transace, S.A.</t>
  </si>
  <si>
    <t>Transportes Azpiroz Garraioak, S.L.</t>
  </si>
  <si>
    <t>Transportes Leku Bi, S.L.</t>
  </si>
  <si>
    <t>Transportes Vicuña, S.A.</t>
  </si>
  <si>
    <t>Tainer Expediciones, S.L.</t>
  </si>
  <si>
    <t>Trans-Goyeneche, S.L.</t>
  </si>
  <si>
    <t>Trans-Kontenord, S.L.</t>
  </si>
  <si>
    <t>Segitrans, S.L.</t>
  </si>
  <si>
    <t>J. Rueda Transportes, S.L.</t>
  </si>
  <si>
    <t>LAN TRANS, S.L.</t>
  </si>
  <si>
    <t>Javier Goitia, S.L.</t>
  </si>
  <si>
    <t>Bildunor, Sociedad Cooperativa</t>
  </si>
  <si>
    <t>Txiki Chose, Sociedad Cooperativa</t>
  </si>
  <si>
    <t>CAFAES, S.L.</t>
  </si>
  <si>
    <t>PESCADOS MONTALBAN, S.L.</t>
  </si>
  <si>
    <t>FRIGO VANFER, S.L.</t>
  </si>
  <si>
    <t>TRANSPORTS I EXCAVACIONS MARSOL, S.A.</t>
  </si>
  <si>
    <t>Transportes Joaquín Cortijo,S.L.</t>
  </si>
  <si>
    <t xml:space="preserve">METALES DE NAVARRA, S.A. </t>
  </si>
  <si>
    <t>ARBEGUI, S.A.</t>
  </si>
  <si>
    <t>EXCAVACIONES ACERO, S.A.</t>
  </si>
  <si>
    <t>MESQUITRANS, S.L.</t>
  </si>
  <si>
    <t>JOSÉ CANALES, S.L.</t>
  </si>
  <si>
    <t>TRANSOSA, S.L.</t>
  </si>
  <si>
    <t>FRANCISCO RODRIGUES CABELEIRA &amp; FILHOS, LDA.</t>
  </si>
  <si>
    <t>GREAT LORRY AND TRANSPORT, UNIPESSOAL LDA</t>
  </si>
  <si>
    <t>Transportes de Mercadorias Nacionais e Internacionais, S.A.</t>
  </si>
  <si>
    <t>ES_B20929188</t>
  </si>
  <si>
    <t>ES_A20170262</t>
  </si>
  <si>
    <t>ES_A20174702</t>
  </si>
  <si>
    <t>ES_B20310710</t>
  </si>
  <si>
    <t>ES_A20072435</t>
  </si>
  <si>
    <t>ES_B20402376</t>
  </si>
  <si>
    <t>ES_B20617783</t>
  </si>
  <si>
    <t>ES_B20823555</t>
  </si>
  <si>
    <t>ES_B20704995</t>
  </si>
  <si>
    <t>ES_B20633541</t>
  </si>
  <si>
    <t>ES_B20407417</t>
  </si>
  <si>
    <t>ES_B20453684</t>
  </si>
  <si>
    <t>ES_F20851788</t>
  </si>
  <si>
    <t>ES_F20895546</t>
  </si>
  <si>
    <t>ES_B47439104</t>
  </si>
  <si>
    <t>ES_B18041913</t>
  </si>
  <si>
    <t>ES_B25719824</t>
  </si>
  <si>
    <t>ES_A25057134</t>
  </si>
  <si>
    <t>ES_B02278307</t>
  </si>
  <si>
    <t>ES_A31163652</t>
  </si>
  <si>
    <t>ES_A48066047</t>
  </si>
  <si>
    <t>ES_A48149355</t>
  </si>
  <si>
    <t>ES_B61707238</t>
  </si>
  <si>
    <t>ES_B22100788</t>
  </si>
  <si>
    <t>ES_B47363031</t>
  </si>
  <si>
    <t>PT_500516910</t>
  </si>
  <si>
    <t>PT_507778812</t>
  </si>
  <si>
    <t>PT_500514461</t>
  </si>
  <si>
    <t xml:space="preserve">c/Comete Sarea Nº 5, Parcela 3 - Zaisa II; 20305 Irun </t>
  </si>
  <si>
    <t>ORTIZ ALBA, Norberto</t>
  </si>
  <si>
    <t>Administrador único</t>
  </si>
  <si>
    <t xml:space="preserve">Polígono Guardi, Nave 19, 20213 Idiazabal </t>
  </si>
  <si>
    <t>ALVAREZ GÓMEZ, Rosa María</t>
  </si>
  <si>
    <t>Administradora única</t>
  </si>
  <si>
    <t xml:space="preserve">Gaztainondo, 5-Entreplanta, 20301 Irún </t>
  </si>
  <si>
    <t>SEGURA ETCHEVERRY, KATTI</t>
  </si>
  <si>
    <t xml:space="preserve">Pol. Bordaberri nº 10 y 12, 20140 Andoain </t>
  </si>
  <si>
    <t>AZPIROZ JUANENA, Martin</t>
  </si>
  <si>
    <t>Pol. Ind. Urtaki, Pabellón nº 35, 20150 Aduna</t>
  </si>
  <si>
    <t>ZULOAGA ARISTEGUI, Iñigo</t>
  </si>
  <si>
    <t>Pol. 201, Pabellón 14, 20212 Olaberria</t>
  </si>
  <si>
    <t>PEÑAGARICANO VICUÑA, Domingo</t>
  </si>
  <si>
    <t>Calle Arkotz, 3, Pab. 5, 20180 Oiartzun</t>
  </si>
  <si>
    <t>MARTÍN CALDERERO, Claudia</t>
  </si>
  <si>
    <t>Edificio Belasco, 9 y 10, 20304 Irún</t>
  </si>
  <si>
    <t>GOYENECHE VAQUERO, Miguel Ángel</t>
  </si>
  <si>
    <t>Polígono Lanbarren, c/ Arañaburu, nº 7, 20180 Oiartzun</t>
  </si>
  <si>
    <t>PORTILLO GONZÁLEZ, Luis María</t>
  </si>
  <si>
    <t>c/ Auzolan, 46, 20303 Irún</t>
  </si>
  <si>
    <t>GONZÁLEZ BONILLA, Juan Emilio</t>
  </si>
  <si>
    <t>c/ Comete Sarea, 5, 20305 Irún</t>
  </si>
  <si>
    <t>RUEDA TAMAYO, José</t>
  </si>
  <si>
    <t>Carretera de Tolosa s/n, 20730 Azpeitia</t>
  </si>
  <si>
    <t>OLABERRIA FURUNDARENA, Juan Mari</t>
  </si>
  <si>
    <t>Oria Etorbidea, nº 10, Edificio Brunet, Local 308, 20160 Lasarte-Oria</t>
  </si>
  <si>
    <t>SARASOLA HERNÁNDEZ, Jesús</t>
  </si>
  <si>
    <t>Plaza de Green 2-bajo - 20160 LASARTE-ORIA</t>
  </si>
  <si>
    <t>URDIAIN SOTIL, Mikel</t>
  </si>
  <si>
    <t>Administrador</t>
  </si>
  <si>
    <t>c/ Pajares 6, San Martín de Valveni, 47209 Valladolid</t>
  </si>
  <si>
    <t>ASENSION SIMÓN, Luis Carlos</t>
  </si>
  <si>
    <t>MERCAGRANADA, NAVE DE PESCADOS 15 y 19, CTRA.BAZAJOZ, S/N,  18015 GRANADA</t>
  </si>
  <si>
    <t>MONTALBÁN ORIA, José Luis</t>
  </si>
  <si>
    <t>Apoderado mancomunado</t>
  </si>
  <si>
    <t>MONTALBÁN LÓPEZ, Jorge</t>
  </si>
  <si>
    <t>POLIGONO INDUSTRIAL CAMI DELS FRARES, CALLE C, PARCELA 31, NAVE 6 25191 LLEIDA</t>
  </si>
  <si>
    <t>BERGUA VEGA, Vanesa</t>
  </si>
  <si>
    <t>Administradora unica</t>
  </si>
  <si>
    <t xml:space="preserve">AV. ONZE DE SETEMBRE, 44 - 25210 - GUISSONA (LLEIDA) </t>
  </si>
  <si>
    <t>MARSOL FONOLL, Climent</t>
  </si>
  <si>
    <t>Administrador unico</t>
  </si>
  <si>
    <t>Ctra de Madrid 28, Motilla del Palancar, 16200 Cuenca</t>
  </si>
  <si>
    <t>CORTIJO MORENO, Joaquín</t>
  </si>
  <si>
    <t xml:space="preserve">Administrador único </t>
  </si>
  <si>
    <t>Carretera Guipuzcoa, Km. 7, 31195 Berrioplano, Navarra</t>
  </si>
  <si>
    <t>ZUFIA GONZALEZ, Jesús Ramón</t>
  </si>
  <si>
    <t>ZUFIA GONZALEZ, Laura</t>
  </si>
  <si>
    <t>Apoderada</t>
  </si>
  <si>
    <t>Polig. Industrial Bildosoa Auzunea, Pabellón K-2, 48142 Artea (Bizkaia)</t>
  </si>
  <si>
    <t>ARZADUN LARRUCEA, Julen</t>
  </si>
  <si>
    <t>Apoderado solidario</t>
  </si>
  <si>
    <t>BERGÉ ARZADUN, Marta</t>
  </si>
  <si>
    <t>Apoderada solidaria</t>
  </si>
  <si>
    <t>Barrio Areaga, 107, 48903 Barakaldo, Bizkaia</t>
  </si>
  <si>
    <t>ACERO LÓPEZ, Jesús Carlos</t>
  </si>
  <si>
    <t>c/ Pollancre, Pol. Ind. Barrio Marqué, 6-12, 1, 00452 Massanes, Girona</t>
  </si>
  <si>
    <t>FERRIZ HERNÁNDEZ, Juan Vicente</t>
  </si>
  <si>
    <t>c/ Príncipe de Viana 15, 22520 Fraga, Huesca</t>
  </si>
  <si>
    <t>CANALES ESCUDERO, Félix</t>
  </si>
  <si>
    <t>c/ Rastro, 10, 47193 La Cisterniga, Valladolid</t>
  </si>
  <si>
    <t>HERGUEDAS ESTEBAN, Alberto</t>
  </si>
  <si>
    <t>Administrador mancomunado</t>
  </si>
  <si>
    <t>HERGUEDAS ESTEBAN, Sergio</t>
  </si>
  <si>
    <t>Carvalhal do Pombo, Distrito: Santarem Concelho: Torres Novas Fegresia: Assentiz 2350 Torres Novas</t>
  </si>
  <si>
    <t>DOS SANTOS CABELEIRA, Carla Maria</t>
  </si>
  <si>
    <t>Gerente</t>
  </si>
  <si>
    <t>Avenida das Forças Armadas nº 48, Res-do-chao direito, Bragança, Sé, Santa Maria e Meixedo, 5300-440 Bragança</t>
  </si>
  <si>
    <t>ORBEA ARANEGUI, Miguel</t>
  </si>
  <si>
    <t>Gerente Solidario</t>
  </si>
  <si>
    <t>Monte Paleiros, Portalegre, Ribeira de Nisa e Carreiras, 7300-431 Ribeira de Nisa</t>
  </si>
  <si>
    <t>SALGUEIRO AFONSO, Mario</t>
  </si>
  <si>
    <t>Director General</t>
  </si>
  <si>
    <t>0034943428920</t>
  </si>
  <si>
    <t>sansebastian@lks-kw.com</t>
  </si>
  <si>
    <t>nortiz@bildutruck.es</t>
  </si>
  <si>
    <t>trafico@ttesalvarez.com</t>
  </si>
  <si>
    <t>transace@transace-irun.com</t>
  </si>
  <si>
    <t>manuel@transportesazpiroz.com</t>
  </si>
  <si>
    <t>transportes@lekubi.com</t>
  </si>
  <si>
    <t>vicuna@transportesvicuna.com</t>
  </si>
  <si>
    <t>silvialm@tainersped.com</t>
  </si>
  <si>
    <t>mikel@transgoyeneche.com</t>
  </si>
  <si>
    <t>luismari@tkn.com.es</t>
  </si>
  <si>
    <t>jgonzalez@segitrans.es</t>
  </si>
  <si>
    <t>isabel@jrueda.com</t>
  </si>
  <si>
    <t>administracion@lantrans.es</t>
  </si>
  <si>
    <t>administracion@transportesgoitia.com</t>
  </si>
  <si>
    <t>a.arsuaga@bildutruck.es</t>
  </si>
  <si>
    <t>info@arinexpress.com</t>
  </si>
  <si>
    <t>cafaes@cafaes.com</t>
  </si>
  <si>
    <t>monica@gestrans.com</t>
  </si>
  <si>
    <t>contabilidad1@frigovanfer.com</t>
  </si>
  <si>
    <t>transmarsolsa@gmail.com</t>
  </si>
  <si>
    <t>damaso@tjcortijo.es</t>
  </si>
  <si>
    <t>natalia@gestrans.com</t>
  </si>
  <si>
    <t>gotzone@arbegui.com</t>
  </si>
  <si>
    <t>celia@excavacionesacero.com</t>
  </si>
  <si>
    <t>juanvicente@mesquitrans.eu</t>
  </si>
  <si>
    <t>josecanalessl@gmail.com</t>
  </si>
  <si>
    <t>ahe@hotmail.es</t>
  </si>
  <si>
    <t>daniel@gestrans.com</t>
  </si>
  <si>
    <t>ES66 0182 6551 9501 0150 0688</t>
  </si>
  <si>
    <t>BBVA ESMMXXX</t>
  </si>
  <si>
    <t>ES22 0487 3160 4420 0002 6778</t>
  </si>
  <si>
    <t>GBMNESMMXXX</t>
  </si>
  <si>
    <t>ES3101820249680201609401</t>
  </si>
  <si>
    <t>ES3721000121960200128384</t>
  </si>
  <si>
    <t>ES8400815538050001010904</t>
  </si>
  <si>
    <t>ES6000815193780001002602</t>
  </si>
  <si>
    <t>ES24 0138 0046 3100 1042 2183</t>
  </si>
  <si>
    <t>BKOAES22XXX</t>
  </si>
  <si>
    <t>ES7101820780290010261436</t>
  </si>
  <si>
    <t>ES0820852256649400032043</t>
  </si>
  <si>
    <t>ES3901821991370011000350</t>
  </si>
  <si>
    <t>PT5000 1800002320326200113</t>
  </si>
  <si>
    <t>TOTAPTPL</t>
  </si>
  <si>
    <t xml:space="preserve">ES85 0075 4623 0106 7005 0102 </t>
  </si>
  <si>
    <t>PT50 0035 0642 00037171230 34</t>
  </si>
  <si>
    <t>CGDIPTPL</t>
  </si>
  <si>
    <t>LKS</t>
  </si>
  <si>
    <t>ELO-ID: 1012347Version3</t>
  </si>
  <si>
    <t>MARCIAL SERRANO MUÑOZ</t>
  </si>
  <si>
    <t>JUAN MANUEL HURTADO MUÑOZ</t>
  </si>
  <si>
    <t>Bankruptcy Administrator</t>
  </si>
  <si>
    <t>+34 656 39 04 32</t>
  </si>
  <si>
    <t>mhurtadomunoz@gmail.com</t>
  </si>
  <si>
    <t>BCOEESMM01</t>
  </si>
  <si>
    <t>Av.Hernan Cortés</t>
  </si>
  <si>
    <t>LEFT-8º</t>
  </si>
  <si>
    <t>CACERES</t>
  </si>
  <si>
    <t>10001</t>
  </si>
  <si>
    <t>Not claiming</t>
  </si>
  <si>
    <t>We are waitung for the contracts (together with Car Volum)</t>
  </si>
  <si>
    <t>LKS Kroczek &amp; Wendland Abogados SL
Sr. Boris Kroczek
Paseo de Francia, 4 –2º Izda.
20012 San Sebastian</t>
  </si>
  <si>
    <r>
      <rPr>
        <sz val="10"/>
        <rFont val="Arial"/>
        <family val="2"/>
      </rPr>
      <t>A. Hofer Transporte GmbH &amp; CoKG</t>
    </r>
    <r>
      <rPr>
        <sz val="10"/>
        <color rgb="FFFF0000"/>
        <rFont val="Arial"/>
        <family val="2"/>
      </rPr>
      <t xml:space="preserve">
Person,</t>
    </r>
    <r>
      <rPr>
        <sz val="10"/>
        <color theme="1"/>
        <rFont val="Arial"/>
        <family val="2"/>
      </rPr>
      <t xml:space="preserve"> 
Oberndorf 39
AT-6341 Ebbs</t>
    </r>
  </si>
  <si>
    <t>A.T. NOUTRANSPORT SL
C/ Calderí s/n - Pol. Ind. CIM Vallès
08130 Sta. PERPETUA de MOGODA (BARCELONA)</t>
  </si>
  <si>
    <t>Sorigué S.A_x000D_ 
Javier Oliva &amp; Neus Jubany_x000D_ 
ALCALDE PUJOL, 4_x000D_ 
25006 LLEIDA_x000D_</t>
  </si>
  <si>
    <t>Sorigué S.A. 
Javier Oliva&amp;Neus Jubany 
Calle Alcalde Pujol,4 
25006 Lleida</t>
  </si>
  <si>
    <t>EUSKAL H.L. ASESORES, SL
APDO.133, BARRIO ARTIZ,19
20700 ZUMARRAGA (GIPUZKOA)</t>
  </si>
  <si>
    <t>M. Hubauer GmbH &amp; Co. Getränke und Logistik KG
Günter Claus 
Fraunhoferstraße 10
82256 Fürstenfeldbruck</t>
  </si>
  <si>
    <t xml:space="preserve">HERMANOS GARCIA CAMILO SL
A/A JESUS
PARAJE HUALIX NUEVO ,S/N
ES- 04100 NIJAR( ALMERIA)
</t>
  </si>
  <si>
    <t>Grupo Trans NB, SL
SR.VICENTE GARROTE
Calle Tramuntana, 11
ES- 46230 Carlet (Valencia)</t>
  </si>
  <si>
    <t>0034 96 253 82 22</t>
  </si>
  <si>
    <t>Trans Cerezuela SLU
A/A GINES GARCIA
P.I. C/PEDRO MARTINEZ FERNANDEZ,3
(APDO.CORREOS 17)
ES-04600 HUERCAL-OVERA(ALMERIA)</t>
  </si>
  <si>
    <t>Bilfinger SE
Swen Kellermeier
Carl-Reiss-Platz 1-5
D-68165 Mannheim</t>
  </si>
  <si>
    <t>Logistica Blastrans  SLU
A/A BLAS SANCHEZ
C/VENEZUELA PARCELA-1-7, NAVE 1º A ES-30820 ALCANTARILLA(MURCIA)</t>
  </si>
  <si>
    <t>TRANSAMBIENTAL SL
A/A INMA
CAMI DE TORREFARRERA KM, 1
ES-25110 ALPICAT(LLEIDA)</t>
  </si>
  <si>
    <t>A/A MARIO PALACIOS
C/ ANTXOTXIPI, 10-ZAISA III
ES-20305 IRUN (GUIPUZCOA)</t>
  </si>
  <si>
    <t>0049 471 973920</t>
  </si>
  <si>
    <t>ES_068l0798S</t>
  </si>
  <si>
    <t>CAR VOLUM, S.L. ESCINDIDA 
PATRICIA GARCIA ALARCON
C/ CANAL XUQUER-TURIA 6 
ES-46930 QUART DE POBLET (VALENCIA)</t>
  </si>
  <si>
    <t>ISABEL ALONSO ALONSO,SL 
attn. FRANCISCA CRESPO CANO
Ctra. Nacional 340 km 535
ES-4628 Antas (ALMERIA)</t>
  </si>
  <si>
    <t>LIBERTO SANCHO MAGRI_x000D_ 
AV. CATALUNYA 8-3º 
ES-25120 ALFERRAS (LLEIDA)</t>
  </si>
  <si>
    <t>MATEU TRANSGRUES SL_x000D_ 
MATEU BOLDU RAMON
C/ RAVAL DE LLEIDA 32 PLANTA BJ BORGES BLANQ
ES-25400 BORGES BLANQUES (LLEIDA)</t>
  </si>
  <si>
    <t xml:space="preserve">TRANSPLIEGO SL
C/ DE TAURO Nº 63 
ES-28042 Madrid </t>
  </si>
  <si>
    <t>ZENON MUÑOZ ABAD 
P.I. POZO HONDO "AMPLIACIÓN" AVDA. ANDALUCÍA S/N.  
ES-13610 CAMPO DE CRIPTANA</t>
  </si>
  <si>
    <t>ACTIU BERBEGAL Y FORMAS, S.A.
JOSÉ LUIS SEGURA PÉREZ
PARQUE TECNOLÓGICO ACTIU
Autovia. CV-80  
ES-03420 CASTALLA (ALICANTE)</t>
  </si>
  <si>
    <t>RICARDO PINTOR SOCIEDAD ANONIMA
RICARDO PINTOR
C/PASEO MARITIMO    Nº 26 BAJO C 
ES-04770 ADRA (ALMERIA)</t>
  </si>
  <si>
    <t>CARMEN SALA XARGAY
C/CONGOST,  19 
ES-17461  CAMPDORÀ  GIRONA</t>
  </si>
  <si>
    <t>TRANSPORTS CELRÀ S.C.C.L
MARC BAHI SALA
 BARRI DE TOMET Nº  4 
ES- 17482  MEDINYÀ</t>
  </si>
  <si>
    <t>JUAN MANUEL HURTADO MUÑOZ
Av.Hernan Cortés nº  1 Izqda.8º-A
ES-10001  CACERES</t>
  </si>
  <si>
    <t>Felber Transport GesmbH</t>
  </si>
  <si>
    <t>SCHMELZ Cargo-Service GmbH</t>
  </si>
  <si>
    <t>Laitenberger Vermietung GmbH</t>
  </si>
  <si>
    <t>Heinz Schröer Transporte GmbH</t>
  </si>
  <si>
    <t>Klaus Günther Transport-Service Gesellschaft mit beschränkter Haftung</t>
  </si>
  <si>
    <t>Pflugfelder Transport Gmbh</t>
  </si>
  <si>
    <t>Harald Glaser</t>
  </si>
  <si>
    <t>Schmechel Transport GmbH</t>
  </si>
  <si>
    <t>Richter Transport GmbH &amp;  Co. Logistik KG</t>
  </si>
  <si>
    <t>SCHREINER TRANSPORTE GMBH &amp; CO. KG</t>
  </si>
  <si>
    <t>SCHMELZ EUROTRANS GmbH</t>
  </si>
  <si>
    <t>SCHMELZ TRANSPORT-Ges. mbH</t>
  </si>
  <si>
    <t>Bücker Transportgesellschaft GmbH &amp; Co. KG</t>
  </si>
  <si>
    <t>P&amp;M OHG</t>
  </si>
  <si>
    <t>Gebr. Schmidt Transport GmbH</t>
  </si>
  <si>
    <t>SCHMELZ FERNTRANS GmbH</t>
  </si>
  <si>
    <t>Gebr. Arweiler GmbH &amp; Co. KG</t>
  </si>
  <si>
    <t>TRANSPORTES BALSAPINTADA S.C.L.</t>
  </si>
  <si>
    <t>TRANSPORTES GILAVERT MARTINEZ SL.</t>
  </si>
  <si>
    <t>Transportes Comunitarios del Sureste S.L.</t>
  </si>
  <si>
    <t>TRANSPORTES GARDE Y NEKO, S.L.</t>
  </si>
  <si>
    <t>TTES PEDRO RODRIGUEZ SL</t>
  </si>
  <si>
    <t>TRANSPORTES APICHE, S.L.</t>
  </si>
  <si>
    <t>HNOS MARIN S.L</t>
  </si>
  <si>
    <t>TRANSPORTES GONZALEZ TERUEL, S.L.</t>
  </si>
  <si>
    <t>ANTONIO CARCELES MONTALBAN SL</t>
  </si>
  <si>
    <t>SARATEKUA, S. COOP</t>
  </si>
  <si>
    <t>TRANPORTES DEL RIO DE CARBONERAS S.L.</t>
  </si>
  <si>
    <t>INTERBALSA S.L.</t>
  </si>
  <si>
    <t>TRANSPORTES AZPIROZ S.L.</t>
  </si>
  <si>
    <t>TRANSPORTES MATEXPO, S.L.</t>
  </si>
  <si>
    <t>Transportes Bramar S.L.L</t>
  </si>
  <si>
    <t>OBRAS Y SERVICIOS GONZALEZ SA</t>
  </si>
  <si>
    <t>VIUDA DE LONDAIZ Y SOBRINOS DE L. MERCADER SA</t>
  </si>
  <si>
    <t>TRANSPORTES D. CRUZ SOCIEDAD LIMITADA</t>
  </si>
  <si>
    <t>TRANSPORTES LA OÑATIARRA, S.L.</t>
  </si>
  <si>
    <t>FRIMUGAR, S.L.</t>
  </si>
  <si>
    <t>TRANS BERT SL</t>
  </si>
  <si>
    <t>LOGIFUEL, S.L.</t>
  </si>
  <si>
    <t>JOAQUIN ALVAREZ HIDALGO</t>
  </si>
  <si>
    <t>TRANSPORTES FRIGORIFICOS MACAEL, S.L.</t>
  </si>
  <si>
    <t>TRANSPORTES CECILIO GARCIA SL</t>
  </si>
  <si>
    <t>JOSE GAZQUEZ GARCIA SL</t>
  </si>
  <si>
    <t>LOGISTICA CUNI SL</t>
  </si>
  <si>
    <t>FRISCOBI S.L.U</t>
  </si>
  <si>
    <t>TRANSPORTES SEGURA &amp; GUEVARA, S.L</t>
  </si>
  <si>
    <t>TTES. DOSEGUER SL</t>
  </si>
  <si>
    <t>TDF CANTABRIA SL</t>
  </si>
  <si>
    <t>OYALMAQ S.L.</t>
  </si>
  <si>
    <t>ALCHATRANS SOCIEDAD LIMITADA</t>
  </si>
  <si>
    <t>FRIO ALMANZORA SOCIEDAD LIMITADA</t>
  </si>
  <si>
    <t>TRANSPORTES HOMBRES BARREIRA, S. A.</t>
  </si>
  <si>
    <t>INDUSTRIALIZACION DE LABORES AGRICOLAS SL</t>
  </si>
  <si>
    <t>Bengoetxea Autobusak,S.A.</t>
  </si>
  <si>
    <t>Hermanos Ruiz, S.L.</t>
  </si>
  <si>
    <t>TRANSPORTES IRURZUN SL</t>
  </si>
  <si>
    <t>TRANSPORTE Y GASOLEO DE TUDELA DE NAVARRA SL</t>
  </si>
  <si>
    <t>AGROTRANSMAR, S.L.</t>
  </si>
  <si>
    <t>FOMENTO DE TRANSPORTES S.A.</t>
  </si>
  <si>
    <t>FRIO GANDIA SOCIEDAD LIMITADA</t>
  </si>
  <si>
    <t>FRIGAM SAN ADRIAN, S.L.</t>
  </si>
  <si>
    <t>STIM</t>
  </si>
  <si>
    <t>SETTI TRASPORTI S.N.C.</t>
  </si>
  <si>
    <t>TRANSPORTES BANDEIRAS LDA</t>
  </si>
  <si>
    <t>José Gonçalves de Sousa Martins &amp; Cª Lda</t>
  </si>
  <si>
    <t>Empresa de Transportes Álvaro Figueiredo, SA</t>
  </si>
  <si>
    <t>ES_B04407870</t>
  </si>
  <si>
    <t>ES_B04165510</t>
  </si>
  <si>
    <t>ES_B04608287</t>
  </si>
  <si>
    <t>ES_B39422233</t>
  </si>
  <si>
    <t>ES_B30538961</t>
  </si>
  <si>
    <t>ES_B04195095</t>
  </si>
  <si>
    <t>ES_B04253829</t>
  </si>
  <si>
    <t>ES_A01236371</t>
  </si>
  <si>
    <t>ES_B01113398</t>
  </si>
  <si>
    <t>ES_A20192340</t>
  </si>
  <si>
    <t>ES_B50051028</t>
  </si>
  <si>
    <t>ES_B31262728</t>
  </si>
  <si>
    <t>ES_B31654098</t>
  </si>
  <si>
    <t>ES_B04201380</t>
  </si>
  <si>
    <t>ES_A24011975</t>
  </si>
  <si>
    <t>ES_B96516166</t>
  </si>
  <si>
    <t>ES_B31461197</t>
  </si>
  <si>
    <t>FR_51351495809</t>
  </si>
  <si>
    <t>IT_01587540061</t>
  </si>
  <si>
    <t>PT_500763097</t>
  </si>
  <si>
    <t>PT_500487588</t>
  </si>
  <si>
    <t>PT_500017921</t>
  </si>
  <si>
    <t>AT_U30540509</t>
  </si>
  <si>
    <t>DE_197936833</t>
  </si>
  <si>
    <t>DE_263702568</t>
  </si>
  <si>
    <t>DE_121000550</t>
  </si>
  <si>
    <t>DE_1404400792</t>
  </si>
  <si>
    <t>DE_144250729</t>
  </si>
  <si>
    <t>DE_144333784</t>
  </si>
  <si>
    <t>DE_284648851</t>
  </si>
  <si>
    <t>DE_135103616</t>
  </si>
  <si>
    <t>DE_158581429</t>
  </si>
  <si>
    <t>DE_148667915</t>
  </si>
  <si>
    <t>DE_197936817</t>
  </si>
  <si>
    <t>DE_197936825</t>
  </si>
  <si>
    <t>DE_242875160</t>
  </si>
  <si>
    <t>DE_209529364</t>
  </si>
  <si>
    <t>DE_811715280</t>
  </si>
  <si>
    <t>DE_141489797</t>
  </si>
  <si>
    <t>DE_176609938</t>
  </si>
  <si>
    <t>ES_F30617815</t>
  </si>
  <si>
    <t>ES_B04173852</t>
  </si>
  <si>
    <t>ES_B30674923</t>
  </si>
  <si>
    <t>ES_B31598238</t>
  </si>
  <si>
    <t>ES_B04237319</t>
  </si>
  <si>
    <t>ES_B73149965</t>
  </si>
  <si>
    <t>ES_B30221105</t>
  </si>
  <si>
    <t>ES_B04310033</t>
  </si>
  <si>
    <t>ES_B30536981</t>
  </si>
  <si>
    <t>ES_F31668443</t>
  </si>
  <si>
    <t>ES_B04203709</t>
  </si>
  <si>
    <t>ES_B30686927</t>
  </si>
  <si>
    <t>ES_B31153224</t>
  </si>
  <si>
    <t>ES_B13250147</t>
  </si>
  <si>
    <t>ES_b30727333</t>
  </si>
  <si>
    <t>ES_A04052528</t>
  </si>
  <si>
    <t>ES_A20004008</t>
  </si>
  <si>
    <t>ES_B04181244</t>
  </si>
  <si>
    <t>ES_B31146178</t>
  </si>
  <si>
    <t>ES_B04105334</t>
  </si>
  <si>
    <t>ES_B46053468</t>
  </si>
  <si>
    <t>ES_B04357018</t>
  </si>
  <si>
    <t>ES_28403824C</t>
  </si>
  <si>
    <t>ES_B04363305</t>
  </si>
  <si>
    <t>ES_B30635254</t>
  </si>
  <si>
    <t>ES_B04363297</t>
  </si>
  <si>
    <t>ES_B73154387</t>
  </si>
  <si>
    <t>Sinabelkirchen 199; 8261 Sinabelkichen</t>
  </si>
  <si>
    <t>Michael Klamminger</t>
  </si>
  <si>
    <t>Niestetalstraße 34-36; 34266 Niestetal-H</t>
  </si>
  <si>
    <t>Jens Mlotek</t>
  </si>
  <si>
    <t>Im Drachenacker 3; 77656 Offenburg</t>
  </si>
  <si>
    <t>Fritz Laitenberger</t>
  </si>
  <si>
    <t>In der Beckuhl 22; 46569 Hünxe</t>
  </si>
  <si>
    <t>André Schröer</t>
  </si>
  <si>
    <t>Geschäftsführer einzelvertretungsberechtigt</t>
  </si>
  <si>
    <t>Vorderer Aischbach 12; 72275 Alpirsbach</t>
  </si>
  <si>
    <t>Klaus Günther</t>
  </si>
  <si>
    <t>JUAN ALFONSO BAS BERNAL</t>
  </si>
  <si>
    <t>Schulstraße 19; 74915 Waibstadt</t>
  </si>
  <si>
    <t>Marcel Pflugfelder</t>
  </si>
  <si>
    <t>Rögen 10; Bad Oldesloe</t>
  </si>
  <si>
    <t>Dirk Schmechel</t>
  </si>
  <si>
    <t>Am Schornacker 69; 46485 Wesel</t>
  </si>
  <si>
    <t>Pfaffenhecke 21; 67305 Ramsen</t>
  </si>
  <si>
    <t>Siegfried Schreiner</t>
  </si>
  <si>
    <t>Karl-Heinz Schmelz</t>
  </si>
  <si>
    <t>Brückbergstraße 11; 97753 Karlstadt</t>
  </si>
  <si>
    <t>Peter Stöhr</t>
  </si>
  <si>
    <t>Persönlich haftender Geschäftsführer einzelvertretungsberechtigt</t>
  </si>
  <si>
    <t>Schumanstr. 27; 52146 Wuerselen</t>
  </si>
  <si>
    <t>Gerhardt Ingo Schmidt</t>
  </si>
  <si>
    <t>In der Lach 30; 66763 Dillingen</t>
  </si>
  <si>
    <t>C/ LOS MARINES 40; 30332 BALSAPINTADA</t>
  </si>
  <si>
    <t>Ramon Manuel López Olivo</t>
  </si>
  <si>
    <t>C/ CUESTA LOS CAÑOS Nº 13-CUEVAS DEL ALMANZORA; 04610 ALMERIA.</t>
  </si>
  <si>
    <t>GILAVERT SANCHEZ, FRANCISCO</t>
  </si>
  <si>
    <t>MARTINEZ NAVARRO, FRANCISCO</t>
  </si>
  <si>
    <t>Carretera nacional 301 km 432 Santa Ana; 30319 Cartagena</t>
  </si>
  <si>
    <t>POL.IND. MOREA SUR, C/B - 16; 31191 BERIAIN</t>
  </si>
  <si>
    <t>GARDE ONDARRA, JAVIER</t>
  </si>
  <si>
    <t>CL VELEZ RUBIO Nº 9-ALBOX; 04800 ALMERIA</t>
  </si>
  <si>
    <t>RODRIGUEZ RODRIGUEZ, JULIAN</t>
  </si>
  <si>
    <t>CTRA DE GRANADA S/N APTDO; 30880 LORCA (MURCIA)</t>
  </si>
  <si>
    <t>JUAN JOSE INGLES SAURA</t>
  </si>
  <si>
    <t>Administradores solidarios</t>
  </si>
  <si>
    <t>CTRA.ROLDAN,S/N-30708-LOS ROCAS DEL JIMENADO,TORRE-PACHECO; 08184 MURCIA</t>
  </si>
  <si>
    <t>FRANCISCO SANCHEZ MARTINEZ</t>
  </si>
  <si>
    <t>PJ TERDIGUERA S/N PARC.80; 04800 ALBOX</t>
  </si>
  <si>
    <t>GONZALEZ TERUEL JUAN CARLOS</t>
  </si>
  <si>
    <t>C/ LABRADORCICO DE ENMEDIO S/N; 30880 AGUILAS ( MURCIA )</t>
  </si>
  <si>
    <t>JERONIMO CARCELES CACERES</t>
  </si>
  <si>
    <t>PEDRO ORBEA, 8; 01002 VITORIA (ALAVA)</t>
  </si>
  <si>
    <t>IONEL DANIEL DRONICIOIU</t>
  </si>
  <si>
    <t xml:space="preserve">PRESIDENTE </t>
  </si>
  <si>
    <t>VASILE VALENTIN DRONICIOIU</t>
  </si>
  <si>
    <t>SECRETARIO DE LA COOPERATIVA</t>
  </si>
  <si>
    <t>SAN CAYETANO,5; 04140 CARBONERAS(ALMERIA)</t>
  </si>
  <si>
    <t>HERNANDEZ CASADO, JUAN</t>
  </si>
  <si>
    <t>C/LOS MARINES S/N-BALSAPINTADA; 30332 MURCIA</t>
  </si>
  <si>
    <t>Miguel Lopez Olivio</t>
  </si>
  <si>
    <t>CIUDAD DEL TRANSPORTE C/OLITE Nº18; 31119 IMARCOAIN (NAVARRA-ESPAÑA)</t>
  </si>
  <si>
    <t>PEDRO MARIA AZPIROZ MICHEO</t>
  </si>
  <si>
    <t>Ctra Daimiel, Km 28'500; 13420 Malagon (Ciudad Real)</t>
  </si>
  <si>
    <t>MATEO ALMODÓVAR, JESÚS</t>
  </si>
  <si>
    <t>campoamor 11-el algar; 30366 Cartagena</t>
  </si>
  <si>
    <t>FRANCISCO JAVIER BRAVO MARTINEZ</t>
  </si>
  <si>
    <t>AVENIDA DE LEPANTO, 39; 04800 ALBOX</t>
  </si>
  <si>
    <t>TERUEL QUILEZ, ANGELA</t>
  </si>
  <si>
    <t>PARAJE SAN BABIL, 1 BAJO; 31191 SALINAS DE PAMPLONA (NAVARRA)</t>
  </si>
  <si>
    <t>GAYTAN DE AYALA DIEZ DE RIVERA, JOSE</t>
  </si>
  <si>
    <t>POLIG. IND. RUBIRA SOLA PARCELA A-7; 04867 MACAEL ALMERIA</t>
  </si>
  <si>
    <t>CRUZ PEREZ, DIEGO</t>
  </si>
  <si>
    <t>POLIGONO SUBILLABIDE. C/MAASTRICHT, 2; 01230 NANCLARES DE LA OCA (ALAVA)</t>
  </si>
  <si>
    <t>MADINA IÑURRITEGUI, IVÁN</t>
  </si>
  <si>
    <t>CL JACINTO ANGLADA Nº 15 VERA; 04620 ALMERIA</t>
  </si>
  <si>
    <t>MUÑOZ GARCIA, MATEO</t>
  </si>
  <si>
    <t>AVDA VALL DE ALBAIDA Nº 53 OFICINA 1; 46702 GANDIA</t>
  </si>
  <si>
    <t>BERTO TERRADES OSCAR SALVADOR</t>
  </si>
  <si>
    <t>CL SANTA ISABEL Nº 2; 04800 ALBOX ALMERIA</t>
  </si>
  <si>
    <t>LOPEZ SANCHEZ, PEDRO JAVIER</t>
  </si>
  <si>
    <t>Administradores mancomunados</t>
  </si>
  <si>
    <t>LÓPEZ SÁNCHEZ, MIGUEL ÁNGEL</t>
  </si>
  <si>
    <t>FELIX RODRIGUEZ DE LA FUENTE 16; 50690 FUENTES DE ANDALUCIA SEVILLA</t>
  </si>
  <si>
    <t>Polígono Industrial Las Palmeras s/n; 04850-Cantoria (Almería)</t>
  </si>
  <si>
    <t>GAZQUEZ GARCIA,JOSE</t>
  </si>
  <si>
    <t>AVDA.TITO DIDIO S/N - POL.IND. CABEZO BEAZA; 30353 CARTAGENA</t>
  </si>
  <si>
    <t>LEON GARCIA GARCIA</t>
  </si>
  <si>
    <t>CALLE SEVERO OCHOA Nº 1 - PRIMERO L-PUERTO DE MAZARRON ; 30860 - MURCIA</t>
  </si>
  <si>
    <t>TARMO RENE NINK</t>
  </si>
  <si>
    <t>CTRA LA MOJONERA 153; 04700 LAS NORIAS DE DAZA</t>
  </si>
  <si>
    <t>ESCOBAR RUBIO,GABRIEL</t>
  </si>
  <si>
    <t>Admnistrador único</t>
  </si>
  <si>
    <t>P.I. VALLE DEL LMANZORA, PARC. 48; 04610 CUEVAS DEL ALMANZORA</t>
  </si>
  <si>
    <t>SEGURA GUEVARA DOMINGO</t>
  </si>
  <si>
    <t>B/ SAN MARTIN S/N - MERCASANTANDER, PARC. 6; 39011 SANTANDER</t>
  </si>
  <si>
    <t>JOSE ANGEL ALLENDE CRESPO</t>
  </si>
  <si>
    <t>CALLE CERVANTES, NUM 1; 30156 LOS MARTINEZ DEL PUERTO-MURCIA</t>
  </si>
  <si>
    <t>TERESA CASTILLEJO MARTINEZ</t>
  </si>
  <si>
    <t>Avenida 28 de Febrero, nº 32; 04800 Albox</t>
  </si>
  <si>
    <t>CHACON TRABALON, JOSE</t>
  </si>
  <si>
    <t>Polígono Industrial Las Palmeras s/n; 04850 - Cantoria (Almería)</t>
  </si>
  <si>
    <t>OLLER OLLER DANIEL</t>
  </si>
  <si>
    <t>POL.IND.SAN JOSE DE LOS LLANOS, CALLE A, Nº9; 01230-NANCLARES DE LA OCA</t>
  </si>
  <si>
    <t>BARREIRA LORENZO, JULIO</t>
  </si>
  <si>
    <t>P.I.LACORZANILLA P40; 01211 BERANTEVILLA</t>
  </si>
  <si>
    <t>ARNEDO MILLA, DAVID</t>
  </si>
  <si>
    <t>Poligono Egiburuberri,25-B; 20100 Errenteria (Gipuzkoa)</t>
  </si>
  <si>
    <t>BENGOETXEA JAUREGUI, JON</t>
  </si>
  <si>
    <t>Avd\ Virgen del Pilar SN; 50690-Pedrola (Zaragoza)</t>
  </si>
  <si>
    <t>RUIZ TEJERO, JUAN-ANTONIO</t>
  </si>
  <si>
    <t>P.I. ASTEASU AREA A PAB 3 Y 7; 20159 ASTEASU - GIPUZKOA</t>
  </si>
  <si>
    <t>IRURZUN ZUBELDIA,ANTONIO</t>
  </si>
  <si>
    <t>POL. INDUSTRIAL MUNIC. VIAL Nº 1, PARC. 2; 31500 TUDELA</t>
  </si>
  <si>
    <t>RAMIREZ GIL, FERNANDO</t>
  </si>
  <si>
    <t>MARTINEZ MARTINEZ, ANTONIO</t>
  </si>
  <si>
    <t>Calle San Nicolás 11, Pol. Ind. El Jano, Villacedré.CP; 24009-Villacedré, León</t>
  </si>
  <si>
    <t>VIÑAYO DIEZ, MIGUEL</t>
  </si>
  <si>
    <t>Consejo de administración - vicepresidente</t>
  </si>
  <si>
    <t>AVDA. ALCODAR, 22; 46700 GANDIA</t>
  </si>
  <si>
    <t>VALLS MARTINEZ JUAN</t>
  </si>
  <si>
    <t>CALLE PALETILLAS, 20 ; 31570 SAN ADRIAN-NAVARRA</t>
  </si>
  <si>
    <t>GONZALEZ AMBROSI, JOSE IGNACIO</t>
  </si>
  <si>
    <t>16, rue Jean Nicolas; 95560 BAILLET EN FRANCE</t>
  </si>
  <si>
    <t>Pinto Joaquim Georges</t>
  </si>
  <si>
    <t>Gérant</t>
  </si>
  <si>
    <t>VIA LURAGHI 14; 15053 CASTELNUOVO SCRIVIA ALESSANDRIA</t>
  </si>
  <si>
    <t>Rua Principal, 47 Chão pardo Juncal; 2480-077 Porto de Mós-Leiria</t>
  </si>
  <si>
    <t>JOSE CARLOS TANOEIRO DE ROSARIO</t>
  </si>
  <si>
    <t xml:space="preserve">GERENTE SOCIO </t>
  </si>
  <si>
    <t>VITOR MANUEL COELHO MATEUS</t>
  </si>
  <si>
    <t xml:space="preserve">GERNETE SOCIO </t>
  </si>
  <si>
    <t>Avenida de Paredes nº103; 4720-291 Carrazedo</t>
  </si>
  <si>
    <t>JOÃO MANUEL VIEIRA SOARES</t>
  </si>
  <si>
    <t>Gerente Socio</t>
  </si>
  <si>
    <t>Rua Tomás Figueiredo de Araújo Costa, 416; 3721-909 Oliveira de Azeméis</t>
  </si>
  <si>
    <t>JOAQUIM ANTÓNIO RIBEIRO TAVARES</t>
  </si>
  <si>
    <t>0034-943341080</t>
  </si>
  <si>
    <t>cartel@guretruck.com</t>
  </si>
  <si>
    <t xml:space="preserve">GURETRUCK S.L, 
LASTAOLA 20 
20305 IRUN </t>
  </si>
  <si>
    <t>AT43 3810 3000 0200 0750</t>
  </si>
  <si>
    <t>RZSTAT2G103</t>
  </si>
  <si>
    <t>DE41 5205 0353 0209 0731 00</t>
  </si>
  <si>
    <t>HELADEF1KAS</t>
  </si>
  <si>
    <t>DE39 6626 1092 0000 0529 06</t>
  </si>
  <si>
    <t>GENODE61BHT</t>
  </si>
  <si>
    <t>DE13 3565 0000 0430 1315 99</t>
  </si>
  <si>
    <t>WELADED1WES</t>
  </si>
  <si>
    <t>DE73642624080072380004</t>
  </si>
  <si>
    <t>GENODES1VDS</t>
  </si>
  <si>
    <t>ES4721001788040200128432</t>
  </si>
  <si>
    <t>DE 78642624080072784016</t>
  </si>
  <si>
    <t>DE19200400000494399900</t>
  </si>
  <si>
    <t>DE18352510000000321182</t>
  </si>
  <si>
    <t>WELADED1DIN</t>
  </si>
  <si>
    <t>DE28 5405 1990 0062 0000 70</t>
  </si>
  <si>
    <t>MALADE51ROK</t>
  </si>
  <si>
    <t>DE95 5205 0353 0209 0631 07</t>
  </si>
  <si>
    <t>DE31 5205 0353 0209 0531 04</t>
  </si>
  <si>
    <t>DE32 2566 3584 0102 3616 00</t>
  </si>
  <si>
    <t>GENODEF1HOY</t>
  </si>
  <si>
    <t>DE70 79020076 0378410940</t>
  </si>
  <si>
    <t>HYVEDEMM455</t>
  </si>
  <si>
    <t>DE11 3905 0000 1070 1348 44</t>
  </si>
  <si>
    <t>AACSDE33xxx</t>
  </si>
  <si>
    <t>DE58 5209 0000 0000 6554 06</t>
  </si>
  <si>
    <t>GENODE51KS1</t>
  </si>
  <si>
    <t>DE07 5919 0000 0002 2350 05</t>
  </si>
  <si>
    <t>SABADE5SXXX</t>
  </si>
  <si>
    <t>ES2304870176362000000103</t>
  </si>
  <si>
    <t>ES9430580023232720011600</t>
  </si>
  <si>
    <t>ES9001280360670500010584</t>
  </si>
  <si>
    <t>ES7730580091402720004278</t>
  </si>
  <si>
    <t>ES8930580305852720013661</t>
  </si>
  <si>
    <t>ES9700495305342416145955</t>
  </si>
  <si>
    <t>ES3621001977310200128609</t>
  </si>
  <si>
    <t>ES4930580393402720803900</t>
  </si>
  <si>
    <t>ES6000495343332511043071</t>
  </si>
  <si>
    <t>ES2804870176342000000111</t>
  </si>
  <si>
    <t>ES9000754675610602027490</t>
  </si>
  <si>
    <t>ES8620383324676000068993</t>
  </si>
  <si>
    <t>ES1621005264452200075512</t>
  </si>
  <si>
    <t>ES71 2100 4887 2822 0000 2152</t>
  </si>
  <si>
    <t>ES18 0049 5343 3521 1600 0753</t>
  </si>
  <si>
    <t>ES4620389615566100051859</t>
  </si>
  <si>
    <t>ES8520850414120330137686</t>
  </si>
  <si>
    <t>CAZRES2ZXXX</t>
  </si>
  <si>
    <t>ES0230580206942720013625</t>
  </si>
  <si>
    <t>ES4201825461060101525352</t>
  </si>
  <si>
    <t>ES0700753152800601057767</t>
  </si>
  <si>
    <t>ES8400753152830601102600</t>
  </si>
  <si>
    <t>ES8501822355290201506883</t>
  </si>
  <si>
    <t>ES7600753104000500183427</t>
  </si>
  <si>
    <t>ES4300491823112010304307</t>
  </si>
  <si>
    <t>ES9001820708070208505254</t>
  </si>
  <si>
    <t>ES3000424269330001007405</t>
  </si>
  <si>
    <t>ES4820855403910330602152</t>
  </si>
  <si>
    <t>ES5321004944322200025620</t>
  </si>
  <si>
    <t>ES3130080076521102680129</t>
  </si>
  <si>
    <t>ES8500753209750600006643</t>
  </si>
  <si>
    <t>ES0401823330770201509231</t>
  </si>
  <si>
    <t>ES3730080055613120135227</t>
  </si>
  <si>
    <t>FR5611449000020214970001G39</t>
  </si>
  <si>
    <t>BDEIFRPPXXX</t>
  </si>
  <si>
    <t>IT04Y0306948191100000004308</t>
  </si>
  <si>
    <t>BCITITMM</t>
  </si>
  <si>
    <t>PT50004552414012591448348</t>
  </si>
  <si>
    <t>CCCMPTPL</t>
  </si>
  <si>
    <t>PT50001000004438704000150</t>
  </si>
  <si>
    <t>BBPIPTPL</t>
  </si>
  <si>
    <t>PT50001000000407113000192</t>
  </si>
  <si>
    <t>GURETRUCK</t>
  </si>
  <si>
    <t>Gesellschaft mit beschränkter Haftung &amp; Compagnie Logistik Kommanditgesellschaft</t>
  </si>
  <si>
    <t>GmbH &amp; Co. Logistik KG</t>
  </si>
  <si>
    <t>OK</t>
  </si>
  <si>
    <t>NOT SURE ABOUT IT PLEASE CHECK</t>
  </si>
  <si>
    <t>Ok</t>
  </si>
  <si>
    <t xml:space="preserve">"OK". He is one of the administradores but I do not know how reprentacion works under PT law in this respect. Let us rely on Guretruck here. </t>
  </si>
  <si>
    <t>guretruck_SICHTUNG_powers</t>
  </si>
  <si>
    <t>Administrador Solidario</t>
  </si>
  <si>
    <t>Geschäftsführer der Komplementärin, der Schreiner-Verwaltungs-Gesellschaft mit beschränkter Haftung</t>
  </si>
  <si>
    <t>now OK</t>
  </si>
  <si>
    <t xml:space="preserve">Michael Arweiler </t>
  </si>
  <si>
    <t>Stefan Altmeyer</t>
  </si>
  <si>
    <t>Geschäftsführer der Komplementärin, der Gebr. Arweiler Geschäftsführungsgesellschaft mbH</t>
  </si>
  <si>
    <t>Ralph Schönrock</t>
  </si>
  <si>
    <t xml:space="preserve"> Sylvio Richter</t>
  </si>
  <si>
    <t>Geschäftsführer der Komplementärin, der Richter Group Verwaltungsgesellschaft mbH</t>
  </si>
  <si>
    <t>Prokurist der Komplementärin, der Richter Group Verwaltungsgesellschaft mbH</t>
  </si>
  <si>
    <t>Thielmann Transporte GmbH</t>
  </si>
  <si>
    <t>Hinterweg 35; 35239 Steffenberg</t>
  </si>
  <si>
    <t>Klaus Steuber Cölbe</t>
  </si>
  <si>
    <t>HELADEF1MAR</t>
  </si>
  <si>
    <t>DE_165603401</t>
  </si>
  <si>
    <t xml:space="preserve">DE_255617630 </t>
  </si>
  <si>
    <t>Trans-Tech GmbH</t>
  </si>
  <si>
    <t>LILIANO SETTI</t>
  </si>
  <si>
    <t>GRAZIANO SETTI</t>
  </si>
  <si>
    <t>SOCIO</t>
  </si>
  <si>
    <t>Now OK - (potentially ask Julia: can Vicepresidente sign?)</t>
  </si>
  <si>
    <t>Thomas &amp; Piron Home S.A.</t>
  </si>
  <si>
    <t>SPRL François Piron</t>
  </si>
  <si>
    <t>Administrateur délégué</t>
  </si>
  <si>
    <t>Groupe Thomas &amp; Piron</t>
  </si>
  <si>
    <t>+32 61 53 11 11</t>
  </si>
  <si>
    <t>jm.hanin@tpgroupe-lux.lu</t>
  </si>
  <si>
    <t>BE04 2670 1579 2831</t>
  </si>
  <si>
    <t>GEBABEBB</t>
  </si>
  <si>
    <t>La Besace 14 B-6852, Paliseul (OUR)</t>
  </si>
  <si>
    <t xml:space="preserve">Thomas &amp; Piron Home S.A.
François Piron 
La Besace 14 
B-6852  Paliseul </t>
  </si>
  <si>
    <t>PT_500425353</t>
  </si>
  <si>
    <t>Rua das Areias nº17, Areias, 2490-124 Gondemaria (Ourém)</t>
  </si>
  <si>
    <t>BOAVENTURA VERDASCA DE ALMEIDA</t>
  </si>
  <si>
    <t>TRANSPORTES BROLIVEIRA, LDA</t>
  </si>
  <si>
    <t>nº17, Areias, 2490-124 Gondemaria (Ourém)</t>
  </si>
  <si>
    <t xml:space="preserve">Rua das Areias </t>
  </si>
  <si>
    <t>2490-124</t>
  </si>
  <si>
    <t>Gondemaria</t>
  </si>
  <si>
    <t>(+351) 249 580 568</t>
  </si>
  <si>
    <t>info@broliveira.pt</t>
  </si>
  <si>
    <t>PT50 0033 0000 00042660507 93</t>
  </si>
  <si>
    <t>BCOMPTPL</t>
  </si>
  <si>
    <t>TRANSPORTES GONZALEZ EUROTRANS S.L.
A/A Marta Royo Bilbao
Avda. Bilbao s/n, Polígono Granada, Pab m5-2 
ES-48530  ORTUELLA  (VIZCAYA)</t>
  </si>
  <si>
    <t>apoderada</t>
  </si>
  <si>
    <t>Blas Trans</t>
  </si>
  <si>
    <t>Logistica Blastrans SLU
A/A BLAS SANCHEZ
C/VENEZUELA PARCELA 1-7 NAVE 1º A
ES-30820 ALCANTARILLA(MURCIA)</t>
  </si>
  <si>
    <t>0034 968 72 05 72</t>
  </si>
  <si>
    <t>Calle Gustavo Adolfo Bequer 17, 25110 Aplicat (LLEIDA)</t>
  </si>
  <si>
    <t>Calle Orient 56, 25110 Aplicat (LLEIDA)</t>
  </si>
  <si>
    <t>Calle Gustavo Adolfo Becquer 17, 25110 Aplicat (LLEIDA)</t>
  </si>
  <si>
    <t>C/ RAVAL DE LLEIDA, 32 PLANTA BJ BORGES BLANQ; 25400 BORGES BLANQUES (LLEIDA)</t>
  </si>
  <si>
    <t>MAT DONCOS S.L.  
A/A PATRICIA GARCIA ALARCÓN
C/ CANAL XUQUER-TURIA, 6 
ES- 46930 QUART DE POBLET (VALENCIA)</t>
  </si>
  <si>
    <t>0034 961597272</t>
  </si>
  <si>
    <t>0034 973 57 60 16</t>
  </si>
  <si>
    <t>0531-8090233</t>
  </si>
  <si>
    <t>0034 938088485</t>
  </si>
  <si>
    <t>0049 9081/29072-0</t>
  </si>
  <si>
    <t>0049 8093908014</t>
  </si>
  <si>
    <t>0049 2581922154 (Frau Anna Gausepohl)</t>
  </si>
  <si>
    <t>0049 7147 6010-115</t>
  </si>
  <si>
    <t>Transalliance Iberica SA</t>
  </si>
  <si>
    <t>ES_A62116587</t>
  </si>
  <si>
    <t>c/ Templer Guido n°34 PI Palau 08184 Palau Solita i Plegamans</t>
  </si>
  <si>
    <t>Claude LECOMTE</t>
  </si>
  <si>
    <t>TRANSALLIANCE</t>
  </si>
  <si>
    <t>sandrine.ville@transalliance.eu</t>
  </si>
  <si>
    <t>Develey Senf &amp; Feinkost GmbH</t>
  </si>
  <si>
    <t>DE_812585786</t>
  </si>
  <si>
    <t>Ottobrunner Str. 45, 82008 Unterhaching</t>
  </si>
  <si>
    <t>Stefan Durach</t>
  </si>
  <si>
    <t>Michael Durach</t>
  </si>
  <si>
    <t>Arno.Mayerhoefer@develey.de</t>
  </si>
  <si>
    <t>Christina.Sailer@develey.de</t>
  </si>
  <si>
    <t>DE 93 7002 0270 0040 4638 60</t>
  </si>
  <si>
    <t>HYVEDEMMXXX</t>
  </si>
  <si>
    <t>Transports Gaston Arnould SAS</t>
  </si>
  <si>
    <t>Société Nouvelle Atvyl Distribution SARL</t>
  </si>
  <si>
    <t>Transports Bijot SAS</t>
  </si>
  <si>
    <t>Chevrier Transports SAS</t>
  </si>
  <si>
    <t>Cilomate Transports SAS</t>
  </si>
  <si>
    <t>Debeaux SAS</t>
  </si>
  <si>
    <t>Finoptrans SNC</t>
  </si>
  <si>
    <t>GBE SAS</t>
  </si>
  <si>
    <t>HN Transports &amp; Distribution NV</t>
  </si>
  <si>
    <t>Mayer Transports SAS</t>
  </si>
  <si>
    <t>Michel Location  (ex Eurodistri) SARL</t>
  </si>
  <si>
    <t>Transports Michel SAS</t>
  </si>
  <si>
    <t>Philippe Rey SAS Transit Transports</t>
  </si>
  <si>
    <t>Solotra SAS</t>
  </si>
  <si>
    <t>Solotra Hermann SAS</t>
  </si>
  <si>
    <t>Services Transports Rosierois SARL</t>
  </si>
  <si>
    <t>Cetalog (ex Transalliance Distribution Bourgogne) SARL</t>
  </si>
  <si>
    <t>Transports Georges &amp; Schmitt SAS</t>
  </si>
  <si>
    <t>Transport Georges et Schmitt Vrac SAS</t>
  </si>
  <si>
    <t>Transacier SAS</t>
  </si>
  <si>
    <t>Nord Transport Logistique (ex Transalliance Distribution Rhone Alpes/ ex Solodis) SAS</t>
  </si>
  <si>
    <t>Transalliance Europe SA</t>
  </si>
  <si>
    <t xml:space="preserve">Transalliance Freight Management </t>
  </si>
  <si>
    <t xml:space="preserve">Peronnet Distribution </t>
  </si>
  <si>
    <t>Solotra Nord Est</t>
  </si>
  <si>
    <t>Transalliance Corporate One</t>
  </si>
  <si>
    <t xml:space="preserve">Transalliance Distribution Rouen </t>
  </si>
  <si>
    <t>450 rue du champs moyen - ZI de Fléville Sud - 54710 Fléville devant Nancy</t>
  </si>
  <si>
    <t>Président</t>
  </si>
  <si>
    <t>8/10 rue Joseph Cugnot, BP 64, 51432 Tinqueux</t>
  </si>
  <si>
    <t>Renaud MAZET</t>
  </si>
  <si>
    <t>485 rue des Cygnes - Zac des Bordets - 74130 Bonneville</t>
  </si>
  <si>
    <t>Avenue de Nancy, 54800 Jarny</t>
  </si>
  <si>
    <t>Place du 4 septembre, 07800 La Voulte sur Rhône</t>
  </si>
  <si>
    <t>Philippe LERMINET</t>
  </si>
  <si>
    <t>Transalliance SAS represented in its turn by Alexandre Michel in its quality of Président</t>
  </si>
  <si>
    <t>Gérante</t>
  </si>
  <si>
    <t>1/3 Rue de Rome - Parc d'activités Innovespace Val d'Europe -77144 Montévrain</t>
  </si>
  <si>
    <t>Vitshoekstraat 3 2070 Zwijndrecht</t>
  </si>
  <si>
    <t>505 Rue du Champ Moyen - ZI Fléville Sud - 54710 Fléville devant Nancy</t>
  </si>
  <si>
    <t>ZAC Industrielle de Fléville Sud Lieudit "champ Moyen", 54710 Fléville devant Nancy</t>
  </si>
  <si>
    <t>Pascal BARTH</t>
  </si>
  <si>
    <t xml:space="preserve">Président </t>
  </si>
  <si>
    <t>Marché Saint Charles, BP 55012, 66030 Perpignan Cedex</t>
  </si>
  <si>
    <t>Alexandre MICHEL</t>
  </si>
  <si>
    <t>ZI d'Hellieule IV,  88100 Saint Die des Vosges</t>
  </si>
  <si>
    <t>1/3 Rue de Rome- Parc d'activités Innovespace Val d'Europe -77144 Montévrain</t>
  </si>
  <si>
    <t>Emmanuel LOUIS</t>
  </si>
  <si>
    <t>5 Bis Rue Saint Léon, 54000 Nancy</t>
  </si>
  <si>
    <t>Eurohub Sud- Parc Logistique - L3434 Dudelange</t>
  </si>
  <si>
    <t xml:space="preserve">7 rue de la Métallurgie, 44470 Carquefou </t>
  </si>
  <si>
    <t>ZAC les Peyrardes, 42170, Saint-Just-Saint-Rambert</t>
  </si>
  <si>
    <t>le Bas Bois Parc à Stock, 62820 Libercourt</t>
  </si>
  <si>
    <t>rue du Clos du Tellier Centre Multimarchandises, 76800 Saint-Etienne-du-Rouvray</t>
  </si>
  <si>
    <t xml:space="preserve">Transalliance Distribution Ouest </t>
  </si>
  <si>
    <t>ELO-ID: 1018632 Version 4</t>
  </si>
  <si>
    <t>ELO-ID: 1018632 Version 2</t>
  </si>
  <si>
    <t>alter Vertrag ELO-ID: 996865, V1 ; Have not received a response
08.03.2018: new contracts with new persons_signing_for_CDC ELO-ID: 996865 Version 5 (old: Vasil Savov) ; 20.03.2018: new contract with new payment conditions and other mail merge</t>
  </si>
  <si>
    <t xml:space="preserve">ELO-ID: 1018745 Version 1 </t>
  </si>
  <si>
    <t>0049 89 6 11 02 - 0</t>
  </si>
  <si>
    <t>mail merge was generated with VAT Number</t>
  </si>
  <si>
    <t xml:space="preserve">! warning ! mail merge was generated with R.C.S. (at time the contrats generation VAT-ID was not availabel) ; the QR Code run blank; VAT ID will be filled in later in an extra column; </t>
  </si>
  <si>
    <t>R.C.S.</t>
  </si>
  <si>
    <t>LU B32666</t>
  </si>
  <si>
    <t>VAT-ID</t>
  </si>
  <si>
    <t>administracion@blastrans.com</t>
  </si>
  <si>
    <r>
      <t xml:space="preserve">Have not received response  </t>
    </r>
    <r>
      <rPr>
        <b/>
        <sz val="10"/>
        <color theme="1"/>
        <rFont val="Arial"/>
        <family val="2"/>
      </rPr>
      <t xml:space="preserve">→ </t>
    </r>
    <r>
      <rPr>
        <sz val="10"/>
        <color theme="1"/>
        <rFont val="Arial"/>
        <family val="2"/>
      </rPr>
      <t xml:space="preserve"> 
08.03.2018: new contracts with new persons_signing_for_CDC (old: Dr. Ulrich Classen)   →  reveived contracts per Scan
</t>
    </r>
    <r>
      <rPr>
        <sz val="10"/>
        <color rgb="FFFF0000"/>
        <rFont val="Arial"/>
        <family val="2"/>
      </rPr>
      <t xml:space="preserve">! warning !  barcode DOT is missing </t>
    </r>
  </si>
  <si>
    <r>
      <t xml:space="preserve">Have not received a response  →  
08.03.2018: new contracts with new persons_signing_for_CDC (old: Dr. Ulrich Classen) 
</t>
    </r>
    <r>
      <rPr>
        <sz val="10"/>
        <color rgb="FFFF0000"/>
        <rFont val="Arial"/>
        <family val="2"/>
      </rPr>
      <t xml:space="preserve">! warning !  barcode DOT is missing </t>
    </r>
  </si>
  <si>
    <r>
      <t xml:space="preserve">Contracts sent sent back by company had not been signed or initialled - Till followed up but no response  →  
08.03.2018: </t>
    </r>
    <r>
      <rPr>
        <u/>
        <sz val="10"/>
        <color theme="1"/>
        <rFont val="Arial"/>
        <family val="2"/>
      </rPr>
      <t>new contract</t>
    </r>
    <r>
      <rPr>
        <sz val="10"/>
        <color theme="1"/>
        <rFont val="Arial"/>
        <family val="2"/>
      </rPr>
      <t xml:space="preserve">s with new persons_signing_for_CDC (old: Dr. Ulrich Classen)   → 
contracts now in KL
</t>
    </r>
    <r>
      <rPr>
        <sz val="10"/>
        <color rgb="FFFF0000"/>
        <rFont val="Arial"/>
        <family val="2"/>
      </rPr>
      <t xml:space="preserve">! warning !  barcode DOT is missing </t>
    </r>
  </si>
  <si>
    <t xml:space="preserve">! warning !  barcode DOT is missing </t>
  </si>
  <si>
    <t xml:space="preserve">Himmelreich 2; 27333 Bücken
</t>
  </si>
  <si>
    <t>Av.Hernan Cortés nº 1,LEFT-8º-A,10001 CACERES</t>
  </si>
  <si>
    <t>Originale in KL</t>
  </si>
  <si>
    <t>Original CPA in KL</t>
  </si>
  <si>
    <r>
      <t>Assignor sent Old lux contracts  (- no follow up done as natural person)   →  
06.03.2018: new contracts with new persons_signing_for_CDC (old: Dr. Ulrich Classen)   → 
contracts now in KL;</t>
    </r>
    <r>
      <rPr>
        <b/>
        <sz val="10"/>
        <color theme="1"/>
        <rFont val="Arial"/>
        <family val="2"/>
      </rPr>
      <t xml:space="preserve"> place in contracts is missin</t>
    </r>
    <r>
      <rPr>
        <sz val="10"/>
        <color theme="1"/>
        <rFont val="Arial"/>
        <family val="2"/>
      </rPr>
      <t xml:space="preserve">g
</t>
    </r>
    <r>
      <rPr>
        <sz val="10"/>
        <color rgb="FFFF0000"/>
        <rFont val="Arial"/>
        <family val="2"/>
      </rPr>
      <t xml:space="preserve">! warning !  barcode DOT is missing 
</t>
    </r>
  </si>
  <si>
    <r>
      <t xml:space="preserve">Only old Lux docs are on ELO / in the trucks folder. New contracts were returned but had issues. see email by cc of 5 july 16:21. We currently do not have a correct version. --&gt; 
06.03.2018: </t>
    </r>
    <r>
      <rPr>
        <u/>
        <sz val="10"/>
        <color theme="1"/>
        <rFont val="Arial"/>
        <family val="2"/>
      </rPr>
      <t xml:space="preserve">new contracts </t>
    </r>
    <r>
      <rPr>
        <sz val="10"/>
        <color theme="1"/>
        <rFont val="Arial"/>
        <family val="2"/>
      </rPr>
      <t>with new persons_signing_for_CDC (old: Dr. Ulrich Classen) --&gt;
contracts now in KL;</t>
    </r>
    <r>
      <rPr>
        <b/>
        <sz val="10"/>
        <color theme="1"/>
        <rFont val="Arial"/>
        <family val="2"/>
      </rPr>
      <t xml:space="preserve"> place is missing</t>
    </r>
    <r>
      <rPr>
        <sz val="10"/>
        <color theme="1"/>
        <rFont val="Arial"/>
        <family val="2"/>
      </rPr>
      <t xml:space="preserve">
</t>
    </r>
    <r>
      <rPr>
        <sz val="10"/>
        <color rgb="FFFF0000"/>
        <rFont val="Arial"/>
        <family val="2"/>
      </rPr>
      <t xml:space="preserve">! warning !  barcode DOT is missing </t>
    </r>
  </si>
  <si>
    <r>
      <t xml:space="preserve">They have sent old LUX contracts  →  
06.03.2018: </t>
    </r>
    <r>
      <rPr>
        <b/>
        <u/>
        <sz val="10"/>
        <color theme="1"/>
        <rFont val="Arial"/>
        <family val="2"/>
      </rPr>
      <t>new contracts</t>
    </r>
    <r>
      <rPr>
        <b/>
        <sz val="10"/>
        <color theme="1"/>
        <rFont val="Arial"/>
        <family val="2"/>
      </rPr>
      <t xml:space="preserve"> </t>
    </r>
    <r>
      <rPr>
        <sz val="10"/>
        <color theme="1"/>
        <rFont val="Arial"/>
        <family val="2"/>
      </rPr>
      <t>with new persons_signing_for_CDC (old: Dr. Ulrich Classen)  → 
contracts now in KL</t>
    </r>
    <r>
      <rPr>
        <b/>
        <sz val="10"/>
        <color theme="1"/>
        <rFont val="Arial"/>
        <family val="2"/>
      </rPr>
      <t xml:space="preserve"> ,(place is missing)</t>
    </r>
    <r>
      <rPr>
        <sz val="10"/>
        <color theme="1"/>
        <rFont val="Arial"/>
        <family val="2"/>
      </rPr>
      <t xml:space="preserve">
</t>
    </r>
    <r>
      <rPr>
        <sz val="10"/>
        <color rgb="FFFF0000"/>
        <rFont val="Arial"/>
        <family val="2"/>
      </rPr>
      <t xml:space="preserve">! warning !  barcode DOT is missing </t>
    </r>
  </si>
  <si>
    <t>YES
(CPA+DoT)</t>
  </si>
  <si>
    <t>no contract</t>
  </si>
  <si>
    <t xml:space="preserve">no contract </t>
  </si>
  <si>
    <r>
      <t xml:space="preserve">Contracts sent back by company had not been signed or initialled - Till followed up but no response  →  
08.03.2018: new contracts with new persons_signing_for_CDC (old: Dr. Ulrich Classen) 
</t>
    </r>
    <r>
      <rPr>
        <b/>
        <sz val="10"/>
        <color theme="1"/>
        <rFont val="Arial"/>
        <family val="2"/>
      </rPr>
      <t xml:space="preserve"> →  no answer</t>
    </r>
    <r>
      <rPr>
        <sz val="10"/>
        <color theme="1"/>
        <rFont val="Arial"/>
        <family val="2"/>
      </rPr>
      <t xml:space="preserve">
</t>
    </r>
    <r>
      <rPr>
        <sz val="10"/>
        <color rgb="FFFF0000"/>
        <rFont val="Arial"/>
        <family val="2"/>
      </rPr>
      <t xml:space="preserve">! warning !  barcode DOT is missing </t>
    </r>
  </si>
  <si>
    <t>Vorzedent</t>
  </si>
  <si>
    <t>Cetalog SARL</t>
  </si>
  <si>
    <t>Nord Transport Logistique SAS</t>
  </si>
  <si>
    <t>Michel Location SARL</t>
  </si>
  <si>
    <t xml:space="preserve">Original contracts in KL </t>
  </si>
  <si>
    <t>no response from assignor</t>
  </si>
  <si>
    <t>Administrateur délégué represented in its turn by Mr François Piron</t>
  </si>
  <si>
    <t>BE_04155776939</t>
  </si>
  <si>
    <t>ES_B20719746</t>
  </si>
  <si>
    <t>FR_334098183</t>
  </si>
  <si>
    <t>FR_303458491</t>
  </si>
  <si>
    <t>FR_327968939</t>
  </si>
  <si>
    <t>FR_390439420</t>
  </si>
  <si>
    <t>FR_400796181</t>
  </si>
  <si>
    <t>FR_414817023</t>
  </si>
  <si>
    <t>FR_757803259</t>
  </si>
  <si>
    <t>FR_403155500</t>
  </si>
  <si>
    <t>FR_445185937</t>
  </si>
  <si>
    <t>FR_428725345</t>
  </si>
  <si>
    <t>FR_509138996</t>
  </si>
  <si>
    <t>FR_554200816</t>
  </si>
  <si>
    <t>FR_402350094</t>
  </si>
  <si>
    <t>FR_493893820</t>
  </si>
  <si>
    <t>FR_307788703</t>
  </si>
  <si>
    <t>FR_449639020</t>
  </si>
  <si>
    <t>FR_349685404</t>
  </si>
  <si>
    <t>FR_491634952</t>
  </si>
  <si>
    <t>FR_338455900</t>
  </si>
  <si>
    <t>FR_509218673</t>
  </si>
  <si>
    <t>FR_488760133</t>
  </si>
  <si>
    <t>FR_451392658</t>
  </si>
  <si>
    <t>FR_421177460</t>
  </si>
  <si>
    <t>FR_414815290</t>
  </si>
  <si>
    <t>FR_335480190</t>
  </si>
  <si>
    <t>FR_826750135</t>
  </si>
  <si>
    <t>FR_340030881</t>
  </si>
  <si>
    <t>FR_764800439</t>
  </si>
  <si>
    <t>BE_220893</t>
  </si>
  <si>
    <t>LU_16203151</t>
  </si>
  <si>
    <t>CALLE PAGO AGUILAR, S/N - 04200-TABERNAS (ALMERIA)</t>
  </si>
  <si>
    <t>Transporte Josef Baumgartner GmbH &amp; Co KG</t>
  </si>
  <si>
    <t>AT_U322 49304</t>
  </si>
  <si>
    <t>Gewerbepark Süd  6, A 6330 Kufstein</t>
  </si>
  <si>
    <t>Josef Baumgartner</t>
  </si>
  <si>
    <t>buchhaltung@bjt.at</t>
  </si>
  <si>
    <t>josef.baumgartner@bjt.at</t>
  </si>
  <si>
    <t>Zellerberg 10
A 6330 Kufstein</t>
  </si>
  <si>
    <t>0043 664 3410523;
004353726437119</t>
  </si>
  <si>
    <t>AT293635800004100368</t>
  </si>
  <si>
    <t xml:space="preserve">signing on scans; ask for originals from assignor; duplicate version with original signature of TS for the assignors </t>
  </si>
  <si>
    <t>signing on scans; original 2sig in KL DoT mentions pre-assignment</t>
  </si>
  <si>
    <t>signing on scans; original 2sig in KL</t>
  </si>
  <si>
    <t>DE33840500001565000923</t>
  </si>
  <si>
    <t>HELADEF1RRS</t>
  </si>
  <si>
    <t>ident types</t>
  </si>
  <si>
    <t>DNI+powers</t>
  </si>
  <si>
    <t>! warning !  barcode DOT is missing 
Idtype changed from VAT to DNI; ID not worng; we will have to submit a powers document and a special explanation even though the assignor is a natural person</t>
  </si>
  <si>
    <t>SINV_name</t>
  </si>
  <si>
    <t>null komma sieben sieben fünf</t>
  </si>
  <si>
    <t>zero point seven seven five</t>
  </si>
  <si>
    <t>cero coma siete siete cinco</t>
  </si>
  <si>
    <t>SASU LAVILLE TRANSPORTS</t>
  </si>
  <si>
    <t>FR_42339275067</t>
  </si>
  <si>
    <t>ZA La Pelletière, 71620 BEY</t>
  </si>
  <si>
    <t>Laurent KIMMEL</t>
  </si>
  <si>
    <t>Mme Buyssens 
ROUTE DE SARREBOURG 13
67260 SARRE UNION</t>
  </si>
  <si>
    <t>y.sari@team-kimmel.com</t>
  </si>
  <si>
    <t>FR76 1610 6000 8296 0098 5210 444</t>
  </si>
  <si>
    <t>AGRIFRPP861</t>
  </si>
  <si>
    <t>SAS WEBER TRANSPORTS</t>
  </si>
  <si>
    <t>19 RUE DE CALAIS, 67100 STRASBOURG</t>
  </si>
  <si>
    <t>FR_66658500038</t>
  </si>
  <si>
    <t>FR7610278056060002025000107</t>
  </si>
  <si>
    <t>SASU</t>
  </si>
  <si>
    <t>société à associé unique</t>
  </si>
  <si>
    <t>société par actions simplifiée à associé unique</t>
  </si>
  <si>
    <t xml:space="preserve">Maurice KIMMEL </t>
  </si>
  <si>
    <t>b.jussyk@transports-caillot.fr</t>
  </si>
  <si>
    <t>yes</t>
  </si>
  <si>
    <t>duplicate of the original CPA and DOT; Signdate 27.04.2018</t>
  </si>
  <si>
    <t>received only 1 DOT</t>
  </si>
  <si>
    <t>ID before ES_B20719746; received only 1 DOT</t>
  </si>
  <si>
    <t xml:space="preserve">signing on scans; original DOT from assignor arrived in BRU, date was added afterwards but signature of TS is prescanned ; duplicate version with original signature of TS for the assignors </t>
  </si>
  <si>
    <t>rene.hirn@sts-schmalkalden.de</t>
  </si>
  <si>
    <t>035825616668</t>
  </si>
  <si>
    <t>Président of Kimmel Finances SA, which in turn is the président of SAS WEBER TRANSPORTS</t>
  </si>
  <si>
    <t>Directeur Général of Kimmel Finances SA, which in turn is the président of SAS WEBER TRANSPORTS</t>
  </si>
  <si>
    <t>Kimmel Finances SAS represented in its turn by Maurice Kimmel, Directeur Général and Laurent Kimmel, Président</t>
  </si>
  <si>
    <t>Alexandre Michel</t>
  </si>
  <si>
    <t>Président of Transalliance SAS, which  in its turn is Gérant of Finoprans SNC</t>
  </si>
  <si>
    <t>sboege@dbl-wulff.de; cboege@dbl-wulff.de</t>
  </si>
  <si>
    <t xml:space="preserve">cpeters@dbl-boege.de' </t>
  </si>
  <si>
    <t>Christian Peters als ersten Ansprechpartner neu aufgenommen (Bestätigungs-Mail vom Geschäftsführer: Freitag, 13. April 2018 07:43 Uhr CBoege@dbl-wulff.de)</t>
  </si>
  <si>
    <t>ELO-ID: 1012168; Version 3; rep selbst eingetragen</t>
  </si>
  <si>
    <t>FR_74428676712</t>
  </si>
  <si>
    <t>FOULON Alain</t>
  </si>
  <si>
    <t>0623700797</t>
  </si>
  <si>
    <t>pierre.foulon@transports-foulon.fr</t>
  </si>
  <si>
    <t>FR763000314600002009651209</t>
  </si>
  <si>
    <t>SOGEFRPP</t>
  </si>
  <si>
    <r>
      <t xml:space="preserve">CPA: Assignor has not countersigned the original CPA (but we have the scan H:// with the signature from the assignor) DoT: Assignor signature only scan. The non stamped document does not have signatures on it. 
</t>
    </r>
    <r>
      <rPr>
        <b/>
        <sz val="10"/>
        <color theme="1"/>
        <rFont val="Arial"/>
        <family val="2"/>
      </rPr>
      <t>BackUp DoT Registrierung Dez 2017</t>
    </r>
    <r>
      <rPr>
        <sz val="10"/>
        <color theme="1"/>
        <rFont val="Arial"/>
        <family val="2"/>
      </rPr>
      <t xml:space="preserve">:
SZ 05.12.17: Originals were destroyed, deshalb wurde </t>
    </r>
    <r>
      <rPr>
        <b/>
        <sz val="10"/>
        <color theme="1"/>
        <rFont val="Arial"/>
        <family val="2"/>
      </rPr>
      <t>Vernichtungsbestätigung</t>
    </r>
    <r>
      <rPr>
        <sz val="10"/>
        <color theme="1"/>
        <rFont val="Arial"/>
        <family val="2"/>
      </rPr>
      <t xml:space="preserve"> mitgeschickt; Scan mit gescannten Unterschriften aber neuer Originalparaphe vom Zedent  --&gt; deshalb auch </t>
    </r>
    <r>
      <rPr>
        <b/>
        <sz val="10"/>
        <color theme="1"/>
        <rFont val="Arial"/>
        <family val="2"/>
      </rPr>
      <t>Backup CPA</t>
    </r>
  </si>
  <si>
    <t xml:space="preserve">Date and Place writen down by VS after agreement of assignor (mail from VS; Mo 23.04.2018 16:14) </t>
  </si>
  <si>
    <t>D.M.H. AG / Société anonyme</t>
  </si>
  <si>
    <t>Am Hock 2, 9991 Weiswampach</t>
  </si>
  <si>
    <t>LU_15346731</t>
  </si>
  <si>
    <t>John-Cockerill-Strasse 4, 4780 St. Vith</t>
  </si>
  <si>
    <t>HITRA AG / Société anonyme</t>
  </si>
  <si>
    <t>BE_0428784639</t>
  </si>
  <si>
    <t>Hilgers Daniel</t>
  </si>
  <si>
    <t>0035227000240930</t>
  </si>
  <si>
    <t>daniel.hilgers@dmh.lu</t>
  </si>
  <si>
    <t>003280280930</t>
  </si>
  <si>
    <t>LU71 0021 1273 4380 0000</t>
  </si>
  <si>
    <t>BILLLULL</t>
  </si>
  <si>
    <t>BE64 1030 1204 5852</t>
  </si>
  <si>
    <t>NICABEBB</t>
  </si>
  <si>
    <t>0033 388009855</t>
  </si>
  <si>
    <t>HILGERS Oswald</t>
  </si>
  <si>
    <t xml:space="preserve">Administrateur </t>
  </si>
  <si>
    <t>Adminitrateur</t>
  </si>
  <si>
    <t>Beauftragter Verwalter</t>
  </si>
  <si>
    <t>THANNEN Renate</t>
  </si>
  <si>
    <t>ELO_ID: 1012168; Version 3</t>
  </si>
  <si>
    <t>EN</t>
  </si>
  <si>
    <t>Ident_con</t>
  </si>
  <si>
    <t>DE_240417989</t>
  </si>
  <si>
    <t>DE_184111860</t>
  </si>
  <si>
    <t>DE_132460926</t>
  </si>
  <si>
    <t>contract_language</t>
  </si>
  <si>
    <r>
      <t xml:space="preserve">Have not received a response  →  
08.03.2018: new contracts with new persons_signing_for_CDC (old: Dr. Ulrich Classen)   →  
contracts now in KL, </t>
    </r>
    <r>
      <rPr>
        <b/>
        <sz val="10"/>
        <color theme="1"/>
        <rFont val="Arial"/>
        <family val="2"/>
      </rPr>
      <t xml:space="preserve">but signature </t>
    </r>
    <r>
      <rPr>
        <b/>
        <u/>
        <sz val="10"/>
        <color theme="1"/>
        <rFont val="Arial"/>
        <family val="2"/>
      </rPr>
      <t>only stamped</t>
    </r>
    <r>
      <rPr>
        <b/>
        <sz val="10"/>
        <color theme="1"/>
        <rFont val="Arial"/>
        <family val="2"/>
      </rPr>
      <t xml:space="preserve"> (CPA+DoT) TS signed this contracts →  </t>
    </r>
    <r>
      <rPr>
        <b/>
        <u/>
        <sz val="10"/>
        <color theme="1"/>
        <rFont val="Arial"/>
        <family val="2"/>
      </rPr>
      <t xml:space="preserve">Backup CPA+DoT with signature </t>
    </r>
    <r>
      <rPr>
        <b/>
        <sz val="10"/>
        <color theme="1"/>
        <rFont val="Arial"/>
        <family val="2"/>
      </rPr>
      <t xml:space="preserve"> TS signed also the scan of right signature; originals in KL
</t>
    </r>
    <r>
      <rPr>
        <b/>
        <sz val="10"/>
        <color rgb="FFFF0000"/>
        <rFont val="Arial"/>
        <family val="2"/>
      </rPr>
      <t xml:space="preserve">place is missing </t>
    </r>
    <r>
      <rPr>
        <b/>
        <sz val="10"/>
        <color theme="1"/>
        <rFont val="Arial"/>
        <family val="2"/>
      </rPr>
      <t xml:space="preserve">
</t>
    </r>
    <r>
      <rPr>
        <sz val="10"/>
        <color rgb="FFFF0000"/>
        <rFont val="Arial"/>
        <family val="2"/>
      </rPr>
      <t xml:space="preserve">! warning !  barcode DOT is missing </t>
    </r>
  </si>
  <si>
    <t>CEO of Transporte Josef Baumgartner GmbH, wich in turn is the general partner of  Transporte Josef Baumgartner GmbH &amp; Co KG</t>
  </si>
  <si>
    <t xml:space="preserve">EN </t>
  </si>
  <si>
    <t>BE_0415776939</t>
  </si>
  <si>
    <r>
      <t xml:space="preserve">Date and Place writen down by VS after agreement of assignor (mail from VS; Mo 23.04.2018 16:14) 
</t>
    </r>
    <r>
      <rPr>
        <sz val="10"/>
        <color rgb="FFFF0000"/>
        <rFont val="Arial"/>
        <family val="2"/>
      </rPr>
      <t>Assignor has not signed the CPA</t>
    </r>
  </si>
  <si>
    <t>LU_B32666</t>
  </si>
  <si>
    <t>ELO_ID: 1012168; Version 5</t>
  </si>
  <si>
    <t>ES2200754728750600069567</t>
  </si>
  <si>
    <t>ESB3921004570210200005506</t>
  </si>
  <si>
    <t>ES2421007347012200071247</t>
  </si>
  <si>
    <t>ES3121007347002100214132 </t>
  </si>
  <si>
    <t>ES9320542115189155702813</t>
  </si>
  <si>
    <t>ES5400754624510600117174</t>
  </si>
  <si>
    <t>ES8220955202201061521380</t>
  </si>
  <si>
    <t>ES8121000203760200925207</t>
  </si>
  <si>
    <t>ES8530080204271897248124</t>
  </si>
  <si>
    <t>ES3700420005780109931218</t>
  </si>
  <si>
    <t>ES4201820334150010694963</t>
  </si>
  <si>
    <t>ES2320955202251062734115</t>
  </si>
  <si>
    <t>ES1301827947560201561615</t>
  </si>
  <si>
    <t>ES2501822344070101203152</t>
  </si>
  <si>
    <t>ES7920955202251061184890</t>
  </si>
  <si>
    <t>ES4620388723516000089995</t>
  </si>
  <si>
    <t>ES3800495372022916046569</t>
  </si>
  <si>
    <t>DE79533500000144000382</t>
  </si>
  <si>
    <t>ES9420388723526000089761</t>
  </si>
  <si>
    <t>ES7500490708202910202044</t>
  </si>
  <si>
    <t>AT151100000866418700</t>
  </si>
  <si>
    <t>ES1330010043304310001433</t>
  </si>
  <si>
    <t>ES6100305072680000479271</t>
  </si>
  <si>
    <t>ES8520955029151062866784</t>
  </si>
  <si>
    <t>ES8530350036110360055991</t>
  </si>
  <si>
    <t>ES5930350059840590048141</t>
  </si>
  <si>
    <t>ES5830350041490410025952</t>
  </si>
  <si>
    <t>ES5420542024059157647829</t>
  </si>
  <si>
    <t>ES4600305072610000729271</t>
  </si>
  <si>
    <t>ES4600305072650096067271</t>
  </si>
  <si>
    <t>ES0720955202291062306534</t>
  </si>
  <si>
    <t>ES7800494613062510893651</t>
  </si>
  <si>
    <t>ES1121005653710200035837</t>
  </si>
  <si>
    <t>16.05.2018</t>
  </si>
  <si>
    <t>Frank Struß</t>
  </si>
  <si>
    <t>Fritz Struß</t>
  </si>
  <si>
    <t>Gestor Judicial</t>
  </si>
  <si>
    <t>Höfle Bautruck GmbH &amp; Co KG is not included in writ – we didn’t receive the contracts back</t>
  </si>
  <si>
    <t xml:space="preserve">no response from assignor; also after GURETRUCK request </t>
  </si>
  <si>
    <t>asssignor is rethinking purchaise (call with Ilona)</t>
  </si>
  <si>
    <t>not claiming, mail from; Fr 23.03.2018 16:03</t>
  </si>
  <si>
    <t>Ges. mbH</t>
  </si>
  <si>
    <t>Klageerweiterung 
Scan orOriginal?
Original where?</t>
  </si>
  <si>
    <t>S.L.L</t>
  </si>
  <si>
    <t>Sociedad Limitada Laboral</t>
  </si>
  <si>
    <t>S.n.c.</t>
  </si>
  <si>
    <t>Società in nome collettivo</t>
  </si>
  <si>
    <t>Lda.</t>
  </si>
  <si>
    <t xml:space="preserve">S. Coop. </t>
  </si>
  <si>
    <t xml:space="preserve">S.A.S. </t>
  </si>
  <si>
    <t>SNC ALAIN FOULON</t>
  </si>
  <si>
    <t>Gérant of SARL FOULON HOLDING, Gérant of SARL ALAIN FOULON COMPETITION and Prèsident of SAS FINANCIERE FOULON, wich in turn is the gérant of  SNC  ALAIN FOULON</t>
  </si>
  <si>
    <r>
      <t>Edmund Skopyrla hat unterschrieben, ist aber nicht einzelvertretungsberechtigt. 
Heidrun Hövelmann (GF) hat auch unterschrieben (stimmt laut HRA); laut VBK</t>
    </r>
    <r>
      <rPr>
        <b/>
        <sz val="10"/>
        <color theme="1"/>
        <rFont val="Arial"/>
        <family val="2"/>
      </rPr>
      <t xml:space="preserve"> kein Handlungsbedarf.</t>
    </r>
  </si>
  <si>
    <t>1 Rue André Ampère - 54250 - Champigneulles</t>
  </si>
  <si>
    <t>! warning !  barcode DOT is missing 
handwritten changes; no need for action (according to BB and Julia Suderow)</t>
  </si>
  <si>
    <r>
      <t xml:space="preserve">received only 1 DOT
handwritten changes from Assignor on signature-page  →  to make it clearer; replaced by new signature-page (created and sent from CDC)  →  declaration that LKS has corrected page 16+18/footnote
 →  </t>
    </r>
    <r>
      <rPr>
        <b/>
        <sz val="10"/>
        <color theme="1"/>
        <rFont val="Arial"/>
        <family val="2"/>
      </rPr>
      <t>the complete process is in the folder/Tresor</t>
    </r>
  </si>
  <si>
    <t>YES
CPA + DoT</t>
  </si>
  <si>
    <r>
      <t xml:space="preserve">signing on scans; ask for the originals; old Adress Dorfstr. 2; 27333 Bücken; the name Fritz Struß was printed in the contracts. Instead the contracts were signed by Frank Struß. This is equally valid, because Frank Struß is the managing director (Geschäftsführer). However, the name was not corrected everywhere in the contract ( the name "Fritz" was not striken out and corrected on the signature page). 
</t>
    </r>
    <r>
      <rPr>
        <b/>
        <u/>
        <sz val="10"/>
        <color rgb="FFFF0000"/>
        <rFont val="Arial"/>
        <family val="2"/>
      </rPr>
      <t>BACKUP</t>
    </r>
  </si>
  <si>
    <r>
      <t xml:space="preserve">Assignor can't find the registrated Original-DoT. Assignor </t>
    </r>
    <r>
      <rPr>
        <b/>
        <sz val="10"/>
        <color theme="1"/>
        <rFont val="Arial"/>
        <family val="2"/>
      </rPr>
      <t xml:space="preserve">will send </t>
    </r>
    <r>
      <rPr>
        <sz val="10"/>
        <color theme="1"/>
        <rFont val="Arial"/>
        <family val="2"/>
      </rPr>
      <t xml:space="preserve">the secod DoT. According to VBK </t>
    </r>
    <r>
      <rPr>
        <b/>
        <u/>
        <sz val="10"/>
        <color rgb="FFFF0000"/>
        <rFont val="Arial"/>
        <family val="2"/>
      </rPr>
      <t xml:space="preserve">no Backup </t>
    </r>
    <r>
      <rPr>
        <sz val="10"/>
        <color theme="1"/>
        <rFont val="Arial"/>
        <family val="2"/>
      </rPr>
      <t>necessary, because contents are correct</t>
    </r>
  </si>
  <si>
    <t>Transalliance Europe SA, (R.C.S. LU 0)</t>
  </si>
  <si>
    <t>Alain Foulon Transports 
496 rue André Ampère 
54250 Champigneulles 
FRANCE</t>
  </si>
  <si>
    <t xml:space="preserve">represented by SARL FOULON HOLDING, SARL ALAIN FOULON COMPETITION and SAS FINANCIERE FOULON which are in their turn represented by Alain FOULON </t>
  </si>
  <si>
    <t>29.05.2018</t>
  </si>
  <si>
    <t>YES
DoT / CPA</t>
  </si>
  <si>
    <t>ES_B30727333</t>
  </si>
  <si>
    <r>
      <t xml:space="preserve">Pre-assignor of </t>
    </r>
    <r>
      <rPr>
        <sz val="10"/>
        <color rgb="FF000000"/>
        <rFont val="Arial"/>
        <family val="2"/>
      </rPr>
      <t>Lippert Getränkefachgroßhandel &amp; Logistik GmbH</t>
    </r>
  </si>
  <si>
    <t>TRANSPORTES S. LUÍS LDA.</t>
  </si>
  <si>
    <t>RUA DO PAÇO 122, 4580-281 BEIRE-PAREDES</t>
  </si>
  <si>
    <t>ABEL LUÍS MOREIRA DE SOUSA</t>
  </si>
  <si>
    <t>SÓCIO-GERENTE</t>
  </si>
  <si>
    <t>JOÃO ANDRÉ RIBEIRO DE SOUSA</t>
  </si>
  <si>
    <t xml:space="preserve">TRANSPORTES S. LUÍS LDA. 
ARLINDO SOUSA
RUA DO PAÇO 122, 
4580-281 BEIRE-PAREDES
PORTUGAL </t>
  </si>
  <si>
    <t>00351 963 339 772</t>
  </si>
  <si>
    <t>transportes@tsluis.com</t>
  </si>
  <si>
    <t>andre.sousa@net.novis.pt</t>
  </si>
  <si>
    <t xml:space="preserve">PT 50 0033 0000 1028 0196 3073 9  </t>
  </si>
  <si>
    <t xml:space="preserve">Pre-assigment </t>
  </si>
  <si>
    <t>Pre-assignor</t>
  </si>
  <si>
    <t>Pre-assignor of GRJ Steuerberatung GmbH</t>
  </si>
  <si>
    <t>DoT wurde zuerst von TS unterschrieben (ohne Datum), dann hat Zedent auf einem Scan gegengezeichnet, diesen per Mail zurückgeschickt und TS das Datum nachgetragen; dann wurde dieser Scan registriert; hier gibt es also 3 Exemplare mit Originalunterschriften.
Problem: Exemplar 3 mit Originaldatum von TS fehlt --&gt; kein Handlungsbedraf laut BB</t>
  </si>
  <si>
    <t>DoT wurde zuerst von TS unterschrieben (ohne Datum), dann hat Zedent auf einem Scan gegengezeichnet, diesen per Mail zurückgeschickt und TS das Datum nachgetragen; dann wurde dieser Scan registriert; hier gibt es also 3 Exemplare mit Originalunterschriften.
Problem: Exemplar  mit Originalunterschrift von TS fehlt --&gt; kein Handlungsbedraf laut BB</t>
  </si>
  <si>
    <r>
      <t xml:space="preserve">CPA und DoT (wurden bereits registriert) wurden auf der Unterschriftenseite nachträglich und nach Registrierung von Hand geändert. Vertretungsberechtigter hat unterschrieben und Name auf Seite 18 geändert (Unterschrift und Vertretung sind laut Julia S. korrekt), allerdings wurde der Name nicht auf Seite 1 geändert  --&gt;  </t>
    </r>
    <r>
      <rPr>
        <b/>
        <sz val="10"/>
        <color rgb="FFFF0000"/>
        <rFont val="Arial"/>
        <family val="2"/>
      </rPr>
      <t>Bekrachtigung (englisch/spanisch)</t>
    </r>
    <r>
      <rPr>
        <sz val="10"/>
        <color theme="1"/>
        <rFont val="Arial"/>
        <family val="2"/>
      </rPr>
      <t xml:space="preserve">, dass er unterschrieben hat und theoretisch auch auf Seite 1 geändert werden müsste. Bekrachtigung auch registrieren </t>
    </r>
  </si>
  <si>
    <t>YES
CPSA+DoT</t>
  </si>
  <si>
    <t>JAIME JEQUIER NAVARRO</t>
  </si>
  <si>
    <t>DoT wurde zuerst von TS unterschrieben (ohne Datum), dann hat Zedent auf einem Scan gegengezeichnet, diesen per Mail zurückgeschickt und TS das Datum nachgetragen; dann wurde dieser Scan registriert; hier gibt es also 3 Exemplare mit Originalunterschriften.
Problem: Exemplar 3 mit Originaldatum von TS fehlt --&gt; kein Handlungsbedraf laut BB
Ortsangabe auf Unterschriftenseite fehlt vom Assignor --&gt; kein Handlungsbedarf laut BB</t>
  </si>
  <si>
    <t>Ortsangabe auf Unterschriftenseite fehlt vom Assignor --&gt; kein Handlungsbedarf laut BB</t>
  </si>
  <si>
    <t>TRANSPORTES BALSAPINTADA S.COOP.</t>
  </si>
  <si>
    <t>Societe a responsabilite limitee à associe unique</t>
  </si>
  <si>
    <t>Physical original of DoT signed by CDC on 8 Nov 2017 but printed out scan was signed already on date given in this table (6 July 2017)  →  UC signed again on the registered scan.</t>
  </si>
  <si>
    <t>drop_suggested</t>
  </si>
  <si>
    <t>(purported) assignor and pre-assignor actually never concluded an assigment</t>
  </si>
  <si>
    <t>insolvency proceedings were closed in 2011 already, Claims Purchase Agreement and DoT are hence definitely invalid</t>
  </si>
  <si>
    <t>ES50 3058 0024 7327 2000 9019</t>
  </si>
  <si>
    <t>ES35 0075 3104 0906 05123174</t>
  </si>
  <si>
    <t>ES53 0075 3104 0406 0077 0511</t>
  </si>
  <si>
    <t>ES35 3018 5741 0520 0142 9022</t>
  </si>
  <si>
    <t>BCOEESMMO18</t>
  </si>
  <si>
    <t>DE 11 6729 1700 0004 4330 17</t>
  </si>
  <si>
    <t>GENODE61NGD</t>
  </si>
  <si>
    <t>ES34 0075 0677 8106 0010 2051</t>
  </si>
  <si>
    <t>ES42 3058 0227 8427 2000 3906</t>
  </si>
  <si>
    <t>ES74 0075 3104 0006 0077 0620</t>
  </si>
  <si>
    <t>Berger Bau SE</t>
  </si>
  <si>
    <t>societas europaea</t>
  </si>
  <si>
    <t xml:space="preserve">Annex to the Claims Purchase Agreement contains an individualised calculation (with a factor of 0.75). This legal person was organised in the German company form of "AG" (Aktiengesellschaft) when the contracts were concluded. The company form changed at the end of 2017 and is now societas europaea (SE). </t>
  </si>
  <si>
    <t>Berger Beton SE</t>
  </si>
  <si>
    <t>Annex to the Claims Purchase Agreement contains an individualised calculation (with a factor of 0.75). Prior used the company form "AG".</t>
  </si>
  <si>
    <r>
      <t xml:space="preserve">Pre-assignor of </t>
    </r>
    <r>
      <rPr>
        <sz val="10"/>
        <color rgb="FF000000"/>
        <rFont val="Arial"/>
        <family val="2"/>
      </rPr>
      <t xml:space="preserve">Laitenberger Vermietung GmbH
</t>
    </r>
    <r>
      <rPr>
        <sz val="10"/>
        <color rgb="FFFF0000"/>
        <rFont val="Arial"/>
        <family val="2"/>
      </rPr>
      <t>insolvent</t>
    </r>
  </si>
  <si>
    <t>we received no contracts back</t>
  </si>
  <si>
    <t>no contracts</t>
  </si>
  <si>
    <r>
      <t xml:space="preserve">Der Zedent hat auf der ersten Seite des Vertrages (CPA und DOT) nachträglich handschriftlich Korrekturen hinsichtlich der Straße und der vertretenden Person vorgenommen. Auf der Unterschriftenseite jedoch nicht. Nun ist bei Ansicht der Originale leider nicht eindeutig nachvollziehbar, ob Herr Fritz Struß oder Herr Frank Struß unterzeichnet hat, da beide Personen an unterschiedlichen Stellen im Vertrag auftauchen. --&gt;
laut Zedent hat Herr Frank Strß unterschrieben.
Vorgehen: </t>
    </r>
    <r>
      <rPr>
        <b/>
        <u/>
        <sz val="9"/>
        <color rgb="FFFF0000"/>
        <rFont val="Arial"/>
        <family val="2"/>
      </rPr>
      <t>Bekräftigung</t>
    </r>
    <r>
      <rPr>
        <sz val="9"/>
        <color theme="1"/>
        <rFont val="Arial"/>
        <family val="2"/>
      </rPr>
      <t xml:space="preserve"> an Zedenten
Zedenten stimmt nicht mit dem registrierten Scan überein.</t>
    </r>
  </si>
  <si>
    <t xml:space="preserve">contracts in KL </t>
  </si>
  <si>
    <t xml:space="preserve">not received contracts back from assignor (CC)
</t>
  </si>
  <si>
    <t>no interest (CC)</t>
  </si>
  <si>
    <t>Transped Europe GmbH</t>
  </si>
  <si>
    <t>Transped Immofinanz GmbH</t>
  </si>
  <si>
    <t>TRANSPORTES ORINOCO, LDA</t>
  </si>
  <si>
    <t>PT_507360460</t>
  </si>
  <si>
    <t>RUA PRINCIPAL Nº 23, CAVADAS DE BAIXO, VALONGO DO VOUGA 3754-905</t>
  </si>
  <si>
    <t>MELITON TUDERO GARCIA</t>
  </si>
  <si>
    <t>FRANCISCO JAVIER TUDERO GARCIA</t>
  </si>
  <si>
    <t xml:space="preserve">oscar@tudefrigo.com </t>
  </si>
  <si>
    <t>PT50001800031614665602046</t>
  </si>
  <si>
    <t>0034 943 01 06 04</t>
  </si>
  <si>
    <t>PT_502519797</t>
  </si>
  <si>
    <t>GRJ</t>
  </si>
  <si>
    <t xml:space="preserve">
GRJ Steuerberatung GmbH, vertreten durch Peter A. Grüner</t>
  </si>
  <si>
    <t>! warning !  barcode DOT is not correct:  ATU36629706</t>
  </si>
  <si>
    <t>! warning !  barcode DOT is not correct: IT00848120218</t>
  </si>
  <si>
    <t>! warning !  barcode DOT is not correct: CHE107976954</t>
  </si>
  <si>
    <t>! warning !  barcode DOT is not correct: PL7810017450</t>
  </si>
  <si>
    <t>! warning !  barcode DOT is not correct: CH102737365</t>
  </si>
  <si>
    <t>! warning !  barcode DOT is not correct: DE813894687</t>
  </si>
  <si>
    <t>! warning !  barcode DOT is not correct: DE232658345</t>
  </si>
  <si>
    <t>TRANSPORTES ORINOCO
MELITON TUDERO GARCIA 
ORIA ETORBIDEA Nº 10
EDIF. BRUNET, OF. 506 
20160 LASARTE-ORIA (GUIPUZCOA) 
ESPAÑA (Spain)</t>
  </si>
  <si>
    <t>tudefrigo</t>
  </si>
  <si>
    <t>GOOSS LOGISTIC GmbH</t>
  </si>
  <si>
    <t>vicente.garrote@hotmail.es;</t>
  </si>
  <si>
    <t>nbtransportes.laboral@gmail.com</t>
  </si>
  <si>
    <t xml:space="preserve">the entity was sold, the new owner is not interested in following up on the damage claims. We are currently not inclined to drop the claims, unless also the old owner wants out. </t>
  </si>
  <si>
    <t>03605-559715</t>
  </si>
  <si>
    <t xml:space="preserve">0034 948 047 854 </t>
  </si>
  <si>
    <t>Beger Beton AG</t>
  </si>
  <si>
    <t>Berger Bau AG</t>
  </si>
  <si>
    <t xml:space="preserve">Representante of NICANOR MATEU SL, which is in turn the administrador solidario of MATEU TRANSGRUES SL
 </t>
  </si>
  <si>
    <t>:-</t>
  </si>
  <si>
    <t>Addendum date and place after written consent of the assignor (Arlindo Sousa; mail 11. Juni 2018 11:26)</t>
  </si>
  <si>
    <t xml:space="preserve">Email of June 11: ¡ Die Firma wird demnächst in eine S.L. umgwandelt !
Bis jetzt war dies eine S.L.L. ( sociedad limitada laboral ) wird innerhalb der nächsten 10 Tage in eine S.L. ( sociedad limitada ) 
Umgewandelt. 
</t>
  </si>
  <si>
    <t>Splendid Drinks G+L Hannover GmbH</t>
  </si>
  <si>
    <r>
      <t xml:space="preserve">Because assignor did not use acutal manual signature on the first batch of CPA and DoT, a "backup" pair of CPA and DoT was created in early September 2017
DoT Backup Registrierung im Dez. 2017:
Da die Unterschriften auf CPA und DoT nur gescannt waren, wurde neuer Vertrag angefordert, der  nicht identisch mit registriertem Scan ist; Datum auch nicht; 
(CPA: UC hat nach Assignor unterschrieben)
DoT wird neu registriert; </t>
    </r>
    <r>
      <rPr>
        <b/>
        <sz val="10"/>
        <color rgb="FFFF0000"/>
        <rFont val="Arial"/>
        <family val="2"/>
      </rPr>
      <t>BackUp</t>
    </r>
    <r>
      <rPr>
        <sz val="10"/>
        <color theme="1"/>
        <rFont val="Arial"/>
        <family val="2"/>
      </rPr>
      <t xml:space="preserve">
CPA austauschen?</t>
    </r>
  </si>
  <si>
    <t>UC signed CPA  after assignor → &gt; no need for action</t>
  </si>
  <si>
    <r>
      <t xml:space="preserve">UC signed CPA after assignor → no need for action
</t>
    </r>
    <r>
      <rPr>
        <sz val="10"/>
        <color rgb="FFFF0000"/>
        <rFont val="Arial"/>
        <family val="2"/>
      </rPr>
      <t>company is in liquidation / liquidated</t>
    </r>
  </si>
  <si>
    <t>UC signed CPA after assignor → no need for action</t>
  </si>
  <si>
    <t>Original DoT mit Unterschrift des Zedenten nicht identisch mit registriertem Scan; Zedent hat uns andere Version gesendet. 
BB klärt das mit Joost  →  30.11.17: no need for action  (BB)</t>
  </si>
  <si>
    <t>auf dem DoT hat nur Herr Angels Garcia de la Serrana Vidal (administrador solidario) unterschrieben – Ricard Garcia de la Serrana Vidal (administrador solidario) hat nicht unterschrieben.(beide sind namentlich im Vertrag aufgeführt)
Auf dem CPA haben beiden unterschrieben</t>
  </si>
  <si>
    <r>
      <rPr>
        <b/>
        <sz val="10"/>
        <color rgb="FFFF0000"/>
        <rFont val="Arial"/>
        <family val="2"/>
      </rPr>
      <t>Backup DoT</t>
    </r>
    <r>
      <rPr>
        <sz val="10"/>
        <color theme="1"/>
        <rFont val="Arial"/>
        <family val="2"/>
      </rPr>
      <t xml:space="preserve">  (Scan wurde im Dez. 2017 registriert)</t>
    </r>
  </si>
  <si>
    <t>Original DoT vom Assignor nicht identisch mit registriertem Scan; Zedent hat uns andere Version gesendet. 
BB klärt das mit Joost → (19.10.17:BB mit TS: After internal discussion with TS: We will just go on with the original that we currently have)
→  30.11.17: no need for action (BB)</t>
  </si>
  <si>
    <r>
      <t xml:space="preserve">I. UC signed CPA after assignor 01.07. assignor and 04.07. UC; II: corretion by assignor date 04.07. Scan I.  is already registered. Uuntil further notice no need for action. Both versions are in the right order CPA and then DoT.
</t>
    </r>
    <r>
      <rPr>
        <sz val="10"/>
        <color rgb="FFFF0000"/>
        <rFont val="Arial"/>
        <family val="2"/>
      </rPr>
      <t xml:space="preserve">CPA: 01.07. wurde in 04.07 vom Zedent per Tipp Ex geändert (Nach Einreichung).  →  Scan als </t>
    </r>
    <r>
      <rPr>
        <b/>
        <u/>
        <sz val="10"/>
        <color rgb="FFFF0000"/>
        <rFont val="Arial"/>
        <family val="2"/>
      </rPr>
      <t xml:space="preserve">Backup </t>
    </r>
    <r>
      <rPr>
        <sz val="10"/>
        <color rgb="FFFF0000"/>
        <rFont val="Arial"/>
        <family val="2"/>
      </rPr>
      <t>behandeln, aber nicht zu VBK (nicht registrieren)</t>
    </r>
  </si>
  <si>
    <r>
      <t xml:space="preserve">Original DoT nicht identisch mit registriertem Scan; Zedent hat uns andere Version gesendet. 
BB klärt das mit Joost→  30.11.17: no need for action ( BB)
</t>
    </r>
    <r>
      <rPr>
        <sz val="10"/>
        <rFont val="Arial"/>
        <family val="2"/>
      </rPr>
      <t>keine Ortsangabe im CPA --&gt; no need for action</t>
    </r>
  </si>
  <si>
    <r>
      <t xml:space="preserve">Emails sent to VatS instead of assignor because we did not have an email address; Company seems to be in liquidation; Assignor has deleted two sentences from the contract (3.) 
</t>
    </r>
    <r>
      <rPr>
        <sz val="10"/>
        <rFont val="Arial"/>
        <family val="2"/>
      </rPr>
      <t>(registered DoT 1sig is in Spanish → no need for action)</t>
    </r>
    <r>
      <rPr>
        <sz val="10"/>
        <color rgb="FFC00000"/>
        <rFont val="Arial"/>
        <family val="2"/>
      </rPr>
      <t xml:space="preserve">
Assignor not sent back the original CPA+DoT</t>
    </r>
  </si>
  <si>
    <t xml:space="preserve">U:\\Jobstudents\\CPAs\\MARAVILLAS FERNANDEZ SANCHEZ ES_52812827C_CPA_EN_2sig.pdf 
CPA + DoT not identical to scan → no need for action </t>
  </si>
  <si>
    <t>Assignor hatte das Datum falsch eingetragen und es wurde ein neues CPA erstellt und Assignor gebeten, das alte CPA zu zerstören.
Assignor hat neuen Vertrag geschickt (der müsste einfach nur ausgetauscht werden, da die Matrix und das neue CPA übereinstimmen. Bekracht CPA müsste aus dem Bekracht-Ordner herausgenommen  und ausgetauscht werden.)
Original DoT fehlt noch; anfragen</t>
  </si>
  <si>
    <t>CPA+DoT: Unterschrift gestempelt 
Backup</t>
  </si>
  <si>
    <t xml:space="preserve">SAS Corsi France International Transport </t>
  </si>
  <si>
    <t>FR_47316474766</t>
  </si>
  <si>
    <t>Yves CORSI</t>
  </si>
  <si>
    <t>Président Directeur Général</t>
  </si>
  <si>
    <t>François CORSI</t>
  </si>
  <si>
    <t>Directeur Général</t>
  </si>
  <si>
    <t xml:space="preserve">2 La Petite Prairie Sud, 52100 Bettancourt La Ferrée </t>
  </si>
  <si>
    <t>03 25 06 07 93</t>
  </si>
  <si>
    <t>francois.corsi@corsi.fr</t>
  </si>
  <si>
    <t>pauline.didelot@corsi.fr</t>
  </si>
  <si>
    <t>FR76 3000 3002 4200 0200 1890 176</t>
  </si>
  <si>
    <t>ELO_ID: 1012168; Version 8</t>
  </si>
  <si>
    <t>For this company we should note in our exel sheet the handwritten deletion in provision 3.1 (iii) which does not affect the calculation of the variable purchase price because the upront payment is 0 € per truck. UC signed CPA after assignor 
CPA: Datum UC soll 01.07. heißen (könnte man leicht mit 06.07. verwechseln)</t>
  </si>
  <si>
    <t>Adress in the contract (which one is correct?) CL. Almería 7. 04100-Nijar. Almería. </t>
  </si>
  <si>
    <t xml:space="preserve">Original CPA nicht identisch mit Scan;  →  austauschen?
</t>
  </si>
  <si>
    <t xml:space="preserve">R.B: The non stamped document does not have signatures on it.; </t>
  </si>
  <si>
    <t xml:space="preserve">not treated via mail merge, contract contains significant deviations from standard: 1) 5.3.: CDC will give COMPANY 'annually' a status update (if any, also re provisional results of DAMAGE ANALYSIS). 2) 7.1.: Neither COMPANY nor its AFFILIATED COMPANIES are 'liable vis-a-vis CDC or third parties' for claims enforcement by CDC. 3) 17.2.: PARTIES can transfer rights and claims established under the AGREEMENT to AFFILIATED PARTIES, provided parallel full takeover of obligations. This pre-assignor has been merged into Vialex Constructora Aragonesa, SL (assignor number 193). </t>
  </si>
  <si>
    <t>name in VAT-list: TTES. IGOA Y PATXI → clarified; Company is in "situaciones especiales" but only due to being late with it's accounts
UC signed CPA after Assignor --&gt; no need for action</t>
  </si>
  <si>
    <r>
      <t xml:space="preserve">A prior version of the contracts was sent out via email with incorrect NIF, version with corrected NIF was sent signing by Ulrich on 05 July @ 13:30, E-Mail-Adress is missing, not sent
</t>
    </r>
    <r>
      <rPr>
        <b/>
        <sz val="10"/>
        <color rgb="FFFF0000"/>
        <rFont val="Arial"/>
        <family val="2"/>
      </rPr>
      <t xml:space="preserve">
</t>
    </r>
    <r>
      <rPr>
        <sz val="10"/>
        <rFont val="Arial"/>
        <family val="2"/>
      </rPr>
      <t>14.06.2018:</t>
    </r>
    <r>
      <rPr>
        <b/>
        <sz val="10"/>
        <color rgb="FFFF0000"/>
        <rFont val="Arial"/>
        <family val="2"/>
      </rPr>
      <t xml:space="preserve"> Backup </t>
    </r>
    <r>
      <rPr>
        <sz val="10"/>
        <color theme="1"/>
        <rFont val="Arial"/>
        <family val="2"/>
      </rPr>
      <t>was created, because the chronological order of CPA and DoT is not correct - must still be registered</t>
    </r>
  </si>
  <si>
    <t>YES
DoT</t>
  </si>
  <si>
    <t>(R.B: The non stamped and stamped document are in different languages (English and Spanish) --&gt; no need for action )</t>
  </si>
  <si>
    <t xml:space="preserve">ELO_ID:   ; Version </t>
  </si>
  <si>
    <t xml:space="preserve">S.N.C. </t>
  </si>
  <si>
    <t>Société en nom collectif</t>
  </si>
  <si>
    <t>Société par actions simplifiée (société à associé unique)</t>
  </si>
  <si>
    <t>S.A.S. (société à associé unique)</t>
  </si>
  <si>
    <t>Société par actions simplifiée à associé unique</t>
  </si>
  <si>
    <t>S.A.S. à associé unique</t>
  </si>
  <si>
    <t>Société à responsabilité limitée à associé unique</t>
  </si>
  <si>
    <r>
      <t>GMS</t>
    </r>
    <r>
      <rPr>
        <sz val="11"/>
        <color rgb="FF000000"/>
        <rFont val="Calibri"/>
        <family val="2"/>
        <scheme val="minor"/>
      </rPr>
      <t xml:space="preserve"> Getränke &amp; Mehr Servicegesellschaft GmbH</t>
    </r>
  </si>
  <si>
    <t>Hagener Str. 335-337, 57223 Kreuztal</t>
  </si>
  <si>
    <t>Hubert Müller</t>
  </si>
  <si>
    <t>Torsten Dietermann</t>
  </si>
  <si>
    <t>+49 (0) 2732-55896-304</t>
  </si>
  <si>
    <t>h.mueller@gms-getraenke.de</t>
  </si>
  <si>
    <t>t.dietermann@gms-getraenke.de</t>
  </si>
  <si>
    <t>DE35 4607 0090 0044 0784 00</t>
  </si>
  <si>
    <t>DEUTDEDK460</t>
  </si>
  <si>
    <t>DE_219429278</t>
  </si>
  <si>
    <r>
      <t>Getränke Brügging</t>
    </r>
    <r>
      <rPr>
        <sz val="11"/>
        <color rgb="FF000000"/>
        <rFont val="Calibri"/>
        <family val="2"/>
        <scheme val="minor"/>
      </rPr>
      <t xml:space="preserve"> GmbH</t>
    </r>
  </si>
  <si>
    <t>Krapendorfer Kämpe 37, 49661 Cloppenburg</t>
  </si>
  <si>
    <t>Günther Tebben</t>
  </si>
  <si>
    <t xml:space="preserve">Michael Becker </t>
  </si>
  <si>
    <t>+49 (0) 4471-9109-30</t>
  </si>
  <si>
    <t>g.tebben@getraenke-bruegging.de</t>
  </si>
  <si>
    <t>m.becker@getraenke-bruegging.de</t>
  </si>
  <si>
    <t>DE41 4607 0090 0044 0651 00</t>
  </si>
  <si>
    <t>DE_165021787</t>
  </si>
  <si>
    <r>
      <t>GIM &amp; L</t>
    </r>
    <r>
      <rPr>
        <sz val="11"/>
        <color rgb="FF000000"/>
        <rFont val="Calibri"/>
        <family val="2"/>
        <scheme val="minor"/>
      </rPr>
      <t>ütticke GmbH &amp; Co. KG</t>
    </r>
  </si>
  <si>
    <t>Ziegelhütter Weg 50, 34497 Korbach</t>
  </si>
  <si>
    <t xml:space="preserve">Hubert Müller </t>
  </si>
  <si>
    <t>Hartmut Bischof</t>
  </si>
  <si>
    <t>h.bischof@gim-luetticke.de</t>
  </si>
  <si>
    <t>DE60 4607 0090 0044 0537 00</t>
  </si>
  <si>
    <r>
      <t>GVS</t>
    </r>
    <r>
      <rPr>
        <sz val="11"/>
        <color rgb="FF000000"/>
        <rFont val="Calibri"/>
        <family val="2"/>
        <scheme val="minor"/>
      </rPr>
      <t xml:space="preserve"> Getränkevertrieb Südwestfalen GmbH &amp; Co. KG</t>
    </r>
  </si>
  <si>
    <t>Stephan Rödder</t>
  </si>
  <si>
    <t>Peter Latz</t>
  </si>
  <si>
    <t>+49 (0) 2732-55896-310</t>
  </si>
  <si>
    <t>s.roedder@krombacher.de</t>
  </si>
  <si>
    <t>p.latz@krombacher.de</t>
  </si>
  <si>
    <t>DE66 4607 0090 0044 0792 00</t>
  </si>
  <si>
    <t>Boschstraße 5, 35799 Merenberg</t>
  </si>
  <si>
    <t xml:space="preserve">Michael Herzberg </t>
  </si>
  <si>
    <t>Christopher Herzberg</t>
  </si>
  <si>
    <t>+49 (0)  64 71 5424</t>
  </si>
  <si>
    <t>Michael.Herzberg@getraenke-herzberg.de</t>
  </si>
  <si>
    <t>Christopher.Herzberg@getraenke-herzberg.de</t>
  </si>
  <si>
    <t>DE69 5115 1919 0191 2405 14</t>
  </si>
  <si>
    <t>HELADEF1WEI</t>
  </si>
  <si>
    <r>
      <t>OGV</t>
    </r>
    <r>
      <rPr>
        <sz val="11"/>
        <color rgb="FF000000"/>
        <rFont val="Calibri"/>
        <family val="2"/>
        <scheme val="minor"/>
      </rPr>
      <t xml:space="preserve"> Ost-Friesischer Getränkevertrieb GmbH</t>
    </r>
  </si>
  <si>
    <t>Brückstr. 14a, 26506 Norden</t>
  </si>
  <si>
    <t>Christian Pont</t>
  </si>
  <si>
    <t>+49 (0) 2732-55896-301</t>
  </si>
  <si>
    <t>c.pont@gms-getraenke.de</t>
  </si>
  <si>
    <t>DE38 4607 0090 0044 0669 00</t>
  </si>
  <si>
    <r>
      <t xml:space="preserve">Getränke </t>
    </r>
    <r>
      <rPr>
        <sz val="11"/>
        <color theme="1"/>
        <rFont val="Calibri"/>
        <family val="2"/>
        <scheme val="minor"/>
      </rPr>
      <t>Richard</t>
    </r>
    <r>
      <rPr>
        <sz val="11"/>
        <color rgb="FF000000"/>
        <rFont val="Calibri"/>
        <family val="2"/>
        <scheme val="minor"/>
      </rPr>
      <t xml:space="preserve"> GmbH</t>
    </r>
  </si>
  <si>
    <t>Hansestr. 27-29, 48147 Münster</t>
  </si>
  <si>
    <t>DE61 4607 0090 0044 0628 00</t>
  </si>
  <si>
    <r>
      <t>Schallenberg</t>
    </r>
    <r>
      <rPr>
        <sz val="11"/>
        <color rgb="FF000000"/>
        <rFont val="Calibri"/>
        <family val="2"/>
        <scheme val="minor"/>
      </rPr>
      <t xml:space="preserve"> Getränke GmbH &amp; Co. KG</t>
    </r>
  </si>
  <si>
    <t>Ernst-Robert-Curtius-Str. 10, 53117  Bonn</t>
  </si>
  <si>
    <t>Stefan Korr</t>
  </si>
  <si>
    <t>+49 (0) 2732-55896-302</t>
  </si>
  <si>
    <t>s.korr@schmitz-hergt.de</t>
  </si>
  <si>
    <t>DE88 4607 0090 0044 1824 00</t>
  </si>
  <si>
    <r>
      <t>Schmitz &amp; Hergt</t>
    </r>
    <r>
      <rPr>
        <sz val="11"/>
        <color rgb="FF000000"/>
        <rFont val="Calibri"/>
        <family val="2"/>
        <scheme val="minor"/>
      </rPr>
      <t xml:space="preserve"> GmbH</t>
    </r>
  </si>
  <si>
    <t>Derenbach 4, 53809 Ruppichteroth</t>
  </si>
  <si>
    <t>Stefan Schmitz</t>
  </si>
  <si>
    <t>+49 (0) 2247-92133-46</t>
  </si>
  <si>
    <t>s.schmitz@schmitz-hergt.de</t>
  </si>
  <si>
    <t>DE91 4607 0090 0044 0545 00</t>
  </si>
  <si>
    <r>
      <t>Getränke</t>
    </r>
    <r>
      <rPr>
        <sz val="11"/>
        <color theme="1"/>
        <rFont val="Calibri"/>
        <family val="2"/>
        <scheme val="minor"/>
      </rPr>
      <t xml:space="preserve"> Schulte</t>
    </r>
    <r>
      <rPr>
        <sz val="11"/>
        <color rgb="FF000000"/>
        <rFont val="Calibri"/>
        <family val="2"/>
        <scheme val="minor"/>
      </rPr>
      <t xml:space="preserve"> GmbH</t>
    </r>
  </si>
  <si>
    <t>Wintersohl 7, 58791 Werdohl</t>
  </si>
  <si>
    <t>Benedikt Dommes</t>
  </si>
  <si>
    <t>b.dommes@getraenkeservice-schulte.de</t>
  </si>
  <si>
    <t>DE25 4607 0090 0044 0941 00</t>
  </si>
  <si>
    <t>Klingemann Getränke GmbH</t>
  </si>
  <si>
    <t>DE53 4607 0090 0044 1840 00</t>
  </si>
  <si>
    <t>Menke &amp; Stein GmbH</t>
  </si>
  <si>
    <t>Röntgenstr. 34, 48432 Rheine</t>
  </si>
  <si>
    <t>DE69 4607 0090 0044 1550 00</t>
  </si>
  <si>
    <t>DE_112650244</t>
  </si>
  <si>
    <t>DE_126212319</t>
  </si>
  <si>
    <t>DE_267185361</t>
  </si>
  <si>
    <t>DE_811167352</t>
  </si>
  <si>
    <t>DE_811352227</t>
  </si>
  <si>
    <t>DE_122176260</t>
  </si>
  <si>
    <t>DE_122543202</t>
  </si>
  <si>
    <t>DE_246947588</t>
  </si>
  <si>
    <t>DE_257266865</t>
  </si>
  <si>
    <t>DE_124391932</t>
  </si>
  <si>
    <t>no contract generated</t>
  </si>
  <si>
    <t>GMS Getränke &amp; Mehr Servicegesellschaft GmbH
Hagener Str. 335 
57223 Kreuztal</t>
  </si>
  <si>
    <t>Getränke Brügging GmbH
Krapendorfer Kämpe 37
49661 Cloppenburg</t>
  </si>
  <si>
    <t>Herzberg Getränke GmbH &amp; Co. KG
Boschstraße 5
35799 Merenberg</t>
  </si>
  <si>
    <t>Schmitz &amp; Hergt GmbH
Derenbach 4
53809 Ruppichteroth</t>
  </si>
  <si>
    <t>SARL à associé unique</t>
  </si>
  <si>
    <t>the company did not send back the contracts in time and hence was never included</t>
  </si>
  <si>
    <t xml:space="preserve">bluehmann@bohnhoff-getraenke.de </t>
  </si>
  <si>
    <t>rf@bohnhoff-getraenke.de</t>
  </si>
  <si>
    <t>HITRA AG  Société anonyme</t>
  </si>
  <si>
    <t>D.M.H. AG  Société anonyme</t>
  </si>
  <si>
    <r>
      <t>arguably two administrators should have signed but only one did. This “bekracht” we should submit along with the stamped Deed of Transfer. </t>
    </r>
    <r>
      <rPr>
        <sz val="10"/>
        <color rgb="FF000000"/>
        <rFont val="Segoe UI"/>
        <family val="2"/>
      </rPr>
      <t xml:space="preserve"> angefragt von BB an Arretz; warten auf Antwort </t>
    </r>
  </si>
  <si>
    <t>UC signed CPA after assignor →no need for action</t>
  </si>
  <si>
    <r>
      <t>We also concluded a "</t>
    </r>
    <r>
      <rPr>
        <b/>
        <sz val="10"/>
        <color rgb="FFFF0000"/>
        <rFont val="Arial"/>
        <family val="2"/>
      </rPr>
      <t>backup"</t>
    </r>
    <r>
      <rPr>
        <sz val="10"/>
        <color theme="1"/>
        <rFont val="Arial"/>
        <family val="2"/>
      </rPr>
      <t xml:space="preserve"> version of the Claims Purchase Agreement and DoT that contains explicit reference to claims assigned to Ludobopa. (pre-assignors)</t>
    </r>
  </si>
  <si>
    <t xml:space="preserve">UC signed CPA after assignor → no need for action </t>
  </si>
  <si>
    <t>CPA: last page (Assignor original) is missing</t>
  </si>
  <si>
    <r>
      <rPr>
        <b/>
        <sz val="10"/>
        <color rgb="FFFF0000"/>
        <rFont val="Arial"/>
        <family val="2"/>
      </rPr>
      <t>DoT Backup Registrierung Dez 2017:</t>
    </r>
    <r>
      <rPr>
        <sz val="10"/>
        <color theme="1"/>
        <rFont val="Arial"/>
        <family val="2"/>
      </rPr>
      <t xml:space="preserve">
Assignor destroyed original contracts (destruction confirmation); 
Assignor has initialled the CPA-scan again, but no (new) signature on it --&gt; no need for action (BB)</t>
    </r>
  </si>
  <si>
    <t>DoT: 1-sig  Assignor original not identical with stamped DoT</t>
  </si>
  <si>
    <t>JOSEFINA TORIBIO REDONDO</t>
  </si>
  <si>
    <t>Wulff Textil-Service GmbH</t>
  </si>
  <si>
    <t>Getränkefachgroßhandel Hüsemann &amp; Schroven GmbH &amp; Co. KG</t>
  </si>
  <si>
    <t>AT_U32249304</t>
  </si>
  <si>
    <t>keine wirksame Vertretung, da die Gesellschaften ruhen; contracts were generated but not send out</t>
  </si>
  <si>
    <t>Bank account holder is: R. Braun GmbH, Lauterach; 
keine wirksame Vertretung, da die Gesellschaften ruhen;  contracts were generated but not send out</t>
  </si>
  <si>
    <t>JESUS GARCIA CAMILO</t>
  </si>
  <si>
    <t>Original contracts in KL; Original TS in Brussels</t>
  </si>
  <si>
    <t xml:space="preserve">no contract - because no trucks in the cartelperiod </t>
  </si>
  <si>
    <t>MMD S.A.S.</t>
  </si>
  <si>
    <r>
      <t>Herzberg</t>
    </r>
    <r>
      <rPr>
        <strike/>
        <sz val="11"/>
        <color rgb="FF000000"/>
        <rFont val="Calibri"/>
        <family val="2"/>
        <scheme val="minor"/>
      </rPr>
      <t xml:space="preserve"> Getränke GmbH &amp; Co. KG</t>
    </r>
  </si>
  <si>
    <r>
      <t>GMS</t>
    </r>
    <r>
      <rPr>
        <strike/>
        <sz val="11"/>
        <color rgb="FF000000"/>
        <rFont val="Calibri"/>
        <family val="2"/>
        <scheme val="minor"/>
      </rPr>
      <t xml:space="preserve"> Getränke &amp; Mehr Servicegesellschaft GmbH</t>
    </r>
  </si>
  <si>
    <t>MMD</t>
  </si>
  <si>
    <t>JESUS MARIA ORUESAGASTI</t>
  </si>
  <si>
    <r>
      <t>Incorrect name in the contracts (CPA+DoT) --&gt; we need a</t>
    </r>
    <r>
      <rPr>
        <b/>
        <sz val="10"/>
        <color rgb="FFFF0000"/>
        <rFont val="Arial"/>
        <family val="2"/>
      </rPr>
      <t xml:space="preserve"> Backup</t>
    </r>
  </si>
  <si>
    <t>YES 
(CPA+DoT)</t>
  </si>
  <si>
    <t>strike out</t>
  </si>
  <si>
    <t>Included_by_writ_of_ChangeLog</t>
  </si>
  <si>
    <r>
      <rPr>
        <b/>
        <u/>
        <sz val="10"/>
        <color theme="1"/>
        <rFont val="Arial"/>
        <family val="2"/>
      </rPr>
      <t>Backup CPA</t>
    </r>
    <r>
      <rPr>
        <sz val="10"/>
        <color theme="1"/>
        <rFont val="Arial"/>
        <family val="2"/>
      </rPr>
      <t>, da Zedent nachträglich das Datum auf dem Original mit TippEx verändert hat
(UC signed CPA after assignor)</t>
    </r>
  </si>
  <si>
    <t>Bekracht</t>
  </si>
  <si>
    <r>
      <rPr>
        <b/>
        <sz val="10"/>
        <color rgb="FFFF0000"/>
        <rFont val="Arial"/>
        <family val="2"/>
      </rPr>
      <t>BackUp CPA (nur CPA)</t>
    </r>
    <r>
      <rPr>
        <sz val="10"/>
        <color theme="1"/>
        <rFont val="Arial"/>
        <family val="2"/>
      </rPr>
      <t xml:space="preserve">
Originals were destroyed, deshalb wurde Vernichtungsbestätigung mitgeschickt; Scan mit gescannten Unterschriften aber neuer Originalparaphe vom Zedent  --&gt; deshalb nur Backup CPA</t>
    </r>
  </si>
  <si>
    <t>Assignor wrote his initials on the DoT, after registration</t>
  </si>
  <si>
    <t>Transalliance Distribution Nord Ile de France SAS</t>
  </si>
  <si>
    <r>
      <t xml:space="preserve">! warning ! mail merge was generated with R.C.S. (at time the contrats generation VAT-ID was not availabel) ; the QR Code run blank; VAT ID will be filled in later in an extra column;  </t>
    </r>
    <r>
      <rPr>
        <sz val="10"/>
        <color rgb="FFFF0000"/>
        <rFont val="Arial"/>
        <family val="2"/>
      </rPr>
      <t>18.06.2018: new contracts will be generated and a declaration of destruction for the old contracts</t>
    </r>
  </si>
  <si>
    <t>Invoice recipient different, whether damage claims were actually transferred to current assignor needs to be further investigated, see ELO-ID 1050883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</si>
</sst>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 _€_-;\-* #,##0.00\ _€_-;_-* &quot;-&quot;??\ _€_-;_-@_-"/>
    <numFmt numFmtId="164" formatCode="_(* #,##0.00_);_(* \(#,##0.00\);_(* &quot;-&quot;??_);_(@_)"/>
    <numFmt numFmtId="165" formatCode="_-* #,##0.00_-;\-* #,##0.00_-;_-* &quot;-&quot;??_-;_-@_-"/>
    <numFmt numFmtId="166" formatCode="0_ ;[Red]\-0\ "/>
    <numFmt numFmtId="167" formatCode="0.000"/>
    <numFmt numFmtId="168" formatCode="h:mm;@"/>
    <numFmt numFmtId="169" formatCode="[$-407]d/\ mmmm\ yyyy;@"/>
  </numFmts>
  <fonts count="101">
    <font>
      <sz val="11"/>
      <color theme="1"/>
      <name val="Calibri"/>
      <family val="2"/>
      <scheme val="minor"/>
    </font>
    <font>
      <sz val="11"/>
      <color theme="1"/>
      <name val="Calibri"/>
      <family val="2"/>
      <scheme val="minor"/>
    </font>
    <font>
      <sz val="8"/>
      <color theme="1"/>
      <name val="Consolas"/>
      <family val="2"/>
    </font>
    <font>
      <u/>
      <sz val="11"/>
      <color theme="10"/>
      <name val="Calibri"/>
      <family val="2"/>
      <scheme val="minor"/>
    </font>
    <font>
      <sz val="10"/>
      <color rgb="FF000000"/>
      <name val="Calibri"/>
      <family val="2"/>
      <scheme val="minor"/>
    </font>
    <font>
      <sz val="10"/>
      <color theme="1"/>
      <name val="Calibri"/>
      <family val="2"/>
      <scheme val="minor"/>
    </font>
    <font>
      <sz val="11"/>
      <color rgb="FF000000"/>
      <name val="Calibri"/>
      <family val="2"/>
      <scheme val="minor"/>
    </font>
    <font>
      <sz val="10"/>
      <name val="Calibri"/>
      <family val="2"/>
    </font>
    <font>
      <sz val="10"/>
      <name val="Times New Roman"/>
      <family val="1"/>
    </font>
    <font>
      <sz val="9"/>
      <color theme="1"/>
      <name val="Calibri"/>
      <family val="2"/>
      <charset val="1"/>
      <scheme val="minor"/>
    </font>
    <font>
      <b/>
      <sz val="10"/>
      <color theme="1"/>
      <name val="Calibri"/>
      <family val="2"/>
      <charset val="1"/>
      <scheme val="minor"/>
    </font>
    <font>
      <sz val="11"/>
      <name val="Calibri"/>
      <family val="2"/>
    </font>
    <font>
      <sz val="10"/>
      <color theme="1"/>
      <name val="Calibri"/>
      <family val="2"/>
      <charset val="1"/>
      <scheme val="minor"/>
    </font>
    <font>
      <sz val="11"/>
      <name val="Calibri"/>
      <family val="2"/>
      <scheme val="minor"/>
    </font>
    <font>
      <sz val="11"/>
      <name val="Times New Roman"/>
      <family val="1"/>
    </font>
    <font>
      <i/>
      <sz val="11"/>
      <name val="Calibri"/>
      <family val="2"/>
      <charset val="1"/>
      <scheme val="minor"/>
    </font>
    <font>
      <sz val="11"/>
      <color theme="1"/>
      <name val="Calibri"/>
      <family val="2"/>
      <charset val="1"/>
      <scheme val="minor"/>
    </font>
    <font>
      <sz val="11"/>
      <name val="Calibri"/>
      <family val="2"/>
      <charset val="1"/>
      <scheme val="minor"/>
    </font>
    <font>
      <sz val="9.5"/>
      <color theme="1"/>
      <name val="Calibri"/>
      <family val="2"/>
      <charset val="1"/>
      <scheme val="minor"/>
    </font>
    <font>
      <sz val="12"/>
      <color rgb="FF000000"/>
      <name val="Calibri"/>
      <family val="2"/>
      <scheme val="minor"/>
    </font>
    <font>
      <sz val="11"/>
      <color indexed="8"/>
      <name val="Calibri"/>
      <family val="2"/>
      <charset val="1"/>
    </font>
    <font>
      <b/>
      <sz val="24"/>
      <color indexed="8"/>
      <name val="Calibri"/>
      <family val="2"/>
      <charset val="1"/>
    </font>
    <font>
      <sz val="18"/>
      <color indexed="8"/>
      <name val="Calibri"/>
      <family val="2"/>
      <charset val="1"/>
    </font>
    <font>
      <sz val="12"/>
      <color indexed="8"/>
      <name val="Calibri"/>
      <family val="2"/>
      <charset val="1"/>
    </font>
    <font>
      <sz val="10"/>
      <color indexed="63"/>
      <name val="Calibri"/>
      <family val="2"/>
      <charset val="1"/>
    </font>
    <font>
      <i/>
      <sz val="10"/>
      <color indexed="23"/>
      <name val="Calibri"/>
      <family val="2"/>
      <charset val="1"/>
    </font>
    <font>
      <sz val="10"/>
      <color indexed="17"/>
      <name val="Calibri"/>
      <family val="2"/>
      <charset val="1"/>
    </font>
    <font>
      <sz val="10"/>
      <color indexed="19"/>
      <name val="Calibri"/>
      <family val="2"/>
      <charset val="1"/>
    </font>
    <font>
      <sz val="10"/>
      <color indexed="10"/>
      <name val="Calibri"/>
      <family val="2"/>
      <charset val="1"/>
    </font>
    <font>
      <b/>
      <sz val="10"/>
      <color indexed="9"/>
      <name val="Calibri"/>
      <family val="2"/>
      <charset val="1"/>
    </font>
    <font>
      <b/>
      <sz val="10"/>
      <color indexed="8"/>
      <name val="Calibri"/>
      <family val="2"/>
      <charset val="1"/>
    </font>
    <font>
      <sz val="10"/>
      <color indexed="9"/>
      <name val="Calibri"/>
      <family val="2"/>
      <charset val="1"/>
    </font>
    <font>
      <sz val="11"/>
      <color indexed="8"/>
      <name val="Calibri"/>
      <family val="2"/>
    </font>
    <font>
      <sz val="8"/>
      <color indexed="8"/>
      <name val="Consolas"/>
      <family val="2"/>
    </font>
    <font>
      <u/>
      <sz val="9.35"/>
      <color indexed="12"/>
      <name val="Calibri"/>
      <family val="2"/>
    </font>
    <font>
      <u/>
      <sz val="9.35"/>
      <color theme="10"/>
      <name val="Calibri"/>
      <family val="2"/>
    </font>
    <font>
      <strike/>
      <sz val="11"/>
      <color theme="1"/>
      <name val="Calibri"/>
      <family val="2"/>
      <scheme val="minor"/>
    </font>
    <font>
      <b/>
      <sz val="9"/>
      <color theme="1"/>
      <name val="Arial"/>
      <family val="2"/>
    </font>
    <font>
      <sz val="9"/>
      <color theme="1"/>
      <name val="Arial"/>
      <family val="2"/>
    </font>
    <font>
      <sz val="9"/>
      <name val="Arial"/>
      <family val="2"/>
    </font>
    <font>
      <sz val="9"/>
      <color rgb="FFFF0000"/>
      <name val="Arial"/>
      <family val="2"/>
    </font>
    <font>
      <b/>
      <sz val="9"/>
      <color theme="1"/>
      <name val="Courier New"/>
      <family val="3"/>
    </font>
    <font>
      <sz val="11"/>
      <color theme="1"/>
      <name val="Calibri"/>
      <family val="2"/>
      <scheme val="minor"/>
    </font>
    <font>
      <strike/>
      <sz val="9"/>
      <name val="Arial"/>
      <family val="2"/>
    </font>
    <font>
      <b/>
      <sz val="9"/>
      <color rgb="FF000000"/>
      <name val="Arial"/>
      <family val="2"/>
    </font>
    <font>
      <b/>
      <sz val="9"/>
      <name val="Arial"/>
      <family val="2"/>
    </font>
    <font>
      <sz val="9"/>
      <color theme="1"/>
      <name val="Arial"/>
      <family val="2"/>
    </font>
    <font>
      <sz val="9"/>
      <name val="Arial"/>
      <family val="2"/>
    </font>
    <font>
      <b/>
      <sz val="9"/>
      <color theme="1"/>
      <name val="Courier New"/>
      <family val="3"/>
    </font>
    <font>
      <sz val="11"/>
      <color theme="1"/>
      <name val="Calibri"/>
      <family val="2"/>
      <scheme val="minor"/>
    </font>
    <font>
      <b/>
      <sz val="9"/>
      <color theme="0"/>
      <name val="Arial"/>
      <family val="2"/>
    </font>
    <font>
      <sz val="11"/>
      <color theme="8" tint="0.79998168889431442"/>
      <name val="Calibri"/>
      <family val="2"/>
      <scheme val="minor"/>
    </font>
    <font>
      <sz val="9"/>
      <color indexed="81"/>
      <name val="Segoe UI"/>
      <family val="2"/>
    </font>
    <font>
      <b/>
      <sz val="9"/>
      <color indexed="81"/>
      <name val="Segoe UI"/>
      <family val="2"/>
    </font>
    <font>
      <sz val="10"/>
      <name val="Arial"/>
      <family val="2"/>
    </font>
    <font>
      <sz val="10"/>
      <color theme="1"/>
      <name val="Arial"/>
      <family val="2"/>
    </font>
    <font>
      <sz val="10"/>
      <color rgb="FFFF0000"/>
      <name val="Arial"/>
      <family val="2"/>
    </font>
    <font>
      <b/>
      <sz val="10"/>
      <color theme="1"/>
      <name val="Arial"/>
      <family val="2"/>
    </font>
    <font>
      <sz val="10"/>
      <color rgb="FF000000"/>
      <name val="Arial"/>
      <family val="2"/>
    </font>
    <font>
      <u/>
      <sz val="10"/>
      <name val="Arial"/>
      <family val="2"/>
    </font>
    <font>
      <b/>
      <sz val="10"/>
      <name val="Arial"/>
      <family val="2"/>
    </font>
    <font>
      <sz val="10"/>
      <color indexed="8"/>
      <name val="Arial"/>
      <family val="2"/>
    </font>
    <font>
      <sz val="9"/>
      <color theme="0" tint="-0.499984740745262"/>
      <name val="Arial"/>
      <family val="2"/>
    </font>
    <font>
      <sz val="10"/>
      <color rgb="FFC00000"/>
      <name val="Arial"/>
      <family val="2"/>
    </font>
    <font>
      <sz val="10"/>
      <color rgb="FF1F497D"/>
      <name val="Arial"/>
      <family val="2"/>
    </font>
    <font>
      <u/>
      <sz val="10"/>
      <color theme="1"/>
      <name val="Arial"/>
      <family val="2"/>
    </font>
    <font>
      <b/>
      <sz val="10"/>
      <color rgb="FFFF0000"/>
      <name val="Arial"/>
      <family val="2"/>
    </font>
    <font>
      <i/>
      <sz val="10"/>
      <color indexed="8"/>
      <name val="Arial"/>
      <family val="2"/>
    </font>
    <font>
      <sz val="10"/>
      <color rgb="FF000000"/>
      <name val="Segoe UI"/>
      <family val="2"/>
    </font>
    <font>
      <strike/>
      <sz val="10"/>
      <color theme="1"/>
      <name val="Arial"/>
      <family val="2"/>
    </font>
    <font>
      <b/>
      <strike/>
      <sz val="10"/>
      <color rgb="FFFF0000"/>
      <name val="Arial"/>
      <family val="2"/>
    </font>
    <font>
      <u/>
      <sz val="10"/>
      <color rgb="FF000000"/>
      <name val="Arial"/>
      <family val="2"/>
    </font>
    <font>
      <b/>
      <sz val="10"/>
      <color rgb="FF000000"/>
      <name val="Arial"/>
      <family val="2"/>
    </font>
    <font>
      <b/>
      <u/>
      <sz val="10"/>
      <color theme="1"/>
      <name val="Arial"/>
      <family val="2"/>
    </font>
    <font>
      <b/>
      <u/>
      <sz val="10"/>
      <name val="Arial"/>
      <family val="2"/>
    </font>
    <font>
      <b/>
      <sz val="11"/>
      <color theme="1"/>
      <name val="Arial"/>
      <family val="2"/>
    </font>
    <font>
      <b/>
      <sz val="14"/>
      <color theme="1"/>
      <name val="Arial"/>
      <family val="2"/>
    </font>
    <font>
      <sz val="11"/>
      <color theme="1"/>
      <name val="Arial"/>
      <family val="2"/>
    </font>
    <font>
      <u/>
      <sz val="11"/>
      <color theme="10"/>
      <name val="Calibri"/>
      <family val="2"/>
    </font>
    <font>
      <sz val="10"/>
      <color rgb="FF39392A"/>
      <name val="Arial"/>
      <family val="2"/>
    </font>
    <font>
      <sz val="10"/>
      <color indexed="8"/>
      <name val="Arial"/>
      <family val="2"/>
    </font>
    <font>
      <sz val="9"/>
      <color theme="1"/>
      <name val="Verdana"/>
      <family val="2"/>
    </font>
    <font>
      <sz val="10"/>
      <color indexed="8"/>
      <name val="Verdana"/>
      <family val="2"/>
    </font>
    <font>
      <sz val="10"/>
      <color rgb="FF646464"/>
      <name val="Arial"/>
      <family val="2"/>
    </font>
    <font>
      <b/>
      <sz val="13.5"/>
      <color theme="1"/>
      <name val="Calibri"/>
      <family val="2"/>
      <scheme val="minor"/>
    </font>
    <font>
      <u/>
      <sz val="10"/>
      <color theme="10"/>
      <name val="Arial"/>
      <family val="2"/>
    </font>
    <font>
      <b/>
      <u/>
      <sz val="10"/>
      <color rgb="FFFF0000"/>
      <name val="Arial"/>
      <family val="2"/>
    </font>
    <font>
      <i/>
      <sz val="11"/>
      <color theme="1"/>
      <name val="Calibri"/>
      <family val="2"/>
      <scheme val="minor"/>
    </font>
    <font>
      <sz val="10"/>
      <color theme="8" tint="0.79998168889431442"/>
      <name val="Arial"/>
      <family val="2"/>
    </font>
    <font>
      <sz val="11"/>
      <color theme="1"/>
      <name val="Roboto"/>
    </font>
    <font>
      <sz val="11"/>
      <name val="Arial"/>
      <family val="2"/>
    </font>
    <font>
      <sz val="11"/>
      <color indexed="8"/>
      <name val="Arial"/>
      <family val="2"/>
    </font>
    <font>
      <b/>
      <u/>
      <sz val="9"/>
      <color rgb="FFFF0000"/>
      <name val="Arial"/>
      <family val="2"/>
    </font>
    <font>
      <sz val="9"/>
      <color rgb="FF696969"/>
      <name val="Arial"/>
      <family val="2"/>
    </font>
    <font>
      <strike/>
      <sz val="11"/>
      <color rgb="FF000000"/>
      <name val="Calibri"/>
      <family val="2"/>
      <scheme val="minor"/>
    </font>
    <font>
      <strike/>
      <u/>
      <sz val="11"/>
      <color theme="10"/>
      <name val="Calibri"/>
      <family val="2"/>
      <scheme val="minor"/>
    </font>
    <font>
      <strike/>
      <sz val="11"/>
      <color theme="1"/>
      <name val="Arial"/>
      <family val="2"/>
    </font>
    <font>
      <strike/>
      <sz val="9"/>
      <color theme="1"/>
      <name val="Arial"/>
      <family val="2"/>
    </font>
    <font>
      <b/>
      <strike/>
      <sz val="9"/>
      <color theme="1"/>
      <name val="Courier New"/>
      <family val="3"/>
    </font>
    <font>
      <strike/>
      <sz val="10"/>
      <color theme="1"/>
      <name val="Calibri"/>
      <family val="2"/>
      <scheme val="minor"/>
    </font>
    <font>
      <strike/>
      <sz val="10"/>
      <name val="Arial"/>
      <family val="2"/>
    </font>
  </fonts>
  <fills count="6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C6D9F0"/>
        <bgColor indexed="64"/>
      </patternFill>
    </fill>
    <fill>
      <patternFill patternType="solid">
        <fgColor rgb="FFFFFFFF"/>
        <bgColor indexed="64"/>
      </patternFill>
    </fill>
    <fill>
      <patternFill patternType="solid">
        <fgColor theme="9" tint="0.59999389629810485"/>
        <bgColor indexed="64"/>
      </patternFill>
    </fill>
    <fill>
      <patternFill patternType="solid">
        <fgColor rgb="FFBFBFBF"/>
        <bgColor indexed="64"/>
      </patternFill>
    </fill>
    <fill>
      <patternFill patternType="solid">
        <fgColor rgb="FFDBEEF3"/>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99FF"/>
        <bgColor indexed="64"/>
      </patternFill>
    </fill>
    <fill>
      <patternFill patternType="solid">
        <fgColor rgb="FFFFCCFF"/>
        <bgColor indexed="64"/>
      </patternFill>
    </fill>
    <fill>
      <patternFill patternType="solid">
        <fgColor rgb="FFFF00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indexed="26"/>
        <bgColor indexed="9"/>
      </patternFill>
    </fill>
    <fill>
      <patternFill patternType="solid">
        <fgColor indexed="42"/>
        <bgColor indexed="27"/>
      </patternFill>
    </fill>
    <fill>
      <patternFill patternType="solid">
        <fgColor indexed="47"/>
        <bgColor indexed="31"/>
      </patternFill>
    </fill>
    <fill>
      <patternFill patternType="solid">
        <fgColor indexed="10"/>
        <bgColor indexed="16"/>
      </patternFill>
    </fill>
    <fill>
      <patternFill patternType="solid">
        <fgColor indexed="8"/>
        <bgColor indexed="58"/>
      </patternFill>
    </fill>
    <fill>
      <patternFill patternType="solid">
        <fgColor indexed="23"/>
        <bgColor indexed="55"/>
      </patternFill>
    </fill>
    <fill>
      <patternFill patternType="solid">
        <fgColor indexed="31"/>
        <bgColor indexed="43"/>
      </patternFill>
    </fill>
    <fill>
      <patternFill patternType="solid">
        <fgColor indexed="9"/>
        <bgColor indexed="26"/>
      </patternFill>
    </fill>
    <fill>
      <patternFill patternType="solid">
        <fgColor indexed="9"/>
        <bgColor indexed="64"/>
      </patternFill>
    </fill>
    <fill>
      <patternFill patternType="solid">
        <fgColor theme="9" tint="0.79998168889431442"/>
        <bgColor indexed="64"/>
      </patternFill>
    </fill>
    <fill>
      <patternFill patternType="solid">
        <fgColor rgb="FF336600"/>
        <bgColor indexed="64"/>
      </patternFill>
    </fill>
    <fill>
      <patternFill patternType="solid">
        <fgColor rgb="FF7030A0"/>
        <bgColor indexed="64"/>
      </patternFill>
    </fill>
    <fill>
      <patternFill patternType="solid">
        <fgColor rgb="FF3366FF"/>
        <bgColor indexed="64"/>
      </patternFill>
    </fill>
    <fill>
      <patternFill patternType="solid">
        <fgColor theme="1" tint="0.499984740745262"/>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66CC"/>
        <bgColor indexed="64"/>
      </patternFill>
    </fill>
    <fill>
      <patternFill patternType="solid">
        <fgColor rgb="FFFF6600"/>
        <bgColor indexed="64"/>
      </patternFill>
    </fill>
    <fill>
      <patternFill patternType="solid">
        <fgColor theme="9"/>
        <bgColor indexed="64"/>
      </patternFill>
    </fill>
    <fill>
      <patternFill patternType="solid">
        <fgColor theme="5"/>
        <bgColor indexed="64"/>
      </patternFill>
    </fill>
    <fill>
      <patternFill patternType="solid">
        <fgColor theme="7"/>
        <bgColor indexed="64"/>
      </patternFill>
    </fill>
    <fill>
      <patternFill patternType="solid">
        <fgColor theme="0" tint="-0.499984740745262"/>
        <bgColor indexed="64"/>
      </patternFill>
    </fill>
    <fill>
      <patternFill patternType="solid">
        <fgColor rgb="FFFFFFCC"/>
        <bgColor indexed="64"/>
      </patternFill>
    </fill>
    <fill>
      <patternFill patternType="solid">
        <fgColor rgb="FFDA602A"/>
        <bgColor indexed="64"/>
      </patternFill>
    </fill>
    <fill>
      <patternFill patternType="solid">
        <fgColor rgb="FF0CEAEA"/>
        <bgColor indexed="64"/>
      </patternFill>
    </fill>
    <fill>
      <patternFill patternType="solid">
        <fgColor theme="8"/>
        <bgColor indexed="64"/>
      </patternFill>
    </fill>
    <fill>
      <patternFill patternType="solid">
        <fgColor rgb="FFFF1966"/>
        <bgColor indexed="64"/>
      </patternFill>
    </fill>
    <fill>
      <patternFill patternType="solid">
        <fgColor rgb="FF9900CC"/>
        <bgColor indexed="64"/>
      </patternFill>
    </fill>
    <fill>
      <patternFill patternType="solid">
        <fgColor rgb="FFFFCCCC"/>
        <bgColor indexed="64"/>
      </patternFill>
    </fill>
    <fill>
      <patternFill patternType="solid">
        <fgColor rgb="FFE187C3"/>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E79B"/>
        <bgColor indexed="64"/>
      </patternFill>
    </fill>
    <fill>
      <patternFill patternType="solid">
        <fgColor rgb="FF99CCFF"/>
        <bgColor indexed="64"/>
      </patternFill>
    </fill>
    <fill>
      <patternFill patternType="solid">
        <fgColor theme="7" tint="0.59999389629810485"/>
        <bgColor indexed="64"/>
      </patternFill>
    </fill>
    <fill>
      <patternFill patternType="solid">
        <fgColor rgb="FFCCECFF"/>
        <bgColor indexed="64"/>
      </patternFill>
    </fill>
    <fill>
      <patternFill patternType="solid">
        <fgColor theme="4" tint="0.79998168889431442"/>
        <bgColor indexed="64"/>
      </patternFill>
    </fill>
    <fill>
      <patternFill patternType="solid">
        <fgColor rgb="FFE74C3C"/>
        <bgColor indexed="64"/>
      </patternFill>
    </fill>
    <fill>
      <patternFill patternType="solid">
        <fgColor rgb="FFBADC58"/>
        <bgColor indexed="64"/>
      </patternFill>
    </fill>
    <fill>
      <patternFill patternType="solid">
        <fgColor rgb="FFBADC58"/>
        <bgColor indexed="26"/>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double">
        <color indexed="64"/>
      </left>
      <right style="double">
        <color indexed="64"/>
      </right>
      <top/>
      <bottom style="double">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medium">
        <color indexed="64"/>
      </top>
      <bottom/>
      <diagonal/>
    </border>
    <border>
      <left style="thin">
        <color rgb="FF000000"/>
      </left>
      <right style="thin">
        <color rgb="FF000000"/>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double">
        <color indexed="64"/>
      </left>
      <right style="double">
        <color indexed="64"/>
      </right>
      <top/>
      <bottom/>
      <diagonal/>
    </border>
    <border>
      <left style="thin">
        <color indexed="64"/>
      </left>
      <right/>
      <top style="thin">
        <color indexed="64"/>
      </top>
      <bottom/>
      <diagonal/>
    </border>
    <border>
      <left/>
      <right style="thin">
        <color indexed="8"/>
      </right>
      <top style="thin">
        <color indexed="8"/>
      </top>
      <bottom/>
      <diagonal/>
    </border>
    <border>
      <left/>
      <right/>
      <top style="thin">
        <color indexed="64"/>
      </top>
      <bottom style="thin">
        <color indexed="64"/>
      </bottom>
      <diagonal/>
    </border>
    <border>
      <left/>
      <right style="thin">
        <color rgb="FF000000"/>
      </right>
      <top style="medium">
        <color indexed="64"/>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style="thin">
        <color indexed="22"/>
      </right>
      <top style="thin">
        <color indexed="22"/>
      </top>
      <bottom style="thin">
        <color indexed="22"/>
      </bottom>
      <diagonal/>
    </border>
    <border>
      <left/>
      <right style="thin">
        <color indexed="22"/>
      </right>
      <top style="thin">
        <color indexed="22"/>
      </top>
      <bottom/>
      <diagonal/>
    </border>
    <border>
      <left style="hair">
        <color indexed="8"/>
      </left>
      <right style="hair">
        <color indexed="8"/>
      </right>
      <top style="hair">
        <color indexed="8"/>
      </top>
      <bottom style="hair">
        <color indexed="8"/>
      </bottom>
      <diagonal/>
    </border>
    <border>
      <left style="thin">
        <color indexed="8"/>
      </left>
      <right/>
      <top style="thin">
        <color indexed="8"/>
      </top>
      <bottom/>
      <diagonal/>
    </border>
    <border>
      <left/>
      <right style="thin">
        <color indexed="64"/>
      </right>
      <top/>
      <bottom/>
      <diagonal/>
    </border>
  </borders>
  <cellStyleXfs count="403">
    <xf numFmtId="0" fontId="0"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2" fillId="0" borderId="0" applyNumberFormat="0" applyFont="0" applyFill="0" applyBorder="0" applyAlignment="0" applyProtection="0">
      <alignment vertical="top"/>
      <protection locked="0"/>
    </xf>
    <xf numFmtId="0" fontId="3"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27" fillId="20" borderId="0" applyNumberFormat="0" applyBorder="0" applyProtection="0"/>
    <xf numFmtId="164" fontId="1" fillId="0" borderId="0" applyFont="0" applyFill="0" applyBorder="0" applyAlignment="0" applyProtection="0"/>
    <xf numFmtId="164" fontId="1" fillId="0" borderId="0" applyFont="0" applyFill="0" applyBorder="0" applyAlignment="0" applyProtection="0"/>
    <xf numFmtId="0" fontId="22" fillId="0" borderId="0" applyNumberFormat="0" applyFill="0" applyBorder="0" applyProtection="0"/>
    <xf numFmtId="164" fontId="1" fillId="0" borderId="0" applyFont="0" applyFill="0" applyBorder="0" applyAlignment="0" applyProtection="0"/>
    <xf numFmtId="164" fontId="1" fillId="0" borderId="0" applyFont="0" applyFill="0" applyBorder="0" applyAlignment="0" applyProtection="0"/>
    <xf numFmtId="0" fontId="23" fillId="0" borderId="0" applyNumberFormat="0" applyFill="0" applyBorder="0" applyProtection="0"/>
    <xf numFmtId="0" fontId="20" fillId="0" borderId="0" applyNumberFormat="0" applyFill="0" applyBorder="0" applyProtection="0"/>
    <xf numFmtId="0" fontId="21" fillId="0" borderId="0" applyNumberFormat="0" applyFill="0" applyBorder="0" applyProtection="0"/>
    <xf numFmtId="0" fontId="26" fillId="21" borderId="0" applyNumberFormat="0" applyBorder="0" applyProtection="0"/>
    <xf numFmtId="0" fontId="20" fillId="0" borderId="0" applyNumberFormat="0" applyFill="0" applyBorder="0" applyProtection="0"/>
    <xf numFmtId="0" fontId="25" fillId="0" borderId="0" applyNumberFormat="0" applyFill="0" applyBorder="0" applyProtection="0"/>
    <xf numFmtId="0" fontId="24" fillId="20" borderId="10" applyNumberFormat="0" applyProtection="0"/>
    <xf numFmtId="0" fontId="28" fillId="0" borderId="0" applyNumberFormat="0" applyFill="0" applyBorder="0" applyProtection="0"/>
    <xf numFmtId="0" fontId="28" fillId="22" borderId="0" applyNumberFormat="0" applyBorder="0" applyProtection="0"/>
    <xf numFmtId="0" fontId="29" fillId="23" borderId="0" applyNumberFormat="0" applyBorder="0" applyProtection="0"/>
    <xf numFmtId="0" fontId="30" fillId="0" borderId="0" applyNumberFormat="0" applyFill="0" applyBorder="0" applyProtection="0"/>
    <xf numFmtId="0" fontId="31" fillId="24" borderId="0" applyNumberFormat="0" applyBorder="0" applyProtection="0"/>
    <xf numFmtId="0" fontId="31" fillId="25" borderId="0" applyNumberFormat="0" applyBorder="0" applyProtection="0"/>
    <xf numFmtId="0" fontId="30" fillId="26" borderId="0" applyNumberFormat="0" applyBorder="0" applyProtection="0"/>
    <xf numFmtId="164" fontId="32" fillId="0" borderId="0" applyFont="0" applyFill="0" applyBorder="0" applyAlignment="0" applyProtection="0"/>
    <xf numFmtId="164" fontId="32" fillId="0" borderId="0" applyFont="0" applyFill="0" applyBorder="0" applyAlignment="0" applyProtection="0"/>
    <xf numFmtId="165" fontId="32" fillId="0" borderId="0" applyFont="0" applyFill="0" applyBorder="0" applyAlignment="0" applyProtection="0"/>
    <xf numFmtId="0" fontId="33" fillId="0" borderId="0" applyNumberFormat="0" applyFont="0" applyFill="0" applyBorder="0" applyAlignment="0" applyProtection="0">
      <alignment vertical="top"/>
      <protection locked="0"/>
    </xf>
    <xf numFmtId="164" fontId="32" fillId="0" borderId="0" applyFont="0" applyFill="0" applyBorder="0" applyAlignment="0" applyProtection="0"/>
    <xf numFmtId="165"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5" fontId="32" fillId="0" borderId="0" applyFont="0" applyFill="0" applyBorder="0" applyAlignment="0" applyProtection="0"/>
    <xf numFmtId="0" fontId="34" fillId="0" borderId="0" applyNumberFormat="0" applyFill="0" applyBorder="0" applyAlignment="0" applyProtection="0">
      <alignment vertical="top"/>
      <protection locked="0"/>
    </xf>
    <xf numFmtId="0" fontId="3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54"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32" fillId="0" borderId="0" applyBorder="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78" fillId="0" borderId="0" applyNumberFormat="0" applyFill="0" applyBorder="0" applyAlignment="0" applyProtection="0">
      <alignment vertical="top"/>
      <protection locked="0"/>
    </xf>
    <xf numFmtId="0" fontId="80" fillId="0" borderId="0"/>
    <xf numFmtId="0" fontId="20"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35" fillId="0" borderId="0" applyNumberFormat="0" applyFill="0" applyBorder="0" applyAlignment="0" applyProtection="0">
      <alignment vertical="top"/>
      <protection locked="0"/>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1390">
    <xf numFmtId="0" fontId="0" fillId="0" borderId="0" xfId="0"/>
    <xf numFmtId="0" fontId="0" fillId="0" borderId="0" xfId="0" applyNumberFormat="1"/>
    <xf numFmtId="0" fontId="0" fillId="7" borderId="3" xfId="0" applyFill="1" applyBorder="1" applyAlignment="1">
      <alignment horizontal="right"/>
    </xf>
    <xf numFmtId="0" fontId="0" fillId="7" borderId="4" xfId="0" applyFill="1" applyBorder="1" applyAlignment="1">
      <alignment horizontal="right"/>
    </xf>
    <xf numFmtId="0" fontId="0" fillId="7" borderId="2" xfId="0" applyFill="1" applyBorder="1" applyAlignment="1">
      <alignment horizontal="right"/>
    </xf>
    <xf numFmtId="0" fontId="0" fillId="7" borderId="1" xfId="0" applyFill="1" applyBorder="1" applyAlignment="1">
      <alignment horizontal="right"/>
    </xf>
    <xf numFmtId="3" fontId="0" fillId="7" borderId="2" xfId="0" applyNumberFormat="1" applyFont="1" applyFill="1" applyBorder="1" applyAlignment="1">
      <alignment horizontal="right"/>
    </xf>
    <xf numFmtId="3" fontId="0" fillId="7" borderId="5" xfId="0" applyNumberFormat="1" applyFont="1" applyFill="1" applyBorder="1" applyAlignment="1">
      <alignment horizontal="right"/>
    </xf>
    <xf numFmtId="0" fontId="0" fillId="7" borderId="6" xfId="0" applyFill="1" applyBorder="1" applyAlignment="1">
      <alignment horizontal="right"/>
    </xf>
    <xf numFmtId="0" fontId="0" fillId="0" borderId="0" xfId="0" applyAlignment="1">
      <alignment horizontal="right"/>
    </xf>
    <xf numFmtId="0" fontId="0" fillId="7" borderId="5" xfId="0" applyFill="1"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0" xfId="0"/>
    <xf numFmtId="0" fontId="4" fillId="8" borderId="1" xfId="0" applyFont="1" applyFill="1" applyBorder="1" applyAlignment="1">
      <alignment vertical="center" wrapText="1"/>
    </xf>
    <xf numFmtId="0" fontId="5" fillId="0" borderId="0" xfId="0" applyFont="1" applyAlignment="1">
      <alignment vertical="center"/>
    </xf>
    <xf numFmtId="0" fontId="0" fillId="3" borderId="0" xfId="0" applyFill="1"/>
    <xf numFmtId="0" fontId="0" fillId="0" borderId="0" xfId="0" applyAlignment="1">
      <alignment horizontal="left"/>
    </xf>
    <xf numFmtId="0" fontId="7" fillId="0" borderId="0" xfId="0" applyFont="1" applyAlignment="1">
      <alignment wrapText="1"/>
    </xf>
    <xf numFmtId="0" fontId="8" fillId="0" borderId="0" xfId="0" applyFont="1" applyAlignment="1">
      <alignment wrapText="1"/>
    </xf>
    <xf numFmtId="0" fontId="9" fillId="0" borderId="0" xfId="0" applyFont="1" applyAlignment="1">
      <alignment wrapText="1"/>
    </xf>
    <xf numFmtId="0" fontId="10" fillId="0" borderId="0" xfId="0" applyFont="1" applyAlignment="1">
      <alignment wrapText="1"/>
    </xf>
    <xf numFmtId="0" fontId="11" fillId="0" borderId="0" xfId="0" applyFont="1" applyAlignment="1">
      <alignment wrapText="1"/>
    </xf>
    <xf numFmtId="0" fontId="6" fillId="0" borderId="0" xfId="0" applyFont="1" applyAlignment="1">
      <alignment wrapText="1"/>
    </xf>
    <xf numFmtId="0" fontId="5" fillId="8" borderId="1" xfId="0" applyFont="1" applyFill="1" applyBorder="1" applyAlignment="1">
      <alignment vertical="center" wrapText="1"/>
    </xf>
    <xf numFmtId="0" fontId="0" fillId="0" borderId="0" xfId="0" applyFill="1" applyBorder="1"/>
    <xf numFmtId="0" fontId="12" fillId="0" borderId="0" xfId="0" applyFont="1" applyAlignment="1">
      <alignment wrapText="1"/>
    </xf>
    <xf numFmtId="0" fontId="13" fillId="0" borderId="0" xfId="0" applyFont="1" applyAlignment="1">
      <alignment wrapText="1"/>
    </xf>
    <xf numFmtId="0" fontId="0"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166" fontId="0" fillId="7" borderId="2" xfId="0" applyNumberFormat="1" applyFill="1" applyBorder="1" applyAlignment="1">
      <alignment horizontal="right"/>
    </xf>
    <xf numFmtId="0" fontId="0" fillId="0" borderId="11" xfId="0" applyFill="1" applyBorder="1" applyAlignment="1">
      <alignment horizontal="right"/>
    </xf>
    <xf numFmtId="0" fontId="0" fillId="0" borderId="1" xfId="0" applyNumberFormat="1" applyFont="1" applyBorder="1" applyAlignment="1">
      <alignment horizontal="right"/>
    </xf>
    <xf numFmtId="2" fontId="38" fillId="4" borderId="1" xfId="0" applyNumberFormat="1" applyFont="1" applyFill="1" applyBorder="1" applyAlignment="1">
      <alignment horizontal="left" vertical="center" wrapText="1"/>
    </xf>
    <xf numFmtId="0" fontId="0" fillId="0" borderId="0" xfId="0" applyFill="1" applyBorder="1" applyAlignment="1">
      <alignment horizontal="right"/>
    </xf>
    <xf numFmtId="2" fontId="46" fillId="0" borderId="1" xfId="0" applyNumberFormat="1" applyFont="1" applyFill="1" applyBorder="1" applyAlignment="1">
      <alignment horizontal="right" vertical="center" wrapText="1"/>
    </xf>
    <xf numFmtId="2" fontId="37" fillId="0" borderId="1" xfId="0" applyNumberFormat="1" applyFont="1" applyBorder="1" applyAlignment="1">
      <alignment horizontal="center" vertical="center" wrapText="1"/>
    </xf>
    <xf numFmtId="2" fontId="38" fillId="0" borderId="1" xfId="0" applyNumberFormat="1" applyFont="1" applyBorder="1" applyAlignment="1">
      <alignment wrapText="1"/>
    </xf>
    <xf numFmtId="2" fontId="0" fillId="0" borderId="0" xfId="0" applyNumberFormat="1" applyAlignment="1">
      <alignment wrapText="1"/>
    </xf>
    <xf numFmtId="2" fontId="46" fillId="0" borderId="9" xfId="0" applyNumberFormat="1" applyFont="1" applyBorder="1" applyAlignment="1">
      <alignment vertical="center" wrapText="1"/>
    </xf>
    <xf numFmtId="2" fontId="46" fillId="4" borderId="9" xfId="0" applyNumberFormat="1" applyFont="1" applyFill="1" applyBorder="1" applyAlignment="1">
      <alignment horizontal="left" vertical="center" wrapText="1"/>
    </xf>
    <xf numFmtId="2" fontId="46" fillId="4" borderId="0" xfId="0" applyNumberFormat="1" applyFont="1" applyFill="1" applyBorder="1" applyAlignment="1">
      <alignment horizontal="left" vertical="center" wrapText="1"/>
    </xf>
    <xf numFmtId="2" fontId="46" fillId="4" borderId="0" xfId="59" applyNumberFormat="1" applyFont="1" applyFill="1" applyBorder="1" applyAlignment="1">
      <alignment horizontal="left" vertical="center" wrapText="1"/>
    </xf>
    <xf numFmtId="2" fontId="47" fillId="4" borderId="1" xfId="0" applyNumberFormat="1" applyFont="1" applyFill="1" applyBorder="1" applyAlignment="1">
      <alignment vertical="center" wrapText="1"/>
    </xf>
    <xf numFmtId="2" fontId="48" fillId="4" borderId="9" xfId="0" applyNumberFormat="1" applyFont="1" applyFill="1" applyBorder="1" applyAlignment="1">
      <alignment vertical="center" wrapText="1"/>
    </xf>
    <xf numFmtId="2" fontId="38" fillId="4" borderId="1" xfId="0" applyNumberFormat="1" applyFont="1" applyFill="1" applyBorder="1" applyAlignment="1">
      <alignment horizontal="center" vertical="center" wrapText="1"/>
    </xf>
    <xf numFmtId="2" fontId="38" fillId="2" borderId="1" xfId="0" applyNumberFormat="1" applyFont="1" applyFill="1" applyBorder="1" applyAlignment="1">
      <alignment horizontal="center" vertical="center" wrapText="1"/>
    </xf>
    <xf numFmtId="2" fontId="38" fillId="0" borderId="4" xfId="0" applyNumberFormat="1" applyFont="1" applyBorder="1" applyAlignment="1">
      <alignment horizontal="center" vertical="center" wrapText="1"/>
    </xf>
    <xf numFmtId="2" fontId="49" fillId="0" borderId="1" xfId="0" applyNumberFormat="1" applyFont="1" applyBorder="1" applyAlignment="1">
      <alignment wrapText="1"/>
    </xf>
    <xf numFmtId="2" fontId="46" fillId="0" borderId="4" xfId="0" applyNumberFormat="1" applyFont="1" applyBorder="1" applyAlignment="1">
      <alignment vertical="center" wrapText="1"/>
    </xf>
    <xf numFmtId="2" fontId="38" fillId="0" borderId="1" xfId="0" applyNumberFormat="1" applyFont="1" applyBorder="1" applyAlignment="1">
      <alignment horizontal="left" vertical="center" wrapText="1"/>
    </xf>
    <xf numFmtId="2" fontId="46" fillId="0" borderId="1" xfId="0" applyNumberFormat="1" applyFont="1" applyBorder="1" applyAlignment="1">
      <alignment horizontal="left" vertical="center" wrapText="1"/>
    </xf>
    <xf numFmtId="2" fontId="46" fillId="3" borderId="1" xfId="0" applyNumberFormat="1" applyFont="1" applyFill="1" applyBorder="1" applyAlignment="1">
      <alignment horizontal="left" vertical="center" wrapText="1"/>
    </xf>
    <xf numFmtId="2" fontId="46" fillId="4" borderId="4" xfId="0" applyNumberFormat="1" applyFont="1" applyFill="1" applyBorder="1" applyAlignment="1">
      <alignment horizontal="left" vertical="center" wrapText="1"/>
    </xf>
    <xf numFmtId="2" fontId="48" fillId="4" borderId="4" xfId="0" applyNumberFormat="1" applyFont="1" applyFill="1" applyBorder="1" applyAlignment="1">
      <alignment vertical="center" wrapText="1"/>
    </xf>
    <xf numFmtId="2" fontId="38" fillId="0" borderId="1" xfId="0" applyNumberFormat="1" applyFont="1" applyBorder="1" applyAlignment="1">
      <alignment horizontal="center" vertical="center" wrapText="1"/>
    </xf>
    <xf numFmtId="2" fontId="37" fillId="10" borderId="1" xfId="0" applyNumberFormat="1" applyFont="1" applyFill="1" applyBorder="1" applyAlignment="1">
      <alignment vertical="center" wrapText="1"/>
    </xf>
    <xf numFmtId="2" fontId="46" fillId="0" borderId="1" xfId="0" applyNumberFormat="1" applyFont="1" applyBorder="1" applyAlignment="1">
      <alignment vertical="center" wrapText="1"/>
    </xf>
    <xf numFmtId="2" fontId="46" fillId="4" borderId="1" xfId="0" applyNumberFormat="1" applyFont="1" applyFill="1" applyBorder="1" applyAlignment="1">
      <alignment horizontal="left" vertical="center" wrapText="1"/>
    </xf>
    <xf numFmtId="2" fontId="48" fillId="4" borderId="1" xfId="0" applyNumberFormat="1" applyFont="1" applyFill="1" applyBorder="1" applyAlignment="1">
      <alignment vertical="center" wrapText="1"/>
    </xf>
    <xf numFmtId="2" fontId="46" fillId="4" borderId="1" xfId="0" applyNumberFormat="1" applyFont="1" applyFill="1" applyBorder="1" applyAlignment="1">
      <alignment vertical="center" wrapText="1"/>
    </xf>
    <xf numFmtId="2" fontId="38" fillId="0" borderId="1" xfId="0" applyNumberFormat="1" applyFont="1" applyBorder="1" applyAlignment="1">
      <alignment vertical="center" wrapText="1"/>
    </xf>
    <xf numFmtId="2" fontId="38" fillId="15" borderId="1" xfId="0" applyNumberFormat="1" applyFont="1" applyFill="1" applyBorder="1" applyAlignment="1">
      <alignment horizontal="center" vertical="center" wrapText="1"/>
    </xf>
    <xf numFmtId="2" fontId="42" fillId="0" borderId="1" xfId="0" applyNumberFormat="1" applyFont="1" applyBorder="1" applyAlignment="1">
      <alignment horizontal="center" vertical="center" wrapText="1"/>
    </xf>
    <xf numFmtId="2" fontId="38" fillId="12" borderId="1" xfId="0" applyNumberFormat="1" applyFont="1" applyFill="1" applyBorder="1" applyAlignment="1">
      <alignment horizontal="center" vertical="center" wrapText="1"/>
    </xf>
    <xf numFmtId="2" fontId="39" fillId="2" borderId="1" xfId="0" applyNumberFormat="1" applyFont="1" applyFill="1" applyBorder="1" applyAlignment="1">
      <alignment horizontal="center" vertical="center" wrapText="1"/>
    </xf>
    <xf numFmtId="2" fontId="39" fillId="4" borderId="1" xfId="0" applyNumberFormat="1" applyFont="1" applyFill="1" applyBorder="1" applyAlignment="1">
      <alignment horizontal="center" vertical="center" wrapText="1"/>
    </xf>
    <xf numFmtId="2" fontId="46" fillId="2" borderId="1" xfId="0" applyNumberFormat="1" applyFont="1" applyFill="1" applyBorder="1" applyAlignment="1">
      <alignment vertical="center" wrapText="1"/>
    </xf>
    <xf numFmtId="2" fontId="46" fillId="11" borderId="1" xfId="0" applyNumberFormat="1" applyFont="1" applyFill="1" applyBorder="1" applyAlignment="1">
      <alignment vertical="center" wrapText="1"/>
    </xf>
    <xf numFmtId="2" fontId="46" fillId="11" borderId="1" xfId="0" applyNumberFormat="1" applyFont="1" applyFill="1" applyBorder="1" applyAlignment="1">
      <alignment horizontal="right" vertical="center" wrapText="1"/>
    </xf>
    <xf numFmtId="2" fontId="46" fillId="12" borderId="1" xfId="0" applyNumberFormat="1" applyFont="1" applyFill="1" applyBorder="1" applyAlignment="1">
      <alignment horizontal="left" vertical="center" wrapText="1"/>
    </xf>
    <xf numFmtId="2" fontId="48" fillId="12" borderId="1" xfId="0" applyNumberFormat="1" applyFont="1" applyFill="1" applyBorder="1" applyAlignment="1">
      <alignment vertical="center" wrapText="1"/>
    </xf>
    <xf numFmtId="2" fontId="46" fillId="12" borderId="1" xfId="0" applyNumberFormat="1" applyFont="1" applyFill="1" applyBorder="1" applyAlignment="1">
      <alignment vertical="center" wrapText="1"/>
    </xf>
    <xf numFmtId="2" fontId="38" fillId="11" borderId="1" xfId="0" applyNumberFormat="1" applyFont="1" applyFill="1" applyBorder="1" applyAlignment="1">
      <alignment horizontal="center" vertical="center" wrapText="1"/>
    </xf>
    <xf numFmtId="2" fontId="37" fillId="12" borderId="1" xfId="0" applyNumberFormat="1" applyFont="1" applyFill="1" applyBorder="1" applyAlignment="1">
      <alignment vertical="center" wrapText="1"/>
    </xf>
    <xf numFmtId="2" fontId="46" fillId="2" borderId="1" xfId="0" applyNumberFormat="1" applyFont="1" applyFill="1" applyBorder="1" applyAlignment="1">
      <alignment horizontal="right" vertical="center" wrapText="1"/>
    </xf>
    <xf numFmtId="2" fontId="49" fillId="0" borderId="1" xfId="0" applyNumberFormat="1" applyFont="1" applyBorder="1" applyAlignment="1">
      <alignment horizontal="left" vertical="center" wrapText="1"/>
    </xf>
    <xf numFmtId="2" fontId="46" fillId="0" borderId="1" xfId="0" applyNumberFormat="1" applyFont="1" applyFill="1" applyBorder="1" applyAlignment="1">
      <alignment horizontal="left" vertical="center" wrapText="1"/>
    </xf>
    <xf numFmtId="2" fontId="37" fillId="6" borderId="1" xfId="0" applyNumberFormat="1" applyFont="1" applyFill="1" applyBorder="1" applyAlignment="1">
      <alignment vertical="center" wrapText="1"/>
    </xf>
    <xf numFmtId="2" fontId="42" fillId="11" borderId="1" xfId="0" applyNumberFormat="1" applyFont="1" applyFill="1" applyBorder="1" applyAlignment="1">
      <alignment horizontal="center" vertical="center" wrapText="1"/>
    </xf>
    <xf numFmtId="2" fontId="38" fillId="5" borderId="1" xfId="0" applyNumberFormat="1" applyFont="1" applyFill="1" applyBorder="1" applyAlignment="1">
      <alignment horizontal="center" vertical="center" wrapText="1"/>
    </xf>
    <xf numFmtId="2" fontId="42" fillId="0" borderId="1" xfId="0" applyNumberFormat="1" applyFont="1" applyBorder="1" applyAlignment="1">
      <alignment vertical="center" wrapText="1"/>
    </xf>
    <xf numFmtId="2" fontId="49" fillId="0" borderId="1" xfId="0" applyNumberFormat="1" applyFont="1" applyBorder="1" applyAlignment="1">
      <alignment horizontal="center" vertical="center" wrapText="1"/>
    </xf>
    <xf numFmtId="2" fontId="46" fillId="15" borderId="1" xfId="0" applyNumberFormat="1" applyFont="1" applyFill="1" applyBorder="1" applyAlignment="1">
      <alignment horizontal="left" vertical="center" wrapText="1"/>
    </xf>
    <xf numFmtId="2" fontId="46" fillId="15" borderId="1" xfId="0" applyNumberFormat="1" applyFont="1" applyFill="1" applyBorder="1" applyAlignment="1">
      <alignment wrapText="1"/>
    </xf>
    <xf numFmtId="2" fontId="46" fillId="15" borderId="1" xfId="0" applyNumberFormat="1" applyFont="1" applyFill="1" applyBorder="1" applyAlignment="1">
      <alignment horizontal="right" wrapText="1"/>
    </xf>
    <xf numFmtId="2" fontId="48" fillId="15" borderId="1" xfId="0" applyNumberFormat="1" applyFont="1" applyFill="1" applyBorder="1" applyAlignment="1">
      <alignment vertical="center" wrapText="1"/>
    </xf>
    <xf numFmtId="2" fontId="46" fillId="15" borderId="1" xfId="0" applyNumberFormat="1" applyFont="1" applyFill="1" applyBorder="1" applyAlignment="1">
      <alignment vertical="center" wrapText="1"/>
    </xf>
    <xf numFmtId="2" fontId="41" fillId="15" borderId="1" xfId="0" applyNumberFormat="1" applyFont="1" applyFill="1" applyBorder="1" applyAlignment="1">
      <alignment vertical="center" wrapText="1"/>
    </xf>
    <xf numFmtId="2" fontId="38" fillId="15" borderId="1" xfId="0" applyNumberFormat="1" applyFont="1" applyFill="1" applyBorder="1" applyAlignment="1">
      <alignment horizontal="left" vertical="center" wrapText="1"/>
    </xf>
    <xf numFmtId="2" fontId="38" fillId="33" borderId="1" xfId="0" applyNumberFormat="1" applyFont="1" applyFill="1" applyBorder="1" applyAlignment="1">
      <alignment horizontal="center" vertical="center" wrapText="1"/>
    </xf>
    <xf numFmtId="2" fontId="42" fillId="15" borderId="1" xfId="0" applyNumberFormat="1" applyFont="1" applyFill="1" applyBorder="1" applyAlignment="1">
      <alignment horizontal="center" vertical="center" wrapText="1"/>
    </xf>
    <xf numFmtId="2" fontId="0" fillId="0" borderId="1" xfId="0" applyNumberFormat="1" applyFont="1" applyBorder="1" applyAlignment="1">
      <alignment horizontal="left" vertical="center" wrapText="1"/>
    </xf>
    <xf numFmtId="2" fontId="49" fillId="2" borderId="1" xfId="0" applyNumberFormat="1" applyFont="1" applyFill="1" applyBorder="1" applyAlignment="1">
      <alignment horizontal="left" vertical="center" wrapText="1"/>
    </xf>
    <xf numFmtId="2" fontId="46" fillId="0" borderId="1" xfId="0" applyNumberFormat="1" applyFont="1" applyBorder="1" applyAlignment="1">
      <alignment wrapText="1"/>
    </xf>
    <xf numFmtId="2" fontId="46" fillId="0" borderId="1" xfId="0" applyNumberFormat="1" applyFont="1" applyFill="1" applyBorder="1" applyAlignment="1">
      <alignment horizontal="right" wrapText="1"/>
    </xf>
    <xf numFmtId="2" fontId="41" fillId="10" borderId="1" xfId="0" applyNumberFormat="1" applyFont="1" applyFill="1" applyBorder="1" applyAlignment="1">
      <alignment vertical="center" wrapText="1"/>
    </xf>
    <xf numFmtId="2" fontId="38" fillId="10" borderId="1" xfId="0" applyNumberFormat="1" applyFont="1" applyFill="1" applyBorder="1" applyAlignment="1">
      <alignment wrapText="1"/>
    </xf>
    <xf numFmtId="2" fontId="38" fillId="10" borderId="1" xfId="0" applyNumberFormat="1" applyFont="1" applyFill="1" applyBorder="1" applyAlignment="1">
      <alignment vertical="center" wrapText="1"/>
    </xf>
    <xf numFmtId="2" fontId="0" fillId="0" borderId="1" xfId="0" applyNumberFormat="1" applyBorder="1" applyAlignment="1">
      <alignment horizontal="left" vertical="center" wrapText="1"/>
    </xf>
    <xf numFmtId="2" fontId="0" fillId="0" borderId="1" xfId="0" applyNumberFormat="1" applyFill="1" applyBorder="1" applyAlignment="1">
      <alignment horizontal="left" vertical="center" wrapText="1"/>
    </xf>
    <xf numFmtId="2" fontId="38" fillId="0" borderId="1" xfId="0" applyNumberFormat="1" applyFont="1" applyFill="1" applyBorder="1" applyAlignment="1">
      <alignment horizontal="center" vertical="center" wrapText="1"/>
    </xf>
    <xf numFmtId="2" fontId="0" fillId="0" borderId="1" xfId="0" applyNumberFormat="1" applyBorder="1" applyAlignment="1">
      <alignment wrapText="1"/>
    </xf>
    <xf numFmtId="2" fontId="13" fillId="0" borderId="1" xfId="0" applyNumberFormat="1" applyFont="1" applyFill="1" applyBorder="1" applyAlignment="1">
      <alignment horizontal="left" vertical="center" wrapText="1"/>
    </xf>
    <xf numFmtId="2" fontId="13" fillId="0" borderId="0" xfId="0" applyNumberFormat="1" applyFont="1" applyFill="1" applyAlignment="1">
      <alignment wrapText="1"/>
    </xf>
    <xf numFmtId="2" fontId="13" fillId="0" borderId="1" xfId="0" applyNumberFormat="1" applyFont="1" applyFill="1" applyBorder="1" applyAlignment="1">
      <alignment horizontal="center" vertical="center" wrapText="1"/>
    </xf>
    <xf numFmtId="2" fontId="38" fillId="0" borderId="1" xfId="0" applyNumberFormat="1" applyFont="1" applyFill="1" applyBorder="1" applyAlignment="1">
      <alignment horizontal="right" wrapText="1"/>
    </xf>
    <xf numFmtId="2" fontId="47" fillId="0" borderId="1" xfId="0" applyNumberFormat="1" applyFont="1" applyFill="1" applyBorder="1" applyAlignment="1">
      <alignment vertical="center" wrapText="1"/>
    </xf>
    <xf numFmtId="2" fontId="48" fillId="0" borderId="1" xfId="0" applyNumberFormat="1" applyFont="1" applyFill="1" applyBorder="1" applyAlignment="1">
      <alignment vertical="center" wrapText="1"/>
    </xf>
    <xf numFmtId="2" fontId="39" fillId="0" borderId="1" xfId="0" applyNumberFormat="1" applyFont="1" applyFill="1" applyBorder="1" applyAlignment="1">
      <alignment horizontal="center" vertical="center" wrapText="1"/>
    </xf>
    <xf numFmtId="2" fontId="38" fillId="0" borderId="1" xfId="0" applyNumberFormat="1" applyFont="1" applyFill="1" applyBorder="1" applyAlignment="1">
      <alignment horizontal="left" vertical="center" wrapText="1"/>
    </xf>
    <xf numFmtId="2" fontId="39" fillId="4" borderId="1" xfId="0" applyNumberFormat="1" applyFont="1" applyFill="1" applyBorder="1" applyAlignment="1">
      <alignment vertical="center" wrapText="1"/>
    </xf>
    <xf numFmtId="2" fontId="37" fillId="4" borderId="1" xfId="0" applyNumberFormat="1" applyFont="1" applyFill="1" applyBorder="1" applyAlignment="1">
      <alignment vertical="center" wrapText="1"/>
    </xf>
    <xf numFmtId="2" fontId="38" fillId="4" borderId="1" xfId="0" applyNumberFormat="1" applyFont="1" applyFill="1" applyBorder="1" applyAlignment="1">
      <alignment vertical="center" wrapText="1"/>
    </xf>
    <xf numFmtId="2" fontId="37" fillId="33" borderId="1" xfId="0" applyNumberFormat="1" applyFont="1" applyFill="1" applyBorder="1" applyAlignment="1">
      <alignment horizontal="center" vertical="center" wrapText="1"/>
    </xf>
    <xf numFmtId="2" fontId="0" fillId="0" borderId="1" xfId="0" applyNumberFormat="1" applyFont="1" applyBorder="1" applyAlignment="1">
      <alignment wrapText="1"/>
    </xf>
    <xf numFmtId="2" fontId="0" fillId="0" borderId="1" xfId="0" applyNumberFormat="1" applyFont="1" applyFill="1" applyBorder="1" applyAlignment="1">
      <alignment horizontal="right" wrapText="1"/>
    </xf>
    <xf numFmtId="2" fontId="0" fillId="0" borderId="1" xfId="0" applyNumberFormat="1" applyFill="1" applyBorder="1" applyAlignment="1">
      <alignment wrapText="1"/>
    </xf>
    <xf numFmtId="2" fontId="49" fillId="2" borderId="1" xfId="0" applyNumberFormat="1" applyFont="1" applyFill="1" applyBorder="1" applyAlignment="1">
      <alignment wrapText="1"/>
    </xf>
    <xf numFmtId="2" fontId="0" fillId="0" borderId="1" xfId="0" applyNumberFormat="1" applyFill="1" applyBorder="1" applyAlignment="1">
      <alignment horizontal="center" vertical="center" wrapText="1"/>
    </xf>
    <xf numFmtId="2" fontId="0" fillId="0" borderId="1" xfId="0" applyNumberFormat="1" applyFont="1" applyFill="1" applyBorder="1" applyAlignment="1">
      <alignment horizontal="center" vertical="center" wrapText="1"/>
    </xf>
    <xf numFmtId="2" fontId="0" fillId="2" borderId="0" xfId="0" applyNumberFormat="1" applyFill="1" applyAlignment="1">
      <alignment wrapText="1"/>
    </xf>
    <xf numFmtId="0" fontId="41" fillId="4" borderId="9" xfId="0" applyFont="1" applyFill="1" applyBorder="1" applyAlignment="1">
      <alignment vertical="center"/>
    </xf>
    <xf numFmtId="0" fontId="0" fillId="0" borderId="12" xfId="0" applyBorder="1"/>
    <xf numFmtId="0" fontId="0" fillId="0" borderId="1" xfId="0" applyNumberFormat="1" applyFill="1" applyBorder="1" applyAlignment="1">
      <alignment horizontal="right"/>
    </xf>
    <xf numFmtId="0" fontId="0" fillId="0" borderId="11" xfId="0" applyNumberFormat="1" applyBorder="1" applyAlignment="1">
      <alignment horizontal="right"/>
    </xf>
    <xf numFmtId="0" fontId="0" fillId="0" borderId="1" xfId="0" applyNumberFormat="1" applyFont="1" applyFill="1" applyBorder="1" applyAlignment="1">
      <alignment horizontal="right"/>
    </xf>
    <xf numFmtId="0" fontId="0" fillId="0" borderId="11" xfId="0" applyNumberFormat="1" applyFont="1" applyBorder="1" applyAlignment="1">
      <alignment horizontal="right"/>
    </xf>
    <xf numFmtId="0" fontId="0" fillId="0" borderId="1" xfId="0" applyFill="1" applyBorder="1" applyAlignment="1">
      <alignment horizontal="right"/>
    </xf>
    <xf numFmtId="0" fontId="0" fillId="0" borderId="0" xfId="0" applyBorder="1" applyAlignment="1">
      <alignment horizontal="right"/>
    </xf>
    <xf numFmtId="0" fontId="0" fillId="0" borderId="11" xfId="0" applyBorder="1" applyAlignment="1">
      <alignment horizontal="right"/>
    </xf>
    <xf numFmtId="14" fontId="38" fillId="4" borderId="1" xfId="0" applyNumberFormat="1" applyFont="1" applyFill="1" applyBorder="1" applyAlignment="1">
      <alignment horizontal="center" vertical="center" wrapText="1"/>
    </xf>
    <xf numFmtId="14" fontId="39" fillId="4" borderId="1" xfId="0" applyNumberFormat="1" applyFont="1" applyFill="1" applyBorder="1" applyAlignment="1">
      <alignment horizontal="center" vertical="center" wrapText="1"/>
    </xf>
    <xf numFmtId="14" fontId="38" fillId="0" borderId="1" xfId="0" applyNumberFormat="1" applyFont="1" applyBorder="1" applyAlignment="1">
      <alignment horizontal="center" vertical="center" wrapText="1"/>
    </xf>
    <xf numFmtId="14" fontId="0" fillId="0" borderId="0" xfId="0" applyNumberFormat="1" applyAlignment="1">
      <alignment wrapText="1"/>
    </xf>
    <xf numFmtId="14" fontId="49" fillId="0" borderId="1" xfId="0" applyNumberFormat="1" applyFont="1" applyBorder="1" applyAlignment="1">
      <alignment wrapText="1"/>
    </xf>
    <xf numFmtId="168" fontId="38" fillId="2" borderId="1" xfId="0" applyNumberFormat="1" applyFont="1" applyFill="1" applyBorder="1" applyAlignment="1">
      <alignment horizontal="center" vertical="center" wrapText="1"/>
    </xf>
    <xf numFmtId="1" fontId="38" fillId="4" borderId="1" xfId="0" applyNumberFormat="1" applyFont="1" applyFill="1" applyBorder="1" applyAlignment="1">
      <alignment horizontal="center" vertical="center" wrapText="1"/>
    </xf>
    <xf numFmtId="1" fontId="39" fillId="4" borderId="1" xfId="0" applyNumberFormat="1" applyFont="1" applyFill="1" applyBorder="1" applyAlignment="1">
      <alignment horizontal="center" vertical="center" wrapText="1"/>
    </xf>
    <xf numFmtId="1" fontId="38" fillId="12" borderId="1" xfId="0" applyNumberFormat="1" applyFont="1" applyFill="1" applyBorder="1" applyAlignment="1">
      <alignment horizontal="center" vertical="center" wrapText="1"/>
    </xf>
    <xf numFmtId="1" fontId="38" fillId="5" borderId="1" xfId="0" applyNumberFormat="1" applyFont="1" applyFill="1" applyBorder="1" applyAlignment="1">
      <alignment horizontal="center" vertical="center" wrapText="1"/>
    </xf>
    <xf numFmtId="1" fontId="38" fillId="15" borderId="1" xfId="0" applyNumberFormat="1" applyFont="1" applyFill="1" applyBorder="1" applyAlignment="1">
      <alignment horizontal="center" vertical="center" wrapText="1"/>
    </xf>
    <xf numFmtId="1" fontId="38" fillId="0" borderId="1" xfId="0" applyNumberFormat="1" applyFont="1" applyBorder="1" applyAlignment="1">
      <alignment horizontal="center" vertical="center" wrapText="1"/>
    </xf>
    <xf numFmtId="1" fontId="38" fillId="0" borderId="1" xfId="0" applyNumberFormat="1" applyFont="1" applyFill="1" applyBorder="1" applyAlignment="1">
      <alignment horizontal="center" vertical="center" wrapText="1"/>
    </xf>
    <xf numFmtId="1" fontId="39" fillId="0" borderId="1" xfId="0" applyNumberFormat="1" applyFont="1" applyFill="1" applyBorder="1" applyAlignment="1">
      <alignment horizontal="center" vertical="center" wrapText="1"/>
    </xf>
    <xf numFmtId="1" fontId="0" fillId="0" borderId="0" xfId="0" applyNumberFormat="1" applyAlignment="1">
      <alignment wrapText="1"/>
    </xf>
    <xf numFmtId="2" fontId="38" fillId="43" borderId="1" xfId="0" applyNumberFormat="1" applyFont="1" applyFill="1" applyBorder="1" applyAlignment="1">
      <alignment horizontal="center" vertical="center" wrapText="1"/>
    </xf>
    <xf numFmtId="2" fontId="39" fillId="43" borderId="1" xfId="0" applyNumberFormat="1" applyFont="1" applyFill="1" applyBorder="1" applyAlignment="1">
      <alignment horizontal="center" vertical="center" wrapText="1"/>
    </xf>
    <xf numFmtId="2" fontId="49" fillId="43" borderId="1" xfId="0" applyNumberFormat="1" applyFont="1" applyFill="1" applyBorder="1" applyAlignment="1">
      <alignment wrapText="1"/>
    </xf>
    <xf numFmtId="1" fontId="38" fillId="2" borderId="1" xfId="0" applyNumberFormat="1" applyFont="1" applyFill="1" applyBorder="1" applyAlignment="1">
      <alignment horizontal="center" vertical="center" wrapText="1"/>
    </xf>
    <xf numFmtId="1" fontId="39" fillId="2" borderId="1" xfId="0" applyNumberFormat="1" applyFont="1" applyFill="1" applyBorder="1" applyAlignment="1">
      <alignment horizontal="center" vertical="center" wrapText="1"/>
    </xf>
    <xf numFmtId="1" fontId="40" fillId="0" borderId="1" xfId="0" applyNumberFormat="1" applyFont="1" applyBorder="1" applyAlignment="1">
      <alignment horizontal="center" vertical="center" wrapText="1"/>
    </xf>
    <xf numFmtId="1" fontId="38" fillId="33" borderId="1" xfId="0" applyNumberFormat="1" applyFont="1" applyFill="1" applyBorder="1" applyAlignment="1">
      <alignment horizontal="center" vertical="center" wrapText="1"/>
    </xf>
    <xf numFmtId="1" fontId="37" fillId="33" borderId="1" xfId="0" applyNumberFormat="1" applyFont="1" applyFill="1" applyBorder="1" applyAlignment="1">
      <alignment horizontal="center" vertical="center" wrapText="1"/>
    </xf>
    <xf numFmtId="1" fontId="49" fillId="0" borderId="1" xfId="0" applyNumberFormat="1" applyFont="1" applyBorder="1" applyAlignment="1">
      <alignment wrapText="1"/>
    </xf>
    <xf numFmtId="14" fontId="38" fillId="0" borderId="1" xfId="0" applyNumberFormat="1" applyFont="1" applyBorder="1" applyAlignment="1">
      <alignment horizontal="left" vertical="center" wrapText="1"/>
    </xf>
    <xf numFmtId="14" fontId="39" fillId="2" borderId="1" xfId="0" applyNumberFormat="1" applyFont="1" applyFill="1" applyBorder="1" applyAlignment="1">
      <alignment horizontal="left" vertical="center" wrapText="1"/>
    </xf>
    <xf numFmtId="14" fontId="40" fillId="0" borderId="1" xfId="0" applyNumberFormat="1" applyFont="1" applyBorder="1" applyAlignment="1">
      <alignment horizontal="left" vertical="center" wrapText="1"/>
    </xf>
    <xf numFmtId="14" fontId="38" fillId="2" borderId="1" xfId="0" applyNumberFormat="1" applyFont="1" applyFill="1" applyBorder="1" applyAlignment="1">
      <alignment horizontal="left" vertical="center" wrapText="1"/>
    </xf>
    <xf numFmtId="1" fontId="38" fillId="0" borderId="4" xfId="0" applyNumberFormat="1" applyFont="1" applyBorder="1" applyAlignment="1">
      <alignment horizontal="center" vertical="center" wrapText="1"/>
    </xf>
    <xf numFmtId="14" fontId="38" fillId="11" borderId="1" xfId="0" applyNumberFormat="1" applyFont="1" applyFill="1" applyBorder="1" applyAlignment="1">
      <alignment horizontal="center" vertical="center" wrapText="1"/>
    </xf>
    <xf numFmtId="2" fontId="0" fillId="0" borderId="1" xfId="0" applyNumberFormat="1" applyBorder="1" applyAlignment="1">
      <alignment vertical="center" wrapText="1"/>
    </xf>
    <xf numFmtId="2" fontId="49" fillId="0" borderId="1" xfId="0" applyNumberFormat="1" applyFont="1" applyBorder="1" applyAlignment="1">
      <alignment vertical="center" wrapText="1"/>
    </xf>
    <xf numFmtId="2" fontId="0" fillId="0" borderId="0" xfId="0" applyNumberFormat="1" applyAlignment="1">
      <alignment vertical="center" wrapText="1"/>
    </xf>
    <xf numFmtId="2" fontId="0" fillId="0" borderId="0" xfId="0" applyNumberFormat="1" applyAlignment="1">
      <alignment horizontal="center" vertical="center" wrapText="1"/>
    </xf>
    <xf numFmtId="0" fontId="0" fillId="0" borderId="1" xfId="0" applyFill="1" applyBorder="1" applyAlignment="1">
      <alignment vertical="center" wrapText="1"/>
    </xf>
    <xf numFmtId="49" fontId="55" fillId="0" borderId="1" xfId="0" applyNumberFormat="1" applyFont="1" applyFill="1" applyBorder="1" applyAlignment="1">
      <alignment horizontal="left" vertical="center" wrapText="1"/>
    </xf>
    <xf numFmtId="49" fontId="55" fillId="0" borderId="1" xfId="0" applyNumberFormat="1" applyFont="1" applyBorder="1" applyAlignment="1">
      <alignment horizontal="left" vertical="center" wrapText="1"/>
    </xf>
    <xf numFmtId="0" fontId="55" fillId="2" borderId="1" xfId="0" applyFont="1" applyFill="1" applyBorder="1" applyAlignment="1">
      <alignment horizontal="left" vertical="center" wrapText="1"/>
    </xf>
    <xf numFmtId="2" fontId="36" fillId="0" borderId="0" xfId="0" applyNumberFormat="1" applyFont="1" applyAlignment="1">
      <alignment wrapText="1"/>
    </xf>
    <xf numFmtId="0" fontId="54" fillId="0" borderId="1" xfId="0" applyFont="1" applyBorder="1" applyAlignment="1">
      <alignment horizontal="left" vertical="center" wrapText="1"/>
    </xf>
    <xf numFmtId="2" fontId="55" fillId="3" borderId="1" xfId="0" applyNumberFormat="1" applyFont="1" applyFill="1" applyBorder="1" applyAlignment="1">
      <alignment vertical="center" wrapText="1"/>
    </xf>
    <xf numFmtId="2" fontId="55" fillId="3" borderId="1" xfId="0" applyNumberFormat="1" applyFont="1" applyFill="1" applyBorder="1" applyAlignment="1">
      <alignment horizontal="left" vertical="center" wrapText="1"/>
    </xf>
    <xf numFmtId="2" fontId="55" fillId="11" borderId="1" xfId="0" applyNumberFormat="1" applyFont="1" applyFill="1" applyBorder="1" applyAlignment="1">
      <alignment vertical="center" wrapText="1"/>
    </xf>
    <xf numFmtId="2" fontId="56" fillId="13" borderId="1" xfId="0" applyNumberFormat="1" applyFont="1" applyFill="1" applyBorder="1" applyAlignment="1">
      <alignment vertical="center" wrapText="1"/>
    </xf>
    <xf numFmtId="2" fontId="54" fillId="3" borderId="1" xfId="0" applyNumberFormat="1" applyFont="1" applyFill="1" applyBorder="1" applyAlignment="1">
      <alignment horizontal="left" vertical="center" wrapText="1"/>
    </xf>
    <xf numFmtId="2" fontId="55" fillId="0" borderId="1" xfId="0" applyNumberFormat="1" applyFont="1" applyBorder="1" applyAlignment="1">
      <alignment vertical="center" wrapText="1"/>
    </xf>
    <xf numFmtId="2" fontId="5" fillId="0" borderId="1" xfId="0" applyNumberFormat="1" applyFont="1" applyFill="1" applyBorder="1" applyAlignment="1">
      <alignment horizontal="left" vertical="center" wrapText="1"/>
    </xf>
    <xf numFmtId="2" fontId="55" fillId="13" borderId="1" xfId="0" applyNumberFormat="1" applyFont="1" applyFill="1" applyBorder="1" applyAlignment="1">
      <alignment horizontal="left" vertical="center" wrapText="1"/>
    </xf>
    <xf numFmtId="2" fontId="5" fillId="0" borderId="1" xfId="0" applyNumberFormat="1" applyFont="1" applyBorder="1" applyAlignment="1">
      <alignment vertical="center" wrapText="1"/>
    </xf>
    <xf numFmtId="2" fontId="55" fillId="0" borderId="1" xfId="0" applyNumberFormat="1" applyFont="1" applyBorder="1" applyAlignment="1">
      <alignment horizontal="left" vertical="center" wrapText="1"/>
    </xf>
    <xf numFmtId="2" fontId="55" fillId="11" borderId="1" xfId="0" applyNumberFormat="1" applyFont="1" applyFill="1" applyBorder="1" applyAlignment="1">
      <alignment horizontal="left" vertical="center" wrapText="1"/>
    </xf>
    <xf numFmtId="2" fontId="55" fillId="15" borderId="1" xfId="0" applyNumberFormat="1" applyFont="1" applyFill="1" applyBorder="1" applyAlignment="1">
      <alignment horizontal="left" vertical="center" wrapText="1"/>
    </xf>
    <xf numFmtId="2" fontId="58" fillId="0" borderId="1" xfId="0" applyNumberFormat="1" applyFont="1" applyBorder="1" applyAlignment="1">
      <alignment horizontal="left" vertical="center" wrapText="1"/>
    </xf>
    <xf numFmtId="2" fontId="55" fillId="0" borderId="1" xfId="0" applyNumberFormat="1" applyFont="1" applyFill="1" applyBorder="1" applyAlignment="1">
      <alignment horizontal="left" vertical="center" wrapText="1"/>
    </xf>
    <xf numFmtId="2" fontId="55" fillId="2" borderId="1" xfId="0" applyNumberFormat="1" applyFont="1" applyFill="1" applyBorder="1" applyAlignment="1">
      <alignment horizontal="left" vertical="center" wrapText="1"/>
    </xf>
    <xf numFmtId="49" fontId="55" fillId="2" borderId="1" xfId="0" applyNumberFormat="1" applyFont="1" applyFill="1" applyBorder="1" applyAlignment="1">
      <alignment horizontal="left" vertical="center" wrapText="1"/>
    </xf>
    <xf numFmtId="0" fontId="55" fillId="0" borderId="1" xfId="0" applyFont="1" applyFill="1" applyBorder="1" applyAlignment="1">
      <alignment vertical="center" wrapText="1"/>
    </xf>
    <xf numFmtId="2" fontId="55" fillId="0" borderId="0" xfId="0" applyNumberFormat="1" applyFont="1" applyAlignment="1">
      <alignment vertical="center" wrapText="1"/>
    </xf>
    <xf numFmtId="2" fontId="54" fillId="3" borderId="1" xfId="11" applyNumberFormat="1" applyFont="1" applyFill="1" applyBorder="1" applyAlignment="1">
      <alignment horizontal="left" vertical="center" wrapText="1"/>
    </xf>
    <xf numFmtId="2" fontId="54" fillId="11" borderId="1" xfId="0" applyNumberFormat="1" applyFont="1" applyFill="1" applyBorder="1" applyAlignment="1">
      <alignment horizontal="left" vertical="center" wrapText="1"/>
    </xf>
    <xf numFmtId="2" fontId="54" fillId="11" borderId="1" xfId="11" applyNumberFormat="1" applyFont="1" applyFill="1" applyBorder="1" applyAlignment="1">
      <alignment horizontal="left" vertical="center" wrapText="1"/>
    </xf>
    <xf numFmtId="2" fontId="54" fillId="15" borderId="1" xfId="0" applyNumberFormat="1" applyFont="1" applyFill="1" applyBorder="1" applyAlignment="1">
      <alignment horizontal="left" vertical="center" wrapText="1"/>
    </xf>
    <xf numFmtId="2" fontId="54" fillId="2" borderId="1" xfId="0" applyNumberFormat="1" applyFont="1" applyFill="1" applyBorder="1" applyAlignment="1">
      <alignment horizontal="left" vertical="center" wrapText="1"/>
    </xf>
    <xf numFmtId="2" fontId="55" fillId="28" borderId="1" xfId="0" applyNumberFormat="1" applyFont="1" applyFill="1" applyBorder="1" applyAlignment="1">
      <alignment horizontal="left" vertical="center" wrapText="1"/>
    </xf>
    <xf numFmtId="2" fontId="54" fillId="0" borderId="1" xfId="0" applyNumberFormat="1" applyFont="1" applyFill="1" applyBorder="1" applyAlignment="1">
      <alignment horizontal="left" vertical="center" wrapText="1"/>
    </xf>
    <xf numFmtId="0" fontId="55" fillId="0" borderId="1" xfId="0" applyFont="1" applyBorder="1" applyAlignment="1">
      <alignment vertical="center" wrapText="1"/>
    </xf>
    <xf numFmtId="49" fontId="55" fillId="0" borderId="1" xfId="0" applyNumberFormat="1" applyFont="1" applyBorder="1" applyAlignment="1">
      <alignment vertical="center" wrapText="1"/>
    </xf>
    <xf numFmtId="2" fontId="49" fillId="0" borderId="8" xfId="0" applyNumberFormat="1" applyFont="1" applyBorder="1" applyAlignment="1">
      <alignment wrapText="1"/>
    </xf>
    <xf numFmtId="2" fontId="49" fillId="0" borderId="2" xfId="0" applyNumberFormat="1" applyFont="1" applyBorder="1" applyAlignment="1">
      <alignment wrapText="1"/>
    </xf>
    <xf numFmtId="1" fontId="0" fillId="0" borderId="1" xfId="0" applyNumberFormat="1" applyBorder="1" applyAlignment="1">
      <alignment wrapText="1"/>
    </xf>
    <xf numFmtId="1" fontId="38" fillId="3" borderId="1" xfId="0" applyNumberFormat="1" applyFont="1" applyFill="1" applyBorder="1" applyAlignment="1">
      <alignment horizontal="center" vertical="center" wrapText="1"/>
    </xf>
    <xf numFmtId="1" fontId="38" fillId="43" borderId="1" xfId="0" applyNumberFormat="1" applyFont="1" applyFill="1" applyBorder="1" applyAlignment="1">
      <alignment horizontal="center" vertical="center" wrapText="1"/>
    </xf>
    <xf numFmtId="2" fontId="38" fillId="43" borderId="1" xfId="0" applyNumberFormat="1" applyFont="1" applyFill="1" applyBorder="1" applyAlignment="1">
      <alignment horizontal="left" vertical="center" wrapText="1"/>
    </xf>
    <xf numFmtId="14" fontId="38" fillId="43" borderId="1" xfId="0" applyNumberFormat="1" applyFont="1" applyFill="1" applyBorder="1" applyAlignment="1">
      <alignment horizontal="left" vertical="center" wrapText="1"/>
    </xf>
    <xf numFmtId="2" fontId="51" fillId="32" borderId="6" xfId="0" applyNumberFormat="1" applyFont="1" applyFill="1" applyBorder="1" applyAlignment="1">
      <alignment wrapText="1"/>
    </xf>
    <xf numFmtId="2" fontId="49" fillId="0" borderId="4" xfId="0" applyNumberFormat="1" applyFont="1" applyBorder="1" applyAlignment="1">
      <alignment horizontal="center" vertical="center" wrapText="1"/>
    </xf>
    <xf numFmtId="2" fontId="47" fillId="4" borderId="4" xfId="0" applyNumberFormat="1" applyFont="1" applyFill="1" applyBorder="1" applyAlignment="1">
      <alignment vertical="center" wrapText="1"/>
    </xf>
    <xf numFmtId="2" fontId="46" fillId="4" borderId="1" xfId="59" applyNumberFormat="1" applyFont="1" applyFill="1" applyBorder="1" applyAlignment="1">
      <alignment horizontal="left" vertical="center" wrapText="1"/>
    </xf>
    <xf numFmtId="0" fontId="41" fillId="4" borderId="1" xfId="0" applyFont="1" applyFill="1" applyBorder="1" applyAlignment="1">
      <alignment vertical="center"/>
    </xf>
    <xf numFmtId="0" fontId="38" fillId="4" borderId="1" xfId="0" applyFont="1" applyFill="1" applyBorder="1" applyAlignment="1">
      <alignment horizontal="left" vertical="center"/>
    </xf>
    <xf numFmtId="14" fontId="42" fillId="0" borderId="1" xfId="0" applyNumberFormat="1" applyFont="1" applyBorder="1" applyAlignment="1">
      <alignment horizontal="left" vertical="center" wrapText="1"/>
    </xf>
    <xf numFmtId="1" fontId="42" fillId="0" borderId="1" xfId="0" applyNumberFormat="1" applyFont="1" applyBorder="1" applyAlignment="1">
      <alignment horizontal="center" vertical="center" wrapText="1"/>
    </xf>
    <xf numFmtId="2" fontId="46" fillId="0" borderId="1" xfId="59" applyNumberFormat="1" applyFont="1" applyFill="1" applyBorder="1" applyAlignment="1">
      <alignment horizontal="left" vertical="center" wrapText="1"/>
    </xf>
    <xf numFmtId="2" fontId="46" fillId="0" borderId="1" xfId="0" applyNumberFormat="1" applyFont="1" applyFill="1" applyBorder="1" applyAlignment="1">
      <alignment vertical="center" wrapText="1"/>
    </xf>
    <xf numFmtId="0" fontId="55" fillId="0" borderId="1" xfId="0" applyFont="1" applyBorder="1" applyAlignment="1">
      <alignment horizontal="center" vertical="center"/>
    </xf>
    <xf numFmtId="2" fontId="49" fillId="0" borderId="1" xfId="0" applyNumberFormat="1" applyFont="1" applyFill="1" applyBorder="1" applyAlignment="1">
      <alignment wrapText="1"/>
    </xf>
    <xf numFmtId="2" fontId="49" fillId="0" borderId="1" xfId="0" applyNumberFormat="1" applyFont="1" applyFill="1" applyBorder="1" applyAlignment="1">
      <alignment horizontal="center" vertical="center" wrapText="1"/>
    </xf>
    <xf numFmtId="2" fontId="49" fillId="0" borderId="1" xfId="0" applyNumberFormat="1" applyFont="1" applyFill="1" applyBorder="1" applyAlignment="1">
      <alignment vertical="center" wrapText="1"/>
    </xf>
    <xf numFmtId="2" fontId="5" fillId="0" borderId="1" xfId="0" applyNumberFormat="1" applyFont="1" applyFill="1" applyBorder="1" applyAlignment="1">
      <alignment vertical="center" wrapText="1"/>
    </xf>
    <xf numFmtId="0" fontId="41" fillId="0" borderId="1" xfId="0" applyFont="1" applyFill="1" applyBorder="1" applyAlignment="1">
      <alignment vertical="center"/>
    </xf>
    <xf numFmtId="2" fontId="0" fillId="0" borderId="0" xfId="0" applyNumberFormat="1" applyFill="1" applyAlignment="1">
      <alignment wrapText="1"/>
    </xf>
    <xf numFmtId="2" fontId="0" fillId="0" borderId="1" xfId="0" applyNumberFormat="1" applyFont="1" applyBorder="1" applyAlignment="1">
      <alignment vertical="center" wrapText="1"/>
    </xf>
    <xf numFmtId="2" fontId="46" fillId="0" borderId="18" xfId="0" applyNumberFormat="1" applyFont="1" applyBorder="1" applyAlignment="1">
      <alignment vertical="center" wrapText="1"/>
    </xf>
    <xf numFmtId="2" fontId="38" fillId="0" borderId="6" xfId="0" applyNumberFormat="1" applyFont="1" applyBorder="1" applyAlignment="1">
      <alignment horizontal="center" vertical="center" wrapText="1"/>
    </xf>
    <xf numFmtId="2" fontId="49" fillId="0" borderId="4" xfId="0" applyNumberFormat="1" applyFont="1" applyBorder="1" applyAlignment="1">
      <alignment vertical="center" wrapText="1"/>
    </xf>
    <xf numFmtId="2" fontId="46" fillId="4" borderId="4" xfId="0" applyNumberFormat="1" applyFont="1" applyFill="1" applyBorder="1" applyAlignment="1">
      <alignment vertical="center" wrapText="1"/>
    </xf>
    <xf numFmtId="0" fontId="38" fillId="4" borderId="4" xfId="0" applyFont="1" applyFill="1" applyBorder="1" applyAlignment="1">
      <alignment horizontal="left" vertical="center"/>
    </xf>
    <xf numFmtId="2" fontId="0" fillId="0" borderId="0" xfId="0" applyNumberFormat="1" applyAlignment="1">
      <alignment horizontal="left" vertical="center" wrapText="1"/>
    </xf>
    <xf numFmtId="2" fontId="37" fillId="2" borderId="1" xfId="0" applyNumberFormat="1" applyFont="1" applyFill="1" applyBorder="1" applyAlignment="1">
      <alignment horizontal="center" vertical="center" wrapText="1"/>
    </xf>
    <xf numFmtId="2" fontId="56" fillId="2" borderId="1" xfId="0" applyNumberFormat="1" applyFont="1" applyFill="1" applyBorder="1" applyAlignment="1">
      <alignment horizontal="left" vertical="center" wrapText="1"/>
    </xf>
    <xf numFmtId="2" fontId="49" fillId="3" borderId="1" xfId="0" applyNumberFormat="1" applyFont="1" applyFill="1" applyBorder="1" applyAlignment="1">
      <alignment vertical="center" wrapText="1"/>
    </xf>
    <xf numFmtId="2" fontId="49" fillId="3" borderId="1" xfId="0" applyNumberFormat="1" applyFont="1" applyFill="1" applyBorder="1" applyAlignment="1">
      <alignment horizontal="center" vertical="center" wrapText="1"/>
    </xf>
    <xf numFmtId="2" fontId="46" fillId="3" borderId="1" xfId="0" applyNumberFormat="1" applyFont="1" applyFill="1" applyBorder="1" applyAlignment="1">
      <alignment vertical="center" wrapText="1"/>
    </xf>
    <xf numFmtId="2" fontId="46" fillId="3" borderId="1" xfId="59" applyNumberFormat="1" applyFont="1" applyFill="1" applyBorder="1" applyAlignment="1">
      <alignment horizontal="left" vertical="center" wrapText="1"/>
    </xf>
    <xf numFmtId="2" fontId="47" fillId="3" borderId="1" xfId="0" applyNumberFormat="1" applyFont="1" applyFill="1" applyBorder="1" applyAlignment="1">
      <alignment vertical="center" wrapText="1"/>
    </xf>
    <xf numFmtId="2" fontId="48" fillId="3" borderId="1" xfId="0" applyNumberFormat="1" applyFont="1" applyFill="1" applyBorder="1" applyAlignment="1">
      <alignment vertical="center" wrapText="1"/>
    </xf>
    <xf numFmtId="2" fontId="38" fillId="3" borderId="1" xfId="0" applyNumberFormat="1" applyFont="1" applyFill="1" applyBorder="1" applyAlignment="1">
      <alignment vertical="center" wrapText="1"/>
    </xf>
    <xf numFmtId="0" fontId="38" fillId="3" borderId="1" xfId="0" applyFont="1" applyFill="1" applyBorder="1" applyAlignment="1">
      <alignment horizontal="left" vertical="center"/>
    </xf>
    <xf numFmtId="2" fontId="38" fillId="3" borderId="1" xfId="0" applyNumberFormat="1" applyFont="1" applyFill="1" applyBorder="1" applyAlignment="1">
      <alignment horizontal="center" vertical="center" wrapText="1"/>
    </xf>
    <xf numFmtId="2" fontId="0" fillId="3" borderId="0" xfId="0" applyNumberFormat="1" applyFill="1" applyAlignment="1">
      <alignment wrapText="1"/>
    </xf>
    <xf numFmtId="2" fontId="55" fillId="0" borderId="0" xfId="0" applyNumberFormat="1" applyFont="1" applyBorder="1" applyAlignment="1">
      <alignment vertical="center" wrapText="1"/>
    </xf>
    <xf numFmtId="0" fontId="41" fillId="3" borderId="1" xfId="0" applyFont="1" applyFill="1" applyBorder="1" applyAlignment="1">
      <alignment vertical="center"/>
    </xf>
    <xf numFmtId="49" fontId="51" fillId="32" borderId="6" xfId="0" applyNumberFormat="1" applyFont="1" applyFill="1" applyBorder="1" applyAlignment="1">
      <alignment wrapText="1"/>
    </xf>
    <xf numFmtId="49" fontId="0" fillId="0" borderId="0" xfId="0" applyNumberFormat="1" applyAlignment="1">
      <alignment wrapText="1"/>
    </xf>
    <xf numFmtId="1" fontId="49" fillId="0" borderId="1" xfId="0" applyNumberFormat="1" applyFont="1" applyBorder="1" applyAlignment="1">
      <alignment vertical="center" wrapText="1"/>
    </xf>
    <xf numFmtId="2" fontId="49" fillId="2" borderId="1" xfId="0" applyNumberFormat="1" applyFont="1" applyFill="1" applyBorder="1" applyAlignment="1">
      <alignment vertical="center" wrapText="1"/>
    </xf>
    <xf numFmtId="2" fontId="49" fillId="0" borderId="8" xfId="0" applyNumberFormat="1" applyFont="1" applyBorder="1" applyAlignment="1">
      <alignment vertical="center" wrapText="1"/>
    </xf>
    <xf numFmtId="2" fontId="49" fillId="0" borderId="2" xfId="0" applyNumberFormat="1" applyFont="1" applyBorder="1" applyAlignment="1">
      <alignment vertical="center" wrapText="1"/>
    </xf>
    <xf numFmtId="2" fontId="0" fillId="3" borderId="0" xfId="0" applyNumberFormat="1" applyFill="1" applyAlignment="1">
      <alignment vertical="center" wrapText="1"/>
    </xf>
    <xf numFmtId="2" fontId="46" fillId="0" borderId="6" xfId="0" applyNumberFormat="1" applyFont="1" applyBorder="1" applyAlignment="1">
      <alignment vertical="center" wrapText="1"/>
    </xf>
    <xf numFmtId="2" fontId="49" fillId="43" borderId="1" xfId="0" applyNumberFormat="1" applyFont="1" applyFill="1" applyBorder="1" applyAlignment="1">
      <alignment vertical="center" wrapText="1"/>
    </xf>
    <xf numFmtId="2" fontId="55" fillId="0" borderId="1" xfId="0" applyNumberFormat="1" applyFont="1" applyFill="1" applyBorder="1" applyAlignment="1">
      <alignment vertical="center" wrapText="1"/>
    </xf>
    <xf numFmtId="1" fontId="49" fillId="0" borderId="1" xfId="0" applyNumberFormat="1" applyFont="1" applyFill="1" applyBorder="1" applyAlignment="1">
      <alignment vertical="center" wrapText="1"/>
    </xf>
    <xf numFmtId="1" fontId="49" fillId="3" borderId="1" xfId="0" applyNumberFormat="1" applyFont="1" applyFill="1" applyBorder="1" applyAlignment="1">
      <alignment vertical="center" wrapText="1"/>
    </xf>
    <xf numFmtId="2" fontId="0" fillId="0" borderId="1" xfId="0" applyNumberFormat="1" applyFont="1" applyBorder="1" applyAlignment="1">
      <alignment horizontal="center" vertical="center" wrapText="1"/>
    </xf>
    <xf numFmtId="2" fontId="55" fillId="2" borderId="1" xfId="0" applyNumberFormat="1" applyFont="1" applyFill="1" applyBorder="1" applyAlignment="1">
      <alignment horizontal="center" vertical="center" wrapText="1"/>
    </xf>
    <xf numFmtId="2" fontId="62" fillId="43" borderId="1" xfId="0" applyNumberFormat="1" applyFont="1" applyFill="1" applyBorder="1" applyAlignment="1">
      <alignment horizontal="center" vertical="center" wrapText="1"/>
    </xf>
    <xf numFmtId="14" fontId="62" fillId="43" borderId="1" xfId="0" applyNumberFormat="1" applyFont="1" applyFill="1" applyBorder="1" applyAlignment="1">
      <alignment horizontal="center" vertical="center" wrapText="1"/>
    </xf>
    <xf numFmtId="1" fontId="62" fillId="43" borderId="1" xfId="0" applyNumberFormat="1" applyFont="1" applyFill="1" applyBorder="1" applyAlignment="1">
      <alignment horizontal="center" vertical="center" wrapText="1"/>
    </xf>
    <xf numFmtId="14" fontId="62" fillId="43" borderId="1" xfId="0" applyNumberFormat="1" applyFont="1" applyFill="1" applyBorder="1" applyAlignment="1">
      <alignment horizontal="left" vertical="center" wrapText="1"/>
    </xf>
    <xf numFmtId="2" fontId="42" fillId="12" borderId="1" xfId="0" applyNumberFormat="1" applyFont="1" applyFill="1" applyBorder="1" applyAlignment="1">
      <alignment horizontal="center" vertical="center" wrapText="1"/>
    </xf>
    <xf numFmtId="2" fontId="63" fillId="13" borderId="1" xfId="0" applyNumberFormat="1" applyFont="1" applyFill="1" applyBorder="1" applyAlignment="1">
      <alignment vertical="center" wrapText="1"/>
    </xf>
    <xf numFmtId="0" fontId="38" fillId="0" borderId="1" xfId="0" applyFont="1" applyFill="1" applyBorder="1" applyAlignment="1">
      <alignment horizontal="left" vertical="center"/>
    </xf>
    <xf numFmtId="1" fontId="39" fillId="43" borderId="1" xfId="0" applyNumberFormat="1" applyFont="1" applyFill="1" applyBorder="1" applyAlignment="1">
      <alignment horizontal="center" vertical="center" wrapText="1"/>
    </xf>
    <xf numFmtId="14" fontId="39" fillId="43" borderId="1" xfId="0" applyNumberFormat="1" applyFont="1" applyFill="1" applyBorder="1" applyAlignment="1">
      <alignment horizontal="center" vertical="center" wrapText="1"/>
    </xf>
    <xf numFmtId="14" fontId="39" fillId="43" borderId="1" xfId="0" applyNumberFormat="1" applyFont="1" applyFill="1" applyBorder="1" applyAlignment="1">
      <alignment horizontal="left" vertical="center" wrapText="1"/>
    </xf>
    <xf numFmtId="168" fontId="37" fillId="2" borderId="1" xfId="0" applyNumberFormat="1" applyFont="1" applyFill="1" applyBorder="1" applyAlignment="1">
      <alignment horizontal="center" vertical="center" wrapText="1"/>
    </xf>
    <xf numFmtId="1" fontId="38" fillId="2" borderId="4" xfId="0" applyNumberFormat="1" applyFont="1" applyFill="1" applyBorder="1" applyAlignment="1">
      <alignment horizontal="center" vertical="center" wrapText="1"/>
    </xf>
    <xf numFmtId="1" fontId="38" fillId="2" borderId="6" xfId="0" applyNumberFormat="1" applyFont="1" applyFill="1" applyBorder="1" applyAlignment="1">
      <alignment horizontal="center" vertical="center" wrapText="1"/>
    </xf>
    <xf numFmtId="1" fontId="0" fillId="2" borderId="0" xfId="0" applyNumberFormat="1" applyFill="1" applyAlignment="1">
      <alignment wrapText="1"/>
    </xf>
    <xf numFmtId="2" fontId="60" fillId="29" borderId="13" xfId="0" applyNumberFormat="1" applyFont="1" applyFill="1" applyBorder="1" applyAlignment="1">
      <alignment wrapText="1"/>
    </xf>
    <xf numFmtId="2" fontId="37" fillId="15" borderId="13" xfId="0" applyNumberFormat="1" applyFont="1" applyFill="1" applyBorder="1" applyAlignment="1">
      <alignment wrapText="1"/>
    </xf>
    <xf numFmtId="2" fontId="50" fillId="30" borderId="13" xfId="0" applyNumberFormat="1" applyFont="1" applyFill="1" applyBorder="1" applyAlignment="1">
      <alignment wrapText="1"/>
    </xf>
    <xf numFmtId="2" fontId="37" fillId="4" borderId="13" xfId="0" applyNumberFormat="1" applyFont="1" applyFill="1" applyBorder="1" applyAlignment="1">
      <alignment wrapText="1"/>
    </xf>
    <xf numFmtId="0" fontId="37" fillId="4" borderId="13" xfId="0" applyFont="1" applyFill="1" applyBorder="1" applyAlignment="1">
      <alignment wrapText="1"/>
    </xf>
    <xf numFmtId="2" fontId="37" fillId="4" borderId="16" xfId="0" applyNumberFormat="1" applyFont="1" applyFill="1" applyBorder="1" applyAlignment="1">
      <alignment wrapText="1"/>
    </xf>
    <xf numFmtId="14" fontId="37" fillId="13" borderId="6" xfId="0" applyNumberFormat="1" applyFont="1" applyFill="1" applyBorder="1" applyAlignment="1">
      <alignment wrapText="1"/>
    </xf>
    <xf numFmtId="2" fontId="37" fillId="13" borderId="6" xfId="0" applyNumberFormat="1" applyFont="1" applyFill="1" applyBorder="1" applyAlignment="1">
      <alignment wrapText="1"/>
    </xf>
    <xf numFmtId="1" fontId="37" fillId="13" borderId="6" xfId="0" applyNumberFormat="1" applyFont="1" applyFill="1" applyBorder="1" applyAlignment="1">
      <alignment wrapText="1"/>
    </xf>
    <xf numFmtId="2" fontId="37" fillId="0" borderId="13" xfId="0" applyNumberFormat="1" applyFont="1" applyBorder="1" applyAlignment="1">
      <alignment wrapText="1"/>
    </xf>
    <xf numFmtId="2" fontId="37" fillId="10" borderId="13" xfId="0" applyNumberFormat="1" applyFont="1" applyFill="1" applyBorder="1" applyAlignment="1">
      <alignment wrapText="1"/>
    </xf>
    <xf numFmtId="2" fontId="37" fillId="14" borderId="13" xfId="0" applyNumberFormat="1" applyFont="1" applyFill="1" applyBorder="1" applyAlignment="1">
      <alignment wrapText="1"/>
    </xf>
    <xf numFmtId="2" fontId="37" fillId="13" borderId="16" xfId="0" applyNumberFormat="1" applyFont="1" applyFill="1" applyBorder="1" applyAlignment="1">
      <alignment wrapText="1"/>
    </xf>
    <xf numFmtId="1" fontId="45" fillId="2" borderId="6" xfId="0" applyNumberFormat="1" applyFont="1" applyFill="1" applyBorder="1" applyAlignment="1">
      <alignment wrapText="1"/>
    </xf>
    <xf numFmtId="2" fontId="38" fillId="0" borderId="15" xfId="0" applyNumberFormat="1" applyFont="1" applyBorder="1" applyAlignment="1">
      <alignment wrapText="1"/>
    </xf>
    <xf numFmtId="2" fontId="38" fillId="0" borderId="13" xfId="0" applyNumberFormat="1" applyFont="1" applyBorder="1" applyAlignment="1">
      <alignment wrapText="1"/>
    </xf>
    <xf numFmtId="2" fontId="37" fillId="17" borderId="13" xfId="0" applyNumberFormat="1" applyFont="1" applyFill="1" applyBorder="1" applyAlignment="1">
      <alignment wrapText="1"/>
    </xf>
    <xf numFmtId="1" fontId="37" fillId="17" borderId="13" xfId="0" applyNumberFormat="1" applyFont="1" applyFill="1" applyBorder="1" applyAlignment="1">
      <alignment wrapText="1"/>
    </xf>
    <xf numFmtId="14" fontId="37" fillId="17" borderId="13" xfId="0" applyNumberFormat="1" applyFont="1" applyFill="1" applyBorder="1" applyAlignment="1">
      <alignment wrapText="1"/>
    </xf>
    <xf numFmtId="1" fontId="37" fillId="2" borderId="13" xfId="0" applyNumberFormat="1" applyFont="1" applyFill="1" applyBorder="1" applyAlignment="1">
      <alignment wrapText="1"/>
    </xf>
    <xf numFmtId="2" fontId="55" fillId="2" borderId="0" xfId="0" applyNumberFormat="1" applyFont="1" applyFill="1" applyBorder="1" applyAlignment="1">
      <alignment horizontal="left" vertical="center" wrapText="1"/>
    </xf>
    <xf numFmtId="2" fontId="54" fillId="0" borderId="1" xfId="0" applyNumberFormat="1" applyFont="1" applyBorder="1" applyAlignment="1">
      <alignment vertical="center" wrapText="1"/>
    </xf>
    <xf numFmtId="2" fontId="55" fillId="0" borderId="4" xfId="0" applyNumberFormat="1" applyFont="1" applyBorder="1" applyAlignment="1">
      <alignment vertical="center" wrapText="1"/>
    </xf>
    <xf numFmtId="2" fontId="55" fillId="2" borderId="4" xfId="0" applyNumberFormat="1" applyFont="1" applyFill="1" applyBorder="1" applyAlignment="1">
      <alignment horizontal="left" vertical="center" wrapText="1"/>
    </xf>
    <xf numFmtId="2" fontId="46" fillId="4" borderId="18" xfId="0" applyNumberFormat="1" applyFont="1" applyFill="1" applyBorder="1" applyAlignment="1">
      <alignment horizontal="left" vertical="center" wrapText="1"/>
    </xf>
    <xf numFmtId="2" fontId="46" fillId="4" borderId="6" xfId="59" applyNumberFormat="1" applyFont="1" applyFill="1" applyBorder="1" applyAlignment="1">
      <alignment horizontal="left" vertical="center" wrapText="1"/>
    </xf>
    <xf numFmtId="2" fontId="46" fillId="4" borderId="6" xfId="0" applyNumberFormat="1" applyFont="1" applyFill="1" applyBorder="1" applyAlignment="1">
      <alignment horizontal="left" vertical="center" wrapText="1"/>
    </xf>
    <xf numFmtId="2" fontId="47" fillId="4" borderId="6" xfId="0" applyNumberFormat="1" applyFont="1" applyFill="1" applyBorder="1" applyAlignment="1">
      <alignment vertical="center" wrapText="1"/>
    </xf>
    <xf numFmtId="2" fontId="48" fillId="4" borderId="11" xfId="0" applyNumberFormat="1" applyFont="1" applyFill="1" applyBorder="1" applyAlignment="1">
      <alignment vertical="center" wrapText="1"/>
    </xf>
    <xf numFmtId="2" fontId="48" fillId="4" borderId="18" xfId="0" applyNumberFormat="1" applyFont="1" applyFill="1" applyBorder="1" applyAlignment="1">
      <alignment vertical="center" wrapText="1"/>
    </xf>
    <xf numFmtId="0" fontId="41" fillId="4" borderId="18" xfId="0" applyFont="1" applyFill="1" applyBorder="1" applyAlignment="1">
      <alignment vertical="center"/>
    </xf>
    <xf numFmtId="2" fontId="48" fillId="4" borderId="6" xfId="0" applyNumberFormat="1" applyFont="1" applyFill="1" applyBorder="1" applyAlignment="1">
      <alignment vertical="center" wrapText="1"/>
    </xf>
    <xf numFmtId="2" fontId="46" fillId="4" borderId="6" xfId="0" applyNumberFormat="1" applyFont="1" applyFill="1" applyBorder="1" applyAlignment="1">
      <alignment vertical="center" wrapText="1"/>
    </xf>
    <xf numFmtId="0" fontId="38" fillId="4" borderId="6" xfId="0" applyFont="1" applyFill="1" applyBorder="1" applyAlignment="1">
      <alignment horizontal="left" vertical="center"/>
    </xf>
    <xf numFmtId="2" fontId="38" fillId="0" borderId="8" xfId="0" applyNumberFormat="1" applyFont="1" applyBorder="1" applyAlignment="1">
      <alignment horizontal="center" vertical="center" wrapText="1"/>
    </xf>
    <xf numFmtId="2" fontId="38" fillId="0" borderId="2" xfId="0" applyNumberFormat="1" applyFont="1" applyBorder="1" applyAlignment="1">
      <alignment horizontal="left" vertical="center" wrapText="1"/>
    </xf>
    <xf numFmtId="2" fontId="56" fillId="0" borderId="1" xfId="0" applyNumberFormat="1" applyFont="1" applyBorder="1" applyAlignment="1">
      <alignment vertical="center" wrapText="1"/>
    </xf>
    <xf numFmtId="14" fontId="37" fillId="13" borderId="6" xfId="0" applyNumberFormat="1" applyFont="1" applyFill="1" applyBorder="1" applyAlignment="1">
      <alignment wrapText="1"/>
    </xf>
    <xf numFmtId="14" fontId="38" fillId="0" borderId="1" xfId="0" applyNumberFormat="1" applyFont="1" applyBorder="1" applyAlignment="1">
      <alignment horizontal="center" vertical="center" wrapText="1"/>
    </xf>
    <xf numFmtId="14" fontId="0" fillId="0" borderId="0" xfId="0" applyNumberFormat="1" applyAlignment="1">
      <alignment wrapText="1"/>
    </xf>
    <xf numFmtId="14" fontId="37" fillId="17" borderId="13" xfId="0" applyNumberFormat="1" applyFont="1" applyFill="1" applyBorder="1" applyAlignment="1">
      <alignment wrapText="1"/>
    </xf>
    <xf numFmtId="14" fontId="38" fillId="33" borderId="1" xfId="0" applyNumberFormat="1" applyFont="1" applyFill="1" applyBorder="1" applyAlignment="1">
      <alignment horizontal="center" vertical="center" wrapText="1"/>
    </xf>
    <xf numFmtId="14" fontId="38" fillId="2" borderId="1" xfId="0" applyNumberFormat="1" applyFont="1" applyFill="1" applyBorder="1" applyAlignment="1">
      <alignment horizontal="center" vertical="center" wrapText="1"/>
    </xf>
    <xf numFmtId="14" fontId="38" fillId="43" borderId="1" xfId="0" applyNumberFormat="1" applyFont="1" applyFill="1" applyBorder="1" applyAlignment="1">
      <alignment horizontal="center" vertical="center" wrapText="1"/>
    </xf>
    <xf numFmtId="14" fontId="49" fillId="0" borderId="1" xfId="0" applyNumberFormat="1" applyFont="1" applyBorder="1" applyAlignment="1">
      <alignment wrapText="1"/>
    </xf>
    <xf numFmtId="14" fontId="37" fillId="33" borderId="1" xfId="0" applyNumberFormat="1" applyFont="1" applyFill="1" applyBorder="1" applyAlignment="1">
      <alignment horizontal="center" vertical="center" wrapText="1"/>
    </xf>
    <xf numFmtId="14" fontId="38" fillId="12" borderId="1" xfId="0" applyNumberFormat="1" applyFont="1" applyFill="1" applyBorder="1" applyAlignment="1">
      <alignment horizontal="center" vertical="center" wrapText="1"/>
    </xf>
    <xf numFmtId="14" fontId="49" fillId="0" borderId="1" xfId="0" applyNumberFormat="1" applyFont="1" applyBorder="1" applyAlignment="1">
      <alignment vertical="center" wrapText="1"/>
    </xf>
    <xf numFmtId="14" fontId="38" fillId="0" borderId="1" xfId="0" applyNumberFormat="1" applyFont="1" applyFill="1" applyBorder="1" applyAlignment="1">
      <alignment horizontal="center" vertical="center" wrapText="1"/>
    </xf>
    <xf numFmtId="14" fontId="49" fillId="3" borderId="1" xfId="0" applyNumberFormat="1" applyFont="1" applyFill="1" applyBorder="1" applyAlignment="1">
      <alignment vertical="center" wrapText="1"/>
    </xf>
    <xf numFmtId="14" fontId="42" fillId="0" borderId="1" xfId="0" applyNumberFormat="1" applyFont="1" applyBorder="1" applyAlignment="1">
      <alignment horizontal="center" vertical="center" wrapText="1"/>
    </xf>
    <xf numFmtId="14" fontId="39" fillId="2" borderId="1" xfId="0" applyNumberFormat="1" applyFont="1" applyFill="1" applyBorder="1" applyAlignment="1">
      <alignment horizontal="center" vertical="center" wrapText="1"/>
    </xf>
    <xf numFmtId="14" fontId="39" fillId="0" borderId="1" xfId="0" applyNumberFormat="1" applyFont="1" applyFill="1" applyBorder="1" applyAlignment="1">
      <alignment horizontal="center" vertical="center" wrapText="1"/>
    </xf>
    <xf numFmtId="14" fontId="49" fillId="0" borderId="1" xfId="0" applyNumberFormat="1" applyFont="1" applyFill="1" applyBorder="1" applyAlignment="1">
      <alignment vertical="center" wrapText="1"/>
    </xf>
    <xf numFmtId="14" fontId="39" fillId="0" borderId="1" xfId="0" applyNumberFormat="1" applyFont="1" applyBorder="1" applyAlignment="1">
      <alignment horizontal="center" vertical="center" wrapText="1"/>
    </xf>
    <xf numFmtId="14" fontId="38" fillId="5" borderId="1" xfId="0" applyNumberFormat="1" applyFont="1" applyFill="1" applyBorder="1" applyAlignment="1">
      <alignment horizontal="center" vertical="center" wrapText="1"/>
    </xf>
    <xf numFmtId="14" fontId="38" fillId="15" borderId="1" xfId="0" applyNumberFormat="1" applyFont="1" applyFill="1" applyBorder="1" applyAlignment="1">
      <alignment horizontal="center" vertical="center" wrapText="1"/>
    </xf>
    <xf numFmtId="14" fontId="38" fillId="3" borderId="1" xfId="0" applyNumberFormat="1" applyFont="1" applyFill="1" applyBorder="1" applyAlignment="1">
      <alignment horizontal="center" vertical="center" wrapText="1"/>
    </xf>
    <xf numFmtId="14" fontId="38" fillId="0" borderId="6" xfId="0" applyNumberFormat="1" applyFont="1" applyBorder="1" applyAlignment="1">
      <alignment horizontal="center" vertical="center" wrapText="1"/>
    </xf>
    <xf numFmtId="14" fontId="38" fillId="0" borderId="4" xfId="0" applyNumberFormat="1" applyFont="1" applyBorder="1" applyAlignment="1">
      <alignment horizontal="center" vertical="center" wrapText="1"/>
    </xf>
    <xf numFmtId="14" fontId="37" fillId="0" borderId="1" xfId="0" applyNumberFormat="1" applyFont="1" applyBorder="1" applyAlignment="1">
      <alignment horizontal="center" vertical="center" wrapText="1"/>
    </xf>
    <xf numFmtId="2" fontId="55" fillId="0" borderId="1" xfId="0" applyNumberFormat="1" applyFont="1" applyBorder="1" applyAlignment="1">
      <alignment horizontal="center" vertical="center" wrapText="1"/>
    </xf>
    <xf numFmtId="2" fontId="5" fillId="0" borderId="1" xfId="0" applyNumberFormat="1" applyFont="1" applyBorder="1" applyAlignment="1">
      <alignment wrapText="1"/>
    </xf>
    <xf numFmtId="2" fontId="55" fillId="12" borderId="1" xfId="0" applyNumberFormat="1" applyFont="1" applyFill="1" applyBorder="1" applyAlignment="1">
      <alignment horizontal="center" vertical="center" wrapText="1"/>
    </xf>
    <xf numFmtId="2" fontId="55" fillId="0" borderId="1" xfId="0" applyNumberFormat="1" applyFont="1" applyFill="1" applyBorder="1" applyAlignment="1">
      <alignment horizontal="center" vertical="center" wrapText="1"/>
    </xf>
    <xf numFmtId="14" fontId="55" fillId="2" borderId="1" xfId="0" applyNumberFormat="1" applyFont="1" applyFill="1" applyBorder="1" applyAlignment="1">
      <alignment horizontal="center" vertical="center" wrapText="1"/>
    </xf>
    <xf numFmtId="2" fontId="54" fillId="2" borderId="1" xfId="0" applyNumberFormat="1" applyFont="1" applyFill="1" applyBorder="1" applyAlignment="1">
      <alignment horizontal="center" vertical="center" wrapText="1"/>
    </xf>
    <xf numFmtId="2" fontId="55" fillId="43" borderId="1" xfId="0" applyNumberFormat="1" applyFont="1" applyFill="1" applyBorder="1" applyAlignment="1">
      <alignment horizontal="center" vertical="center" wrapText="1"/>
    </xf>
    <xf numFmtId="2" fontId="49" fillId="0" borderId="6" xfId="0" applyNumberFormat="1" applyFont="1" applyBorder="1" applyAlignment="1">
      <alignment horizontal="center" vertical="center" wrapText="1"/>
    </xf>
    <xf numFmtId="1" fontId="38" fillId="0" borderId="6" xfId="0" applyNumberFormat="1" applyFont="1" applyBorder="1" applyAlignment="1">
      <alignment horizontal="center" vertical="center" wrapText="1"/>
    </xf>
    <xf numFmtId="2" fontId="55" fillId="4" borderId="1" xfId="0" applyNumberFormat="1" applyFont="1" applyFill="1" applyBorder="1" applyAlignment="1">
      <alignment horizontal="left" vertical="center" wrapText="1"/>
    </xf>
    <xf numFmtId="2" fontId="55" fillId="4" borderId="1" xfId="59" applyNumberFormat="1" applyFont="1" applyFill="1" applyBorder="1" applyAlignment="1">
      <alignment horizontal="left" vertical="center" wrapText="1"/>
    </xf>
    <xf numFmtId="2" fontId="54" fillId="4" borderId="1" xfId="0" applyNumberFormat="1" applyFont="1" applyFill="1" applyBorder="1" applyAlignment="1">
      <alignment vertical="center" wrapText="1"/>
    </xf>
    <xf numFmtId="2" fontId="57" fillId="4" borderId="1" xfId="0" applyNumberFormat="1" applyFont="1" applyFill="1" applyBorder="1" applyAlignment="1">
      <alignment vertical="center" wrapText="1"/>
    </xf>
    <xf numFmtId="2" fontId="55" fillId="4" borderId="1" xfId="0" applyNumberFormat="1" applyFont="1" applyFill="1" applyBorder="1" applyAlignment="1">
      <alignment vertical="center" wrapText="1"/>
    </xf>
    <xf numFmtId="0" fontId="55" fillId="4" borderId="1" xfId="0" applyFont="1" applyFill="1" applyBorder="1" applyAlignment="1">
      <alignment horizontal="left" vertical="center"/>
    </xf>
    <xf numFmtId="14" fontId="55" fillId="0" borderId="1" xfId="0" applyNumberFormat="1" applyFont="1" applyBorder="1" applyAlignment="1">
      <alignment horizontal="center" vertical="center" wrapText="1"/>
    </xf>
    <xf numFmtId="1" fontId="55" fillId="0" borderId="1" xfId="0" applyNumberFormat="1" applyFont="1" applyBorder="1" applyAlignment="1">
      <alignment horizontal="center" vertical="center" wrapText="1"/>
    </xf>
    <xf numFmtId="1" fontId="55" fillId="2" borderId="1" xfId="0" applyNumberFormat="1" applyFont="1" applyFill="1" applyBorder="1" applyAlignment="1">
      <alignment horizontal="center" vertical="center" wrapText="1"/>
    </xf>
    <xf numFmtId="2" fontId="55" fillId="2" borderId="1" xfId="0" applyNumberFormat="1" applyFont="1" applyFill="1" applyBorder="1" applyAlignment="1">
      <alignment vertical="center" wrapText="1"/>
    </xf>
    <xf numFmtId="1" fontId="55" fillId="0" borderId="1" xfId="0" applyNumberFormat="1" applyFont="1" applyBorder="1" applyAlignment="1">
      <alignment vertical="center" wrapText="1"/>
    </xf>
    <xf numFmtId="14" fontId="55" fillId="0" borderId="1" xfId="0" applyNumberFormat="1" applyFont="1" applyBorder="1" applyAlignment="1">
      <alignment vertical="center" wrapText="1"/>
    </xf>
    <xf numFmtId="1" fontId="49" fillId="0" borderId="1" xfId="0" applyNumberFormat="1" applyFont="1" applyBorder="1" applyAlignment="1">
      <alignment horizontal="center" vertical="center" wrapText="1"/>
    </xf>
    <xf numFmtId="1" fontId="49" fillId="0" borderId="4" xfId="0" applyNumberFormat="1" applyFont="1" applyBorder="1" applyAlignment="1">
      <alignment horizontal="center" vertical="center" wrapText="1"/>
    </xf>
    <xf numFmtId="14" fontId="54" fillId="0" borderId="1" xfId="0" applyNumberFormat="1" applyFont="1" applyFill="1" applyBorder="1" applyAlignment="1">
      <alignment horizontal="center" vertical="center" wrapText="1"/>
    </xf>
    <xf numFmtId="0" fontId="54" fillId="0" borderId="1" xfId="0" applyFont="1" applyBorder="1" applyAlignment="1">
      <alignment vertical="center" wrapText="1"/>
    </xf>
    <xf numFmtId="2" fontId="5" fillId="0" borderId="1" xfId="0" applyNumberFormat="1" applyFont="1" applyBorder="1" applyAlignment="1">
      <alignment horizontal="left" vertical="center" wrapText="1"/>
    </xf>
    <xf numFmtId="2" fontId="47" fillId="4" borderId="1" xfId="0" applyNumberFormat="1" applyFont="1" applyFill="1" applyBorder="1" applyAlignment="1">
      <alignment horizontal="left" vertical="center" wrapText="1"/>
    </xf>
    <xf numFmtId="2" fontId="48" fillId="4" borderId="1" xfId="0" applyNumberFormat="1" applyFont="1" applyFill="1" applyBorder="1" applyAlignment="1">
      <alignment horizontal="left" vertical="center" wrapText="1"/>
    </xf>
    <xf numFmtId="1" fontId="38" fillId="0" borderId="1" xfId="0" applyNumberFormat="1" applyFont="1" applyBorder="1" applyAlignment="1">
      <alignment horizontal="left" vertical="center" wrapText="1"/>
    </xf>
    <xf numFmtId="1" fontId="38" fillId="2" borderId="1" xfId="0" applyNumberFormat="1" applyFont="1" applyFill="1" applyBorder="1" applyAlignment="1">
      <alignment horizontal="left" vertical="center" wrapText="1"/>
    </xf>
    <xf numFmtId="0" fontId="0" fillId="0" borderId="1" xfId="0" applyBorder="1" applyAlignment="1">
      <alignment horizontal="left" vertical="center"/>
    </xf>
    <xf numFmtId="1" fontId="49" fillId="0" borderId="1" xfId="0" applyNumberFormat="1" applyFont="1" applyBorder="1" applyAlignment="1">
      <alignment horizontal="left" vertical="center" wrapText="1"/>
    </xf>
    <xf numFmtId="14" fontId="49" fillId="0" borderId="1" xfId="0" applyNumberFormat="1" applyFont="1" applyBorder="1" applyAlignment="1">
      <alignment horizontal="left" vertical="center" wrapText="1"/>
    </xf>
    <xf numFmtId="0" fontId="55" fillId="0" borderId="1" xfId="0" applyFont="1" applyFill="1" applyBorder="1" applyAlignment="1">
      <alignment horizontal="left" vertical="center" wrapText="1"/>
    </xf>
    <xf numFmtId="14" fontId="37" fillId="4" borderId="1" xfId="0" applyNumberFormat="1" applyFont="1" applyFill="1" applyBorder="1" applyAlignment="1">
      <alignment horizontal="center" vertical="center" wrapText="1"/>
    </xf>
    <xf numFmtId="2" fontId="37" fillId="4" borderId="1" xfId="0" applyNumberFormat="1" applyFont="1" applyFill="1" applyBorder="1" applyAlignment="1">
      <alignment horizontal="center" vertical="center" wrapText="1"/>
    </xf>
    <xf numFmtId="14" fontId="60" fillId="17" borderId="6" xfId="0" applyNumberFormat="1" applyFont="1" applyFill="1" applyBorder="1" applyAlignment="1">
      <alignment horizontal="center" wrapText="1"/>
    </xf>
    <xf numFmtId="2" fontId="48" fillId="0" borderId="4" xfId="0" applyNumberFormat="1" applyFont="1" applyFill="1" applyBorder="1" applyAlignment="1">
      <alignment vertical="center" wrapText="1"/>
    </xf>
    <xf numFmtId="2" fontId="48" fillId="0" borderId="9" xfId="0" applyNumberFormat="1" applyFont="1" applyFill="1" applyBorder="1" applyAlignment="1">
      <alignment vertical="center" wrapText="1"/>
    </xf>
    <xf numFmtId="2" fontId="38" fillId="0" borderId="1" xfId="0" applyNumberFormat="1" applyFont="1" applyFill="1" applyBorder="1" applyAlignment="1">
      <alignment vertical="center" wrapText="1"/>
    </xf>
    <xf numFmtId="1" fontId="49" fillId="0" borderId="1" xfId="0" applyNumberFormat="1" applyFont="1" applyFill="1" applyBorder="1" applyAlignment="1">
      <alignment wrapText="1"/>
    </xf>
    <xf numFmtId="14" fontId="49" fillId="0" borderId="1" xfId="0" applyNumberFormat="1" applyFont="1" applyFill="1" applyBorder="1" applyAlignment="1">
      <alignment wrapText="1"/>
    </xf>
    <xf numFmtId="15" fontId="0" fillId="0" borderId="0" xfId="0" applyNumberFormat="1"/>
    <xf numFmtId="2" fontId="57" fillId="29" borderId="14" xfId="0" applyNumberFormat="1" applyFont="1" applyFill="1" applyBorder="1" applyAlignment="1">
      <alignment wrapText="1"/>
    </xf>
    <xf numFmtId="2" fontId="54" fillId="0" borderId="1" xfId="0" applyNumberFormat="1" applyFont="1" applyBorder="1" applyAlignment="1">
      <alignment horizontal="left" vertical="center" wrapText="1"/>
    </xf>
    <xf numFmtId="2" fontId="55" fillId="5" borderId="1" xfId="0" applyNumberFormat="1" applyFont="1" applyFill="1" applyBorder="1" applyAlignment="1">
      <alignment horizontal="left" vertical="center" wrapText="1"/>
    </xf>
    <xf numFmtId="2" fontId="55" fillId="9" borderId="1" xfId="0" applyNumberFormat="1" applyFont="1" applyFill="1" applyBorder="1" applyAlignment="1">
      <alignment horizontal="left" vertical="center" wrapText="1"/>
    </xf>
    <xf numFmtId="2" fontId="54" fillId="34" borderId="1" xfId="0" applyNumberFormat="1" applyFont="1" applyFill="1" applyBorder="1" applyAlignment="1">
      <alignment horizontal="left" vertical="center" wrapText="1"/>
    </xf>
    <xf numFmtId="0" fontId="54" fillId="45" borderId="1" xfId="0" applyFont="1" applyFill="1" applyBorder="1" applyAlignment="1">
      <alignment horizontal="left" vertical="center" wrapText="1"/>
    </xf>
    <xf numFmtId="2" fontId="55" fillId="18" borderId="1" xfId="0" applyNumberFormat="1" applyFont="1" applyFill="1" applyBorder="1" applyAlignment="1">
      <alignment horizontal="left" vertical="center" wrapText="1"/>
    </xf>
    <xf numFmtId="2" fontId="54" fillId="8" borderId="1" xfId="0" applyNumberFormat="1" applyFont="1" applyFill="1" applyBorder="1" applyAlignment="1">
      <alignment horizontal="left" vertical="center" wrapText="1"/>
    </xf>
    <xf numFmtId="0" fontId="5" fillId="0" borderId="1" xfId="0" applyFont="1" applyBorder="1" applyAlignment="1">
      <alignment vertical="center" wrapText="1"/>
    </xf>
    <xf numFmtId="0" fontId="55" fillId="51" borderId="1" xfId="0" applyFont="1" applyFill="1" applyBorder="1" applyAlignment="1">
      <alignment vertical="center" wrapText="1"/>
    </xf>
    <xf numFmtId="2" fontId="55" fillId="11" borderId="1" xfId="0" applyNumberFormat="1" applyFont="1" applyFill="1" applyBorder="1" applyAlignment="1">
      <alignment horizontal="center" vertical="center" wrapText="1"/>
    </xf>
    <xf numFmtId="0" fontId="55" fillId="3" borderId="1" xfId="0" applyFont="1" applyFill="1" applyBorder="1" applyAlignment="1">
      <alignment vertical="center" wrapText="1"/>
    </xf>
    <xf numFmtId="0" fontId="5" fillId="0" borderId="1" xfId="0" applyFont="1" applyFill="1" applyBorder="1" applyAlignment="1">
      <alignment vertical="center" wrapText="1"/>
    </xf>
    <xf numFmtId="0" fontId="5" fillId="2" borderId="1" xfId="0" applyFont="1" applyFill="1" applyBorder="1" applyAlignment="1">
      <alignment horizontal="left" vertical="center" wrapText="1"/>
    </xf>
    <xf numFmtId="0" fontId="61" fillId="9" borderId="1" xfId="0" applyFont="1" applyFill="1" applyBorder="1" applyAlignment="1">
      <alignment vertical="center" wrapText="1"/>
    </xf>
    <xf numFmtId="0" fontId="5" fillId="0" borderId="1" xfId="0" applyFont="1" applyBorder="1" applyAlignment="1">
      <alignment horizontal="left" vertical="center" wrapText="1"/>
    </xf>
    <xf numFmtId="2" fontId="56" fillId="0" borderId="1" xfId="0" applyNumberFormat="1" applyFont="1" applyFill="1" applyBorder="1" applyAlignment="1">
      <alignment horizontal="left" vertical="center" wrapText="1"/>
    </xf>
    <xf numFmtId="2" fontId="55" fillId="35" borderId="1" xfId="0" applyNumberFormat="1" applyFont="1" applyFill="1" applyBorder="1" applyAlignment="1">
      <alignment vertical="center" wrapText="1"/>
    </xf>
    <xf numFmtId="0" fontId="55" fillId="46" borderId="1" xfId="0" applyFont="1" applyFill="1" applyBorder="1" applyAlignment="1">
      <alignment vertical="center" wrapText="1"/>
    </xf>
    <xf numFmtId="0" fontId="61" fillId="42" borderId="1" xfId="0" applyFont="1" applyFill="1" applyBorder="1" applyAlignment="1">
      <alignment vertical="center" wrapText="1"/>
    </xf>
    <xf numFmtId="0" fontId="61" fillId="48" borderId="1" xfId="0" applyFont="1" applyFill="1" applyBorder="1" applyAlignment="1">
      <alignment vertical="center" wrapText="1"/>
    </xf>
    <xf numFmtId="0" fontId="61" fillId="47" borderId="1" xfId="0" applyFont="1" applyFill="1" applyBorder="1" applyAlignment="1">
      <alignment vertical="center" wrapText="1"/>
    </xf>
    <xf numFmtId="0" fontId="61" fillId="39" borderId="1" xfId="0" applyFont="1" applyFill="1" applyBorder="1" applyAlignment="1">
      <alignment vertical="center" wrapText="1"/>
    </xf>
    <xf numFmtId="0" fontId="54" fillId="49" borderId="1" xfId="0" applyFont="1" applyFill="1" applyBorder="1" applyAlignment="1">
      <alignment horizontal="left" vertical="center" wrapText="1"/>
    </xf>
    <xf numFmtId="0" fontId="61" fillId="3" borderId="1" xfId="0" applyFont="1" applyFill="1" applyBorder="1" applyAlignment="1">
      <alignment vertical="center" wrapText="1"/>
    </xf>
    <xf numFmtId="0" fontId="61" fillId="5" borderId="1" xfId="0" applyFont="1" applyFill="1" applyBorder="1" applyAlignment="1">
      <alignment vertical="center" wrapText="1"/>
    </xf>
    <xf numFmtId="2" fontId="54" fillId="15" borderId="1" xfId="0" applyNumberFormat="1" applyFont="1" applyFill="1" applyBorder="1" applyAlignment="1">
      <alignment horizontal="left" vertical="center" wrapText="1" shrinkToFit="1"/>
    </xf>
    <xf numFmtId="2" fontId="54" fillId="0" borderId="1" xfId="0" applyNumberFormat="1" applyFont="1" applyFill="1" applyBorder="1" applyAlignment="1">
      <alignment vertical="center" wrapText="1"/>
    </xf>
    <xf numFmtId="0" fontId="61" fillId="41" borderId="1" xfId="0" applyFont="1" applyFill="1" applyBorder="1" applyAlignment="1">
      <alignment vertical="center" wrapText="1"/>
    </xf>
    <xf numFmtId="2" fontId="55" fillId="36" borderId="1" xfId="0" applyNumberFormat="1" applyFont="1" applyFill="1" applyBorder="1" applyAlignment="1">
      <alignment vertical="center" wrapText="1"/>
    </xf>
    <xf numFmtId="2" fontId="61" fillId="0" borderId="1" xfId="0" applyNumberFormat="1" applyFont="1" applyFill="1" applyBorder="1" applyAlignment="1">
      <alignment vertical="center" wrapText="1"/>
    </xf>
    <xf numFmtId="2" fontId="55" fillId="37" borderId="1" xfId="0" applyNumberFormat="1" applyFont="1" applyFill="1" applyBorder="1" applyAlignment="1">
      <alignment vertical="center" wrapText="1"/>
    </xf>
    <xf numFmtId="2" fontId="54" fillId="17" borderId="1" xfId="0" applyNumberFormat="1" applyFont="1" applyFill="1" applyBorder="1" applyAlignment="1">
      <alignment horizontal="left" vertical="center" wrapText="1"/>
    </xf>
    <xf numFmtId="0" fontId="61" fillId="38" borderId="1" xfId="0" applyFont="1" applyFill="1" applyBorder="1" applyAlignment="1">
      <alignment vertical="center" wrapText="1"/>
    </xf>
    <xf numFmtId="0" fontId="54" fillId="0" borderId="1" xfId="0" applyFont="1" applyFill="1" applyBorder="1" applyAlignment="1">
      <alignment horizontal="left" vertical="center" wrapText="1"/>
    </xf>
    <xf numFmtId="0" fontId="61" fillId="40" borderId="1" xfId="0" applyFont="1" applyFill="1" applyBorder="1" applyAlignment="1">
      <alignment vertical="center" wrapText="1"/>
    </xf>
    <xf numFmtId="2" fontId="58" fillId="2" borderId="1" xfId="0" applyNumberFormat="1" applyFont="1" applyFill="1" applyBorder="1" applyAlignment="1">
      <alignment horizontal="left" vertical="center" wrapText="1"/>
    </xf>
    <xf numFmtId="2" fontId="55" fillId="0" borderId="6" xfId="0" applyNumberFormat="1" applyFont="1" applyBorder="1" applyAlignment="1">
      <alignment horizontal="center" vertical="center" wrapText="1"/>
    </xf>
    <xf numFmtId="2" fontId="55" fillId="2" borderId="2" xfId="0" applyNumberFormat="1" applyFont="1" applyFill="1" applyBorder="1" applyAlignment="1">
      <alignment horizontal="left" vertical="center" wrapText="1"/>
    </xf>
    <xf numFmtId="2" fontId="55" fillId="0" borderId="4" xfId="0" applyNumberFormat="1" applyFont="1" applyBorder="1" applyAlignment="1">
      <alignment horizontal="left" vertical="center" wrapText="1"/>
    </xf>
    <xf numFmtId="0" fontId="61" fillId="19" borderId="1" xfId="0" applyFont="1" applyFill="1" applyBorder="1" applyAlignment="1">
      <alignment vertical="center" wrapText="1"/>
    </xf>
    <xf numFmtId="0" fontId="54" fillId="52" borderId="1" xfId="0" applyFont="1" applyFill="1" applyBorder="1" applyAlignment="1">
      <alignment horizontal="left" vertical="center" wrapText="1"/>
    </xf>
    <xf numFmtId="2" fontId="54" fillId="0" borderId="1" xfId="0" applyNumberFormat="1" applyFont="1" applyFill="1" applyBorder="1" applyAlignment="1">
      <alignment horizontal="center" vertical="center" wrapText="1"/>
    </xf>
    <xf numFmtId="0" fontId="54" fillId="0" borderId="1" xfId="0" applyFont="1" applyFill="1" applyBorder="1" applyAlignment="1">
      <alignment horizontal="center" vertical="center"/>
    </xf>
    <xf numFmtId="2" fontId="55" fillId="15" borderId="1" xfId="0" applyNumberFormat="1" applyFont="1" applyFill="1" applyBorder="1" applyAlignment="1">
      <alignment horizontal="center" vertical="center" wrapText="1"/>
    </xf>
    <xf numFmtId="2" fontId="55" fillId="0" borderId="4" xfId="0" applyNumberFormat="1" applyFont="1" applyBorder="1" applyAlignment="1">
      <alignment horizontal="center" vertical="center" wrapText="1"/>
    </xf>
    <xf numFmtId="0" fontId="55" fillId="0" borderId="1" xfId="0" applyFont="1" applyFill="1" applyBorder="1" applyAlignment="1">
      <alignment horizontal="center" vertical="center"/>
    </xf>
    <xf numFmtId="2" fontId="55" fillId="0" borderId="0" xfId="0" applyNumberFormat="1" applyFont="1" applyAlignment="1">
      <alignment horizontal="center" vertical="center" wrapText="1"/>
    </xf>
    <xf numFmtId="0" fontId="0" fillId="0" borderId="1" xfId="0" applyBorder="1" applyAlignment="1">
      <alignment vertical="center"/>
    </xf>
    <xf numFmtId="2" fontId="0" fillId="0" borderId="0" xfId="0" applyNumberFormat="1" applyFill="1" applyAlignment="1">
      <alignment vertical="center" wrapText="1"/>
    </xf>
    <xf numFmtId="0" fontId="6" fillId="0" borderId="1" xfId="0" applyFont="1" applyBorder="1" applyAlignment="1">
      <alignment horizontal="left" vertical="center"/>
    </xf>
    <xf numFmtId="0" fontId="0" fillId="0" borderId="1" xfId="0" applyBorder="1" applyAlignment="1">
      <alignment vertical="center" wrapText="1"/>
    </xf>
    <xf numFmtId="14" fontId="38" fillId="6" borderId="1" xfId="0" applyNumberFormat="1" applyFont="1" applyFill="1" applyBorder="1" applyAlignment="1">
      <alignment horizontal="center" vertical="center" wrapText="1"/>
    </xf>
    <xf numFmtId="168" fontId="55" fillId="6" borderId="1" xfId="0" applyNumberFormat="1" applyFont="1" applyFill="1" applyBorder="1" applyAlignment="1">
      <alignment horizontal="center" vertical="center" wrapText="1"/>
    </xf>
    <xf numFmtId="14" fontId="55" fillId="50" borderId="1" xfId="0" applyNumberFormat="1" applyFont="1" applyFill="1" applyBorder="1" applyAlignment="1">
      <alignment horizontal="center" vertical="center" wrapText="1"/>
    </xf>
    <xf numFmtId="0" fontId="0" fillId="0" borderId="1" xfId="0" applyFont="1" applyBorder="1" applyAlignment="1">
      <alignment horizontal="center" vertical="center"/>
    </xf>
    <xf numFmtId="1" fontId="38" fillId="6" borderId="1" xfId="0" applyNumberFormat="1" applyFont="1" applyFill="1" applyBorder="1" applyAlignment="1">
      <alignment horizontal="center" vertical="center" wrapText="1"/>
    </xf>
    <xf numFmtId="0" fontId="55" fillId="0" borderId="1" xfId="0" applyFont="1" applyBorder="1" applyAlignment="1">
      <alignment horizontal="left" vertical="center" wrapText="1"/>
    </xf>
    <xf numFmtId="1" fontId="55" fillId="2" borderId="1" xfId="0" applyNumberFormat="1" applyFont="1" applyFill="1" applyBorder="1" applyAlignment="1">
      <alignment horizontal="left" vertical="center" wrapText="1"/>
    </xf>
    <xf numFmtId="14" fontId="5" fillId="0" borderId="1" xfId="0" applyNumberFormat="1" applyFont="1" applyBorder="1" applyAlignment="1">
      <alignment vertical="center" wrapText="1"/>
    </xf>
    <xf numFmtId="1" fontId="5" fillId="0" borderId="1" xfId="0" applyNumberFormat="1" applyFont="1" applyBorder="1" applyAlignment="1">
      <alignment horizontal="center" vertical="center" wrapText="1"/>
    </xf>
    <xf numFmtId="2" fontId="56" fillId="0" borderId="1" xfId="0" applyNumberFormat="1" applyFont="1" applyBorder="1" applyAlignment="1">
      <alignment horizontal="left" vertical="center" wrapText="1"/>
    </xf>
    <xf numFmtId="0" fontId="58" fillId="0" borderId="1" xfId="0" applyFont="1" applyBorder="1" applyAlignment="1">
      <alignment vertical="center" wrapText="1"/>
    </xf>
    <xf numFmtId="0" fontId="58" fillId="3" borderId="1" xfId="0" applyFont="1" applyFill="1" applyBorder="1" applyAlignment="1">
      <alignment vertical="center" wrapText="1"/>
    </xf>
    <xf numFmtId="2" fontId="55" fillId="0" borderId="0" xfId="0" applyNumberFormat="1" applyFont="1" applyBorder="1" applyAlignment="1">
      <alignment horizontal="left" vertical="center" wrapText="1"/>
    </xf>
    <xf numFmtId="2" fontId="64" fillId="0" borderId="1" xfId="0" applyNumberFormat="1" applyFont="1" applyBorder="1" applyAlignment="1">
      <alignment horizontal="left" vertical="center" wrapText="1"/>
    </xf>
    <xf numFmtId="0" fontId="0" fillId="0" borderId="1" xfId="0" applyFont="1" applyBorder="1" applyAlignment="1">
      <alignment horizontal="left" vertical="center" wrapText="1"/>
    </xf>
    <xf numFmtId="14" fontId="60" fillId="17" borderId="5" xfId="0" applyNumberFormat="1" applyFont="1" applyFill="1" applyBorder="1" applyAlignment="1">
      <alignment horizontal="center" wrapText="1"/>
    </xf>
    <xf numFmtId="0" fontId="55" fillId="50" borderId="1" xfId="0" applyFont="1" applyFill="1" applyBorder="1" applyAlignment="1">
      <alignment horizontal="left" vertical="center" wrapText="1"/>
    </xf>
    <xf numFmtId="2" fontId="55" fillId="2" borderId="0" xfId="0" applyNumberFormat="1" applyFont="1" applyFill="1" applyBorder="1" applyAlignment="1">
      <alignment horizontal="center" vertical="center" wrapText="1"/>
    </xf>
    <xf numFmtId="0" fontId="55" fillId="50" borderId="1" xfId="0" applyFont="1" applyFill="1" applyBorder="1" applyAlignment="1">
      <alignment vertical="center" wrapText="1"/>
    </xf>
    <xf numFmtId="2" fontId="55" fillId="2" borderId="6" xfId="0" applyNumberFormat="1" applyFont="1" applyFill="1" applyBorder="1" applyAlignment="1">
      <alignment horizontal="left" vertical="center" wrapText="1"/>
    </xf>
    <xf numFmtId="2" fontId="55" fillId="2" borderId="0" xfId="0" applyNumberFormat="1" applyFont="1" applyFill="1" applyAlignment="1">
      <alignment horizontal="left" vertical="center" wrapText="1"/>
    </xf>
    <xf numFmtId="2" fontId="54" fillId="2" borderId="1" xfId="0" applyNumberFormat="1" applyFont="1" applyFill="1" applyBorder="1" applyAlignment="1">
      <alignment vertical="center" wrapText="1"/>
    </xf>
    <xf numFmtId="2" fontId="57" fillId="2" borderId="1" xfId="0" applyNumberFormat="1" applyFont="1" applyFill="1" applyBorder="1" applyAlignment="1">
      <alignment vertical="center" wrapText="1"/>
    </xf>
    <xf numFmtId="0" fontId="67" fillId="40" borderId="1" xfId="0" applyFont="1" applyFill="1" applyBorder="1" applyAlignment="1">
      <alignment vertical="center" wrapText="1"/>
    </xf>
    <xf numFmtId="0" fontId="61" fillId="48" borderId="1" xfId="0" applyFont="1" applyFill="1" applyBorder="1" applyAlignment="1">
      <alignment horizontal="left" vertical="center" wrapText="1"/>
    </xf>
    <xf numFmtId="0" fontId="41" fillId="4" borderId="1" xfId="0" applyFont="1" applyFill="1" applyBorder="1" applyAlignment="1">
      <alignment horizontal="left" vertical="center"/>
    </xf>
    <xf numFmtId="14" fontId="38" fillId="4" borderId="1" xfId="0" applyNumberFormat="1" applyFont="1" applyFill="1" applyBorder="1" applyAlignment="1">
      <alignment horizontal="left" vertical="center" wrapText="1"/>
    </xf>
    <xf numFmtId="2" fontId="66" fillId="0" borderId="1" xfId="0" applyNumberFormat="1" applyFont="1" applyBorder="1" applyAlignment="1">
      <alignment vertical="center" wrapText="1"/>
    </xf>
    <xf numFmtId="2" fontId="69" fillId="0" borderId="1" xfId="0" applyNumberFormat="1" applyFont="1" applyBorder="1" applyAlignment="1">
      <alignment vertical="center" wrapText="1"/>
    </xf>
    <xf numFmtId="14" fontId="37" fillId="55" borderId="13" xfId="0" applyNumberFormat="1" applyFont="1" applyFill="1" applyBorder="1" applyAlignment="1">
      <alignment wrapText="1"/>
    </xf>
    <xf numFmtId="2" fontId="55" fillId="56" borderId="1" xfId="0" applyNumberFormat="1" applyFont="1" applyFill="1" applyBorder="1" applyAlignment="1">
      <alignment vertical="center" wrapText="1"/>
    </xf>
    <xf numFmtId="2" fontId="54" fillId="56" borderId="1" xfId="0" applyNumberFormat="1" applyFont="1" applyFill="1" applyBorder="1" applyAlignment="1">
      <alignment horizontal="left" vertical="center" wrapText="1"/>
    </xf>
    <xf numFmtId="2" fontId="55" fillId="33" borderId="1" xfId="0" applyNumberFormat="1" applyFont="1" applyFill="1" applyBorder="1" applyAlignment="1">
      <alignment horizontal="center" vertical="center" wrapText="1"/>
    </xf>
    <xf numFmtId="2" fontId="66" fillId="0" borderId="1" xfId="0" applyNumberFormat="1" applyFont="1" applyBorder="1" applyAlignment="1">
      <alignment horizontal="center" vertical="center" wrapText="1"/>
    </xf>
    <xf numFmtId="2" fontId="5" fillId="0" borderId="1" xfId="0" applyNumberFormat="1" applyFont="1" applyBorder="1" applyAlignment="1">
      <alignment horizontal="center" wrapText="1"/>
    </xf>
    <xf numFmtId="2" fontId="57" fillId="33" borderId="1" xfId="0" applyNumberFormat="1" applyFont="1" applyFill="1" applyBorder="1" applyAlignment="1">
      <alignment horizontal="center" vertical="center" wrapText="1"/>
    </xf>
    <xf numFmtId="2" fontId="57" fillId="0" borderId="1" xfId="0" applyNumberFormat="1" applyFont="1" applyBorder="1" applyAlignment="1">
      <alignment horizontal="center" vertical="center" wrapText="1"/>
    </xf>
    <xf numFmtId="2" fontId="54" fillId="0" borderId="1" xfId="0" applyNumberFormat="1" applyFont="1" applyBorder="1" applyAlignment="1">
      <alignment horizontal="center" vertical="center" wrapText="1"/>
    </xf>
    <xf numFmtId="2" fontId="56" fillId="0" borderId="1" xfId="0" applyNumberFormat="1" applyFont="1" applyBorder="1" applyAlignment="1">
      <alignment horizontal="center" vertical="center" wrapText="1"/>
    </xf>
    <xf numFmtId="2" fontId="49" fillId="0" borderId="0" xfId="0" applyNumberFormat="1" applyFont="1" applyBorder="1" applyAlignment="1">
      <alignment vertical="center" wrapText="1"/>
    </xf>
    <xf numFmtId="2" fontId="42" fillId="12" borderId="1" xfId="0" applyNumberFormat="1" applyFont="1" applyFill="1" applyBorder="1" applyAlignment="1">
      <alignment vertical="center" wrapText="1"/>
    </xf>
    <xf numFmtId="2" fontId="42" fillId="15" borderId="1" xfId="0" applyNumberFormat="1" applyFont="1" applyFill="1" applyBorder="1" applyAlignment="1">
      <alignment vertical="center" wrapText="1"/>
    </xf>
    <xf numFmtId="2" fontId="42" fillId="11" borderId="1" xfId="0" applyNumberFormat="1" applyFont="1" applyFill="1" applyBorder="1" applyAlignment="1">
      <alignment vertical="center" wrapText="1"/>
    </xf>
    <xf numFmtId="2" fontId="37" fillId="19" borderId="6" xfId="0" applyNumberFormat="1" applyFont="1" applyFill="1" applyBorder="1" applyAlignment="1">
      <alignment horizontal="left" wrapText="1"/>
    </xf>
    <xf numFmtId="2" fontId="49" fillId="15" borderId="1" xfId="0" applyNumberFormat="1" applyFont="1" applyFill="1" applyBorder="1" applyAlignment="1">
      <alignment horizontal="center" vertical="center" wrapText="1"/>
    </xf>
    <xf numFmtId="2" fontId="49" fillId="11" borderId="1" xfId="0" applyNumberFormat="1" applyFont="1" applyFill="1" applyBorder="1" applyAlignment="1">
      <alignment horizontal="center" vertical="center" wrapText="1"/>
    </xf>
    <xf numFmtId="2" fontId="0" fillId="11" borderId="1" xfId="0" applyNumberFormat="1" applyFont="1" applyFill="1" applyBorder="1" applyAlignment="1">
      <alignment horizontal="center" vertical="center" wrapText="1"/>
    </xf>
    <xf numFmtId="2" fontId="37" fillId="0" borderId="6" xfId="0" applyNumberFormat="1" applyFont="1" applyBorder="1" applyAlignment="1">
      <alignment horizontal="center" wrapText="1"/>
    </xf>
    <xf numFmtId="2" fontId="38" fillId="0" borderId="6" xfId="0" applyNumberFormat="1" applyFont="1" applyBorder="1" applyAlignment="1">
      <alignment horizontal="center" wrapText="1"/>
    </xf>
    <xf numFmtId="1" fontId="37" fillId="0" borderId="6" xfId="0" applyNumberFormat="1" applyFont="1" applyBorder="1" applyAlignment="1">
      <alignment horizontal="center" wrapText="1"/>
    </xf>
    <xf numFmtId="1" fontId="0" fillId="0" borderId="1" xfId="0" applyNumberFormat="1" applyFont="1" applyBorder="1" applyAlignment="1">
      <alignment horizontal="center" vertical="center" wrapText="1"/>
    </xf>
    <xf numFmtId="1" fontId="0" fillId="11" borderId="1" xfId="0" applyNumberFormat="1" applyFont="1" applyFill="1" applyBorder="1" applyAlignment="1">
      <alignment horizontal="center" vertical="center" wrapText="1"/>
    </xf>
    <xf numFmtId="1" fontId="49" fillId="0" borderId="6" xfId="0" applyNumberFormat="1" applyFont="1" applyBorder="1" applyAlignment="1">
      <alignment horizontal="center" vertical="center" wrapText="1"/>
    </xf>
    <xf numFmtId="1" fontId="49" fillId="0" borderId="1" xfId="0" applyNumberFormat="1" applyFont="1" applyFill="1" applyBorder="1" applyAlignment="1">
      <alignment horizontal="center" vertical="center" wrapText="1"/>
    </xf>
    <xf numFmtId="1" fontId="0" fillId="0" borderId="0" xfId="0" applyNumberFormat="1" applyAlignment="1">
      <alignment horizontal="center" vertical="center" wrapText="1"/>
    </xf>
    <xf numFmtId="2" fontId="55" fillId="44" borderId="1" xfId="0" applyNumberFormat="1" applyFont="1" applyFill="1" applyBorder="1" applyAlignment="1">
      <alignment vertical="center" wrapText="1"/>
    </xf>
    <xf numFmtId="0" fontId="5" fillId="2" borderId="1" xfId="0" applyFont="1" applyFill="1" applyBorder="1" applyAlignment="1">
      <alignment vertical="center" wrapText="1"/>
    </xf>
    <xf numFmtId="2" fontId="0" fillId="2" borderId="1" xfId="0" applyNumberFormat="1" applyFont="1" applyFill="1" applyBorder="1" applyAlignment="1">
      <alignment vertical="center" wrapText="1"/>
    </xf>
    <xf numFmtId="2" fontId="55" fillId="50" borderId="1" xfId="0" applyNumberFormat="1" applyFont="1" applyFill="1" applyBorder="1" applyAlignment="1">
      <alignment vertical="center" wrapText="1"/>
    </xf>
    <xf numFmtId="2" fontId="55" fillId="0" borderId="6" xfId="0" applyNumberFormat="1" applyFont="1" applyBorder="1" applyAlignment="1">
      <alignment horizontal="left" vertical="center" wrapText="1"/>
    </xf>
    <xf numFmtId="2" fontId="0" fillId="0" borderId="8" xfId="0" applyNumberFormat="1" applyFill="1" applyBorder="1" applyAlignment="1">
      <alignment horizontal="left" vertical="center" wrapText="1"/>
    </xf>
    <xf numFmtId="2" fontId="0" fillId="0" borderId="2" xfId="0" applyNumberFormat="1" applyFill="1" applyBorder="1" applyAlignment="1">
      <alignment horizontal="left" vertical="center" wrapText="1"/>
    </xf>
    <xf numFmtId="49" fontId="0" fillId="2" borderId="0" xfId="0" applyNumberFormat="1" applyFill="1" applyBorder="1" applyAlignment="1">
      <alignment horizontal="left" vertical="center" wrapText="1"/>
    </xf>
    <xf numFmtId="2" fontId="76" fillId="17" borderId="13" xfId="0" applyNumberFormat="1" applyFont="1" applyFill="1" applyBorder="1" applyAlignment="1">
      <alignment horizontal="center" wrapText="1"/>
    </xf>
    <xf numFmtId="2" fontId="55" fillId="0" borderId="2" xfId="0" applyNumberFormat="1" applyFont="1" applyFill="1" applyBorder="1" applyAlignment="1">
      <alignment horizontal="left" vertical="center" wrapText="1"/>
    </xf>
    <xf numFmtId="49" fontId="55" fillId="0" borderId="0" xfId="0" applyNumberFormat="1" applyFont="1" applyBorder="1" applyAlignment="1">
      <alignment horizontal="left" vertical="center" wrapText="1"/>
    </xf>
    <xf numFmtId="2" fontId="0" fillId="0" borderId="0" xfId="0" applyNumberFormat="1" applyBorder="1" applyAlignment="1">
      <alignment vertical="center" wrapText="1"/>
    </xf>
    <xf numFmtId="2" fontId="54" fillId="3" borderId="0" xfId="0" applyNumberFormat="1" applyFont="1" applyFill="1" applyBorder="1" applyAlignment="1">
      <alignment horizontal="left" vertical="center" wrapText="1"/>
    </xf>
    <xf numFmtId="1" fontId="55" fillId="0" borderId="1" xfId="0" applyNumberFormat="1" applyFont="1" applyFill="1" applyBorder="1" applyAlignment="1">
      <alignment horizontal="left" vertical="center" wrapText="1"/>
    </xf>
    <xf numFmtId="49" fontId="55" fillId="57" borderId="1" xfId="0" applyNumberFormat="1" applyFont="1" applyFill="1" applyBorder="1" applyAlignment="1">
      <alignment horizontal="left" vertical="center" wrapText="1"/>
    </xf>
    <xf numFmtId="14" fontId="5" fillId="0" borderId="1" xfId="0" applyNumberFormat="1" applyFont="1" applyBorder="1" applyAlignment="1">
      <alignment horizontal="center" vertical="center" wrapText="1"/>
    </xf>
    <xf numFmtId="14" fontId="57" fillId="2" borderId="1" xfId="0" applyNumberFormat="1" applyFont="1" applyFill="1" applyBorder="1" applyAlignment="1">
      <alignment horizontal="center" vertical="center" wrapText="1"/>
    </xf>
    <xf numFmtId="14" fontId="55" fillId="12" borderId="1" xfId="0" applyNumberFormat="1" applyFont="1" applyFill="1" applyBorder="1" applyAlignment="1">
      <alignment horizontal="center" vertical="center" wrapText="1"/>
    </xf>
    <xf numFmtId="14" fontId="0" fillId="15" borderId="1" xfId="0" applyNumberFormat="1" applyFont="1" applyFill="1" applyBorder="1" applyAlignment="1">
      <alignment horizontal="center" vertical="center" wrapText="1"/>
    </xf>
    <xf numFmtId="14" fontId="5" fillId="2" borderId="1" xfId="0" applyNumberFormat="1" applyFont="1" applyFill="1" applyBorder="1" applyAlignment="1">
      <alignment horizontal="center" vertical="center" wrapText="1"/>
    </xf>
    <xf numFmtId="14" fontId="5" fillId="3" borderId="1" xfId="0" applyNumberFormat="1" applyFont="1" applyFill="1" applyBorder="1" applyAlignment="1">
      <alignment horizontal="center" vertical="center" wrapText="1"/>
    </xf>
    <xf numFmtId="14" fontId="5" fillId="0" borderId="1" xfId="0" applyNumberFormat="1" applyFont="1" applyFill="1" applyBorder="1" applyAlignment="1">
      <alignment horizontal="center" vertical="center" wrapText="1"/>
    </xf>
    <xf numFmtId="14" fontId="5" fillId="0" borderId="1" xfId="0" applyNumberFormat="1" applyFont="1" applyBorder="1" applyAlignment="1">
      <alignment horizontal="left" vertical="center" wrapText="1"/>
    </xf>
    <xf numFmtId="14" fontId="54" fillId="2" borderId="1" xfId="0" applyNumberFormat="1" applyFont="1" applyFill="1" applyBorder="1" applyAlignment="1">
      <alignment horizontal="center" vertical="center" wrapText="1"/>
    </xf>
    <xf numFmtId="14" fontId="55" fillId="43" borderId="1" xfId="0" applyNumberFormat="1" applyFont="1" applyFill="1" applyBorder="1" applyAlignment="1">
      <alignment horizontal="center" vertical="center" wrapText="1"/>
    </xf>
    <xf numFmtId="14" fontId="56" fillId="2" borderId="1" xfId="0" applyNumberFormat="1" applyFont="1" applyFill="1" applyBorder="1" applyAlignment="1">
      <alignment horizontal="center" vertical="center" wrapText="1"/>
    </xf>
    <xf numFmtId="14" fontId="5" fillId="0" borderId="4" xfId="0" applyNumberFormat="1" applyFont="1" applyBorder="1" applyAlignment="1">
      <alignment horizontal="center" vertical="center" wrapText="1"/>
    </xf>
    <xf numFmtId="14" fontId="55" fillId="2" borderId="4" xfId="0" applyNumberFormat="1" applyFont="1" applyFill="1" applyBorder="1" applyAlignment="1">
      <alignment horizontal="center" vertical="center" wrapText="1"/>
    </xf>
    <xf numFmtId="14" fontId="55" fillId="2" borderId="6" xfId="0" applyNumberFormat="1" applyFont="1" applyFill="1" applyBorder="1" applyAlignment="1">
      <alignment horizontal="center" vertical="center" wrapText="1"/>
    </xf>
    <xf numFmtId="14" fontId="5" fillId="0" borderId="0" xfId="0" applyNumberFormat="1" applyFont="1" applyAlignment="1">
      <alignment horizontal="center" vertical="center" wrapText="1"/>
    </xf>
    <xf numFmtId="2" fontId="0" fillId="0" borderId="8" xfId="0" applyNumberFormat="1" applyFont="1" applyFill="1" applyBorder="1" applyAlignment="1">
      <alignment horizontal="center" vertical="center" wrapText="1"/>
    </xf>
    <xf numFmtId="2" fontId="0" fillId="0" borderId="8" xfId="0" applyNumberFormat="1" applyFont="1" applyBorder="1" applyAlignment="1">
      <alignment horizontal="center" vertical="center" wrapText="1"/>
    </xf>
    <xf numFmtId="2" fontId="38" fillId="0" borderId="5" xfId="0" applyNumberFormat="1" applyFont="1" applyBorder="1" applyAlignment="1">
      <alignment horizontal="center" wrapText="1"/>
    </xf>
    <xf numFmtId="2" fontId="49" fillId="0" borderId="1" xfId="0" applyNumberFormat="1" applyFont="1" applyBorder="1" applyAlignment="1">
      <alignment horizontal="center" wrapText="1"/>
    </xf>
    <xf numFmtId="2" fontId="42" fillId="0" borderId="1" xfId="0" applyNumberFormat="1" applyFont="1" applyBorder="1" applyAlignment="1">
      <alignment horizontal="center" wrapText="1"/>
    </xf>
    <xf numFmtId="2" fontId="38" fillId="0" borderId="1" xfId="0" applyNumberFormat="1" applyFont="1" applyBorder="1" applyAlignment="1">
      <alignment horizontal="center" wrapText="1"/>
    </xf>
    <xf numFmtId="2" fontId="42" fillId="12" borderId="1" xfId="0" applyNumberFormat="1" applyFont="1" applyFill="1" applyBorder="1" applyAlignment="1">
      <alignment horizontal="center" wrapText="1"/>
    </xf>
    <xf numFmtId="2" fontId="42" fillId="15" borderId="1" xfId="0" applyNumberFormat="1" applyFont="1" applyFill="1" applyBorder="1" applyAlignment="1">
      <alignment horizontal="center" wrapText="1"/>
    </xf>
    <xf numFmtId="2" fontId="42" fillId="11" borderId="1" xfId="0" applyNumberFormat="1" applyFont="1" applyFill="1" applyBorder="1" applyAlignment="1">
      <alignment horizontal="center" wrapText="1"/>
    </xf>
    <xf numFmtId="2" fontId="49" fillId="0" borderId="1" xfId="0" applyNumberFormat="1" applyFont="1" applyFill="1" applyBorder="1" applyAlignment="1">
      <alignment horizontal="center" wrapText="1"/>
    </xf>
    <xf numFmtId="2" fontId="0" fillId="0" borderId="0" xfId="0" applyNumberFormat="1" applyAlignment="1">
      <alignment horizontal="center" wrapText="1"/>
    </xf>
    <xf numFmtId="2" fontId="55" fillId="3" borderId="1" xfId="0" applyNumberFormat="1" applyFont="1" applyFill="1" applyBorder="1" applyAlignment="1">
      <alignment horizontal="center" vertical="center" wrapText="1"/>
    </xf>
    <xf numFmtId="20" fontId="55" fillId="0" borderId="1" xfId="0" applyNumberFormat="1" applyFont="1" applyBorder="1" applyAlignment="1">
      <alignment horizontal="left" vertical="center" wrapText="1"/>
    </xf>
    <xf numFmtId="2" fontId="55" fillId="15" borderId="6" xfId="0" applyNumberFormat="1" applyFont="1" applyFill="1" applyBorder="1" applyAlignment="1">
      <alignment horizontal="left" vertical="center" wrapText="1"/>
    </xf>
    <xf numFmtId="2" fontId="55" fillId="0" borderId="0" xfId="0" applyNumberFormat="1" applyFont="1" applyAlignment="1">
      <alignment horizontal="left" vertical="center" wrapText="1"/>
    </xf>
    <xf numFmtId="2" fontId="57" fillId="15" borderId="13" xfId="0" applyNumberFormat="1" applyFont="1" applyFill="1" applyBorder="1" applyAlignment="1">
      <alignment horizontal="center" wrapText="1"/>
    </xf>
    <xf numFmtId="2" fontId="57" fillId="15" borderId="15" xfId="0" applyNumberFormat="1" applyFont="1" applyFill="1" applyBorder="1" applyAlignment="1">
      <alignment horizontal="left" wrapText="1"/>
    </xf>
    <xf numFmtId="2" fontId="77" fillId="0" borderId="1" xfId="0" applyNumberFormat="1" applyFont="1" applyFill="1" applyBorder="1" applyAlignment="1">
      <alignment horizontal="center" vertical="center" wrapText="1"/>
    </xf>
    <xf numFmtId="2" fontId="77" fillId="0" borderId="0" xfId="0" applyNumberFormat="1" applyFont="1" applyAlignment="1">
      <alignment horizontal="center" vertical="center" wrapText="1"/>
    </xf>
    <xf numFmtId="2" fontId="0" fillId="0" borderId="8" xfId="0" applyNumberFormat="1" applyFont="1" applyFill="1" applyBorder="1" applyAlignment="1">
      <alignment horizontal="center" vertical="center"/>
    </xf>
    <xf numFmtId="0" fontId="0" fillId="0" borderId="1" xfId="0" applyFont="1" applyFill="1" applyBorder="1" applyAlignment="1">
      <alignment horizontal="center" vertical="center"/>
    </xf>
    <xf numFmtId="2" fontId="77" fillId="15" borderId="1" xfId="0" applyNumberFormat="1" applyFont="1" applyFill="1" applyBorder="1" applyAlignment="1">
      <alignment horizontal="center" vertical="center" wrapText="1"/>
    </xf>
    <xf numFmtId="2" fontId="77" fillId="0" borderId="1" xfId="0" applyNumberFormat="1" applyFont="1" applyBorder="1" applyAlignment="1">
      <alignment horizontal="center" vertical="center" wrapText="1"/>
    </xf>
    <xf numFmtId="2" fontId="0" fillId="0" borderId="1" xfId="0" applyNumberFormat="1" applyFont="1" applyBorder="1" applyAlignment="1">
      <alignment horizontal="center" vertical="center"/>
    </xf>
    <xf numFmtId="2" fontId="0" fillId="0" borderId="1" xfId="0" applyNumberFormat="1" applyFont="1" applyFill="1" applyBorder="1" applyAlignment="1">
      <alignment horizontal="center" vertical="center"/>
    </xf>
    <xf numFmtId="0" fontId="77" fillId="15" borderId="1" xfId="0" applyNumberFormat="1" applyFont="1" applyFill="1" applyBorder="1" applyAlignment="1">
      <alignment horizontal="center" vertical="center" wrapText="1"/>
    </xf>
    <xf numFmtId="2" fontId="0" fillId="3" borderId="1" xfId="0" applyNumberFormat="1" applyFont="1" applyFill="1" applyBorder="1" applyAlignment="1">
      <alignment horizontal="center" vertical="center" wrapText="1"/>
    </xf>
    <xf numFmtId="2" fontId="77" fillId="3" borderId="1" xfId="0" applyNumberFormat="1" applyFont="1" applyFill="1" applyBorder="1" applyAlignment="1">
      <alignment horizontal="center" vertical="center" wrapText="1"/>
    </xf>
    <xf numFmtId="2" fontId="77" fillId="0" borderId="8" xfId="0" applyNumberFormat="1" applyFont="1" applyBorder="1" applyAlignment="1">
      <alignment horizontal="center" vertical="center" wrapText="1"/>
    </xf>
    <xf numFmtId="2" fontId="0" fillId="0" borderId="8" xfId="0" applyNumberFormat="1" applyFont="1" applyBorder="1" applyAlignment="1">
      <alignment horizontal="center" vertical="center"/>
    </xf>
    <xf numFmtId="2" fontId="77" fillId="15" borderId="9" xfId="0" applyNumberFormat="1" applyFont="1" applyFill="1" applyBorder="1" applyAlignment="1">
      <alignment horizontal="center" vertical="center" wrapText="1"/>
    </xf>
    <xf numFmtId="2" fontId="77" fillId="0" borderId="9" xfId="0" applyNumberFormat="1" applyFont="1" applyBorder="1" applyAlignment="1">
      <alignment horizontal="center" vertical="center" wrapText="1"/>
    </xf>
    <xf numFmtId="2" fontId="0" fillId="0" borderId="0" xfId="0" applyNumberFormat="1" applyFont="1" applyAlignment="1">
      <alignment horizontal="center" vertical="center" wrapText="1"/>
    </xf>
    <xf numFmtId="2" fontId="75" fillId="29" borderId="13" xfId="0" applyNumberFormat="1" applyFont="1" applyFill="1" applyBorder="1" applyAlignment="1">
      <alignment horizontal="center" wrapText="1"/>
    </xf>
    <xf numFmtId="2" fontId="75" fillId="15" borderId="11" xfId="0" applyNumberFormat="1" applyFont="1" applyFill="1" applyBorder="1" applyAlignment="1">
      <alignment horizontal="center" wrapText="1"/>
    </xf>
    <xf numFmtId="2" fontId="51" fillId="32" borderId="11" xfId="0" applyNumberFormat="1" applyFont="1" applyFill="1" applyBorder="1" applyAlignment="1">
      <alignment horizontal="center" wrapText="1"/>
    </xf>
    <xf numFmtId="2" fontId="75" fillId="15" borderId="13" xfId="0" applyNumberFormat="1" applyFont="1" applyFill="1" applyBorder="1" applyAlignment="1">
      <alignment horizontal="center" wrapText="1"/>
    </xf>
    <xf numFmtId="167" fontId="75" fillId="15" borderId="13" xfId="0" applyNumberFormat="1" applyFont="1" applyFill="1" applyBorder="1" applyAlignment="1">
      <alignment horizontal="center" wrapText="1"/>
    </xf>
    <xf numFmtId="167" fontId="77" fillId="15" borderId="9" xfId="0" applyNumberFormat="1" applyFont="1" applyFill="1" applyBorder="1" applyAlignment="1">
      <alignment horizontal="center" vertical="center" wrapText="1"/>
    </xf>
    <xf numFmtId="2" fontId="55" fillId="0" borderId="0" xfId="0" applyNumberFormat="1" applyFont="1" applyBorder="1" applyAlignment="1">
      <alignment horizontal="center" vertical="center" wrapText="1"/>
    </xf>
    <xf numFmtId="49" fontId="55" fillId="0" borderId="1" xfId="0" applyNumberFormat="1" applyFont="1" applyFill="1" applyBorder="1" applyAlignment="1">
      <alignment horizontal="center" vertical="center" wrapText="1"/>
    </xf>
    <xf numFmtId="2" fontId="46" fillId="0" borderId="8" xfId="0" applyNumberFormat="1" applyFont="1" applyBorder="1" applyAlignment="1">
      <alignment vertical="center" wrapText="1"/>
    </xf>
    <xf numFmtId="0" fontId="54" fillId="3" borderId="1" xfId="11" applyFont="1" applyFill="1" applyBorder="1" applyAlignment="1">
      <alignment horizontal="left" vertical="center" wrapText="1"/>
    </xf>
    <xf numFmtId="49" fontId="54" fillId="3" borderId="1" xfId="0" applyNumberFormat="1" applyFont="1" applyFill="1" applyBorder="1" applyAlignment="1">
      <alignment horizontal="left" vertical="center" wrapText="1"/>
    </xf>
    <xf numFmtId="0" fontId="54" fillId="3" borderId="1" xfId="0" applyFont="1" applyFill="1" applyBorder="1" applyAlignment="1">
      <alignment horizontal="left" vertical="center" wrapText="1"/>
    </xf>
    <xf numFmtId="49" fontId="54" fillId="3" borderId="1" xfId="11" applyNumberFormat="1" applyFont="1" applyFill="1" applyBorder="1" applyAlignment="1">
      <alignment horizontal="left" vertical="center" wrapText="1"/>
    </xf>
    <xf numFmtId="2" fontId="54" fillId="0" borderId="0" xfId="0" applyNumberFormat="1" applyFont="1" applyAlignment="1">
      <alignment horizontal="left" vertical="center" wrapText="1"/>
    </xf>
    <xf numFmtId="2" fontId="54" fillId="2" borderId="1" xfId="11" applyNumberFormat="1" applyFont="1" applyFill="1" applyBorder="1" applyAlignment="1">
      <alignment horizontal="left" vertical="center" wrapText="1"/>
    </xf>
    <xf numFmtId="49" fontId="54" fillId="2" borderId="1" xfId="0" applyNumberFormat="1" applyFont="1" applyFill="1" applyBorder="1" applyAlignment="1">
      <alignment horizontal="left" vertical="center" wrapText="1"/>
    </xf>
    <xf numFmtId="49" fontId="54" fillId="0" borderId="1" xfId="0" applyNumberFormat="1" applyFont="1" applyFill="1" applyBorder="1" applyAlignment="1">
      <alignment horizontal="left" vertical="center" wrapText="1"/>
    </xf>
    <xf numFmtId="0" fontId="54" fillId="2" borderId="1" xfId="0" applyFont="1" applyFill="1" applyBorder="1" applyAlignment="1">
      <alignment horizontal="left" vertical="center" wrapText="1"/>
    </xf>
    <xf numFmtId="2" fontId="54" fillId="0" borderId="2" xfId="0" applyNumberFormat="1" applyFont="1" applyFill="1" applyBorder="1" applyAlignment="1">
      <alignment horizontal="left" vertical="center" wrapText="1"/>
    </xf>
    <xf numFmtId="49" fontId="54" fillId="2" borderId="1" xfId="11" applyNumberFormat="1" applyFont="1" applyFill="1" applyBorder="1" applyAlignment="1">
      <alignment horizontal="left" vertical="center" wrapText="1"/>
    </xf>
    <xf numFmtId="2" fontId="54" fillId="3" borderId="8" xfId="0" applyNumberFormat="1" applyFont="1" applyFill="1" applyBorder="1" applyAlignment="1">
      <alignment horizontal="left" vertical="center" wrapText="1"/>
    </xf>
    <xf numFmtId="0" fontId="55" fillId="0" borderId="6" xfId="0" applyFont="1" applyBorder="1" applyAlignment="1">
      <alignment vertical="center" wrapText="1"/>
    </xf>
    <xf numFmtId="0" fontId="54" fillId="3" borderId="8" xfId="11" applyFont="1" applyFill="1" applyBorder="1" applyAlignment="1">
      <alignment horizontal="left" vertical="center" wrapText="1"/>
    </xf>
    <xf numFmtId="0" fontId="54" fillId="0" borderId="0" xfId="0" applyFont="1" applyFill="1" applyBorder="1" applyAlignment="1">
      <alignment horizontal="left" vertical="center" wrapText="1"/>
    </xf>
    <xf numFmtId="0" fontId="41" fillId="4" borderId="6" xfId="0" applyFont="1" applyFill="1" applyBorder="1" applyAlignment="1">
      <alignment vertical="center"/>
    </xf>
    <xf numFmtId="2" fontId="38" fillId="4" borderId="4" xfId="0" applyNumberFormat="1" applyFont="1" applyFill="1" applyBorder="1" applyAlignment="1">
      <alignment vertical="center" wrapText="1"/>
    </xf>
    <xf numFmtId="2" fontId="49" fillId="0" borderId="7" xfId="0" applyNumberFormat="1" applyFont="1" applyBorder="1" applyAlignment="1">
      <alignment vertical="center" wrapText="1"/>
    </xf>
    <xf numFmtId="2" fontId="49" fillId="0" borderId="3" xfId="0" applyNumberFormat="1" applyFont="1" applyBorder="1" applyAlignment="1">
      <alignment vertical="center" wrapText="1"/>
    </xf>
    <xf numFmtId="2" fontId="49" fillId="2" borderId="4" xfId="0" applyNumberFormat="1" applyFont="1" applyFill="1" applyBorder="1" applyAlignment="1">
      <alignment vertical="center" wrapText="1"/>
    </xf>
    <xf numFmtId="1" fontId="49" fillId="0" borderId="4" xfId="0" applyNumberFormat="1" applyFont="1" applyBorder="1" applyAlignment="1">
      <alignment vertical="center" wrapText="1"/>
    </xf>
    <xf numFmtId="14" fontId="49" fillId="0" borderId="4" xfId="0" applyNumberFormat="1" applyFont="1" applyBorder="1" applyAlignment="1">
      <alignment vertical="center" wrapText="1"/>
    </xf>
    <xf numFmtId="14" fontId="68" fillId="0" borderId="1" xfId="0" applyNumberFormat="1" applyFont="1" applyBorder="1" applyAlignment="1">
      <alignment horizontal="center" vertical="center"/>
    </xf>
    <xf numFmtId="2" fontId="58" fillId="11" borderId="1" xfId="0" applyNumberFormat="1" applyFont="1" applyFill="1" applyBorder="1" applyAlignment="1">
      <alignment horizontal="left" vertical="center" wrapText="1"/>
    </xf>
    <xf numFmtId="2" fontId="60" fillId="29" borderId="16" xfId="0" applyNumberFormat="1" applyFont="1" applyFill="1" applyBorder="1" applyAlignment="1">
      <alignment horizontal="left" vertical="center" wrapText="1"/>
    </xf>
    <xf numFmtId="0" fontId="54" fillId="3" borderId="8" xfId="0" applyFont="1" applyFill="1" applyBorder="1" applyAlignment="1">
      <alignment horizontal="left" vertical="center" wrapText="1"/>
    </xf>
    <xf numFmtId="49" fontId="54" fillId="3" borderId="8" xfId="0" applyNumberFormat="1" applyFont="1" applyFill="1" applyBorder="1" applyAlignment="1">
      <alignment horizontal="left" vertical="center" wrapText="1"/>
    </xf>
    <xf numFmtId="2" fontId="54" fillId="3" borderId="8" xfId="11" applyNumberFormat="1" applyFont="1" applyFill="1" applyBorder="1" applyAlignment="1">
      <alignment horizontal="left" vertical="center" wrapText="1"/>
    </xf>
    <xf numFmtId="2" fontId="54" fillId="58" borderId="8" xfId="0" applyNumberFormat="1" applyFont="1" applyFill="1" applyBorder="1" applyAlignment="1">
      <alignment horizontal="left" vertical="center" wrapText="1"/>
    </xf>
    <xf numFmtId="49" fontId="54" fillId="3" borderId="8" xfId="11" applyNumberFormat="1" applyFont="1" applyFill="1" applyBorder="1" applyAlignment="1">
      <alignment horizontal="left" vertical="center" wrapText="1"/>
    </xf>
    <xf numFmtId="2" fontId="57" fillId="29" borderId="22" xfId="0" applyNumberFormat="1" applyFont="1" applyFill="1" applyBorder="1" applyAlignment="1">
      <alignment wrapText="1"/>
    </xf>
    <xf numFmtId="2" fontId="55" fillId="0" borderId="2" xfId="0" applyNumberFormat="1" applyFont="1" applyBorder="1" applyAlignment="1">
      <alignment vertical="center" wrapText="1"/>
    </xf>
    <xf numFmtId="2" fontId="60" fillId="29" borderId="1" xfId="0" applyNumberFormat="1" applyFont="1" applyFill="1" applyBorder="1" applyAlignment="1">
      <alignment horizontal="left" vertical="center" wrapText="1"/>
    </xf>
    <xf numFmtId="49" fontId="54" fillId="0" borderId="1" xfId="0" quotePrefix="1" applyNumberFormat="1" applyFont="1" applyFill="1" applyBorder="1" applyAlignment="1">
      <alignment horizontal="left" vertical="center" wrapText="1"/>
    </xf>
    <xf numFmtId="49" fontId="54" fillId="0" borderId="1" xfId="11" applyNumberFormat="1" applyFont="1" applyFill="1" applyBorder="1" applyAlignment="1">
      <alignment horizontal="left" vertical="center" wrapText="1"/>
    </xf>
    <xf numFmtId="49" fontId="60" fillId="0" borderId="1" xfId="0" applyNumberFormat="1" applyFont="1" applyFill="1" applyBorder="1" applyAlignment="1">
      <alignment horizontal="left" vertical="center" wrapText="1"/>
    </xf>
    <xf numFmtId="2" fontId="54" fillId="2" borderId="8" xfId="0" applyNumberFormat="1" applyFont="1" applyFill="1" applyBorder="1" applyAlignment="1">
      <alignment horizontal="left" vertical="center" wrapText="1"/>
    </xf>
    <xf numFmtId="2" fontId="41" fillId="4" borderId="1" xfId="0" applyNumberFormat="1" applyFont="1" applyFill="1" applyBorder="1" applyAlignment="1">
      <alignment vertical="center" wrapText="1"/>
    </xf>
    <xf numFmtId="14" fontId="54" fillId="0" borderId="1" xfId="0" applyNumberFormat="1" applyFont="1" applyBorder="1" applyAlignment="1">
      <alignment horizontal="center" vertical="center"/>
    </xf>
    <xf numFmtId="14" fontId="54" fillId="0" borderId="1" xfId="0" applyNumberFormat="1" applyFont="1" applyBorder="1" applyAlignment="1">
      <alignment horizontal="center" vertical="center" wrapText="1"/>
    </xf>
    <xf numFmtId="14" fontId="57" fillId="13" borderId="6" xfId="0" applyNumberFormat="1" applyFont="1" applyFill="1" applyBorder="1" applyAlignment="1">
      <alignment wrapText="1"/>
    </xf>
    <xf numFmtId="14" fontId="57" fillId="13" borderId="15" xfId="0" applyNumberFormat="1" applyFont="1" applyFill="1" applyBorder="1" applyAlignment="1">
      <alignment wrapText="1"/>
    </xf>
    <xf numFmtId="168" fontId="57" fillId="54" borderId="13" xfId="0" applyNumberFormat="1" applyFont="1" applyFill="1" applyBorder="1" applyAlignment="1">
      <alignment wrapText="1"/>
    </xf>
    <xf numFmtId="14" fontId="57" fillId="54" borderId="13" xfId="0" applyNumberFormat="1" applyFont="1" applyFill="1" applyBorder="1" applyAlignment="1">
      <alignment wrapText="1"/>
    </xf>
    <xf numFmtId="14" fontId="57" fillId="13" borderId="13" xfId="0" applyNumberFormat="1" applyFont="1" applyFill="1" applyBorder="1" applyAlignment="1">
      <alignment wrapText="1"/>
    </xf>
    <xf numFmtId="168" fontId="55" fillId="6" borderId="1" xfId="0" applyNumberFormat="1" applyFont="1" applyFill="1" applyBorder="1" applyAlignment="1">
      <alignment vertical="center" wrapText="1"/>
    </xf>
    <xf numFmtId="14" fontId="55" fillId="5" borderId="1" xfId="0" applyNumberFormat="1" applyFont="1" applyFill="1" applyBorder="1" applyAlignment="1">
      <alignment horizontal="center" vertical="center" wrapText="1"/>
    </xf>
    <xf numFmtId="14" fontId="55" fillId="4" borderId="1" xfId="0" applyNumberFormat="1" applyFont="1" applyFill="1" applyBorder="1" applyAlignment="1">
      <alignment horizontal="center" vertical="center" wrapText="1"/>
    </xf>
    <xf numFmtId="168" fontId="55" fillId="4" borderId="1" xfId="0" applyNumberFormat="1" applyFont="1" applyFill="1" applyBorder="1" applyAlignment="1">
      <alignment horizontal="center" vertical="center" wrapText="1"/>
    </xf>
    <xf numFmtId="14" fontId="55" fillId="44" borderId="1" xfId="0" applyNumberFormat="1" applyFont="1" applyFill="1" applyBorder="1" applyAlignment="1">
      <alignment horizontal="center" vertical="center" wrapText="1"/>
    </xf>
    <xf numFmtId="168" fontId="55" fillId="6" borderId="1" xfId="0" applyNumberFormat="1" applyFont="1" applyFill="1" applyBorder="1" applyAlignment="1">
      <alignment horizontal="left" vertical="center" wrapText="1"/>
    </xf>
    <xf numFmtId="168" fontId="54" fillId="6" borderId="1" xfId="0" applyNumberFormat="1" applyFont="1" applyFill="1" applyBorder="1" applyAlignment="1">
      <alignment horizontal="center" vertical="center" wrapText="1"/>
    </xf>
    <xf numFmtId="14" fontId="55" fillId="0" borderId="1" xfId="0" applyNumberFormat="1" applyFont="1" applyFill="1" applyBorder="1" applyAlignment="1">
      <alignment horizontal="center" vertical="center" wrapText="1"/>
    </xf>
    <xf numFmtId="14" fontId="55" fillId="15" borderId="1" xfId="0" applyNumberFormat="1" applyFont="1" applyFill="1" applyBorder="1" applyAlignment="1">
      <alignment horizontal="center" vertical="center" wrapText="1"/>
    </xf>
    <xf numFmtId="14" fontId="55" fillId="6" borderId="1" xfId="0" applyNumberFormat="1" applyFont="1" applyFill="1" applyBorder="1" applyAlignment="1">
      <alignment horizontal="center" vertical="center" wrapText="1"/>
    </xf>
    <xf numFmtId="14" fontId="55" fillId="3" borderId="1" xfId="0" applyNumberFormat="1" applyFont="1" applyFill="1" applyBorder="1" applyAlignment="1">
      <alignment horizontal="center" vertical="center" wrapText="1"/>
    </xf>
    <xf numFmtId="14" fontId="55" fillId="0" borderId="1" xfId="0" applyNumberFormat="1" applyFont="1" applyBorder="1" applyAlignment="1">
      <alignment horizontal="left" vertical="center" wrapText="1"/>
    </xf>
    <xf numFmtId="168" fontId="57" fillId="6" borderId="1" xfId="0" applyNumberFormat="1" applyFont="1" applyFill="1" applyBorder="1" applyAlignment="1">
      <alignment horizontal="center" vertical="center" wrapText="1"/>
    </xf>
    <xf numFmtId="14" fontId="54" fillId="6" borderId="1" xfId="0" applyNumberFormat="1" applyFont="1" applyFill="1" applyBorder="1" applyAlignment="1">
      <alignment horizontal="center" vertical="center" wrapText="1"/>
    </xf>
    <xf numFmtId="14" fontId="55" fillId="0" borderId="4" xfId="0" applyNumberFormat="1" applyFont="1" applyBorder="1" applyAlignment="1">
      <alignment horizontal="center" vertical="center" wrapText="1"/>
    </xf>
    <xf numFmtId="14" fontId="55" fillId="0" borderId="3" xfId="0" applyNumberFormat="1" applyFont="1" applyBorder="1" applyAlignment="1">
      <alignment horizontal="center" vertical="center" wrapText="1"/>
    </xf>
    <xf numFmtId="168" fontId="55" fillId="6" borderId="4" xfId="0" applyNumberFormat="1" applyFont="1" applyFill="1" applyBorder="1" applyAlignment="1">
      <alignment horizontal="center" vertical="center" wrapText="1"/>
    </xf>
    <xf numFmtId="14" fontId="55" fillId="2" borderId="2" xfId="0" applyNumberFormat="1" applyFont="1" applyFill="1" applyBorder="1" applyAlignment="1">
      <alignment horizontal="center" vertical="center" wrapText="1"/>
    </xf>
    <xf numFmtId="14" fontId="55" fillId="0" borderId="2" xfId="0" applyNumberFormat="1" applyFont="1" applyBorder="1" applyAlignment="1">
      <alignment horizontal="center" vertical="center" wrapText="1"/>
    </xf>
    <xf numFmtId="14" fontId="55" fillId="2" borderId="5" xfId="0" applyNumberFormat="1" applyFont="1" applyFill="1" applyBorder="1" applyAlignment="1">
      <alignment horizontal="center" vertical="center" wrapText="1"/>
    </xf>
    <xf numFmtId="168" fontId="55" fillId="6" borderId="6" xfId="0" applyNumberFormat="1" applyFont="1" applyFill="1" applyBorder="1" applyAlignment="1">
      <alignment horizontal="center" vertical="center" wrapText="1"/>
    </xf>
    <xf numFmtId="14" fontId="55" fillId="0" borderId="2" xfId="0" applyNumberFormat="1" applyFont="1" applyFill="1" applyBorder="1" applyAlignment="1">
      <alignment horizontal="center" vertical="center" wrapText="1"/>
    </xf>
    <xf numFmtId="14" fontId="55" fillId="0" borderId="0" xfId="0" applyNumberFormat="1" applyFont="1" applyAlignment="1">
      <alignment wrapText="1"/>
    </xf>
    <xf numFmtId="168" fontId="55" fillId="6" borderId="0" xfId="0" applyNumberFormat="1" applyFont="1" applyFill="1" applyAlignment="1">
      <alignment wrapText="1"/>
    </xf>
    <xf numFmtId="0" fontId="54" fillId="0" borderId="1" xfId="0" applyFont="1" applyBorder="1" applyAlignment="1">
      <alignment horizontal="left" vertical="center"/>
    </xf>
    <xf numFmtId="0" fontId="58" fillId="0" borderId="1" xfId="0" applyFont="1" applyBorder="1" applyAlignment="1">
      <alignment horizontal="left" vertical="center" wrapText="1"/>
    </xf>
    <xf numFmtId="0" fontId="58" fillId="3" borderId="1" xfId="0" applyFont="1" applyFill="1" applyBorder="1" applyAlignment="1">
      <alignment horizontal="left" vertical="center" wrapText="1"/>
    </xf>
    <xf numFmtId="0" fontId="54" fillId="0" borderId="1" xfId="0" applyFont="1" applyFill="1" applyBorder="1" applyAlignment="1">
      <alignment horizontal="left" vertical="center"/>
    </xf>
    <xf numFmtId="0" fontId="58" fillId="0" borderId="1" xfId="0" applyFont="1" applyFill="1" applyBorder="1" applyAlignment="1">
      <alignment horizontal="left" vertical="center" wrapText="1"/>
    </xf>
    <xf numFmtId="2" fontId="55" fillId="15" borderId="1" xfId="0" applyNumberFormat="1" applyFont="1" applyFill="1" applyBorder="1" applyAlignment="1">
      <alignment horizontal="left" vertical="center" wrapText="1" shrinkToFit="1"/>
    </xf>
    <xf numFmtId="0" fontId="55" fillId="0" borderId="0" xfId="0" applyFont="1" applyFill="1" applyBorder="1" applyAlignment="1">
      <alignment vertical="center" wrapText="1"/>
    </xf>
    <xf numFmtId="0" fontId="55" fillId="3" borderId="1" xfId="0" applyFont="1" applyFill="1" applyBorder="1" applyAlignment="1">
      <alignment horizontal="left" vertical="center" wrapText="1"/>
    </xf>
    <xf numFmtId="0" fontId="54" fillId="0" borderId="1" xfId="0" applyFont="1" applyFill="1" applyBorder="1" applyAlignment="1">
      <alignment vertical="center"/>
    </xf>
    <xf numFmtId="1" fontId="55" fillId="0" borderId="1" xfId="0" applyNumberFormat="1" applyFont="1" applyBorder="1" applyAlignment="1">
      <alignment horizontal="left" vertical="center" wrapText="1"/>
    </xf>
    <xf numFmtId="2" fontId="58" fillId="0" borderId="1" xfId="0" applyNumberFormat="1" applyFont="1" applyFill="1" applyBorder="1" applyAlignment="1">
      <alignment horizontal="left" vertical="center" wrapText="1"/>
    </xf>
    <xf numFmtId="2" fontId="58" fillId="0" borderId="1" xfId="0" applyNumberFormat="1" applyFont="1" applyBorder="1" applyAlignment="1">
      <alignment vertical="center" wrapText="1"/>
    </xf>
    <xf numFmtId="2" fontId="55" fillId="0" borderId="1" xfId="0" applyNumberFormat="1" applyFont="1" applyBorder="1" applyAlignment="1">
      <alignment horizontal="left" vertical="center" wrapText="1" shrinkToFit="1"/>
    </xf>
    <xf numFmtId="0" fontId="55" fillId="2" borderId="1" xfId="0" applyFont="1" applyFill="1" applyBorder="1" applyAlignment="1">
      <alignment vertical="center" wrapText="1"/>
    </xf>
    <xf numFmtId="0" fontId="54" fillId="0" borderId="1" xfId="0" applyFont="1" applyBorder="1" applyAlignment="1">
      <alignment vertical="center"/>
    </xf>
    <xf numFmtId="0" fontId="54" fillId="12" borderId="1" xfId="0" applyFont="1" applyFill="1" applyBorder="1" applyAlignment="1">
      <alignment vertical="center"/>
    </xf>
    <xf numFmtId="0" fontId="54" fillId="29" borderId="1" xfId="0" applyFont="1" applyFill="1" applyBorder="1" applyAlignment="1">
      <alignment vertical="center"/>
    </xf>
    <xf numFmtId="0" fontId="54" fillId="0" borderId="1" xfId="0" applyFont="1" applyFill="1" applyBorder="1" applyAlignment="1">
      <alignment horizontal="center" vertical="center" wrapText="1"/>
    </xf>
    <xf numFmtId="2" fontId="38" fillId="0" borderId="8" xfId="0" applyNumberFormat="1" applyFont="1" applyBorder="1" applyAlignment="1">
      <alignment vertical="center" wrapText="1"/>
    </xf>
    <xf numFmtId="0" fontId="13" fillId="0" borderId="1" xfId="0" applyFont="1" applyFill="1" applyBorder="1" applyAlignment="1">
      <alignment horizontal="left" vertical="center"/>
    </xf>
    <xf numFmtId="0" fontId="13" fillId="0" borderId="1" xfId="0" applyFont="1" applyBorder="1" applyAlignment="1">
      <alignment horizontal="center" vertical="center"/>
    </xf>
    <xf numFmtId="49" fontId="0" fillId="2" borderId="1" xfId="0" applyNumberFormat="1" applyFill="1" applyBorder="1" applyAlignment="1">
      <alignment horizontal="left" vertical="center" wrapText="1"/>
    </xf>
    <xf numFmtId="3" fontId="0" fillId="0" borderId="1" xfId="0" applyNumberFormat="1" applyBorder="1" applyAlignment="1">
      <alignment vertical="center"/>
    </xf>
    <xf numFmtId="0" fontId="13" fillId="0" borderId="1" xfId="0" applyFont="1" applyFill="1" applyBorder="1" applyAlignment="1">
      <alignment horizontal="center" vertical="center"/>
    </xf>
    <xf numFmtId="0" fontId="13" fillId="2" borderId="1" xfId="0" applyFont="1" applyFill="1" applyBorder="1" applyAlignment="1">
      <alignment horizontal="center" vertical="center"/>
    </xf>
    <xf numFmtId="0" fontId="61" fillId="0" borderId="1" xfId="24" applyFont="1" applyBorder="1" applyAlignment="1">
      <alignment horizontal="center" vertical="center" wrapText="1"/>
    </xf>
    <xf numFmtId="0" fontId="55" fillId="0" borderId="1" xfId="0" applyFont="1" applyBorder="1" applyAlignment="1">
      <alignment horizontal="center" vertical="center" wrapText="1"/>
    </xf>
    <xf numFmtId="0" fontId="55" fillId="3" borderId="1" xfId="0" applyFont="1" applyFill="1" applyBorder="1" applyAlignment="1">
      <alignment horizontal="center" vertical="center" wrapText="1"/>
    </xf>
    <xf numFmtId="0" fontId="54" fillId="53" borderId="1" xfId="0" applyFont="1" applyFill="1" applyBorder="1" applyAlignment="1">
      <alignment vertical="center" wrapText="1"/>
    </xf>
    <xf numFmtId="0" fontId="54" fillId="53" borderId="1" xfId="0" applyFont="1" applyFill="1" applyBorder="1" applyAlignment="1">
      <alignment horizontal="left" vertical="center" wrapText="1"/>
    </xf>
    <xf numFmtId="0" fontId="64" fillId="0" borderId="1" xfId="0" applyFont="1" applyBorder="1" applyAlignment="1">
      <alignment vertical="center" wrapText="1"/>
    </xf>
    <xf numFmtId="0" fontId="55" fillId="0" borderId="1" xfId="0" applyFont="1" applyFill="1" applyBorder="1" applyAlignment="1">
      <alignment horizontal="center" vertical="center" wrapText="1"/>
    </xf>
    <xf numFmtId="0" fontId="54" fillId="0" borderId="1" xfId="0" applyFont="1" applyFill="1" applyBorder="1" applyAlignment="1">
      <alignment vertical="center" wrapText="1"/>
    </xf>
    <xf numFmtId="0" fontId="55" fillId="0" borderId="0" xfId="0" applyFont="1" applyBorder="1" applyAlignment="1">
      <alignment vertical="center" wrapText="1"/>
    </xf>
    <xf numFmtId="0" fontId="54" fillId="3" borderId="1" xfId="0" applyFont="1" applyFill="1" applyBorder="1" applyAlignment="1">
      <alignment horizontal="center" vertical="center" wrapText="1"/>
    </xf>
    <xf numFmtId="49" fontId="55" fillId="3" borderId="1" xfId="0" applyNumberFormat="1" applyFont="1" applyFill="1" applyBorder="1" applyAlignment="1">
      <alignment vertical="center" wrapText="1"/>
    </xf>
    <xf numFmtId="0" fontId="54" fillId="12" borderId="1" xfId="0" applyFont="1" applyFill="1" applyBorder="1" applyAlignment="1">
      <alignment vertical="center" wrapText="1"/>
    </xf>
    <xf numFmtId="0" fontId="54" fillId="29" borderId="1" xfId="0" applyFont="1" applyFill="1" applyBorder="1" applyAlignment="1">
      <alignment vertical="center" wrapText="1"/>
    </xf>
    <xf numFmtId="0" fontId="54" fillId="0" borderId="1" xfId="0" applyFont="1" applyBorder="1" applyAlignment="1">
      <alignment horizontal="center" vertical="center" wrapText="1"/>
    </xf>
    <xf numFmtId="0" fontId="54" fillId="2" borderId="1" xfId="0" applyFont="1" applyFill="1" applyBorder="1" applyAlignment="1">
      <alignment vertical="center" wrapText="1"/>
    </xf>
    <xf numFmtId="0" fontId="54" fillId="2" borderId="1" xfId="0" applyFont="1" applyFill="1" applyBorder="1" applyAlignment="1">
      <alignment horizontal="center" vertical="center" wrapText="1"/>
    </xf>
    <xf numFmtId="49" fontId="55" fillId="2" borderId="0" xfId="0" applyNumberFormat="1" applyFont="1" applyFill="1" applyBorder="1" applyAlignment="1">
      <alignment horizontal="left" vertical="center" wrapText="1"/>
    </xf>
    <xf numFmtId="2" fontId="1" fillId="0" borderId="1" xfId="0" applyNumberFormat="1" applyFont="1" applyBorder="1" applyAlignment="1">
      <alignment wrapText="1"/>
    </xf>
    <xf numFmtId="1" fontId="1" fillId="0" borderId="1" xfId="0" applyNumberFormat="1" applyFont="1" applyBorder="1" applyAlignment="1">
      <alignment wrapText="1"/>
    </xf>
    <xf numFmtId="2" fontId="1" fillId="2" borderId="1" xfId="0" applyNumberFormat="1" applyFont="1" applyFill="1" applyBorder="1" applyAlignment="1">
      <alignment wrapText="1"/>
    </xf>
    <xf numFmtId="14" fontId="1" fillId="0" borderId="1" xfId="0" applyNumberFormat="1" applyFont="1" applyBorder="1" applyAlignment="1">
      <alignment wrapText="1"/>
    </xf>
    <xf numFmtId="2" fontId="1" fillId="0" borderId="1" xfId="0" applyNumberFormat="1" applyFont="1" applyBorder="1" applyAlignment="1">
      <alignment horizontal="center" wrapText="1"/>
    </xf>
    <xf numFmtId="2" fontId="1" fillId="0" borderId="1" xfId="0" applyNumberFormat="1" applyFont="1" applyBorder="1" applyAlignment="1">
      <alignment vertical="center" wrapText="1"/>
    </xf>
    <xf numFmtId="1" fontId="1" fillId="0" borderId="1" xfId="0" applyNumberFormat="1" applyFont="1" applyBorder="1" applyAlignment="1">
      <alignment horizontal="center" vertical="center" wrapText="1"/>
    </xf>
    <xf numFmtId="2" fontId="1" fillId="0" borderId="1" xfId="0" applyNumberFormat="1" applyFont="1" applyBorder="1" applyAlignment="1">
      <alignment horizontal="center" vertical="center" wrapText="1"/>
    </xf>
    <xf numFmtId="0" fontId="80" fillId="0" borderId="23" xfId="379" applyFont="1" applyFill="1" applyBorder="1" applyAlignment="1">
      <alignment vertical="center" wrapText="1"/>
    </xf>
    <xf numFmtId="1" fontId="1" fillId="0" borderId="1" xfId="0" applyNumberFormat="1" applyFont="1" applyBorder="1" applyAlignment="1">
      <alignment vertical="center" wrapText="1"/>
    </xf>
    <xf numFmtId="2" fontId="1" fillId="2" borderId="1" xfId="0" applyNumberFormat="1" applyFont="1" applyFill="1" applyBorder="1" applyAlignment="1">
      <alignment vertical="center" wrapText="1"/>
    </xf>
    <xf numFmtId="14" fontId="1" fillId="0" borderId="1" xfId="0" applyNumberFormat="1" applyFont="1" applyBorder="1" applyAlignment="1">
      <alignment vertical="center" wrapText="1"/>
    </xf>
    <xf numFmtId="2" fontId="77" fillId="15" borderId="18" xfId="0" applyNumberFormat="1" applyFont="1" applyFill="1" applyBorder="1" applyAlignment="1">
      <alignment horizontal="center" vertical="center" wrapText="1"/>
    </xf>
    <xf numFmtId="2" fontId="77" fillId="0" borderId="18" xfId="0" applyNumberFormat="1" applyFont="1" applyBorder="1" applyAlignment="1">
      <alignment horizontal="center" vertical="center" wrapText="1"/>
    </xf>
    <xf numFmtId="2" fontId="46" fillId="0" borderId="19" xfId="0" applyNumberFormat="1" applyFont="1" applyBorder="1" applyAlignment="1">
      <alignment vertical="center" wrapText="1"/>
    </xf>
    <xf numFmtId="2" fontId="38" fillId="4" borderId="6" xfId="0" applyNumberFormat="1" applyFont="1" applyFill="1" applyBorder="1" applyAlignment="1">
      <alignment vertical="center" wrapText="1"/>
    </xf>
    <xf numFmtId="14" fontId="55" fillId="0" borderId="6" xfId="0" applyNumberFormat="1" applyFont="1" applyBorder="1" applyAlignment="1">
      <alignment horizontal="center" vertical="center" wrapText="1"/>
    </xf>
    <xf numFmtId="14" fontId="55" fillId="0" borderId="5" xfId="0" applyNumberFormat="1" applyFont="1" applyBorder="1" applyAlignment="1">
      <alignment horizontal="center" vertical="center" wrapText="1"/>
    </xf>
    <xf numFmtId="14" fontId="5" fillId="0" borderId="6" xfId="0" applyNumberFormat="1" applyFont="1" applyBorder="1" applyAlignment="1">
      <alignment horizontal="center" vertical="center" wrapText="1"/>
    </xf>
    <xf numFmtId="2" fontId="49" fillId="0" borderId="6" xfId="0" applyNumberFormat="1" applyFont="1" applyBorder="1" applyAlignment="1">
      <alignment vertical="center" wrapText="1"/>
    </xf>
    <xf numFmtId="0" fontId="80" fillId="0" borderId="1" xfId="379" applyFont="1" applyFill="1" applyBorder="1" applyAlignment="1">
      <alignment vertical="center" wrapText="1"/>
    </xf>
    <xf numFmtId="0" fontId="61" fillId="0" borderId="1" xfId="379" applyFont="1" applyFill="1" applyBorder="1" applyAlignment="1">
      <alignment vertical="center" wrapText="1"/>
    </xf>
    <xf numFmtId="2" fontId="38" fillId="4" borderId="1" xfId="59" applyNumberFormat="1" applyFont="1" applyFill="1" applyBorder="1" applyAlignment="1">
      <alignment horizontal="left" vertical="center" wrapText="1"/>
    </xf>
    <xf numFmtId="1" fontId="54" fillId="0" borderId="1" xfId="0" applyNumberFormat="1" applyFont="1" applyFill="1" applyBorder="1" applyAlignment="1">
      <alignment horizontal="left" vertical="center" wrapText="1"/>
    </xf>
    <xf numFmtId="1" fontId="58" fillId="0" borderId="1" xfId="0" applyNumberFormat="1" applyFont="1" applyBorder="1" applyAlignment="1">
      <alignment horizontal="left" vertical="center" wrapText="1"/>
    </xf>
    <xf numFmtId="1" fontId="54" fillId="0" borderId="1" xfId="0" applyNumberFormat="1" applyFont="1" applyBorder="1" applyAlignment="1">
      <alignment horizontal="left" vertical="center" wrapText="1"/>
    </xf>
    <xf numFmtId="1" fontId="55" fillId="0" borderId="0" xfId="0" applyNumberFormat="1" applyFont="1" applyBorder="1" applyAlignment="1">
      <alignment horizontal="left" vertical="center" wrapText="1"/>
    </xf>
    <xf numFmtId="1" fontId="54" fillId="11" borderId="1" xfId="0" applyNumberFormat="1" applyFont="1" applyFill="1" applyBorder="1" applyAlignment="1">
      <alignment horizontal="left" vertical="center" wrapText="1"/>
    </xf>
    <xf numFmtId="0" fontId="64" fillId="0" borderId="1" xfId="0" applyFont="1" applyBorder="1" applyAlignment="1">
      <alignment horizontal="left" vertical="center" wrapText="1"/>
    </xf>
    <xf numFmtId="1" fontId="54" fillId="15" borderId="1" xfId="0" applyNumberFormat="1" applyFont="1" applyFill="1" applyBorder="1" applyAlignment="1">
      <alignment horizontal="left" vertical="center" wrapText="1"/>
    </xf>
    <xf numFmtId="1" fontId="55" fillId="0" borderId="6" xfId="0" applyNumberFormat="1" applyFont="1" applyBorder="1" applyAlignment="1">
      <alignment horizontal="left" vertical="center" wrapText="1"/>
    </xf>
    <xf numFmtId="1" fontId="55" fillId="0" borderId="4" xfId="0" applyNumberFormat="1" applyFont="1" applyBorder="1" applyAlignment="1">
      <alignment horizontal="left" vertical="center" wrapText="1"/>
    </xf>
    <xf numFmtId="1" fontId="55" fillId="0" borderId="0" xfId="0" applyNumberFormat="1" applyFont="1" applyAlignment="1">
      <alignment horizontal="left" vertical="center" wrapText="1"/>
    </xf>
    <xf numFmtId="1" fontId="60" fillId="29" borderId="13" xfId="0" applyNumberFormat="1" applyFont="1" applyFill="1" applyBorder="1" applyAlignment="1">
      <alignment horizontal="left" wrapText="1"/>
    </xf>
    <xf numFmtId="0" fontId="54" fillId="0" borderId="1" xfId="371" applyFont="1" applyBorder="1" applyAlignment="1">
      <alignment vertical="center" wrapText="1"/>
    </xf>
    <xf numFmtId="0" fontId="80" fillId="0" borderId="23" xfId="379" applyFont="1" applyFill="1" applyBorder="1" applyAlignment="1">
      <alignment horizontal="right" vertical="center" wrapText="1"/>
    </xf>
    <xf numFmtId="0" fontId="0" fillId="16" borderId="1" xfId="0" applyFill="1" applyBorder="1" applyAlignment="1">
      <alignment vertical="center"/>
    </xf>
    <xf numFmtId="0" fontId="0" fillId="0" borderId="1" xfId="0" applyFill="1" applyBorder="1" applyAlignment="1">
      <alignment vertical="center"/>
    </xf>
    <xf numFmtId="0" fontId="0" fillId="3" borderId="1" xfId="0" applyFill="1" applyBorder="1" applyAlignment="1">
      <alignment vertical="center"/>
    </xf>
    <xf numFmtId="2" fontId="49" fillId="0" borderId="19" xfId="0" applyNumberFormat="1" applyFont="1" applyBorder="1" applyAlignment="1">
      <alignment vertical="center" wrapText="1"/>
    </xf>
    <xf numFmtId="1" fontId="49" fillId="0" borderId="6" xfId="0" applyNumberFormat="1" applyFont="1" applyBorder="1" applyAlignment="1">
      <alignment vertical="center" wrapText="1"/>
    </xf>
    <xf numFmtId="2" fontId="49" fillId="0" borderId="5" xfId="0" applyNumberFormat="1" applyFont="1" applyBorder="1" applyAlignment="1">
      <alignment vertical="center" wrapText="1"/>
    </xf>
    <xf numFmtId="2" fontId="49" fillId="2" borderId="6" xfId="0" applyNumberFormat="1" applyFont="1" applyFill="1" applyBorder="1" applyAlignment="1">
      <alignment vertical="center" wrapText="1"/>
    </xf>
    <xf numFmtId="14" fontId="49" fillId="0" borderId="6" xfId="0" applyNumberFormat="1" applyFont="1" applyBorder="1" applyAlignment="1">
      <alignment vertical="center" wrapText="1"/>
    </xf>
    <xf numFmtId="0" fontId="80" fillId="0" borderId="6" xfId="379" applyFont="1" applyFill="1" applyBorder="1" applyAlignment="1">
      <alignment vertical="center" wrapText="1"/>
    </xf>
    <xf numFmtId="0" fontId="54" fillId="0" borderId="1" xfId="371" applyNumberFormat="1" applyFont="1" applyFill="1" applyBorder="1" applyAlignment="1" applyProtection="1">
      <alignment vertical="center" wrapText="1"/>
    </xf>
    <xf numFmtId="0" fontId="82" fillId="0" borderId="1" xfId="371" applyNumberFormat="1" applyFont="1" applyFill="1" applyBorder="1" applyAlignment="1" applyProtection="1">
      <alignment horizontal="left" vertical="center"/>
    </xf>
    <xf numFmtId="0" fontId="83" fillId="0" borderId="1" xfId="0" applyFont="1" applyBorder="1" applyAlignment="1">
      <alignment vertical="center"/>
    </xf>
    <xf numFmtId="49" fontId="3" fillId="2" borderId="1" xfId="11" applyNumberFormat="1" applyFill="1" applyBorder="1" applyAlignment="1">
      <alignment horizontal="left" vertical="center" wrapText="1"/>
    </xf>
    <xf numFmtId="0" fontId="0" fillId="0" borderId="1" xfId="0" applyFill="1" applyBorder="1"/>
    <xf numFmtId="0" fontId="0" fillId="0" borderId="1" xfId="0" applyFill="1" applyBorder="1" applyAlignment="1">
      <alignment wrapText="1"/>
    </xf>
    <xf numFmtId="2" fontId="57" fillId="15" borderId="16" xfId="0" applyNumberFormat="1" applyFont="1" applyFill="1" applyBorder="1" applyAlignment="1">
      <alignment horizontal="left" wrapText="1"/>
    </xf>
    <xf numFmtId="169" fontId="55" fillId="0" borderId="8" xfId="0" applyNumberFormat="1" applyFont="1" applyBorder="1" applyAlignment="1">
      <alignment horizontal="left" vertical="center" wrapText="1"/>
    </xf>
    <xf numFmtId="2" fontId="55" fillId="0" borderId="8" xfId="0" applyNumberFormat="1" applyFont="1" applyBorder="1" applyAlignment="1">
      <alignment horizontal="left" vertical="center" wrapText="1"/>
    </xf>
    <xf numFmtId="169" fontId="55" fillId="0" borderId="19" xfId="0" applyNumberFormat="1" applyFont="1" applyBorder="1" applyAlignment="1">
      <alignment horizontal="left" vertical="center" wrapText="1"/>
    </xf>
    <xf numFmtId="2" fontId="60" fillId="17" borderId="29" xfId="0" applyNumberFormat="1" applyFont="1" applyFill="1" applyBorder="1" applyAlignment="1">
      <alignment horizontal="center" wrapText="1"/>
    </xf>
    <xf numFmtId="0" fontId="55" fillId="2" borderId="2" xfId="0" applyFont="1" applyFill="1" applyBorder="1" applyAlignment="1">
      <alignment horizontal="left" vertical="center" wrapText="1"/>
    </xf>
    <xf numFmtId="2" fontId="55" fillId="2" borderId="2" xfId="0" applyNumberFormat="1" applyFont="1" applyFill="1" applyBorder="1" applyAlignment="1">
      <alignment horizontal="center" vertical="center" wrapText="1"/>
    </xf>
    <xf numFmtId="0" fontId="55" fillId="50" borderId="2" xfId="0" applyFont="1" applyFill="1" applyBorder="1" applyAlignment="1">
      <alignment horizontal="left" vertical="center" wrapText="1"/>
    </xf>
    <xf numFmtId="2" fontId="55" fillId="12" borderId="2" xfId="0" applyNumberFormat="1" applyFont="1" applyFill="1" applyBorder="1" applyAlignment="1">
      <alignment horizontal="left" vertical="center" wrapText="1"/>
    </xf>
    <xf numFmtId="2" fontId="56" fillId="50" borderId="2" xfId="0" applyNumberFormat="1" applyFont="1" applyFill="1" applyBorder="1" applyAlignment="1">
      <alignment horizontal="left" vertical="center" wrapText="1"/>
    </xf>
    <xf numFmtId="2" fontId="56" fillId="2" borderId="2" xfId="0" applyNumberFormat="1" applyFont="1" applyFill="1" applyBorder="1" applyAlignment="1">
      <alignment horizontal="left" vertical="center" wrapText="1"/>
    </xf>
    <xf numFmtId="0" fontId="55" fillId="2" borderId="2" xfId="0" applyFont="1" applyFill="1" applyBorder="1" applyAlignment="1">
      <alignment horizontal="center" vertical="center" wrapText="1"/>
    </xf>
    <xf numFmtId="2" fontId="54" fillId="0" borderId="2" xfId="0" applyNumberFormat="1" applyFont="1" applyBorder="1" applyAlignment="1">
      <alignment vertical="center" wrapText="1"/>
    </xf>
    <xf numFmtId="2" fontId="54" fillId="2" borderId="2" xfId="0" applyNumberFormat="1" applyFont="1" applyFill="1" applyBorder="1" applyAlignment="1">
      <alignment horizontal="left" vertical="center" wrapText="1"/>
    </xf>
    <xf numFmtId="2" fontId="55" fillId="2" borderId="3" xfId="0" applyNumberFormat="1" applyFont="1" applyFill="1" applyBorder="1" applyAlignment="1">
      <alignment horizontal="left" vertical="center" wrapText="1"/>
    </xf>
    <xf numFmtId="2" fontId="55" fillId="2" borderId="5" xfId="0" applyNumberFormat="1" applyFont="1" applyFill="1" applyBorder="1" applyAlignment="1">
      <alignment horizontal="left" vertical="center" wrapText="1"/>
    </xf>
    <xf numFmtId="2" fontId="57" fillId="15" borderId="1" xfId="0" applyNumberFormat="1" applyFont="1" applyFill="1" applyBorder="1" applyAlignment="1">
      <alignment vertical="center" wrapText="1"/>
    </xf>
    <xf numFmtId="2" fontId="56" fillId="0" borderId="2" xfId="0" applyNumberFormat="1" applyFont="1" applyFill="1" applyBorder="1" applyAlignment="1">
      <alignment horizontal="left" vertical="center" wrapText="1"/>
    </xf>
    <xf numFmtId="0" fontId="55" fillId="0" borderId="2" xfId="0" applyFont="1" applyFill="1" applyBorder="1" applyAlignment="1">
      <alignment horizontal="left" vertical="center" wrapText="1"/>
    </xf>
    <xf numFmtId="2" fontId="55" fillId="0" borderId="2" xfId="0" applyNumberFormat="1" applyFont="1" applyFill="1" applyBorder="1" applyAlignment="1">
      <alignment horizontal="center" vertical="center" wrapText="1"/>
    </xf>
    <xf numFmtId="2" fontId="55" fillId="0" borderId="0" xfId="0" applyNumberFormat="1" applyFont="1" applyFill="1" applyBorder="1" applyAlignment="1">
      <alignment horizontal="left" vertical="center" wrapText="1"/>
    </xf>
    <xf numFmtId="2" fontId="55" fillId="0" borderId="0" xfId="0" applyNumberFormat="1" applyFont="1" applyFill="1" applyAlignment="1">
      <alignment horizontal="left" vertical="center" wrapText="1"/>
    </xf>
    <xf numFmtId="0" fontId="55" fillId="0" borderId="2" xfId="0" applyFont="1" applyFill="1" applyBorder="1" applyAlignment="1">
      <alignment horizontal="center" vertical="center" wrapText="1"/>
    </xf>
    <xf numFmtId="2" fontId="54" fillId="0" borderId="2" xfId="0" applyNumberFormat="1" applyFont="1" applyFill="1" applyBorder="1" applyAlignment="1">
      <alignment vertical="center" wrapText="1"/>
    </xf>
    <xf numFmtId="2" fontId="55" fillId="0" borderId="3" xfId="0" applyNumberFormat="1" applyFont="1" applyFill="1" applyBorder="1" applyAlignment="1">
      <alignment horizontal="left" vertical="center" wrapText="1"/>
    </xf>
    <xf numFmtId="2" fontId="55" fillId="0" borderId="5" xfId="0" applyNumberFormat="1" applyFont="1" applyFill="1" applyBorder="1" applyAlignment="1">
      <alignment horizontal="left" vertical="center" wrapText="1"/>
    </xf>
    <xf numFmtId="2" fontId="60" fillId="3" borderId="29" xfId="0" applyNumberFormat="1" applyFont="1" applyFill="1" applyBorder="1" applyAlignment="1">
      <alignment horizontal="center" wrapText="1"/>
    </xf>
    <xf numFmtId="2" fontId="55" fillId="10" borderId="1" xfId="0" applyNumberFormat="1" applyFont="1" applyFill="1" applyBorder="1" applyAlignment="1">
      <alignment vertical="center" wrapText="1"/>
    </xf>
    <xf numFmtId="2" fontId="55" fillId="6" borderId="2" xfId="0" applyNumberFormat="1" applyFont="1" applyFill="1" applyBorder="1" applyAlignment="1">
      <alignment horizontal="left" vertical="center" wrapText="1"/>
    </xf>
    <xf numFmtId="2" fontId="38" fillId="6" borderId="1" xfId="0" applyNumberFormat="1" applyFont="1" applyFill="1" applyBorder="1" applyAlignment="1">
      <alignment horizontal="center" vertical="center" wrapText="1"/>
    </xf>
    <xf numFmtId="0" fontId="54" fillId="0" borderId="1" xfId="0" applyNumberFormat="1" applyFont="1" applyBorder="1" applyAlignment="1">
      <alignment horizontal="center" vertical="center" wrapText="1"/>
    </xf>
    <xf numFmtId="2" fontId="55" fillId="0" borderId="0" xfId="0" applyNumberFormat="1" applyFont="1" applyFill="1" applyBorder="1" applyAlignment="1">
      <alignment vertical="center" wrapText="1"/>
    </xf>
    <xf numFmtId="0" fontId="0" fillId="0" borderId="0" xfId="0" applyBorder="1" applyAlignment="1">
      <alignment horizontal="left" vertical="center"/>
    </xf>
    <xf numFmtId="0" fontId="54" fillId="0" borderId="11" xfId="0" applyFont="1" applyFill="1" applyBorder="1" applyAlignment="1">
      <alignment horizontal="left" vertical="center" wrapText="1"/>
    </xf>
    <xf numFmtId="1" fontId="54" fillId="0" borderId="0" xfId="0" applyNumberFormat="1" applyFont="1" applyFill="1" applyBorder="1" applyAlignment="1">
      <alignment horizontal="left" vertical="center" wrapText="1"/>
    </xf>
    <xf numFmtId="1" fontId="54" fillId="3" borderId="0" xfId="0" applyNumberFormat="1" applyFont="1" applyFill="1" applyBorder="1" applyAlignment="1">
      <alignment horizontal="left" vertical="center" wrapText="1"/>
    </xf>
    <xf numFmtId="1" fontId="54" fillId="0" borderId="6" xfId="0" applyNumberFormat="1" applyFont="1" applyBorder="1" applyAlignment="1">
      <alignment horizontal="left" vertical="center" wrapText="1"/>
    </xf>
    <xf numFmtId="1" fontId="54" fillId="0" borderId="0" xfId="0" applyNumberFormat="1" applyFont="1" applyBorder="1" applyAlignment="1">
      <alignment horizontal="left" vertical="center" wrapText="1"/>
    </xf>
    <xf numFmtId="1" fontId="54" fillId="0" borderId="6" xfId="0" applyNumberFormat="1" applyFont="1" applyFill="1" applyBorder="1" applyAlignment="1">
      <alignment horizontal="left" vertical="center" wrapText="1"/>
    </xf>
    <xf numFmtId="1" fontId="54" fillId="0" borderId="4" xfId="0" applyNumberFormat="1" applyFont="1" applyFill="1" applyBorder="1" applyAlignment="1">
      <alignment horizontal="left" vertical="center" wrapText="1"/>
    </xf>
    <xf numFmtId="0" fontId="54" fillId="0" borderId="0" xfId="0" applyFont="1" applyBorder="1" applyAlignment="1">
      <alignment horizontal="left" vertical="center" wrapText="1"/>
    </xf>
    <xf numFmtId="0" fontId="58" fillId="0" borderId="6" xfId="0" applyFont="1" applyBorder="1" applyAlignment="1">
      <alignment horizontal="left" vertical="center" wrapText="1"/>
    </xf>
    <xf numFmtId="0" fontId="55" fillId="0" borderId="4" xfId="0" applyFont="1" applyBorder="1" applyAlignment="1">
      <alignment horizontal="left" vertical="center" wrapText="1"/>
    </xf>
    <xf numFmtId="0" fontId="54" fillId="3" borderId="0" xfId="0" applyFont="1" applyFill="1" applyBorder="1" applyAlignment="1">
      <alignment horizontal="left" vertical="center" wrapText="1"/>
    </xf>
    <xf numFmtId="0" fontId="61" fillId="0" borderId="0" xfId="379" applyFont="1" applyFill="1" applyBorder="1" applyAlignment="1">
      <alignment vertical="center" wrapText="1"/>
    </xf>
    <xf numFmtId="0" fontId="79" fillId="0" borderId="1" xfId="0" applyFont="1" applyBorder="1" applyAlignment="1">
      <alignment horizontal="left" vertical="center" wrapText="1"/>
    </xf>
    <xf numFmtId="0" fontId="55" fillId="0" borderId="4" xfId="0" applyFont="1" applyBorder="1" applyAlignment="1">
      <alignment vertical="center" wrapText="1"/>
    </xf>
    <xf numFmtId="0" fontId="61" fillId="0" borderId="6" xfId="379" applyFont="1" applyFill="1" applyBorder="1" applyAlignment="1">
      <alignment vertical="center" wrapText="1"/>
    </xf>
    <xf numFmtId="49" fontId="54" fillId="2" borderId="25" xfId="0" applyNumberFormat="1" applyFont="1" applyFill="1" applyBorder="1" applyAlignment="1">
      <alignment horizontal="left" vertical="center" wrapText="1"/>
    </xf>
    <xf numFmtId="2" fontId="54" fillId="3" borderId="25" xfId="0" applyNumberFormat="1" applyFont="1" applyFill="1" applyBorder="1" applyAlignment="1">
      <alignment horizontal="left" vertical="center" wrapText="1"/>
    </xf>
    <xf numFmtId="0" fontId="54" fillId="3" borderId="25" xfId="0" applyFont="1" applyFill="1" applyBorder="1" applyAlignment="1">
      <alignment horizontal="left" vertical="center" wrapText="1"/>
    </xf>
    <xf numFmtId="49" fontId="55" fillId="2" borderId="23" xfId="0" applyNumberFormat="1" applyFont="1" applyFill="1" applyBorder="1" applyAlignment="1">
      <alignment horizontal="left" vertical="center" wrapText="1"/>
    </xf>
    <xf numFmtId="2" fontId="55" fillId="9" borderId="23" xfId="0" applyNumberFormat="1" applyFont="1" applyFill="1" applyBorder="1" applyAlignment="1">
      <alignment horizontal="left" vertical="center" wrapText="1"/>
    </xf>
    <xf numFmtId="2" fontId="55" fillId="0" borderId="23" xfId="0" applyNumberFormat="1" applyFont="1" applyBorder="1" applyAlignment="1">
      <alignment vertical="center" wrapText="1"/>
    </xf>
    <xf numFmtId="0" fontId="80" fillId="0" borderId="8" xfId="379" applyFont="1" applyFill="1" applyBorder="1" applyAlignment="1">
      <alignment horizontal="right" vertical="center" wrapText="1"/>
    </xf>
    <xf numFmtId="0" fontId="13" fillId="2" borderId="23" xfId="0" applyFont="1" applyFill="1" applyBorder="1" applyAlignment="1">
      <alignment horizontal="center" vertical="center"/>
    </xf>
    <xf numFmtId="0" fontId="0" fillId="0" borderId="8" xfId="0" applyBorder="1" applyAlignment="1">
      <alignment vertical="center"/>
    </xf>
    <xf numFmtId="2" fontId="77" fillId="0" borderId="23" xfId="0" applyNumberFormat="1" applyFont="1" applyBorder="1" applyAlignment="1">
      <alignment horizontal="center" vertical="center" wrapText="1"/>
    </xf>
    <xf numFmtId="0" fontId="80" fillId="0" borderId="1" xfId="379" applyFont="1" applyFill="1" applyBorder="1" applyAlignment="1">
      <alignment horizontal="right" vertical="center" wrapText="1"/>
    </xf>
    <xf numFmtId="0" fontId="0" fillId="0" borderId="23" xfId="0" applyBorder="1" applyAlignment="1">
      <alignment vertical="center"/>
    </xf>
    <xf numFmtId="0" fontId="13" fillId="0" borderId="23" xfId="0" applyFont="1" applyBorder="1" applyAlignment="1">
      <alignment horizontal="center" vertical="center"/>
    </xf>
    <xf numFmtId="2" fontId="0" fillId="0" borderId="23" xfId="0" applyNumberFormat="1" applyFont="1" applyBorder="1" applyAlignment="1">
      <alignment horizontal="center" vertical="center" wrapText="1"/>
    </xf>
    <xf numFmtId="2" fontId="0" fillId="0" borderId="19" xfId="0" applyNumberFormat="1" applyFont="1" applyBorder="1" applyAlignment="1">
      <alignment horizontal="center" vertical="center" wrapText="1"/>
    </xf>
    <xf numFmtId="3" fontId="0" fillId="0" borderId="9" xfId="0" applyNumberFormat="1" applyBorder="1" applyAlignment="1">
      <alignment vertical="center"/>
    </xf>
    <xf numFmtId="169" fontId="55" fillId="0" borderId="7" xfId="0" applyNumberFormat="1" applyFont="1" applyBorder="1" applyAlignment="1">
      <alignment horizontal="left" vertical="center" wrapText="1"/>
    </xf>
    <xf numFmtId="2" fontId="57" fillId="4" borderId="4" xfId="0" applyNumberFormat="1" applyFont="1" applyFill="1" applyBorder="1" applyAlignment="1">
      <alignment vertical="center" wrapText="1"/>
    </xf>
    <xf numFmtId="2" fontId="48" fillId="4" borderId="4" xfId="0" applyNumberFormat="1" applyFont="1" applyFill="1" applyBorder="1" applyAlignment="1">
      <alignment horizontal="left" vertical="center" wrapText="1"/>
    </xf>
    <xf numFmtId="2" fontId="57" fillId="4" borderId="9" xfId="0" applyNumberFormat="1" applyFont="1" applyFill="1" applyBorder="1" applyAlignment="1">
      <alignment vertical="center" wrapText="1"/>
    </xf>
    <xf numFmtId="2" fontId="48" fillId="4" borderId="9" xfId="0" applyNumberFormat="1" applyFont="1" applyFill="1" applyBorder="1" applyAlignment="1">
      <alignment horizontal="left" vertical="center" wrapText="1"/>
    </xf>
    <xf numFmtId="0" fontId="57" fillId="4" borderId="9" xfId="0" applyFont="1" applyFill="1" applyBorder="1" applyAlignment="1">
      <alignment vertical="center"/>
    </xf>
    <xf numFmtId="0" fontId="41" fillId="4" borderId="9" xfId="0" applyFont="1" applyFill="1" applyBorder="1" applyAlignment="1">
      <alignment horizontal="left" vertical="center"/>
    </xf>
    <xf numFmtId="2" fontId="46" fillId="0" borderId="9" xfId="0" applyNumberFormat="1" applyFont="1" applyFill="1" applyBorder="1" applyAlignment="1">
      <alignment horizontal="left" vertical="center" wrapText="1"/>
    </xf>
    <xf numFmtId="168" fontId="55" fillId="6" borderId="2" xfId="0" applyNumberFormat="1" applyFont="1" applyFill="1" applyBorder="1" applyAlignment="1">
      <alignment horizontal="center" vertical="center" wrapText="1"/>
    </xf>
    <xf numFmtId="14" fontId="55" fillId="0" borderId="6" xfId="0" applyNumberFormat="1" applyFont="1" applyFill="1" applyBorder="1" applyAlignment="1">
      <alignment horizontal="center" vertical="center" wrapText="1"/>
    </xf>
    <xf numFmtId="2" fontId="55" fillId="0" borderId="8" xfId="0" applyNumberFormat="1" applyFont="1" applyBorder="1" applyAlignment="1">
      <alignment vertical="center" wrapText="1"/>
    </xf>
    <xf numFmtId="2" fontId="49" fillId="0" borderId="8" xfId="0" applyNumberFormat="1" applyFont="1" applyBorder="1" applyAlignment="1">
      <alignment horizontal="left" vertical="center" wrapText="1"/>
    </xf>
    <xf numFmtId="2" fontId="49" fillId="0" borderId="2" xfId="0" applyNumberFormat="1" applyFont="1" applyBorder="1" applyAlignment="1">
      <alignment horizontal="left" vertical="center" wrapText="1"/>
    </xf>
    <xf numFmtId="0" fontId="0" fillId="0" borderId="11" xfId="0" applyNumberFormat="1" applyFont="1" applyFill="1" applyBorder="1" applyAlignment="1">
      <alignment horizontal="right"/>
    </xf>
    <xf numFmtId="0" fontId="13" fillId="0" borderId="1" xfId="0" applyFont="1" applyBorder="1" applyAlignment="1">
      <alignment horizontal="right"/>
    </xf>
    <xf numFmtId="14" fontId="55" fillId="0" borderId="8" xfId="0" applyNumberFormat="1" applyFont="1" applyBorder="1" applyAlignment="1">
      <alignment horizontal="left" vertical="center" wrapText="1"/>
    </xf>
    <xf numFmtId="0" fontId="13" fillId="0" borderId="1" xfId="0" applyFont="1" applyBorder="1" applyAlignment="1">
      <alignment horizontal="right" vertical="center"/>
    </xf>
    <xf numFmtId="0" fontId="0" fillId="0" borderId="1" xfId="0" applyBorder="1"/>
    <xf numFmtId="49" fontId="0" fillId="2" borderId="1" xfId="0" applyNumberFormat="1" applyFill="1" applyBorder="1" applyAlignment="1">
      <alignment horizontal="left" vertical="center" wrapText="1"/>
    </xf>
    <xf numFmtId="14" fontId="55" fillId="0" borderId="1" xfId="0" applyNumberFormat="1" applyFont="1" applyBorder="1" applyAlignment="1">
      <alignment horizontal="center" vertical="center" wrapText="1"/>
    </xf>
    <xf numFmtId="168" fontId="55" fillId="6" borderId="1" xfId="0" applyNumberFormat="1" applyFont="1" applyFill="1" applyBorder="1" applyAlignment="1">
      <alignment horizontal="center" vertical="center" wrapText="1"/>
    </xf>
    <xf numFmtId="2" fontId="55" fillId="13" borderId="1" xfId="0" applyNumberFormat="1" applyFont="1" applyFill="1" applyBorder="1" applyAlignment="1">
      <alignment vertical="center" wrapText="1"/>
    </xf>
    <xf numFmtId="14" fontId="38" fillId="50" borderId="1" xfId="0" applyNumberFormat="1" applyFont="1" applyFill="1" applyBorder="1" applyAlignment="1">
      <alignment horizontal="center" vertical="center" wrapText="1"/>
    </xf>
    <xf numFmtId="0" fontId="0" fillId="0" borderId="0" xfId="0" applyAlignment="1">
      <alignment horizontal="center" vertical="center"/>
    </xf>
    <xf numFmtId="2" fontId="75" fillId="15" borderId="15" xfId="0" applyNumberFormat="1" applyFont="1" applyFill="1" applyBorder="1" applyAlignment="1">
      <alignment horizontal="center" wrapText="1"/>
    </xf>
    <xf numFmtId="2" fontId="77" fillId="6" borderId="2" xfId="0" applyNumberFormat="1" applyFont="1" applyFill="1" applyBorder="1" applyAlignment="1">
      <alignment horizontal="center" vertical="center" wrapText="1"/>
    </xf>
    <xf numFmtId="2" fontId="77" fillId="50" borderId="2" xfId="0" applyNumberFormat="1" applyFont="1" applyFill="1" applyBorder="1" applyAlignment="1">
      <alignment horizontal="center" vertical="center" wrapText="1"/>
    </xf>
    <xf numFmtId="2" fontId="77" fillId="13" borderId="2" xfId="0" applyNumberFormat="1" applyFont="1" applyFill="1" applyBorder="1" applyAlignment="1">
      <alignment horizontal="center" vertical="center" wrapText="1"/>
    </xf>
    <xf numFmtId="2" fontId="77" fillId="59" borderId="2" xfId="0" applyNumberFormat="1" applyFont="1" applyFill="1" applyBorder="1" applyAlignment="1">
      <alignment horizontal="center" vertical="center" wrapText="1"/>
    </xf>
    <xf numFmtId="2" fontId="77" fillId="50" borderId="5" xfId="0" applyNumberFormat="1" applyFont="1" applyFill="1" applyBorder="1" applyAlignment="1">
      <alignment horizontal="center" vertical="center" wrapText="1"/>
    </xf>
    <xf numFmtId="2" fontId="77" fillId="6" borderId="3" xfId="0" applyNumberFormat="1" applyFont="1" applyFill="1" applyBorder="1" applyAlignment="1">
      <alignment horizontal="center" vertical="center" wrapText="1"/>
    </xf>
    <xf numFmtId="2" fontId="77" fillId="6" borderId="5" xfId="0" applyNumberFormat="1" applyFont="1" applyFill="1" applyBorder="1" applyAlignment="1">
      <alignment horizontal="center" vertical="center" wrapText="1"/>
    </xf>
    <xf numFmtId="2" fontId="57" fillId="15" borderId="1" xfId="0" applyNumberFormat="1" applyFont="1" applyFill="1" applyBorder="1" applyAlignment="1">
      <alignment horizontal="center" wrapText="1"/>
    </xf>
    <xf numFmtId="0" fontId="0" fillId="0" borderId="1" xfId="0" applyFill="1" applyBorder="1" applyAlignment="1">
      <alignment horizontal="center" vertical="center"/>
    </xf>
    <xf numFmtId="1" fontId="0" fillId="0" borderId="1" xfId="0" applyNumberFormat="1" applyBorder="1" applyAlignment="1">
      <alignment vertical="center" wrapText="1"/>
    </xf>
    <xf numFmtId="2" fontId="46" fillId="4" borderId="4" xfId="59" applyNumberFormat="1" applyFont="1" applyFill="1" applyBorder="1" applyAlignment="1">
      <alignment horizontal="left" vertical="center" wrapText="1"/>
    </xf>
    <xf numFmtId="14" fontId="0" fillId="0" borderId="1" xfId="0" applyNumberFormat="1" applyBorder="1" applyAlignment="1">
      <alignment vertical="center" wrapText="1"/>
    </xf>
    <xf numFmtId="0" fontId="61" fillId="0" borderId="8" xfId="379" applyFont="1" applyFill="1" applyBorder="1" applyAlignment="1">
      <alignment vertical="center" wrapText="1"/>
    </xf>
    <xf numFmtId="0" fontId="61" fillId="0" borderId="1" xfId="371" applyNumberFormat="1" applyFont="1" applyFill="1" applyBorder="1" applyAlignment="1" applyProtection="1">
      <alignment horizontal="left" vertical="center"/>
    </xf>
    <xf numFmtId="0" fontId="54" fillId="0" borderId="1" xfId="0" applyFont="1" applyBorder="1" applyAlignment="1">
      <alignment horizontal="center" vertical="center"/>
    </xf>
    <xf numFmtId="0" fontId="61" fillId="0" borderId="1" xfId="371" applyNumberFormat="1" applyFont="1" applyFill="1" applyBorder="1" applyAlignment="1" applyProtection="1">
      <alignment horizontal="left" vertical="center" wrapText="1"/>
    </xf>
    <xf numFmtId="0" fontId="61" fillId="0" borderId="1" xfId="380" applyFont="1" applyBorder="1" applyAlignment="1">
      <alignment horizontal="left" vertical="center"/>
    </xf>
    <xf numFmtId="0" fontId="61" fillId="0" borderId="1" xfId="380" applyFont="1" applyBorder="1" applyAlignment="1">
      <alignment vertical="center"/>
    </xf>
    <xf numFmtId="0" fontId="61" fillId="0" borderId="25" xfId="379" applyFont="1" applyFill="1" applyBorder="1" applyAlignment="1">
      <alignment vertical="center" wrapText="1"/>
    </xf>
    <xf numFmtId="0" fontId="55" fillId="0" borderId="1" xfId="0" applyFont="1" applyBorder="1" applyAlignment="1">
      <alignment horizontal="left" vertical="center"/>
    </xf>
    <xf numFmtId="0" fontId="55" fillId="0" borderId="1" xfId="0" applyFont="1" applyBorder="1" applyAlignment="1">
      <alignment vertical="center"/>
    </xf>
    <xf numFmtId="2" fontId="85" fillId="2" borderId="8" xfId="11" applyNumberFormat="1" applyFont="1" applyFill="1" applyBorder="1" applyAlignment="1">
      <alignment horizontal="left" vertical="center" wrapText="1"/>
    </xf>
    <xf numFmtId="0" fontId="58" fillId="0" borderId="1" xfId="0" applyFont="1" applyBorder="1" applyAlignment="1">
      <alignment horizontal="left" vertical="center"/>
    </xf>
    <xf numFmtId="0" fontId="55" fillId="0" borderId="6" xfId="0" applyFont="1" applyBorder="1" applyAlignment="1">
      <alignment horizontal="center" vertical="center"/>
    </xf>
    <xf numFmtId="0" fontId="55" fillId="0" borderId="6" xfId="0" applyFont="1" applyBorder="1" applyAlignment="1">
      <alignment vertical="center"/>
    </xf>
    <xf numFmtId="49" fontId="85" fillId="2" borderId="1" xfId="11" applyNumberFormat="1" applyFont="1" applyFill="1" applyBorder="1" applyAlignment="1">
      <alignment horizontal="left" vertical="center" wrapText="1"/>
    </xf>
    <xf numFmtId="2" fontId="60" fillId="29" borderId="13" xfId="0" applyNumberFormat="1" applyFont="1" applyFill="1" applyBorder="1" applyAlignment="1">
      <alignment vertical="center" wrapText="1"/>
    </xf>
    <xf numFmtId="1" fontId="60" fillId="29" borderId="13" xfId="0" applyNumberFormat="1" applyFont="1" applyFill="1" applyBorder="1" applyAlignment="1">
      <alignment horizontal="left" vertical="center" wrapText="1"/>
    </xf>
    <xf numFmtId="2" fontId="57" fillId="29" borderId="13" xfId="0" applyNumberFormat="1" applyFont="1" applyFill="1" applyBorder="1" applyAlignment="1">
      <alignment horizontal="center" vertical="center" wrapText="1"/>
    </xf>
    <xf numFmtId="2" fontId="57" fillId="29" borderId="13" xfId="0" applyNumberFormat="1" applyFont="1" applyFill="1" applyBorder="1" applyAlignment="1">
      <alignment vertical="center" wrapText="1"/>
    </xf>
    <xf numFmtId="2" fontId="57" fillId="29" borderId="13" xfId="0" applyNumberFormat="1" applyFont="1" applyFill="1" applyBorder="1" applyAlignment="1">
      <alignment horizontal="left" vertical="center" wrapText="1"/>
    </xf>
    <xf numFmtId="0" fontId="55" fillId="0" borderId="1" xfId="0" applyFont="1" applyFill="1" applyBorder="1" applyAlignment="1">
      <alignment vertical="center"/>
    </xf>
    <xf numFmtId="0" fontId="55" fillId="0" borderId="1" xfId="0" applyFont="1" applyFill="1" applyBorder="1" applyAlignment="1">
      <alignment horizontal="left" vertical="center"/>
    </xf>
    <xf numFmtId="49" fontId="55" fillId="60" borderId="2" xfId="0" applyNumberFormat="1" applyFont="1" applyFill="1" applyBorder="1" applyAlignment="1">
      <alignment horizontal="left" vertical="center" wrapText="1"/>
    </xf>
    <xf numFmtId="49" fontId="55" fillId="61" borderId="2" xfId="0" applyNumberFormat="1" applyFont="1" applyFill="1" applyBorder="1" applyAlignment="1">
      <alignment horizontal="left" vertical="center" wrapText="1"/>
    </xf>
    <xf numFmtId="2" fontId="55" fillId="61" borderId="2" xfId="0" applyNumberFormat="1" applyFont="1" applyFill="1" applyBorder="1" applyAlignment="1">
      <alignment horizontal="left" vertical="center" wrapText="1"/>
    </xf>
    <xf numFmtId="2" fontId="55" fillId="60" borderId="2" xfId="0" applyNumberFormat="1" applyFont="1" applyFill="1" applyBorder="1" applyAlignment="1">
      <alignment horizontal="left" vertical="center" wrapText="1"/>
    </xf>
    <xf numFmtId="0" fontId="80" fillId="61" borderId="2" xfId="379" applyFont="1" applyFill="1" applyBorder="1" applyAlignment="1">
      <alignment vertical="center" wrapText="1"/>
    </xf>
    <xf numFmtId="2" fontId="55" fillId="60" borderId="2" xfId="0" applyNumberFormat="1" applyFont="1" applyFill="1" applyBorder="1" applyAlignment="1">
      <alignment vertical="center" wrapText="1"/>
    </xf>
    <xf numFmtId="0" fontId="64" fillId="61" borderId="2" xfId="0" applyFont="1" applyFill="1" applyBorder="1" applyAlignment="1">
      <alignment vertical="center" wrapText="1"/>
    </xf>
    <xf numFmtId="0" fontId="58" fillId="61" borderId="2" xfId="0" applyFont="1" applyFill="1" applyBorder="1" applyAlignment="1">
      <alignment vertical="center" wrapText="1"/>
    </xf>
    <xf numFmtId="49" fontId="0" fillId="61" borderId="2" xfId="0" applyNumberFormat="1" applyFill="1" applyBorder="1" applyAlignment="1">
      <alignment horizontal="left" vertical="center" wrapText="1"/>
    </xf>
    <xf numFmtId="0" fontId="80" fillId="60" borderId="2" xfId="379" applyFont="1" applyFill="1" applyBorder="1" applyAlignment="1">
      <alignment vertical="center" wrapText="1"/>
    </xf>
    <xf numFmtId="2" fontId="64" fillId="61" borderId="2" xfId="0" applyNumberFormat="1" applyFont="1" applyFill="1" applyBorder="1" applyAlignment="1">
      <alignment horizontal="left" vertical="center" wrapText="1"/>
    </xf>
    <xf numFmtId="0" fontId="80" fillId="61" borderId="5" xfId="379" applyFont="1" applyFill="1" applyBorder="1" applyAlignment="1">
      <alignment vertical="center" wrapText="1"/>
    </xf>
    <xf numFmtId="49" fontId="55" fillId="61" borderId="1" xfId="0" applyNumberFormat="1" applyFont="1" applyFill="1" applyBorder="1" applyAlignment="1">
      <alignment horizontal="left" vertical="center" wrapText="1"/>
    </xf>
    <xf numFmtId="2" fontId="55" fillId="61" borderId="1" xfId="0" applyNumberFormat="1" applyFont="1" applyFill="1" applyBorder="1" applyAlignment="1">
      <alignment horizontal="left" vertical="center" wrapText="1"/>
    </xf>
    <xf numFmtId="0" fontId="80" fillId="61" borderId="1" xfId="379" applyFont="1" applyFill="1" applyBorder="1" applyAlignment="1">
      <alignment vertical="center" wrapText="1"/>
    </xf>
    <xf numFmtId="2" fontId="55" fillId="61" borderId="23" xfId="0" applyNumberFormat="1" applyFont="1" applyFill="1" applyBorder="1" applyAlignment="1">
      <alignment horizontal="left" vertical="center" wrapText="1"/>
    </xf>
    <xf numFmtId="0" fontId="80" fillId="61" borderId="23" xfId="379" applyFont="1" applyFill="1" applyBorder="1" applyAlignment="1">
      <alignment vertical="center" wrapText="1"/>
    </xf>
    <xf numFmtId="49" fontId="55" fillId="61" borderId="23" xfId="0" applyNumberFormat="1" applyFont="1" applyFill="1" applyBorder="1" applyAlignment="1">
      <alignment horizontal="left" vertical="center" wrapText="1"/>
    </xf>
    <xf numFmtId="49" fontId="0" fillId="61" borderId="1" xfId="0" applyNumberFormat="1" applyFill="1" applyBorder="1" applyAlignment="1">
      <alignment horizontal="left" vertical="center" wrapText="1"/>
    </xf>
    <xf numFmtId="0" fontId="55" fillId="0" borderId="6" xfId="0" applyFont="1" applyBorder="1" applyAlignment="1">
      <alignment horizontal="left" vertical="center"/>
    </xf>
    <xf numFmtId="0" fontId="55" fillId="0" borderId="0" xfId="0" applyFont="1" applyFill="1" applyBorder="1" applyAlignment="1">
      <alignment horizontal="left" vertical="center" wrapText="1"/>
    </xf>
    <xf numFmtId="1" fontId="54" fillId="3" borderId="1" xfId="0" applyNumberFormat="1" applyFont="1" applyFill="1" applyBorder="1" applyAlignment="1">
      <alignment horizontal="left" vertical="center" wrapText="1"/>
    </xf>
    <xf numFmtId="2" fontId="55" fillId="0" borderId="11" xfId="0" applyNumberFormat="1" applyFont="1" applyBorder="1" applyAlignment="1">
      <alignment horizontal="center" vertical="center" wrapText="1"/>
    </xf>
    <xf numFmtId="2" fontId="55" fillId="15" borderId="4" xfId="0" applyNumberFormat="1" applyFont="1" applyFill="1" applyBorder="1" applyAlignment="1">
      <alignment horizontal="center" vertical="center" wrapText="1"/>
    </xf>
    <xf numFmtId="0" fontId="55" fillId="0" borderId="0" xfId="0" applyFont="1" applyBorder="1" applyAlignment="1">
      <alignment horizontal="left" vertical="center" wrapText="1"/>
    </xf>
    <xf numFmtId="2" fontId="55" fillId="15" borderId="4" xfId="0" applyNumberFormat="1" applyFont="1" applyFill="1" applyBorder="1" applyAlignment="1">
      <alignment horizontal="left" vertical="center" wrapText="1"/>
    </xf>
    <xf numFmtId="49" fontId="54" fillId="2" borderId="0" xfId="0" applyNumberFormat="1" applyFont="1" applyFill="1" applyBorder="1" applyAlignment="1">
      <alignment horizontal="left" vertical="center" wrapText="1"/>
    </xf>
    <xf numFmtId="2" fontId="54" fillId="0" borderId="8" xfId="0" applyNumberFormat="1" applyFont="1" applyBorder="1" applyAlignment="1">
      <alignment horizontal="left" vertical="center" wrapText="1"/>
    </xf>
    <xf numFmtId="49" fontId="0" fillId="2" borderId="6" xfId="0" applyNumberFormat="1" applyFill="1" applyBorder="1" applyAlignment="1">
      <alignment horizontal="left" vertical="center" wrapText="1"/>
    </xf>
    <xf numFmtId="0" fontId="55" fillId="60" borderId="2" xfId="0" applyFont="1" applyFill="1" applyBorder="1" applyAlignment="1">
      <alignment vertical="center" wrapText="1"/>
    </xf>
    <xf numFmtId="0" fontId="55" fillId="0" borderId="1" xfId="0" applyFont="1" applyBorder="1" applyAlignment="1">
      <alignment wrapText="1"/>
    </xf>
    <xf numFmtId="2" fontId="77" fillId="0" borderId="1" xfId="0" applyNumberFormat="1" applyFont="1" applyBorder="1" applyAlignment="1">
      <alignment horizontal="center" vertical="center"/>
    </xf>
    <xf numFmtId="0" fontId="80" fillId="0" borderId="6" xfId="379" applyFont="1" applyFill="1" applyBorder="1" applyAlignment="1">
      <alignment horizontal="right" vertical="center" wrapText="1"/>
    </xf>
    <xf numFmtId="0" fontId="13" fillId="2" borderId="1" xfId="0" applyFont="1" applyFill="1" applyBorder="1" applyAlignment="1">
      <alignment horizontal="center" vertical="center" wrapText="1"/>
    </xf>
    <xf numFmtId="0" fontId="0" fillId="0" borderId="23" xfId="0" applyFont="1" applyBorder="1" applyAlignment="1">
      <alignment horizontal="center" vertical="center"/>
    </xf>
    <xf numFmtId="0" fontId="77" fillId="3" borderId="1" xfId="0" applyNumberFormat="1" applyFont="1" applyFill="1" applyBorder="1" applyAlignment="1">
      <alignment horizontal="center" vertical="center" wrapText="1"/>
    </xf>
    <xf numFmtId="0" fontId="0" fillId="0" borderId="9" xfId="0" applyBorder="1" applyAlignment="1">
      <alignment vertical="center"/>
    </xf>
    <xf numFmtId="49" fontId="0" fillId="0" borderId="1" xfId="0" applyNumberFormat="1" applyFont="1" applyFill="1" applyBorder="1" applyAlignment="1">
      <alignment horizontal="center" vertical="center" wrapText="1"/>
    </xf>
    <xf numFmtId="0" fontId="0" fillId="0" borderId="4" xfId="0" applyBorder="1" applyAlignment="1">
      <alignment horizontal="center" vertical="center"/>
    </xf>
    <xf numFmtId="169" fontId="55" fillId="0" borderId="1" xfId="0" applyNumberFormat="1" applyFont="1" applyBorder="1" applyAlignment="1">
      <alignment horizontal="left" vertical="center" wrapText="1"/>
    </xf>
    <xf numFmtId="2" fontId="37" fillId="4" borderId="4" xfId="0" applyNumberFormat="1" applyFont="1" applyFill="1" applyBorder="1" applyAlignment="1">
      <alignment vertical="center" wrapText="1"/>
    </xf>
    <xf numFmtId="2" fontId="55" fillId="4" borderId="9" xfId="0" applyNumberFormat="1" applyFont="1" applyFill="1" applyBorder="1" applyAlignment="1">
      <alignment horizontal="left" vertical="center" wrapText="1"/>
    </xf>
    <xf numFmtId="14" fontId="38" fillId="4" borderId="4" xfId="0" applyNumberFormat="1" applyFont="1" applyFill="1" applyBorder="1" applyAlignment="1">
      <alignment horizontal="center" vertical="center" wrapText="1"/>
    </xf>
    <xf numFmtId="2" fontId="38" fillId="4" borderId="4" xfId="0" applyNumberFormat="1" applyFont="1" applyFill="1" applyBorder="1" applyAlignment="1">
      <alignment horizontal="center" vertical="center" wrapText="1"/>
    </xf>
    <xf numFmtId="14" fontId="55" fillId="0" borderId="2" xfId="0" applyNumberFormat="1" applyFont="1" applyBorder="1" applyAlignment="1">
      <alignment vertical="center" wrapText="1"/>
    </xf>
    <xf numFmtId="14" fontId="55" fillId="0" borderId="0" xfId="0" applyNumberFormat="1" applyFont="1" applyBorder="1" applyAlignment="1">
      <alignment horizontal="center" vertical="center" wrapText="1"/>
    </xf>
    <xf numFmtId="2" fontId="49" fillId="0" borderId="6" xfId="0" applyNumberFormat="1" applyFont="1" applyBorder="1" applyAlignment="1">
      <alignment wrapText="1"/>
    </xf>
    <xf numFmtId="2" fontId="38" fillId="0" borderId="8" xfId="0" applyNumberFormat="1" applyFont="1" applyBorder="1" applyAlignment="1">
      <alignment wrapText="1"/>
    </xf>
    <xf numFmtId="2" fontId="0" fillId="0" borderId="8" xfId="0" applyNumberFormat="1" applyBorder="1" applyAlignment="1">
      <alignment vertical="center" wrapText="1"/>
    </xf>
    <xf numFmtId="2" fontId="38" fillId="0" borderId="2" xfId="0" applyNumberFormat="1" applyFont="1" applyBorder="1" applyAlignment="1">
      <alignment wrapText="1"/>
    </xf>
    <xf numFmtId="2" fontId="0" fillId="0" borderId="2" xfId="0" applyNumberFormat="1" applyBorder="1" applyAlignment="1">
      <alignment vertical="center" wrapText="1"/>
    </xf>
    <xf numFmtId="2" fontId="0" fillId="2" borderId="1" xfId="0" applyNumberFormat="1" applyFill="1" applyBorder="1" applyAlignment="1">
      <alignment vertical="center" wrapText="1"/>
    </xf>
    <xf numFmtId="2" fontId="0" fillId="0" borderId="1" xfId="0" applyNumberFormat="1" applyBorder="1" applyAlignment="1">
      <alignment horizontal="center" vertical="center" wrapText="1"/>
    </xf>
    <xf numFmtId="2" fontId="42" fillId="0" borderId="0" xfId="0" applyNumberFormat="1" applyFont="1" applyBorder="1" applyAlignment="1">
      <alignment vertical="center" wrapText="1"/>
    </xf>
    <xf numFmtId="1" fontId="0" fillId="0" borderId="1" xfId="0" applyNumberFormat="1" applyBorder="1" applyAlignment="1">
      <alignment horizontal="center" vertical="center" wrapText="1"/>
    </xf>
    <xf numFmtId="1" fontId="49" fillId="0" borderId="0" xfId="0" applyNumberFormat="1" applyFont="1" applyBorder="1" applyAlignment="1">
      <alignment horizontal="center" vertical="center" wrapText="1"/>
    </xf>
    <xf numFmtId="2" fontId="49" fillId="0" borderId="0" xfId="0" applyNumberFormat="1" applyFont="1" applyBorder="1" applyAlignment="1">
      <alignment horizontal="center" vertical="center" wrapText="1"/>
    </xf>
    <xf numFmtId="2" fontId="0" fillId="3" borderId="1" xfId="0" applyNumberFormat="1" applyFill="1" applyBorder="1" applyAlignment="1">
      <alignment vertical="center" wrapText="1"/>
    </xf>
    <xf numFmtId="49" fontId="5" fillId="0" borderId="1" xfId="0" applyNumberFormat="1" applyFont="1" applyBorder="1" applyAlignment="1">
      <alignment horizontal="center" vertical="center" wrapText="1"/>
    </xf>
    <xf numFmtId="2" fontId="55" fillId="3" borderId="2" xfId="0" applyNumberFormat="1" applyFont="1" applyFill="1" applyBorder="1" applyAlignment="1">
      <alignment horizontal="left" vertical="center" wrapText="1"/>
    </xf>
    <xf numFmtId="2" fontId="50" fillId="31" borderId="17" xfId="0" applyNumberFormat="1" applyFont="1" applyFill="1" applyBorder="1" applyAlignment="1">
      <alignment horizontal="center" wrapText="1"/>
    </xf>
    <xf numFmtId="0" fontId="32" fillId="0" borderId="0" xfId="0" applyNumberFormat="1" applyFont="1" applyFill="1" applyBorder="1" applyAlignment="1" applyProtection="1"/>
    <xf numFmtId="2" fontId="77" fillId="6" borderId="1" xfId="0" applyNumberFormat="1" applyFont="1" applyFill="1" applyBorder="1" applyAlignment="1">
      <alignment horizontal="center" vertical="center" wrapText="1"/>
    </xf>
    <xf numFmtId="2" fontId="38" fillId="0" borderId="9" xfId="0" applyNumberFormat="1" applyFont="1" applyBorder="1" applyAlignment="1">
      <alignment vertical="center" wrapText="1"/>
    </xf>
    <xf numFmtId="2" fontId="38" fillId="4" borderId="9" xfId="0" applyNumberFormat="1" applyFont="1" applyFill="1" applyBorder="1" applyAlignment="1">
      <alignment horizontal="left" vertical="center" wrapText="1"/>
    </xf>
    <xf numFmtId="2" fontId="38" fillId="4" borderId="0" xfId="0" applyNumberFormat="1" applyFont="1" applyFill="1" applyBorder="1" applyAlignment="1">
      <alignment horizontal="left" vertical="center" wrapText="1"/>
    </xf>
    <xf numFmtId="2" fontId="38" fillId="4" borderId="0" xfId="59" applyNumberFormat="1" applyFont="1" applyFill="1" applyBorder="1" applyAlignment="1">
      <alignment horizontal="left" vertical="center" wrapText="1"/>
    </xf>
    <xf numFmtId="2" fontId="41" fillId="4" borderId="4" xfId="0" applyNumberFormat="1" applyFont="1" applyFill="1" applyBorder="1" applyAlignment="1">
      <alignment vertical="center" wrapText="1"/>
    </xf>
    <xf numFmtId="2" fontId="41" fillId="4" borderId="9" xfId="0" applyNumberFormat="1" applyFont="1" applyFill="1" applyBorder="1" applyAlignment="1">
      <alignment vertical="center" wrapText="1"/>
    </xf>
    <xf numFmtId="2" fontId="1" fillId="0" borderId="8" xfId="0" applyNumberFormat="1" applyFont="1" applyBorder="1" applyAlignment="1">
      <alignment wrapText="1"/>
    </xf>
    <xf numFmtId="2" fontId="1" fillId="0" borderId="2" xfId="0" applyNumberFormat="1" applyFont="1" applyBorder="1" applyAlignment="1">
      <alignment wrapText="1"/>
    </xf>
    <xf numFmtId="1" fontId="56" fillId="50" borderId="1" xfId="0" applyNumberFormat="1" applyFont="1" applyFill="1" applyBorder="1" applyAlignment="1">
      <alignment horizontal="left" vertical="center" wrapText="1"/>
    </xf>
    <xf numFmtId="0" fontId="55" fillId="0" borderId="2" xfId="0" applyFont="1" applyBorder="1" applyAlignment="1">
      <alignment vertical="center" wrapText="1"/>
    </xf>
    <xf numFmtId="2" fontId="55" fillId="4" borderId="2" xfId="0" applyNumberFormat="1" applyFont="1" applyFill="1" applyBorder="1" applyAlignment="1">
      <alignment horizontal="left" vertical="center" wrapText="1"/>
    </xf>
    <xf numFmtId="167" fontId="57" fillId="15" borderId="13" xfId="0" applyNumberFormat="1" applyFont="1" applyFill="1" applyBorder="1" applyAlignment="1">
      <alignment horizontal="center" wrapText="1"/>
    </xf>
    <xf numFmtId="167" fontId="55" fillId="15" borderId="1" xfId="0" applyNumberFormat="1" applyFont="1" applyFill="1" applyBorder="1" applyAlignment="1">
      <alignment horizontal="center" vertical="center" wrapText="1"/>
    </xf>
    <xf numFmtId="167" fontId="55" fillId="0" borderId="1" xfId="0" applyNumberFormat="1" applyFont="1" applyFill="1" applyBorder="1" applyAlignment="1">
      <alignment horizontal="center" vertical="center" wrapText="1"/>
    </xf>
    <xf numFmtId="167" fontId="55" fillId="3" borderId="1" xfId="0" applyNumberFormat="1" applyFont="1" applyFill="1" applyBorder="1" applyAlignment="1">
      <alignment horizontal="center" vertical="center" wrapText="1"/>
    </xf>
    <xf numFmtId="0" fontId="55" fillId="15" borderId="1" xfId="0" applyNumberFormat="1" applyFont="1" applyFill="1" applyBorder="1" applyAlignment="1">
      <alignment horizontal="center" vertical="center" wrapText="1"/>
    </xf>
    <xf numFmtId="167" fontId="55" fillId="15" borderId="9" xfId="0" applyNumberFormat="1" applyFont="1" applyFill="1" applyBorder="1" applyAlignment="1">
      <alignment horizontal="center" vertical="center" wrapText="1"/>
    </xf>
    <xf numFmtId="167" fontId="55" fillId="15" borderId="18" xfId="0" applyNumberFormat="1" applyFont="1" applyFill="1" applyBorder="1" applyAlignment="1">
      <alignment horizontal="center" vertical="center" wrapText="1"/>
    </xf>
    <xf numFmtId="167" fontId="55" fillId="0" borderId="0" xfId="0" applyNumberFormat="1" applyFont="1" applyAlignment="1">
      <alignment horizontal="center" vertical="center" wrapText="1"/>
    </xf>
    <xf numFmtId="2" fontId="57" fillId="15" borderId="1" xfId="0" applyNumberFormat="1" applyFont="1" applyFill="1" applyBorder="1" applyAlignment="1">
      <alignment wrapText="1"/>
    </xf>
    <xf numFmtId="2" fontId="46" fillId="0" borderId="1" xfId="0" applyNumberFormat="1" applyFont="1" applyBorder="1" applyAlignment="1">
      <alignment horizontal="center" vertical="center" wrapText="1"/>
    </xf>
    <xf numFmtId="2" fontId="46" fillId="2" borderId="1" xfId="0" applyNumberFormat="1" applyFont="1" applyFill="1" applyBorder="1" applyAlignment="1">
      <alignment horizontal="center" vertical="center" wrapText="1"/>
    </xf>
    <xf numFmtId="2" fontId="46" fillId="3" borderId="1" xfId="0" applyNumberFormat="1" applyFont="1" applyFill="1" applyBorder="1" applyAlignment="1">
      <alignment horizontal="center" vertical="center" wrapText="1"/>
    </xf>
    <xf numFmtId="2" fontId="46" fillId="11" borderId="1" xfId="0" applyNumberFormat="1" applyFont="1" applyFill="1" applyBorder="1" applyAlignment="1">
      <alignment horizontal="center" vertical="center" wrapText="1"/>
    </xf>
    <xf numFmtId="2" fontId="46" fillId="0" borderId="1" xfId="0" applyNumberFormat="1" applyFont="1" applyFill="1" applyBorder="1" applyAlignment="1">
      <alignment horizontal="center" vertical="center" wrapText="1"/>
    </xf>
    <xf numFmtId="2" fontId="46" fillId="15" borderId="1" xfId="0" applyNumberFormat="1" applyFont="1" applyFill="1" applyBorder="1" applyAlignment="1">
      <alignment horizontal="center" vertical="center" wrapText="1"/>
    </xf>
    <xf numFmtId="2" fontId="47" fillId="0" borderId="1" xfId="0" applyNumberFormat="1" applyFont="1" applyBorder="1" applyAlignment="1">
      <alignment horizontal="center" vertical="center" wrapText="1"/>
    </xf>
    <xf numFmtId="2" fontId="46" fillId="0" borderId="4" xfId="0" applyNumberFormat="1" applyFont="1" applyBorder="1" applyAlignment="1">
      <alignment horizontal="center" vertical="center" wrapText="1"/>
    </xf>
    <xf numFmtId="2" fontId="46" fillId="0" borderId="6" xfId="0" applyNumberFormat="1" applyFont="1" applyBorder="1" applyAlignment="1">
      <alignment horizontal="center" vertical="center" wrapText="1"/>
    </xf>
    <xf numFmtId="2" fontId="37" fillId="15" borderId="13" xfId="0" applyNumberFormat="1" applyFont="1" applyFill="1" applyBorder="1" applyAlignment="1">
      <alignment horizontal="center" wrapText="1"/>
    </xf>
    <xf numFmtId="2" fontId="55" fillId="0" borderId="0" xfId="0" applyNumberFormat="1" applyFont="1" applyAlignment="1">
      <alignment wrapText="1"/>
    </xf>
    <xf numFmtId="2" fontId="88" fillId="32" borderId="6" xfId="0" applyNumberFormat="1" applyFont="1" applyFill="1" applyBorder="1" applyAlignment="1">
      <alignment wrapText="1"/>
    </xf>
    <xf numFmtId="49" fontId="88" fillId="32" borderId="6" xfId="0" applyNumberFormat="1" applyFont="1" applyFill="1" applyBorder="1" applyAlignment="1">
      <alignment wrapText="1"/>
    </xf>
    <xf numFmtId="49" fontId="55" fillId="2" borderId="1" xfId="0" applyNumberFormat="1" applyFont="1" applyFill="1" applyBorder="1" applyAlignment="1">
      <alignment horizontal="center" vertical="center" wrapText="1"/>
    </xf>
    <xf numFmtId="0" fontId="55" fillId="2" borderId="1" xfId="0" applyFont="1" applyFill="1" applyBorder="1" applyAlignment="1">
      <alignment horizontal="center" vertical="center" wrapText="1"/>
    </xf>
    <xf numFmtId="2" fontId="55" fillId="0" borderId="1" xfId="0" applyNumberFormat="1" applyFont="1" applyFill="1" applyBorder="1" applyAlignment="1">
      <alignment wrapText="1"/>
    </xf>
    <xf numFmtId="49" fontId="55" fillId="0" borderId="1" xfId="0" applyNumberFormat="1" applyFont="1" applyFill="1" applyBorder="1" applyAlignment="1">
      <alignment wrapText="1"/>
    </xf>
    <xf numFmtId="2" fontId="55" fillId="0" borderId="0" xfId="0" applyNumberFormat="1" applyFont="1" applyBorder="1" applyAlignment="1">
      <alignment wrapText="1"/>
    </xf>
    <xf numFmtId="2" fontId="55" fillId="0" borderId="6" xfId="0" applyNumberFormat="1" applyFont="1" applyBorder="1" applyAlignment="1">
      <alignment vertical="center" wrapText="1"/>
    </xf>
    <xf numFmtId="49" fontId="55" fillId="0" borderId="0" xfId="0" applyNumberFormat="1" applyFont="1" applyBorder="1" applyAlignment="1">
      <alignment vertical="center" wrapText="1"/>
    </xf>
    <xf numFmtId="2" fontId="54" fillId="0" borderId="0" xfId="0" applyNumberFormat="1" applyFont="1" applyFill="1" applyBorder="1" applyAlignment="1">
      <alignment horizontal="left" vertical="center" wrapText="1"/>
    </xf>
    <xf numFmtId="49" fontId="55" fillId="0" borderId="0" xfId="0" applyNumberFormat="1" applyFont="1" applyAlignment="1">
      <alignment vertical="center" wrapText="1"/>
    </xf>
    <xf numFmtId="49" fontId="55" fillId="0" borderId="0" xfId="0" applyNumberFormat="1" applyFont="1" applyAlignment="1">
      <alignment wrapText="1"/>
    </xf>
    <xf numFmtId="49" fontId="55" fillId="0" borderId="8" xfId="0" applyNumberFormat="1" applyFont="1" applyBorder="1" applyAlignment="1">
      <alignment horizontal="left" vertical="center" wrapText="1"/>
    </xf>
    <xf numFmtId="49" fontId="55" fillId="2" borderId="8" xfId="0" applyNumberFormat="1" applyFont="1" applyFill="1" applyBorder="1" applyAlignment="1">
      <alignment horizontal="left" vertical="center" wrapText="1"/>
    </xf>
    <xf numFmtId="0" fontId="55" fillId="0" borderId="8" xfId="0" applyFont="1" applyFill="1" applyBorder="1" applyAlignment="1">
      <alignment vertical="center" wrapText="1"/>
    </xf>
    <xf numFmtId="2" fontId="55" fillId="0" borderId="8" xfId="0" applyNumberFormat="1" applyFont="1" applyFill="1" applyBorder="1" applyAlignment="1">
      <alignment wrapText="1"/>
    </xf>
    <xf numFmtId="2" fontId="0" fillId="0" borderId="2" xfId="0" applyNumberFormat="1" applyBorder="1" applyAlignment="1">
      <alignment wrapText="1"/>
    </xf>
    <xf numFmtId="3" fontId="11" fillId="0" borderId="1" xfId="0" applyNumberFormat="1" applyFont="1" applyFill="1" applyBorder="1" applyAlignment="1">
      <alignment horizontal="right"/>
    </xf>
    <xf numFmtId="2" fontId="36" fillId="0" borderId="1" xfId="0" applyNumberFormat="1" applyFont="1" applyBorder="1" applyAlignment="1">
      <alignment wrapText="1"/>
    </xf>
    <xf numFmtId="2" fontId="0" fillId="3" borderId="1" xfId="0" applyNumberFormat="1" applyFill="1" applyBorder="1" applyAlignment="1">
      <alignment wrapText="1"/>
    </xf>
    <xf numFmtId="3" fontId="11" fillId="0" borderId="1" xfId="0" applyNumberFormat="1" applyFont="1" applyFill="1" applyBorder="1" applyAlignment="1">
      <alignment horizontal="right" vertical="center"/>
    </xf>
    <xf numFmtId="2" fontId="0" fillId="0" borderId="1" xfId="0" applyNumberFormat="1" applyFill="1" applyBorder="1" applyAlignment="1">
      <alignment vertical="center" wrapText="1"/>
    </xf>
    <xf numFmtId="2" fontId="54" fillId="0" borderId="1" xfId="18" applyNumberFormat="1" applyFont="1" applyBorder="1" applyAlignment="1">
      <alignment horizontal="left" vertical="center" wrapText="1"/>
    </xf>
    <xf numFmtId="2" fontId="13" fillId="0" borderId="1" xfId="0" applyNumberFormat="1" applyFont="1" applyFill="1" applyBorder="1" applyAlignment="1">
      <alignment wrapText="1"/>
    </xf>
    <xf numFmtId="2" fontId="57" fillId="0" borderId="0" xfId="0" applyNumberFormat="1" applyFont="1" applyAlignment="1">
      <alignment horizontal="left" wrapText="1"/>
    </xf>
    <xf numFmtId="2" fontId="55" fillId="0" borderId="1" xfId="0" applyNumberFormat="1" applyFont="1" applyBorder="1" applyAlignment="1">
      <alignment horizontal="center" wrapText="1"/>
    </xf>
    <xf numFmtId="2" fontId="55" fillId="0" borderId="1" xfId="0" applyNumberFormat="1" applyFont="1" applyFill="1" applyBorder="1" applyAlignment="1">
      <alignment horizontal="center" wrapText="1"/>
    </xf>
    <xf numFmtId="2" fontId="55" fillId="0" borderId="0" xfId="0" applyNumberFormat="1" applyFont="1" applyAlignment="1">
      <alignment horizontal="center" wrapText="1"/>
    </xf>
    <xf numFmtId="2" fontId="76" fillId="3" borderId="13" xfId="0" applyNumberFormat="1" applyFont="1" applyFill="1" applyBorder="1" applyAlignment="1">
      <alignment horizontal="center" wrapText="1"/>
    </xf>
    <xf numFmtId="14" fontId="60" fillId="3" borderId="5" xfId="0" applyNumberFormat="1" applyFont="1" applyFill="1" applyBorder="1" applyAlignment="1">
      <alignment horizontal="center" wrapText="1"/>
    </xf>
    <xf numFmtId="49" fontId="60" fillId="3" borderId="6" xfId="0" applyNumberFormat="1" applyFont="1" applyFill="1" applyBorder="1" applyAlignment="1">
      <alignment horizontal="center" wrapText="1"/>
    </xf>
    <xf numFmtId="49" fontId="55" fillId="0" borderId="1" xfId="0" applyNumberFormat="1" applyFont="1" applyBorder="1" applyAlignment="1">
      <alignment horizontal="center" vertical="center" wrapText="1"/>
    </xf>
    <xf numFmtId="49" fontId="57" fillId="2" borderId="1" xfId="0" applyNumberFormat="1" applyFont="1" applyFill="1" applyBorder="1" applyAlignment="1">
      <alignment horizontal="center" vertical="center" wrapText="1"/>
    </xf>
    <xf numFmtId="49" fontId="56" fillId="2" borderId="1" xfId="0" applyNumberFormat="1" applyFont="1" applyFill="1" applyBorder="1" applyAlignment="1">
      <alignment horizontal="center" vertical="center" wrapText="1"/>
    </xf>
    <xf numFmtId="49" fontId="55" fillId="12" borderId="1" xfId="0" applyNumberFormat="1" applyFont="1" applyFill="1" applyBorder="1" applyAlignment="1">
      <alignment horizontal="center" vertical="center" wrapText="1"/>
    </xf>
    <xf numFmtId="49" fontId="55" fillId="2" borderId="4" xfId="0" applyNumberFormat="1"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54" fillId="2" borderId="1" xfId="0" applyNumberFormat="1" applyFont="1" applyFill="1" applyBorder="1" applyAlignment="1">
      <alignment horizontal="center" vertical="center" wrapText="1"/>
    </xf>
    <xf numFmtId="49" fontId="55" fillId="43" borderId="1" xfId="0" applyNumberFormat="1" applyFont="1" applyFill="1" applyBorder="1" applyAlignment="1">
      <alignment horizontal="center" vertical="center" wrapText="1"/>
    </xf>
    <xf numFmtId="49" fontId="5" fillId="3" borderId="1" xfId="0" applyNumberFormat="1"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49" fontId="5" fillId="0" borderId="4"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49" fontId="5" fillId="0" borderId="0" xfId="0" applyNumberFormat="1" applyFont="1" applyAlignment="1">
      <alignment horizontal="center" vertical="center" wrapText="1"/>
    </xf>
    <xf numFmtId="0" fontId="0" fillId="2" borderId="1" xfId="0" applyFont="1" applyFill="1" applyBorder="1" applyAlignment="1">
      <alignment horizontal="left" vertical="center" wrapText="1"/>
    </xf>
    <xf numFmtId="0" fontId="0" fillId="0" borderId="1" xfId="0" applyFont="1" applyBorder="1" applyAlignment="1">
      <alignment horizontal="left" vertical="center"/>
    </xf>
    <xf numFmtId="0" fontId="0" fillId="2" borderId="1" xfId="0" applyFill="1" applyBorder="1" applyAlignment="1">
      <alignment horizontal="center" vertical="center"/>
    </xf>
    <xf numFmtId="2" fontId="77" fillId="50" borderId="1" xfId="0" applyNumberFormat="1" applyFont="1" applyFill="1" applyBorder="1" applyAlignment="1">
      <alignment horizontal="center" vertical="center" wrapText="1"/>
    </xf>
    <xf numFmtId="0" fontId="89" fillId="0" borderId="1" xfId="0" applyFont="1" applyBorder="1" applyAlignment="1">
      <alignment vertical="center" wrapText="1"/>
    </xf>
    <xf numFmtId="168" fontId="57" fillId="2" borderId="1" xfId="0" applyNumberFormat="1" applyFont="1" applyFill="1" applyBorder="1" applyAlignment="1">
      <alignment horizontal="center" vertical="center" wrapText="1"/>
    </xf>
    <xf numFmtId="2" fontId="77" fillId="0" borderId="4" xfId="0" applyNumberFormat="1" applyFont="1" applyBorder="1" applyAlignment="1">
      <alignment horizontal="center" vertical="center" wrapText="1"/>
    </xf>
    <xf numFmtId="2" fontId="90" fillId="3" borderId="1" xfId="0" applyNumberFormat="1" applyFont="1" applyFill="1" applyBorder="1" applyAlignment="1">
      <alignment horizontal="center" vertical="center" wrapText="1"/>
    </xf>
    <xf numFmtId="0" fontId="77" fillId="0" borderId="1" xfId="0" applyFont="1" applyBorder="1" applyAlignment="1">
      <alignment horizontal="left" vertical="center"/>
    </xf>
    <xf numFmtId="0" fontId="91" fillId="0" borderId="1" xfId="379" applyFont="1" applyFill="1" applyBorder="1" applyAlignment="1">
      <alignment horizontal="right" vertical="center" wrapText="1"/>
    </xf>
    <xf numFmtId="0" fontId="55" fillId="3" borderId="2" xfId="0" applyFont="1" applyFill="1" applyBorder="1" applyAlignment="1">
      <alignment vertical="center" wrapText="1"/>
    </xf>
    <xf numFmtId="2" fontId="38" fillId="2" borderId="2" xfId="0" applyNumberFormat="1" applyFont="1" applyFill="1" applyBorder="1" applyAlignment="1">
      <alignment horizontal="left" vertical="center" wrapText="1"/>
    </xf>
    <xf numFmtId="0" fontId="0" fillId="2" borderId="1" xfId="0" applyFill="1" applyBorder="1" applyAlignment="1">
      <alignment horizontal="left" vertical="center" wrapText="1"/>
    </xf>
    <xf numFmtId="0" fontId="6" fillId="0" borderId="1" xfId="0" applyFont="1" applyBorder="1" applyAlignment="1">
      <alignment horizontal="left"/>
    </xf>
    <xf numFmtId="0" fontId="0" fillId="0" borderId="1" xfId="0" applyBorder="1" applyAlignment="1">
      <alignment horizontal="left"/>
    </xf>
    <xf numFmtId="49" fontId="35" fillId="2" borderId="1" xfId="387" applyNumberFormat="1" applyFill="1" applyBorder="1" applyAlignment="1" applyProtection="1">
      <alignment horizontal="left" vertical="center" wrapText="1"/>
    </xf>
    <xf numFmtId="20" fontId="60" fillId="29" borderId="13" xfId="0" applyNumberFormat="1" applyFont="1" applyFill="1" applyBorder="1" applyAlignment="1">
      <alignment vertical="center" wrapText="1"/>
    </xf>
    <xf numFmtId="20" fontId="67" fillId="40" borderId="1" xfId="0" applyNumberFormat="1" applyFont="1" applyFill="1" applyBorder="1" applyAlignment="1">
      <alignment vertical="center" wrapText="1"/>
    </xf>
    <xf numFmtId="20" fontId="54" fillId="0" borderId="1" xfId="0" applyNumberFormat="1" applyFont="1" applyBorder="1" applyAlignment="1">
      <alignment horizontal="left" vertical="center" wrapText="1"/>
    </xf>
    <xf numFmtId="20" fontId="54" fillId="34" borderId="1" xfId="0" applyNumberFormat="1" applyFont="1" applyFill="1" applyBorder="1" applyAlignment="1">
      <alignment horizontal="left" vertical="center" wrapText="1"/>
    </xf>
    <xf numFmtId="20" fontId="54" fillId="45" borderId="1" xfId="0" applyNumberFormat="1" applyFont="1" applyFill="1" applyBorder="1" applyAlignment="1">
      <alignment horizontal="left" vertical="center" wrapText="1"/>
    </xf>
    <xf numFmtId="20" fontId="54" fillId="8" borderId="1" xfId="0" applyNumberFormat="1" applyFont="1" applyFill="1" applyBorder="1" applyAlignment="1">
      <alignment horizontal="left" vertical="center" wrapText="1"/>
    </xf>
    <xf numFmtId="20" fontId="54" fillId="52" borderId="1" xfId="0" applyNumberFormat="1" applyFont="1" applyFill="1" applyBorder="1" applyAlignment="1">
      <alignment horizontal="left" vertical="center" wrapText="1"/>
    </xf>
    <xf numFmtId="20" fontId="55" fillId="0" borderId="1" xfId="0" applyNumberFormat="1" applyFont="1" applyFill="1" applyBorder="1" applyAlignment="1">
      <alignment vertical="center" wrapText="1"/>
    </xf>
    <xf numFmtId="20" fontId="54" fillId="0" borderId="1" xfId="0" applyNumberFormat="1" applyFont="1" applyBorder="1" applyAlignment="1">
      <alignment vertical="center" wrapText="1"/>
    </xf>
    <xf numFmtId="20" fontId="55" fillId="2" borderId="1" xfId="0" applyNumberFormat="1" applyFont="1" applyFill="1" applyBorder="1" applyAlignment="1">
      <alignment horizontal="left" vertical="center" wrapText="1"/>
    </xf>
    <xf numFmtId="20" fontId="55" fillId="51" borderId="1" xfId="0" applyNumberFormat="1" applyFont="1" applyFill="1" applyBorder="1" applyAlignment="1">
      <alignment vertical="center" wrapText="1"/>
    </xf>
    <xf numFmtId="20" fontId="55" fillId="0" borderId="1" xfId="0" applyNumberFormat="1" applyFont="1" applyBorder="1" applyAlignment="1">
      <alignment vertical="center" wrapText="1"/>
    </xf>
    <xf numFmtId="20" fontId="54" fillId="0" borderId="1" xfId="0" applyNumberFormat="1" applyFont="1" applyFill="1" applyBorder="1" applyAlignment="1">
      <alignment horizontal="left" vertical="center" wrapText="1"/>
    </xf>
    <xf numFmtId="20" fontId="55" fillId="3" borderId="1" xfId="0" applyNumberFormat="1" applyFont="1" applyFill="1" applyBorder="1" applyAlignment="1">
      <alignment vertical="center" wrapText="1"/>
    </xf>
    <xf numFmtId="20" fontId="54" fillId="53" borderId="1" xfId="0" applyNumberFormat="1" applyFont="1" applyFill="1" applyBorder="1" applyAlignment="1">
      <alignment vertical="center" wrapText="1"/>
    </xf>
    <xf numFmtId="20" fontId="61" fillId="9" borderId="1" xfId="0" applyNumberFormat="1" applyFont="1" applyFill="1" applyBorder="1" applyAlignment="1">
      <alignment vertical="center" wrapText="1"/>
    </xf>
    <xf numFmtId="20" fontId="55" fillId="0" borderId="1" xfId="0" applyNumberFormat="1" applyFont="1" applyBorder="1" applyAlignment="1">
      <alignment vertical="center"/>
    </xf>
    <xf numFmtId="20" fontId="54" fillId="2" borderId="1" xfId="0" applyNumberFormat="1" applyFont="1" applyFill="1" applyBorder="1" applyAlignment="1">
      <alignment horizontal="left" vertical="center" wrapText="1"/>
    </xf>
    <xf numFmtId="20" fontId="55" fillId="35" borderId="1" xfId="0" applyNumberFormat="1" applyFont="1" applyFill="1" applyBorder="1" applyAlignment="1">
      <alignment vertical="center" wrapText="1"/>
    </xf>
    <xf numFmtId="20" fontId="55" fillId="46" borderId="1" xfId="0" applyNumberFormat="1" applyFont="1" applyFill="1" applyBorder="1" applyAlignment="1">
      <alignment vertical="center" wrapText="1"/>
    </xf>
    <xf numFmtId="20" fontId="61" fillId="42" borderId="1" xfId="0" applyNumberFormat="1" applyFont="1" applyFill="1" applyBorder="1" applyAlignment="1">
      <alignment vertical="center" wrapText="1"/>
    </xf>
    <xf numFmtId="20" fontId="55" fillId="0" borderId="1" xfId="0" applyNumberFormat="1" applyFont="1" applyFill="1" applyBorder="1" applyAlignment="1">
      <alignment horizontal="left" vertical="center" wrapText="1"/>
    </xf>
    <xf numFmtId="20" fontId="61" fillId="48" borderId="1" xfId="0" applyNumberFormat="1" applyFont="1" applyFill="1" applyBorder="1" applyAlignment="1">
      <alignment vertical="center" wrapText="1"/>
    </xf>
    <xf numFmtId="20" fontId="61" fillId="0" borderId="1" xfId="379" applyNumberFormat="1" applyFont="1" applyFill="1" applyBorder="1" applyAlignment="1">
      <alignment vertical="center" wrapText="1"/>
    </xf>
    <xf numFmtId="20" fontId="61" fillId="47" borderId="1" xfId="0" applyNumberFormat="1" applyFont="1" applyFill="1" applyBorder="1" applyAlignment="1">
      <alignment vertical="center" wrapText="1"/>
    </xf>
    <xf numFmtId="20" fontId="61" fillId="39" borderId="1" xfId="0" applyNumberFormat="1" applyFont="1" applyFill="1" applyBorder="1" applyAlignment="1">
      <alignment vertical="center" wrapText="1"/>
    </xf>
    <xf numFmtId="20" fontId="54" fillId="49" borderId="1" xfId="0" applyNumberFormat="1" applyFont="1" applyFill="1" applyBorder="1" applyAlignment="1">
      <alignment horizontal="left" vertical="center" wrapText="1"/>
    </xf>
    <xf numFmtId="20" fontId="61" fillId="3" borderId="1" xfId="0" applyNumberFormat="1" applyFont="1" applyFill="1" applyBorder="1" applyAlignment="1">
      <alignment vertical="center" wrapText="1"/>
    </xf>
    <xf numFmtId="20" fontId="54" fillId="12" borderId="1" xfId="0" applyNumberFormat="1" applyFont="1" applyFill="1" applyBorder="1" applyAlignment="1">
      <alignment vertical="center" wrapText="1"/>
    </xf>
    <xf numFmtId="20" fontId="61" fillId="5" borderId="1" xfId="0" applyNumberFormat="1" applyFont="1" applyFill="1" applyBorder="1" applyAlignment="1">
      <alignment vertical="center" wrapText="1"/>
    </xf>
    <xf numFmtId="20" fontId="54" fillId="0" borderId="1" xfId="0" applyNumberFormat="1" applyFont="1" applyFill="1" applyBorder="1" applyAlignment="1">
      <alignment vertical="center" wrapText="1"/>
    </xf>
    <xf numFmtId="20" fontId="61" fillId="41" borderId="1" xfId="0" applyNumberFormat="1" applyFont="1" applyFill="1" applyBorder="1" applyAlignment="1">
      <alignment vertical="center" wrapText="1"/>
    </xf>
    <xf numFmtId="20" fontId="55" fillId="36" borderId="1" xfId="0" applyNumberFormat="1" applyFont="1" applyFill="1" applyBorder="1" applyAlignment="1">
      <alignment vertical="center" wrapText="1"/>
    </xf>
    <xf numFmtId="20" fontId="54" fillId="11" borderId="1" xfId="0" applyNumberFormat="1" applyFont="1" applyFill="1" applyBorder="1" applyAlignment="1">
      <alignment horizontal="left" vertical="center" wrapText="1"/>
    </xf>
    <xf numFmtId="20" fontId="54" fillId="29" borderId="1" xfId="0" applyNumberFormat="1" applyFont="1" applyFill="1" applyBorder="1" applyAlignment="1">
      <alignment vertical="center" wrapText="1"/>
    </xf>
    <xf numFmtId="20" fontId="61" fillId="0" borderId="1" xfId="0" applyNumberFormat="1" applyFont="1" applyFill="1" applyBorder="1" applyAlignment="1">
      <alignment vertical="center" wrapText="1"/>
    </xf>
    <xf numFmtId="20" fontId="55" fillId="37" borderId="1" xfId="0" applyNumberFormat="1" applyFont="1" applyFill="1" applyBorder="1" applyAlignment="1">
      <alignment vertical="center" wrapText="1"/>
    </xf>
    <xf numFmtId="20" fontId="54" fillId="17" borderId="1" xfId="0" applyNumberFormat="1" applyFont="1" applyFill="1" applyBorder="1" applyAlignment="1">
      <alignment horizontal="left" vertical="center" wrapText="1"/>
    </xf>
    <xf numFmtId="20" fontId="61" fillId="38" borderId="1" xfId="0" applyNumberFormat="1" applyFont="1" applyFill="1" applyBorder="1" applyAlignment="1">
      <alignment vertical="center" wrapText="1"/>
    </xf>
    <xf numFmtId="20" fontId="61" fillId="48" borderId="1" xfId="0" applyNumberFormat="1" applyFont="1" applyFill="1" applyBorder="1" applyAlignment="1">
      <alignment horizontal="left" vertical="center" wrapText="1"/>
    </xf>
    <xf numFmtId="20" fontId="54" fillId="15" borderId="1" xfId="0" applyNumberFormat="1" applyFont="1" applyFill="1" applyBorder="1" applyAlignment="1">
      <alignment horizontal="left" vertical="center" wrapText="1"/>
    </xf>
    <xf numFmtId="20" fontId="61" fillId="19" borderId="1" xfId="0" applyNumberFormat="1" applyFont="1" applyFill="1" applyBorder="1" applyAlignment="1">
      <alignment vertical="center" wrapText="1"/>
    </xf>
    <xf numFmtId="20" fontId="54" fillId="0" borderId="1" xfId="0" applyNumberFormat="1" applyFont="1" applyFill="1" applyBorder="1" applyAlignment="1">
      <alignment vertical="center"/>
    </xf>
    <xf numFmtId="20" fontId="54" fillId="0" borderId="1" xfId="0" applyNumberFormat="1" applyFont="1" applyBorder="1" applyAlignment="1">
      <alignment horizontal="left" vertical="center"/>
    </xf>
    <xf numFmtId="20" fontId="58" fillId="0" borderId="1" xfId="0" applyNumberFormat="1" applyFont="1" applyBorder="1" applyAlignment="1">
      <alignment horizontal="left" vertical="center" wrapText="1"/>
    </xf>
    <xf numFmtId="20" fontId="54" fillId="2" borderId="1" xfId="0" applyNumberFormat="1" applyFont="1" applyFill="1" applyBorder="1" applyAlignment="1">
      <alignment vertical="center" wrapText="1"/>
    </xf>
    <xf numFmtId="20" fontId="54" fillId="0" borderId="4" xfId="0" applyNumberFormat="1" applyFont="1" applyBorder="1" applyAlignment="1">
      <alignment horizontal="left" vertical="center" wrapText="1"/>
    </xf>
    <xf numFmtId="20" fontId="54" fillId="0" borderId="1" xfId="371" applyNumberFormat="1" applyFont="1" applyBorder="1" applyAlignment="1">
      <alignment vertical="center" wrapText="1"/>
    </xf>
    <xf numFmtId="20" fontId="54" fillId="15" borderId="1" xfId="0" applyNumberFormat="1" applyFont="1" applyFill="1" applyBorder="1" applyAlignment="1">
      <alignment horizontal="left" vertical="center" wrapText="1" shrinkToFit="1"/>
    </xf>
    <xf numFmtId="20" fontId="55" fillId="15" borderId="1" xfId="0" applyNumberFormat="1" applyFont="1" applyFill="1" applyBorder="1" applyAlignment="1">
      <alignment horizontal="left" vertical="center" wrapText="1"/>
    </xf>
    <xf numFmtId="20" fontId="58" fillId="0" borderId="1" xfId="0" applyNumberFormat="1" applyFont="1" applyBorder="1" applyAlignment="1">
      <alignment vertical="center" wrapText="1"/>
    </xf>
    <xf numFmtId="20" fontId="61" fillId="0" borderId="1" xfId="371" applyNumberFormat="1" applyFont="1" applyFill="1" applyBorder="1" applyAlignment="1" applyProtection="1">
      <alignment horizontal="left" vertical="center"/>
    </xf>
    <xf numFmtId="20" fontId="61" fillId="40" borderId="1" xfId="0" applyNumberFormat="1" applyFont="1" applyFill="1" applyBorder="1" applyAlignment="1">
      <alignment vertical="center" wrapText="1"/>
    </xf>
    <xf numFmtId="20" fontId="54" fillId="0" borderId="1" xfId="0" applyNumberFormat="1" applyFont="1" applyBorder="1" applyAlignment="1">
      <alignment vertical="center"/>
    </xf>
    <xf numFmtId="20" fontId="13" fillId="0" borderId="1" xfId="0" applyNumberFormat="1" applyFont="1" applyBorder="1" applyAlignment="1">
      <alignment horizontal="left" vertical="center"/>
    </xf>
    <xf numFmtId="20" fontId="55" fillId="0" borderId="0" xfId="0" applyNumberFormat="1" applyFont="1" applyAlignment="1">
      <alignment vertical="center" wrapText="1"/>
    </xf>
    <xf numFmtId="20" fontId="54" fillId="0" borderId="0" xfId="0" applyNumberFormat="1" applyFont="1" applyFill="1" applyBorder="1" applyAlignment="1">
      <alignment horizontal="left" vertical="center" wrapText="1"/>
    </xf>
    <xf numFmtId="20" fontId="54" fillId="0" borderId="1" xfId="18" applyNumberFormat="1" applyFont="1" applyBorder="1" applyAlignment="1">
      <alignment horizontal="left" vertical="center" wrapText="1"/>
    </xf>
    <xf numFmtId="2" fontId="55" fillId="3" borderId="0" xfId="0" applyNumberFormat="1" applyFont="1" applyFill="1" applyBorder="1" applyAlignment="1">
      <alignment horizontal="left" vertical="center" wrapText="1"/>
    </xf>
    <xf numFmtId="2" fontId="61" fillId="27" borderId="1" xfId="18" applyNumberFormat="1" applyFont="1" applyFill="1" applyBorder="1" applyAlignment="1">
      <alignment horizontal="left" vertical="center" wrapText="1"/>
    </xf>
    <xf numFmtId="0" fontId="55" fillId="2" borderId="0" xfId="0" applyFont="1" applyFill="1" applyBorder="1" applyAlignment="1">
      <alignment horizontal="left" vertical="center" wrapText="1"/>
    </xf>
    <xf numFmtId="0" fontId="54" fillId="0" borderId="6" xfId="0" applyFont="1" applyBorder="1" applyAlignment="1">
      <alignment horizontal="left" vertical="center" wrapText="1"/>
    </xf>
    <xf numFmtId="2" fontId="61" fillId="0" borderId="1" xfId="18" applyNumberFormat="1" applyFont="1" applyBorder="1" applyAlignment="1">
      <alignment horizontal="left" vertical="center" wrapText="1"/>
    </xf>
    <xf numFmtId="2" fontId="55" fillId="0" borderId="6" xfId="0" applyNumberFormat="1" applyFont="1" applyFill="1" applyBorder="1" applyAlignment="1">
      <alignment horizontal="left" vertical="center" wrapText="1"/>
    </xf>
    <xf numFmtId="2" fontId="55" fillId="11" borderId="0" xfId="0" applyNumberFormat="1" applyFont="1" applyFill="1" applyBorder="1" applyAlignment="1">
      <alignment horizontal="left" vertical="center" wrapText="1"/>
    </xf>
    <xf numFmtId="2" fontId="55" fillId="5" borderId="0" xfId="0" applyNumberFormat="1" applyFont="1" applyFill="1" applyBorder="1" applyAlignment="1">
      <alignment horizontal="left" vertical="center" wrapText="1"/>
    </xf>
    <xf numFmtId="0" fontId="3" fillId="0" borderId="8" xfId="11" applyBorder="1" applyAlignment="1">
      <alignment vertical="center"/>
    </xf>
    <xf numFmtId="2" fontId="54" fillId="2" borderId="0" xfId="0" applyNumberFormat="1" applyFont="1" applyFill="1" applyBorder="1" applyAlignment="1">
      <alignment horizontal="left" vertical="center" wrapText="1"/>
    </xf>
    <xf numFmtId="49" fontId="54" fillId="2" borderId="2" xfId="0" applyNumberFormat="1" applyFont="1" applyFill="1" applyBorder="1" applyAlignment="1">
      <alignment horizontal="left" vertical="center" wrapText="1"/>
    </xf>
    <xf numFmtId="49" fontId="54" fillId="3" borderId="8" xfId="0" quotePrefix="1" applyNumberFormat="1" applyFont="1" applyFill="1" applyBorder="1" applyAlignment="1">
      <alignment horizontal="left" vertical="center" wrapText="1"/>
    </xf>
    <xf numFmtId="49" fontId="54" fillId="3" borderId="0" xfId="0" applyNumberFormat="1" applyFont="1" applyFill="1" applyBorder="1" applyAlignment="1">
      <alignment horizontal="left" vertical="center" wrapText="1"/>
    </xf>
    <xf numFmtId="49" fontId="54" fillId="3" borderId="8" xfId="52" applyNumberFormat="1" applyFont="1" applyFill="1" applyBorder="1" applyAlignment="1" applyProtection="1">
      <alignment horizontal="left" vertical="center" wrapText="1"/>
    </xf>
    <xf numFmtId="2" fontId="54" fillId="3" borderId="4" xfId="0" applyNumberFormat="1" applyFont="1" applyFill="1" applyBorder="1" applyAlignment="1">
      <alignment horizontal="left" vertical="center" wrapText="1"/>
    </xf>
    <xf numFmtId="0" fontId="3" fillId="0" borderId="1" xfId="11" applyBorder="1" applyAlignment="1">
      <alignment vertical="center"/>
    </xf>
    <xf numFmtId="2" fontId="54" fillId="0" borderId="0" xfId="0" applyNumberFormat="1" applyFont="1" applyBorder="1" applyAlignment="1">
      <alignment horizontal="left" vertical="center" wrapText="1"/>
    </xf>
    <xf numFmtId="2" fontId="55" fillId="60" borderId="1" xfId="0" applyNumberFormat="1" applyFont="1" applyFill="1" applyBorder="1" applyAlignment="1">
      <alignment vertical="center" wrapText="1"/>
    </xf>
    <xf numFmtId="2" fontId="55" fillId="60" borderId="1" xfId="0" applyNumberFormat="1" applyFont="1" applyFill="1" applyBorder="1" applyAlignment="1">
      <alignment horizontal="left" vertical="center" wrapText="1"/>
    </xf>
    <xf numFmtId="49" fontId="0" fillId="60" borderId="1" xfId="0" applyNumberFormat="1" applyFill="1" applyBorder="1" applyAlignment="1">
      <alignment horizontal="left" vertical="center" wrapText="1"/>
    </xf>
    <xf numFmtId="0" fontId="81" fillId="61" borderId="23" xfId="0" applyFont="1" applyFill="1" applyBorder="1" applyAlignment="1">
      <alignment vertical="center"/>
    </xf>
    <xf numFmtId="0" fontId="82" fillId="61" borderId="2" xfId="371" applyFont="1" applyFill="1" applyBorder="1" applyAlignment="1">
      <alignment vertical="center"/>
    </xf>
    <xf numFmtId="49" fontId="55" fillId="61" borderId="0" xfId="0" applyNumberFormat="1" applyFont="1" applyFill="1" applyBorder="1" applyAlignment="1">
      <alignment horizontal="left" vertical="center" wrapText="1"/>
    </xf>
    <xf numFmtId="49" fontId="55" fillId="60" borderId="23" xfId="0" applyNumberFormat="1" applyFont="1" applyFill="1" applyBorder="1" applyAlignment="1">
      <alignment horizontal="left" vertical="center" wrapText="1"/>
    </xf>
    <xf numFmtId="2" fontId="55" fillId="60" borderId="3" xfId="0" applyNumberFormat="1" applyFont="1" applyFill="1" applyBorder="1" applyAlignment="1">
      <alignment vertical="center" wrapText="1"/>
    </xf>
    <xf numFmtId="49" fontId="0" fillId="2" borderId="2" xfId="0" applyNumberFormat="1" applyFill="1" applyBorder="1" applyAlignment="1">
      <alignment horizontal="left" vertical="center" wrapText="1"/>
    </xf>
    <xf numFmtId="0" fontId="6" fillId="61" borderId="1" xfId="0" applyFont="1" applyFill="1" applyBorder="1" applyAlignment="1">
      <alignment horizontal="left" vertical="center"/>
    </xf>
    <xf numFmtId="2" fontId="55" fillId="61" borderId="4" xfId="0" applyNumberFormat="1" applyFont="1" applyFill="1" applyBorder="1" applyAlignment="1">
      <alignment horizontal="left" vertical="center" wrapText="1"/>
    </xf>
    <xf numFmtId="49" fontId="55" fillId="61" borderId="3" xfId="0" applyNumberFormat="1" applyFont="1" applyFill="1" applyBorder="1" applyAlignment="1">
      <alignment horizontal="left" vertical="center" wrapText="1"/>
    </xf>
    <xf numFmtId="0" fontId="81" fillId="0" borderId="23" xfId="0" applyFont="1" applyBorder="1" applyAlignment="1">
      <alignment vertical="center"/>
    </xf>
    <xf numFmtId="0" fontId="82" fillId="0" borderId="1" xfId="371" applyNumberFormat="1" applyFont="1" applyFill="1" applyBorder="1" applyAlignment="1" applyProtection="1">
      <alignment vertical="center"/>
    </xf>
    <xf numFmtId="49" fontId="55" fillId="2" borderId="4" xfId="0" applyNumberFormat="1" applyFont="1" applyFill="1" applyBorder="1" applyAlignment="1">
      <alignment horizontal="left" vertical="center" wrapText="1"/>
    </xf>
    <xf numFmtId="2" fontId="77" fillId="0" borderId="6" xfId="0" applyNumberFormat="1" applyFont="1" applyBorder="1" applyAlignment="1">
      <alignment horizontal="center" vertical="center" wrapText="1"/>
    </xf>
    <xf numFmtId="0" fontId="82" fillId="0" borderId="1" xfId="371" applyNumberFormat="1" applyFont="1" applyFill="1" applyBorder="1" applyAlignment="1" applyProtection="1">
      <alignment horizontal="center" vertical="center"/>
    </xf>
    <xf numFmtId="2" fontId="0" fillId="0" borderId="0" xfId="0" applyNumberFormat="1" applyFont="1" applyBorder="1" applyAlignment="1">
      <alignment horizontal="center" vertical="center" wrapText="1"/>
    </xf>
    <xf numFmtId="0" fontId="13" fillId="2" borderId="23" xfId="0" applyNumberFormat="1" applyFont="1" applyFill="1" applyBorder="1" applyAlignment="1">
      <alignment horizontal="center" vertical="center" wrapText="1"/>
    </xf>
    <xf numFmtId="2" fontId="46" fillId="0" borderId="4" xfId="0" applyNumberFormat="1" applyFont="1" applyBorder="1" applyAlignment="1">
      <alignment wrapText="1"/>
    </xf>
    <xf numFmtId="2" fontId="46" fillId="0" borderId="4" xfId="0" applyNumberFormat="1" applyFont="1" applyFill="1" applyBorder="1" applyAlignment="1">
      <alignment horizontal="right" wrapText="1"/>
    </xf>
    <xf numFmtId="2" fontId="56" fillId="2" borderId="0" xfId="0" applyNumberFormat="1" applyFont="1" applyFill="1" applyBorder="1" applyAlignment="1">
      <alignment horizontal="left" vertical="center" wrapText="1"/>
    </xf>
    <xf numFmtId="2" fontId="0" fillId="0" borderId="9" xfId="0" applyNumberFormat="1" applyBorder="1" applyAlignment="1">
      <alignment vertical="center" wrapText="1"/>
    </xf>
    <xf numFmtId="14" fontId="55" fillId="6" borderId="2" xfId="0" applyNumberFormat="1" applyFont="1" applyFill="1" applyBorder="1" applyAlignment="1">
      <alignment horizontal="center" vertical="center" wrapText="1"/>
    </xf>
    <xf numFmtId="2" fontId="55" fillId="3" borderId="5" xfId="0" applyNumberFormat="1" applyFont="1" applyFill="1" applyBorder="1" applyAlignment="1">
      <alignment horizontal="left" vertical="center" wrapText="1"/>
    </xf>
    <xf numFmtId="1" fontId="0" fillId="2" borderId="1" xfId="0" applyNumberFormat="1" applyFill="1" applyBorder="1" applyAlignment="1">
      <alignment vertical="center" wrapText="1"/>
    </xf>
    <xf numFmtId="2" fontId="1" fillId="0" borderId="8" xfId="0" applyNumberFormat="1" applyFont="1" applyBorder="1" applyAlignment="1">
      <alignment vertical="center" wrapText="1"/>
    </xf>
    <xf numFmtId="2" fontId="1" fillId="0" borderId="2" xfId="0" applyNumberFormat="1" applyFont="1" applyBorder="1" applyAlignment="1">
      <alignment vertical="center" wrapText="1"/>
    </xf>
    <xf numFmtId="14" fontId="5" fillId="0" borderId="0" xfId="0" applyNumberFormat="1" applyFont="1" applyBorder="1" applyAlignment="1">
      <alignment horizontal="center" vertical="center" wrapText="1"/>
    </xf>
    <xf numFmtId="16" fontId="55" fillId="0" borderId="1" xfId="0" applyNumberFormat="1" applyFont="1" applyBorder="1" applyAlignment="1">
      <alignment horizontal="left" wrapText="1"/>
    </xf>
    <xf numFmtId="16" fontId="55" fillId="0" borderId="1" xfId="0" applyNumberFormat="1" applyFont="1" applyBorder="1" applyAlignment="1">
      <alignment horizontal="left" vertical="center" wrapText="1"/>
    </xf>
    <xf numFmtId="0" fontId="55" fillId="0" borderId="1" xfId="0" applyFont="1" applyBorder="1"/>
    <xf numFmtId="0" fontId="55" fillId="0" borderId="1" xfId="0" applyFont="1" applyBorder="1" applyAlignment="1">
      <alignment horizontal="left" wrapText="1"/>
    </xf>
    <xf numFmtId="2" fontId="0" fillId="0" borderId="0" xfId="0" applyNumberFormat="1" applyBorder="1" applyAlignment="1">
      <alignment wrapText="1"/>
    </xf>
    <xf numFmtId="0" fontId="66" fillId="0" borderId="1" xfId="0" applyFont="1" applyBorder="1" applyAlignment="1">
      <alignment horizontal="left" vertical="center" wrapText="1"/>
    </xf>
    <xf numFmtId="2" fontId="55" fillId="2" borderId="2" xfId="0" applyNumberFormat="1" applyFont="1" applyFill="1" applyBorder="1" applyAlignment="1">
      <alignment vertical="center" wrapText="1"/>
    </xf>
    <xf numFmtId="2" fontId="55" fillId="50" borderId="1" xfId="0" applyNumberFormat="1" applyFont="1" applyFill="1" applyBorder="1" applyAlignment="1">
      <alignment horizontal="left" vertical="center" wrapText="1"/>
    </xf>
    <xf numFmtId="49" fontId="0" fillId="2" borderId="1" xfId="0" applyNumberFormat="1" applyFill="1" applyBorder="1" applyAlignment="1">
      <alignment horizontal="center" vertical="center" wrapText="1"/>
    </xf>
    <xf numFmtId="2" fontId="56" fillId="50" borderId="1" xfId="0" applyNumberFormat="1" applyFont="1" applyFill="1" applyBorder="1" applyAlignment="1">
      <alignment horizontal="left" vertical="center" wrapText="1"/>
    </xf>
    <xf numFmtId="14" fontId="38" fillId="18" borderId="1" xfId="0" applyNumberFormat="1" applyFont="1" applyFill="1" applyBorder="1" applyAlignment="1">
      <alignment horizontal="center" vertical="center" wrapText="1"/>
    </xf>
    <xf numFmtId="14" fontId="38" fillId="18" borderId="1" xfId="0" applyNumberFormat="1" applyFont="1" applyFill="1" applyBorder="1" applyAlignment="1">
      <alignment horizontal="left" vertical="center" wrapText="1"/>
    </xf>
    <xf numFmtId="14" fontId="55" fillId="18" borderId="1" xfId="0" applyNumberFormat="1" applyFont="1" applyFill="1" applyBorder="1" applyAlignment="1">
      <alignment horizontal="center" vertical="center" wrapText="1"/>
    </xf>
    <xf numFmtId="14" fontId="37" fillId="18" borderId="1" xfId="0" applyNumberFormat="1" applyFont="1" applyFill="1" applyBorder="1" applyAlignment="1">
      <alignment horizontal="center" vertical="center" wrapText="1"/>
    </xf>
    <xf numFmtId="14" fontId="38" fillId="18" borderId="0" xfId="0" applyNumberFormat="1" applyFont="1" applyFill="1" applyBorder="1" applyAlignment="1">
      <alignment horizontal="center" vertical="center" wrapText="1"/>
    </xf>
    <xf numFmtId="14" fontId="38" fillId="18" borderId="4" xfId="0" applyNumberFormat="1" applyFont="1" applyFill="1" applyBorder="1" applyAlignment="1">
      <alignment horizontal="center" vertical="center" wrapText="1"/>
    </xf>
    <xf numFmtId="14" fontId="38" fillId="18" borderId="6" xfId="0" applyNumberFormat="1" applyFont="1" applyFill="1" applyBorder="1" applyAlignment="1">
      <alignment horizontal="center" vertical="center" wrapText="1"/>
    </xf>
    <xf numFmtId="14" fontId="5" fillId="18" borderId="1" xfId="0" applyNumberFormat="1" applyFont="1" applyFill="1" applyBorder="1" applyAlignment="1">
      <alignment horizontal="center" vertical="center" wrapText="1"/>
    </xf>
    <xf numFmtId="14" fontId="44" fillId="18" borderId="1" xfId="0" applyNumberFormat="1" applyFont="1" applyFill="1" applyBorder="1" applyAlignment="1">
      <alignment horizontal="center" vertical="center" wrapText="1"/>
    </xf>
    <xf numFmtId="14" fontId="0" fillId="18" borderId="1" xfId="0" applyNumberFormat="1" applyFill="1" applyBorder="1" applyAlignment="1">
      <alignment vertical="center" wrapText="1"/>
    </xf>
    <xf numFmtId="0" fontId="0" fillId="0" borderId="1" xfId="0" applyBorder="1" applyAlignment="1">
      <alignment wrapText="1"/>
    </xf>
    <xf numFmtId="0" fontId="0" fillId="0" borderId="1" xfId="0" applyBorder="1"/>
    <xf numFmtId="0" fontId="0" fillId="2" borderId="1" xfId="0" applyFont="1" applyFill="1" applyBorder="1" applyAlignment="1">
      <alignment horizontal="left" vertical="center" wrapText="1"/>
    </xf>
    <xf numFmtId="0" fontId="0" fillId="0" borderId="1" xfId="0" applyFont="1" applyBorder="1" applyAlignment="1">
      <alignment horizontal="left"/>
    </xf>
    <xf numFmtId="49" fontId="0" fillId="2" borderId="1" xfId="0" applyNumberFormat="1" applyFill="1" applyBorder="1" applyAlignment="1">
      <alignment horizontal="left" vertical="center" wrapText="1"/>
    </xf>
    <xf numFmtId="49" fontId="3" fillId="2" borderId="1" xfId="11" applyNumberFormat="1" applyFill="1" applyBorder="1" applyAlignment="1">
      <alignment horizontal="left" vertical="center" wrapText="1"/>
    </xf>
    <xf numFmtId="0" fontId="6" fillId="0" borderId="1" xfId="0" applyFont="1" applyBorder="1"/>
    <xf numFmtId="0" fontId="0" fillId="2" borderId="1" xfId="0" applyFill="1" applyBorder="1"/>
    <xf numFmtId="0" fontId="80" fillId="0" borderId="2" xfId="379" applyFont="1" applyFill="1" applyBorder="1" applyAlignment="1">
      <alignment vertical="center" wrapText="1"/>
    </xf>
    <xf numFmtId="20" fontId="54" fillId="53" borderId="4" xfId="0" applyNumberFormat="1" applyFont="1" applyFill="1" applyBorder="1" applyAlignment="1">
      <alignment horizontal="left" vertical="center" wrapText="1"/>
    </xf>
    <xf numFmtId="20" fontId="54" fillId="52" borderId="4" xfId="0" applyNumberFormat="1" applyFont="1" applyFill="1" applyBorder="1" applyAlignment="1">
      <alignment horizontal="left" vertical="center" wrapText="1"/>
    </xf>
    <xf numFmtId="20" fontId="55" fillId="0" borderId="20" xfId="0" applyNumberFormat="1" applyFont="1" applyFill="1" applyBorder="1" applyAlignment="1">
      <alignment horizontal="left" vertical="center" wrapText="1"/>
    </xf>
    <xf numFmtId="20" fontId="54" fillId="52" borderId="6" xfId="0" applyNumberFormat="1" applyFont="1" applyFill="1" applyBorder="1" applyAlignment="1">
      <alignment horizontal="left" vertical="center" wrapText="1"/>
    </xf>
    <xf numFmtId="20" fontId="54" fillId="0" borderId="0" xfId="0" applyNumberFormat="1" applyFont="1" applyBorder="1" applyAlignment="1">
      <alignment vertical="center" wrapText="1"/>
    </xf>
    <xf numFmtId="20" fontId="54" fillId="53" borderId="6" xfId="0" applyNumberFormat="1" applyFont="1" applyFill="1" applyBorder="1" applyAlignment="1">
      <alignment vertical="center" wrapText="1"/>
    </xf>
    <xf numFmtId="20" fontId="54" fillId="0" borderId="28" xfId="0" applyNumberFormat="1" applyFont="1" applyBorder="1" applyAlignment="1">
      <alignment horizontal="left" vertical="center" wrapText="1"/>
    </xf>
    <xf numFmtId="0" fontId="54" fillId="0" borderId="4" xfId="0" applyFont="1" applyBorder="1" applyAlignment="1">
      <alignment horizontal="left" vertical="center" wrapText="1"/>
    </xf>
    <xf numFmtId="0" fontId="54" fillId="0" borderId="4" xfId="0" applyFont="1" applyFill="1" applyBorder="1" applyAlignment="1">
      <alignment horizontal="left" vertical="center" wrapText="1"/>
    </xf>
    <xf numFmtId="0" fontId="64" fillId="0" borderId="11" xfId="0" applyFont="1" applyBorder="1" applyAlignment="1">
      <alignment horizontal="left" vertical="center" wrapText="1"/>
    </xf>
    <xf numFmtId="0" fontId="54" fillId="0" borderId="6" xfId="0" applyFont="1" applyFill="1" applyBorder="1" applyAlignment="1">
      <alignment horizontal="left" vertical="center" wrapText="1"/>
    </xf>
    <xf numFmtId="0" fontId="61" fillId="0" borderId="4" xfId="24" applyFont="1" applyBorder="1" applyAlignment="1">
      <alignment horizontal="center" vertical="center" wrapText="1"/>
    </xf>
    <xf numFmtId="0" fontId="54" fillId="0" borderId="4" xfId="0" applyFont="1" applyBorder="1" applyAlignment="1">
      <alignment horizontal="center" vertical="center" wrapText="1"/>
    </xf>
    <xf numFmtId="0" fontId="55" fillId="0" borderId="4" xfId="0" applyFont="1" applyFill="1" applyBorder="1" applyAlignment="1">
      <alignment horizontal="center" vertical="center" wrapText="1"/>
    </xf>
    <xf numFmtId="0" fontId="54" fillId="0" borderId="4" xfId="0" applyFont="1" applyFill="1" applyBorder="1" applyAlignment="1">
      <alignment horizontal="center" vertical="center" wrapText="1"/>
    </xf>
    <xf numFmtId="0" fontId="54" fillId="0" borderId="2" xfId="0" applyFont="1" applyFill="1" applyBorder="1" applyAlignment="1">
      <alignment horizontal="center" vertical="center" wrapText="1"/>
    </xf>
    <xf numFmtId="0" fontId="54" fillId="0" borderId="6" xfId="0" applyFont="1" applyFill="1" applyBorder="1" applyAlignment="1">
      <alignment horizontal="center" vertical="center" wrapText="1"/>
    </xf>
    <xf numFmtId="0" fontId="61" fillId="0" borderId="6" xfId="24" applyFont="1" applyBorder="1" applyAlignment="1">
      <alignment horizontal="center" vertical="center" wrapText="1"/>
    </xf>
    <xf numFmtId="2" fontId="55" fillId="0" borderId="4" xfId="0" applyNumberFormat="1" applyFont="1" applyFill="1" applyBorder="1" applyAlignment="1">
      <alignment horizontal="center" vertical="center" wrapText="1"/>
    </xf>
    <xf numFmtId="0" fontId="55" fillId="2" borderId="4" xfId="0" applyFont="1" applyFill="1" applyBorder="1" applyAlignment="1">
      <alignment horizontal="left" vertical="center" wrapText="1"/>
    </xf>
    <xf numFmtId="0" fontId="55" fillId="0" borderId="6" xfId="0" applyFont="1" applyFill="1" applyBorder="1" applyAlignment="1">
      <alignment horizontal="left" vertical="center" wrapText="1"/>
    </xf>
    <xf numFmtId="0" fontId="54" fillId="0" borderId="4" xfId="0" applyFont="1" applyBorder="1" applyAlignment="1">
      <alignment vertical="center" wrapText="1"/>
    </xf>
    <xf numFmtId="49" fontId="55" fillId="0" borderId="4" xfId="0" applyNumberFormat="1" applyFont="1" applyFill="1" applyBorder="1" applyAlignment="1">
      <alignment horizontal="left" vertical="center" wrapText="1"/>
    </xf>
    <xf numFmtId="2" fontId="58" fillId="0" borderId="4" xfId="0" applyNumberFormat="1" applyFont="1" applyBorder="1" applyAlignment="1">
      <alignment horizontal="left" vertical="center" wrapText="1"/>
    </xf>
    <xf numFmtId="49" fontId="55" fillId="0" borderId="6" xfId="0" applyNumberFormat="1" applyFont="1" applyFill="1" applyBorder="1" applyAlignment="1">
      <alignment horizontal="left" vertical="center" wrapText="1"/>
    </xf>
    <xf numFmtId="0" fontId="58" fillId="0" borderId="0" xfId="0" applyFont="1" applyBorder="1" applyAlignment="1">
      <alignment horizontal="left" vertical="center" wrapText="1"/>
    </xf>
    <xf numFmtId="2" fontId="58" fillId="0" borderId="0" xfId="0" applyNumberFormat="1" applyFont="1" applyBorder="1" applyAlignment="1">
      <alignment horizontal="left" vertical="center" wrapText="1"/>
    </xf>
    <xf numFmtId="0" fontId="55" fillId="0" borderId="4" xfId="0" applyFont="1" applyFill="1" applyBorder="1" applyAlignment="1">
      <alignment vertical="center" wrapText="1"/>
    </xf>
    <xf numFmtId="0" fontId="55" fillId="0" borderId="6" xfId="0" applyFont="1" applyFill="1" applyBorder="1" applyAlignment="1">
      <alignment vertical="center" wrapText="1"/>
    </xf>
    <xf numFmtId="0" fontId="54" fillId="0" borderId="0" xfId="0" applyFont="1" applyBorder="1" applyAlignment="1">
      <alignment vertical="center" wrapText="1"/>
    </xf>
    <xf numFmtId="2" fontId="55" fillId="0" borderId="11" xfId="0" applyNumberFormat="1" applyFont="1" applyBorder="1" applyAlignment="1">
      <alignment vertical="center" wrapText="1"/>
    </xf>
    <xf numFmtId="2" fontId="55" fillId="5" borderId="4" xfId="0" applyNumberFormat="1" applyFont="1" applyFill="1" applyBorder="1" applyAlignment="1">
      <alignment horizontal="left" vertical="center" wrapText="1"/>
    </xf>
    <xf numFmtId="2" fontId="55" fillId="11" borderId="4" xfId="0" applyNumberFormat="1" applyFont="1" applyFill="1" applyBorder="1" applyAlignment="1">
      <alignment horizontal="left" vertical="center" wrapText="1"/>
    </xf>
    <xf numFmtId="0" fontId="93" fillId="0" borderId="1" xfId="0" applyFont="1" applyBorder="1"/>
    <xf numFmtId="49" fontId="54" fillId="2" borderId="4" xfId="0" applyNumberFormat="1" applyFont="1" applyFill="1" applyBorder="1" applyAlignment="1">
      <alignment horizontal="left" vertical="center" wrapText="1"/>
    </xf>
    <xf numFmtId="49" fontId="55" fillId="2" borderId="6" xfId="0" applyNumberFormat="1" applyFont="1" applyFill="1" applyBorder="1" applyAlignment="1">
      <alignment horizontal="left" vertical="center" wrapText="1"/>
    </xf>
    <xf numFmtId="2" fontId="55" fillId="11" borderId="6" xfId="0" applyNumberFormat="1" applyFont="1" applyFill="1" applyBorder="1" applyAlignment="1">
      <alignment horizontal="left" vertical="center" wrapText="1"/>
    </xf>
    <xf numFmtId="49" fontId="55" fillId="0" borderId="0" xfId="0" applyNumberFormat="1" applyFont="1" applyFill="1" applyBorder="1" applyAlignment="1">
      <alignment vertical="center" wrapText="1"/>
    </xf>
    <xf numFmtId="49" fontId="85" fillId="0" borderId="25" xfId="11" applyNumberFormat="1" applyFont="1" applyFill="1" applyBorder="1" applyAlignment="1">
      <alignment horizontal="left" vertical="center" wrapText="1"/>
    </xf>
    <xf numFmtId="2" fontId="54" fillId="58" borderId="7" xfId="0" applyNumberFormat="1" applyFont="1" applyFill="1" applyBorder="1" applyAlignment="1">
      <alignment horizontal="left" vertical="center" wrapText="1"/>
    </xf>
    <xf numFmtId="49" fontId="85" fillId="0" borderId="1" xfId="11" applyNumberFormat="1" applyFont="1" applyFill="1" applyBorder="1" applyAlignment="1">
      <alignment horizontal="left" vertical="center" wrapText="1"/>
    </xf>
    <xf numFmtId="49" fontId="54" fillId="3" borderId="2" xfId="11" applyNumberFormat="1" applyFont="1" applyFill="1" applyBorder="1" applyAlignment="1">
      <alignment horizontal="left" vertical="center" wrapText="1"/>
    </xf>
    <xf numFmtId="49" fontId="54" fillId="3" borderId="0" xfId="11" applyNumberFormat="1" applyFont="1" applyFill="1" applyBorder="1" applyAlignment="1">
      <alignment horizontal="left" vertical="center" wrapText="1"/>
    </xf>
    <xf numFmtId="49" fontId="54" fillId="3" borderId="7" xfId="0" applyNumberFormat="1" applyFont="1" applyFill="1" applyBorder="1" applyAlignment="1">
      <alignment horizontal="left" vertical="center" wrapText="1"/>
    </xf>
    <xf numFmtId="0" fontId="54" fillId="0" borderId="8" xfId="0" applyFont="1" applyFill="1" applyBorder="1" applyAlignment="1">
      <alignment vertical="center" wrapText="1"/>
    </xf>
    <xf numFmtId="2" fontId="54" fillId="3" borderId="2" xfId="11" applyNumberFormat="1" applyFont="1" applyFill="1" applyBorder="1" applyAlignment="1">
      <alignment horizontal="left" vertical="center" wrapText="1"/>
    </xf>
    <xf numFmtId="2" fontId="54" fillId="3" borderId="0" xfId="52" applyNumberFormat="1" applyFont="1" applyFill="1" applyBorder="1" applyAlignment="1" applyProtection="1">
      <alignment horizontal="left" vertical="center" wrapText="1"/>
    </xf>
    <xf numFmtId="2" fontId="85" fillId="2" borderId="0" xfId="11" applyNumberFormat="1" applyFont="1" applyFill="1" applyBorder="1" applyAlignment="1">
      <alignment horizontal="left" vertical="center" wrapText="1"/>
    </xf>
    <xf numFmtId="49" fontId="85" fillId="2" borderId="25" xfId="11" applyNumberFormat="1" applyFont="1" applyFill="1" applyBorder="1" applyAlignment="1">
      <alignment horizontal="left" vertical="center" wrapText="1"/>
    </xf>
    <xf numFmtId="49" fontId="59" fillId="0" borderId="25" xfId="11" applyNumberFormat="1" applyFont="1" applyFill="1" applyBorder="1" applyAlignment="1">
      <alignment horizontal="left" vertical="center" wrapText="1"/>
    </xf>
    <xf numFmtId="2" fontId="54" fillId="58" borderId="19" xfId="0" applyNumberFormat="1" applyFont="1" applyFill="1" applyBorder="1" applyAlignment="1">
      <alignment horizontal="left" vertical="center" wrapText="1"/>
    </xf>
    <xf numFmtId="0" fontId="54" fillId="3" borderId="7" xfId="0" applyFont="1" applyFill="1" applyBorder="1" applyAlignment="1">
      <alignment horizontal="left" vertical="center" wrapText="1"/>
    </xf>
    <xf numFmtId="49" fontId="54" fillId="2" borderId="25" xfId="378" applyNumberFormat="1" applyFont="1" applyFill="1" applyBorder="1" applyAlignment="1" applyProtection="1">
      <alignment horizontal="left" vertical="center" wrapText="1"/>
    </xf>
    <xf numFmtId="2" fontId="54" fillId="3" borderId="25" xfId="11" applyNumberFormat="1" applyFont="1" applyFill="1" applyBorder="1" applyAlignment="1" applyProtection="1">
      <alignment horizontal="left" vertical="center" wrapText="1"/>
    </xf>
    <xf numFmtId="0" fontId="61" fillId="0" borderId="26" xfId="379" applyFont="1" applyFill="1" applyBorder="1" applyAlignment="1">
      <alignment vertical="center" wrapText="1"/>
    </xf>
    <xf numFmtId="49" fontId="54" fillId="3" borderId="19" xfId="0" applyNumberFormat="1" applyFont="1" applyFill="1" applyBorder="1" applyAlignment="1">
      <alignment horizontal="left" vertical="center" wrapText="1"/>
    </xf>
    <xf numFmtId="2" fontId="54" fillId="2" borderId="19" xfId="0" applyNumberFormat="1" applyFont="1" applyFill="1" applyBorder="1" applyAlignment="1">
      <alignment horizontal="left" vertical="center" wrapText="1"/>
    </xf>
    <xf numFmtId="2" fontId="54" fillId="2" borderId="21" xfId="0" applyNumberFormat="1" applyFont="1" applyFill="1" applyBorder="1" applyAlignment="1">
      <alignment horizontal="left" vertical="center" wrapText="1"/>
    </xf>
    <xf numFmtId="49" fontId="54" fillId="3" borderId="25" xfId="11" applyNumberFormat="1" applyFont="1" applyFill="1" applyBorder="1" applyAlignment="1">
      <alignment horizontal="left" vertical="center" wrapText="1"/>
    </xf>
    <xf numFmtId="2" fontId="54" fillId="2" borderId="7" xfId="0" applyNumberFormat="1" applyFont="1" applyFill="1" applyBorder="1" applyAlignment="1">
      <alignment horizontal="left" vertical="center" wrapText="1"/>
    </xf>
    <xf numFmtId="49" fontId="0" fillId="2" borderId="11" xfId="0" applyNumberFormat="1" applyFill="1" applyBorder="1" applyAlignment="1">
      <alignment horizontal="left" vertical="center" wrapText="1"/>
    </xf>
    <xf numFmtId="2" fontId="55" fillId="60" borderId="23" xfId="0" applyNumberFormat="1" applyFont="1" applyFill="1" applyBorder="1" applyAlignment="1">
      <alignment vertical="center" wrapText="1"/>
    </xf>
    <xf numFmtId="2" fontId="55" fillId="61" borderId="2" xfId="0" applyNumberFormat="1" applyFont="1" applyFill="1" applyBorder="1" applyAlignment="1">
      <alignment vertical="center" wrapText="1"/>
    </xf>
    <xf numFmtId="0" fontId="61" fillId="61" borderId="23" xfId="379" applyFont="1" applyFill="1" applyBorder="1" applyAlignment="1">
      <alignment vertical="center" wrapText="1"/>
    </xf>
    <xf numFmtId="2" fontId="55" fillId="61" borderId="3" xfId="0" applyNumberFormat="1" applyFont="1" applyFill="1" applyBorder="1" applyAlignment="1">
      <alignment horizontal="left" vertical="center" wrapText="1"/>
    </xf>
    <xf numFmtId="2" fontId="55" fillId="61" borderId="0" xfId="0" applyNumberFormat="1" applyFont="1" applyFill="1" applyBorder="1" applyAlignment="1">
      <alignment horizontal="left" vertical="center" wrapText="1"/>
    </xf>
    <xf numFmtId="2" fontId="55" fillId="60" borderId="23" xfId="0" applyNumberFormat="1" applyFont="1" applyFill="1" applyBorder="1" applyAlignment="1">
      <alignment horizontal="left" vertical="center" wrapText="1"/>
    </xf>
    <xf numFmtId="2" fontId="54" fillId="61" borderId="2" xfId="0" quotePrefix="1" applyNumberFormat="1" applyFont="1" applyFill="1" applyBorder="1" applyAlignment="1">
      <alignment horizontal="left" vertical="center" wrapText="1"/>
    </xf>
    <xf numFmtId="0" fontId="80" fillId="61" borderId="6" xfId="379" applyFont="1" applyFill="1" applyBorder="1" applyAlignment="1">
      <alignment vertical="center" wrapText="1"/>
    </xf>
    <xf numFmtId="2" fontId="61" fillId="62" borderId="2" xfId="18" applyNumberFormat="1" applyFont="1" applyFill="1" applyBorder="1" applyAlignment="1">
      <alignment horizontal="left" vertical="center" wrapText="1"/>
    </xf>
    <xf numFmtId="49" fontId="55" fillId="60" borderId="5" xfId="0" applyNumberFormat="1" applyFont="1" applyFill="1" applyBorder="1" applyAlignment="1">
      <alignment horizontal="left" vertical="center" wrapText="1"/>
    </xf>
    <xf numFmtId="0" fontId="61" fillId="60" borderId="23" xfId="379" applyFont="1" applyFill="1" applyBorder="1" applyAlignment="1">
      <alignment vertical="center" wrapText="1"/>
    </xf>
    <xf numFmtId="0" fontId="80" fillId="61" borderId="24" xfId="379" applyFont="1" applyFill="1" applyBorder="1" applyAlignment="1">
      <alignment vertical="center" wrapText="1"/>
    </xf>
    <xf numFmtId="0" fontId="55" fillId="61" borderId="2" xfId="0" applyFont="1" applyFill="1" applyBorder="1" applyAlignment="1">
      <alignment horizontal="left" vertical="center" wrapText="1"/>
    </xf>
    <xf numFmtId="2" fontId="55" fillId="60" borderId="5" xfId="0" applyNumberFormat="1" applyFont="1" applyFill="1" applyBorder="1" applyAlignment="1">
      <alignment vertical="center" wrapText="1"/>
    </xf>
    <xf numFmtId="2" fontId="54" fillId="61" borderId="2" xfId="0" applyNumberFormat="1" applyFont="1" applyFill="1" applyBorder="1" applyAlignment="1">
      <alignment horizontal="left" vertical="center" wrapText="1"/>
    </xf>
    <xf numFmtId="2" fontId="55" fillId="9" borderId="0" xfId="0" applyNumberFormat="1" applyFont="1" applyFill="1" applyBorder="1" applyAlignment="1">
      <alignment horizontal="left" vertical="center" wrapText="1"/>
    </xf>
    <xf numFmtId="0" fontId="61" fillId="0" borderId="23" xfId="379" applyFont="1" applyFill="1" applyBorder="1" applyAlignment="1">
      <alignment vertical="center" wrapText="1"/>
    </xf>
    <xf numFmtId="0" fontId="55" fillId="0" borderId="23" xfId="0" applyFont="1" applyBorder="1" applyAlignment="1">
      <alignment vertical="center" wrapText="1"/>
    </xf>
    <xf numFmtId="2" fontId="55" fillId="0" borderId="23" xfId="0" applyNumberFormat="1" applyFont="1" applyFill="1" applyBorder="1" applyAlignment="1">
      <alignment horizontal="left" vertical="center" wrapText="1"/>
    </xf>
    <xf numFmtId="0" fontId="80" fillId="0" borderId="24" xfId="379" applyFont="1" applyFill="1" applyBorder="1" applyAlignment="1">
      <alignment vertical="center" wrapText="1"/>
    </xf>
    <xf numFmtId="49" fontId="55" fillId="0" borderId="23" xfId="0" applyNumberFormat="1" applyFont="1" applyFill="1" applyBorder="1" applyAlignment="1">
      <alignment horizontal="left" vertical="center" wrapText="1"/>
    </xf>
    <xf numFmtId="2" fontId="0" fillId="2" borderId="7" xfId="0" applyNumberFormat="1" applyFont="1" applyFill="1" applyBorder="1" applyAlignment="1">
      <alignment horizontal="center" vertical="center" wrapText="1"/>
    </xf>
    <xf numFmtId="2" fontId="0" fillId="2" borderId="8" xfId="0" applyNumberFormat="1" applyFont="1" applyFill="1" applyBorder="1" applyAlignment="1">
      <alignment horizontal="center" vertical="center" wrapText="1"/>
    </xf>
    <xf numFmtId="0" fontId="91" fillId="0" borderId="1" xfId="379" applyFont="1" applyBorder="1" applyAlignment="1">
      <alignment vertical="center"/>
    </xf>
    <xf numFmtId="0" fontId="13" fillId="0" borderId="4" xfId="0" applyFont="1" applyBorder="1" applyAlignment="1">
      <alignment horizontal="center" vertical="center"/>
    </xf>
    <xf numFmtId="0" fontId="0" fillId="0" borderId="21" xfId="0" applyBorder="1" applyAlignment="1">
      <alignment vertical="center"/>
    </xf>
    <xf numFmtId="0" fontId="80" fillId="0" borderId="21" xfId="379" applyFont="1" applyFill="1" applyBorder="1" applyAlignment="1">
      <alignment horizontal="right" vertical="center" wrapText="1"/>
    </xf>
    <xf numFmtId="0" fontId="80" fillId="0" borderId="11" xfId="379" applyFont="1" applyFill="1" applyBorder="1" applyAlignment="1">
      <alignment horizontal="right" vertical="center" wrapText="1"/>
    </xf>
    <xf numFmtId="2" fontId="77" fillId="15" borderId="8" xfId="0" applyNumberFormat="1" applyFont="1" applyFill="1" applyBorder="1" applyAlignment="1">
      <alignment horizontal="center" vertical="center" wrapText="1"/>
    </xf>
    <xf numFmtId="2" fontId="77" fillId="0" borderId="8" xfId="0" applyNumberFormat="1" applyFont="1" applyBorder="1" applyAlignment="1">
      <alignment horizontal="center" vertical="center"/>
    </xf>
    <xf numFmtId="2" fontId="0" fillId="0" borderId="7" xfId="0" applyNumberFormat="1" applyFont="1" applyBorder="1" applyAlignment="1">
      <alignment horizontal="center" vertical="center" wrapText="1"/>
    </xf>
    <xf numFmtId="2" fontId="0" fillId="3" borderId="8" xfId="0" applyNumberFormat="1" applyFont="1" applyFill="1" applyBorder="1" applyAlignment="1">
      <alignment horizontal="center" vertical="center" wrapText="1"/>
    </xf>
    <xf numFmtId="0" fontId="80" fillId="0" borderId="24" xfId="379" applyFont="1" applyFill="1" applyBorder="1" applyAlignment="1">
      <alignment horizontal="right" vertical="center" wrapText="1"/>
    </xf>
    <xf numFmtId="2" fontId="0" fillId="0" borderId="19" xfId="0" applyNumberFormat="1" applyFont="1" applyBorder="1" applyAlignment="1">
      <alignment horizontal="center" vertical="center"/>
    </xf>
    <xf numFmtId="2" fontId="0" fillId="0" borderId="23" xfId="0" applyNumberFormat="1" applyFont="1" applyFill="1" applyBorder="1" applyAlignment="1">
      <alignment horizontal="center" vertical="center"/>
    </xf>
    <xf numFmtId="2" fontId="13" fillId="0" borderId="8" xfId="0" applyNumberFormat="1" applyFont="1" applyFill="1" applyBorder="1" applyAlignment="1">
      <alignment horizontal="center" vertical="center" wrapText="1"/>
    </xf>
    <xf numFmtId="0" fontId="0" fillId="0" borderId="9" xfId="0" applyFont="1" applyFill="1" applyBorder="1" applyAlignment="1">
      <alignment horizontal="center" vertical="center"/>
    </xf>
    <xf numFmtId="2" fontId="77" fillId="0" borderId="9" xfId="0" applyNumberFormat="1" applyFont="1" applyFill="1" applyBorder="1" applyAlignment="1">
      <alignment horizontal="center" vertical="center" wrapText="1"/>
    </xf>
    <xf numFmtId="2" fontId="55" fillId="3" borderId="0" xfId="0" applyNumberFormat="1" applyFont="1" applyFill="1" applyBorder="1" applyAlignment="1">
      <alignment horizontal="center" vertical="center" wrapText="1"/>
    </xf>
    <xf numFmtId="2" fontId="49" fillId="0" borderId="11" xfId="0" applyNumberFormat="1" applyFont="1" applyBorder="1" applyAlignment="1">
      <alignment vertical="center" wrapText="1"/>
    </xf>
    <xf numFmtId="167" fontId="55" fillId="0" borderId="9" xfId="0" applyNumberFormat="1" applyFont="1" applyFill="1" applyBorder="1" applyAlignment="1">
      <alignment horizontal="center" vertical="center" wrapText="1"/>
    </xf>
    <xf numFmtId="2" fontId="0" fillId="0" borderId="4" xfId="0" applyNumberFormat="1" applyFill="1" applyBorder="1" applyAlignment="1">
      <alignment horizontal="left" vertical="center" wrapText="1"/>
    </xf>
    <xf numFmtId="2" fontId="49" fillId="0" borderId="6" xfId="0" applyNumberFormat="1" applyFont="1" applyFill="1" applyBorder="1" applyAlignment="1">
      <alignment wrapText="1"/>
    </xf>
    <xf numFmtId="2" fontId="77" fillId="50" borderId="3" xfId="0" applyNumberFormat="1" applyFont="1" applyFill="1" applyBorder="1" applyAlignment="1">
      <alignment horizontal="center" vertical="center" wrapText="1"/>
    </xf>
    <xf numFmtId="0" fontId="55" fillId="0" borderId="2" xfId="0" applyFont="1" applyBorder="1" applyAlignment="1">
      <alignment horizontal="left" vertical="center" wrapText="1"/>
    </xf>
    <xf numFmtId="2" fontId="55" fillId="50" borderId="3" xfId="0" applyNumberFormat="1" applyFont="1" applyFill="1" applyBorder="1" applyAlignment="1">
      <alignment horizontal="left" vertical="center" wrapText="1"/>
    </xf>
    <xf numFmtId="2" fontId="46" fillId="0" borderId="6" xfId="0" applyNumberFormat="1" applyFont="1" applyFill="1" applyBorder="1" applyAlignment="1">
      <alignment horizontal="center" vertical="center" wrapText="1"/>
    </xf>
    <xf numFmtId="2" fontId="46" fillId="0" borderId="8" xfId="0" applyNumberFormat="1" applyFont="1" applyFill="1" applyBorder="1" applyAlignment="1">
      <alignment vertical="center" wrapText="1"/>
    </xf>
    <xf numFmtId="2" fontId="55" fillId="0" borderId="9" xfId="0" applyNumberFormat="1" applyFont="1" applyBorder="1" applyAlignment="1">
      <alignment vertical="center" wrapText="1"/>
    </xf>
    <xf numFmtId="2" fontId="46" fillId="0" borderId="9" xfId="0" applyNumberFormat="1" applyFont="1" applyFill="1" applyBorder="1" applyAlignment="1">
      <alignment vertical="center" wrapText="1"/>
    </xf>
    <xf numFmtId="2" fontId="46" fillId="0" borderId="0" xfId="0" applyNumberFormat="1" applyFont="1" applyFill="1" applyBorder="1" applyAlignment="1">
      <alignment horizontal="left" vertical="center" wrapText="1"/>
    </xf>
    <xf numFmtId="2" fontId="46" fillId="0" borderId="0" xfId="59" applyNumberFormat="1" applyFont="1" applyFill="1" applyBorder="1" applyAlignment="1">
      <alignment horizontal="left" vertical="center" wrapText="1"/>
    </xf>
    <xf numFmtId="2" fontId="46" fillId="0" borderId="6" xfId="0" applyNumberFormat="1" applyFont="1" applyFill="1" applyBorder="1" applyAlignment="1">
      <alignment horizontal="left" vertical="center" wrapText="1"/>
    </xf>
    <xf numFmtId="2" fontId="47" fillId="0" borderId="6" xfId="0" applyNumberFormat="1" applyFont="1" applyFill="1" applyBorder="1" applyAlignment="1">
      <alignment vertical="center" wrapText="1"/>
    </xf>
    <xf numFmtId="2" fontId="48" fillId="0" borderId="11" xfId="0" applyNumberFormat="1" applyFont="1" applyFill="1" applyBorder="1" applyAlignment="1">
      <alignment vertical="center" wrapText="1"/>
    </xf>
    <xf numFmtId="2" fontId="48" fillId="0" borderId="18" xfId="0" applyNumberFormat="1" applyFont="1" applyFill="1" applyBorder="1" applyAlignment="1">
      <alignment vertical="center" wrapText="1"/>
    </xf>
    <xf numFmtId="0" fontId="41" fillId="0" borderId="9" xfId="0" applyFont="1" applyFill="1" applyBorder="1" applyAlignment="1">
      <alignment vertical="center"/>
    </xf>
    <xf numFmtId="0" fontId="41" fillId="0" borderId="18" xfId="0" applyFont="1" applyFill="1" applyBorder="1" applyAlignment="1">
      <alignment vertical="center"/>
    </xf>
    <xf numFmtId="2" fontId="48" fillId="0" borderId="6" xfId="0" applyNumberFormat="1" applyFont="1" applyFill="1" applyBorder="1" applyAlignment="1">
      <alignment vertical="center" wrapText="1"/>
    </xf>
    <xf numFmtId="2" fontId="46" fillId="0" borderId="18" xfId="0" applyNumberFormat="1" applyFont="1" applyFill="1" applyBorder="1" applyAlignment="1">
      <alignment horizontal="left" vertical="center" wrapText="1"/>
    </xf>
    <xf numFmtId="2" fontId="46" fillId="0" borderId="6" xfId="0" applyNumberFormat="1" applyFont="1" applyFill="1" applyBorder="1" applyAlignment="1">
      <alignment vertical="center" wrapText="1"/>
    </xf>
    <xf numFmtId="2" fontId="38" fillId="0" borderId="6" xfId="0" applyNumberFormat="1" applyFont="1" applyFill="1" applyBorder="1" applyAlignment="1">
      <alignment vertical="center" wrapText="1"/>
    </xf>
    <xf numFmtId="0" fontId="38" fillId="0" borderId="6" xfId="0" applyFont="1" applyFill="1" applyBorder="1" applyAlignment="1">
      <alignment horizontal="left" vertical="center"/>
    </xf>
    <xf numFmtId="14" fontId="38" fillId="0" borderId="4" xfId="0" applyNumberFormat="1" applyFont="1" applyFill="1" applyBorder="1" applyAlignment="1">
      <alignment horizontal="center" vertical="center" wrapText="1"/>
    </xf>
    <xf numFmtId="14" fontId="38" fillId="0" borderId="6" xfId="0" applyNumberFormat="1" applyFont="1" applyFill="1" applyBorder="1" applyAlignment="1">
      <alignment horizontal="center" vertical="center" wrapText="1"/>
    </xf>
    <xf numFmtId="2" fontId="38" fillId="0" borderId="4" xfId="0" applyNumberFormat="1" applyFont="1" applyFill="1" applyBorder="1" applyAlignment="1">
      <alignment horizontal="center" vertical="center" wrapText="1"/>
    </xf>
    <xf numFmtId="2" fontId="38" fillId="0" borderId="6" xfId="0" applyNumberFormat="1" applyFont="1" applyFill="1" applyBorder="1" applyAlignment="1">
      <alignment horizontal="center" vertical="center" wrapText="1"/>
    </xf>
    <xf numFmtId="1" fontId="38" fillId="0" borderId="4" xfId="0" applyNumberFormat="1" applyFont="1" applyFill="1" applyBorder="1" applyAlignment="1">
      <alignment horizontal="center" vertical="center" wrapText="1"/>
    </xf>
    <xf numFmtId="14" fontId="37" fillId="18" borderId="0" xfId="0" applyNumberFormat="1" applyFont="1" applyFill="1" applyBorder="1" applyAlignment="1">
      <alignment horizontal="center" vertical="center" wrapText="1"/>
    </xf>
    <xf numFmtId="14" fontId="55" fillId="0" borderId="4" xfId="0" applyNumberFormat="1" applyFont="1" applyFill="1" applyBorder="1" applyAlignment="1">
      <alignment horizontal="center" vertical="center" wrapText="1"/>
    </xf>
    <xf numFmtId="14" fontId="55" fillId="0" borderId="5" xfId="0" applyNumberFormat="1" applyFont="1" applyFill="1" applyBorder="1" applyAlignment="1">
      <alignment horizontal="center" vertical="center" wrapText="1"/>
    </xf>
    <xf numFmtId="2" fontId="56" fillId="0" borderId="0" xfId="0" applyNumberFormat="1" applyFont="1" applyFill="1" applyBorder="1" applyAlignment="1">
      <alignment horizontal="left" vertical="center" wrapText="1"/>
    </xf>
    <xf numFmtId="2" fontId="55" fillId="0" borderId="0" xfId="0" applyNumberFormat="1" applyFont="1" applyFill="1" applyBorder="1" applyAlignment="1">
      <alignment horizontal="center" vertical="center" wrapText="1"/>
    </xf>
    <xf numFmtId="1" fontId="38" fillId="0" borderId="6" xfId="0" applyNumberFormat="1" applyFont="1" applyFill="1" applyBorder="1" applyAlignment="1">
      <alignment horizontal="center" vertical="center" wrapText="1"/>
    </xf>
    <xf numFmtId="2" fontId="38" fillId="0" borderId="4" xfId="0" applyNumberFormat="1" applyFont="1" applyBorder="1" applyAlignment="1">
      <alignment wrapText="1"/>
    </xf>
    <xf numFmtId="2" fontId="38" fillId="10" borderId="4" xfId="0" applyNumberFormat="1" applyFont="1" applyFill="1" applyBorder="1" applyAlignment="1">
      <alignment wrapText="1"/>
    </xf>
    <xf numFmtId="2" fontId="49" fillId="0" borderId="0" xfId="0" applyNumberFormat="1" applyFont="1" applyBorder="1" applyAlignment="1">
      <alignment wrapText="1"/>
    </xf>
    <xf numFmtId="2" fontId="38" fillId="16" borderId="1" xfId="0" applyNumberFormat="1" applyFont="1" applyFill="1" applyBorder="1" applyAlignment="1">
      <alignment horizontal="center" vertical="center" wrapText="1"/>
    </xf>
    <xf numFmtId="2" fontId="0" fillId="0" borderId="7" xfId="0" applyNumberFormat="1" applyFill="1" applyBorder="1" applyAlignment="1">
      <alignment horizontal="left" vertical="center" wrapText="1"/>
    </xf>
    <xf numFmtId="2" fontId="49" fillId="0" borderId="8" xfId="0" applyNumberFormat="1" applyFont="1" applyFill="1" applyBorder="1" applyAlignment="1">
      <alignment wrapText="1"/>
    </xf>
    <xf numFmtId="2" fontId="49" fillId="0" borderId="19" xfId="0" applyNumberFormat="1" applyFont="1" applyFill="1" applyBorder="1" applyAlignment="1">
      <alignment wrapText="1"/>
    </xf>
    <xf numFmtId="2" fontId="49" fillId="0" borderId="8" xfId="0" applyNumberFormat="1" applyFont="1" applyFill="1" applyBorder="1" applyAlignment="1">
      <alignment vertical="center" wrapText="1"/>
    </xf>
    <xf numFmtId="2" fontId="0" fillId="0" borderId="3" xfId="0" applyNumberFormat="1" applyFill="1" applyBorder="1" applyAlignment="1">
      <alignment horizontal="left" vertical="center" wrapText="1"/>
    </xf>
    <xf numFmtId="2" fontId="49" fillId="0" borderId="2" xfId="0" applyNumberFormat="1" applyFont="1" applyFill="1" applyBorder="1" applyAlignment="1">
      <alignment wrapText="1"/>
    </xf>
    <xf numFmtId="2" fontId="49" fillId="0" borderId="5" xfId="0" applyNumberFormat="1" applyFont="1" applyFill="1" applyBorder="1" applyAlignment="1">
      <alignment wrapText="1"/>
    </xf>
    <xf numFmtId="2" fontId="49" fillId="0" borderId="2" xfId="0" applyNumberFormat="1" applyFont="1" applyFill="1" applyBorder="1" applyAlignment="1">
      <alignment vertical="center" wrapText="1"/>
    </xf>
    <xf numFmtId="2" fontId="38" fillId="43" borderId="4" xfId="0" applyNumberFormat="1" applyFont="1" applyFill="1" applyBorder="1" applyAlignment="1">
      <alignment horizontal="center" vertical="center" wrapText="1"/>
    </xf>
    <xf numFmtId="2" fontId="49" fillId="2" borderId="0" xfId="0" applyNumberFormat="1" applyFont="1" applyFill="1" applyBorder="1" applyAlignment="1">
      <alignment wrapText="1"/>
    </xf>
    <xf numFmtId="1" fontId="38" fillId="33" borderId="4" xfId="0" applyNumberFormat="1" applyFont="1" applyFill="1" applyBorder="1" applyAlignment="1">
      <alignment horizontal="center" vertical="center" wrapText="1"/>
    </xf>
    <xf numFmtId="1" fontId="49" fillId="0" borderId="6" xfId="0" applyNumberFormat="1" applyFont="1" applyFill="1" applyBorder="1" applyAlignment="1">
      <alignment wrapText="1"/>
    </xf>
    <xf numFmtId="1" fontId="49" fillId="0" borderId="0" xfId="0" applyNumberFormat="1" applyFont="1" applyBorder="1" applyAlignment="1">
      <alignment wrapText="1"/>
    </xf>
    <xf numFmtId="14" fontId="38" fillId="33" borderId="4" xfId="0" applyNumberFormat="1" applyFont="1" applyFill="1" applyBorder="1" applyAlignment="1">
      <alignment horizontal="center" vertical="center" wrapText="1"/>
    </xf>
    <xf numFmtId="14" fontId="49" fillId="0" borderId="6" xfId="0" applyNumberFormat="1" applyFont="1" applyFill="1" applyBorder="1" applyAlignment="1">
      <alignment wrapText="1"/>
    </xf>
    <xf numFmtId="14" fontId="49" fillId="0" borderId="0" xfId="0" applyNumberFormat="1" applyFont="1" applyBorder="1" applyAlignment="1">
      <alignment wrapText="1"/>
    </xf>
    <xf numFmtId="2" fontId="38" fillId="33" borderId="4" xfId="0" applyNumberFormat="1" applyFont="1" applyFill="1" applyBorder="1" applyAlignment="1">
      <alignment horizontal="center" vertical="center" wrapText="1"/>
    </xf>
    <xf numFmtId="2" fontId="38" fillId="43" borderId="0" xfId="0" applyNumberFormat="1" applyFont="1" applyFill="1" applyBorder="1" applyAlignment="1">
      <alignment horizontal="center" vertical="center" wrapText="1"/>
    </xf>
    <xf numFmtId="2" fontId="55" fillId="33" borderId="4" xfId="0" applyNumberFormat="1" applyFont="1" applyFill="1" applyBorder="1" applyAlignment="1">
      <alignment horizontal="center" vertical="center" wrapText="1"/>
    </xf>
    <xf numFmtId="2" fontId="55" fillId="0" borderId="6" xfId="0" applyNumberFormat="1" applyFont="1" applyFill="1" applyBorder="1" applyAlignment="1">
      <alignment horizontal="center" wrapText="1"/>
    </xf>
    <xf numFmtId="2" fontId="55" fillId="0" borderId="0" xfId="0" applyNumberFormat="1" applyFont="1" applyBorder="1" applyAlignment="1">
      <alignment horizontal="center" wrapText="1"/>
    </xf>
    <xf numFmtId="49" fontId="5" fillId="0" borderId="6" xfId="0" applyNumberFormat="1" applyFont="1" applyFill="1" applyBorder="1" applyAlignment="1">
      <alignment horizontal="center" vertical="center" wrapText="1"/>
    </xf>
    <xf numFmtId="49" fontId="5" fillId="0" borderId="0" xfId="0" applyNumberFormat="1" applyFont="1" applyBorder="1" applyAlignment="1">
      <alignment horizontal="center" vertical="center" wrapText="1"/>
    </xf>
    <xf numFmtId="2" fontId="0" fillId="0" borderId="4" xfId="0" applyNumberFormat="1" applyFill="1" applyBorder="1" applyAlignment="1">
      <alignment horizontal="center" vertical="center" wrapText="1"/>
    </xf>
    <xf numFmtId="2" fontId="49" fillId="0" borderId="6" xfId="0" applyNumberFormat="1" applyFont="1" applyFill="1" applyBorder="1" applyAlignment="1">
      <alignment horizontal="center" wrapText="1"/>
    </xf>
    <xf numFmtId="2" fontId="49" fillId="0" borderId="0" xfId="0" applyNumberFormat="1" applyFont="1" applyBorder="1" applyAlignment="1">
      <alignment horizontal="center" wrapText="1"/>
    </xf>
    <xf numFmtId="2" fontId="49" fillId="0" borderId="6" xfId="0" applyNumberFormat="1" applyFont="1" applyFill="1" applyBorder="1" applyAlignment="1">
      <alignment horizontal="center" vertical="center" wrapText="1"/>
    </xf>
    <xf numFmtId="2" fontId="49" fillId="0" borderId="6" xfId="0" applyNumberFormat="1" applyFont="1" applyFill="1" applyBorder="1" applyAlignment="1">
      <alignment vertical="center" wrapText="1"/>
    </xf>
    <xf numFmtId="2" fontId="38" fillId="0" borderId="0" xfId="0" applyNumberFormat="1" applyFont="1" applyBorder="1" applyAlignment="1">
      <alignment vertical="center" wrapText="1"/>
    </xf>
    <xf numFmtId="2" fontId="5" fillId="0" borderId="4" xfId="0" applyNumberFormat="1" applyFont="1" applyBorder="1" applyAlignment="1">
      <alignment horizontal="left" vertical="center" wrapText="1"/>
    </xf>
    <xf numFmtId="0" fontId="87" fillId="0" borderId="0" xfId="0" applyFont="1" applyBorder="1" applyAlignment="1">
      <alignment wrapText="1"/>
    </xf>
    <xf numFmtId="2" fontId="0" fillId="0" borderId="0" xfId="0" applyNumberFormat="1" applyBorder="1" applyAlignment="1">
      <alignment horizontal="left" vertical="center" wrapText="1"/>
    </xf>
    <xf numFmtId="2" fontId="55" fillId="0" borderId="0" xfId="0" applyNumberFormat="1" applyFont="1" applyFill="1" applyBorder="1" applyAlignment="1">
      <alignment wrapText="1"/>
    </xf>
    <xf numFmtId="0" fontId="54" fillId="0" borderId="0" xfId="0" applyFont="1" applyBorder="1" applyAlignment="1">
      <alignment vertical="center"/>
    </xf>
    <xf numFmtId="2" fontId="55" fillId="0" borderId="27" xfId="0" applyNumberFormat="1" applyFont="1" applyBorder="1" applyAlignment="1">
      <alignment vertical="center" wrapText="1"/>
    </xf>
    <xf numFmtId="0" fontId="55" fillId="0" borderId="0" xfId="0" applyFont="1" applyBorder="1" applyAlignment="1">
      <alignment horizontal="center" vertical="center" wrapText="1"/>
    </xf>
    <xf numFmtId="0" fontId="55" fillId="0" borderId="6" xfId="0" applyFont="1" applyBorder="1" applyAlignment="1">
      <alignment horizontal="center" vertical="center" wrapText="1"/>
    </xf>
    <xf numFmtId="0" fontId="57" fillId="0" borderId="1" xfId="0" applyFont="1" applyBorder="1" applyAlignment="1">
      <alignment vertical="center"/>
    </xf>
    <xf numFmtId="49" fontId="55" fillId="0" borderId="0" xfId="0" applyNumberFormat="1" applyFont="1" applyBorder="1" applyAlignment="1">
      <alignment wrapText="1"/>
    </xf>
    <xf numFmtId="49" fontId="55" fillId="0" borderId="0" xfId="0" applyNumberFormat="1" applyFont="1" applyFill="1" applyBorder="1" applyAlignment="1">
      <alignment wrapText="1"/>
    </xf>
    <xf numFmtId="49" fontId="0" fillId="0" borderId="0" xfId="0" applyNumberFormat="1" applyBorder="1" applyAlignment="1">
      <alignment wrapText="1"/>
    </xf>
    <xf numFmtId="49" fontId="55" fillId="0" borderId="6" xfId="0" applyNumberFormat="1" applyFont="1" applyBorder="1" applyAlignment="1">
      <alignment vertical="center" wrapText="1"/>
    </xf>
    <xf numFmtId="0" fontId="55" fillId="2" borderId="6" xfId="0" applyFont="1" applyFill="1" applyBorder="1" applyAlignment="1">
      <alignment horizontal="left" vertical="center" wrapText="1"/>
    </xf>
    <xf numFmtId="2" fontId="54" fillId="0" borderId="8" xfId="0" applyNumberFormat="1" applyFont="1" applyFill="1" applyBorder="1" applyAlignment="1">
      <alignment horizontal="left" vertical="center" wrapText="1"/>
    </xf>
    <xf numFmtId="0" fontId="58" fillId="0" borderId="6" xfId="0" applyFont="1" applyBorder="1" applyAlignment="1">
      <alignment horizontal="left" vertical="center"/>
    </xf>
    <xf numFmtId="1" fontId="55" fillId="0" borderId="6" xfId="0" applyNumberFormat="1" applyFont="1" applyBorder="1" applyAlignment="1">
      <alignment vertical="center" wrapText="1"/>
    </xf>
    <xf numFmtId="49" fontId="85" fillId="2" borderId="6" xfId="11" applyNumberFormat="1" applyFont="1" applyFill="1" applyBorder="1" applyAlignment="1">
      <alignment horizontal="left" vertical="center" wrapText="1"/>
    </xf>
    <xf numFmtId="49" fontId="3" fillId="2" borderId="6" xfId="11" applyNumberFormat="1" applyFill="1" applyBorder="1" applyAlignment="1">
      <alignment horizontal="left" vertical="center" wrapText="1"/>
    </xf>
    <xf numFmtId="49" fontId="0" fillId="61" borderId="5" xfId="0" applyNumberFormat="1" applyFill="1" applyBorder="1" applyAlignment="1">
      <alignment horizontal="left" vertical="center" wrapText="1"/>
    </xf>
    <xf numFmtId="0" fontId="84" fillId="61" borderId="0" xfId="0" applyFont="1" applyFill="1" applyBorder="1" applyAlignment="1">
      <alignment vertical="center"/>
    </xf>
    <xf numFmtId="0" fontId="0" fillId="0" borderId="6" xfId="0" applyFill="1" applyBorder="1" applyAlignment="1">
      <alignment horizontal="center" vertical="center"/>
    </xf>
    <xf numFmtId="2" fontId="55" fillId="0" borderId="18" xfId="0" applyNumberFormat="1" applyFont="1" applyFill="1" applyBorder="1" applyAlignment="1">
      <alignment vertical="center" wrapText="1"/>
    </xf>
    <xf numFmtId="14" fontId="0" fillId="18" borderId="6" xfId="0" applyNumberFormat="1" applyFill="1" applyBorder="1" applyAlignment="1">
      <alignment wrapText="1"/>
    </xf>
    <xf numFmtId="2" fontId="3" fillId="3" borderId="8" xfId="11" applyNumberFormat="1" applyFill="1" applyBorder="1" applyAlignment="1">
      <alignment horizontal="left" vertical="center" wrapText="1"/>
    </xf>
    <xf numFmtId="0" fontId="3" fillId="0" borderId="0" xfId="11" applyAlignment="1">
      <alignment vertical="center"/>
    </xf>
    <xf numFmtId="0" fontId="36" fillId="0" borderId="1" xfId="0" applyFont="1" applyBorder="1"/>
    <xf numFmtId="0" fontId="36" fillId="0" borderId="0" xfId="0" applyFont="1"/>
    <xf numFmtId="0" fontId="69" fillId="0" borderId="1" xfId="0" applyFont="1" applyBorder="1" applyAlignment="1">
      <alignment horizontal="center" vertical="center"/>
    </xf>
    <xf numFmtId="0" fontId="36" fillId="0" borderId="1" xfId="0" applyFont="1" applyBorder="1" applyAlignment="1">
      <alignment wrapText="1"/>
    </xf>
    <xf numFmtId="0" fontId="36" fillId="0" borderId="1" xfId="0" applyFont="1" applyBorder="1" applyAlignment="1">
      <alignment horizontal="left"/>
    </xf>
    <xf numFmtId="0" fontId="36" fillId="2" borderId="1" xfId="0" applyFont="1" applyFill="1" applyBorder="1"/>
    <xf numFmtId="49" fontId="36" fillId="2" borderId="1" xfId="0" applyNumberFormat="1" applyFont="1" applyFill="1" applyBorder="1" applyAlignment="1">
      <alignment horizontal="left" vertical="center" wrapText="1"/>
    </xf>
    <xf numFmtId="49" fontId="95" fillId="2" borderId="1" xfId="11" applyNumberFormat="1" applyFont="1" applyFill="1" applyBorder="1" applyAlignment="1">
      <alignment horizontal="left" vertical="center" wrapText="1"/>
    </xf>
    <xf numFmtId="0" fontId="36" fillId="0" borderId="0" xfId="0" applyFont="1" applyAlignment="1">
      <alignment vertical="center"/>
    </xf>
    <xf numFmtId="2" fontId="96" fillId="15" borderId="9" xfId="0" applyNumberFormat="1" applyFont="1" applyFill="1" applyBorder="1" applyAlignment="1">
      <alignment horizontal="center" vertical="center" wrapText="1"/>
    </xf>
    <xf numFmtId="2" fontId="96" fillId="0" borderId="9" xfId="0" applyNumberFormat="1" applyFont="1" applyBorder="1" applyAlignment="1">
      <alignment horizontal="center" vertical="center" wrapText="1"/>
    </xf>
    <xf numFmtId="2" fontId="69" fillId="0" borderId="1" xfId="0" applyNumberFormat="1" applyFont="1" applyBorder="1" applyAlignment="1">
      <alignment horizontal="center" vertical="center" wrapText="1"/>
    </xf>
    <xf numFmtId="2" fontId="36" fillId="0" borderId="1" xfId="0" applyNumberFormat="1" applyFont="1" applyBorder="1" applyAlignment="1">
      <alignment horizontal="center" vertical="center" wrapText="1"/>
    </xf>
    <xf numFmtId="167" fontId="69" fillId="15" borderId="9" xfId="0" applyNumberFormat="1" applyFont="1" applyFill="1" applyBorder="1" applyAlignment="1">
      <alignment horizontal="center" vertical="center" wrapText="1"/>
    </xf>
    <xf numFmtId="2" fontId="69" fillId="0" borderId="1" xfId="0" applyNumberFormat="1" applyFont="1" applyBorder="1" applyAlignment="1">
      <alignment horizontal="left" vertical="center" wrapText="1"/>
    </xf>
    <xf numFmtId="0" fontId="36" fillId="0" borderId="1" xfId="0" applyFont="1" applyFill="1" applyBorder="1" applyAlignment="1">
      <alignment horizontal="center" vertical="center"/>
    </xf>
    <xf numFmtId="2" fontId="96" fillId="50" borderId="2" xfId="0" applyNumberFormat="1" applyFont="1" applyFill="1" applyBorder="1" applyAlignment="1">
      <alignment horizontal="center" vertical="center" wrapText="1"/>
    </xf>
    <xf numFmtId="2" fontId="69" fillId="2" borderId="2" xfId="0" applyNumberFormat="1" applyFont="1" applyFill="1" applyBorder="1" applyAlignment="1">
      <alignment horizontal="left" vertical="center" wrapText="1"/>
    </xf>
    <xf numFmtId="2" fontId="97" fillId="0" borderId="1" xfId="0" applyNumberFormat="1" applyFont="1" applyBorder="1" applyAlignment="1">
      <alignment horizontal="center" vertical="center" wrapText="1"/>
    </xf>
    <xf numFmtId="2" fontId="97" fillId="0" borderId="1" xfId="0" applyNumberFormat="1" applyFont="1" applyBorder="1" applyAlignment="1">
      <alignment vertical="center" wrapText="1"/>
    </xf>
    <xf numFmtId="2" fontId="97" fillId="0" borderId="9" xfId="0" applyNumberFormat="1" applyFont="1" applyBorder="1" applyAlignment="1">
      <alignment vertical="center" wrapText="1"/>
    </xf>
    <xf numFmtId="2" fontId="97" fillId="4" borderId="9" xfId="0" applyNumberFormat="1" applyFont="1" applyFill="1" applyBorder="1" applyAlignment="1">
      <alignment horizontal="left" vertical="center" wrapText="1"/>
    </xf>
    <xf numFmtId="2" fontId="97" fillId="4" borderId="0" xfId="0" applyNumberFormat="1" applyFont="1" applyFill="1" applyBorder="1" applyAlignment="1">
      <alignment horizontal="left" vertical="center" wrapText="1"/>
    </xf>
    <xf numFmtId="2" fontId="97" fillId="4" borderId="0" xfId="59" applyNumberFormat="1" applyFont="1" applyFill="1" applyBorder="1" applyAlignment="1">
      <alignment horizontal="left" vertical="center" wrapText="1"/>
    </xf>
    <xf numFmtId="2" fontId="97" fillId="4" borderId="1" xfId="59" applyNumberFormat="1" applyFont="1" applyFill="1" applyBorder="1" applyAlignment="1">
      <alignment horizontal="left" vertical="center" wrapText="1"/>
    </xf>
    <xf numFmtId="2" fontId="97" fillId="4" borderId="1" xfId="0" applyNumberFormat="1" applyFont="1" applyFill="1" applyBorder="1" applyAlignment="1">
      <alignment horizontal="left" vertical="center" wrapText="1"/>
    </xf>
    <xf numFmtId="2" fontId="43" fillId="4" borderId="1" xfId="0" applyNumberFormat="1" applyFont="1" applyFill="1" applyBorder="1" applyAlignment="1">
      <alignment vertical="center" wrapText="1"/>
    </xf>
    <xf numFmtId="2" fontId="98" fillId="4" borderId="4" xfId="0" applyNumberFormat="1" applyFont="1" applyFill="1" applyBorder="1" applyAlignment="1">
      <alignment vertical="center" wrapText="1"/>
    </xf>
    <xf numFmtId="2" fontId="98" fillId="4" borderId="9" xfId="0" applyNumberFormat="1" applyFont="1" applyFill="1" applyBorder="1" applyAlignment="1">
      <alignment vertical="center" wrapText="1"/>
    </xf>
    <xf numFmtId="0" fontId="98" fillId="4" borderId="9" xfId="0" applyFont="1" applyFill="1" applyBorder="1" applyAlignment="1">
      <alignment vertical="center"/>
    </xf>
    <xf numFmtId="2" fontId="98" fillId="4" borderId="1" xfId="0" applyNumberFormat="1" applyFont="1" applyFill="1" applyBorder="1" applyAlignment="1">
      <alignment vertical="center" wrapText="1"/>
    </xf>
    <xf numFmtId="2" fontId="97" fillId="4" borderId="1" xfId="0" applyNumberFormat="1" applyFont="1" applyFill="1" applyBorder="1" applyAlignment="1">
      <alignment vertical="center" wrapText="1"/>
    </xf>
    <xf numFmtId="0" fontId="97" fillId="4" borderId="1" xfId="0" applyFont="1" applyFill="1" applyBorder="1" applyAlignment="1">
      <alignment horizontal="left" vertical="center"/>
    </xf>
    <xf numFmtId="14" fontId="97" fillId="0" borderId="1" xfId="0" applyNumberFormat="1" applyFont="1" applyBorder="1" applyAlignment="1">
      <alignment horizontal="center" vertical="center" wrapText="1"/>
    </xf>
    <xf numFmtId="1" fontId="97" fillId="0" borderId="1" xfId="0" applyNumberFormat="1" applyFont="1" applyBorder="1" applyAlignment="1">
      <alignment horizontal="center" vertical="center" wrapText="1"/>
    </xf>
    <xf numFmtId="14" fontId="97" fillId="18" borderId="1" xfId="0" applyNumberFormat="1" applyFont="1" applyFill="1" applyBorder="1" applyAlignment="1">
      <alignment horizontal="center" vertical="center" wrapText="1"/>
    </xf>
    <xf numFmtId="14" fontId="69" fillId="0" borderId="1" xfId="0" applyNumberFormat="1" applyFont="1" applyBorder="1" applyAlignment="1">
      <alignment horizontal="center" vertical="center" wrapText="1"/>
    </xf>
    <xf numFmtId="168" fontId="69" fillId="6" borderId="1" xfId="0" applyNumberFormat="1" applyFont="1" applyFill="1" applyBorder="1" applyAlignment="1">
      <alignment horizontal="center" vertical="center" wrapText="1"/>
    </xf>
    <xf numFmtId="1" fontId="97" fillId="2" borderId="1" xfId="0" applyNumberFormat="1" applyFont="1" applyFill="1" applyBorder="1" applyAlignment="1">
      <alignment horizontal="center" vertical="center" wrapText="1"/>
    </xf>
    <xf numFmtId="2" fontId="98" fillId="10" borderId="1" xfId="0" applyNumberFormat="1" applyFont="1" applyFill="1" applyBorder="1" applyAlignment="1">
      <alignment vertical="center" wrapText="1"/>
    </xf>
    <xf numFmtId="2" fontId="36" fillId="0" borderId="8" xfId="0" applyNumberFormat="1" applyFont="1" applyBorder="1" applyAlignment="1">
      <alignment wrapText="1"/>
    </xf>
    <xf numFmtId="1" fontId="36" fillId="0" borderId="1" xfId="0" applyNumberFormat="1" applyFont="1" applyBorder="1" applyAlignment="1">
      <alignment wrapText="1"/>
    </xf>
    <xf numFmtId="2" fontId="36" fillId="0" borderId="2" xfId="0" applyNumberFormat="1" applyFont="1" applyBorder="1" applyAlignment="1">
      <alignment wrapText="1"/>
    </xf>
    <xf numFmtId="2" fontId="36" fillId="2" borderId="1" xfId="0" applyNumberFormat="1" applyFont="1" applyFill="1" applyBorder="1" applyAlignment="1">
      <alignment wrapText="1"/>
    </xf>
    <xf numFmtId="14" fontId="36" fillId="0" borderId="1" xfId="0" applyNumberFormat="1" applyFont="1" applyBorder="1" applyAlignment="1">
      <alignment wrapText="1"/>
    </xf>
    <xf numFmtId="2" fontId="99" fillId="0" borderId="1" xfId="0" applyNumberFormat="1" applyFont="1" applyBorder="1" applyAlignment="1">
      <alignment horizontal="center" wrapText="1"/>
    </xf>
    <xf numFmtId="2" fontId="99" fillId="0" borderId="1" xfId="0" applyNumberFormat="1" applyFont="1" applyBorder="1" applyAlignment="1">
      <alignment wrapText="1"/>
    </xf>
    <xf numFmtId="14" fontId="99" fillId="0" borderId="1" xfId="0" applyNumberFormat="1" applyFont="1" applyBorder="1" applyAlignment="1">
      <alignment horizontal="center" vertical="center" wrapText="1"/>
    </xf>
    <xf numFmtId="2" fontId="36" fillId="0" borderId="1" xfId="0" applyNumberFormat="1" applyFont="1" applyBorder="1" applyAlignment="1">
      <alignment horizontal="center" wrapText="1"/>
    </xf>
    <xf numFmtId="2" fontId="36" fillId="0" borderId="1" xfId="0" applyNumberFormat="1" applyFont="1" applyBorder="1" applyAlignment="1">
      <alignment vertical="center" wrapText="1"/>
    </xf>
    <xf numFmtId="1" fontId="36" fillId="0" borderId="1" xfId="0" applyNumberFormat="1" applyFont="1" applyBorder="1" applyAlignment="1">
      <alignment horizontal="center" vertical="center" wrapText="1"/>
    </xf>
    <xf numFmtId="2" fontId="36" fillId="0" borderId="0" xfId="0" applyNumberFormat="1" applyFont="1" applyAlignment="1">
      <alignment horizontal="left" vertical="center" wrapText="1"/>
    </xf>
    <xf numFmtId="49" fontId="36" fillId="0" borderId="0" xfId="0" applyNumberFormat="1" applyFont="1" applyAlignment="1">
      <alignment wrapText="1"/>
    </xf>
    <xf numFmtId="2" fontId="69" fillId="0" borderId="1" xfId="0" applyNumberFormat="1" applyFont="1" applyFill="1" applyBorder="1" applyAlignment="1">
      <alignment vertical="center" wrapText="1"/>
    </xf>
    <xf numFmtId="0" fontId="94" fillId="0" borderId="1" xfId="0" applyFont="1" applyBorder="1"/>
    <xf numFmtId="0" fontId="36" fillId="2" borderId="1" xfId="0" applyFont="1" applyFill="1" applyBorder="1" applyAlignment="1">
      <alignment horizontal="left" vertical="center" wrapText="1"/>
    </xf>
    <xf numFmtId="2" fontId="69" fillId="0" borderId="1" xfId="0" applyNumberFormat="1" applyFont="1" applyBorder="1" applyAlignment="1">
      <alignment horizontal="center" wrapText="1"/>
    </xf>
    <xf numFmtId="49" fontId="99" fillId="0" borderId="1" xfId="0" applyNumberFormat="1" applyFont="1" applyBorder="1" applyAlignment="1">
      <alignment horizontal="center" vertical="center" wrapText="1"/>
    </xf>
    <xf numFmtId="2" fontId="69" fillId="0" borderId="0" xfId="0" applyNumberFormat="1" applyFont="1" applyAlignment="1">
      <alignment horizontal="left" vertical="center" wrapText="1"/>
    </xf>
    <xf numFmtId="2" fontId="69" fillId="0" borderId="0" xfId="0" applyNumberFormat="1" applyFont="1" applyAlignment="1">
      <alignment wrapText="1"/>
    </xf>
    <xf numFmtId="49" fontId="69" fillId="0" borderId="0" xfId="0" applyNumberFormat="1" applyFont="1" applyAlignment="1">
      <alignment wrapText="1"/>
    </xf>
    <xf numFmtId="2" fontId="100" fillId="0" borderId="1" xfId="0" applyNumberFormat="1" applyFont="1" applyBorder="1" applyAlignment="1">
      <alignment horizontal="left" vertical="center" wrapText="1"/>
    </xf>
    <xf numFmtId="2" fontId="36" fillId="0" borderId="0" xfId="0" applyNumberFormat="1" applyFont="1" applyBorder="1" applyAlignment="1">
      <alignment wrapText="1"/>
    </xf>
    <xf numFmtId="2" fontId="69" fillId="0" borderId="0" xfId="0" applyNumberFormat="1" applyFont="1" applyBorder="1" applyAlignment="1">
      <alignment vertical="center" wrapText="1"/>
    </xf>
    <xf numFmtId="2" fontId="38" fillId="2" borderId="1" xfId="0" applyNumberFormat="1" applyFont="1" applyFill="1" applyBorder="1" applyAlignment="1">
      <alignment vertical="center" wrapText="1"/>
    </xf>
  </cellXfs>
  <cellStyles count="403">
    <cellStyle name="%" xfId="127"/>
    <cellStyle name="Accent" xfId="37"/>
    <cellStyle name="Accent 1" xfId="38"/>
    <cellStyle name="Accent 2" xfId="39"/>
    <cellStyle name="Accent 3" xfId="40"/>
    <cellStyle name="Bad" xfId="35"/>
    <cellStyle name="Error" xfId="36"/>
    <cellStyle name="Excel Built-in Normal" xfId="371"/>
    <cellStyle name="Excel Built-in Normal 1" xfId="380"/>
    <cellStyle name="Footnote" xfId="32"/>
    <cellStyle name="Good" xfId="30"/>
    <cellStyle name="Heading" xfId="29"/>
    <cellStyle name="Heading 1" xfId="24"/>
    <cellStyle name="Heading 2" xfId="27"/>
    <cellStyle name="Hipervínculo 2" xfId="387"/>
    <cellStyle name="Komma 2" xfId="1"/>
    <cellStyle name="Komma 2 10" xfId="201"/>
    <cellStyle name="Komma 2 11" xfId="372"/>
    <cellStyle name="Komma 2 12" xfId="388"/>
    <cellStyle name="Komma 2 2" xfId="4"/>
    <cellStyle name="Komma 2 2 10" xfId="78"/>
    <cellStyle name="Komma 2 2 10 2" xfId="146"/>
    <cellStyle name="Komma 2 2 10 2 2" xfId="322"/>
    <cellStyle name="Komma 2 2 10 3" xfId="255"/>
    <cellStyle name="Komma 2 2 11" xfId="121"/>
    <cellStyle name="Komma 2 2 11 2" xfId="189"/>
    <cellStyle name="Komma 2 2 11 2 2" xfId="365"/>
    <cellStyle name="Komma 2 2 11 3" xfId="298"/>
    <cellStyle name="Komma 2 2 12" xfId="124"/>
    <cellStyle name="Komma 2 2 12 2" xfId="192"/>
    <cellStyle name="Komma 2 2 12 2 2" xfId="368"/>
    <cellStyle name="Komma 2 2 12 3" xfId="301"/>
    <cellStyle name="Komma 2 2 13" xfId="198"/>
    <cellStyle name="Komma 2 2 13 2" xfId="210"/>
    <cellStyle name="Komma 2 2 14" xfId="204"/>
    <cellStyle name="Komma 2 2 15" xfId="375"/>
    <cellStyle name="Komma 2 2 16" xfId="381"/>
    <cellStyle name="Komma 2 2 17" xfId="384"/>
    <cellStyle name="Komma 2 2 18" xfId="391"/>
    <cellStyle name="Komma 2 2 2" xfId="15"/>
    <cellStyle name="Komma 2 2 2 2" xfId="53"/>
    <cellStyle name="Komma 2 2 2 2 2" xfId="99"/>
    <cellStyle name="Komma 2 2 2 2 2 2" xfId="167"/>
    <cellStyle name="Komma 2 2 2 2 2 2 2" xfId="343"/>
    <cellStyle name="Komma 2 2 2 2 2 3" xfId="276"/>
    <cellStyle name="Komma 2 2 2 2 3" xfId="231"/>
    <cellStyle name="Komma 2 2 2 3" xfId="84"/>
    <cellStyle name="Komma 2 2 2 3 2" xfId="152"/>
    <cellStyle name="Komma 2 2 2 3 2 2" xfId="328"/>
    <cellStyle name="Komma 2 2 2 3 3" xfId="261"/>
    <cellStyle name="Komma 2 2 2 4" xfId="216"/>
    <cellStyle name="Komma 2 2 2 5" xfId="400"/>
    <cellStyle name="Komma 2 2 3" xfId="20"/>
    <cellStyle name="Komma 2 2 3 2" xfId="88"/>
    <cellStyle name="Komma 2 2 3 2 2" xfId="156"/>
    <cellStyle name="Komma 2 2 3 2 2 2" xfId="332"/>
    <cellStyle name="Komma 2 2 3 2 3" xfId="265"/>
    <cellStyle name="Komma 2 2 3 3" xfId="220"/>
    <cellStyle name="Komma 2 2 3 4" xfId="394"/>
    <cellStyle name="Komma 2 2 4" xfId="49"/>
    <cellStyle name="Komma 2 2 4 2" xfId="98"/>
    <cellStyle name="Komma 2 2 4 2 2" xfId="166"/>
    <cellStyle name="Komma 2 2 4 2 2 2" xfId="342"/>
    <cellStyle name="Komma 2 2 4 2 3" xfId="275"/>
    <cellStyle name="Komma 2 2 4 3" xfId="230"/>
    <cellStyle name="Komma 2 2 5" xfId="56"/>
    <cellStyle name="Komma 2 2 5 2" xfId="102"/>
    <cellStyle name="Komma 2 2 5 2 2" xfId="170"/>
    <cellStyle name="Komma 2 2 5 2 2 2" xfId="346"/>
    <cellStyle name="Komma 2 2 5 2 3" xfId="279"/>
    <cellStyle name="Komma 2 2 5 3" xfId="234"/>
    <cellStyle name="Komma 2 2 6" xfId="63"/>
    <cellStyle name="Komma 2 2 6 2" xfId="109"/>
    <cellStyle name="Komma 2 2 6 2 2" xfId="177"/>
    <cellStyle name="Komma 2 2 6 2 2 2" xfId="353"/>
    <cellStyle name="Komma 2 2 6 2 3" xfId="286"/>
    <cellStyle name="Komma 2 2 6 3" xfId="131"/>
    <cellStyle name="Komma 2 2 6 3 2" xfId="307"/>
    <cellStyle name="Komma 2 2 6 4" xfId="240"/>
    <cellStyle name="Komma 2 2 7" xfId="66"/>
    <cellStyle name="Komma 2 2 7 2" xfId="112"/>
    <cellStyle name="Komma 2 2 7 2 2" xfId="180"/>
    <cellStyle name="Komma 2 2 7 2 2 2" xfId="356"/>
    <cellStyle name="Komma 2 2 7 2 3" xfId="289"/>
    <cellStyle name="Komma 2 2 7 3" xfId="134"/>
    <cellStyle name="Komma 2 2 7 3 2" xfId="310"/>
    <cellStyle name="Komma 2 2 7 4" xfId="243"/>
    <cellStyle name="Komma 2 2 8" xfId="69"/>
    <cellStyle name="Komma 2 2 8 2" xfId="115"/>
    <cellStyle name="Komma 2 2 8 2 2" xfId="183"/>
    <cellStyle name="Komma 2 2 8 2 2 2" xfId="359"/>
    <cellStyle name="Komma 2 2 8 2 3" xfId="292"/>
    <cellStyle name="Komma 2 2 8 3" xfId="137"/>
    <cellStyle name="Komma 2 2 8 3 2" xfId="313"/>
    <cellStyle name="Komma 2 2 8 4" xfId="246"/>
    <cellStyle name="Komma 2 2 9" xfId="72"/>
    <cellStyle name="Komma 2 2 9 2" xfId="118"/>
    <cellStyle name="Komma 2 2 9 2 2" xfId="186"/>
    <cellStyle name="Komma 2 2 9 2 2 2" xfId="362"/>
    <cellStyle name="Komma 2 2 9 2 3" xfId="295"/>
    <cellStyle name="Komma 2 2 9 3" xfId="140"/>
    <cellStyle name="Komma 2 2 9 3 2" xfId="316"/>
    <cellStyle name="Komma 2 2 9 4" xfId="249"/>
    <cellStyle name="Komma 2 3" xfId="7"/>
    <cellStyle name="Komma 2 3 2" xfId="50"/>
    <cellStyle name="Komma 2 4" xfId="12"/>
    <cellStyle name="Komma 2 4 2" xfId="81"/>
    <cellStyle name="Komma 2 4 2 2" xfId="149"/>
    <cellStyle name="Komma 2 4 2 2 2" xfId="325"/>
    <cellStyle name="Komma 2 4 2 3" xfId="258"/>
    <cellStyle name="Komma 2 4 3" xfId="213"/>
    <cellStyle name="Komma 2 4 4" xfId="397"/>
    <cellStyle name="Komma 2 5" xfId="19"/>
    <cellStyle name="Komma 2 5 2" xfId="87"/>
    <cellStyle name="Komma 2 5 2 2" xfId="155"/>
    <cellStyle name="Komma 2 5 2 2 2" xfId="331"/>
    <cellStyle name="Komma 2 5 2 3" xfId="264"/>
    <cellStyle name="Komma 2 5 3" xfId="219"/>
    <cellStyle name="Komma 2 6" xfId="48"/>
    <cellStyle name="Komma 2 6 2" xfId="97"/>
    <cellStyle name="Komma 2 6 2 2" xfId="165"/>
    <cellStyle name="Komma 2 6 2 2 2" xfId="341"/>
    <cellStyle name="Komma 2 6 2 3" xfId="274"/>
    <cellStyle name="Komma 2 6 3" xfId="229"/>
    <cellStyle name="Komma 2 7" xfId="60"/>
    <cellStyle name="Komma 2 7 2" xfId="106"/>
    <cellStyle name="Komma 2 7 2 2" xfId="174"/>
    <cellStyle name="Komma 2 7 2 2 2" xfId="350"/>
    <cellStyle name="Komma 2 7 2 3" xfId="283"/>
    <cellStyle name="Komma 2 7 3" xfId="128"/>
    <cellStyle name="Komma 2 7 3 2" xfId="304"/>
    <cellStyle name="Komma 2 7 4" xfId="237"/>
    <cellStyle name="Komma 2 8" xfId="75"/>
    <cellStyle name="Komma 2 8 2" xfId="143"/>
    <cellStyle name="Komma 2 8 2 2" xfId="319"/>
    <cellStyle name="Komma 2 8 3" xfId="252"/>
    <cellStyle name="Komma 2 9" xfId="195"/>
    <cellStyle name="Komma 2 9 2" xfId="207"/>
    <cellStyle name="Komma 3" xfId="2"/>
    <cellStyle name="Komma 3 10" xfId="202"/>
    <cellStyle name="Komma 3 11" xfId="373"/>
    <cellStyle name="Komma 3 12" xfId="389"/>
    <cellStyle name="Komma 3 2" xfId="5"/>
    <cellStyle name="Komma 3 2 10" xfId="79"/>
    <cellStyle name="Komma 3 2 10 2" xfId="147"/>
    <cellStyle name="Komma 3 2 10 2 2" xfId="323"/>
    <cellStyle name="Komma 3 2 10 3" xfId="256"/>
    <cellStyle name="Komma 3 2 11" xfId="122"/>
    <cellStyle name="Komma 3 2 11 2" xfId="190"/>
    <cellStyle name="Komma 3 2 11 2 2" xfId="366"/>
    <cellStyle name="Komma 3 2 11 3" xfId="299"/>
    <cellStyle name="Komma 3 2 12" xfId="125"/>
    <cellStyle name="Komma 3 2 12 2" xfId="193"/>
    <cellStyle name="Komma 3 2 12 2 2" xfId="369"/>
    <cellStyle name="Komma 3 2 12 3" xfId="302"/>
    <cellStyle name="Komma 3 2 13" xfId="199"/>
    <cellStyle name="Komma 3 2 13 2" xfId="211"/>
    <cellStyle name="Komma 3 2 14" xfId="205"/>
    <cellStyle name="Komma 3 2 15" xfId="376"/>
    <cellStyle name="Komma 3 2 16" xfId="382"/>
    <cellStyle name="Komma 3 2 17" xfId="385"/>
    <cellStyle name="Komma 3 2 18" xfId="392"/>
    <cellStyle name="Komma 3 2 2" xfId="16"/>
    <cellStyle name="Komma 3 2 2 2" xfId="54"/>
    <cellStyle name="Komma 3 2 2 2 2" xfId="100"/>
    <cellStyle name="Komma 3 2 2 2 2 2" xfId="168"/>
    <cellStyle name="Komma 3 2 2 2 2 2 2" xfId="344"/>
    <cellStyle name="Komma 3 2 2 2 2 3" xfId="277"/>
    <cellStyle name="Komma 3 2 2 2 3" xfId="232"/>
    <cellStyle name="Komma 3 2 2 3" xfId="85"/>
    <cellStyle name="Komma 3 2 2 3 2" xfId="153"/>
    <cellStyle name="Komma 3 2 2 3 2 2" xfId="329"/>
    <cellStyle name="Komma 3 2 2 3 3" xfId="262"/>
    <cellStyle name="Komma 3 2 2 4" xfId="217"/>
    <cellStyle name="Komma 3 2 2 5" xfId="401"/>
    <cellStyle name="Komma 3 2 3" xfId="23"/>
    <cellStyle name="Komma 3 2 3 2" xfId="90"/>
    <cellStyle name="Komma 3 2 3 2 2" xfId="158"/>
    <cellStyle name="Komma 3 2 3 2 2 2" xfId="334"/>
    <cellStyle name="Komma 3 2 3 2 3" xfId="267"/>
    <cellStyle name="Komma 3 2 3 3" xfId="222"/>
    <cellStyle name="Komma 3 2 3 4" xfId="395"/>
    <cellStyle name="Komma 3 2 4" xfId="41"/>
    <cellStyle name="Komma 3 2 4 2" xfId="93"/>
    <cellStyle name="Komma 3 2 4 2 2" xfId="161"/>
    <cellStyle name="Komma 3 2 4 2 2 2" xfId="337"/>
    <cellStyle name="Komma 3 2 4 2 3" xfId="270"/>
    <cellStyle name="Komma 3 2 4 3" xfId="225"/>
    <cellStyle name="Komma 3 2 5" xfId="57"/>
    <cellStyle name="Komma 3 2 5 2" xfId="103"/>
    <cellStyle name="Komma 3 2 5 2 2" xfId="171"/>
    <cellStyle name="Komma 3 2 5 2 2 2" xfId="347"/>
    <cellStyle name="Komma 3 2 5 2 3" xfId="280"/>
    <cellStyle name="Komma 3 2 5 3" xfId="235"/>
    <cellStyle name="Komma 3 2 6" xfId="64"/>
    <cellStyle name="Komma 3 2 6 2" xfId="110"/>
    <cellStyle name="Komma 3 2 6 2 2" xfId="178"/>
    <cellStyle name="Komma 3 2 6 2 2 2" xfId="354"/>
    <cellStyle name="Komma 3 2 6 2 3" xfId="287"/>
    <cellStyle name="Komma 3 2 6 3" xfId="132"/>
    <cellStyle name="Komma 3 2 6 3 2" xfId="308"/>
    <cellStyle name="Komma 3 2 6 4" xfId="241"/>
    <cellStyle name="Komma 3 2 7" xfId="67"/>
    <cellStyle name="Komma 3 2 7 2" xfId="113"/>
    <cellStyle name="Komma 3 2 7 2 2" xfId="181"/>
    <cellStyle name="Komma 3 2 7 2 2 2" xfId="357"/>
    <cellStyle name="Komma 3 2 7 2 3" xfId="290"/>
    <cellStyle name="Komma 3 2 7 3" xfId="135"/>
    <cellStyle name="Komma 3 2 7 3 2" xfId="311"/>
    <cellStyle name="Komma 3 2 7 4" xfId="244"/>
    <cellStyle name="Komma 3 2 8" xfId="70"/>
    <cellStyle name="Komma 3 2 8 2" xfId="116"/>
    <cellStyle name="Komma 3 2 8 2 2" xfId="184"/>
    <cellStyle name="Komma 3 2 8 2 2 2" xfId="360"/>
    <cellStyle name="Komma 3 2 8 2 3" xfId="293"/>
    <cellStyle name="Komma 3 2 8 3" xfId="138"/>
    <cellStyle name="Komma 3 2 8 3 2" xfId="314"/>
    <cellStyle name="Komma 3 2 8 4" xfId="247"/>
    <cellStyle name="Komma 3 2 9" xfId="73"/>
    <cellStyle name="Komma 3 2 9 2" xfId="119"/>
    <cellStyle name="Komma 3 2 9 2 2" xfId="187"/>
    <cellStyle name="Komma 3 2 9 2 2 2" xfId="363"/>
    <cellStyle name="Komma 3 2 9 2 3" xfId="296"/>
    <cellStyle name="Komma 3 2 9 3" xfId="141"/>
    <cellStyle name="Komma 3 2 9 3 2" xfId="317"/>
    <cellStyle name="Komma 3 2 9 4" xfId="250"/>
    <cellStyle name="Komma 3 3" xfId="8"/>
    <cellStyle name="Komma 3 3 2" xfId="43"/>
    <cellStyle name="Komma 3 4" xfId="13"/>
    <cellStyle name="Komma 3 4 2" xfId="82"/>
    <cellStyle name="Komma 3 4 2 2" xfId="150"/>
    <cellStyle name="Komma 3 4 2 2 2" xfId="326"/>
    <cellStyle name="Komma 3 4 2 3" xfId="259"/>
    <cellStyle name="Komma 3 4 3" xfId="214"/>
    <cellStyle name="Komma 3 4 4" xfId="398"/>
    <cellStyle name="Komma 3 5" xfId="22"/>
    <cellStyle name="Komma 3 5 2" xfId="89"/>
    <cellStyle name="Komma 3 5 2 2" xfId="157"/>
    <cellStyle name="Komma 3 5 2 2 2" xfId="333"/>
    <cellStyle name="Komma 3 5 2 3" xfId="266"/>
    <cellStyle name="Komma 3 5 3" xfId="221"/>
    <cellStyle name="Komma 3 6" xfId="47"/>
    <cellStyle name="Komma 3 6 2" xfId="96"/>
    <cellStyle name="Komma 3 6 2 2" xfId="164"/>
    <cellStyle name="Komma 3 6 2 2 2" xfId="340"/>
    <cellStyle name="Komma 3 6 2 3" xfId="273"/>
    <cellStyle name="Komma 3 6 3" xfId="228"/>
    <cellStyle name="Komma 3 7" xfId="61"/>
    <cellStyle name="Komma 3 7 2" xfId="107"/>
    <cellStyle name="Komma 3 7 2 2" xfId="175"/>
    <cellStyle name="Komma 3 7 2 2 2" xfId="351"/>
    <cellStyle name="Komma 3 7 2 3" xfId="284"/>
    <cellStyle name="Komma 3 7 3" xfId="129"/>
    <cellStyle name="Komma 3 7 3 2" xfId="305"/>
    <cellStyle name="Komma 3 7 4" xfId="238"/>
    <cellStyle name="Komma 3 8" xfId="76"/>
    <cellStyle name="Komma 3 8 2" xfId="144"/>
    <cellStyle name="Komma 3 8 2 2" xfId="320"/>
    <cellStyle name="Komma 3 8 3" xfId="253"/>
    <cellStyle name="Komma 3 9" xfId="196"/>
    <cellStyle name="Komma 3 9 2" xfId="208"/>
    <cellStyle name="Komma 4" xfId="3"/>
    <cellStyle name="Komma 4 10" xfId="203"/>
    <cellStyle name="Komma 4 11" xfId="374"/>
    <cellStyle name="Komma 4 12" xfId="390"/>
    <cellStyle name="Komma 4 2" xfId="6"/>
    <cellStyle name="Komma 4 2 10" xfId="80"/>
    <cellStyle name="Komma 4 2 10 2" xfId="148"/>
    <cellStyle name="Komma 4 2 10 2 2" xfId="324"/>
    <cellStyle name="Komma 4 2 10 3" xfId="257"/>
    <cellStyle name="Komma 4 2 11" xfId="123"/>
    <cellStyle name="Komma 4 2 11 2" xfId="191"/>
    <cellStyle name="Komma 4 2 11 2 2" xfId="367"/>
    <cellStyle name="Komma 4 2 11 3" xfId="300"/>
    <cellStyle name="Komma 4 2 12" xfId="126"/>
    <cellStyle name="Komma 4 2 12 2" xfId="194"/>
    <cellStyle name="Komma 4 2 12 2 2" xfId="370"/>
    <cellStyle name="Komma 4 2 12 3" xfId="303"/>
    <cellStyle name="Komma 4 2 13" xfId="200"/>
    <cellStyle name="Komma 4 2 13 2" xfId="212"/>
    <cellStyle name="Komma 4 2 14" xfId="206"/>
    <cellStyle name="Komma 4 2 15" xfId="377"/>
    <cellStyle name="Komma 4 2 16" xfId="383"/>
    <cellStyle name="Komma 4 2 17" xfId="386"/>
    <cellStyle name="Komma 4 2 18" xfId="393"/>
    <cellStyle name="Komma 4 2 2" xfId="17"/>
    <cellStyle name="Komma 4 2 2 2" xfId="55"/>
    <cellStyle name="Komma 4 2 2 2 2" xfId="101"/>
    <cellStyle name="Komma 4 2 2 2 2 2" xfId="169"/>
    <cellStyle name="Komma 4 2 2 2 2 2 2" xfId="345"/>
    <cellStyle name="Komma 4 2 2 2 2 3" xfId="278"/>
    <cellStyle name="Komma 4 2 2 2 3" xfId="233"/>
    <cellStyle name="Komma 4 2 2 3" xfId="86"/>
    <cellStyle name="Komma 4 2 2 3 2" xfId="154"/>
    <cellStyle name="Komma 4 2 2 3 2 2" xfId="330"/>
    <cellStyle name="Komma 4 2 2 3 3" xfId="263"/>
    <cellStyle name="Komma 4 2 2 4" xfId="218"/>
    <cellStyle name="Komma 4 2 2 5" xfId="402"/>
    <cellStyle name="Komma 4 2 3" xfId="26"/>
    <cellStyle name="Komma 4 2 3 2" xfId="92"/>
    <cellStyle name="Komma 4 2 3 2 2" xfId="160"/>
    <cellStyle name="Komma 4 2 3 2 2 2" xfId="336"/>
    <cellStyle name="Komma 4 2 3 2 3" xfId="269"/>
    <cellStyle name="Komma 4 2 3 3" xfId="224"/>
    <cellStyle name="Komma 4 2 3 4" xfId="396"/>
    <cellStyle name="Komma 4 2 4" xfId="42"/>
    <cellStyle name="Komma 4 2 4 2" xfId="94"/>
    <cellStyle name="Komma 4 2 4 2 2" xfId="162"/>
    <cellStyle name="Komma 4 2 4 2 2 2" xfId="338"/>
    <cellStyle name="Komma 4 2 4 2 3" xfId="271"/>
    <cellStyle name="Komma 4 2 4 3" xfId="226"/>
    <cellStyle name="Komma 4 2 5" xfId="58"/>
    <cellStyle name="Komma 4 2 5 2" xfId="104"/>
    <cellStyle name="Komma 4 2 5 2 2" xfId="172"/>
    <cellStyle name="Komma 4 2 5 2 2 2" xfId="348"/>
    <cellStyle name="Komma 4 2 5 2 3" xfId="281"/>
    <cellStyle name="Komma 4 2 5 3" xfId="236"/>
    <cellStyle name="Komma 4 2 6" xfId="65"/>
    <cellStyle name="Komma 4 2 6 2" xfId="111"/>
    <cellStyle name="Komma 4 2 6 2 2" xfId="179"/>
    <cellStyle name="Komma 4 2 6 2 2 2" xfId="355"/>
    <cellStyle name="Komma 4 2 6 2 3" xfId="288"/>
    <cellStyle name="Komma 4 2 6 3" xfId="133"/>
    <cellStyle name="Komma 4 2 6 3 2" xfId="309"/>
    <cellStyle name="Komma 4 2 6 4" xfId="242"/>
    <cellStyle name="Komma 4 2 7" xfId="68"/>
    <cellStyle name="Komma 4 2 7 2" xfId="114"/>
    <cellStyle name="Komma 4 2 7 2 2" xfId="182"/>
    <cellStyle name="Komma 4 2 7 2 2 2" xfId="358"/>
    <cellStyle name="Komma 4 2 7 2 3" xfId="291"/>
    <cellStyle name="Komma 4 2 7 3" xfId="136"/>
    <cellStyle name="Komma 4 2 7 3 2" xfId="312"/>
    <cellStyle name="Komma 4 2 7 4" xfId="245"/>
    <cellStyle name="Komma 4 2 8" xfId="71"/>
    <cellStyle name="Komma 4 2 8 2" xfId="117"/>
    <cellStyle name="Komma 4 2 8 2 2" xfId="185"/>
    <cellStyle name="Komma 4 2 8 2 2 2" xfId="361"/>
    <cellStyle name="Komma 4 2 8 2 3" xfId="294"/>
    <cellStyle name="Komma 4 2 8 3" xfId="139"/>
    <cellStyle name="Komma 4 2 8 3 2" xfId="315"/>
    <cellStyle name="Komma 4 2 8 4" xfId="248"/>
    <cellStyle name="Komma 4 2 9" xfId="74"/>
    <cellStyle name="Komma 4 2 9 2" xfId="120"/>
    <cellStyle name="Komma 4 2 9 2 2" xfId="188"/>
    <cellStyle name="Komma 4 2 9 2 2 2" xfId="364"/>
    <cellStyle name="Komma 4 2 9 2 3" xfId="297"/>
    <cellStyle name="Komma 4 2 9 3" xfId="142"/>
    <cellStyle name="Komma 4 2 9 3 2" xfId="318"/>
    <cellStyle name="Komma 4 2 9 4" xfId="251"/>
    <cellStyle name="Komma 4 3" xfId="9"/>
    <cellStyle name="Komma 4 3 2" xfId="46"/>
    <cellStyle name="Komma 4 4" xfId="14"/>
    <cellStyle name="Komma 4 4 2" xfId="83"/>
    <cellStyle name="Komma 4 4 2 2" xfId="151"/>
    <cellStyle name="Komma 4 4 2 2 2" xfId="327"/>
    <cellStyle name="Komma 4 4 2 3" xfId="260"/>
    <cellStyle name="Komma 4 4 3" xfId="215"/>
    <cellStyle name="Komma 4 4 4" xfId="399"/>
    <cellStyle name="Komma 4 5" xfId="25"/>
    <cellStyle name="Komma 4 5 2" xfId="91"/>
    <cellStyle name="Komma 4 5 2 2" xfId="159"/>
    <cellStyle name="Komma 4 5 2 2 2" xfId="335"/>
    <cellStyle name="Komma 4 5 2 3" xfId="268"/>
    <cellStyle name="Komma 4 5 3" xfId="223"/>
    <cellStyle name="Komma 4 6" xfId="45"/>
    <cellStyle name="Komma 4 6 2" xfId="95"/>
    <cellStyle name="Komma 4 6 2 2" xfId="163"/>
    <cellStyle name="Komma 4 6 2 2 2" xfId="339"/>
    <cellStyle name="Komma 4 6 2 3" xfId="272"/>
    <cellStyle name="Komma 4 6 3" xfId="227"/>
    <cellStyle name="Komma 4 7" xfId="62"/>
    <cellStyle name="Komma 4 7 2" xfId="108"/>
    <cellStyle name="Komma 4 7 2 2" xfId="176"/>
    <cellStyle name="Komma 4 7 2 2 2" xfId="352"/>
    <cellStyle name="Komma 4 7 2 3" xfId="285"/>
    <cellStyle name="Komma 4 7 3" xfId="130"/>
    <cellStyle name="Komma 4 7 3 2" xfId="306"/>
    <cellStyle name="Komma 4 7 4" xfId="239"/>
    <cellStyle name="Komma 4 8" xfId="77"/>
    <cellStyle name="Komma 4 8 2" xfId="145"/>
    <cellStyle name="Komma 4 8 2 2" xfId="321"/>
    <cellStyle name="Komma 4 8 3" xfId="254"/>
    <cellStyle name="Komma 4 9" xfId="197"/>
    <cellStyle name="Komma 4 9 2" xfId="209"/>
    <cellStyle name="Komma 5" xfId="105"/>
    <cellStyle name="Komma 5 2" xfId="173"/>
    <cellStyle name="Komma 5 2 2" xfId="349"/>
    <cellStyle name="Komma 5 3" xfId="282"/>
    <cellStyle name="Link" xfId="11" builtinId="8"/>
    <cellStyle name="Link 2" xfId="51"/>
    <cellStyle name="Link 3" xfId="52"/>
    <cellStyle name="Link 4" xfId="378"/>
    <cellStyle name="Neutral 2" xfId="21"/>
    <cellStyle name="Normal 2" xfId="10"/>
    <cellStyle name="Normal 2 2" xfId="44"/>
    <cellStyle name="Note" xfId="33"/>
    <cellStyle name="Prozent" xfId="59" builtinId="5"/>
    <cellStyle name="Standard" xfId="0" builtinId="0"/>
    <cellStyle name="Standard 2" xfId="18"/>
    <cellStyle name="Standard_Tabelle1" xfId="379"/>
    <cellStyle name="Status" xfId="31"/>
    <cellStyle name="Text" xfId="28"/>
    <cellStyle name="Warning" xfId="34"/>
  </cellStyles>
  <dxfs count="300">
    <dxf>
      <fill>
        <patternFill patternType="solid">
          <fgColor indexed="64"/>
          <bgColor rgb="FFC6D9F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6D9F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6D9F0"/>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ill>
        <patternFill patternType="solid">
          <fgColor indexed="64"/>
          <bgColor rgb="FFC6D9F0"/>
        </patternFill>
      </fill>
      <alignment horizontal="right" vertical="bottom" textRotation="0" wrapText="0" indent="0" justifyLastLine="0" shrinkToFit="0" readingOrder="0"/>
      <border diagonalUp="0" diagonalDown="0">
        <left style="thin">
          <color indexed="64"/>
        </left>
        <right style="thin">
          <color indexed="64"/>
        </right>
        <top/>
        <bottom/>
      </border>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strike val="0"/>
        <color rgb="FFFF0000"/>
      </font>
    </dxf>
    <dxf>
      <font>
        <strike val="0"/>
        <color rgb="FFFF0000"/>
      </font>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strike val="0"/>
        <color rgb="FFFF0000"/>
      </font>
    </dxf>
    <dxf>
      <font>
        <color rgb="FFFF0000"/>
      </font>
      <numFmt numFmtId="2" formatCode="0.00"/>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numFmt numFmtId="2" formatCode="0.00"/>
      <fill>
        <patternFill>
          <bgColor theme="0"/>
        </patternFill>
      </fill>
    </dxf>
    <dxf>
      <font>
        <color rgb="FFFF0000"/>
      </font>
      <numFmt numFmtId="2" formatCode="0.00"/>
      <fill>
        <patternFill>
          <bgColor theme="0" tint="-0.24994659260841701"/>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dxf>
    <dxf>
      <font>
        <strike val="0"/>
        <color rgb="FFFF0000"/>
      </font>
    </dxf>
    <dxf>
      <font>
        <strike val="0"/>
        <color rgb="FFFF0000"/>
      </font>
    </dxf>
    <dxf>
      <font>
        <color rgb="FFFF0000"/>
      </font>
      <numFmt numFmtId="2" formatCode="0.00"/>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numFmt numFmtId="2" formatCode="0.00"/>
      <fill>
        <patternFill>
          <bgColor theme="0"/>
        </patternFill>
      </fill>
    </dxf>
    <dxf>
      <font>
        <color rgb="FFFF0000"/>
      </font>
      <numFmt numFmtId="2" formatCode="0.00"/>
      <fill>
        <patternFill>
          <bgColor theme="0"/>
        </patternFill>
      </fill>
    </dxf>
    <dxf>
      <font>
        <color rgb="FFFF0000"/>
      </font>
      <numFmt numFmtId="2" formatCode="0.00"/>
      <fill>
        <patternFill>
          <bgColor theme="0" tint="-0.24994659260841701"/>
        </patternFill>
      </fill>
    </dxf>
  </dxfs>
  <tableStyles count="0" defaultTableStyle="TableStyleMedium2" defaultPivotStyle="PivotStyleLight16"/>
  <colors>
    <mruColors>
      <color rgb="FFFFCCCC"/>
      <color rgb="FFFFFF00"/>
      <color rgb="FFFFCCFF"/>
      <color rgb="FFBADC58"/>
      <color rgb="FFFFFFCC"/>
      <color rgb="FFFF99FF"/>
      <color rgb="FFDBEEF3"/>
      <color rgb="FFCCECFF"/>
      <color rgb="FF99CCFF"/>
      <color rgb="FFFFE7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8</xdr:col>
      <xdr:colOff>0</xdr:colOff>
      <xdr:row>487</xdr:row>
      <xdr:rowOff>0</xdr:rowOff>
    </xdr:from>
    <xdr:ext cx="184731" cy="264560"/>
    <xdr:sp macro="" textlink="">
      <xdr:nvSpPr>
        <xdr:cNvPr id="6" name="Textfeld 5">
          <a:extLst>
            <a:ext uri="{FF2B5EF4-FFF2-40B4-BE49-F238E27FC236}">
              <a16:creationId xmlns:a16="http://schemas.microsoft.com/office/drawing/2014/main" id="{00000000-0008-0000-0000-000006000000}"/>
            </a:ext>
          </a:extLst>
        </xdr:cNvPr>
        <xdr:cNvSpPr txBox="1"/>
      </xdr:nvSpPr>
      <xdr:spPr>
        <a:xfrm>
          <a:off x="19949160" y="1682724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a:p>
      </xdr:txBody>
    </xdr:sp>
    <xdr:clientData/>
  </xdr:oneCellAnchor>
  <xdr:oneCellAnchor>
    <xdr:from>
      <xdr:col>8</xdr:col>
      <xdr:colOff>0</xdr:colOff>
      <xdr:row>295</xdr:row>
      <xdr:rowOff>107577</xdr:rowOff>
    </xdr:from>
    <xdr:ext cx="184731" cy="264560"/>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24498300" y="34222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287</xdr:row>
      <xdr:rowOff>0</xdr:rowOff>
    </xdr:from>
    <xdr:ext cx="184731" cy="264560"/>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22463760" y="32393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270</xdr:row>
      <xdr:rowOff>107577</xdr:rowOff>
    </xdr:from>
    <xdr:ext cx="184731" cy="264560"/>
    <xdr:sp macro="" textlink="">
      <xdr:nvSpPr>
        <xdr:cNvPr id="21" name="Textfeld 20">
          <a:extLst>
            <a:ext uri="{FF2B5EF4-FFF2-40B4-BE49-F238E27FC236}">
              <a16:creationId xmlns:a16="http://schemas.microsoft.com/office/drawing/2014/main" id="{00000000-0008-0000-0000-000015000000}"/>
            </a:ext>
          </a:extLst>
        </xdr:cNvPr>
        <xdr:cNvSpPr txBox="1"/>
      </xdr:nvSpPr>
      <xdr:spPr>
        <a:xfrm>
          <a:off x="22654260" y="671411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394</xdr:row>
      <xdr:rowOff>0</xdr:rowOff>
    </xdr:from>
    <xdr:ext cx="184731" cy="264560"/>
    <xdr:sp macro="" textlink="">
      <xdr:nvSpPr>
        <xdr:cNvPr id="20" name="Textfeld 19">
          <a:extLst>
            <a:ext uri="{FF2B5EF4-FFF2-40B4-BE49-F238E27FC236}">
              <a16:creationId xmlns:a16="http://schemas.microsoft.com/office/drawing/2014/main" id="{00000000-0008-0000-0000-000014000000}"/>
            </a:ext>
          </a:extLst>
        </xdr:cNvPr>
        <xdr:cNvSpPr txBox="1"/>
      </xdr:nvSpPr>
      <xdr:spPr>
        <a:xfrm>
          <a:off x="23233380" y="36804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484</xdr:row>
      <xdr:rowOff>107577</xdr:rowOff>
    </xdr:from>
    <xdr:ext cx="184731" cy="264560"/>
    <xdr:sp macro="" textlink="">
      <xdr:nvSpPr>
        <xdr:cNvPr id="22" name="Textfeld 21">
          <a:extLst>
            <a:ext uri="{FF2B5EF4-FFF2-40B4-BE49-F238E27FC236}">
              <a16:creationId xmlns:a16="http://schemas.microsoft.com/office/drawing/2014/main" id="{00000000-0008-0000-0000-000016000000}"/>
            </a:ext>
          </a:extLst>
        </xdr:cNvPr>
        <xdr:cNvSpPr txBox="1"/>
      </xdr:nvSpPr>
      <xdr:spPr>
        <a:xfrm>
          <a:off x="18926175" y="192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344</xdr:row>
      <xdr:rowOff>107577</xdr:rowOff>
    </xdr:from>
    <xdr:ext cx="184731" cy="264560"/>
    <xdr:sp macro="" textlink="">
      <xdr:nvSpPr>
        <xdr:cNvPr id="23" name="Textfeld 22">
          <a:extLst>
            <a:ext uri="{FF2B5EF4-FFF2-40B4-BE49-F238E27FC236}">
              <a16:creationId xmlns:a16="http://schemas.microsoft.com/office/drawing/2014/main" id="{00000000-0008-0000-0000-000017000000}"/>
            </a:ext>
          </a:extLst>
        </xdr:cNvPr>
        <xdr:cNvSpPr txBox="1"/>
      </xdr:nvSpPr>
      <xdr:spPr>
        <a:xfrm>
          <a:off x="18926175" y="1924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1084729</xdr:colOff>
      <xdr:row>0</xdr:row>
      <xdr:rowOff>71718</xdr:rowOff>
    </xdr:from>
    <xdr:to>
      <xdr:col>15</xdr:col>
      <xdr:colOff>277905</xdr:colOff>
      <xdr:row>0</xdr:row>
      <xdr:rowOff>304801</xdr:rowOff>
    </xdr:to>
    <xdr:sp macro="" textlink="">
      <xdr:nvSpPr>
        <xdr:cNvPr id="24" name="Textfeld 23">
          <a:extLst>
            <a:ext uri="{FF2B5EF4-FFF2-40B4-BE49-F238E27FC236}">
              <a16:creationId xmlns:a16="http://schemas.microsoft.com/office/drawing/2014/main" id="{00000000-0008-0000-0000-000018000000}"/>
            </a:ext>
          </a:extLst>
        </xdr:cNvPr>
        <xdr:cNvSpPr txBox="1"/>
      </xdr:nvSpPr>
      <xdr:spPr>
        <a:xfrm>
          <a:off x="1084729" y="71718"/>
          <a:ext cx="26419436" cy="233083"/>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a:t>Copy from entry sheet	</a:t>
          </a:r>
          <a:r>
            <a:rPr lang="de-DE" sz="1100">
              <a:solidFill>
                <a:schemeClr val="dk1"/>
              </a:solidFill>
              <a:effectLst/>
              <a:latin typeface="+mn-lt"/>
              <a:ea typeface="+mn-ea"/>
              <a:cs typeface="+mn-cs"/>
            </a:rPr>
            <a:t>Copy from entry sheet	Copy from entry sheet	Copy from entry sheet                                               Copy from entry sheet                        Copy from entry sheet	Copy from entry sheet	Copy from entry sheet	Copy from entry sheet                                               Copy from entry sheet   Copy from entry sheet	Copy from entry sheet	Copy from entry sheet	Copy from entry sheet                                               Copy from entry sheet</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19</xdr:col>
      <xdr:colOff>143435</xdr:colOff>
      <xdr:row>0</xdr:row>
      <xdr:rowOff>35856</xdr:rowOff>
    </xdr:from>
    <xdr:to>
      <xdr:col>33</xdr:col>
      <xdr:colOff>546848</xdr:colOff>
      <xdr:row>0</xdr:row>
      <xdr:rowOff>331693</xdr:rowOff>
    </xdr:to>
    <xdr:sp macro="" textlink="">
      <xdr:nvSpPr>
        <xdr:cNvPr id="25" name="Textfeld 24">
          <a:extLst>
            <a:ext uri="{FF2B5EF4-FFF2-40B4-BE49-F238E27FC236}">
              <a16:creationId xmlns:a16="http://schemas.microsoft.com/office/drawing/2014/main" id="{00000000-0008-0000-0000-000019000000}"/>
            </a:ext>
          </a:extLst>
        </xdr:cNvPr>
        <xdr:cNvSpPr txBox="1"/>
      </xdr:nvSpPr>
      <xdr:spPr>
        <a:xfrm>
          <a:off x="31461635" y="35856"/>
          <a:ext cx="12976413" cy="295837"/>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enter with initial data entry 				 enter with initial data entry 			 enter with initial data entry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36</xdr:col>
      <xdr:colOff>233083</xdr:colOff>
      <xdr:row>0</xdr:row>
      <xdr:rowOff>80684</xdr:rowOff>
    </xdr:from>
    <xdr:to>
      <xdr:col>73</xdr:col>
      <xdr:colOff>35719</xdr:colOff>
      <xdr:row>0</xdr:row>
      <xdr:rowOff>475130</xdr:rowOff>
    </xdr:to>
    <xdr:sp macro="" textlink="">
      <xdr:nvSpPr>
        <xdr:cNvPr id="26" name="Textfeld 25">
          <a:extLst>
            <a:ext uri="{FF2B5EF4-FFF2-40B4-BE49-F238E27FC236}">
              <a16:creationId xmlns:a16="http://schemas.microsoft.com/office/drawing/2014/main" id="{00000000-0008-0000-0000-00001A000000}"/>
            </a:ext>
          </a:extLst>
        </xdr:cNvPr>
        <xdr:cNvSpPr txBox="1"/>
      </xdr:nvSpPr>
      <xdr:spPr>
        <a:xfrm>
          <a:off x="45716863" y="80684"/>
          <a:ext cx="34702236" cy="394446"/>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73</xdr:col>
      <xdr:colOff>62750</xdr:colOff>
      <xdr:row>0</xdr:row>
      <xdr:rowOff>116540</xdr:rowOff>
    </xdr:from>
    <xdr:to>
      <xdr:col>129</xdr:col>
      <xdr:colOff>0</xdr:colOff>
      <xdr:row>0</xdr:row>
      <xdr:rowOff>564776</xdr:rowOff>
    </xdr:to>
    <xdr:sp macro="" textlink="">
      <xdr:nvSpPr>
        <xdr:cNvPr id="27" name="Textfeld 26">
          <a:extLst>
            <a:ext uri="{FF2B5EF4-FFF2-40B4-BE49-F238E27FC236}">
              <a16:creationId xmlns:a16="http://schemas.microsoft.com/office/drawing/2014/main" id="{00000000-0008-0000-0000-00001B000000}"/>
            </a:ext>
          </a:extLst>
        </xdr:cNvPr>
        <xdr:cNvSpPr txBox="1"/>
      </xdr:nvSpPr>
      <xdr:spPr>
        <a:xfrm>
          <a:off x="80446130" y="116540"/>
          <a:ext cx="54283985" cy="448236"/>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a:t>Data</a:t>
          </a:r>
          <a:r>
            <a:rPr lang="de-DE" sz="1100" baseline="0"/>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endParaRPr lang="de-DE" sz="1100"/>
        </a:p>
      </xdr:txBody>
    </xdr:sp>
    <xdr:clientData/>
  </xdr:twoCellAnchor>
  <xdr:twoCellAnchor>
    <xdr:from>
      <xdr:col>136</xdr:col>
      <xdr:colOff>179294</xdr:colOff>
      <xdr:row>0</xdr:row>
      <xdr:rowOff>89646</xdr:rowOff>
    </xdr:from>
    <xdr:to>
      <xdr:col>136</xdr:col>
      <xdr:colOff>2510118</xdr:colOff>
      <xdr:row>0</xdr:row>
      <xdr:rowOff>932329</xdr:rowOff>
    </xdr:to>
    <xdr:sp macro="" textlink="">
      <xdr:nvSpPr>
        <xdr:cNvPr id="28" name="Textfeld 27">
          <a:extLst>
            <a:ext uri="{FF2B5EF4-FFF2-40B4-BE49-F238E27FC236}">
              <a16:creationId xmlns:a16="http://schemas.microsoft.com/office/drawing/2014/main" id="{00000000-0008-0000-0000-00001C000000}"/>
            </a:ext>
          </a:extLst>
        </xdr:cNvPr>
        <xdr:cNvSpPr txBox="1"/>
      </xdr:nvSpPr>
      <xdr:spPr>
        <a:xfrm>
          <a:off x="137301194" y="89646"/>
          <a:ext cx="616324" cy="8426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Firmenname </a:t>
          </a:r>
          <a:r>
            <a:rPr lang="de-DE" sz="1100" baseline="0"/>
            <a:t> (max. 40 Zeichen) für die Versendung von Dokumenten an das Unternehmen. </a:t>
          </a:r>
          <a:endParaRPr lang="de-DE" sz="1100"/>
        </a:p>
      </xdr:txBody>
    </xdr:sp>
    <xdr:clientData/>
  </xdr:twoCellAnchor>
  <xdr:twoCellAnchor>
    <xdr:from>
      <xdr:col>145</xdr:col>
      <xdr:colOff>80683</xdr:colOff>
      <xdr:row>0</xdr:row>
      <xdr:rowOff>80681</xdr:rowOff>
    </xdr:from>
    <xdr:to>
      <xdr:col>145</xdr:col>
      <xdr:colOff>1909483</xdr:colOff>
      <xdr:row>0</xdr:row>
      <xdr:rowOff>932329</xdr:rowOff>
    </xdr:to>
    <xdr:sp macro="" textlink="">
      <xdr:nvSpPr>
        <xdr:cNvPr id="29" name="Textfeld 28">
          <a:extLst>
            <a:ext uri="{FF2B5EF4-FFF2-40B4-BE49-F238E27FC236}">
              <a16:creationId xmlns:a16="http://schemas.microsoft.com/office/drawing/2014/main" id="{00000000-0008-0000-0000-00001D000000}"/>
            </a:ext>
          </a:extLst>
        </xdr:cNvPr>
        <xdr:cNvSpPr txBox="1"/>
      </xdr:nvSpPr>
      <xdr:spPr>
        <a:xfrm>
          <a:off x="144350143" y="80681"/>
          <a:ext cx="937260" cy="851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Telefonnummer</a:t>
          </a:r>
          <a:r>
            <a:rPr lang="de-DE" sz="1100" baseline="0"/>
            <a:t> für Kurierdienste</a:t>
          </a:r>
          <a:endParaRPr lang="de-DE" sz="1100"/>
        </a:p>
      </xdr:txBody>
    </xdr:sp>
    <xdr:clientData/>
  </xdr:twoCellAnchor>
  <xdr:twoCellAnchor>
    <xdr:from>
      <xdr:col>137</xdr:col>
      <xdr:colOff>168088</xdr:colOff>
      <xdr:row>0</xdr:row>
      <xdr:rowOff>78440</xdr:rowOff>
    </xdr:from>
    <xdr:to>
      <xdr:col>137</xdr:col>
      <xdr:colOff>2577353</xdr:colOff>
      <xdr:row>0</xdr:row>
      <xdr:rowOff>941293</xdr:rowOff>
    </xdr:to>
    <xdr:sp macro="" textlink="">
      <xdr:nvSpPr>
        <xdr:cNvPr id="30" name="Textfeld 29">
          <a:extLst>
            <a:ext uri="{FF2B5EF4-FFF2-40B4-BE49-F238E27FC236}">
              <a16:creationId xmlns:a16="http://schemas.microsoft.com/office/drawing/2014/main" id="{00000000-0008-0000-0000-00001E000000}"/>
            </a:ext>
          </a:extLst>
        </xdr:cNvPr>
        <xdr:cNvSpPr txBox="1"/>
      </xdr:nvSpPr>
      <xdr:spPr>
        <a:xfrm>
          <a:off x="138082468" y="78440"/>
          <a:ext cx="626185" cy="8628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Abteilung / Ansprechpartner für die Versendung von Dokumenten an das Unternehmen. </a:t>
          </a:r>
          <a:endParaRPr lang="de-DE" sz="1100"/>
        </a:p>
      </xdr:txBody>
    </xdr:sp>
    <xdr:clientData/>
  </xdr:twoCellAnchor>
  <xdr:twoCellAnchor>
    <xdr:from>
      <xdr:col>138</xdr:col>
      <xdr:colOff>224118</xdr:colOff>
      <xdr:row>0</xdr:row>
      <xdr:rowOff>78441</xdr:rowOff>
    </xdr:from>
    <xdr:to>
      <xdr:col>138</xdr:col>
      <xdr:colOff>2756647</xdr:colOff>
      <xdr:row>0</xdr:row>
      <xdr:rowOff>862853</xdr:rowOff>
    </xdr:to>
    <xdr:sp macro="" textlink="">
      <xdr:nvSpPr>
        <xdr:cNvPr id="31" name="Textfeld 30">
          <a:extLst>
            <a:ext uri="{FF2B5EF4-FFF2-40B4-BE49-F238E27FC236}">
              <a16:creationId xmlns:a16="http://schemas.microsoft.com/office/drawing/2014/main" id="{00000000-0008-0000-0000-00001F000000}"/>
            </a:ext>
          </a:extLst>
        </xdr:cNvPr>
        <xdr:cNvSpPr txBox="1"/>
      </xdr:nvSpPr>
      <xdr:spPr>
        <a:xfrm>
          <a:off x="138930978" y="78441"/>
          <a:ext cx="566569" cy="784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Strasse für die Versendung von Dokumenten an das Unternehmen. </a:t>
          </a:r>
          <a:endParaRPr lang="de-DE" sz="1100"/>
        </a:p>
      </xdr:txBody>
    </xdr:sp>
    <xdr:clientData/>
  </xdr:twoCellAnchor>
  <xdr:twoCellAnchor>
    <xdr:from>
      <xdr:col>139</xdr:col>
      <xdr:colOff>190501</xdr:colOff>
      <xdr:row>0</xdr:row>
      <xdr:rowOff>100852</xdr:rowOff>
    </xdr:from>
    <xdr:to>
      <xdr:col>139</xdr:col>
      <xdr:colOff>796963</xdr:colOff>
      <xdr:row>0</xdr:row>
      <xdr:rowOff>705971</xdr:rowOff>
    </xdr:to>
    <xdr:sp macro="" textlink="">
      <xdr:nvSpPr>
        <xdr:cNvPr id="32" name="Textfeld 31">
          <a:extLst>
            <a:ext uri="{FF2B5EF4-FFF2-40B4-BE49-F238E27FC236}">
              <a16:creationId xmlns:a16="http://schemas.microsoft.com/office/drawing/2014/main" id="{00000000-0008-0000-0000-000020000000}"/>
            </a:ext>
          </a:extLst>
        </xdr:cNvPr>
        <xdr:cNvSpPr txBox="1"/>
      </xdr:nvSpPr>
      <xdr:spPr>
        <a:xfrm>
          <a:off x="139689841" y="100852"/>
          <a:ext cx="606462" cy="6051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Hausnummer für die Versendung von Dokumenten an das Unternehmen. </a:t>
          </a:r>
          <a:endParaRPr lang="de-DE" sz="1100"/>
        </a:p>
      </xdr:txBody>
    </xdr:sp>
    <xdr:clientData/>
  </xdr:twoCellAnchor>
  <xdr:twoCellAnchor>
    <xdr:from>
      <xdr:col>140</xdr:col>
      <xdr:colOff>293593</xdr:colOff>
      <xdr:row>0</xdr:row>
      <xdr:rowOff>118782</xdr:rowOff>
    </xdr:from>
    <xdr:to>
      <xdr:col>140</xdr:col>
      <xdr:colOff>2747682</xdr:colOff>
      <xdr:row>0</xdr:row>
      <xdr:rowOff>948017</xdr:rowOff>
    </xdr:to>
    <xdr:sp macro="" textlink="">
      <xdr:nvSpPr>
        <xdr:cNvPr id="33" name="Textfeld 32">
          <a:extLst>
            <a:ext uri="{FF2B5EF4-FFF2-40B4-BE49-F238E27FC236}">
              <a16:creationId xmlns:a16="http://schemas.microsoft.com/office/drawing/2014/main" id="{00000000-0008-0000-0000-000021000000}"/>
            </a:ext>
          </a:extLst>
        </xdr:cNvPr>
        <xdr:cNvSpPr txBox="1"/>
      </xdr:nvSpPr>
      <xdr:spPr>
        <a:xfrm>
          <a:off x="140593033" y="118782"/>
          <a:ext cx="495749" cy="829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Hausnummer Zusatz (z.B. "b" für 24b") für die Versendung von Dokumenten an das Unternehmen. </a:t>
          </a:r>
          <a:endParaRPr lang="de-DE" sz="1100"/>
        </a:p>
      </xdr:txBody>
    </xdr:sp>
    <xdr:clientData/>
  </xdr:twoCellAnchor>
  <xdr:twoCellAnchor>
    <xdr:from>
      <xdr:col>142</xdr:col>
      <xdr:colOff>369794</xdr:colOff>
      <xdr:row>0</xdr:row>
      <xdr:rowOff>134471</xdr:rowOff>
    </xdr:from>
    <xdr:to>
      <xdr:col>142</xdr:col>
      <xdr:colOff>2610971</xdr:colOff>
      <xdr:row>0</xdr:row>
      <xdr:rowOff>784412</xdr:rowOff>
    </xdr:to>
    <xdr:sp macro="" textlink="">
      <xdr:nvSpPr>
        <xdr:cNvPr id="34" name="Textfeld 33">
          <a:extLst>
            <a:ext uri="{FF2B5EF4-FFF2-40B4-BE49-F238E27FC236}">
              <a16:creationId xmlns:a16="http://schemas.microsoft.com/office/drawing/2014/main" id="{00000000-0008-0000-0000-000022000000}"/>
            </a:ext>
          </a:extLst>
        </xdr:cNvPr>
        <xdr:cNvSpPr txBox="1"/>
      </xdr:nvSpPr>
      <xdr:spPr>
        <a:xfrm>
          <a:off x="142254194" y="134471"/>
          <a:ext cx="427617" cy="6499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PLZ für die Versendung von Dokumenten an das Unternehmen. </a:t>
          </a:r>
          <a:endParaRPr lang="de-DE" sz="1100"/>
        </a:p>
      </xdr:txBody>
    </xdr:sp>
    <xdr:clientData/>
  </xdr:twoCellAnchor>
  <xdr:twoCellAnchor>
    <xdr:from>
      <xdr:col>141</xdr:col>
      <xdr:colOff>89647</xdr:colOff>
      <xdr:row>0</xdr:row>
      <xdr:rowOff>145676</xdr:rowOff>
    </xdr:from>
    <xdr:to>
      <xdr:col>141</xdr:col>
      <xdr:colOff>2745441</xdr:colOff>
      <xdr:row>0</xdr:row>
      <xdr:rowOff>840441</xdr:rowOff>
    </xdr:to>
    <xdr:sp macro="" textlink="">
      <xdr:nvSpPr>
        <xdr:cNvPr id="35" name="Textfeld 34">
          <a:extLst>
            <a:ext uri="{FF2B5EF4-FFF2-40B4-BE49-F238E27FC236}">
              <a16:creationId xmlns:a16="http://schemas.microsoft.com/office/drawing/2014/main" id="{00000000-0008-0000-0000-000023000000}"/>
            </a:ext>
          </a:extLst>
        </xdr:cNvPr>
        <xdr:cNvSpPr txBox="1"/>
      </xdr:nvSpPr>
      <xdr:spPr>
        <a:xfrm>
          <a:off x="141181567" y="145676"/>
          <a:ext cx="705074"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Ort für die Versendung von Dokumenten an das Unternehmen. </a:t>
          </a:r>
          <a:endParaRPr lang="de-DE" sz="1100"/>
        </a:p>
      </xdr:txBody>
    </xdr:sp>
    <xdr:clientData/>
  </xdr:twoCellAnchor>
  <xdr:twoCellAnchor>
    <xdr:from>
      <xdr:col>143</xdr:col>
      <xdr:colOff>0</xdr:colOff>
      <xdr:row>0</xdr:row>
      <xdr:rowOff>145676</xdr:rowOff>
    </xdr:from>
    <xdr:to>
      <xdr:col>143</xdr:col>
      <xdr:colOff>2823882</xdr:colOff>
      <xdr:row>0</xdr:row>
      <xdr:rowOff>773206</xdr:rowOff>
    </xdr:to>
    <xdr:sp macro="" textlink="">
      <xdr:nvSpPr>
        <xdr:cNvPr id="36" name="Textfeld 35">
          <a:extLst>
            <a:ext uri="{FF2B5EF4-FFF2-40B4-BE49-F238E27FC236}">
              <a16:creationId xmlns:a16="http://schemas.microsoft.com/office/drawing/2014/main" id="{00000000-0008-0000-0000-000024000000}"/>
            </a:ext>
          </a:extLst>
        </xdr:cNvPr>
        <xdr:cNvSpPr txBox="1"/>
      </xdr:nvSpPr>
      <xdr:spPr>
        <a:xfrm>
          <a:off x="142684500" y="145676"/>
          <a:ext cx="789342" cy="6275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Inhalt (optional, erscheint auf dem Frachtbrief) für die Versendung von Dokumenten an das Unternehmen. </a:t>
          </a:r>
          <a:endParaRPr lang="de-DE" sz="1100"/>
        </a:p>
      </xdr:txBody>
    </xdr:sp>
    <xdr:clientData/>
  </xdr:twoCellAnchor>
  <xdr:twoCellAnchor>
    <xdr:from>
      <xdr:col>144</xdr:col>
      <xdr:colOff>145676</xdr:colOff>
      <xdr:row>0</xdr:row>
      <xdr:rowOff>145676</xdr:rowOff>
    </xdr:from>
    <xdr:to>
      <xdr:col>144</xdr:col>
      <xdr:colOff>2846294</xdr:colOff>
      <xdr:row>0</xdr:row>
      <xdr:rowOff>851647</xdr:rowOff>
    </xdr:to>
    <xdr:sp macro="" textlink="">
      <xdr:nvSpPr>
        <xdr:cNvPr id="37" name="Textfeld 36">
          <a:extLst>
            <a:ext uri="{FF2B5EF4-FFF2-40B4-BE49-F238E27FC236}">
              <a16:creationId xmlns:a16="http://schemas.microsoft.com/office/drawing/2014/main" id="{00000000-0008-0000-0000-000025000000}"/>
            </a:ext>
          </a:extLst>
        </xdr:cNvPr>
        <xdr:cNvSpPr txBox="1"/>
      </xdr:nvSpPr>
      <xdr:spPr>
        <a:xfrm>
          <a:off x="143622656" y="145676"/>
          <a:ext cx="643218" cy="705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Referenz (optional, erscheint auf der Rechnung) für die Versendung von Dokumenten an das Unternehmen. </a:t>
          </a:r>
          <a:endParaRPr lang="de-DE" sz="1100"/>
        </a:p>
      </xdr:txBody>
    </xdr:sp>
    <xdr:clientData/>
  </xdr:twoCellAnchor>
  <xdr:twoCellAnchor>
    <xdr:from>
      <xdr:col>35</xdr:col>
      <xdr:colOff>190500</xdr:colOff>
      <xdr:row>0</xdr:row>
      <xdr:rowOff>200025</xdr:rowOff>
    </xdr:from>
    <xdr:to>
      <xdr:col>35</xdr:col>
      <xdr:colOff>742950</xdr:colOff>
      <xdr:row>0</xdr:row>
      <xdr:rowOff>1838325</xdr:rowOff>
    </xdr:to>
    <xdr:sp macro="" textlink="">
      <xdr:nvSpPr>
        <xdr:cNvPr id="38" name="Textfeld 37">
          <a:extLst>
            <a:ext uri="{FF2B5EF4-FFF2-40B4-BE49-F238E27FC236}">
              <a16:creationId xmlns:a16="http://schemas.microsoft.com/office/drawing/2014/main" id="{00000000-0008-0000-0000-000026000000}"/>
            </a:ext>
          </a:extLst>
        </xdr:cNvPr>
        <xdr:cNvSpPr txBox="1"/>
      </xdr:nvSpPr>
      <xdr:spPr>
        <a:xfrm>
          <a:off x="44874180" y="200025"/>
          <a:ext cx="5524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Are there errors in calculated mail merge fields?</a:t>
          </a:r>
        </a:p>
      </xdr:txBody>
    </xdr:sp>
    <xdr:clientData/>
  </xdr:twoCellAnchor>
  <xdr:twoCellAnchor>
    <xdr:from>
      <xdr:col>73</xdr:col>
      <xdr:colOff>190500</xdr:colOff>
      <xdr:row>0</xdr:row>
      <xdr:rowOff>609600</xdr:rowOff>
    </xdr:from>
    <xdr:to>
      <xdr:col>73</xdr:col>
      <xdr:colOff>1228725</xdr:colOff>
      <xdr:row>0</xdr:row>
      <xdr:rowOff>1857375</xdr:rowOff>
    </xdr:to>
    <xdr:sp macro="" textlink="">
      <xdr:nvSpPr>
        <xdr:cNvPr id="39" name="Textfeld 38">
          <a:extLst>
            <a:ext uri="{FF2B5EF4-FFF2-40B4-BE49-F238E27FC236}">
              <a16:creationId xmlns:a16="http://schemas.microsoft.com/office/drawing/2014/main" id="{00000000-0008-0000-0000-000027000000}"/>
            </a:ext>
          </a:extLst>
        </xdr:cNvPr>
        <xdr:cNvSpPr txBox="1"/>
      </xdr:nvSpPr>
      <xdr:spPr>
        <a:xfrm>
          <a:off x="80573880" y="609600"/>
          <a:ext cx="103822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CDC Lux1 old contracts (CPA signed) sent to vatservices? If yes on what date?</a:t>
          </a:r>
        </a:p>
      </xdr:txBody>
    </xdr:sp>
    <xdr:clientData/>
  </xdr:twoCellAnchor>
  <xdr:twoCellAnchor>
    <xdr:from>
      <xdr:col>74</xdr:col>
      <xdr:colOff>38100</xdr:colOff>
      <xdr:row>0</xdr:row>
      <xdr:rowOff>590550</xdr:rowOff>
    </xdr:from>
    <xdr:to>
      <xdr:col>74</xdr:col>
      <xdr:colOff>1181100</xdr:colOff>
      <xdr:row>0</xdr:row>
      <xdr:rowOff>1838325</xdr:rowOff>
    </xdr:to>
    <xdr:sp macro="" textlink="">
      <xdr:nvSpPr>
        <xdr:cNvPr id="40" name="Textfeld 39">
          <a:extLst>
            <a:ext uri="{FF2B5EF4-FFF2-40B4-BE49-F238E27FC236}">
              <a16:creationId xmlns:a16="http://schemas.microsoft.com/office/drawing/2014/main" id="{00000000-0008-0000-0000-000028000000}"/>
            </a:ext>
          </a:extLst>
        </xdr:cNvPr>
        <xdr:cNvSpPr txBox="1"/>
      </xdr:nvSpPr>
      <xdr:spPr>
        <a:xfrm>
          <a:off x="81975960" y="590550"/>
          <a:ext cx="1143000"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CDC LUX 1 (old) contracts (CPA signed) sent to assignor? If yes, on what date? </a:t>
          </a:r>
        </a:p>
      </xdr:txBody>
    </xdr:sp>
    <xdr:clientData/>
  </xdr:twoCellAnchor>
  <xdr:twoCellAnchor>
    <xdr:from>
      <xdr:col>75</xdr:col>
      <xdr:colOff>38101</xdr:colOff>
      <xdr:row>0</xdr:row>
      <xdr:rowOff>638174</xdr:rowOff>
    </xdr:from>
    <xdr:to>
      <xdr:col>75</xdr:col>
      <xdr:colOff>1047751</xdr:colOff>
      <xdr:row>0</xdr:row>
      <xdr:rowOff>1657349</xdr:rowOff>
    </xdr:to>
    <xdr:sp macro="" textlink="">
      <xdr:nvSpPr>
        <xdr:cNvPr id="41" name="Textfeld 40">
          <a:extLst>
            <a:ext uri="{FF2B5EF4-FFF2-40B4-BE49-F238E27FC236}">
              <a16:creationId xmlns:a16="http://schemas.microsoft.com/office/drawing/2014/main" id="{00000000-0008-0000-0000-000029000000}"/>
            </a:ext>
          </a:extLst>
        </xdr:cNvPr>
        <xdr:cNvSpPr txBox="1"/>
      </xdr:nvSpPr>
      <xdr:spPr>
        <a:xfrm>
          <a:off x="83202781" y="638174"/>
          <a:ext cx="1009650"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sent the CDC retail contracts (hardcopy)]</a:t>
          </a:r>
        </a:p>
      </xdr:txBody>
    </xdr:sp>
    <xdr:clientData/>
  </xdr:twoCellAnchor>
  <xdr:twoCellAnchor>
    <xdr:from>
      <xdr:col>77</xdr:col>
      <xdr:colOff>50347</xdr:colOff>
      <xdr:row>0</xdr:row>
      <xdr:rowOff>473527</xdr:rowOff>
    </xdr:from>
    <xdr:to>
      <xdr:col>77</xdr:col>
      <xdr:colOff>726622</xdr:colOff>
      <xdr:row>1</xdr:row>
      <xdr:rowOff>0</xdr:rowOff>
    </xdr:to>
    <xdr:sp macro="" textlink="">
      <xdr:nvSpPr>
        <xdr:cNvPr id="42" name="Textfeld 41">
          <a:extLst>
            <a:ext uri="{FF2B5EF4-FFF2-40B4-BE49-F238E27FC236}">
              <a16:creationId xmlns:a16="http://schemas.microsoft.com/office/drawing/2014/main" id="{00000000-0008-0000-0000-00002A000000}"/>
            </a:ext>
          </a:extLst>
        </xdr:cNvPr>
        <xdr:cNvSpPr txBox="1"/>
      </xdr:nvSpPr>
      <xdr:spPr>
        <a:xfrm>
          <a:off x="86020276" y="473527"/>
          <a:ext cx="676275" cy="1200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de-DE" sz="1100"/>
            <a:t>[Date the Assignor received the contracts (hardcopy) ]</a:t>
          </a:r>
        </a:p>
      </xdr:txBody>
    </xdr:sp>
    <xdr:clientData/>
  </xdr:twoCellAnchor>
  <xdr:twoCellAnchor>
    <xdr:from>
      <xdr:col>79</xdr:col>
      <xdr:colOff>157843</xdr:colOff>
      <xdr:row>0</xdr:row>
      <xdr:rowOff>691242</xdr:rowOff>
    </xdr:from>
    <xdr:to>
      <xdr:col>79</xdr:col>
      <xdr:colOff>834118</xdr:colOff>
      <xdr:row>0</xdr:row>
      <xdr:rowOff>1662793</xdr:rowOff>
    </xdr:to>
    <xdr:sp macro="" textlink="">
      <xdr:nvSpPr>
        <xdr:cNvPr id="44" name="Textfeld 43">
          <a:extLst>
            <a:ext uri="{FF2B5EF4-FFF2-40B4-BE49-F238E27FC236}">
              <a16:creationId xmlns:a16="http://schemas.microsoft.com/office/drawing/2014/main" id="{00000000-0008-0000-0000-00002C000000}"/>
            </a:ext>
          </a:extLst>
        </xdr:cNvPr>
        <xdr:cNvSpPr txBox="1"/>
      </xdr:nvSpPr>
      <xdr:spPr>
        <a:xfrm>
          <a:off x="102619629" y="691242"/>
          <a:ext cx="676275" cy="971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on which</a:t>
          </a:r>
          <a:r>
            <a:rPr lang="de-DE" sz="1100" baseline="0"/>
            <a:t> CDC signed the CPA</a:t>
          </a:r>
          <a:endParaRPr lang="de-DE" sz="1100"/>
        </a:p>
        <a:p>
          <a:endParaRPr lang="de-DE" sz="1100"/>
        </a:p>
      </xdr:txBody>
    </xdr:sp>
    <xdr:clientData/>
  </xdr:twoCellAnchor>
  <xdr:twoCellAnchor>
    <xdr:from>
      <xdr:col>80</xdr:col>
      <xdr:colOff>47624</xdr:colOff>
      <xdr:row>0</xdr:row>
      <xdr:rowOff>638175</xdr:rowOff>
    </xdr:from>
    <xdr:to>
      <xdr:col>80</xdr:col>
      <xdr:colOff>761999</xdr:colOff>
      <xdr:row>0</xdr:row>
      <xdr:rowOff>1724025</xdr:rowOff>
    </xdr:to>
    <xdr:sp macro="" textlink="">
      <xdr:nvSpPr>
        <xdr:cNvPr id="45" name="Textfeld 44">
          <a:extLst>
            <a:ext uri="{FF2B5EF4-FFF2-40B4-BE49-F238E27FC236}">
              <a16:creationId xmlns:a16="http://schemas.microsoft.com/office/drawing/2014/main" id="{00000000-0008-0000-0000-00002D000000}"/>
            </a:ext>
          </a:extLst>
        </xdr:cNvPr>
        <xdr:cNvSpPr txBox="1"/>
      </xdr:nvSpPr>
      <xdr:spPr>
        <a:xfrm>
          <a:off x="88957784" y="638175"/>
          <a:ext cx="714375"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de-DE" sz="1100"/>
            <a:t> Date the Assignor signed the  CPA</a:t>
          </a:r>
        </a:p>
      </xdr:txBody>
    </xdr:sp>
    <xdr:clientData/>
  </xdr:twoCellAnchor>
  <xdr:twoCellAnchor>
    <xdr:from>
      <xdr:col>81</xdr:col>
      <xdr:colOff>118382</xdr:colOff>
      <xdr:row>0</xdr:row>
      <xdr:rowOff>395968</xdr:rowOff>
    </xdr:from>
    <xdr:to>
      <xdr:col>82</xdr:col>
      <xdr:colOff>6803</xdr:colOff>
      <xdr:row>0</xdr:row>
      <xdr:rowOff>1771650</xdr:rowOff>
    </xdr:to>
    <xdr:sp macro="" textlink="">
      <xdr:nvSpPr>
        <xdr:cNvPr id="46" name="Textfeld 45">
          <a:extLst>
            <a:ext uri="{FF2B5EF4-FFF2-40B4-BE49-F238E27FC236}">
              <a16:creationId xmlns:a16="http://schemas.microsoft.com/office/drawing/2014/main" id="{00000000-0008-0000-0000-00002E000000}"/>
            </a:ext>
          </a:extLst>
        </xdr:cNvPr>
        <xdr:cNvSpPr txBox="1"/>
      </xdr:nvSpPr>
      <xdr:spPr>
        <a:xfrm>
          <a:off x="104648453" y="395968"/>
          <a:ext cx="609600" cy="13756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Time the Assignor signed the CPA</a:t>
          </a:r>
        </a:p>
      </xdr:txBody>
    </xdr:sp>
    <xdr:clientData/>
  </xdr:twoCellAnchor>
  <xdr:twoCellAnchor>
    <xdr:from>
      <xdr:col>82</xdr:col>
      <xdr:colOff>107497</xdr:colOff>
      <xdr:row>0</xdr:row>
      <xdr:rowOff>774247</xdr:rowOff>
    </xdr:from>
    <xdr:to>
      <xdr:col>82</xdr:col>
      <xdr:colOff>755197</xdr:colOff>
      <xdr:row>0</xdr:row>
      <xdr:rowOff>1734367</xdr:rowOff>
    </xdr:to>
    <xdr:sp macro="" textlink="">
      <xdr:nvSpPr>
        <xdr:cNvPr id="47" name="Textfeld 46">
          <a:extLst>
            <a:ext uri="{FF2B5EF4-FFF2-40B4-BE49-F238E27FC236}">
              <a16:creationId xmlns:a16="http://schemas.microsoft.com/office/drawing/2014/main" id="{00000000-0008-0000-0000-00002F000000}"/>
            </a:ext>
          </a:extLst>
        </xdr:cNvPr>
        <xdr:cNvSpPr txBox="1"/>
      </xdr:nvSpPr>
      <xdr:spPr>
        <a:xfrm>
          <a:off x="105358747" y="774247"/>
          <a:ext cx="647700" cy="96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the assignor signed the DoT</a:t>
          </a:r>
        </a:p>
      </xdr:txBody>
    </xdr:sp>
    <xdr:clientData/>
  </xdr:twoCellAnchor>
  <xdr:twoCellAnchor>
    <xdr:from>
      <xdr:col>83</xdr:col>
      <xdr:colOff>212272</xdr:colOff>
      <xdr:row>0</xdr:row>
      <xdr:rowOff>435428</xdr:rowOff>
    </xdr:from>
    <xdr:to>
      <xdr:col>83</xdr:col>
      <xdr:colOff>783772</xdr:colOff>
      <xdr:row>0</xdr:row>
      <xdr:rowOff>1740353</xdr:rowOff>
    </xdr:to>
    <xdr:sp macro="" textlink="">
      <xdr:nvSpPr>
        <xdr:cNvPr id="48" name="Textfeld 47">
          <a:extLst>
            <a:ext uri="{FF2B5EF4-FFF2-40B4-BE49-F238E27FC236}">
              <a16:creationId xmlns:a16="http://schemas.microsoft.com/office/drawing/2014/main" id="{00000000-0008-0000-0000-000030000000}"/>
            </a:ext>
          </a:extLst>
        </xdr:cNvPr>
        <xdr:cNvSpPr txBox="1"/>
      </xdr:nvSpPr>
      <xdr:spPr>
        <a:xfrm>
          <a:off x="106279951" y="435428"/>
          <a:ext cx="571500"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Time the Assignor signed the DoT</a:t>
          </a:r>
        </a:p>
      </xdr:txBody>
    </xdr:sp>
    <xdr:clientData/>
  </xdr:twoCellAnchor>
  <xdr:twoCellAnchor>
    <xdr:from>
      <xdr:col>84</xdr:col>
      <xdr:colOff>191861</xdr:colOff>
      <xdr:row>0</xdr:row>
      <xdr:rowOff>572861</xdr:rowOff>
    </xdr:from>
    <xdr:to>
      <xdr:col>84</xdr:col>
      <xdr:colOff>839561</xdr:colOff>
      <xdr:row>0</xdr:row>
      <xdr:rowOff>1725386</xdr:rowOff>
    </xdr:to>
    <xdr:sp macro="" textlink="">
      <xdr:nvSpPr>
        <xdr:cNvPr id="49" name="Textfeld 48">
          <a:extLst>
            <a:ext uri="{FF2B5EF4-FFF2-40B4-BE49-F238E27FC236}">
              <a16:creationId xmlns:a16="http://schemas.microsoft.com/office/drawing/2014/main" id="{00000000-0008-0000-0000-000031000000}"/>
            </a:ext>
          </a:extLst>
        </xdr:cNvPr>
        <xdr:cNvSpPr txBox="1"/>
      </xdr:nvSpPr>
      <xdr:spPr>
        <a:xfrm>
          <a:off x="107198432" y="572861"/>
          <a:ext cx="647700"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countersigned the</a:t>
          </a:r>
          <a:r>
            <a:rPr lang="de-DE" sz="1100" baseline="0"/>
            <a:t> DoT</a:t>
          </a:r>
        </a:p>
        <a:p>
          <a:endParaRPr lang="de-DE" sz="1100"/>
        </a:p>
      </xdr:txBody>
    </xdr:sp>
    <xdr:clientData/>
  </xdr:twoCellAnchor>
  <xdr:twoCellAnchor>
    <xdr:from>
      <xdr:col>106</xdr:col>
      <xdr:colOff>57150</xdr:colOff>
      <xdr:row>0</xdr:row>
      <xdr:rowOff>606424</xdr:rowOff>
    </xdr:from>
    <xdr:to>
      <xdr:col>107</xdr:col>
      <xdr:colOff>3175</xdr:colOff>
      <xdr:row>0</xdr:row>
      <xdr:rowOff>1793875</xdr:rowOff>
    </xdr:to>
    <xdr:sp macro="" textlink="">
      <xdr:nvSpPr>
        <xdr:cNvPr id="50" name="Textfeld 49">
          <a:extLst>
            <a:ext uri="{FF2B5EF4-FFF2-40B4-BE49-F238E27FC236}">
              <a16:creationId xmlns:a16="http://schemas.microsoft.com/office/drawing/2014/main" id="{00000000-0008-0000-0000-000032000000}"/>
            </a:ext>
          </a:extLst>
        </xdr:cNvPr>
        <xdr:cNvSpPr txBox="1"/>
      </xdr:nvSpPr>
      <xdr:spPr>
        <a:xfrm>
          <a:off x="16202025" y="606424"/>
          <a:ext cx="723900" cy="118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CPA_2sig (hardcopy) in KL_engl (1=1 original in KL, 2 = 2 originals in KL)</a:t>
          </a:r>
        </a:p>
      </xdr:txBody>
    </xdr:sp>
    <xdr:clientData/>
  </xdr:twoCellAnchor>
  <xdr:twoCellAnchor>
    <xdr:from>
      <xdr:col>107</xdr:col>
      <xdr:colOff>57150</xdr:colOff>
      <xdr:row>0</xdr:row>
      <xdr:rowOff>606424</xdr:rowOff>
    </xdr:from>
    <xdr:to>
      <xdr:col>108</xdr:col>
      <xdr:colOff>3175</xdr:colOff>
      <xdr:row>0</xdr:row>
      <xdr:rowOff>1806575</xdr:rowOff>
    </xdr:to>
    <xdr:sp macro="" textlink="">
      <xdr:nvSpPr>
        <xdr:cNvPr id="51" name="Textfeld 50">
          <a:extLst>
            <a:ext uri="{FF2B5EF4-FFF2-40B4-BE49-F238E27FC236}">
              <a16:creationId xmlns:a16="http://schemas.microsoft.com/office/drawing/2014/main" id="{00000000-0008-0000-0000-000033000000}"/>
            </a:ext>
          </a:extLst>
        </xdr:cNvPr>
        <xdr:cNvSpPr txBox="1"/>
      </xdr:nvSpPr>
      <xdr:spPr>
        <a:xfrm>
          <a:off x="16979900" y="606424"/>
          <a:ext cx="72390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CPA_2sig (hardcopy) in KL_es</a:t>
          </a:r>
        </a:p>
        <a:p>
          <a:r>
            <a:rPr lang="de-DE" sz="1100"/>
            <a:t> (1=1 original in KL, 2 = 2 originals in KL)</a:t>
          </a:r>
        </a:p>
      </xdr:txBody>
    </xdr:sp>
    <xdr:clientData/>
  </xdr:twoCellAnchor>
  <xdr:twoCellAnchor>
    <xdr:from>
      <xdr:col>108</xdr:col>
      <xdr:colOff>80282</xdr:colOff>
      <xdr:row>0</xdr:row>
      <xdr:rowOff>476250</xdr:rowOff>
    </xdr:from>
    <xdr:to>
      <xdr:col>108</xdr:col>
      <xdr:colOff>720725</xdr:colOff>
      <xdr:row>0</xdr:row>
      <xdr:rowOff>1714500</xdr:rowOff>
    </xdr:to>
    <xdr:sp macro="" textlink="">
      <xdr:nvSpPr>
        <xdr:cNvPr id="52" name="Textfeld 51">
          <a:extLst>
            <a:ext uri="{FF2B5EF4-FFF2-40B4-BE49-F238E27FC236}">
              <a16:creationId xmlns:a16="http://schemas.microsoft.com/office/drawing/2014/main" id="{00000000-0008-0000-0000-000034000000}"/>
            </a:ext>
          </a:extLst>
        </xdr:cNvPr>
        <xdr:cNvSpPr txBox="1"/>
      </xdr:nvSpPr>
      <xdr:spPr>
        <a:xfrm>
          <a:off x="17780907" y="476250"/>
          <a:ext cx="640443"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signed the CPA_Backup</a:t>
          </a:r>
        </a:p>
      </xdr:txBody>
    </xdr:sp>
    <xdr:clientData/>
  </xdr:twoCellAnchor>
  <xdr:twoCellAnchor>
    <xdr:from>
      <xdr:col>109</xdr:col>
      <xdr:colOff>34017</xdr:colOff>
      <xdr:row>0</xdr:row>
      <xdr:rowOff>367393</xdr:rowOff>
    </xdr:from>
    <xdr:to>
      <xdr:col>109</xdr:col>
      <xdr:colOff>757918</xdr:colOff>
      <xdr:row>0</xdr:row>
      <xdr:rowOff>1632856</xdr:rowOff>
    </xdr:to>
    <xdr:sp macro="" textlink="">
      <xdr:nvSpPr>
        <xdr:cNvPr id="53" name="Textfeld 52">
          <a:extLst>
            <a:ext uri="{FF2B5EF4-FFF2-40B4-BE49-F238E27FC236}">
              <a16:creationId xmlns:a16="http://schemas.microsoft.com/office/drawing/2014/main" id="{00000000-0008-0000-0000-000035000000}"/>
            </a:ext>
          </a:extLst>
        </xdr:cNvPr>
        <xdr:cNvSpPr txBox="1"/>
      </xdr:nvSpPr>
      <xdr:spPr>
        <a:xfrm>
          <a:off x="48094446" y="367393"/>
          <a:ext cx="723901" cy="12654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the Assignor signed the _CPA_Backup</a:t>
          </a:r>
        </a:p>
      </xdr:txBody>
    </xdr:sp>
    <xdr:clientData/>
  </xdr:twoCellAnchor>
  <xdr:twoCellAnchor>
    <xdr:from>
      <xdr:col>110</xdr:col>
      <xdr:colOff>38100</xdr:colOff>
      <xdr:row>0</xdr:row>
      <xdr:rowOff>704850</xdr:rowOff>
    </xdr:from>
    <xdr:to>
      <xdr:col>110</xdr:col>
      <xdr:colOff>838200</xdr:colOff>
      <xdr:row>0</xdr:row>
      <xdr:rowOff>1885950</xdr:rowOff>
    </xdr:to>
    <xdr:sp macro="" textlink="">
      <xdr:nvSpPr>
        <xdr:cNvPr id="54" name="Textfeld 53">
          <a:extLst>
            <a:ext uri="{FF2B5EF4-FFF2-40B4-BE49-F238E27FC236}">
              <a16:creationId xmlns:a16="http://schemas.microsoft.com/office/drawing/2014/main" id="{00000000-0008-0000-0000-000036000000}"/>
            </a:ext>
          </a:extLst>
        </xdr:cNvPr>
        <xdr:cNvSpPr txBox="1"/>
      </xdr:nvSpPr>
      <xdr:spPr>
        <a:xfrm>
          <a:off x="114376200" y="704850"/>
          <a:ext cx="8001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CPA_Scan and Original_engl (hardcopy) identical?</a:t>
          </a:r>
        </a:p>
      </xdr:txBody>
    </xdr:sp>
    <xdr:clientData/>
  </xdr:twoCellAnchor>
  <xdr:twoCellAnchor>
    <xdr:from>
      <xdr:col>111</xdr:col>
      <xdr:colOff>57150</xdr:colOff>
      <xdr:row>0</xdr:row>
      <xdr:rowOff>685799</xdr:rowOff>
    </xdr:from>
    <xdr:to>
      <xdr:col>111</xdr:col>
      <xdr:colOff>1104900</xdr:colOff>
      <xdr:row>0</xdr:row>
      <xdr:rowOff>1885950</xdr:rowOff>
    </xdr:to>
    <xdr:sp macro="" textlink="">
      <xdr:nvSpPr>
        <xdr:cNvPr id="55" name="Textfeld 54">
          <a:extLst>
            <a:ext uri="{FF2B5EF4-FFF2-40B4-BE49-F238E27FC236}">
              <a16:creationId xmlns:a16="http://schemas.microsoft.com/office/drawing/2014/main" id="{00000000-0008-0000-0000-000037000000}"/>
            </a:ext>
          </a:extLst>
        </xdr:cNvPr>
        <xdr:cNvSpPr txBox="1"/>
      </xdr:nvSpPr>
      <xdr:spPr>
        <a:xfrm>
          <a:off x="115294410" y="685799"/>
          <a:ext cx="104775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DoT 1 sig (hardcopy) in KL_engl (1=1 original in KL, 2 = 2 originals in KL)</a:t>
          </a:r>
        </a:p>
      </xdr:txBody>
    </xdr:sp>
    <xdr:clientData/>
  </xdr:twoCellAnchor>
  <xdr:twoCellAnchor>
    <xdr:from>
      <xdr:col>112</xdr:col>
      <xdr:colOff>57150</xdr:colOff>
      <xdr:row>0</xdr:row>
      <xdr:rowOff>685799</xdr:rowOff>
    </xdr:from>
    <xdr:to>
      <xdr:col>113</xdr:col>
      <xdr:colOff>0</xdr:colOff>
      <xdr:row>0</xdr:row>
      <xdr:rowOff>1885950</xdr:rowOff>
    </xdr:to>
    <xdr:sp macro="" textlink="">
      <xdr:nvSpPr>
        <xdr:cNvPr id="56" name="Textfeld 55">
          <a:extLst>
            <a:ext uri="{FF2B5EF4-FFF2-40B4-BE49-F238E27FC236}">
              <a16:creationId xmlns:a16="http://schemas.microsoft.com/office/drawing/2014/main" id="{00000000-0008-0000-0000-000038000000}"/>
            </a:ext>
          </a:extLst>
        </xdr:cNvPr>
        <xdr:cNvSpPr txBox="1"/>
      </xdr:nvSpPr>
      <xdr:spPr>
        <a:xfrm>
          <a:off x="21012150" y="685799"/>
          <a:ext cx="60960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DoT 1sig </a:t>
          </a:r>
        </a:p>
        <a:p>
          <a:r>
            <a:rPr lang="de-DE" sz="1100"/>
            <a:t>(hardcopy) in KL_es</a:t>
          </a:r>
        </a:p>
        <a:p>
          <a:r>
            <a:rPr lang="de-DE" sz="1100"/>
            <a:t> (1=1 original in KL, 2 = 2 originals in KL)</a:t>
          </a:r>
        </a:p>
      </xdr:txBody>
    </xdr:sp>
    <xdr:clientData/>
  </xdr:twoCellAnchor>
  <xdr:twoCellAnchor>
    <xdr:from>
      <xdr:col>115</xdr:col>
      <xdr:colOff>47625</xdr:colOff>
      <xdr:row>0</xdr:row>
      <xdr:rowOff>530680</xdr:rowOff>
    </xdr:from>
    <xdr:to>
      <xdr:col>115</xdr:col>
      <xdr:colOff>809625</xdr:colOff>
      <xdr:row>0</xdr:row>
      <xdr:rowOff>1647826</xdr:rowOff>
    </xdr:to>
    <xdr:sp macro="" textlink="">
      <xdr:nvSpPr>
        <xdr:cNvPr id="57" name="Textfeld 56">
          <a:extLst>
            <a:ext uri="{FF2B5EF4-FFF2-40B4-BE49-F238E27FC236}">
              <a16:creationId xmlns:a16="http://schemas.microsoft.com/office/drawing/2014/main" id="{00000000-0008-0000-0000-000039000000}"/>
            </a:ext>
          </a:extLst>
        </xdr:cNvPr>
        <xdr:cNvSpPr txBox="1"/>
      </xdr:nvSpPr>
      <xdr:spPr>
        <a:xfrm>
          <a:off x="114919125" y="530680"/>
          <a:ext cx="762000" cy="1117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Are the DoT scan (which one?) and the original</a:t>
          </a:r>
          <a:r>
            <a:rPr lang="de-DE" sz="1100" baseline="0"/>
            <a:t> (only EN versions) identical?</a:t>
          </a:r>
        </a:p>
        <a:p>
          <a:endParaRPr lang="de-DE" sz="1100"/>
        </a:p>
      </xdr:txBody>
    </xdr:sp>
    <xdr:clientData/>
  </xdr:twoCellAnchor>
  <xdr:oneCellAnchor>
    <xdr:from>
      <xdr:col>8</xdr:col>
      <xdr:colOff>0</xdr:colOff>
      <xdr:row>534</xdr:row>
      <xdr:rowOff>0</xdr:rowOff>
    </xdr:from>
    <xdr:ext cx="184731" cy="264560"/>
    <xdr:sp macro="" textlink="">
      <xdr:nvSpPr>
        <xdr:cNvPr id="43" name="Textfeld 42">
          <a:extLst>
            <a:ext uri="{FF2B5EF4-FFF2-40B4-BE49-F238E27FC236}">
              <a16:creationId xmlns:a16="http://schemas.microsoft.com/office/drawing/2014/main" id="{00000000-0008-0000-0000-00002B000000}"/>
            </a:ext>
          </a:extLst>
        </xdr:cNvPr>
        <xdr:cNvSpPr txBox="1"/>
      </xdr:nvSpPr>
      <xdr:spPr>
        <a:xfrm>
          <a:off x="22654260" y="36347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534</xdr:row>
      <xdr:rowOff>0</xdr:rowOff>
    </xdr:from>
    <xdr:ext cx="184731" cy="264560"/>
    <xdr:sp macro="" textlink="">
      <xdr:nvSpPr>
        <xdr:cNvPr id="58" name="Textfeld 57">
          <a:extLst>
            <a:ext uri="{FF2B5EF4-FFF2-40B4-BE49-F238E27FC236}">
              <a16:creationId xmlns:a16="http://schemas.microsoft.com/office/drawing/2014/main" id="{00000000-0008-0000-0000-00003A000000}"/>
            </a:ext>
          </a:extLst>
        </xdr:cNvPr>
        <xdr:cNvSpPr txBox="1"/>
      </xdr:nvSpPr>
      <xdr:spPr>
        <a:xfrm>
          <a:off x="22654260" y="36347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xdr:col>
      <xdr:colOff>0</xdr:colOff>
      <xdr:row>534</xdr:row>
      <xdr:rowOff>0</xdr:rowOff>
    </xdr:from>
    <xdr:to>
      <xdr:col>8</xdr:col>
      <xdr:colOff>184731</xdr:colOff>
      <xdr:row>534</xdr:row>
      <xdr:rowOff>268465</xdr:rowOff>
    </xdr:to>
    <xdr:sp macro="" textlink="">
      <xdr:nvSpPr>
        <xdr:cNvPr id="59" name="Textfeld 2">
          <a:extLst>
            <a:ext uri="{FF2B5EF4-FFF2-40B4-BE49-F238E27FC236}">
              <a16:creationId xmlns:a16="http://schemas.microsoft.com/office/drawing/2014/main" id="{00000000-0008-0000-0000-00003B000000}"/>
            </a:ext>
          </a:extLst>
        </xdr:cNvPr>
        <xdr:cNvSpPr txBox="1"/>
      </xdr:nvSpPr>
      <xdr:spPr>
        <a:xfrm>
          <a:off x="22654260" y="3634740"/>
          <a:ext cx="184731" cy="26846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de-DE" sz="1100"/>
        </a:p>
      </xdr:txBody>
    </xdr:sp>
    <xdr:clientData/>
  </xdr:twoCellAnchor>
  <xdr:oneCellAnchor>
    <xdr:from>
      <xdr:col>8</xdr:col>
      <xdr:colOff>0</xdr:colOff>
      <xdr:row>706</xdr:row>
      <xdr:rowOff>0</xdr:rowOff>
    </xdr:from>
    <xdr:ext cx="184731" cy="264560"/>
    <xdr:sp macro="" textlink="">
      <xdr:nvSpPr>
        <xdr:cNvPr id="60" name="Textfeld 59">
          <a:extLst>
            <a:ext uri="{FF2B5EF4-FFF2-40B4-BE49-F238E27FC236}">
              <a16:creationId xmlns:a16="http://schemas.microsoft.com/office/drawing/2014/main" id="{00000000-0008-0000-0000-00003C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a:p>
      </xdr:txBody>
    </xdr:sp>
    <xdr:clientData/>
  </xdr:oneCellAnchor>
  <xdr:oneCellAnchor>
    <xdr:from>
      <xdr:col>8</xdr:col>
      <xdr:colOff>0</xdr:colOff>
      <xdr:row>706</xdr:row>
      <xdr:rowOff>0</xdr:rowOff>
    </xdr:from>
    <xdr:ext cx="184731" cy="264560"/>
    <xdr:sp macro="" textlink="">
      <xdr:nvSpPr>
        <xdr:cNvPr id="61" name="Textfeld 60">
          <a:extLst>
            <a:ext uri="{FF2B5EF4-FFF2-40B4-BE49-F238E27FC236}">
              <a16:creationId xmlns:a16="http://schemas.microsoft.com/office/drawing/2014/main" id="{00000000-0008-0000-0000-00003D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2" name="Textfeld 61">
          <a:extLst>
            <a:ext uri="{FF2B5EF4-FFF2-40B4-BE49-F238E27FC236}">
              <a16:creationId xmlns:a16="http://schemas.microsoft.com/office/drawing/2014/main" id="{00000000-0008-0000-0000-00003E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3" name="Textfeld 62">
          <a:extLst>
            <a:ext uri="{FF2B5EF4-FFF2-40B4-BE49-F238E27FC236}">
              <a16:creationId xmlns:a16="http://schemas.microsoft.com/office/drawing/2014/main" id="{00000000-0008-0000-0000-00003F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4" name="Textfeld 63">
          <a:extLst>
            <a:ext uri="{FF2B5EF4-FFF2-40B4-BE49-F238E27FC236}">
              <a16:creationId xmlns:a16="http://schemas.microsoft.com/office/drawing/2014/main" id="{00000000-0008-0000-0000-000040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5" name="Textfeld 64">
          <a:extLst>
            <a:ext uri="{FF2B5EF4-FFF2-40B4-BE49-F238E27FC236}">
              <a16:creationId xmlns:a16="http://schemas.microsoft.com/office/drawing/2014/main" id="{00000000-0008-0000-0000-000041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6" name="Textfeld 65">
          <a:extLst>
            <a:ext uri="{FF2B5EF4-FFF2-40B4-BE49-F238E27FC236}">
              <a16:creationId xmlns:a16="http://schemas.microsoft.com/office/drawing/2014/main" id="{00000000-0008-0000-0000-000042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7" name="Textfeld 66">
          <a:extLst>
            <a:ext uri="{FF2B5EF4-FFF2-40B4-BE49-F238E27FC236}">
              <a16:creationId xmlns:a16="http://schemas.microsoft.com/office/drawing/2014/main" id="{00000000-0008-0000-0000-000043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68" name="Textfeld 67">
          <a:extLst>
            <a:ext uri="{FF2B5EF4-FFF2-40B4-BE49-F238E27FC236}">
              <a16:creationId xmlns:a16="http://schemas.microsoft.com/office/drawing/2014/main" id="{00000000-0008-0000-0000-000044000000}"/>
            </a:ext>
          </a:extLst>
        </xdr:cNvPr>
        <xdr:cNvSpPr txBox="1"/>
      </xdr:nvSpPr>
      <xdr:spPr>
        <a:xfrm>
          <a:off x="19592925" y="2066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xdr:col>
      <xdr:colOff>0</xdr:colOff>
      <xdr:row>706</xdr:row>
      <xdr:rowOff>0</xdr:rowOff>
    </xdr:from>
    <xdr:to>
      <xdr:col>8</xdr:col>
      <xdr:colOff>184731</xdr:colOff>
      <xdr:row>706</xdr:row>
      <xdr:rowOff>289783</xdr:rowOff>
    </xdr:to>
    <xdr:sp macro="" textlink="">
      <xdr:nvSpPr>
        <xdr:cNvPr id="69" name="Textfeld 2">
          <a:extLst>
            <a:ext uri="{FF2B5EF4-FFF2-40B4-BE49-F238E27FC236}">
              <a16:creationId xmlns:a16="http://schemas.microsoft.com/office/drawing/2014/main" id="{00000000-0008-0000-0000-000045000000}"/>
            </a:ext>
          </a:extLst>
        </xdr:cNvPr>
        <xdr:cNvSpPr txBox="1"/>
      </xdr:nvSpPr>
      <xdr:spPr>
        <a:xfrm>
          <a:off x="19592925" y="2066925"/>
          <a:ext cx="184731" cy="26846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de-DE" sz="1100"/>
        </a:p>
      </xdr:txBody>
    </xdr:sp>
    <xdr:clientData/>
  </xdr:twoCellAnchor>
  <xdr:oneCellAnchor>
    <xdr:from>
      <xdr:col>8</xdr:col>
      <xdr:colOff>0</xdr:colOff>
      <xdr:row>577</xdr:row>
      <xdr:rowOff>0</xdr:rowOff>
    </xdr:from>
    <xdr:ext cx="184731" cy="264560"/>
    <xdr:sp macro="" textlink="">
      <xdr:nvSpPr>
        <xdr:cNvPr id="70" name="Textfeld 69">
          <a:extLst>
            <a:ext uri="{FF2B5EF4-FFF2-40B4-BE49-F238E27FC236}">
              <a16:creationId xmlns:a16="http://schemas.microsoft.com/office/drawing/2014/main" id="{00000000-0008-0000-0000-000046000000}"/>
            </a:ext>
          </a:extLst>
        </xdr:cNvPr>
        <xdr:cNvSpPr txBox="1"/>
      </xdr:nvSpPr>
      <xdr:spPr>
        <a:xfrm>
          <a:off x="19592925" y="269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71" name="Textfeld 70">
          <a:extLst>
            <a:ext uri="{FF2B5EF4-FFF2-40B4-BE49-F238E27FC236}">
              <a16:creationId xmlns:a16="http://schemas.microsoft.com/office/drawing/2014/main" id="{00000000-0008-0000-0000-000047000000}"/>
            </a:ext>
          </a:extLst>
        </xdr:cNvPr>
        <xdr:cNvSpPr txBox="1"/>
      </xdr:nvSpPr>
      <xdr:spPr>
        <a:xfrm>
          <a:off x="19792950" y="1685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672</xdr:row>
      <xdr:rowOff>0</xdr:rowOff>
    </xdr:from>
    <xdr:ext cx="184731" cy="264560"/>
    <xdr:sp macro="" textlink="">
      <xdr:nvSpPr>
        <xdr:cNvPr id="72" name="Textfeld 71">
          <a:extLst>
            <a:ext uri="{FF2B5EF4-FFF2-40B4-BE49-F238E27FC236}">
              <a16:creationId xmlns:a16="http://schemas.microsoft.com/office/drawing/2014/main" id="{00000000-0008-0000-0000-000048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73" name="Textfeld 72">
          <a:extLst>
            <a:ext uri="{FF2B5EF4-FFF2-40B4-BE49-F238E27FC236}">
              <a16:creationId xmlns:a16="http://schemas.microsoft.com/office/drawing/2014/main" id="{00000000-0008-0000-0000-000049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694</xdr:row>
      <xdr:rowOff>0</xdr:rowOff>
    </xdr:from>
    <xdr:ext cx="184731" cy="264560"/>
    <xdr:sp macro="" textlink="">
      <xdr:nvSpPr>
        <xdr:cNvPr id="74" name="Textfeld 73">
          <a:extLst>
            <a:ext uri="{FF2B5EF4-FFF2-40B4-BE49-F238E27FC236}">
              <a16:creationId xmlns:a16="http://schemas.microsoft.com/office/drawing/2014/main" id="{00000000-0008-0000-0000-00004A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698</xdr:row>
      <xdr:rowOff>0</xdr:rowOff>
    </xdr:from>
    <xdr:ext cx="184731" cy="264560"/>
    <xdr:sp macro="" textlink="">
      <xdr:nvSpPr>
        <xdr:cNvPr id="75" name="Textfeld 74">
          <a:extLst>
            <a:ext uri="{FF2B5EF4-FFF2-40B4-BE49-F238E27FC236}">
              <a16:creationId xmlns:a16="http://schemas.microsoft.com/office/drawing/2014/main" id="{00000000-0008-0000-0000-00004B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0</xdr:rowOff>
    </xdr:from>
    <xdr:ext cx="184731" cy="264560"/>
    <xdr:sp macro="" textlink="">
      <xdr:nvSpPr>
        <xdr:cNvPr id="76" name="Textfeld 75">
          <a:extLst>
            <a:ext uri="{FF2B5EF4-FFF2-40B4-BE49-F238E27FC236}">
              <a16:creationId xmlns:a16="http://schemas.microsoft.com/office/drawing/2014/main" id="{00000000-0008-0000-0000-00004C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581</xdr:row>
      <xdr:rowOff>0</xdr:rowOff>
    </xdr:from>
    <xdr:ext cx="184731" cy="264560"/>
    <xdr:sp macro="" textlink="">
      <xdr:nvSpPr>
        <xdr:cNvPr id="77" name="Textfeld 76">
          <a:extLst>
            <a:ext uri="{FF2B5EF4-FFF2-40B4-BE49-F238E27FC236}">
              <a16:creationId xmlns:a16="http://schemas.microsoft.com/office/drawing/2014/main" id="{00000000-0008-0000-0000-00004D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593</xdr:row>
      <xdr:rowOff>0</xdr:rowOff>
    </xdr:from>
    <xdr:ext cx="184731" cy="264560"/>
    <xdr:sp macro="" textlink="">
      <xdr:nvSpPr>
        <xdr:cNvPr id="78" name="Textfeld 77">
          <a:extLst>
            <a:ext uri="{FF2B5EF4-FFF2-40B4-BE49-F238E27FC236}">
              <a16:creationId xmlns:a16="http://schemas.microsoft.com/office/drawing/2014/main" id="{00000000-0008-0000-0000-00004E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681</xdr:row>
      <xdr:rowOff>0</xdr:rowOff>
    </xdr:from>
    <xdr:ext cx="184731" cy="264560"/>
    <xdr:sp macro="" textlink="">
      <xdr:nvSpPr>
        <xdr:cNvPr id="79" name="Textfeld 78">
          <a:extLst>
            <a:ext uri="{FF2B5EF4-FFF2-40B4-BE49-F238E27FC236}">
              <a16:creationId xmlns:a16="http://schemas.microsoft.com/office/drawing/2014/main" id="{00000000-0008-0000-0000-00004F000000}"/>
            </a:ext>
          </a:extLst>
        </xdr:cNvPr>
        <xdr:cNvSpPr txBox="1"/>
      </xdr:nvSpPr>
      <xdr:spPr>
        <a:xfrm>
          <a:off x="3510643" y="715613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311</xdr:row>
      <xdr:rowOff>107577</xdr:rowOff>
    </xdr:from>
    <xdr:ext cx="184731" cy="264560"/>
    <xdr:sp macro="" textlink="">
      <xdr:nvSpPr>
        <xdr:cNvPr id="80" name="Textfeld 79">
          <a:extLst>
            <a:ext uri="{FF2B5EF4-FFF2-40B4-BE49-F238E27FC236}">
              <a16:creationId xmlns:a16="http://schemas.microsoft.com/office/drawing/2014/main" id="{00000000-0008-0000-0000-000050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534</xdr:row>
      <xdr:rowOff>107577</xdr:rowOff>
    </xdr:from>
    <xdr:ext cx="184731" cy="264560"/>
    <xdr:sp macro="" textlink="">
      <xdr:nvSpPr>
        <xdr:cNvPr id="81" name="Textfeld 80">
          <a:extLst>
            <a:ext uri="{FF2B5EF4-FFF2-40B4-BE49-F238E27FC236}">
              <a16:creationId xmlns:a16="http://schemas.microsoft.com/office/drawing/2014/main" id="{00000000-0008-0000-0000-000051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367</xdr:row>
      <xdr:rowOff>107577</xdr:rowOff>
    </xdr:from>
    <xdr:ext cx="184731" cy="264560"/>
    <xdr:sp macro="" textlink="">
      <xdr:nvSpPr>
        <xdr:cNvPr id="82" name="Textfeld 81">
          <a:extLst>
            <a:ext uri="{FF2B5EF4-FFF2-40B4-BE49-F238E27FC236}">
              <a16:creationId xmlns:a16="http://schemas.microsoft.com/office/drawing/2014/main" id="{00000000-0008-0000-0000-000052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0</xdr:row>
      <xdr:rowOff>107577</xdr:rowOff>
    </xdr:from>
    <xdr:ext cx="184731" cy="264560"/>
    <xdr:sp macro="" textlink="">
      <xdr:nvSpPr>
        <xdr:cNvPr id="83" name="Textfeld 82">
          <a:extLst>
            <a:ext uri="{FF2B5EF4-FFF2-40B4-BE49-F238E27FC236}">
              <a16:creationId xmlns:a16="http://schemas.microsoft.com/office/drawing/2014/main" id="{00000000-0008-0000-0000-000053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22</xdr:row>
      <xdr:rowOff>107577</xdr:rowOff>
    </xdr:from>
    <xdr:ext cx="184731" cy="264560"/>
    <xdr:sp macro="" textlink="">
      <xdr:nvSpPr>
        <xdr:cNvPr id="84" name="Textfeld 83">
          <a:extLst>
            <a:ext uri="{FF2B5EF4-FFF2-40B4-BE49-F238E27FC236}">
              <a16:creationId xmlns:a16="http://schemas.microsoft.com/office/drawing/2014/main" id="{00000000-0008-0000-0000-000054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38</xdr:row>
      <xdr:rowOff>107577</xdr:rowOff>
    </xdr:from>
    <xdr:ext cx="184731" cy="264560"/>
    <xdr:sp macro="" textlink="">
      <xdr:nvSpPr>
        <xdr:cNvPr id="85" name="Textfeld 84">
          <a:extLst>
            <a:ext uri="{FF2B5EF4-FFF2-40B4-BE49-F238E27FC236}">
              <a16:creationId xmlns:a16="http://schemas.microsoft.com/office/drawing/2014/main" id="{00000000-0008-0000-0000-000055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xdr:row>
      <xdr:rowOff>107577</xdr:rowOff>
    </xdr:from>
    <xdr:ext cx="184731" cy="264560"/>
    <xdr:sp macro="" textlink="">
      <xdr:nvSpPr>
        <xdr:cNvPr id="86" name="Textfeld 85">
          <a:extLst>
            <a:ext uri="{FF2B5EF4-FFF2-40B4-BE49-F238E27FC236}">
              <a16:creationId xmlns:a16="http://schemas.microsoft.com/office/drawing/2014/main" id="{00000000-0008-0000-0000-000056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xdr:row>
      <xdr:rowOff>107577</xdr:rowOff>
    </xdr:from>
    <xdr:ext cx="184731" cy="264560"/>
    <xdr:sp macro="" textlink="">
      <xdr:nvSpPr>
        <xdr:cNvPr id="87" name="Textfeld 86">
          <a:extLst>
            <a:ext uri="{FF2B5EF4-FFF2-40B4-BE49-F238E27FC236}">
              <a16:creationId xmlns:a16="http://schemas.microsoft.com/office/drawing/2014/main" id="{00000000-0008-0000-0000-000057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496</xdr:row>
      <xdr:rowOff>107577</xdr:rowOff>
    </xdr:from>
    <xdr:ext cx="184731" cy="264560"/>
    <xdr:sp macro="" textlink="">
      <xdr:nvSpPr>
        <xdr:cNvPr id="88" name="Textfeld 87">
          <a:extLst>
            <a:ext uri="{FF2B5EF4-FFF2-40B4-BE49-F238E27FC236}">
              <a16:creationId xmlns:a16="http://schemas.microsoft.com/office/drawing/2014/main" id="{00000000-0008-0000-0000-000058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0</xdr:row>
      <xdr:rowOff>107577</xdr:rowOff>
    </xdr:from>
    <xdr:ext cx="184731" cy="264560"/>
    <xdr:sp macro="" textlink="">
      <xdr:nvSpPr>
        <xdr:cNvPr id="89" name="Textfeld 88">
          <a:extLst>
            <a:ext uri="{FF2B5EF4-FFF2-40B4-BE49-F238E27FC236}">
              <a16:creationId xmlns:a16="http://schemas.microsoft.com/office/drawing/2014/main" id="{00000000-0008-0000-0000-000059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0</xdr:row>
      <xdr:rowOff>107577</xdr:rowOff>
    </xdr:from>
    <xdr:ext cx="184731" cy="264560"/>
    <xdr:sp macro="" textlink="">
      <xdr:nvSpPr>
        <xdr:cNvPr id="90" name="Textfeld 89">
          <a:extLst>
            <a:ext uri="{FF2B5EF4-FFF2-40B4-BE49-F238E27FC236}">
              <a16:creationId xmlns:a16="http://schemas.microsoft.com/office/drawing/2014/main" id="{00000000-0008-0000-0000-00005A000000}"/>
            </a:ext>
          </a:extLst>
        </xdr:cNvPr>
        <xdr:cNvSpPr txBox="1"/>
      </xdr:nvSpPr>
      <xdr:spPr>
        <a:xfrm>
          <a:off x="16464643" y="7565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642</xdr:row>
      <xdr:rowOff>107577</xdr:rowOff>
    </xdr:from>
    <xdr:ext cx="184731" cy="264560"/>
    <xdr:sp macro="" textlink="">
      <xdr:nvSpPr>
        <xdr:cNvPr id="91" name="Textfeld 90">
          <a:extLst>
            <a:ext uri="{FF2B5EF4-FFF2-40B4-BE49-F238E27FC236}">
              <a16:creationId xmlns:a16="http://schemas.microsoft.com/office/drawing/2014/main" id="{00000000-0008-0000-0000-00005B000000}"/>
            </a:ext>
          </a:extLst>
        </xdr:cNvPr>
        <xdr:cNvSpPr txBox="1"/>
      </xdr:nvSpPr>
      <xdr:spPr>
        <a:xfrm>
          <a:off x="19840575" y="379375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631</xdr:row>
      <xdr:rowOff>107577</xdr:rowOff>
    </xdr:from>
    <xdr:ext cx="184731" cy="264560"/>
    <xdr:sp macro="" textlink="">
      <xdr:nvSpPr>
        <xdr:cNvPr id="92" name="Textfeld 91">
          <a:extLst>
            <a:ext uri="{FF2B5EF4-FFF2-40B4-BE49-F238E27FC236}">
              <a16:creationId xmlns:a16="http://schemas.microsoft.com/office/drawing/2014/main" id="{00000000-0008-0000-0000-00005C000000}"/>
            </a:ext>
          </a:extLst>
        </xdr:cNvPr>
        <xdr:cNvSpPr txBox="1"/>
      </xdr:nvSpPr>
      <xdr:spPr>
        <a:xfrm>
          <a:off x="3510643" y="130887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107577</xdr:rowOff>
    </xdr:from>
    <xdr:ext cx="184731" cy="264560"/>
    <xdr:sp macro="" textlink="">
      <xdr:nvSpPr>
        <xdr:cNvPr id="93" name="Textfeld 92">
          <a:extLst>
            <a:ext uri="{FF2B5EF4-FFF2-40B4-BE49-F238E27FC236}">
              <a16:creationId xmlns:a16="http://schemas.microsoft.com/office/drawing/2014/main" id="{00000000-0008-0000-0000-00005D000000}"/>
            </a:ext>
          </a:extLst>
        </xdr:cNvPr>
        <xdr:cNvSpPr txBox="1"/>
      </xdr:nvSpPr>
      <xdr:spPr>
        <a:xfrm>
          <a:off x="3510643" y="130887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687</xdr:row>
      <xdr:rowOff>107577</xdr:rowOff>
    </xdr:from>
    <xdr:ext cx="184731" cy="264560"/>
    <xdr:sp macro="" textlink="">
      <xdr:nvSpPr>
        <xdr:cNvPr id="94" name="Textfeld 93">
          <a:extLst>
            <a:ext uri="{FF2B5EF4-FFF2-40B4-BE49-F238E27FC236}">
              <a16:creationId xmlns:a16="http://schemas.microsoft.com/office/drawing/2014/main" id="{00000000-0008-0000-0000-00005E000000}"/>
            </a:ext>
          </a:extLst>
        </xdr:cNvPr>
        <xdr:cNvSpPr txBox="1"/>
      </xdr:nvSpPr>
      <xdr:spPr>
        <a:xfrm>
          <a:off x="3510643" y="130887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582</xdr:row>
      <xdr:rowOff>107577</xdr:rowOff>
    </xdr:from>
    <xdr:ext cx="184731" cy="264560"/>
    <xdr:sp macro="" textlink="">
      <xdr:nvSpPr>
        <xdr:cNvPr id="95" name="Textfeld 94">
          <a:extLst>
            <a:ext uri="{FF2B5EF4-FFF2-40B4-BE49-F238E27FC236}">
              <a16:creationId xmlns:a16="http://schemas.microsoft.com/office/drawing/2014/main" id="{00000000-0008-0000-0000-00005F000000}"/>
            </a:ext>
          </a:extLst>
        </xdr:cNvPr>
        <xdr:cNvSpPr txBox="1"/>
      </xdr:nvSpPr>
      <xdr:spPr>
        <a:xfrm>
          <a:off x="3510643" y="130887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107577</xdr:rowOff>
    </xdr:from>
    <xdr:ext cx="184731" cy="264560"/>
    <xdr:sp macro="" textlink="">
      <xdr:nvSpPr>
        <xdr:cNvPr id="96" name="Textfeld 95">
          <a:extLst>
            <a:ext uri="{FF2B5EF4-FFF2-40B4-BE49-F238E27FC236}">
              <a16:creationId xmlns:a16="http://schemas.microsoft.com/office/drawing/2014/main" id="{00000000-0008-0000-0000-000060000000}"/>
            </a:ext>
          </a:extLst>
        </xdr:cNvPr>
        <xdr:cNvSpPr txBox="1"/>
      </xdr:nvSpPr>
      <xdr:spPr>
        <a:xfrm>
          <a:off x="3510643" y="130887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97" name="Textfeld 96">
          <a:extLst>
            <a:ext uri="{FF2B5EF4-FFF2-40B4-BE49-F238E27FC236}">
              <a16:creationId xmlns:a16="http://schemas.microsoft.com/office/drawing/2014/main" id="{00000000-0008-0000-0000-000061000000}"/>
            </a:ext>
          </a:extLst>
        </xdr:cNvPr>
        <xdr:cNvSpPr txBox="1"/>
      </xdr:nvSpPr>
      <xdr:spPr>
        <a:xfrm>
          <a:off x="3510643" y="78035475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626</xdr:row>
      <xdr:rowOff>0</xdr:rowOff>
    </xdr:from>
    <xdr:ext cx="184731" cy="264560"/>
    <xdr:sp macro="" textlink="">
      <xdr:nvSpPr>
        <xdr:cNvPr id="99" name="Textfeld 98">
          <a:extLst>
            <a:ext uri="{FF2B5EF4-FFF2-40B4-BE49-F238E27FC236}">
              <a16:creationId xmlns:a16="http://schemas.microsoft.com/office/drawing/2014/main" id="{00000000-0008-0000-0000-000063000000}"/>
            </a:ext>
          </a:extLst>
        </xdr:cNvPr>
        <xdr:cNvSpPr txBox="1"/>
      </xdr:nvSpPr>
      <xdr:spPr>
        <a:xfrm>
          <a:off x="19497675" y="397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700</xdr:row>
      <xdr:rowOff>0</xdr:rowOff>
    </xdr:from>
    <xdr:ext cx="184731" cy="264560"/>
    <xdr:sp macro="" textlink="">
      <xdr:nvSpPr>
        <xdr:cNvPr id="98" name="Textfeld 97">
          <a:extLst>
            <a:ext uri="{FF2B5EF4-FFF2-40B4-BE49-F238E27FC236}">
              <a16:creationId xmlns:a16="http://schemas.microsoft.com/office/drawing/2014/main" id="{00000000-0008-0000-0000-000062000000}"/>
            </a:ext>
          </a:extLst>
        </xdr:cNvPr>
        <xdr:cNvSpPr txBox="1"/>
      </xdr:nvSpPr>
      <xdr:spPr>
        <a:xfrm>
          <a:off x="4748893" y="7958001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370</xdr:row>
      <xdr:rowOff>0</xdr:rowOff>
    </xdr:from>
    <xdr:ext cx="184731" cy="264560"/>
    <xdr:sp macro="" textlink="">
      <xdr:nvSpPr>
        <xdr:cNvPr id="100" name="Textfeld 99">
          <a:extLst>
            <a:ext uri="{FF2B5EF4-FFF2-40B4-BE49-F238E27FC236}">
              <a16:creationId xmlns:a16="http://schemas.microsoft.com/office/drawing/2014/main" id="{00000000-0008-0000-0000-000064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350</xdr:row>
      <xdr:rowOff>107577</xdr:rowOff>
    </xdr:from>
    <xdr:ext cx="184731" cy="264560"/>
    <xdr:sp macro="" textlink="">
      <xdr:nvSpPr>
        <xdr:cNvPr id="101" name="Textfeld 100">
          <a:extLst>
            <a:ext uri="{FF2B5EF4-FFF2-40B4-BE49-F238E27FC236}">
              <a16:creationId xmlns:a16="http://schemas.microsoft.com/office/drawing/2014/main" id="{00000000-0008-0000-0000-000065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352</xdr:row>
      <xdr:rowOff>0</xdr:rowOff>
    </xdr:from>
    <xdr:ext cx="184731" cy="264560"/>
    <xdr:sp macro="" textlink="">
      <xdr:nvSpPr>
        <xdr:cNvPr id="102" name="Textfeld 101">
          <a:extLst>
            <a:ext uri="{FF2B5EF4-FFF2-40B4-BE49-F238E27FC236}">
              <a16:creationId xmlns:a16="http://schemas.microsoft.com/office/drawing/2014/main" id="{00000000-0008-0000-0000-000066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352</xdr:row>
      <xdr:rowOff>0</xdr:rowOff>
    </xdr:from>
    <xdr:ext cx="184731" cy="264560"/>
    <xdr:sp macro="" textlink="">
      <xdr:nvSpPr>
        <xdr:cNvPr id="103" name="Textfeld 102">
          <a:extLst>
            <a:ext uri="{FF2B5EF4-FFF2-40B4-BE49-F238E27FC236}">
              <a16:creationId xmlns:a16="http://schemas.microsoft.com/office/drawing/2014/main" id="{00000000-0008-0000-0000-000067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352</xdr:row>
      <xdr:rowOff>0</xdr:rowOff>
    </xdr:from>
    <xdr:ext cx="184731" cy="268465"/>
    <xdr:sp macro="" textlink="">
      <xdr:nvSpPr>
        <xdr:cNvPr id="104" name="Textfeld 2">
          <a:extLst>
            <a:ext uri="{FF2B5EF4-FFF2-40B4-BE49-F238E27FC236}">
              <a16:creationId xmlns:a16="http://schemas.microsoft.com/office/drawing/2014/main" id="{00000000-0008-0000-0000-000068000000}"/>
            </a:ext>
          </a:extLst>
        </xdr:cNvPr>
        <xdr:cNvSpPr txBox="1"/>
      </xdr:nvSpPr>
      <xdr:spPr>
        <a:xfrm>
          <a:off x="6397625" y="8397875"/>
          <a:ext cx="184731" cy="26846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de-DE" sz="1100"/>
        </a:p>
      </xdr:txBody>
    </xdr:sp>
    <xdr:clientData/>
  </xdr:oneCellAnchor>
  <xdr:oneCellAnchor>
    <xdr:from>
      <xdr:col>8</xdr:col>
      <xdr:colOff>0</xdr:colOff>
      <xdr:row>352</xdr:row>
      <xdr:rowOff>107577</xdr:rowOff>
    </xdr:from>
    <xdr:ext cx="184731" cy="264560"/>
    <xdr:sp macro="" textlink="">
      <xdr:nvSpPr>
        <xdr:cNvPr id="105" name="Textfeld 104">
          <a:extLst>
            <a:ext uri="{FF2B5EF4-FFF2-40B4-BE49-F238E27FC236}">
              <a16:creationId xmlns:a16="http://schemas.microsoft.com/office/drawing/2014/main" id="{00000000-0008-0000-0000-000069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624</xdr:row>
      <xdr:rowOff>0</xdr:rowOff>
    </xdr:from>
    <xdr:ext cx="184731" cy="264560"/>
    <xdr:sp macro="" textlink="">
      <xdr:nvSpPr>
        <xdr:cNvPr id="106" name="Textfeld 105">
          <a:extLst>
            <a:ext uri="{FF2B5EF4-FFF2-40B4-BE49-F238E27FC236}">
              <a16:creationId xmlns:a16="http://schemas.microsoft.com/office/drawing/2014/main" id="{00000000-0008-0000-0000-00006A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360</xdr:row>
      <xdr:rowOff>107577</xdr:rowOff>
    </xdr:from>
    <xdr:ext cx="184731" cy="264560"/>
    <xdr:sp macro="" textlink="">
      <xdr:nvSpPr>
        <xdr:cNvPr id="107" name="Textfeld 106">
          <a:extLst>
            <a:ext uri="{FF2B5EF4-FFF2-40B4-BE49-F238E27FC236}">
              <a16:creationId xmlns:a16="http://schemas.microsoft.com/office/drawing/2014/main" id="{00000000-0008-0000-0000-00006B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363</xdr:row>
      <xdr:rowOff>0</xdr:rowOff>
    </xdr:from>
    <xdr:ext cx="184731" cy="264560"/>
    <xdr:sp macro="" textlink="">
      <xdr:nvSpPr>
        <xdr:cNvPr id="108" name="Textfeld 107">
          <a:extLst>
            <a:ext uri="{FF2B5EF4-FFF2-40B4-BE49-F238E27FC236}">
              <a16:creationId xmlns:a16="http://schemas.microsoft.com/office/drawing/2014/main" id="{00000000-0008-0000-0000-00006C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363</xdr:row>
      <xdr:rowOff>0</xdr:rowOff>
    </xdr:from>
    <xdr:ext cx="184731" cy="264560"/>
    <xdr:sp macro="" textlink="">
      <xdr:nvSpPr>
        <xdr:cNvPr id="109" name="Textfeld 108">
          <a:extLst>
            <a:ext uri="{FF2B5EF4-FFF2-40B4-BE49-F238E27FC236}">
              <a16:creationId xmlns:a16="http://schemas.microsoft.com/office/drawing/2014/main" id="{00000000-0008-0000-0000-00006D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363</xdr:row>
      <xdr:rowOff>0</xdr:rowOff>
    </xdr:from>
    <xdr:ext cx="184731" cy="268465"/>
    <xdr:sp macro="" textlink="">
      <xdr:nvSpPr>
        <xdr:cNvPr id="110" name="Textfeld 2">
          <a:extLst>
            <a:ext uri="{FF2B5EF4-FFF2-40B4-BE49-F238E27FC236}">
              <a16:creationId xmlns:a16="http://schemas.microsoft.com/office/drawing/2014/main" id="{00000000-0008-0000-0000-00006E000000}"/>
            </a:ext>
          </a:extLst>
        </xdr:cNvPr>
        <xdr:cNvSpPr txBox="1"/>
      </xdr:nvSpPr>
      <xdr:spPr>
        <a:xfrm>
          <a:off x="6397625" y="8397875"/>
          <a:ext cx="184731" cy="26846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de-DE" sz="1100"/>
        </a:p>
      </xdr:txBody>
    </xdr:sp>
    <xdr:clientData/>
  </xdr:oneCellAnchor>
  <xdr:oneCellAnchor>
    <xdr:from>
      <xdr:col>8</xdr:col>
      <xdr:colOff>0</xdr:colOff>
      <xdr:row>363</xdr:row>
      <xdr:rowOff>107577</xdr:rowOff>
    </xdr:from>
    <xdr:ext cx="184731" cy="264560"/>
    <xdr:sp macro="" textlink="">
      <xdr:nvSpPr>
        <xdr:cNvPr id="111" name="Textfeld 110">
          <a:extLst>
            <a:ext uri="{FF2B5EF4-FFF2-40B4-BE49-F238E27FC236}">
              <a16:creationId xmlns:a16="http://schemas.microsoft.com/office/drawing/2014/main" id="{00000000-0008-0000-0000-00006F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621</xdr:row>
      <xdr:rowOff>107577</xdr:rowOff>
    </xdr:from>
    <xdr:ext cx="184731" cy="264560"/>
    <xdr:sp macro="" textlink="">
      <xdr:nvSpPr>
        <xdr:cNvPr id="112" name="Textfeld 111">
          <a:extLst>
            <a:ext uri="{FF2B5EF4-FFF2-40B4-BE49-F238E27FC236}">
              <a16:creationId xmlns:a16="http://schemas.microsoft.com/office/drawing/2014/main" id="{00000000-0008-0000-0000-000070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368</xdr:row>
      <xdr:rowOff>0</xdr:rowOff>
    </xdr:from>
    <xdr:ext cx="184731" cy="264560"/>
    <xdr:sp macro="" textlink="">
      <xdr:nvSpPr>
        <xdr:cNvPr id="113" name="Textfeld 112">
          <a:extLst>
            <a:ext uri="{FF2B5EF4-FFF2-40B4-BE49-F238E27FC236}">
              <a16:creationId xmlns:a16="http://schemas.microsoft.com/office/drawing/2014/main" id="{00000000-0008-0000-0000-000071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368</xdr:row>
      <xdr:rowOff>0</xdr:rowOff>
    </xdr:from>
    <xdr:ext cx="184731" cy="264560"/>
    <xdr:sp macro="" textlink="">
      <xdr:nvSpPr>
        <xdr:cNvPr id="114" name="Textfeld 113">
          <a:extLst>
            <a:ext uri="{FF2B5EF4-FFF2-40B4-BE49-F238E27FC236}">
              <a16:creationId xmlns:a16="http://schemas.microsoft.com/office/drawing/2014/main" id="{00000000-0008-0000-0000-000072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368</xdr:row>
      <xdr:rowOff>0</xdr:rowOff>
    </xdr:from>
    <xdr:ext cx="184731" cy="268465"/>
    <xdr:sp macro="" textlink="">
      <xdr:nvSpPr>
        <xdr:cNvPr id="115" name="Textfeld 2">
          <a:extLst>
            <a:ext uri="{FF2B5EF4-FFF2-40B4-BE49-F238E27FC236}">
              <a16:creationId xmlns:a16="http://schemas.microsoft.com/office/drawing/2014/main" id="{00000000-0008-0000-0000-000073000000}"/>
            </a:ext>
          </a:extLst>
        </xdr:cNvPr>
        <xdr:cNvSpPr txBox="1"/>
      </xdr:nvSpPr>
      <xdr:spPr>
        <a:xfrm>
          <a:off x="6397625" y="8397875"/>
          <a:ext cx="184731" cy="26846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de-DE" sz="1100"/>
        </a:p>
      </xdr:txBody>
    </xdr:sp>
    <xdr:clientData/>
  </xdr:oneCellAnchor>
  <xdr:oneCellAnchor>
    <xdr:from>
      <xdr:col>8</xdr:col>
      <xdr:colOff>0</xdr:colOff>
      <xdr:row>368</xdr:row>
      <xdr:rowOff>107577</xdr:rowOff>
    </xdr:from>
    <xdr:ext cx="184731" cy="264560"/>
    <xdr:sp macro="" textlink="">
      <xdr:nvSpPr>
        <xdr:cNvPr id="116" name="Textfeld 115">
          <a:extLst>
            <a:ext uri="{FF2B5EF4-FFF2-40B4-BE49-F238E27FC236}">
              <a16:creationId xmlns:a16="http://schemas.microsoft.com/office/drawing/2014/main" id="{00000000-0008-0000-0000-000074000000}"/>
            </a:ext>
          </a:extLst>
        </xdr:cNvPr>
        <xdr:cNvSpPr txBox="1"/>
      </xdr:nvSpPr>
      <xdr:spPr>
        <a:xfrm>
          <a:off x="6397625" y="8397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265</xdr:row>
      <xdr:rowOff>0</xdr:rowOff>
    </xdr:from>
    <xdr:ext cx="184731" cy="264560"/>
    <xdr:sp macro="" textlink="">
      <xdr:nvSpPr>
        <xdr:cNvPr id="117" name="Textfeld 116">
          <a:extLst>
            <a:ext uri="{FF2B5EF4-FFF2-40B4-BE49-F238E27FC236}">
              <a16:creationId xmlns:a16="http://schemas.microsoft.com/office/drawing/2014/main" id="{00000000-0008-0000-0000-000075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497</xdr:row>
      <xdr:rowOff>107577</xdr:rowOff>
    </xdr:from>
    <xdr:ext cx="184731" cy="264560"/>
    <xdr:sp macro="" textlink="">
      <xdr:nvSpPr>
        <xdr:cNvPr id="118" name="Textfeld 117">
          <a:extLst>
            <a:ext uri="{FF2B5EF4-FFF2-40B4-BE49-F238E27FC236}">
              <a16:creationId xmlns:a16="http://schemas.microsoft.com/office/drawing/2014/main" id="{00000000-0008-0000-0000-000076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266</xdr:row>
      <xdr:rowOff>0</xdr:rowOff>
    </xdr:from>
    <xdr:ext cx="184731" cy="264560"/>
    <xdr:sp macro="" textlink="">
      <xdr:nvSpPr>
        <xdr:cNvPr id="119" name="Textfeld 118">
          <a:extLst>
            <a:ext uri="{FF2B5EF4-FFF2-40B4-BE49-F238E27FC236}">
              <a16:creationId xmlns:a16="http://schemas.microsoft.com/office/drawing/2014/main" id="{00000000-0008-0000-0000-000077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602</xdr:row>
      <xdr:rowOff>107577</xdr:rowOff>
    </xdr:from>
    <xdr:ext cx="184731" cy="264560"/>
    <xdr:sp macro="" textlink="">
      <xdr:nvSpPr>
        <xdr:cNvPr id="120" name="Textfeld 119">
          <a:extLst>
            <a:ext uri="{FF2B5EF4-FFF2-40B4-BE49-F238E27FC236}">
              <a16:creationId xmlns:a16="http://schemas.microsoft.com/office/drawing/2014/main" id="{00000000-0008-0000-0000-000078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516</xdr:row>
      <xdr:rowOff>0</xdr:rowOff>
    </xdr:from>
    <xdr:ext cx="184731" cy="264560"/>
    <xdr:sp macro="" textlink="">
      <xdr:nvSpPr>
        <xdr:cNvPr id="121" name="Textfeld 120">
          <a:extLst>
            <a:ext uri="{FF2B5EF4-FFF2-40B4-BE49-F238E27FC236}">
              <a16:creationId xmlns:a16="http://schemas.microsoft.com/office/drawing/2014/main" id="{00000000-0008-0000-0000-000079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313</xdr:row>
      <xdr:rowOff>107577</xdr:rowOff>
    </xdr:from>
    <xdr:ext cx="184731" cy="264560"/>
    <xdr:sp macro="" textlink="">
      <xdr:nvSpPr>
        <xdr:cNvPr id="122" name="Textfeld 121">
          <a:extLst>
            <a:ext uri="{FF2B5EF4-FFF2-40B4-BE49-F238E27FC236}">
              <a16:creationId xmlns:a16="http://schemas.microsoft.com/office/drawing/2014/main" id="{00000000-0008-0000-0000-00007A000000}"/>
            </a:ext>
          </a:extLst>
        </xdr:cNvPr>
        <xdr:cNvSpPr txBox="1"/>
      </xdr:nvSpPr>
      <xdr:spPr>
        <a:xfrm>
          <a:off x="6397625" y="831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375</xdr:row>
      <xdr:rowOff>107577</xdr:rowOff>
    </xdr:from>
    <xdr:ext cx="184731" cy="264560"/>
    <xdr:sp macro="" textlink="">
      <xdr:nvSpPr>
        <xdr:cNvPr id="123" name="Textfeld 122">
          <a:extLst>
            <a:ext uri="{FF2B5EF4-FFF2-40B4-BE49-F238E27FC236}">
              <a16:creationId xmlns:a16="http://schemas.microsoft.com/office/drawing/2014/main" id="{00000000-0008-0000-0000-00007B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356</xdr:row>
      <xdr:rowOff>0</xdr:rowOff>
    </xdr:from>
    <xdr:ext cx="184731" cy="264560"/>
    <xdr:sp macro="" textlink="">
      <xdr:nvSpPr>
        <xdr:cNvPr id="124" name="Textfeld 123">
          <a:extLst>
            <a:ext uri="{FF2B5EF4-FFF2-40B4-BE49-F238E27FC236}">
              <a16:creationId xmlns:a16="http://schemas.microsoft.com/office/drawing/2014/main" id="{00000000-0008-0000-0000-00007C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141</xdr:row>
      <xdr:rowOff>0</xdr:rowOff>
    </xdr:from>
    <xdr:ext cx="184731" cy="264560"/>
    <xdr:sp macro="" textlink="">
      <xdr:nvSpPr>
        <xdr:cNvPr id="125" name="Textfeld 124">
          <a:extLst>
            <a:ext uri="{FF2B5EF4-FFF2-40B4-BE49-F238E27FC236}">
              <a16:creationId xmlns:a16="http://schemas.microsoft.com/office/drawing/2014/main" id="{00000000-0008-0000-0000-00007D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355</xdr:row>
      <xdr:rowOff>107577</xdr:rowOff>
    </xdr:from>
    <xdr:ext cx="184731" cy="264560"/>
    <xdr:sp macro="" textlink="">
      <xdr:nvSpPr>
        <xdr:cNvPr id="126" name="Textfeld 125">
          <a:extLst>
            <a:ext uri="{FF2B5EF4-FFF2-40B4-BE49-F238E27FC236}">
              <a16:creationId xmlns:a16="http://schemas.microsoft.com/office/drawing/2014/main" id="{00000000-0008-0000-0000-00007E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107577</xdr:rowOff>
    </xdr:from>
    <xdr:ext cx="184731" cy="264560"/>
    <xdr:sp macro="" textlink="">
      <xdr:nvSpPr>
        <xdr:cNvPr id="127" name="Textfeld 126">
          <a:extLst>
            <a:ext uri="{FF2B5EF4-FFF2-40B4-BE49-F238E27FC236}">
              <a16:creationId xmlns:a16="http://schemas.microsoft.com/office/drawing/2014/main" id="{00000000-0008-0000-0000-00007F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378</xdr:row>
      <xdr:rowOff>107577</xdr:rowOff>
    </xdr:from>
    <xdr:ext cx="184731" cy="264560"/>
    <xdr:sp macro="" textlink="">
      <xdr:nvSpPr>
        <xdr:cNvPr id="128" name="Textfeld 127">
          <a:extLst>
            <a:ext uri="{FF2B5EF4-FFF2-40B4-BE49-F238E27FC236}">
              <a16:creationId xmlns:a16="http://schemas.microsoft.com/office/drawing/2014/main" id="{00000000-0008-0000-0000-000080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135</xdr:row>
      <xdr:rowOff>107577</xdr:rowOff>
    </xdr:from>
    <xdr:ext cx="184731" cy="264560"/>
    <xdr:sp macro="" textlink="">
      <xdr:nvSpPr>
        <xdr:cNvPr id="129" name="Textfeld 128">
          <a:extLst>
            <a:ext uri="{FF2B5EF4-FFF2-40B4-BE49-F238E27FC236}">
              <a16:creationId xmlns:a16="http://schemas.microsoft.com/office/drawing/2014/main" id="{00000000-0008-0000-0000-000081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136</xdr:row>
      <xdr:rowOff>0</xdr:rowOff>
    </xdr:from>
    <xdr:ext cx="184731" cy="264560"/>
    <xdr:sp macro="" textlink="">
      <xdr:nvSpPr>
        <xdr:cNvPr id="130" name="Textfeld 129">
          <a:extLst>
            <a:ext uri="{FF2B5EF4-FFF2-40B4-BE49-F238E27FC236}">
              <a16:creationId xmlns:a16="http://schemas.microsoft.com/office/drawing/2014/main" id="{00000000-0008-0000-0000-000082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391</xdr:row>
      <xdr:rowOff>107577</xdr:rowOff>
    </xdr:from>
    <xdr:ext cx="184731" cy="264560"/>
    <xdr:sp macro="" textlink="">
      <xdr:nvSpPr>
        <xdr:cNvPr id="131" name="Textfeld 130">
          <a:extLst>
            <a:ext uri="{FF2B5EF4-FFF2-40B4-BE49-F238E27FC236}">
              <a16:creationId xmlns:a16="http://schemas.microsoft.com/office/drawing/2014/main" id="{00000000-0008-0000-0000-000083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137</xdr:row>
      <xdr:rowOff>0</xdr:rowOff>
    </xdr:from>
    <xdr:ext cx="184731" cy="264560"/>
    <xdr:sp macro="" textlink="">
      <xdr:nvSpPr>
        <xdr:cNvPr id="132" name="Textfeld 131">
          <a:extLst>
            <a:ext uri="{FF2B5EF4-FFF2-40B4-BE49-F238E27FC236}">
              <a16:creationId xmlns:a16="http://schemas.microsoft.com/office/drawing/2014/main" id="{00000000-0008-0000-0000-000084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156</xdr:row>
      <xdr:rowOff>107577</xdr:rowOff>
    </xdr:from>
    <xdr:ext cx="184731" cy="264560"/>
    <xdr:sp macro="" textlink="">
      <xdr:nvSpPr>
        <xdr:cNvPr id="133" name="Textfeld 132">
          <a:extLst>
            <a:ext uri="{FF2B5EF4-FFF2-40B4-BE49-F238E27FC236}">
              <a16:creationId xmlns:a16="http://schemas.microsoft.com/office/drawing/2014/main" id="{00000000-0008-0000-0000-000085000000}"/>
            </a:ext>
          </a:extLst>
        </xdr:cNvPr>
        <xdr:cNvSpPr txBox="1"/>
      </xdr:nvSpPr>
      <xdr:spPr>
        <a:xfrm>
          <a:off x="6397625" y="287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13</xdr:col>
      <xdr:colOff>176893</xdr:colOff>
      <xdr:row>0</xdr:row>
      <xdr:rowOff>421821</xdr:rowOff>
    </xdr:from>
    <xdr:to>
      <xdr:col>13</xdr:col>
      <xdr:colOff>2427515</xdr:colOff>
      <xdr:row>0</xdr:row>
      <xdr:rowOff>1469570</xdr:rowOff>
    </xdr:to>
    <xdr:sp macro="" textlink="">
      <xdr:nvSpPr>
        <xdr:cNvPr id="134" name="Textfeld 37">
          <a:extLst>
            <a:ext uri="{FF2B5EF4-FFF2-40B4-BE49-F238E27FC236}">
              <a16:creationId xmlns:a16="http://schemas.microsoft.com/office/drawing/2014/main" id="{00000000-0008-0000-0000-000086000000}"/>
            </a:ext>
          </a:extLst>
        </xdr:cNvPr>
        <xdr:cNvSpPr txBox="1"/>
      </xdr:nvSpPr>
      <xdr:spPr>
        <a:xfrm>
          <a:off x="37612864" y="421821"/>
          <a:ext cx="2250622"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When</a:t>
          </a:r>
          <a:r>
            <a:rPr lang="de-DE" sz="1100" baseline="0"/>
            <a:t> the background is </a:t>
          </a:r>
          <a:r>
            <a:rPr lang="de-DE" sz="1100" baseline="0">
              <a:solidFill>
                <a:schemeClr val="tx1"/>
              </a:solidFill>
            </a:rPr>
            <a:t>green</a:t>
          </a:r>
          <a:r>
            <a:rPr lang="de-DE" sz="1100" baseline="0">
              <a:solidFill>
                <a:sysClr val="windowText" lastClr="000000"/>
              </a:solidFill>
            </a:rPr>
            <a:t>, means that the IBAN format is correct. Whereas a red background color, means that the IBAN is either empty or not valid.</a:t>
          </a:r>
          <a:endParaRPr lang="de-DE" sz="1100"/>
        </a:p>
      </xdr:txBody>
    </xdr:sp>
    <xdr:clientData/>
  </xdr:twoCellAnchor>
  <xdr:oneCellAnchor>
    <xdr:from>
      <xdr:col>8</xdr:col>
      <xdr:colOff>0</xdr:colOff>
      <xdr:row>29</xdr:row>
      <xdr:rowOff>107577</xdr:rowOff>
    </xdr:from>
    <xdr:ext cx="184731" cy="264560"/>
    <xdr:sp macro="" textlink="">
      <xdr:nvSpPr>
        <xdr:cNvPr id="135" name="Textfeld 134">
          <a:extLst>
            <a:ext uri="{FF2B5EF4-FFF2-40B4-BE49-F238E27FC236}">
              <a16:creationId xmlns:a16="http://schemas.microsoft.com/office/drawing/2014/main" id="{00000000-0008-0000-0000-000087000000}"/>
            </a:ext>
          </a:extLst>
        </xdr:cNvPr>
        <xdr:cNvSpPr txBox="1"/>
      </xdr:nvSpPr>
      <xdr:spPr>
        <a:xfrm>
          <a:off x="6150429" y="73356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582</xdr:row>
      <xdr:rowOff>107577</xdr:rowOff>
    </xdr:from>
    <xdr:ext cx="184731" cy="264560"/>
    <xdr:sp macro="" textlink="">
      <xdr:nvSpPr>
        <xdr:cNvPr id="136" name="Textfeld 135">
          <a:extLst>
            <a:ext uri="{FF2B5EF4-FFF2-40B4-BE49-F238E27FC236}">
              <a16:creationId xmlns:a16="http://schemas.microsoft.com/office/drawing/2014/main" id="{00000000-0008-0000-0000-000088000000}"/>
            </a:ext>
          </a:extLst>
        </xdr:cNvPr>
        <xdr:cNvSpPr txBox="1"/>
      </xdr:nvSpPr>
      <xdr:spPr>
        <a:xfrm>
          <a:off x="6150429" y="77736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582</xdr:row>
      <xdr:rowOff>0</xdr:rowOff>
    </xdr:from>
    <xdr:ext cx="184731" cy="264560"/>
    <xdr:sp macro="" textlink="">
      <xdr:nvSpPr>
        <xdr:cNvPr id="137" name="Textfeld 136">
          <a:extLst>
            <a:ext uri="{FF2B5EF4-FFF2-40B4-BE49-F238E27FC236}">
              <a16:creationId xmlns:a16="http://schemas.microsoft.com/office/drawing/2014/main" id="{00000000-0008-0000-0000-000089000000}"/>
            </a:ext>
          </a:extLst>
        </xdr:cNvPr>
        <xdr:cNvSpPr txBox="1"/>
      </xdr:nvSpPr>
      <xdr:spPr>
        <a:xfrm>
          <a:off x="6150429" y="74730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578</xdr:row>
      <xdr:rowOff>0</xdr:rowOff>
    </xdr:from>
    <xdr:ext cx="184731" cy="264560"/>
    <xdr:sp macro="" textlink="">
      <xdr:nvSpPr>
        <xdr:cNvPr id="138" name="Textfeld 137">
          <a:extLst>
            <a:ext uri="{FF2B5EF4-FFF2-40B4-BE49-F238E27FC236}">
              <a16:creationId xmlns:a16="http://schemas.microsoft.com/office/drawing/2014/main" id="{00000000-0008-0000-0000-00008A000000}"/>
            </a:ext>
          </a:extLst>
        </xdr:cNvPr>
        <xdr:cNvSpPr txBox="1"/>
      </xdr:nvSpPr>
      <xdr:spPr>
        <a:xfrm>
          <a:off x="6150429" y="74730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227</xdr:row>
      <xdr:rowOff>107577</xdr:rowOff>
    </xdr:from>
    <xdr:ext cx="184731" cy="264560"/>
    <xdr:sp macro="" textlink="">
      <xdr:nvSpPr>
        <xdr:cNvPr id="139" name="Textfeld 138">
          <a:extLst>
            <a:ext uri="{FF2B5EF4-FFF2-40B4-BE49-F238E27FC236}">
              <a16:creationId xmlns:a16="http://schemas.microsoft.com/office/drawing/2014/main" id="{00000000-0008-0000-0000-00008B000000}"/>
            </a:ext>
          </a:extLst>
        </xdr:cNvPr>
        <xdr:cNvSpPr txBox="1"/>
      </xdr:nvSpPr>
      <xdr:spPr>
        <a:xfrm>
          <a:off x="6150429" y="71410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579</xdr:row>
      <xdr:rowOff>0</xdr:rowOff>
    </xdr:from>
    <xdr:ext cx="184731" cy="264560"/>
    <xdr:sp macro="" textlink="">
      <xdr:nvSpPr>
        <xdr:cNvPr id="140" name="Textfeld 139">
          <a:extLst>
            <a:ext uri="{FF2B5EF4-FFF2-40B4-BE49-F238E27FC236}">
              <a16:creationId xmlns:a16="http://schemas.microsoft.com/office/drawing/2014/main" id="{00000000-0008-0000-0000-00008C000000}"/>
            </a:ext>
          </a:extLst>
        </xdr:cNvPr>
        <xdr:cNvSpPr txBox="1"/>
      </xdr:nvSpPr>
      <xdr:spPr>
        <a:xfrm>
          <a:off x="6150429" y="71410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29</xdr:row>
      <xdr:rowOff>107577</xdr:rowOff>
    </xdr:from>
    <xdr:ext cx="184731" cy="264560"/>
    <xdr:sp macro="" textlink="">
      <xdr:nvSpPr>
        <xdr:cNvPr id="141" name="Textfeld 140">
          <a:extLst>
            <a:ext uri="{FF2B5EF4-FFF2-40B4-BE49-F238E27FC236}">
              <a16:creationId xmlns:a16="http://schemas.microsoft.com/office/drawing/2014/main" id="{00000000-0008-0000-0000-00008D000000}"/>
            </a:ext>
          </a:extLst>
        </xdr:cNvPr>
        <xdr:cNvSpPr txBox="1"/>
      </xdr:nvSpPr>
      <xdr:spPr>
        <a:xfrm>
          <a:off x="6150429" y="72063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580</xdr:row>
      <xdr:rowOff>0</xdr:rowOff>
    </xdr:from>
    <xdr:ext cx="184731" cy="264560"/>
    <xdr:sp macro="" textlink="">
      <xdr:nvSpPr>
        <xdr:cNvPr id="142" name="Textfeld 141">
          <a:extLst>
            <a:ext uri="{FF2B5EF4-FFF2-40B4-BE49-F238E27FC236}">
              <a16:creationId xmlns:a16="http://schemas.microsoft.com/office/drawing/2014/main" id="{00000000-0008-0000-0000-00008E000000}"/>
            </a:ext>
          </a:extLst>
        </xdr:cNvPr>
        <xdr:cNvSpPr txBox="1"/>
      </xdr:nvSpPr>
      <xdr:spPr>
        <a:xfrm>
          <a:off x="6150429" y="72063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724</xdr:row>
      <xdr:rowOff>107577</xdr:rowOff>
    </xdr:from>
    <xdr:ext cx="184731" cy="264560"/>
    <xdr:sp macro="" textlink="">
      <xdr:nvSpPr>
        <xdr:cNvPr id="143" name="Textfeld 142">
          <a:extLst>
            <a:ext uri="{FF2B5EF4-FFF2-40B4-BE49-F238E27FC236}">
              <a16:creationId xmlns:a16="http://schemas.microsoft.com/office/drawing/2014/main" id="{00000000-0008-0000-0000-00008F000000}"/>
            </a:ext>
          </a:extLst>
        </xdr:cNvPr>
        <xdr:cNvSpPr txBox="1"/>
      </xdr:nvSpPr>
      <xdr:spPr>
        <a:xfrm>
          <a:off x="6150429" y="71410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560</xdr:row>
      <xdr:rowOff>0</xdr:rowOff>
    </xdr:from>
    <xdr:ext cx="184731" cy="264560"/>
    <xdr:sp macro="" textlink="">
      <xdr:nvSpPr>
        <xdr:cNvPr id="144" name="Textfeld 143">
          <a:extLst>
            <a:ext uri="{FF2B5EF4-FFF2-40B4-BE49-F238E27FC236}">
              <a16:creationId xmlns:a16="http://schemas.microsoft.com/office/drawing/2014/main" id="{00000000-0008-0000-0000-000090000000}"/>
            </a:ext>
          </a:extLst>
        </xdr:cNvPr>
        <xdr:cNvSpPr txBox="1"/>
      </xdr:nvSpPr>
      <xdr:spPr>
        <a:xfrm>
          <a:off x="6150429" y="71410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xdr:row>
      <xdr:rowOff>107577</xdr:rowOff>
    </xdr:from>
    <xdr:ext cx="184731" cy="264560"/>
    <xdr:sp macro="" textlink="">
      <xdr:nvSpPr>
        <xdr:cNvPr id="145" name="Textfeld 144">
          <a:extLst>
            <a:ext uri="{FF2B5EF4-FFF2-40B4-BE49-F238E27FC236}">
              <a16:creationId xmlns:a16="http://schemas.microsoft.com/office/drawing/2014/main" id="{00000000-0008-0000-0000-000091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577</xdr:row>
      <xdr:rowOff>0</xdr:rowOff>
    </xdr:from>
    <xdr:ext cx="184731" cy="264560"/>
    <xdr:sp macro="" textlink="">
      <xdr:nvSpPr>
        <xdr:cNvPr id="146" name="Textfeld 145">
          <a:extLst>
            <a:ext uri="{FF2B5EF4-FFF2-40B4-BE49-F238E27FC236}">
              <a16:creationId xmlns:a16="http://schemas.microsoft.com/office/drawing/2014/main" id="{00000000-0008-0000-0000-000092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561</xdr:row>
      <xdr:rowOff>0</xdr:rowOff>
    </xdr:from>
    <xdr:ext cx="184731" cy="264560"/>
    <xdr:sp macro="" textlink="">
      <xdr:nvSpPr>
        <xdr:cNvPr id="147" name="Textfeld 146">
          <a:extLst>
            <a:ext uri="{FF2B5EF4-FFF2-40B4-BE49-F238E27FC236}">
              <a16:creationId xmlns:a16="http://schemas.microsoft.com/office/drawing/2014/main" id="{00000000-0008-0000-0000-000093000000}"/>
            </a:ext>
          </a:extLst>
        </xdr:cNvPr>
        <xdr:cNvSpPr txBox="1"/>
      </xdr:nvSpPr>
      <xdr:spPr>
        <a:xfrm>
          <a:off x="6150429" y="74730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348</xdr:row>
      <xdr:rowOff>107577</xdr:rowOff>
    </xdr:from>
    <xdr:ext cx="184731" cy="264560"/>
    <xdr:sp macro="" textlink="">
      <xdr:nvSpPr>
        <xdr:cNvPr id="148" name="Textfeld 147">
          <a:extLst>
            <a:ext uri="{FF2B5EF4-FFF2-40B4-BE49-F238E27FC236}">
              <a16:creationId xmlns:a16="http://schemas.microsoft.com/office/drawing/2014/main" id="{00000000-0008-0000-0000-000094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566</xdr:row>
      <xdr:rowOff>0</xdr:rowOff>
    </xdr:from>
    <xdr:ext cx="184731" cy="264560"/>
    <xdr:sp macro="" textlink="">
      <xdr:nvSpPr>
        <xdr:cNvPr id="149" name="Textfeld 148">
          <a:extLst>
            <a:ext uri="{FF2B5EF4-FFF2-40B4-BE49-F238E27FC236}">
              <a16:creationId xmlns:a16="http://schemas.microsoft.com/office/drawing/2014/main" id="{00000000-0008-0000-0000-000095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566</xdr:row>
      <xdr:rowOff>107577</xdr:rowOff>
    </xdr:from>
    <xdr:ext cx="184731" cy="264560"/>
    <xdr:sp macro="" textlink="">
      <xdr:nvSpPr>
        <xdr:cNvPr id="150" name="Textfeld 149">
          <a:extLst>
            <a:ext uri="{FF2B5EF4-FFF2-40B4-BE49-F238E27FC236}">
              <a16:creationId xmlns:a16="http://schemas.microsoft.com/office/drawing/2014/main" id="{00000000-0008-0000-0000-000096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567</xdr:row>
      <xdr:rowOff>0</xdr:rowOff>
    </xdr:from>
    <xdr:ext cx="184731" cy="264560"/>
    <xdr:sp macro="" textlink="">
      <xdr:nvSpPr>
        <xdr:cNvPr id="151" name="Textfeld 150">
          <a:extLst>
            <a:ext uri="{FF2B5EF4-FFF2-40B4-BE49-F238E27FC236}">
              <a16:creationId xmlns:a16="http://schemas.microsoft.com/office/drawing/2014/main" id="{00000000-0008-0000-0000-000097000000}"/>
            </a:ext>
          </a:extLst>
        </xdr:cNvPr>
        <xdr:cNvSpPr txBox="1"/>
      </xdr:nvSpPr>
      <xdr:spPr>
        <a:xfrm>
          <a:off x="6150429" y="692059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570</xdr:row>
      <xdr:rowOff>0</xdr:rowOff>
    </xdr:from>
    <xdr:ext cx="184731" cy="264560"/>
    <xdr:sp macro="" textlink="">
      <xdr:nvSpPr>
        <xdr:cNvPr id="152" name="Textfeld 151">
          <a:extLst>
            <a:ext uri="{FF2B5EF4-FFF2-40B4-BE49-F238E27FC236}">
              <a16:creationId xmlns:a16="http://schemas.microsoft.com/office/drawing/2014/main" id="{00000000-0008-0000-0000-000098000000}"/>
            </a:ext>
          </a:extLst>
        </xdr:cNvPr>
        <xdr:cNvSpPr txBox="1"/>
      </xdr:nvSpPr>
      <xdr:spPr>
        <a:xfrm>
          <a:off x="6150429" y="1070337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573</xdr:row>
      <xdr:rowOff>0</xdr:rowOff>
    </xdr:from>
    <xdr:ext cx="184731" cy="264560"/>
    <xdr:sp macro="" textlink="">
      <xdr:nvSpPr>
        <xdr:cNvPr id="153" name="Textfeld 152">
          <a:extLst>
            <a:ext uri="{FF2B5EF4-FFF2-40B4-BE49-F238E27FC236}">
              <a16:creationId xmlns:a16="http://schemas.microsoft.com/office/drawing/2014/main" id="{00000000-0008-0000-0000-000099000000}"/>
            </a:ext>
          </a:extLst>
        </xdr:cNvPr>
        <xdr:cNvSpPr txBox="1"/>
      </xdr:nvSpPr>
      <xdr:spPr>
        <a:xfrm>
          <a:off x="6150429" y="1070337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574</xdr:row>
      <xdr:rowOff>0</xdr:rowOff>
    </xdr:from>
    <xdr:ext cx="184731" cy="264560"/>
    <xdr:sp macro="" textlink="">
      <xdr:nvSpPr>
        <xdr:cNvPr id="154" name="Textfeld 153">
          <a:extLst>
            <a:ext uri="{FF2B5EF4-FFF2-40B4-BE49-F238E27FC236}">
              <a16:creationId xmlns:a16="http://schemas.microsoft.com/office/drawing/2014/main" id="{00000000-0008-0000-0000-00009A000000}"/>
            </a:ext>
          </a:extLst>
        </xdr:cNvPr>
        <xdr:cNvSpPr txBox="1"/>
      </xdr:nvSpPr>
      <xdr:spPr>
        <a:xfrm>
          <a:off x="6150429" y="1070337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575</xdr:row>
      <xdr:rowOff>0</xdr:rowOff>
    </xdr:from>
    <xdr:ext cx="184731" cy="264560"/>
    <xdr:sp macro="" textlink="">
      <xdr:nvSpPr>
        <xdr:cNvPr id="155" name="Textfeld 154">
          <a:extLst>
            <a:ext uri="{FF2B5EF4-FFF2-40B4-BE49-F238E27FC236}">
              <a16:creationId xmlns:a16="http://schemas.microsoft.com/office/drawing/2014/main" id="{00000000-0008-0000-0000-00009B000000}"/>
            </a:ext>
          </a:extLst>
        </xdr:cNvPr>
        <xdr:cNvSpPr txBox="1"/>
      </xdr:nvSpPr>
      <xdr:spPr>
        <a:xfrm>
          <a:off x="6150429" y="130179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576</xdr:row>
      <xdr:rowOff>0</xdr:rowOff>
    </xdr:from>
    <xdr:ext cx="184731" cy="264560"/>
    <xdr:sp macro="" textlink="">
      <xdr:nvSpPr>
        <xdr:cNvPr id="156" name="Textfeld 155">
          <a:extLst>
            <a:ext uri="{FF2B5EF4-FFF2-40B4-BE49-F238E27FC236}">
              <a16:creationId xmlns:a16="http://schemas.microsoft.com/office/drawing/2014/main" id="{00000000-0008-0000-0000-00009C000000}"/>
            </a:ext>
          </a:extLst>
        </xdr:cNvPr>
        <xdr:cNvSpPr txBox="1"/>
      </xdr:nvSpPr>
      <xdr:spPr>
        <a:xfrm>
          <a:off x="6150429" y="130179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583</xdr:row>
      <xdr:rowOff>0</xdr:rowOff>
    </xdr:from>
    <xdr:ext cx="184731" cy="264560"/>
    <xdr:sp macro="" textlink="">
      <xdr:nvSpPr>
        <xdr:cNvPr id="157" name="Textfeld 156">
          <a:extLst>
            <a:ext uri="{FF2B5EF4-FFF2-40B4-BE49-F238E27FC236}">
              <a16:creationId xmlns:a16="http://schemas.microsoft.com/office/drawing/2014/main" id="{00000000-0008-0000-0000-00009D000000}"/>
            </a:ext>
          </a:extLst>
        </xdr:cNvPr>
        <xdr:cNvSpPr txBox="1"/>
      </xdr:nvSpPr>
      <xdr:spPr>
        <a:xfrm>
          <a:off x="6150429" y="129553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584</xdr:row>
      <xdr:rowOff>0</xdr:rowOff>
    </xdr:from>
    <xdr:ext cx="184731" cy="264560"/>
    <xdr:sp macro="" textlink="">
      <xdr:nvSpPr>
        <xdr:cNvPr id="158" name="Textfeld 157">
          <a:extLst>
            <a:ext uri="{FF2B5EF4-FFF2-40B4-BE49-F238E27FC236}">
              <a16:creationId xmlns:a16="http://schemas.microsoft.com/office/drawing/2014/main" id="{00000000-0008-0000-0000-00009E000000}"/>
            </a:ext>
          </a:extLst>
        </xdr:cNvPr>
        <xdr:cNvSpPr txBox="1"/>
      </xdr:nvSpPr>
      <xdr:spPr>
        <a:xfrm>
          <a:off x="6150429" y="129553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582</xdr:row>
      <xdr:rowOff>0</xdr:rowOff>
    </xdr:from>
    <xdr:ext cx="184731" cy="264560"/>
    <xdr:sp macro="" textlink="">
      <xdr:nvSpPr>
        <xdr:cNvPr id="159" name="Textfeld 158">
          <a:extLst>
            <a:ext uri="{FF2B5EF4-FFF2-40B4-BE49-F238E27FC236}">
              <a16:creationId xmlns:a16="http://schemas.microsoft.com/office/drawing/2014/main" id="{00000000-0008-0000-0000-00009F000000}"/>
            </a:ext>
          </a:extLst>
        </xdr:cNvPr>
        <xdr:cNvSpPr txBox="1"/>
      </xdr:nvSpPr>
      <xdr:spPr>
        <a:xfrm>
          <a:off x="6150429" y="129553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585</xdr:row>
      <xdr:rowOff>107577</xdr:rowOff>
    </xdr:from>
    <xdr:ext cx="184731" cy="264560"/>
    <xdr:sp macro="" textlink="">
      <xdr:nvSpPr>
        <xdr:cNvPr id="160" name="Textfeld 159">
          <a:extLst>
            <a:ext uri="{FF2B5EF4-FFF2-40B4-BE49-F238E27FC236}">
              <a16:creationId xmlns:a16="http://schemas.microsoft.com/office/drawing/2014/main" id="{00000000-0008-0000-0000-0000A0000000}"/>
            </a:ext>
          </a:extLst>
        </xdr:cNvPr>
        <xdr:cNvSpPr txBox="1"/>
      </xdr:nvSpPr>
      <xdr:spPr>
        <a:xfrm>
          <a:off x="6150429" y="77736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585</xdr:row>
      <xdr:rowOff>107577</xdr:rowOff>
    </xdr:from>
    <xdr:ext cx="184731" cy="264560"/>
    <xdr:sp macro="" textlink="">
      <xdr:nvSpPr>
        <xdr:cNvPr id="161" name="Textfeld 160">
          <a:extLst>
            <a:ext uri="{FF2B5EF4-FFF2-40B4-BE49-F238E27FC236}">
              <a16:creationId xmlns:a16="http://schemas.microsoft.com/office/drawing/2014/main" id="{00000000-0008-0000-0000-0000A1000000}"/>
            </a:ext>
          </a:extLst>
        </xdr:cNvPr>
        <xdr:cNvSpPr txBox="1"/>
      </xdr:nvSpPr>
      <xdr:spPr>
        <a:xfrm>
          <a:off x="6150429" y="77736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585</xdr:row>
      <xdr:rowOff>0</xdr:rowOff>
    </xdr:from>
    <xdr:ext cx="184731" cy="264560"/>
    <xdr:sp macro="" textlink="">
      <xdr:nvSpPr>
        <xdr:cNvPr id="162" name="Textfeld 161">
          <a:extLst>
            <a:ext uri="{FF2B5EF4-FFF2-40B4-BE49-F238E27FC236}">
              <a16:creationId xmlns:a16="http://schemas.microsoft.com/office/drawing/2014/main" id="{00000000-0008-0000-0000-0000A2000000}"/>
            </a:ext>
          </a:extLst>
        </xdr:cNvPr>
        <xdr:cNvSpPr txBox="1"/>
      </xdr:nvSpPr>
      <xdr:spPr>
        <a:xfrm>
          <a:off x="6150429" y="7762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585</xdr:row>
      <xdr:rowOff>0</xdr:rowOff>
    </xdr:from>
    <xdr:ext cx="184731" cy="264560"/>
    <xdr:sp macro="" textlink="">
      <xdr:nvSpPr>
        <xdr:cNvPr id="163" name="Textfeld 162">
          <a:extLst>
            <a:ext uri="{FF2B5EF4-FFF2-40B4-BE49-F238E27FC236}">
              <a16:creationId xmlns:a16="http://schemas.microsoft.com/office/drawing/2014/main" id="{00000000-0008-0000-0000-0000A3000000}"/>
            </a:ext>
          </a:extLst>
        </xdr:cNvPr>
        <xdr:cNvSpPr txBox="1"/>
      </xdr:nvSpPr>
      <xdr:spPr>
        <a:xfrm>
          <a:off x="6150429" y="7762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588</xdr:row>
      <xdr:rowOff>107577</xdr:rowOff>
    </xdr:from>
    <xdr:ext cx="184731" cy="264560"/>
    <xdr:sp macro="" textlink="">
      <xdr:nvSpPr>
        <xdr:cNvPr id="164" name="Textfeld 163">
          <a:extLst>
            <a:ext uri="{FF2B5EF4-FFF2-40B4-BE49-F238E27FC236}">
              <a16:creationId xmlns:a16="http://schemas.microsoft.com/office/drawing/2014/main" id="{00000000-0008-0000-0000-0000A4000000}"/>
            </a:ext>
          </a:extLst>
        </xdr:cNvPr>
        <xdr:cNvSpPr txBox="1"/>
      </xdr:nvSpPr>
      <xdr:spPr>
        <a:xfrm>
          <a:off x="6150429" y="80784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588</xdr:row>
      <xdr:rowOff>107577</xdr:rowOff>
    </xdr:from>
    <xdr:ext cx="184731" cy="264560"/>
    <xdr:sp macro="" textlink="">
      <xdr:nvSpPr>
        <xdr:cNvPr id="165" name="Textfeld 164">
          <a:extLst>
            <a:ext uri="{FF2B5EF4-FFF2-40B4-BE49-F238E27FC236}">
              <a16:creationId xmlns:a16="http://schemas.microsoft.com/office/drawing/2014/main" id="{00000000-0008-0000-0000-0000A5000000}"/>
            </a:ext>
          </a:extLst>
        </xdr:cNvPr>
        <xdr:cNvSpPr txBox="1"/>
      </xdr:nvSpPr>
      <xdr:spPr>
        <a:xfrm>
          <a:off x="6150429" y="80784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588</xdr:row>
      <xdr:rowOff>0</xdr:rowOff>
    </xdr:from>
    <xdr:ext cx="184731" cy="264560"/>
    <xdr:sp macro="" textlink="">
      <xdr:nvSpPr>
        <xdr:cNvPr id="166" name="Textfeld 165">
          <a:extLst>
            <a:ext uri="{FF2B5EF4-FFF2-40B4-BE49-F238E27FC236}">
              <a16:creationId xmlns:a16="http://schemas.microsoft.com/office/drawing/2014/main" id="{00000000-0008-0000-0000-0000A6000000}"/>
            </a:ext>
          </a:extLst>
        </xdr:cNvPr>
        <xdr:cNvSpPr txBox="1"/>
      </xdr:nvSpPr>
      <xdr:spPr>
        <a:xfrm>
          <a:off x="6150429" y="80676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588</xdr:row>
      <xdr:rowOff>0</xdr:rowOff>
    </xdr:from>
    <xdr:ext cx="184731" cy="264560"/>
    <xdr:sp macro="" textlink="">
      <xdr:nvSpPr>
        <xdr:cNvPr id="167" name="Textfeld 166">
          <a:extLst>
            <a:ext uri="{FF2B5EF4-FFF2-40B4-BE49-F238E27FC236}">
              <a16:creationId xmlns:a16="http://schemas.microsoft.com/office/drawing/2014/main" id="{00000000-0008-0000-0000-0000A7000000}"/>
            </a:ext>
          </a:extLst>
        </xdr:cNvPr>
        <xdr:cNvSpPr txBox="1"/>
      </xdr:nvSpPr>
      <xdr:spPr>
        <a:xfrm>
          <a:off x="6150429" y="80676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589</xdr:row>
      <xdr:rowOff>107577</xdr:rowOff>
    </xdr:from>
    <xdr:ext cx="184731" cy="264560"/>
    <xdr:sp macro="" textlink="">
      <xdr:nvSpPr>
        <xdr:cNvPr id="168" name="Textfeld 167">
          <a:extLst>
            <a:ext uri="{FF2B5EF4-FFF2-40B4-BE49-F238E27FC236}">
              <a16:creationId xmlns:a16="http://schemas.microsoft.com/office/drawing/2014/main" id="{00000000-0008-0000-0000-0000A8000000}"/>
            </a:ext>
          </a:extLst>
        </xdr:cNvPr>
        <xdr:cNvSpPr txBox="1"/>
      </xdr:nvSpPr>
      <xdr:spPr>
        <a:xfrm>
          <a:off x="6150429" y="80784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589</xdr:row>
      <xdr:rowOff>107577</xdr:rowOff>
    </xdr:from>
    <xdr:ext cx="184731" cy="264560"/>
    <xdr:sp macro="" textlink="">
      <xdr:nvSpPr>
        <xdr:cNvPr id="169" name="Textfeld 168">
          <a:extLst>
            <a:ext uri="{FF2B5EF4-FFF2-40B4-BE49-F238E27FC236}">
              <a16:creationId xmlns:a16="http://schemas.microsoft.com/office/drawing/2014/main" id="{00000000-0008-0000-0000-0000A9000000}"/>
            </a:ext>
          </a:extLst>
        </xdr:cNvPr>
        <xdr:cNvSpPr txBox="1"/>
      </xdr:nvSpPr>
      <xdr:spPr>
        <a:xfrm>
          <a:off x="6150429" y="80784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589</xdr:row>
      <xdr:rowOff>0</xdr:rowOff>
    </xdr:from>
    <xdr:ext cx="184731" cy="264560"/>
    <xdr:sp macro="" textlink="">
      <xdr:nvSpPr>
        <xdr:cNvPr id="170" name="Textfeld 169">
          <a:extLst>
            <a:ext uri="{FF2B5EF4-FFF2-40B4-BE49-F238E27FC236}">
              <a16:creationId xmlns:a16="http://schemas.microsoft.com/office/drawing/2014/main" id="{00000000-0008-0000-0000-0000AA000000}"/>
            </a:ext>
          </a:extLst>
        </xdr:cNvPr>
        <xdr:cNvSpPr txBox="1"/>
      </xdr:nvSpPr>
      <xdr:spPr>
        <a:xfrm>
          <a:off x="6150429" y="80676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589</xdr:row>
      <xdr:rowOff>0</xdr:rowOff>
    </xdr:from>
    <xdr:ext cx="184731" cy="264560"/>
    <xdr:sp macro="" textlink="">
      <xdr:nvSpPr>
        <xdr:cNvPr id="171" name="Textfeld 170">
          <a:extLst>
            <a:ext uri="{FF2B5EF4-FFF2-40B4-BE49-F238E27FC236}">
              <a16:creationId xmlns:a16="http://schemas.microsoft.com/office/drawing/2014/main" id="{00000000-0008-0000-0000-0000AB000000}"/>
            </a:ext>
          </a:extLst>
        </xdr:cNvPr>
        <xdr:cNvSpPr txBox="1"/>
      </xdr:nvSpPr>
      <xdr:spPr>
        <a:xfrm>
          <a:off x="6150429" y="80676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107577</xdr:rowOff>
    </xdr:from>
    <xdr:ext cx="184731" cy="264560"/>
    <xdr:sp macro="" textlink="">
      <xdr:nvSpPr>
        <xdr:cNvPr id="172" name="Textfeld 171">
          <a:extLst>
            <a:ext uri="{FF2B5EF4-FFF2-40B4-BE49-F238E27FC236}">
              <a16:creationId xmlns:a16="http://schemas.microsoft.com/office/drawing/2014/main" id="{00000000-0008-0000-0000-0000AC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107577</xdr:rowOff>
    </xdr:from>
    <xdr:ext cx="184731" cy="264560"/>
    <xdr:sp macro="" textlink="">
      <xdr:nvSpPr>
        <xdr:cNvPr id="173" name="Textfeld 172">
          <a:extLst>
            <a:ext uri="{FF2B5EF4-FFF2-40B4-BE49-F238E27FC236}">
              <a16:creationId xmlns:a16="http://schemas.microsoft.com/office/drawing/2014/main" id="{00000000-0008-0000-0000-0000AD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174" name="Textfeld 173">
          <a:extLst>
            <a:ext uri="{FF2B5EF4-FFF2-40B4-BE49-F238E27FC236}">
              <a16:creationId xmlns:a16="http://schemas.microsoft.com/office/drawing/2014/main" id="{00000000-0008-0000-0000-0000AE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175" name="Textfeld 174">
          <a:extLst>
            <a:ext uri="{FF2B5EF4-FFF2-40B4-BE49-F238E27FC236}">
              <a16:creationId xmlns:a16="http://schemas.microsoft.com/office/drawing/2014/main" id="{00000000-0008-0000-0000-0000AF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107577</xdr:rowOff>
    </xdr:from>
    <xdr:ext cx="184731" cy="264560"/>
    <xdr:sp macro="" textlink="">
      <xdr:nvSpPr>
        <xdr:cNvPr id="176" name="Textfeld 175">
          <a:extLst>
            <a:ext uri="{FF2B5EF4-FFF2-40B4-BE49-F238E27FC236}">
              <a16:creationId xmlns:a16="http://schemas.microsoft.com/office/drawing/2014/main" id="{00000000-0008-0000-0000-0000B0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107577</xdr:rowOff>
    </xdr:from>
    <xdr:ext cx="184731" cy="264560"/>
    <xdr:sp macro="" textlink="">
      <xdr:nvSpPr>
        <xdr:cNvPr id="177" name="Textfeld 176">
          <a:extLst>
            <a:ext uri="{FF2B5EF4-FFF2-40B4-BE49-F238E27FC236}">
              <a16:creationId xmlns:a16="http://schemas.microsoft.com/office/drawing/2014/main" id="{00000000-0008-0000-0000-0000B1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0</xdr:rowOff>
    </xdr:from>
    <xdr:ext cx="184731" cy="264560"/>
    <xdr:sp macro="" textlink="">
      <xdr:nvSpPr>
        <xdr:cNvPr id="178" name="Textfeld 177">
          <a:extLst>
            <a:ext uri="{FF2B5EF4-FFF2-40B4-BE49-F238E27FC236}">
              <a16:creationId xmlns:a16="http://schemas.microsoft.com/office/drawing/2014/main" id="{00000000-0008-0000-0000-0000B2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0</xdr:rowOff>
    </xdr:from>
    <xdr:ext cx="184731" cy="264560"/>
    <xdr:sp macro="" textlink="">
      <xdr:nvSpPr>
        <xdr:cNvPr id="179" name="Textfeld 178">
          <a:extLst>
            <a:ext uri="{FF2B5EF4-FFF2-40B4-BE49-F238E27FC236}">
              <a16:creationId xmlns:a16="http://schemas.microsoft.com/office/drawing/2014/main" id="{00000000-0008-0000-0000-0000B3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180" name="Textfeld 179">
          <a:extLst>
            <a:ext uri="{FF2B5EF4-FFF2-40B4-BE49-F238E27FC236}">
              <a16:creationId xmlns:a16="http://schemas.microsoft.com/office/drawing/2014/main" id="{00000000-0008-0000-0000-0000B4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181" name="Textfeld 180">
          <a:extLst>
            <a:ext uri="{FF2B5EF4-FFF2-40B4-BE49-F238E27FC236}">
              <a16:creationId xmlns:a16="http://schemas.microsoft.com/office/drawing/2014/main" id="{00000000-0008-0000-0000-0000B5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182" name="Textfeld 181">
          <a:extLst>
            <a:ext uri="{FF2B5EF4-FFF2-40B4-BE49-F238E27FC236}">
              <a16:creationId xmlns:a16="http://schemas.microsoft.com/office/drawing/2014/main" id="{00000000-0008-0000-0000-0000B6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183" name="Textfeld 182">
          <a:extLst>
            <a:ext uri="{FF2B5EF4-FFF2-40B4-BE49-F238E27FC236}">
              <a16:creationId xmlns:a16="http://schemas.microsoft.com/office/drawing/2014/main" id="{00000000-0008-0000-0000-0000B7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598</xdr:row>
      <xdr:rowOff>107577</xdr:rowOff>
    </xdr:from>
    <xdr:ext cx="184731" cy="264560"/>
    <xdr:sp macro="" textlink="">
      <xdr:nvSpPr>
        <xdr:cNvPr id="184" name="Textfeld 183">
          <a:extLst>
            <a:ext uri="{FF2B5EF4-FFF2-40B4-BE49-F238E27FC236}">
              <a16:creationId xmlns:a16="http://schemas.microsoft.com/office/drawing/2014/main" id="{00000000-0008-0000-0000-0000B8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598</xdr:row>
      <xdr:rowOff>107577</xdr:rowOff>
    </xdr:from>
    <xdr:ext cx="184731" cy="264560"/>
    <xdr:sp macro="" textlink="">
      <xdr:nvSpPr>
        <xdr:cNvPr id="185" name="Textfeld 184">
          <a:extLst>
            <a:ext uri="{FF2B5EF4-FFF2-40B4-BE49-F238E27FC236}">
              <a16:creationId xmlns:a16="http://schemas.microsoft.com/office/drawing/2014/main" id="{00000000-0008-0000-0000-0000B9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598</xdr:row>
      <xdr:rowOff>0</xdr:rowOff>
    </xdr:from>
    <xdr:ext cx="184731" cy="264560"/>
    <xdr:sp macro="" textlink="">
      <xdr:nvSpPr>
        <xdr:cNvPr id="186" name="Textfeld 185">
          <a:extLst>
            <a:ext uri="{FF2B5EF4-FFF2-40B4-BE49-F238E27FC236}">
              <a16:creationId xmlns:a16="http://schemas.microsoft.com/office/drawing/2014/main" id="{00000000-0008-0000-0000-0000BA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598</xdr:row>
      <xdr:rowOff>0</xdr:rowOff>
    </xdr:from>
    <xdr:ext cx="184731" cy="264560"/>
    <xdr:sp macro="" textlink="">
      <xdr:nvSpPr>
        <xdr:cNvPr id="187" name="Textfeld 186">
          <a:extLst>
            <a:ext uri="{FF2B5EF4-FFF2-40B4-BE49-F238E27FC236}">
              <a16:creationId xmlns:a16="http://schemas.microsoft.com/office/drawing/2014/main" id="{00000000-0008-0000-0000-0000BB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596</xdr:row>
      <xdr:rowOff>107577</xdr:rowOff>
    </xdr:from>
    <xdr:ext cx="184731" cy="264560"/>
    <xdr:sp macro="" textlink="">
      <xdr:nvSpPr>
        <xdr:cNvPr id="188" name="Textfeld 187">
          <a:extLst>
            <a:ext uri="{FF2B5EF4-FFF2-40B4-BE49-F238E27FC236}">
              <a16:creationId xmlns:a16="http://schemas.microsoft.com/office/drawing/2014/main" id="{00000000-0008-0000-0000-0000BC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596</xdr:row>
      <xdr:rowOff>107577</xdr:rowOff>
    </xdr:from>
    <xdr:ext cx="184731" cy="264560"/>
    <xdr:sp macro="" textlink="">
      <xdr:nvSpPr>
        <xdr:cNvPr id="189" name="Textfeld 188">
          <a:extLst>
            <a:ext uri="{FF2B5EF4-FFF2-40B4-BE49-F238E27FC236}">
              <a16:creationId xmlns:a16="http://schemas.microsoft.com/office/drawing/2014/main" id="{00000000-0008-0000-0000-0000BD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596</xdr:row>
      <xdr:rowOff>0</xdr:rowOff>
    </xdr:from>
    <xdr:ext cx="184731" cy="264560"/>
    <xdr:sp macro="" textlink="">
      <xdr:nvSpPr>
        <xdr:cNvPr id="190" name="Textfeld 189">
          <a:extLst>
            <a:ext uri="{FF2B5EF4-FFF2-40B4-BE49-F238E27FC236}">
              <a16:creationId xmlns:a16="http://schemas.microsoft.com/office/drawing/2014/main" id="{00000000-0008-0000-0000-0000BE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596</xdr:row>
      <xdr:rowOff>0</xdr:rowOff>
    </xdr:from>
    <xdr:ext cx="184731" cy="264560"/>
    <xdr:sp macro="" textlink="">
      <xdr:nvSpPr>
        <xdr:cNvPr id="191" name="Textfeld 190">
          <a:extLst>
            <a:ext uri="{FF2B5EF4-FFF2-40B4-BE49-F238E27FC236}">
              <a16:creationId xmlns:a16="http://schemas.microsoft.com/office/drawing/2014/main" id="{00000000-0008-0000-0000-0000BF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595</xdr:row>
      <xdr:rowOff>107577</xdr:rowOff>
    </xdr:from>
    <xdr:ext cx="184731" cy="264560"/>
    <xdr:sp macro="" textlink="">
      <xdr:nvSpPr>
        <xdr:cNvPr id="192" name="Textfeld 191">
          <a:extLst>
            <a:ext uri="{FF2B5EF4-FFF2-40B4-BE49-F238E27FC236}">
              <a16:creationId xmlns:a16="http://schemas.microsoft.com/office/drawing/2014/main" id="{00000000-0008-0000-0000-0000C0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595</xdr:row>
      <xdr:rowOff>107577</xdr:rowOff>
    </xdr:from>
    <xdr:ext cx="184731" cy="264560"/>
    <xdr:sp macro="" textlink="">
      <xdr:nvSpPr>
        <xdr:cNvPr id="193" name="Textfeld 192">
          <a:extLst>
            <a:ext uri="{FF2B5EF4-FFF2-40B4-BE49-F238E27FC236}">
              <a16:creationId xmlns:a16="http://schemas.microsoft.com/office/drawing/2014/main" id="{00000000-0008-0000-0000-0000C1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595</xdr:row>
      <xdr:rowOff>0</xdr:rowOff>
    </xdr:from>
    <xdr:ext cx="184731" cy="264560"/>
    <xdr:sp macro="" textlink="">
      <xdr:nvSpPr>
        <xdr:cNvPr id="194" name="Textfeld 193">
          <a:extLst>
            <a:ext uri="{FF2B5EF4-FFF2-40B4-BE49-F238E27FC236}">
              <a16:creationId xmlns:a16="http://schemas.microsoft.com/office/drawing/2014/main" id="{00000000-0008-0000-0000-0000C2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595</xdr:row>
      <xdr:rowOff>0</xdr:rowOff>
    </xdr:from>
    <xdr:ext cx="184731" cy="264560"/>
    <xdr:sp macro="" textlink="">
      <xdr:nvSpPr>
        <xdr:cNvPr id="195" name="Textfeld 194">
          <a:extLst>
            <a:ext uri="{FF2B5EF4-FFF2-40B4-BE49-F238E27FC236}">
              <a16:creationId xmlns:a16="http://schemas.microsoft.com/office/drawing/2014/main" id="{00000000-0008-0000-0000-0000C3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600</xdr:row>
      <xdr:rowOff>107577</xdr:rowOff>
    </xdr:from>
    <xdr:ext cx="184731" cy="264560"/>
    <xdr:sp macro="" textlink="">
      <xdr:nvSpPr>
        <xdr:cNvPr id="196" name="Textfeld 195">
          <a:extLst>
            <a:ext uri="{FF2B5EF4-FFF2-40B4-BE49-F238E27FC236}">
              <a16:creationId xmlns:a16="http://schemas.microsoft.com/office/drawing/2014/main" id="{00000000-0008-0000-0000-0000C4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600</xdr:row>
      <xdr:rowOff>107577</xdr:rowOff>
    </xdr:from>
    <xdr:ext cx="184731" cy="264560"/>
    <xdr:sp macro="" textlink="">
      <xdr:nvSpPr>
        <xdr:cNvPr id="197" name="Textfeld 196">
          <a:extLst>
            <a:ext uri="{FF2B5EF4-FFF2-40B4-BE49-F238E27FC236}">
              <a16:creationId xmlns:a16="http://schemas.microsoft.com/office/drawing/2014/main" id="{00000000-0008-0000-0000-0000C5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600</xdr:row>
      <xdr:rowOff>0</xdr:rowOff>
    </xdr:from>
    <xdr:ext cx="184731" cy="264560"/>
    <xdr:sp macro="" textlink="">
      <xdr:nvSpPr>
        <xdr:cNvPr id="198" name="Textfeld 197">
          <a:extLst>
            <a:ext uri="{FF2B5EF4-FFF2-40B4-BE49-F238E27FC236}">
              <a16:creationId xmlns:a16="http://schemas.microsoft.com/office/drawing/2014/main" id="{00000000-0008-0000-0000-0000C6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600</xdr:row>
      <xdr:rowOff>0</xdr:rowOff>
    </xdr:from>
    <xdr:ext cx="184731" cy="264560"/>
    <xdr:sp macro="" textlink="">
      <xdr:nvSpPr>
        <xdr:cNvPr id="199" name="Textfeld 198">
          <a:extLst>
            <a:ext uri="{FF2B5EF4-FFF2-40B4-BE49-F238E27FC236}">
              <a16:creationId xmlns:a16="http://schemas.microsoft.com/office/drawing/2014/main" id="{00000000-0008-0000-0000-0000C7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107577</xdr:rowOff>
    </xdr:from>
    <xdr:ext cx="184731" cy="264560"/>
    <xdr:sp macro="" textlink="">
      <xdr:nvSpPr>
        <xdr:cNvPr id="200" name="Textfeld 199">
          <a:extLst>
            <a:ext uri="{FF2B5EF4-FFF2-40B4-BE49-F238E27FC236}">
              <a16:creationId xmlns:a16="http://schemas.microsoft.com/office/drawing/2014/main" id="{00000000-0008-0000-0000-0000C8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107577</xdr:rowOff>
    </xdr:from>
    <xdr:ext cx="184731" cy="264560"/>
    <xdr:sp macro="" textlink="">
      <xdr:nvSpPr>
        <xdr:cNvPr id="201" name="Textfeld 200">
          <a:extLst>
            <a:ext uri="{FF2B5EF4-FFF2-40B4-BE49-F238E27FC236}">
              <a16:creationId xmlns:a16="http://schemas.microsoft.com/office/drawing/2014/main" id="{00000000-0008-0000-0000-0000C9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0</xdr:rowOff>
    </xdr:from>
    <xdr:ext cx="184731" cy="264560"/>
    <xdr:sp macro="" textlink="">
      <xdr:nvSpPr>
        <xdr:cNvPr id="202" name="Textfeld 201">
          <a:extLst>
            <a:ext uri="{FF2B5EF4-FFF2-40B4-BE49-F238E27FC236}">
              <a16:creationId xmlns:a16="http://schemas.microsoft.com/office/drawing/2014/main" id="{00000000-0008-0000-0000-0000CA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0</xdr:rowOff>
    </xdr:from>
    <xdr:ext cx="184731" cy="264560"/>
    <xdr:sp macro="" textlink="">
      <xdr:nvSpPr>
        <xdr:cNvPr id="203" name="Textfeld 202">
          <a:extLst>
            <a:ext uri="{FF2B5EF4-FFF2-40B4-BE49-F238E27FC236}">
              <a16:creationId xmlns:a16="http://schemas.microsoft.com/office/drawing/2014/main" id="{00000000-0008-0000-0000-0000CB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107577</xdr:rowOff>
    </xdr:from>
    <xdr:ext cx="184731" cy="264560"/>
    <xdr:sp macro="" textlink="">
      <xdr:nvSpPr>
        <xdr:cNvPr id="204" name="Textfeld 203">
          <a:extLst>
            <a:ext uri="{FF2B5EF4-FFF2-40B4-BE49-F238E27FC236}">
              <a16:creationId xmlns:a16="http://schemas.microsoft.com/office/drawing/2014/main" id="{00000000-0008-0000-0000-0000CC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107577</xdr:rowOff>
    </xdr:from>
    <xdr:ext cx="184731" cy="264560"/>
    <xdr:sp macro="" textlink="">
      <xdr:nvSpPr>
        <xdr:cNvPr id="205" name="Textfeld 204">
          <a:extLst>
            <a:ext uri="{FF2B5EF4-FFF2-40B4-BE49-F238E27FC236}">
              <a16:creationId xmlns:a16="http://schemas.microsoft.com/office/drawing/2014/main" id="{00000000-0008-0000-0000-0000CD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0</xdr:rowOff>
    </xdr:from>
    <xdr:ext cx="184731" cy="264560"/>
    <xdr:sp macro="" textlink="">
      <xdr:nvSpPr>
        <xdr:cNvPr id="206" name="Textfeld 205">
          <a:extLst>
            <a:ext uri="{FF2B5EF4-FFF2-40B4-BE49-F238E27FC236}">
              <a16:creationId xmlns:a16="http://schemas.microsoft.com/office/drawing/2014/main" id="{00000000-0008-0000-0000-0000CE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0</xdr:rowOff>
    </xdr:from>
    <xdr:ext cx="184731" cy="264560"/>
    <xdr:sp macro="" textlink="">
      <xdr:nvSpPr>
        <xdr:cNvPr id="207" name="Textfeld 206">
          <a:extLst>
            <a:ext uri="{FF2B5EF4-FFF2-40B4-BE49-F238E27FC236}">
              <a16:creationId xmlns:a16="http://schemas.microsoft.com/office/drawing/2014/main" id="{00000000-0008-0000-0000-0000CF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107577</xdr:rowOff>
    </xdr:from>
    <xdr:ext cx="184731" cy="264560"/>
    <xdr:sp macro="" textlink="">
      <xdr:nvSpPr>
        <xdr:cNvPr id="208" name="Textfeld 207">
          <a:extLst>
            <a:ext uri="{FF2B5EF4-FFF2-40B4-BE49-F238E27FC236}">
              <a16:creationId xmlns:a16="http://schemas.microsoft.com/office/drawing/2014/main" id="{00000000-0008-0000-0000-0000D0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107577</xdr:rowOff>
    </xdr:from>
    <xdr:ext cx="184731" cy="264560"/>
    <xdr:sp macro="" textlink="">
      <xdr:nvSpPr>
        <xdr:cNvPr id="209" name="Textfeld 208">
          <a:extLst>
            <a:ext uri="{FF2B5EF4-FFF2-40B4-BE49-F238E27FC236}">
              <a16:creationId xmlns:a16="http://schemas.microsoft.com/office/drawing/2014/main" id="{00000000-0008-0000-0000-0000D1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0</xdr:rowOff>
    </xdr:from>
    <xdr:ext cx="184731" cy="264560"/>
    <xdr:sp macro="" textlink="">
      <xdr:nvSpPr>
        <xdr:cNvPr id="210" name="Textfeld 209">
          <a:extLst>
            <a:ext uri="{FF2B5EF4-FFF2-40B4-BE49-F238E27FC236}">
              <a16:creationId xmlns:a16="http://schemas.microsoft.com/office/drawing/2014/main" id="{00000000-0008-0000-0000-0000D2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0</xdr:rowOff>
    </xdr:from>
    <xdr:ext cx="184731" cy="264560"/>
    <xdr:sp macro="" textlink="">
      <xdr:nvSpPr>
        <xdr:cNvPr id="211" name="Textfeld 210">
          <a:extLst>
            <a:ext uri="{FF2B5EF4-FFF2-40B4-BE49-F238E27FC236}">
              <a16:creationId xmlns:a16="http://schemas.microsoft.com/office/drawing/2014/main" id="{00000000-0008-0000-0000-0000D3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599</xdr:row>
      <xdr:rowOff>107577</xdr:rowOff>
    </xdr:from>
    <xdr:ext cx="184731" cy="264560"/>
    <xdr:sp macro="" textlink="">
      <xdr:nvSpPr>
        <xdr:cNvPr id="212" name="Textfeld 211">
          <a:extLst>
            <a:ext uri="{FF2B5EF4-FFF2-40B4-BE49-F238E27FC236}">
              <a16:creationId xmlns:a16="http://schemas.microsoft.com/office/drawing/2014/main" id="{00000000-0008-0000-0000-0000D4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599</xdr:row>
      <xdr:rowOff>107577</xdr:rowOff>
    </xdr:from>
    <xdr:ext cx="184731" cy="264560"/>
    <xdr:sp macro="" textlink="">
      <xdr:nvSpPr>
        <xdr:cNvPr id="213" name="Textfeld 212">
          <a:extLst>
            <a:ext uri="{FF2B5EF4-FFF2-40B4-BE49-F238E27FC236}">
              <a16:creationId xmlns:a16="http://schemas.microsoft.com/office/drawing/2014/main" id="{00000000-0008-0000-0000-0000D5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599</xdr:row>
      <xdr:rowOff>0</xdr:rowOff>
    </xdr:from>
    <xdr:ext cx="184731" cy="264560"/>
    <xdr:sp macro="" textlink="">
      <xdr:nvSpPr>
        <xdr:cNvPr id="214" name="Textfeld 213">
          <a:extLst>
            <a:ext uri="{FF2B5EF4-FFF2-40B4-BE49-F238E27FC236}">
              <a16:creationId xmlns:a16="http://schemas.microsoft.com/office/drawing/2014/main" id="{00000000-0008-0000-0000-0000D6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599</xdr:row>
      <xdr:rowOff>0</xdr:rowOff>
    </xdr:from>
    <xdr:ext cx="184731" cy="264560"/>
    <xdr:sp macro="" textlink="">
      <xdr:nvSpPr>
        <xdr:cNvPr id="215" name="Textfeld 214">
          <a:extLst>
            <a:ext uri="{FF2B5EF4-FFF2-40B4-BE49-F238E27FC236}">
              <a16:creationId xmlns:a16="http://schemas.microsoft.com/office/drawing/2014/main" id="{00000000-0008-0000-0000-0000D7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107577</xdr:rowOff>
    </xdr:from>
    <xdr:ext cx="184731" cy="264560"/>
    <xdr:sp macro="" textlink="">
      <xdr:nvSpPr>
        <xdr:cNvPr id="216" name="Textfeld 215">
          <a:extLst>
            <a:ext uri="{FF2B5EF4-FFF2-40B4-BE49-F238E27FC236}">
              <a16:creationId xmlns:a16="http://schemas.microsoft.com/office/drawing/2014/main" id="{00000000-0008-0000-0000-0000D8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107577</xdr:rowOff>
    </xdr:from>
    <xdr:ext cx="184731" cy="264560"/>
    <xdr:sp macro="" textlink="">
      <xdr:nvSpPr>
        <xdr:cNvPr id="217" name="Textfeld 216">
          <a:extLst>
            <a:ext uri="{FF2B5EF4-FFF2-40B4-BE49-F238E27FC236}">
              <a16:creationId xmlns:a16="http://schemas.microsoft.com/office/drawing/2014/main" id="{00000000-0008-0000-0000-0000D9000000}"/>
            </a:ext>
          </a:extLst>
        </xdr:cNvPr>
        <xdr:cNvSpPr txBox="1"/>
      </xdr:nvSpPr>
      <xdr:spPr>
        <a:xfrm>
          <a:off x="6150429" y="5985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218" name="Textfeld 217">
          <a:extLst>
            <a:ext uri="{FF2B5EF4-FFF2-40B4-BE49-F238E27FC236}">
              <a16:creationId xmlns:a16="http://schemas.microsoft.com/office/drawing/2014/main" id="{00000000-0008-0000-0000-0000DA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219" name="Textfeld 218">
          <a:extLst>
            <a:ext uri="{FF2B5EF4-FFF2-40B4-BE49-F238E27FC236}">
              <a16:creationId xmlns:a16="http://schemas.microsoft.com/office/drawing/2014/main" id="{00000000-0008-0000-0000-0000DB000000}"/>
            </a:ext>
          </a:extLst>
        </xdr:cNvPr>
        <xdr:cNvSpPr txBox="1"/>
      </xdr:nvSpPr>
      <xdr:spPr>
        <a:xfrm>
          <a:off x="6150429" y="5878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606</xdr:row>
      <xdr:rowOff>107577</xdr:rowOff>
    </xdr:from>
    <xdr:ext cx="184731" cy="264560"/>
    <xdr:sp macro="" textlink="">
      <xdr:nvSpPr>
        <xdr:cNvPr id="220" name="Textfeld 219">
          <a:extLst>
            <a:ext uri="{FF2B5EF4-FFF2-40B4-BE49-F238E27FC236}">
              <a16:creationId xmlns:a16="http://schemas.microsoft.com/office/drawing/2014/main" id="{00000000-0008-0000-0000-0000DC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606</xdr:row>
      <xdr:rowOff>107577</xdr:rowOff>
    </xdr:from>
    <xdr:ext cx="184731" cy="264560"/>
    <xdr:sp macro="" textlink="">
      <xdr:nvSpPr>
        <xdr:cNvPr id="221" name="Textfeld 220">
          <a:extLst>
            <a:ext uri="{FF2B5EF4-FFF2-40B4-BE49-F238E27FC236}">
              <a16:creationId xmlns:a16="http://schemas.microsoft.com/office/drawing/2014/main" id="{00000000-0008-0000-0000-0000DD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606</xdr:row>
      <xdr:rowOff>0</xdr:rowOff>
    </xdr:from>
    <xdr:ext cx="184731" cy="264560"/>
    <xdr:sp macro="" textlink="">
      <xdr:nvSpPr>
        <xdr:cNvPr id="222" name="Textfeld 221">
          <a:extLst>
            <a:ext uri="{FF2B5EF4-FFF2-40B4-BE49-F238E27FC236}">
              <a16:creationId xmlns:a16="http://schemas.microsoft.com/office/drawing/2014/main" id="{00000000-0008-0000-0000-0000DE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606</xdr:row>
      <xdr:rowOff>0</xdr:rowOff>
    </xdr:from>
    <xdr:ext cx="184731" cy="264560"/>
    <xdr:sp macro="" textlink="">
      <xdr:nvSpPr>
        <xdr:cNvPr id="223" name="Textfeld 222">
          <a:extLst>
            <a:ext uri="{FF2B5EF4-FFF2-40B4-BE49-F238E27FC236}">
              <a16:creationId xmlns:a16="http://schemas.microsoft.com/office/drawing/2014/main" id="{00000000-0008-0000-0000-0000DF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607</xdr:row>
      <xdr:rowOff>107577</xdr:rowOff>
    </xdr:from>
    <xdr:ext cx="184731" cy="264560"/>
    <xdr:sp macro="" textlink="">
      <xdr:nvSpPr>
        <xdr:cNvPr id="224" name="Textfeld 223">
          <a:extLst>
            <a:ext uri="{FF2B5EF4-FFF2-40B4-BE49-F238E27FC236}">
              <a16:creationId xmlns:a16="http://schemas.microsoft.com/office/drawing/2014/main" id="{00000000-0008-0000-0000-0000E0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607</xdr:row>
      <xdr:rowOff>107577</xdr:rowOff>
    </xdr:from>
    <xdr:ext cx="184731" cy="264560"/>
    <xdr:sp macro="" textlink="">
      <xdr:nvSpPr>
        <xdr:cNvPr id="225" name="Textfeld 224">
          <a:extLst>
            <a:ext uri="{FF2B5EF4-FFF2-40B4-BE49-F238E27FC236}">
              <a16:creationId xmlns:a16="http://schemas.microsoft.com/office/drawing/2014/main" id="{00000000-0008-0000-0000-0000E1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607</xdr:row>
      <xdr:rowOff>0</xdr:rowOff>
    </xdr:from>
    <xdr:ext cx="184731" cy="264560"/>
    <xdr:sp macro="" textlink="">
      <xdr:nvSpPr>
        <xdr:cNvPr id="226" name="Textfeld 225">
          <a:extLst>
            <a:ext uri="{FF2B5EF4-FFF2-40B4-BE49-F238E27FC236}">
              <a16:creationId xmlns:a16="http://schemas.microsoft.com/office/drawing/2014/main" id="{00000000-0008-0000-0000-0000E2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607</xdr:row>
      <xdr:rowOff>0</xdr:rowOff>
    </xdr:from>
    <xdr:ext cx="184731" cy="264560"/>
    <xdr:sp macro="" textlink="">
      <xdr:nvSpPr>
        <xdr:cNvPr id="227" name="Textfeld 226">
          <a:extLst>
            <a:ext uri="{FF2B5EF4-FFF2-40B4-BE49-F238E27FC236}">
              <a16:creationId xmlns:a16="http://schemas.microsoft.com/office/drawing/2014/main" id="{00000000-0008-0000-0000-0000E3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605</xdr:row>
      <xdr:rowOff>107577</xdr:rowOff>
    </xdr:from>
    <xdr:ext cx="184731" cy="264560"/>
    <xdr:sp macro="" textlink="">
      <xdr:nvSpPr>
        <xdr:cNvPr id="228" name="Textfeld 227">
          <a:extLst>
            <a:ext uri="{FF2B5EF4-FFF2-40B4-BE49-F238E27FC236}">
              <a16:creationId xmlns:a16="http://schemas.microsoft.com/office/drawing/2014/main" id="{00000000-0008-0000-0000-0000E4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605</xdr:row>
      <xdr:rowOff>107577</xdr:rowOff>
    </xdr:from>
    <xdr:ext cx="184731" cy="264560"/>
    <xdr:sp macro="" textlink="">
      <xdr:nvSpPr>
        <xdr:cNvPr id="229" name="Textfeld 228">
          <a:extLst>
            <a:ext uri="{FF2B5EF4-FFF2-40B4-BE49-F238E27FC236}">
              <a16:creationId xmlns:a16="http://schemas.microsoft.com/office/drawing/2014/main" id="{00000000-0008-0000-0000-0000E5000000}"/>
            </a:ext>
          </a:extLst>
        </xdr:cNvPr>
        <xdr:cNvSpPr txBox="1"/>
      </xdr:nvSpPr>
      <xdr:spPr>
        <a:xfrm>
          <a:off x="6150429" y="10653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605</xdr:row>
      <xdr:rowOff>0</xdr:rowOff>
    </xdr:from>
    <xdr:ext cx="184731" cy="264560"/>
    <xdr:sp macro="" textlink="">
      <xdr:nvSpPr>
        <xdr:cNvPr id="230" name="Textfeld 229">
          <a:extLst>
            <a:ext uri="{FF2B5EF4-FFF2-40B4-BE49-F238E27FC236}">
              <a16:creationId xmlns:a16="http://schemas.microsoft.com/office/drawing/2014/main" id="{00000000-0008-0000-0000-0000E6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605</xdr:row>
      <xdr:rowOff>0</xdr:rowOff>
    </xdr:from>
    <xdr:ext cx="184731" cy="264560"/>
    <xdr:sp macro="" textlink="">
      <xdr:nvSpPr>
        <xdr:cNvPr id="231" name="Textfeld 230">
          <a:extLst>
            <a:ext uri="{FF2B5EF4-FFF2-40B4-BE49-F238E27FC236}">
              <a16:creationId xmlns:a16="http://schemas.microsoft.com/office/drawing/2014/main" id="{00000000-0008-0000-0000-0000E7000000}"/>
            </a:ext>
          </a:extLst>
        </xdr:cNvPr>
        <xdr:cNvSpPr txBox="1"/>
      </xdr:nvSpPr>
      <xdr:spPr>
        <a:xfrm>
          <a:off x="6150429" y="105455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608</xdr:row>
      <xdr:rowOff>107577</xdr:rowOff>
    </xdr:from>
    <xdr:ext cx="184731" cy="264560"/>
    <xdr:sp macro="" textlink="">
      <xdr:nvSpPr>
        <xdr:cNvPr id="232" name="Textfeld 231">
          <a:extLst>
            <a:ext uri="{FF2B5EF4-FFF2-40B4-BE49-F238E27FC236}">
              <a16:creationId xmlns:a16="http://schemas.microsoft.com/office/drawing/2014/main" id="{00000000-0008-0000-0000-0000E8000000}"/>
            </a:ext>
          </a:extLst>
        </xdr:cNvPr>
        <xdr:cNvSpPr txBox="1"/>
      </xdr:nvSpPr>
      <xdr:spPr>
        <a:xfrm>
          <a:off x="6150429" y="100854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608</xdr:row>
      <xdr:rowOff>107577</xdr:rowOff>
    </xdr:from>
    <xdr:ext cx="184731" cy="264560"/>
    <xdr:sp macro="" textlink="">
      <xdr:nvSpPr>
        <xdr:cNvPr id="233" name="Textfeld 232">
          <a:extLst>
            <a:ext uri="{FF2B5EF4-FFF2-40B4-BE49-F238E27FC236}">
              <a16:creationId xmlns:a16="http://schemas.microsoft.com/office/drawing/2014/main" id="{00000000-0008-0000-0000-0000E9000000}"/>
            </a:ext>
          </a:extLst>
        </xdr:cNvPr>
        <xdr:cNvSpPr txBox="1"/>
      </xdr:nvSpPr>
      <xdr:spPr>
        <a:xfrm>
          <a:off x="6150429" y="100854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608</xdr:row>
      <xdr:rowOff>0</xdr:rowOff>
    </xdr:from>
    <xdr:ext cx="184731" cy="264560"/>
    <xdr:sp macro="" textlink="">
      <xdr:nvSpPr>
        <xdr:cNvPr id="234" name="Textfeld 233">
          <a:extLst>
            <a:ext uri="{FF2B5EF4-FFF2-40B4-BE49-F238E27FC236}">
              <a16:creationId xmlns:a16="http://schemas.microsoft.com/office/drawing/2014/main" id="{00000000-0008-0000-0000-0000EA000000}"/>
            </a:ext>
          </a:extLst>
        </xdr:cNvPr>
        <xdr:cNvSpPr txBox="1"/>
      </xdr:nvSpPr>
      <xdr:spPr>
        <a:xfrm>
          <a:off x="6150429" y="100747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608</xdr:row>
      <xdr:rowOff>0</xdr:rowOff>
    </xdr:from>
    <xdr:ext cx="184731" cy="264560"/>
    <xdr:sp macro="" textlink="">
      <xdr:nvSpPr>
        <xdr:cNvPr id="235" name="Textfeld 234">
          <a:extLst>
            <a:ext uri="{FF2B5EF4-FFF2-40B4-BE49-F238E27FC236}">
              <a16:creationId xmlns:a16="http://schemas.microsoft.com/office/drawing/2014/main" id="{00000000-0008-0000-0000-0000EB000000}"/>
            </a:ext>
          </a:extLst>
        </xdr:cNvPr>
        <xdr:cNvSpPr txBox="1"/>
      </xdr:nvSpPr>
      <xdr:spPr>
        <a:xfrm>
          <a:off x="6150429" y="100747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452</xdr:row>
      <xdr:rowOff>107577</xdr:rowOff>
    </xdr:from>
    <xdr:ext cx="184731" cy="264560"/>
    <xdr:sp macro="" textlink="">
      <xdr:nvSpPr>
        <xdr:cNvPr id="236" name="Textfeld 235">
          <a:extLst>
            <a:ext uri="{FF2B5EF4-FFF2-40B4-BE49-F238E27FC236}">
              <a16:creationId xmlns:a16="http://schemas.microsoft.com/office/drawing/2014/main" id="{00000000-0008-0000-0000-0000EC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329</xdr:row>
      <xdr:rowOff>107577</xdr:rowOff>
    </xdr:from>
    <xdr:ext cx="184731" cy="264560"/>
    <xdr:sp macro="" textlink="">
      <xdr:nvSpPr>
        <xdr:cNvPr id="237" name="Textfeld 236">
          <a:extLst>
            <a:ext uri="{FF2B5EF4-FFF2-40B4-BE49-F238E27FC236}">
              <a16:creationId xmlns:a16="http://schemas.microsoft.com/office/drawing/2014/main" id="{00000000-0008-0000-0000-0000ED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305</xdr:row>
      <xdr:rowOff>0</xdr:rowOff>
    </xdr:from>
    <xdr:ext cx="184731" cy="264560"/>
    <xdr:sp macro="" textlink="">
      <xdr:nvSpPr>
        <xdr:cNvPr id="238" name="Textfeld 237">
          <a:extLst>
            <a:ext uri="{FF2B5EF4-FFF2-40B4-BE49-F238E27FC236}">
              <a16:creationId xmlns:a16="http://schemas.microsoft.com/office/drawing/2014/main" id="{00000000-0008-0000-0000-0000EE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611</xdr:row>
      <xdr:rowOff>107577</xdr:rowOff>
    </xdr:from>
    <xdr:ext cx="184731" cy="264560"/>
    <xdr:sp macro="" textlink="">
      <xdr:nvSpPr>
        <xdr:cNvPr id="239" name="Textfeld 238">
          <a:extLst>
            <a:ext uri="{FF2B5EF4-FFF2-40B4-BE49-F238E27FC236}">
              <a16:creationId xmlns:a16="http://schemas.microsoft.com/office/drawing/2014/main" id="{00000000-0008-0000-0000-0000EF00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611</xdr:row>
      <xdr:rowOff>107577</xdr:rowOff>
    </xdr:from>
    <xdr:ext cx="184731" cy="264560"/>
    <xdr:sp macro="" textlink="">
      <xdr:nvSpPr>
        <xdr:cNvPr id="240" name="Textfeld 239">
          <a:extLst>
            <a:ext uri="{FF2B5EF4-FFF2-40B4-BE49-F238E27FC236}">
              <a16:creationId xmlns:a16="http://schemas.microsoft.com/office/drawing/2014/main" id="{00000000-0008-0000-0000-0000F000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611</xdr:row>
      <xdr:rowOff>0</xdr:rowOff>
    </xdr:from>
    <xdr:ext cx="184731" cy="264560"/>
    <xdr:sp macro="" textlink="">
      <xdr:nvSpPr>
        <xdr:cNvPr id="241" name="Textfeld 240">
          <a:extLst>
            <a:ext uri="{FF2B5EF4-FFF2-40B4-BE49-F238E27FC236}">
              <a16:creationId xmlns:a16="http://schemas.microsoft.com/office/drawing/2014/main" id="{00000000-0008-0000-0000-0000F1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611</xdr:row>
      <xdr:rowOff>0</xdr:rowOff>
    </xdr:from>
    <xdr:ext cx="184731" cy="264560"/>
    <xdr:sp macro="" textlink="">
      <xdr:nvSpPr>
        <xdr:cNvPr id="242" name="Textfeld 241">
          <a:extLst>
            <a:ext uri="{FF2B5EF4-FFF2-40B4-BE49-F238E27FC236}">
              <a16:creationId xmlns:a16="http://schemas.microsoft.com/office/drawing/2014/main" id="{00000000-0008-0000-0000-0000F2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613</xdr:row>
      <xdr:rowOff>107577</xdr:rowOff>
    </xdr:from>
    <xdr:ext cx="184731" cy="264560"/>
    <xdr:sp macro="" textlink="">
      <xdr:nvSpPr>
        <xdr:cNvPr id="243" name="Textfeld 242">
          <a:extLst>
            <a:ext uri="{FF2B5EF4-FFF2-40B4-BE49-F238E27FC236}">
              <a16:creationId xmlns:a16="http://schemas.microsoft.com/office/drawing/2014/main" id="{00000000-0008-0000-0000-0000F3000000}"/>
            </a:ext>
          </a:extLst>
        </xdr:cNvPr>
        <xdr:cNvSpPr txBox="1"/>
      </xdr:nvSpPr>
      <xdr:spPr>
        <a:xfrm>
          <a:off x="6150429" y="1018481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613</xdr:row>
      <xdr:rowOff>107577</xdr:rowOff>
    </xdr:from>
    <xdr:ext cx="184731" cy="264560"/>
    <xdr:sp macro="" textlink="">
      <xdr:nvSpPr>
        <xdr:cNvPr id="244" name="Textfeld 243">
          <a:extLst>
            <a:ext uri="{FF2B5EF4-FFF2-40B4-BE49-F238E27FC236}">
              <a16:creationId xmlns:a16="http://schemas.microsoft.com/office/drawing/2014/main" id="{00000000-0008-0000-0000-0000F4000000}"/>
            </a:ext>
          </a:extLst>
        </xdr:cNvPr>
        <xdr:cNvSpPr txBox="1"/>
      </xdr:nvSpPr>
      <xdr:spPr>
        <a:xfrm>
          <a:off x="6150429" y="1018481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613</xdr:row>
      <xdr:rowOff>0</xdr:rowOff>
    </xdr:from>
    <xdr:ext cx="184731" cy="264560"/>
    <xdr:sp macro="" textlink="">
      <xdr:nvSpPr>
        <xdr:cNvPr id="245" name="Textfeld 244">
          <a:extLst>
            <a:ext uri="{FF2B5EF4-FFF2-40B4-BE49-F238E27FC236}">
              <a16:creationId xmlns:a16="http://schemas.microsoft.com/office/drawing/2014/main" id="{00000000-0008-0000-0000-0000F5000000}"/>
            </a:ext>
          </a:extLst>
        </xdr:cNvPr>
        <xdr:cNvSpPr txBox="1"/>
      </xdr:nvSpPr>
      <xdr:spPr>
        <a:xfrm>
          <a:off x="6150429" y="10174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613</xdr:row>
      <xdr:rowOff>0</xdr:rowOff>
    </xdr:from>
    <xdr:ext cx="184731" cy="264560"/>
    <xdr:sp macro="" textlink="">
      <xdr:nvSpPr>
        <xdr:cNvPr id="246" name="Textfeld 245">
          <a:extLst>
            <a:ext uri="{FF2B5EF4-FFF2-40B4-BE49-F238E27FC236}">
              <a16:creationId xmlns:a16="http://schemas.microsoft.com/office/drawing/2014/main" id="{00000000-0008-0000-0000-0000F6000000}"/>
            </a:ext>
          </a:extLst>
        </xdr:cNvPr>
        <xdr:cNvSpPr txBox="1"/>
      </xdr:nvSpPr>
      <xdr:spPr>
        <a:xfrm>
          <a:off x="6150429" y="10174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305</xdr:row>
      <xdr:rowOff>107577</xdr:rowOff>
    </xdr:from>
    <xdr:ext cx="184731" cy="264560"/>
    <xdr:sp macro="" textlink="">
      <xdr:nvSpPr>
        <xdr:cNvPr id="247" name="Textfeld 246">
          <a:extLst>
            <a:ext uri="{FF2B5EF4-FFF2-40B4-BE49-F238E27FC236}">
              <a16:creationId xmlns:a16="http://schemas.microsoft.com/office/drawing/2014/main" id="{00000000-0008-0000-0000-0000F7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328</xdr:row>
      <xdr:rowOff>107577</xdr:rowOff>
    </xdr:from>
    <xdr:ext cx="184731" cy="264560"/>
    <xdr:sp macro="" textlink="">
      <xdr:nvSpPr>
        <xdr:cNvPr id="248" name="Textfeld 247">
          <a:extLst>
            <a:ext uri="{FF2B5EF4-FFF2-40B4-BE49-F238E27FC236}">
              <a16:creationId xmlns:a16="http://schemas.microsoft.com/office/drawing/2014/main" id="{00000000-0008-0000-0000-0000F8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507</xdr:row>
      <xdr:rowOff>0</xdr:rowOff>
    </xdr:from>
    <xdr:ext cx="184731" cy="264560"/>
    <xdr:sp macro="" textlink="">
      <xdr:nvSpPr>
        <xdr:cNvPr id="249" name="Textfeld 248">
          <a:extLst>
            <a:ext uri="{FF2B5EF4-FFF2-40B4-BE49-F238E27FC236}">
              <a16:creationId xmlns:a16="http://schemas.microsoft.com/office/drawing/2014/main" id="{00000000-0008-0000-0000-0000F9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610</xdr:row>
      <xdr:rowOff>107577</xdr:rowOff>
    </xdr:from>
    <xdr:ext cx="184731" cy="264560"/>
    <xdr:sp macro="" textlink="">
      <xdr:nvSpPr>
        <xdr:cNvPr id="250" name="Textfeld 249">
          <a:extLst>
            <a:ext uri="{FF2B5EF4-FFF2-40B4-BE49-F238E27FC236}">
              <a16:creationId xmlns:a16="http://schemas.microsoft.com/office/drawing/2014/main" id="{00000000-0008-0000-0000-0000FA00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610</xdr:row>
      <xdr:rowOff>107577</xdr:rowOff>
    </xdr:from>
    <xdr:ext cx="184731" cy="264560"/>
    <xdr:sp macro="" textlink="">
      <xdr:nvSpPr>
        <xdr:cNvPr id="251" name="Textfeld 250">
          <a:extLst>
            <a:ext uri="{FF2B5EF4-FFF2-40B4-BE49-F238E27FC236}">
              <a16:creationId xmlns:a16="http://schemas.microsoft.com/office/drawing/2014/main" id="{00000000-0008-0000-0000-0000FB00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610</xdr:row>
      <xdr:rowOff>0</xdr:rowOff>
    </xdr:from>
    <xdr:ext cx="184731" cy="264560"/>
    <xdr:sp macro="" textlink="">
      <xdr:nvSpPr>
        <xdr:cNvPr id="252" name="Textfeld 251">
          <a:extLst>
            <a:ext uri="{FF2B5EF4-FFF2-40B4-BE49-F238E27FC236}">
              <a16:creationId xmlns:a16="http://schemas.microsoft.com/office/drawing/2014/main" id="{00000000-0008-0000-0000-0000FC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610</xdr:row>
      <xdr:rowOff>0</xdr:rowOff>
    </xdr:from>
    <xdr:ext cx="184731" cy="264560"/>
    <xdr:sp macro="" textlink="">
      <xdr:nvSpPr>
        <xdr:cNvPr id="253" name="Textfeld 252">
          <a:extLst>
            <a:ext uri="{FF2B5EF4-FFF2-40B4-BE49-F238E27FC236}">
              <a16:creationId xmlns:a16="http://schemas.microsoft.com/office/drawing/2014/main" id="{00000000-0008-0000-0000-0000FD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316</xdr:row>
      <xdr:rowOff>107577</xdr:rowOff>
    </xdr:from>
    <xdr:ext cx="184731" cy="264560"/>
    <xdr:sp macro="" textlink="">
      <xdr:nvSpPr>
        <xdr:cNvPr id="254" name="Textfeld 253">
          <a:extLst>
            <a:ext uri="{FF2B5EF4-FFF2-40B4-BE49-F238E27FC236}">
              <a16:creationId xmlns:a16="http://schemas.microsoft.com/office/drawing/2014/main" id="{00000000-0008-0000-0000-0000FE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315</xdr:row>
      <xdr:rowOff>0</xdr:rowOff>
    </xdr:from>
    <xdr:ext cx="184731" cy="264560"/>
    <xdr:sp macro="" textlink="">
      <xdr:nvSpPr>
        <xdr:cNvPr id="255" name="Textfeld 254">
          <a:extLst>
            <a:ext uri="{FF2B5EF4-FFF2-40B4-BE49-F238E27FC236}">
              <a16:creationId xmlns:a16="http://schemas.microsoft.com/office/drawing/2014/main" id="{00000000-0008-0000-0000-0000FF00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87</xdr:row>
      <xdr:rowOff>107577</xdr:rowOff>
    </xdr:from>
    <xdr:ext cx="184731" cy="264560"/>
    <xdr:sp macro="" textlink="">
      <xdr:nvSpPr>
        <xdr:cNvPr id="256" name="Textfeld 255">
          <a:extLst>
            <a:ext uri="{FF2B5EF4-FFF2-40B4-BE49-F238E27FC236}">
              <a16:creationId xmlns:a16="http://schemas.microsoft.com/office/drawing/2014/main" id="{00000000-0008-0000-0000-000000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334</xdr:row>
      <xdr:rowOff>107577</xdr:rowOff>
    </xdr:from>
    <xdr:ext cx="184731" cy="264560"/>
    <xdr:sp macro="" textlink="">
      <xdr:nvSpPr>
        <xdr:cNvPr id="257" name="Textfeld 256">
          <a:extLst>
            <a:ext uri="{FF2B5EF4-FFF2-40B4-BE49-F238E27FC236}">
              <a16:creationId xmlns:a16="http://schemas.microsoft.com/office/drawing/2014/main" id="{00000000-0008-0000-0000-000001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307</xdr:row>
      <xdr:rowOff>0</xdr:rowOff>
    </xdr:from>
    <xdr:ext cx="184731" cy="264560"/>
    <xdr:sp macro="" textlink="">
      <xdr:nvSpPr>
        <xdr:cNvPr id="258" name="Textfeld 257">
          <a:extLst>
            <a:ext uri="{FF2B5EF4-FFF2-40B4-BE49-F238E27FC236}">
              <a16:creationId xmlns:a16="http://schemas.microsoft.com/office/drawing/2014/main" id="{00000000-0008-0000-0000-000002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615</xdr:row>
      <xdr:rowOff>107577</xdr:rowOff>
    </xdr:from>
    <xdr:ext cx="184731" cy="264560"/>
    <xdr:sp macro="" textlink="">
      <xdr:nvSpPr>
        <xdr:cNvPr id="259" name="Textfeld 258">
          <a:extLst>
            <a:ext uri="{FF2B5EF4-FFF2-40B4-BE49-F238E27FC236}">
              <a16:creationId xmlns:a16="http://schemas.microsoft.com/office/drawing/2014/main" id="{00000000-0008-0000-0000-00000301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615</xdr:row>
      <xdr:rowOff>107577</xdr:rowOff>
    </xdr:from>
    <xdr:ext cx="184731" cy="264560"/>
    <xdr:sp macro="" textlink="">
      <xdr:nvSpPr>
        <xdr:cNvPr id="260" name="Textfeld 259">
          <a:extLst>
            <a:ext uri="{FF2B5EF4-FFF2-40B4-BE49-F238E27FC236}">
              <a16:creationId xmlns:a16="http://schemas.microsoft.com/office/drawing/2014/main" id="{00000000-0008-0000-0000-000004010000}"/>
            </a:ext>
          </a:extLst>
        </xdr:cNvPr>
        <xdr:cNvSpPr txBox="1"/>
      </xdr:nvSpPr>
      <xdr:spPr>
        <a:xfrm>
          <a:off x="6150429" y="128438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615</xdr:row>
      <xdr:rowOff>0</xdr:rowOff>
    </xdr:from>
    <xdr:ext cx="184731" cy="264560"/>
    <xdr:sp macro="" textlink="">
      <xdr:nvSpPr>
        <xdr:cNvPr id="261" name="Textfeld 260">
          <a:extLst>
            <a:ext uri="{FF2B5EF4-FFF2-40B4-BE49-F238E27FC236}">
              <a16:creationId xmlns:a16="http://schemas.microsoft.com/office/drawing/2014/main" id="{00000000-0008-0000-0000-000005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615</xdr:row>
      <xdr:rowOff>0</xdr:rowOff>
    </xdr:from>
    <xdr:ext cx="184731" cy="264560"/>
    <xdr:sp macro="" textlink="">
      <xdr:nvSpPr>
        <xdr:cNvPr id="262" name="Textfeld 261">
          <a:extLst>
            <a:ext uri="{FF2B5EF4-FFF2-40B4-BE49-F238E27FC236}">
              <a16:creationId xmlns:a16="http://schemas.microsoft.com/office/drawing/2014/main" id="{00000000-0008-0000-0000-000006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321</xdr:row>
      <xdr:rowOff>107577</xdr:rowOff>
    </xdr:from>
    <xdr:ext cx="184731" cy="264560"/>
    <xdr:sp macro="" textlink="">
      <xdr:nvSpPr>
        <xdr:cNvPr id="263" name="Textfeld 262">
          <a:extLst>
            <a:ext uri="{FF2B5EF4-FFF2-40B4-BE49-F238E27FC236}">
              <a16:creationId xmlns:a16="http://schemas.microsoft.com/office/drawing/2014/main" id="{00000000-0008-0000-0000-000007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320</xdr:row>
      <xdr:rowOff>0</xdr:rowOff>
    </xdr:from>
    <xdr:ext cx="184731" cy="264560"/>
    <xdr:sp macro="" textlink="">
      <xdr:nvSpPr>
        <xdr:cNvPr id="264" name="Textfeld 263">
          <a:extLst>
            <a:ext uri="{FF2B5EF4-FFF2-40B4-BE49-F238E27FC236}">
              <a16:creationId xmlns:a16="http://schemas.microsoft.com/office/drawing/2014/main" id="{00000000-0008-0000-0000-000008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320</xdr:row>
      <xdr:rowOff>107577</xdr:rowOff>
    </xdr:from>
    <xdr:ext cx="184731" cy="264560"/>
    <xdr:sp macro="" textlink="">
      <xdr:nvSpPr>
        <xdr:cNvPr id="265" name="Textfeld 264">
          <a:extLst>
            <a:ext uri="{FF2B5EF4-FFF2-40B4-BE49-F238E27FC236}">
              <a16:creationId xmlns:a16="http://schemas.microsoft.com/office/drawing/2014/main" id="{00000000-0008-0000-0000-000009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319</xdr:row>
      <xdr:rowOff>0</xdr:rowOff>
    </xdr:from>
    <xdr:ext cx="184731" cy="264560"/>
    <xdr:sp macro="" textlink="">
      <xdr:nvSpPr>
        <xdr:cNvPr id="266" name="Textfeld 265">
          <a:extLst>
            <a:ext uri="{FF2B5EF4-FFF2-40B4-BE49-F238E27FC236}">
              <a16:creationId xmlns:a16="http://schemas.microsoft.com/office/drawing/2014/main" id="{00000000-0008-0000-0000-00000A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338</xdr:row>
      <xdr:rowOff>107577</xdr:rowOff>
    </xdr:from>
    <xdr:ext cx="184731" cy="264560"/>
    <xdr:sp macro="" textlink="">
      <xdr:nvSpPr>
        <xdr:cNvPr id="267" name="Textfeld 266">
          <a:extLst>
            <a:ext uri="{FF2B5EF4-FFF2-40B4-BE49-F238E27FC236}">
              <a16:creationId xmlns:a16="http://schemas.microsoft.com/office/drawing/2014/main" id="{00000000-0008-0000-0000-00000B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532</xdr:row>
      <xdr:rowOff>0</xdr:rowOff>
    </xdr:from>
    <xdr:ext cx="184731" cy="264560"/>
    <xdr:sp macro="" textlink="">
      <xdr:nvSpPr>
        <xdr:cNvPr id="268" name="Textfeld 267">
          <a:extLst>
            <a:ext uri="{FF2B5EF4-FFF2-40B4-BE49-F238E27FC236}">
              <a16:creationId xmlns:a16="http://schemas.microsoft.com/office/drawing/2014/main" id="{00000000-0008-0000-0000-00000C010000}"/>
            </a:ext>
          </a:extLst>
        </xdr:cNvPr>
        <xdr:cNvSpPr txBox="1"/>
      </xdr:nvSpPr>
      <xdr:spPr>
        <a:xfrm>
          <a:off x="6150429" y="1273628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612</xdr:row>
      <xdr:rowOff>107577</xdr:rowOff>
    </xdr:from>
    <xdr:ext cx="184731" cy="264560"/>
    <xdr:sp macro="" textlink="">
      <xdr:nvSpPr>
        <xdr:cNvPr id="269" name="Textfeld 268">
          <a:extLst>
            <a:ext uri="{FF2B5EF4-FFF2-40B4-BE49-F238E27FC236}">
              <a16:creationId xmlns:a16="http://schemas.microsoft.com/office/drawing/2014/main" id="{00000000-0008-0000-0000-00000D010000}"/>
            </a:ext>
          </a:extLst>
        </xdr:cNvPr>
        <xdr:cNvSpPr txBox="1"/>
      </xdr:nvSpPr>
      <xdr:spPr>
        <a:xfrm>
          <a:off x="6150429" y="1018481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612</xdr:row>
      <xdr:rowOff>107577</xdr:rowOff>
    </xdr:from>
    <xdr:ext cx="184731" cy="264560"/>
    <xdr:sp macro="" textlink="">
      <xdr:nvSpPr>
        <xdr:cNvPr id="270" name="Textfeld 269">
          <a:extLst>
            <a:ext uri="{FF2B5EF4-FFF2-40B4-BE49-F238E27FC236}">
              <a16:creationId xmlns:a16="http://schemas.microsoft.com/office/drawing/2014/main" id="{00000000-0008-0000-0000-00000E010000}"/>
            </a:ext>
          </a:extLst>
        </xdr:cNvPr>
        <xdr:cNvSpPr txBox="1"/>
      </xdr:nvSpPr>
      <xdr:spPr>
        <a:xfrm>
          <a:off x="6150429" y="1018481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612</xdr:row>
      <xdr:rowOff>0</xdr:rowOff>
    </xdr:from>
    <xdr:ext cx="184731" cy="264560"/>
    <xdr:sp macro="" textlink="">
      <xdr:nvSpPr>
        <xdr:cNvPr id="271" name="Textfeld 270">
          <a:extLst>
            <a:ext uri="{FF2B5EF4-FFF2-40B4-BE49-F238E27FC236}">
              <a16:creationId xmlns:a16="http://schemas.microsoft.com/office/drawing/2014/main" id="{00000000-0008-0000-0000-00000F010000}"/>
            </a:ext>
          </a:extLst>
        </xdr:cNvPr>
        <xdr:cNvSpPr txBox="1"/>
      </xdr:nvSpPr>
      <xdr:spPr>
        <a:xfrm>
          <a:off x="6150429" y="10174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612</xdr:row>
      <xdr:rowOff>0</xdr:rowOff>
    </xdr:from>
    <xdr:ext cx="184731" cy="264560"/>
    <xdr:sp macro="" textlink="">
      <xdr:nvSpPr>
        <xdr:cNvPr id="272" name="Textfeld 271">
          <a:extLst>
            <a:ext uri="{FF2B5EF4-FFF2-40B4-BE49-F238E27FC236}">
              <a16:creationId xmlns:a16="http://schemas.microsoft.com/office/drawing/2014/main" id="{00000000-0008-0000-0000-000010010000}"/>
            </a:ext>
          </a:extLst>
        </xdr:cNvPr>
        <xdr:cNvSpPr txBox="1"/>
      </xdr:nvSpPr>
      <xdr:spPr>
        <a:xfrm>
          <a:off x="6150429" y="10174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619</xdr:row>
      <xdr:rowOff>107577</xdr:rowOff>
    </xdr:from>
    <xdr:ext cx="184731" cy="264560"/>
    <xdr:sp macro="" textlink="">
      <xdr:nvSpPr>
        <xdr:cNvPr id="273" name="Textfeld 272">
          <a:extLst>
            <a:ext uri="{FF2B5EF4-FFF2-40B4-BE49-F238E27FC236}">
              <a16:creationId xmlns:a16="http://schemas.microsoft.com/office/drawing/2014/main" id="{00000000-0008-0000-0000-000011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619</xdr:row>
      <xdr:rowOff>107577</xdr:rowOff>
    </xdr:from>
    <xdr:ext cx="184731" cy="264560"/>
    <xdr:sp macro="" textlink="">
      <xdr:nvSpPr>
        <xdr:cNvPr id="274" name="Textfeld 273">
          <a:extLst>
            <a:ext uri="{FF2B5EF4-FFF2-40B4-BE49-F238E27FC236}">
              <a16:creationId xmlns:a16="http://schemas.microsoft.com/office/drawing/2014/main" id="{00000000-0008-0000-0000-000012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619</xdr:row>
      <xdr:rowOff>0</xdr:rowOff>
    </xdr:from>
    <xdr:ext cx="184731" cy="264560"/>
    <xdr:sp macro="" textlink="">
      <xdr:nvSpPr>
        <xdr:cNvPr id="275" name="Textfeld 274">
          <a:extLst>
            <a:ext uri="{FF2B5EF4-FFF2-40B4-BE49-F238E27FC236}">
              <a16:creationId xmlns:a16="http://schemas.microsoft.com/office/drawing/2014/main" id="{00000000-0008-0000-0000-000013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619</xdr:row>
      <xdr:rowOff>0</xdr:rowOff>
    </xdr:from>
    <xdr:ext cx="184731" cy="264560"/>
    <xdr:sp macro="" textlink="">
      <xdr:nvSpPr>
        <xdr:cNvPr id="276" name="Textfeld 275">
          <a:extLst>
            <a:ext uri="{FF2B5EF4-FFF2-40B4-BE49-F238E27FC236}">
              <a16:creationId xmlns:a16="http://schemas.microsoft.com/office/drawing/2014/main" id="{00000000-0008-0000-0000-000014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618</xdr:row>
      <xdr:rowOff>107577</xdr:rowOff>
    </xdr:from>
    <xdr:ext cx="184731" cy="264560"/>
    <xdr:sp macro="" textlink="">
      <xdr:nvSpPr>
        <xdr:cNvPr id="277" name="Textfeld 276">
          <a:extLst>
            <a:ext uri="{FF2B5EF4-FFF2-40B4-BE49-F238E27FC236}">
              <a16:creationId xmlns:a16="http://schemas.microsoft.com/office/drawing/2014/main" id="{00000000-0008-0000-0000-000015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618</xdr:row>
      <xdr:rowOff>107577</xdr:rowOff>
    </xdr:from>
    <xdr:ext cx="184731" cy="264560"/>
    <xdr:sp macro="" textlink="">
      <xdr:nvSpPr>
        <xdr:cNvPr id="278" name="Textfeld 277">
          <a:extLst>
            <a:ext uri="{FF2B5EF4-FFF2-40B4-BE49-F238E27FC236}">
              <a16:creationId xmlns:a16="http://schemas.microsoft.com/office/drawing/2014/main" id="{00000000-0008-0000-0000-000016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618</xdr:row>
      <xdr:rowOff>0</xdr:rowOff>
    </xdr:from>
    <xdr:ext cx="184731" cy="264560"/>
    <xdr:sp macro="" textlink="">
      <xdr:nvSpPr>
        <xdr:cNvPr id="279" name="Textfeld 278">
          <a:extLst>
            <a:ext uri="{FF2B5EF4-FFF2-40B4-BE49-F238E27FC236}">
              <a16:creationId xmlns:a16="http://schemas.microsoft.com/office/drawing/2014/main" id="{00000000-0008-0000-0000-000017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618</xdr:row>
      <xdr:rowOff>0</xdr:rowOff>
    </xdr:from>
    <xdr:ext cx="184731" cy="264560"/>
    <xdr:sp macro="" textlink="">
      <xdr:nvSpPr>
        <xdr:cNvPr id="280" name="Textfeld 279">
          <a:extLst>
            <a:ext uri="{FF2B5EF4-FFF2-40B4-BE49-F238E27FC236}">
              <a16:creationId xmlns:a16="http://schemas.microsoft.com/office/drawing/2014/main" id="{00000000-0008-0000-0000-000018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621</xdr:row>
      <xdr:rowOff>107577</xdr:rowOff>
    </xdr:from>
    <xdr:ext cx="184731" cy="264560"/>
    <xdr:sp macro="" textlink="">
      <xdr:nvSpPr>
        <xdr:cNvPr id="281" name="Textfeld 280">
          <a:extLst>
            <a:ext uri="{FF2B5EF4-FFF2-40B4-BE49-F238E27FC236}">
              <a16:creationId xmlns:a16="http://schemas.microsoft.com/office/drawing/2014/main" id="{00000000-0008-0000-0000-000019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621</xdr:row>
      <xdr:rowOff>107577</xdr:rowOff>
    </xdr:from>
    <xdr:ext cx="184731" cy="264560"/>
    <xdr:sp macro="" textlink="">
      <xdr:nvSpPr>
        <xdr:cNvPr id="282" name="Textfeld 281">
          <a:extLst>
            <a:ext uri="{FF2B5EF4-FFF2-40B4-BE49-F238E27FC236}">
              <a16:creationId xmlns:a16="http://schemas.microsoft.com/office/drawing/2014/main" id="{00000000-0008-0000-0000-00001A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621</xdr:row>
      <xdr:rowOff>0</xdr:rowOff>
    </xdr:from>
    <xdr:ext cx="184731" cy="264560"/>
    <xdr:sp macro="" textlink="">
      <xdr:nvSpPr>
        <xdr:cNvPr id="283" name="Textfeld 282">
          <a:extLst>
            <a:ext uri="{FF2B5EF4-FFF2-40B4-BE49-F238E27FC236}">
              <a16:creationId xmlns:a16="http://schemas.microsoft.com/office/drawing/2014/main" id="{00000000-0008-0000-0000-00001B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621</xdr:row>
      <xdr:rowOff>0</xdr:rowOff>
    </xdr:from>
    <xdr:ext cx="184731" cy="264560"/>
    <xdr:sp macro="" textlink="">
      <xdr:nvSpPr>
        <xdr:cNvPr id="284" name="Textfeld 283">
          <a:extLst>
            <a:ext uri="{FF2B5EF4-FFF2-40B4-BE49-F238E27FC236}">
              <a16:creationId xmlns:a16="http://schemas.microsoft.com/office/drawing/2014/main" id="{00000000-0008-0000-0000-00001C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107577</xdr:rowOff>
    </xdr:from>
    <xdr:ext cx="184731" cy="264560"/>
    <xdr:sp macro="" textlink="">
      <xdr:nvSpPr>
        <xdr:cNvPr id="285" name="Textfeld 284">
          <a:extLst>
            <a:ext uri="{FF2B5EF4-FFF2-40B4-BE49-F238E27FC236}">
              <a16:creationId xmlns:a16="http://schemas.microsoft.com/office/drawing/2014/main" id="{00000000-0008-0000-0000-00001D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107577</xdr:rowOff>
    </xdr:from>
    <xdr:ext cx="184731" cy="264560"/>
    <xdr:sp macro="" textlink="">
      <xdr:nvSpPr>
        <xdr:cNvPr id="286" name="Textfeld 285">
          <a:extLst>
            <a:ext uri="{FF2B5EF4-FFF2-40B4-BE49-F238E27FC236}">
              <a16:creationId xmlns:a16="http://schemas.microsoft.com/office/drawing/2014/main" id="{00000000-0008-0000-0000-00001E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0</xdr:rowOff>
    </xdr:from>
    <xdr:ext cx="184731" cy="264560"/>
    <xdr:sp macro="" textlink="">
      <xdr:nvSpPr>
        <xdr:cNvPr id="287" name="Textfeld 286">
          <a:extLst>
            <a:ext uri="{FF2B5EF4-FFF2-40B4-BE49-F238E27FC236}">
              <a16:creationId xmlns:a16="http://schemas.microsoft.com/office/drawing/2014/main" id="{00000000-0008-0000-0000-00001F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0</xdr:rowOff>
    </xdr:from>
    <xdr:ext cx="184731" cy="264560"/>
    <xdr:sp macro="" textlink="">
      <xdr:nvSpPr>
        <xdr:cNvPr id="288" name="Textfeld 287">
          <a:extLst>
            <a:ext uri="{FF2B5EF4-FFF2-40B4-BE49-F238E27FC236}">
              <a16:creationId xmlns:a16="http://schemas.microsoft.com/office/drawing/2014/main" id="{00000000-0008-0000-0000-000020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629</xdr:row>
      <xdr:rowOff>107577</xdr:rowOff>
    </xdr:from>
    <xdr:ext cx="184731" cy="264560"/>
    <xdr:sp macro="" textlink="">
      <xdr:nvSpPr>
        <xdr:cNvPr id="289" name="Textfeld 288">
          <a:extLst>
            <a:ext uri="{FF2B5EF4-FFF2-40B4-BE49-F238E27FC236}">
              <a16:creationId xmlns:a16="http://schemas.microsoft.com/office/drawing/2014/main" id="{00000000-0008-0000-0000-000021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629</xdr:row>
      <xdr:rowOff>107577</xdr:rowOff>
    </xdr:from>
    <xdr:ext cx="184731" cy="264560"/>
    <xdr:sp macro="" textlink="">
      <xdr:nvSpPr>
        <xdr:cNvPr id="290" name="Textfeld 289">
          <a:extLst>
            <a:ext uri="{FF2B5EF4-FFF2-40B4-BE49-F238E27FC236}">
              <a16:creationId xmlns:a16="http://schemas.microsoft.com/office/drawing/2014/main" id="{00000000-0008-0000-0000-000022010000}"/>
            </a:ext>
          </a:extLst>
        </xdr:cNvPr>
        <xdr:cNvSpPr txBox="1"/>
      </xdr:nvSpPr>
      <xdr:spPr>
        <a:xfrm>
          <a:off x="6150429" y="17633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629</xdr:row>
      <xdr:rowOff>0</xdr:rowOff>
    </xdr:from>
    <xdr:ext cx="184731" cy="264560"/>
    <xdr:sp macro="" textlink="">
      <xdr:nvSpPr>
        <xdr:cNvPr id="291" name="Textfeld 290">
          <a:extLst>
            <a:ext uri="{FF2B5EF4-FFF2-40B4-BE49-F238E27FC236}">
              <a16:creationId xmlns:a16="http://schemas.microsoft.com/office/drawing/2014/main" id="{00000000-0008-0000-0000-000023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629</xdr:row>
      <xdr:rowOff>0</xdr:rowOff>
    </xdr:from>
    <xdr:ext cx="184731" cy="264560"/>
    <xdr:sp macro="" textlink="">
      <xdr:nvSpPr>
        <xdr:cNvPr id="292" name="Textfeld 291">
          <a:extLst>
            <a:ext uri="{FF2B5EF4-FFF2-40B4-BE49-F238E27FC236}">
              <a16:creationId xmlns:a16="http://schemas.microsoft.com/office/drawing/2014/main" id="{00000000-0008-0000-0000-000024010000}"/>
            </a:ext>
          </a:extLst>
        </xdr:cNvPr>
        <xdr:cNvSpPr txBox="1"/>
      </xdr:nvSpPr>
      <xdr:spPr>
        <a:xfrm>
          <a:off x="6150429" y="1752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626</xdr:row>
      <xdr:rowOff>107577</xdr:rowOff>
    </xdr:from>
    <xdr:ext cx="184731" cy="264560"/>
    <xdr:sp macro="" textlink="">
      <xdr:nvSpPr>
        <xdr:cNvPr id="293" name="Textfeld 292">
          <a:extLst>
            <a:ext uri="{FF2B5EF4-FFF2-40B4-BE49-F238E27FC236}">
              <a16:creationId xmlns:a16="http://schemas.microsoft.com/office/drawing/2014/main" id="{00000000-0008-0000-0000-000025010000}"/>
            </a:ext>
          </a:extLst>
        </xdr:cNvPr>
        <xdr:cNvSpPr txBox="1"/>
      </xdr:nvSpPr>
      <xdr:spPr>
        <a:xfrm>
          <a:off x="6150429" y="262196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626</xdr:row>
      <xdr:rowOff>107577</xdr:rowOff>
    </xdr:from>
    <xdr:ext cx="184731" cy="264560"/>
    <xdr:sp macro="" textlink="">
      <xdr:nvSpPr>
        <xdr:cNvPr id="294" name="Textfeld 293">
          <a:extLst>
            <a:ext uri="{FF2B5EF4-FFF2-40B4-BE49-F238E27FC236}">
              <a16:creationId xmlns:a16="http://schemas.microsoft.com/office/drawing/2014/main" id="{00000000-0008-0000-0000-000026010000}"/>
            </a:ext>
          </a:extLst>
        </xdr:cNvPr>
        <xdr:cNvSpPr txBox="1"/>
      </xdr:nvSpPr>
      <xdr:spPr>
        <a:xfrm>
          <a:off x="6150429" y="262196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626</xdr:row>
      <xdr:rowOff>0</xdr:rowOff>
    </xdr:from>
    <xdr:ext cx="184731" cy="264560"/>
    <xdr:sp macro="" textlink="">
      <xdr:nvSpPr>
        <xdr:cNvPr id="295" name="Textfeld 294">
          <a:extLst>
            <a:ext uri="{FF2B5EF4-FFF2-40B4-BE49-F238E27FC236}">
              <a16:creationId xmlns:a16="http://schemas.microsoft.com/office/drawing/2014/main" id="{00000000-0008-0000-0000-000027010000}"/>
            </a:ext>
          </a:extLst>
        </xdr:cNvPr>
        <xdr:cNvSpPr txBox="1"/>
      </xdr:nvSpPr>
      <xdr:spPr>
        <a:xfrm>
          <a:off x="6150429" y="26112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626</xdr:row>
      <xdr:rowOff>0</xdr:rowOff>
    </xdr:from>
    <xdr:ext cx="184731" cy="264560"/>
    <xdr:sp macro="" textlink="">
      <xdr:nvSpPr>
        <xdr:cNvPr id="296" name="Textfeld 295">
          <a:extLst>
            <a:ext uri="{FF2B5EF4-FFF2-40B4-BE49-F238E27FC236}">
              <a16:creationId xmlns:a16="http://schemas.microsoft.com/office/drawing/2014/main" id="{00000000-0008-0000-0000-000028010000}"/>
            </a:ext>
          </a:extLst>
        </xdr:cNvPr>
        <xdr:cNvSpPr txBox="1"/>
      </xdr:nvSpPr>
      <xdr:spPr>
        <a:xfrm>
          <a:off x="6150429" y="26112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107577</xdr:rowOff>
    </xdr:from>
    <xdr:ext cx="184731" cy="264560"/>
    <xdr:sp macro="" textlink="">
      <xdr:nvSpPr>
        <xdr:cNvPr id="297" name="Textfeld 296">
          <a:extLst>
            <a:ext uri="{FF2B5EF4-FFF2-40B4-BE49-F238E27FC236}">
              <a16:creationId xmlns:a16="http://schemas.microsoft.com/office/drawing/2014/main" id="{00000000-0008-0000-0000-000029010000}"/>
            </a:ext>
          </a:extLst>
        </xdr:cNvPr>
        <xdr:cNvSpPr txBox="1"/>
      </xdr:nvSpPr>
      <xdr:spPr>
        <a:xfrm>
          <a:off x="6150429" y="11463889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107577</xdr:rowOff>
    </xdr:from>
    <xdr:ext cx="184731" cy="264560"/>
    <xdr:sp macro="" textlink="">
      <xdr:nvSpPr>
        <xdr:cNvPr id="298" name="Textfeld 297">
          <a:extLst>
            <a:ext uri="{FF2B5EF4-FFF2-40B4-BE49-F238E27FC236}">
              <a16:creationId xmlns:a16="http://schemas.microsoft.com/office/drawing/2014/main" id="{00000000-0008-0000-0000-00002A010000}"/>
            </a:ext>
          </a:extLst>
        </xdr:cNvPr>
        <xdr:cNvSpPr txBox="1"/>
      </xdr:nvSpPr>
      <xdr:spPr>
        <a:xfrm>
          <a:off x="6150429" y="11463889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107577</xdr:rowOff>
    </xdr:from>
    <xdr:ext cx="184731" cy="264560"/>
    <xdr:sp macro="" textlink="">
      <xdr:nvSpPr>
        <xdr:cNvPr id="299" name="Textfeld 298">
          <a:extLst>
            <a:ext uri="{FF2B5EF4-FFF2-40B4-BE49-F238E27FC236}">
              <a16:creationId xmlns:a16="http://schemas.microsoft.com/office/drawing/2014/main" id="{00000000-0008-0000-0000-00002B010000}"/>
            </a:ext>
          </a:extLst>
        </xdr:cNvPr>
        <xdr:cNvSpPr txBox="1"/>
      </xdr:nvSpPr>
      <xdr:spPr>
        <a:xfrm>
          <a:off x="6150429" y="11463889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0</xdr:rowOff>
    </xdr:from>
    <xdr:ext cx="184731" cy="264560"/>
    <xdr:sp macro="" textlink="">
      <xdr:nvSpPr>
        <xdr:cNvPr id="300" name="Textfeld 299">
          <a:extLst>
            <a:ext uri="{FF2B5EF4-FFF2-40B4-BE49-F238E27FC236}">
              <a16:creationId xmlns:a16="http://schemas.microsoft.com/office/drawing/2014/main" id="{00000000-0008-0000-0000-00002C010000}"/>
            </a:ext>
          </a:extLst>
        </xdr:cNvPr>
        <xdr:cNvSpPr txBox="1"/>
      </xdr:nvSpPr>
      <xdr:spPr>
        <a:xfrm>
          <a:off x="6150429" y="1145313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628</xdr:row>
      <xdr:rowOff>0</xdr:rowOff>
    </xdr:from>
    <xdr:ext cx="184731" cy="264560"/>
    <xdr:sp macro="" textlink="">
      <xdr:nvSpPr>
        <xdr:cNvPr id="301" name="Textfeld 300">
          <a:extLst>
            <a:ext uri="{FF2B5EF4-FFF2-40B4-BE49-F238E27FC236}">
              <a16:creationId xmlns:a16="http://schemas.microsoft.com/office/drawing/2014/main" id="{00000000-0008-0000-0000-00002D010000}"/>
            </a:ext>
          </a:extLst>
        </xdr:cNvPr>
        <xdr:cNvSpPr txBox="1"/>
      </xdr:nvSpPr>
      <xdr:spPr>
        <a:xfrm>
          <a:off x="6150429" y="1145313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0</xdr:rowOff>
    </xdr:from>
    <xdr:ext cx="184731" cy="264560"/>
    <xdr:sp macro="" textlink="">
      <xdr:nvSpPr>
        <xdr:cNvPr id="302" name="Textfeld 301">
          <a:extLst>
            <a:ext uri="{FF2B5EF4-FFF2-40B4-BE49-F238E27FC236}">
              <a16:creationId xmlns:a16="http://schemas.microsoft.com/office/drawing/2014/main" id="{00000000-0008-0000-0000-00002E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107577</xdr:rowOff>
    </xdr:from>
    <xdr:ext cx="184731" cy="264560"/>
    <xdr:sp macro="" textlink="">
      <xdr:nvSpPr>
        <xdr:cNvPr id="303" name="Textfeld 302">
          <a:extLst>
            <a:ext uri="{FF2B5EF4-FFF2-40B4-BE49-F238E27FC236}">
              <a16:creationId xmlns:a16="http://schemas.microsoft.com/office/drawing/2014/main" id="{00000000-0008-0000-0000-00002F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107577</xdr:rowOff>
    </xdr:from>
    <xdr:ext cx="184731" cy="264560"/>
    <xdr:sp macro="" textlink="">
      <xdr:nvSpPr>
        <xdr:cNvPr id="304" name="Textfeld 303">
          <a:extLst>
            <a:ext uri="{FF2B5EF4-FFF2-40B4-BE49-F238E27FC236}">
              <a16:creationId xmlns:a16="http://schemas.microsoft.com/office/drawing/2014/main" id="{00000000-0008-0000-0000-000030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107577</xdr:rowOff>
    </xdr:from>
    <xdr:ext cx="184731" cy="264560"/>
    <xdr:sp macro="" textlink="">
      <xdr:nvSpPr>
        <xdr:cNvPr id="305" name="Textfeld 304">
          <a:extLst>
            <a:ext uri="{FF2B5EF4-FFF2-40B4-BE49-F238E27FC236}">
              <a16:creationId xmlns:a16="http://schemas.microsoft.com/office/drawing/2014/main" id="{00000000-0008-0000-0000-000031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0</xdr:rowOff>
    </xdr:from>
    <xdr:ext cx="184731" cy="264560"/>
    <xdr:sp macro="" textlink="">
      <xdr:nvSpPr>
        <xdr:cNvPr id="306" name="Textfeld 305">
          <a:extLst>
            <a:ext uri="{FF2B5EF4-FFF2-40B4-BE49-F238E27FC236}">
              <a16:creationId xmlns:a16="http://schemas.microsoft.com/office/drawing/2014/main" id="{00000000-0008-0000-0000-000032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625</xdr:row>
      <xdr:rowOff>0</xdr:rowOff>
    </xdr:from>
    <xdr:ext cx="184731" cy="264560"/>
    <xdr:sp macro="" textlink="">
      <xdr:nvSpPr>
        <xdr:cNvPr id="307" name="Textfeld 306">
          <a:extLst>
            <a:ext uri="{FF2B5EF4-FFF2-40B4-BE49-F238E27FC236}">
              <a16:creationId xmlns:a16="http://schemas.microsoft.com/office/drawing/2014/main" id="{00000000-0008-0000-0000-000033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0</xdr:rowOff>
    </xdr:from>
    <xdr:ext cx="184731" cy="264560"/>
    <xdr:sp macro="" textlink="">
      <xdr:nvSpPr>
        <xdr:cNvPr id="308" name="Textfeld 307">
          <a:extLst>
            <a:ext uri="{FF2B5EF4-FFF2-40B4-BE49-F238E27FC236}">
              <a16:creationId xmlns:a16="http://schemas.microsoft.com/office/drawing/2014/main" id="{00000000-0008-0000-0000-000034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107577</xdr:rowOff>
    </xdr:from>
    <xdr:ext cx="184731" cy="264560"/>
    <xdr:sp macro="" textlink="">
      <xdr:nvSpPr>
        <xdr:cNvPr id="309" name="Textfeld 308">
          <a:extLst>
            <a:ext uri="{FF2B5EF4-FFF2-40B4-BE49-F238E27FC236}">
              <a16:creationId xmlns:a16="http://schemas.microsoft.com/office/drawing/2014/main" id="{00000000-0008-0000-0000-000035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107577</xdr:rowOff>
    </xdr:from>
    <xdr:ext cx="184731" cy="264560"/>
    <xdr:sp macro="" textlink="">
      <xdr:nvSpPr>
        <xdr:cNvPr id="310" name="Textfeld 309">
          <a:extLst>
            <a:ext uri="{FF2B5EF4-FFF2-40B4-BE49-F238E27FC236}">
              <a16:creationId xmlns:a16="http://schemas.microsoft.com/office/drawing/2014/main" id="{00000000-0008-0000-0000-000036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107577</xdr:rowOff>
    </xdr:from>
    <xdr:ext cx="184731" cy="264560"/>
    <xdr:sp macro="" textlink="">
      <xdr:nvSpPr>
        <xdr:cNvPr id="311" name="Textfeld 310">
          <a:extLst>
            <a:ext uri="{FF2B5EF4-FFF2-40B4-BE49-F238E27FC236}">
              <a16:creationId xmlns:a16="http://schemas.microsoft.com/office/drawing/2014/main" id="{00000000-0008-0000-0000-000037010000}"/>
            </a:ext>
          </a:extLst>
        </xdr:cNvPr>
        <xdr:cNvSpPr txBox="1"/>
      </xdr:nvSpPr>
      <xdr:spPr>
        <a:xfrm>
          <a:off x="6150429" y="1156322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0</xdr:rowOff>
    </xdr:from>
    <xdr:ext cx="184731" cy="264560"/>
    <xdr:sp macro="" textlink="">
      <xdr:nvSpPr>
        <xdr:cNvPr id="312" name="Textfeld 311">
          <a:extLst>
            <a:ext uri="{FF2B5EF4-FFF2-40B4-BE49-F238E27FC236}">
              <a16:creationId xmlns:a16="http://schemas.microsoft.com/office/drawing/2014/main" id="{00000000-0008-0000-0000-000038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630</xdr:row>
      <xdr:rowOff>0</xdr:rowOff>
    </xdr:from>
    <xdr:ext cx="184731" cy="264560"/>
    <xdr:sp macro="" textlink="">
      <xdr:nvSpPr>
        <xdr:cNvPr id="313" name="Textfeld 312">
          <a:extLst>
            <a:ext uri="{FF2B5EF4-FFF2-40B4-BE49-F238E27FC236}">
              <a16:creationId xmlns:a16="http://schemas.microsoft.com/office/drawing/2014/main" id="{00000000-0008-0000-0000-000039010000}"/>
            </a:ext>
          </a:extLst>
        </xdr:cNvPr>
        <xdr:cNvSpPr txBox="1"/>
      </xdr:nvSpPr>
      <xdr:spPr>
        <a:xfrm>
          <a:off x="6150429" y="1155246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153</xdr:row>
      <xdr:rowOff>0</xdr:rowOff>
    </xdr:from>
    <xdr:ext cx="184731" cy="264560"/>
    <xdr:sp macro="" textlink="">
      <xdr:nvSpPr>
        <xdr:cNvPr id="314" name="Textfeld 313">
          <a:extLst>
            <a:ext uri="{FF2B5EF4-FFF2-40B4-BE49-F238E27FC236}">
              <a16:creationId xmlns:a16="http://schemas.microsoft.com/office/drawing/2014/main" id="{00000000-0008-0000-0000-00003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631</xdr:row>
      <xdr:rowOff>0</xdr:rowOff>
    </xdr:from>
    <xdr:ext cx="184731" cy="264560"/>
    <xdr:sp macro="" textlink="">
      <xdr:nvSpPr>
        <xdr:cNvPr id="315" name="Textfeld 314">
          <a:extLst>
            <a:ext uri="{FF2B5EF4-FFF2-40B4-BE49-F238E27FC236}">
              <a16:creationId xmlns:a16="http://schemas.microsoft.com/office/drawing/2014/main" id="{00000000-0008-0000-0000-00003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xdr:row>
      <xdr:rowOff>0</xdr:rowOff>
    </xdr:from>
    <xdr:ext cx="184731" cy="264560"/>
    <xdr:sp macro="" textlink="">
      <xdr:nvSpPr>
        <xdr:cNvPr id="316" name="Textfeld 315">
          <a:extLst>
            <a:ext uri="{FF2B5EF4-FFF2-40B4-BE49-F238E27FC236}">
              <a16:creationId xmlns:a16="http://schemas.microsoft.com/office/drawing/2014/main" id="{00000000-0008-0000-0000-00003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632</xdr:row>
      <xdr:rowOff>0</xdr:rowOff>
    </xdr:from>
    <xdr:ext cx="184731" cy="264560"/>
    <xdr:sp macro="" textlink="">
      <xdr:nvSpPr>
        <xdr:cNvPr id="317" name="Textfeld 316">
          <a:extLst>
            <a:ext uri="{FF2B5EF4-FFF2-40B4-BE49-F238E27FC236}">
              <a16:creationId xmlns:a16="http://schemas.microsoft.com/office/drawing/2014/main" id="{00000000-0008-0000-0000-00003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389</xdr:row>
      <xdr:rowOff>0</xdr:rowOff>
    </xdr:from>
    <xdr:ext cx="184731" cy="264560"/>
    <xdr:sp macro="" textlink="">
      <xdr:nvSpPr>
        <xdr:cNvPr id="318" name="Textfeld 317">
          <a:extLst>
            <a:ext uri="{FF2B5EF4-FFF2-40B4-BE49-F238E27FC236}">
              <a16:creationId xmlns:a16="http://schemas.microsoft.com/office/drawing/2014/main" id="{00000000-0008-0000-0000-00003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156</xdr:row>
      <xdr:rowOff>0</xdr:rowOff>
    </xdr:from>
    <xdr:ext cx="184731" cy="264560"/>
    <xdr:sp macro="" textlink="">
      <xdr:nvSpPr>
        <xdr:cNvPr id="319" name="Textfeld 318">
          <a:extLst>
            <a:ext uri="{FF2B5EF4-FFF2-40B4-BE49-F238E27FC236}">
              <a16:creationId xmlns:a16="http://schemas.microsoft.com/office/drawing/2014/main" id="{00000000-0008-0000-0000-00003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635</xdr:row>
      <xdr:rowOff>0</xdr:rowOff>
    </xdr:from>
    <xdr:ext cx="184731" cy="264560"/>
    <xdr:sp macro="" textlink="">
      <xdr:nvSpPr>
        <xdr:cNvPr id="320" name="Textfeld 319">
          <a:extLst>
            <a:ext uri="{FF2B5EF4-FFF2-40B4-BE49-F238E27FC236}">
              <a16:creationId xmlns:a16="http://schemas.microsoft.com/office/drawing/2014/main" id="{00000000-0008-0000-0000-00004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634</xdr:row>
      <xdr:rowOff>0</xdr:rowOff>
    </xdr:from>
    <xdr:ext cx="184731" cy="264560"/>
    <xdr:sp macro="" textlink="">
      <xdr:nvSpPr>
        <xdr:cNvPr id="321" name="Textfeld 320">
          <a:extLst>
            <a:ext uri="{FF2B5EF4-FFF2-40B4-BE49-F238E27FC236}">
              <a16:creationId xmlns:a16="http://schemas.microsoft.com/office/drawing/2014/main" id="{00000000-0008-0000-0000-00004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155</xdr:row>
      <xdr:rowOff>0</xdr:rowOff>
    </xdr:from>
    <xdr:ext cx="184731" cy="264560"/>
    <xdr:sp macro="" textlink="">
      <xdr:nvSpPr>
        <xdr:cNvPr id="322" name="Textfeld 321">
          <a:extLst>
            <a:ext uri="{FF2B5EF4-FFF2-40B4-BE49-F238E27FC236}">
              <a16:creationId xmlns:a16="http://schemas.microsoft.com/office/drawing/2014/main" id="{00000000-0008-0000-0000-00004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634</xdr:row>
      <xdr:rowOff>0</xdr:rowOff>
    </xdr:from>
    <xdr:ext cx="184731" cy="264560"/>
    <xdr:sp macro="" textlink="">
      <xdr:nvSpPr>
        <xdr:cNvPr id="323" name="Textfeld 322">
          <a:extLst>
            <a:ext uri="{FF2B5EF4-FFF2-40B4-BE49-F238E27FC236}">
              <a16:creationId xmlns:a16="http://schemas.microsoft.com/office/drawing/2014/main" id="{00000000-0008-0000-0000-00004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157</xdr:row>
      <xdr:rowOff>0</xdr:rowOff>
    </xdr:from>
    <xdr:ext cx="184731" cy="264560"/>
    <xdr:sp macro="" textlink="">
      <xdr:nvSpPr>
        <xdr:cNvPr id="324" name="Textfeld 323">
          <a:extLst>
            <a:ext uri="{FF2B5EF4-FFF2-40B4-BE49-F238E27FC236}">
              <a16:creationId xmlns:a16="http://schemas.microsoft.com/office/drawing/2014/main" id="{00000000-0008-0000-0000-00004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160</xdr:row>
      <xdr:rowOff>0</xdr:rowOff>
    </xdr:from>
    <xdr:ext cx="184731" cy="264560"/>
    <xdr:sp macro="" textlink="">
      <xdr:nvSpPr>
        <xdr:cNvPr id="325" name="Textfeld 324">
          <a:extLst>
            <a:ext uri="{FF2B5EF4-FFF2-40B4-BE49-F238E27FC236}">
              <a16:creationId xmlns:a16="http://schemas.microsoft.com/office/drawing/2014/main" id="{00000000-0008-0000-0000-00004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639</xdr:row>
      <xdr:rowOff>0</xdr:rowOff>
    </xdr:from>
    <xdr:ext cx="184731" cy="264560"/>
    <xdr:sp macro="" textlink="">
      <xdr:nvSpPr>
        <xdr:cNvPr id="326" name="Textfeld 325">
          <a:extLst>
            <a:ext uri="{FF2B5EF4-FFF2-40B4-BE49-F238E27FC236}">
              <a16:creationId xmlns:a16="http://schemas.microsoft.com/office/drawing/2014/main" id="{00000000-0008-0000-0000-00004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637</xdr:row>
      <xdr:rowOff>0</xdr:rowOff>
    </xdr:from>
    <xdr:ext cx="184731" cy="264560"/>
    <xdr:sp macro="" textlink="">
      <xdr:nvSpPr>
        <xdr:cNvPr id="327" name="Textfeld 326">
          <a:extLst>
            <a:ext uri="{FF2B5EF4-FFF2-40B4-BE49-F238E27FC236}">
              <a16:creationId xmlns:a16="http://schemas.microsoft.com/office/drawing/2014/main" id="{00000000-0008-0000-0000-00004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394</xdr:row>
      <xdr:rowOff>0</xdr:rowOff>
    </xdr:from>
    <xdr:ext cx="184731" cy="264560"/>
    <xdr:sp macro="" textlink="">
      <xdr:nvSpPr>
        <xdr:cNvPr id="328" name="Textfeld 327">
          <a:extLst>
            <a:ext uri="{FF2B5EF4-FFF2-40B4-BE49-F238E27FC236}">
              <a16:creationId xmlns:a16="http://schemas.microsoft.com/office/drawing/2014/main" id="{00000000-0008-0000-0000-00004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637</xdr:row>
      <xdr:rowOff>0</xdr:rowOff>
    </xdr:from>
    <xdr:ext cx="184731" cy="264560"/>
    <xdr:sp macro="" textlink="">
      <xdr:nvSpPr>
        <xdr:cNvPr id="329" name="Textfeld 328">
          <a:extLst>
            <a:ext uri="{FF2B5EF4-FFF2-40B4-BE49-F238E27FC236}">
              <a16:creationId xmlns:a16="http://schemas.microsoft.com/office/drawing/2014/main" id="{00000000-0008-0000-0000-00004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161</xdr:row>
      <xdr:rowOff>0</xdr:rowOff>
    </xdr:from>
    <xdr:ext cx="184731" cy="264560"/>
    <xdr:sp macro="" textlink="">
      <xdr:nvSpPr>
        <xdr:cNvPr id="330" name="Textfeld 329">
          <a:extLst>
            <a:ext uri="{FF2B5EF4-FFF2-40B4-BE49-F238E27FC236}">
              <a16:creationId xmlns:a16="http://schemas.microsoft.com/office/drawing/2014/main" id="{00000000-0008-0000-0000-00004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159</xdr:row>
      <xdr:rowOff>0</xdr:rowOff>
    </xdr:from>
    <xdr:ext cx="184731" cy="264560"/>
    <xdr:sp macro="" textlink="">
      <xdr:nvSpPr>
        <xdr:cNvPr id="331" name="Textfeld 330">
          <a:extLst>
            <a:ext uri="{FF2B5EF4-FFF2-40B4-BE49-F238E27FC236}">
              <a16:creationId xmlns:a16="http://schemas.microsoft.com/office/drawing/2014/main" id="{00000000-0008-0000-0000-00004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638</xdr:row>
      <xdr:rowOff>0</xdr:rowOff>
    </xdr:from>
    <xdr:ext cx="184731" cy="264560"/>
    <xdr:sp macro="" textlink="">
      <xdr:nvSpPr>
        <xdr:cNvPr id="332" name="Textfeld 331">
          <a:extLst>
            <a:ext uri="{FF2B5EF4-FFF2-40B4-BE49-F238E27FC236}">
              <a16:creationId xmlns:a16="http://schemas.microsoft.com/office/drawing/2014/main" id="{00000000-0008-0000-0000-00004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162</xdr:row>
      <xdr:rowOff>0</xdr:rowOff>
    </xdr:from>
    <xdr:ext cx="184731" cy="264560"/>
    <xdr:sp macro="" textlink="">
      <xdr:nvSpPr>
        <xdr:cNvPr id="333" name="Textfeld 332">
          <a:extLst>
            <a:ext uri="{FF2B5EF4-FFF2-40B4-BE49-F238E27FC236}">
              <a16:creationId xmlns:a16="http://schemas.microsoft.com/office/drawing/2014/main" id="{00000000-0008-0000-0000-00004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407</xdr:row>
      <xdr:rowOff>0</xdr:rowOff>
    </xdr:from>
    <xdr:ext cx="184731" cy="264560"/>
    <xdr:sp macro="" textlink="">
      <xdr:nvSpPr>
        <xdr:cNvPr id="334" name="Textfeld 333">
          <a:extLst>
            <a:ext uri="{FF2B5EF4-FFF2-40B4-BE49-F238E27FC236}">
              <a16:creationId xmlns:a16="http://schemas.microsoft.com/office/drawing/2014/main" id="{00000000-0008-0000-0000-00004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647</xdr:row>
      <xdr:rowOff>0</xdr:rowOff>
    </xdr:from>
    <xdr:ext cx="184731" cy="264560"/>
    <xdr:sp macro="" textlink="">
      <xdr:nvSpPr>
        <xdr:cNvPr id="335" name="Textfeld 334">
          <a:extLst>
            <a:ext uri="{FF2B5EF4-FFF2-40B4-BE49-F238E27FC236}">
              <a16:creationId xmlns:a16="http://schemas.microsoft.com/office/drawing/2014/main" id="{00000000-0008-0000-0000-00004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365</xdr:row>
      <xdr:rowOff>0</xdr:rowOff>
    </xdr:from>
    <xdr:ext cx="184731" cy="264560"/>
    <xdr:sp macro="" textlink="">
      <xdr:nvSpPr>
        <xdr:cNvPr id="336" name="Textfeld 335">
          <a:extLst>
            <a:ext uri="{FF2B5EF4-FFF2-40B4-BE49-F238E27FC236}">
              <a16:creationId xmlns:a16="http://schemas.microsoft.com/office/drawing/2014/main" id="{00000000-0008-0000-0000-00005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549</xdr:row>
      <xdr:rowOff>0</xdr:rowOff>
    </xdr:from>
    <xdr:ext cx="184731" cy="264560"/>
    <xdr:sp macro="" textlink="">
      <xdr:nvSpPr>
        <xdr:cNvPr id="337" name="Textfeld 336">
          <a:extLst>
            <a:ext uri="{FF2B5EF4-FFF2-40B4-BE49-F238E27FC236}">
              <a16:creationId xmlns:a16="http://schemas.microsoft.com/office/drawing/2014/main" id="{00000000-0008-0000-0000-00005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652</xdr:row>
      <xdr:rowOff>0</xdr:rowOff>
    </xdr:from>
    <xdr:ext cx="184731" cy="264560"/>
    <xdr:sp macro="" textlink="">
      <xdr:nvSpPr>
        <xdr:cNvPr id="338" name="Textfeld 337">
          <a:extLst>
            <a:ext uri="{FF2B5EF4-FFF2-40B4-BE49-F238E27FC236}">
              <a16:creationId xmlns:a16="http://schemas.microsoft.com/office/drawing/2014/main" id="{00000000-0008-0000-0000-00005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574</xdr:row>
      <xdr:rowOff>0</xdr:rowOff>
    </xdr:from>
    <xdr:ext cx="184731" cy="264560"/>
    <xdr:sp macro="" textlink="">
      <xdr:nvSpPr>
        <xdr:cNvPr id="339" name="Textfeld 338">
          <a:extLst>
            <a:ext uri="{FF2B5EF4-FFF2-40B4-BE49-F238E27FC236}">
              <a16:creationId xmlns:a16="http://schemas.microsoft.com/office/drawing/2014/main" id="{00000000-0008-0000-0000-00005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365</xdr:row>
      <xdr:rowOff>0</xdr:rowOff>
    </xdr:from>
    <xdr:ext cx="184731" cy="264560"/>
    <xdr:sp macro="" textlink="">
      <xdr:nvSpPr>
        <xdr:cNvPr id="340" name="Textfeld 339">
          <a:extLst>
            <a:ext uri="{FF2B5EF4-FFF2-40B4-BE49-F238E27FC236}">
              <a16:creationId xmlns:a16="http://schemas.microsoft.com/office/drawing/2014/main" id="{00000000-0008-0000-0000-00005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651</xdr:row>
      <xdr:rowOff>0</xdr:rowOff>
    </xdr:from>
    <xdr:ext cx="184731" cy="264560"/>
    <xdr:sp macro="" textlink="">
      <xdr:nvSpPr>
        <xdr:cNvPr id="341" name="Textfeld 340">
          <a:extLst>
            <a:ext uri="{FF2B5EF4-FFF2-40B4-BE49-F238E27FC236}">
              <a16:creationId xmlns:a16="http://schemas.microsoft.com/office/drawing/2014/main" id="{00000000-0008-0000-0000-00005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648</xdr:row>
      <xdr:rowOff>0</xdr:rowOff>
    </xdr:from>
    <xdr:ext cx="184731" cy="264560"/>
    <xdr:sp macro="" textlink="">
      <xdr:nvSpPr>
        <xdr:cNvPr id="342" name="Textfeld 341">
          <a:extLst>
            <a:ext uri="{FF2B5EF4-FFF2-40B4-BE49-F238E27FC236}">
              <a16:creationId xmlns:a16="http://schemas.microsoft.com/office/drawing/2014/main" id="{00000000-0008-0000-0000-00005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408</xdr:row>
      <xdr:rowOff>0</xdr:rowOff>
    </xdr:from>
    <xdr:ext cx="184731" cy="264560"/>
    <xdr:sp macro="" textlink="">
      <xdr:nvSpPr>
        <xdr:cNvPr id="343" name="Textfeld 342">
          <a:extLst>
            <a:ext uri="{FF2B5EF4-FFF2-40B4-BE49-F238E27FC236}">
              <a16:creationId xmlns:a16="http://schemas.microsoft.com/office/drawing/2014/main" id="{00000000-0008-0000-0000-00005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648</xdr:row>
      <xdr:rowOff>0</xdr:rowOff>
    </xdr:from>
    <xdr:ext cx="184731" cy="264560"/>
    <xdr:sp macro="" textlink="">
      <xdr:nvSpPr>
        <xdr:cNvPr id="344" name="Textfeld 343">
          <a:extLst>
            <a:ext uri="{FF2B5EF4-FFF2-40B4-BE49-F238E27FC236}">
              <a16:creationId xmlns:a16="http://schemas.microsoft.com/office/drawing/2014/main" id="{00000000-0008-0000-0000-00005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409</xdr:row>
      <xdr:rowOff>0</xdr:rowOff>
    </xdr:from>
    <xdr:ext cx="184731" cy="264560"/>
    <xdr:sp macro="" textlink="">
      <xdr:nvSpPr>
        <xdr:cNvPr id="345" name="Textfeld 344">
          <a:extLst>
            <a:ext uri="{FF2B5EF4-FFF2-40B4-BE49-F238E27FC236}">
              <a16:creationId xmlns:a16="http://schemas.microsoft.com/office/drawing/2014/main" id="{00000000-0008-0000-0000-00005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463</xdr:row>
      <xdr:rowOff>0</xdr:rowOff>
    </xdr:from>
    <xdr:ext cx="184731" cy="264560"/>
    <xdr:sp macro="" textlink="">
      <xdr:nvSpPr>
        <xdr:cNvPr id="346" name="Textfeld 345">
          <a:extLst>
            <a:ext uri="{FF2B5EF4-FFF2-40B4-BE49-F238E27FC236}">
              <a16:creationId xmlns:a16="http://schemas.microsoft.com/office/drawing/2014/main" id="{00000000-0008-0000-0000-00005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650</xdr:row>
      <xdr:rowOff>0</xdr:rowOff>
    </xdr:from>
    <xdr:ext cx="184731" cy="264560"/>
    <xdr:sp macro="" textlink="">
      <xdr:nvSpPr>
        <xdr:cNvPr id="347" name="Textfeld 346">
          <a:extLst>
            <a:ext uri="{FF2B5EF4-FFF2-40B4-BE49-F238E27FC236}">
              <a16:creationId xmlns:a16="http://schemas.microsoft.com/office/drawing/2014/main" id="{00000000-0008-0000-0000-00005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647</xdr:row>
      <xdr:rowOff>0</xdr:rowOff>
    </xdr:from>
    <xdr:ext cx="184731" cy="264560"/>
    <xdr:sp macro="" textlink="">
      <xdr:nvSpPr>
        <xdr:cNvPr id="348" name="Textfeld 347">
          <a:extLst>
            <a:ext uri="{FF2B5EF4-FFF2-40B4-BE49-F238E27FC236}">
              <a16:creationId xmlns:a16="http://schemas.microsoft.com/office/drawing/2014/main" id="{00000000-0008-0000-0000-00005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404</xdr:row>
      <xdr:rowOff>0</xdr:rowOff>
    </xdr:from>
    <xdr:ext cx="184731" cy="264560"/>
    <xdr:sp macro="" textlink="">
      <xdr:nvSpPr>
        <xdr:cNvPr id="349" name="Textfeld 348">
          <a:extLst>
            <a:ext uri="{FF2B5EF4-FFF2-40B4-BE49-F238E27FC236}">
              <a16:creationId xmlns:a16="http://schemas.microsoft.com/office/drawing/2014/main" id="{00000000-0008-0000-0000-00005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641</xdr:row>
      <xdr:rowOff>0</xdr:rowOff>
    </xdr:from>
    <xdr:ext cx="184731" cy="264560"/>
    <xdr:sp macro="" textlink="">
      <xdr:nvSpPr>
        <xdr:cNvPr id="350" name="Textfeld 349">
          <a:extLst>
            <a:ext uri="{FF2B5EF4-FFF2-40B4-BE49-F238E27FC236}">
              <a16:creationId xmlns:a16="http://schemas.microsoft.com/office/drawing/2014/main" id="{00000000-0008-0000-0000-00005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164</xdr:row>
      <xdr:rowOff>0</xdr:rowOff>
    </xdr:from>
    <xdr:ext cx="184731" cy="264560"/>
    <xdr:sp macro="" textlink="">
      <xdr:nvSpPr>
        <xdr:cNvPr id="351" name="Textfeld 350">
          <a:extLst>
            <a:ext uri="{FF2B5EF4-FFF2-40B4-BE49-F238E27FC236}">
              <a16:creationId xmlns:a16="http://schemas.microsoft.com/office/drawing/2014/main" id="{00000000-0008-0000-0000-00005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572</xdr:row>
      <xdr:rowOff>0</xdr:rowOff>
    </xdr:from>
    <xdr:ext cx="184731" cy="264560"/>
    <xdr:sp macro="" textlink="">
      <xdr:nvSpPr>
        <xdr:cNvPr id="352" name="Textfeld 351">
          <a:extLst>
            <a:ext uri="{FF2B5EF4-FFF2-40B4-BE49-F238E27FC236}">
              <a16:creationId xmlns:a16="http://schemas.microsoft.com/office/drawing/2014/main" id="{00000000-0008-0000-0000-00006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649</xdr:row>
      <xdr:rowOff>0</xdr:rowOff>
    </xdr:from>
    <xdr:ext cx="184731" cy="264560"/>
    <xdr:sp macro="" textlink="">
      <xdr:nvSpPr>
        <xdr:cNvPr id="353" name="Textfeld 352">
          <a:extLst>
            <a:ext uri="{FF2B5EF4-FFF2-40B4-BE49-F238E27FC236}">
              <a16:creationId xmlns:a16="http://schemas.microsoft.com/office/drawing/2014/main" id="{00000000-0008-0000-0000-00006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170</xdr:row>
      <xdr:rowOff>0</xdr:rowOff>
    </xdr:from>
    <xdr:ext cx="184731" cy="264560"/>
    <xdr:sp macro="" textlink="">
      <xdr:nvSpPr>
        <xdr:cNvPr id="354" name="Textfeld 353">
          <a:extLst>
            <a:ext uri="{FF2B5EF4-FFF2-40B4-BE49-F238E27FC236}">
              <a16:creationId xmlns:a16="http://schemas.microsoft.com/office/drawing/2014/main" id="{00000000-0008-0000-0000-00006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185</xdr:row>
      <xdr:rowOff>0</xdr:rowOff>
    </xdr:from>
    <xdr:ext cx="184731" cy="264560"/>
    <xdr:sp macro="" textlink="">
      <xdr:nvSpPr>
        <xdr:cNvPr id="355" name="Textfeld 354">
          <a:extLst>
            <a:ext uri="{FF2B5EF4-FFF2-40B4-BE49-F238E27FC236}">
              <a16:creationId xmlns:a16="http://schemas.microsoft.com/office/drawing/2014/main" id="{00000000-0008-0000-0000-00006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670</xdr:row>
      <xdr:rowOff>0</xdr:rowOff>
    </xdr:from>
    <xdr:ext cx="184731" cy="264560"/>
    <xdr:sp macro="" textlink="">
      <xdr:nvSpPr>
        <xdr:cNvPr id="356" name="Textfeld 355">
          <a:extLst>
            <a:ext uri="{FF2B5EF4-FFF2-40B4-BE49-F238E27FC236}">
              <a16:creationId xmlns:a16="http://schemas.microsoft.com/office/drawing/2014/main" id="{00000000-0008-0000-0000-00006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418</xdr:row>
      <xdr:rowOff>0</xdr:rowOff>
    </xdr:from>
    <xdr:ext cx="184731" cy="264560"/>
    <xdr:sp macro="" textlink="">
      <xdr:nvSpPr>
        <xdr:cNvPr id="357" name="Textfeld 356">
          <a:extLst>
            <a:ext uri="{FF2B5EF4-FFF2-40B4-BE49-F238E27FC236}">
              <a16:creationId xmlns:a16="http://schemas.microsoft.com/office/drawing/2014/main" id="{00000000-0008-0000-0000-00006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358" name="Textfeld 357">
          <a:extLst>
            <a:ext uri="{FF2B5EF4-FFF2-40B4-BE49-F238E27FC236}">
              <a16:creationId xmlns:a16="http://schemas.microsoft.com/office/drawing/2014/main" id="{00000000-0008-0000-0000-00006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664</xdr:row>
      <xdr:rowOff>0</xdr:rowOff>
    </xdr:from>
    <xdr:ext cx="184731" cy="264560"/>
    <xdr:sp macro="" textlink="">
      <xdr:nvSpPr>
        <xdr:cNvPr id="359" name="Textfeld 358">
          <a:extLst>
            <a:ext uri="{FF2B5EF4-FFF2-40B4-BE49-F238E27FC236}">
              <a16:creationId xmlns:a16="http://schemas.microsoft.com/office/drawing/2014/main" id="{00000000-0008-0000-0000-00006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717</xdr:row>
      <xdr:rowOff>0</xdr:rowOff>
    </xdr:from>
    <xdr:ext cx="184731" cy="264560"/>
    <xdr:sp macro="" textlink="">
      <xdr:nvSpPr>
        <xdr:cNvPr id="360" name="Textfeld 359">
          <a:extLst>
            <a:ext uri="{FF2B5EF4-FFF2-40B4-BE49-F238E27FC236}">
              <a16:creationId xmlns:a16="http://schemas.microsoft.com/office/drawing/2014/main" id="{00000000-0008-0000-0000-00006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177</xdr:row>
      <xdr:rowOff>0</xdr:rowOff>
    </xdr:from>
    <xdr:ext cx="184731" cy="264560"/>
    <xdr:sp macro="" textlink="">
      <xdr:nvSpPr>
        <xdr:cNvPr id="361" name="Textfeld 360">
          <a:extLst>
            <a:ext uri="{FF2B5EF4-FFF2-40B4-BE49-F238E27FC236}">
              <a16:creationId xmlns:a16="http://schemas.microsoft.com/office/drawing/2014/main" id="{00000000-0008-0000-0000-00006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663</xdr:row>
      <xdr:rowOff>0</xdr:rowOff>
    </xdr:from>
    <xdr:ext cx="184731" cy="264560"/>
    <xdr:sp macro="" textlink="">
      <xdr:nvSpPr>
        <xdr:cNvPr id="362" name="Textfeld 361">
          <a:extLst>
            <a:ext uri="{FF2B5EF4-FFF2-40B4-BE49-F238E27FC236}">
              <a16:creationId xmlns:a16="http://schemas.microsoft.com/office/drawing/2014/main" id="{00000000-0008-0000-0000-00006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363" name="Textfeld 362">
          <a:extLst>
            <a:ext uri="{FF2B5EF4-FFF2-40B4-BE49-F238E27FC236}">
              <a16:creationId xmlns:a16="http://schemas.microsoft.com/office/drawing/2014/main" id="{00000000-0008-0000-0000-00006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656</xdr:row>
      <xdr:rowOff>0</xdr:rowOff>
    </xdr:from>
    <xdr:ext cx="184731" cy="264560"/>
    <xdr:sp macro="" textlink="">
      <xdr:nvSpPr>
        <xdr:cNvPr id="364" name="Textfeld 363">
          <a:extLst>
            <a:ext uri="{FF2B5EF4-FFF2-40B4-BE49-F238E27FC236}">
              <a16:creationId xmlns:a16="http://schemas.microsoft.com/office/drawing/2014/main" id="{00000000-0008-0000-0000-00006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662</xdr:row>
      <xdr:rowOff>0</xdr:rowOff>
    </xdr:from>
    <xdr:ext cx="184731" cy="264560"/>
    <xdr:sp macro="" textlink="">
      <xdr:nvSpPr>
        <xdr:cNvPr id="365" name="Textfeld 364">
          <a:extLst>
            <a:ext uri="{FF2B5EF4-FFF2-40B4-BE49-F238E27FC236}">
              <a16:creationId xmlns:a16="http://schemas.microsoft.com/office/drawing/2014/main" id="{00000000-0008-0000-0000-00006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178</xdr:row>
      <xdr:rowOff>0</xdr:rowOff>
    </xdr:from>
    <xdr:ext cx="184731" cy="264560"/>
    <xdr:sp macro="" textlink="">
      <xdr:nvSpPr>
        <xdr:cNvPr id="366" name="Textfeld 365">
          <a:extLst>
            <a:ext uri="{FF2B5EF4-FFF2-40B4-BE49-F238E27FC236}">
              <a16:creationId xmlns:a16="http://schemas.microsoft.com/office/drawing/2014/main" id="{00000000-0008-0000-0000-00006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668</xdr:row>
      <xdr:rowOff>0</xdr:rowOff>
    </xdr:from>
    <xdr:ext cx="184731" cy="264560"/>
    <xdr:sp macro="" textlink="">
      <xdr:nvSpPr>
        <xdr:cNvPr id="367" name="Textfeld 366">
          <a:extLst>
            <a:ext uri="{FF2B5EF4-FFF2-40B4-BE49-F238E27FC236}">
              <a16:creationId xmlns:a16="http://schemas.microsoft.com/office/drawing/2014/main" id="{00000000-0008-0000-0000-00006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675</xdr:row>
      <xdr:rowOff>0</xdr:rowOff>
    </xdr:from>
    <xdr:ext cx="184731" cy="264560"/>
    <xdr:sp macro="" textlink="">
      <xdr:nvSpPr>
        <xdr:cNvPr id="368" name="Textfeld 367">
          <a:extLst>
            <a:ext uri="{FF2B5EF4-FFF2-40B4-BE49-F238E27FC236}">
              <a16:creationId xmlns:a16="http://schemas.microsoft.com/office/drawing/2014/main" id="{00000000-0008-0000-0000-00007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671</xdr:row>
      <xdr:rowOff>0</xdr:rowOff>
    </xdr:from>
    <xdr:ext cx="184731" cy="264560"/>
    <xdr:sp macro="" textlink="">
      <xdr:nvSpPr>
        <xdr:cNvPr id="369" name="Textfeld 368">
          <a:extLst>
            <a:ext uri="{FF2B5EF4-FFF2-40B4-BE49-F238E27FC236}">
              <a16:creationId xmlns:a16="http://schemas.microsoft.com/office/drawing/2014/main" id="{00000000-0008-0000-0000-00007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xdr:row>
      <xdr:rowOff>0</xdr:rowOff>
    </xdr:from>
    <xdr:ext cx="184731" cy="264560"/>
    <xdr:sp macro="" textlink="">
      <xdr:nvSpPr>
        <xdr:cNvPr id="370" name="Textfeld 369">
          <a:extLst>
            <a:ext uri="{FF2B5EF4-FFF2-40B4-BE49-F238E27FC236}">
              <a16:creationId xmlns:a16="http://schemas.microsoft.com/office/drawing/2014/main" id="{00000000-0008-0000-0000-00007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680</xdr:row>
      <xdr:rowOff>0</xdr:rowOff>
    </xdr:from>
    <xdr:ext cx="184731" cy="264560"/>
    <xdr:sp macro="" textlink="">
      <xdr:nvSpPr>
        <xdr:cNvPr id="371" name="Textfeld 370">
          <a:extLst>
            <a:ext uri="{FF2B5EF4-FFF2-40B4-BE49-F238E27FC236}">
              <a16:creationId xmlns:a16="http://schemas.microsoft.com/office/drawing/2014/main" id="{00000000-0008-0000-0000-00007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191</xdr:row>
      <xdr:rowOff>0</xdr:rowOff>
    </xdr:from>
    <xdr:ext cx="184731" cy="264560"/>
    <xdr:sp macro="" textlink="">
      <xdr:nvSpPr>
        <xdr:cNvPr id="372" name="Textfeld 371">
          <a:extLst>
            <a:ext uri="{FF2B5EF4-FFF2-40B4-BE49-F238E27FC236}">
              <a16:creationId xmlns:a16="http://schemas.microsoft.com/office/drawing/2014/main" id="{00000000-0008-0000-0000-00007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655</xdr:row>
      <xdr:rowOff>0</xdr:rowOff>
    </xdr:from>
    <xdr:ext cx="184731" cy="264560"/>
    <xdr:sp macro="" textlink="">
      <xdr:nvSpPr>
        <xdr:cNvPr id="373" name="Textfeld 372">
          <a:extLst>
            <a:ext uri="{FF2B5EF4-FFF2-40B4-BE49-F238E27FC236}">
              <a16:creationId xmlns:a16="http://schemas.microsoft.com/office/drawing/2014/main" id="{00000000-0008-0000-0000-00007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658</xdr:row>
      <xdr:rowOff>0</xdr:rowOff>
    </xdr:from>
    <xdr:ext cx="184731" cy="264560"/>
    <xdr:sp macro="" textlink="">
      <xdr:nvSpPr>
        <xdr:cNvPr id="374" name="Textfeld 373">
          <a:extLst>
            <a:ext uri="{FF2B5EF4-FFF2-40B4-BE49-F238E27FC236}">
              <a16:creationId xmlns:a16="http://schemas.microsoft.com/office/drawing/2014/main" id="{00000000-0008-0000-0000-00007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417</xdr:row>
      <xdr:rowOff>0</xdr:rowOff>
    </xdr:from>
    <xdr:ext cx="184731" cy="264560"/>
    <xdr:sp macro="" textlink="">
      <xdr:nvSpPr>
        <xdr:cNvPr id="375" name="Textfeld 374">
          <a:extLst>
            <a:ext uri="{FF2B5EF4-FFF2-40B4-BE49-F238E27FC236}">
              <a16:creationId xmlns:a16="http://schemas.microsoft.com/office/drawing/2014/main" id="{00000000-0008-0000-0000-00007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423</xdr:row>
      <xdr:rowOff>0</xdr:rowOff>
    </xdr:from>
    <xdr:ext cx="184731" cy="264560"/>
    <xdr:sp macro="" textlink="">
      <xdr:nvSpPr>
        <xdr:cNvPr id="376" name="Textfeld 375">
          <a:extLst>
            <a:ext uri="{FF2B5EF4-FFF2-40B4-BE49-F238E27FC236}">
              <a16:creationId xmlns:a16="http://schemas.microsoft.com/office/drawing/2014/main" id="{00000000-0008-0000-0000-00007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377" name="Textfeld 376">
          <a:extLst>
            <a:ext uri="{FF2B5EF4-FFF2-40B4-BE49-F238E27FC236}">
              <a16:creationId xmlns:a16="http://schemas.microsoft.com/office/drawing/2014/main" id="{00000000-0008-0000-0000-00007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213</xdr:row>
      <xdr:rowOff>0</xdr:rowOff>
    </xdr:from>
    <xdr:ext cx="184731" cy="264560"/>
    <xdr:sp macro="" textlink="">
      <xdr:nvSpPr>
        <xdr:cNvPr id="378" name="Textfeld 377">
          <a:extLst>
            <a:ext uri="{FF2B5EF4-FFF2-40B4-BE49-F238E27FC236}">
              <a16:creationId xmlns:a16="http://schemas.microsoft.com/office/drawing/2014/main" id="{00000000-0008-0000-0000-00007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674</xdr:row>
      <xdr:rowOff>0</xdr:rowOff>
    </xdr:from>
    <xdr:ext cx="184731" cy="264560"/>
    <xdr:sp macro="" textlink="">
      <xdr:nvSpPr>
        <xdr:cNvPr id="379" name="Textfeld 378">
          <a:extLst>
            <a:ext uri="{FF2B5EF4-FFF2-40B4-BE49-F238E27FC236}">
              <a16:creationId xmlns:a16="http://schemas.microsoft.com/office/drawing/2014/main" id="{00000000-0008-0000-0000-00007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380" name="Textfeld 379">
          <a:extLst>
            <a:ext uri="{FF2B5EF4-FFF2-40B4-BE49-F238E27FC236}">
              <a16:creationId xmlns:a16="http://schemas.microsoft.com/office/drawing/2014/main" id="{00000000-0008-0000-0000-00007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679</xdr:row>
      <xdr:rowOff>0</xdr:rowOff>
    </xdr:from>
    <xdr:ext cx="184731" cy="264560"/>
    <xdr:sp macro="" textlink="">
      <xdr:nvSpPr>
        <xdr:cNvPr id="381" name="Textfeld 380">
          <a:extLst>
            <a:ext uri="{FF2B5EF4-FFF2-40B4-BE49-F238E27FC236}">
              <a16:creationId xmlns:a16="http://schemas.microsoft.com/office/drawing/2014/main" id="{00000000-0008-0000-0000-00007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684</xdr:row>
      <xdr:rowOff>0</xdr:rowOff>
    </xdr:from>
    <xdr:ext cx="184731" cy="264560"/>
    <xdr:sp macro="" textlink="">
      <xdr:nvSpPr>
        <xdr:cNvPr id="382" name="Textfeld 381">
          <a:extLst>
            <a:ext uri="{FF2B5EF4-FFF2-40B4-BE49-F238E27FC236}">
              <a16:creationId xmlns:a16="http://schemas.microsoft.com/office/drawing/2014/main" id="{00000000-0008-0000-0000-00007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687</xdr:row>
      <xdr:rowOff>0</xdr:rowOff>
    </xdr:from>
    <xdr:ext cx="184731" cy="264560"/>
    <xdr:sp macro="" textlink="">
      <xdr:nvSpPr>
        <xdr:cNvPr id="383" name="Textfeld 382">
          <a:extLst>
            <a:ext uri="{FF2B5EF4-FFF2-40B4-BE49-F238E27FC236}">
              <a16:creationId xmlns:a16="http://schemas.microsoft.com/office/drawing/2014/main" id="{00000000-0008-0000-0000-00007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201</xdr:row>
      <xdr:rowOff>0</xdr:rowOff>
    </xdr:from>
    <xdr:ext cx="184731" cy="264560"/>
    <xdr:sp macro="" textlink="">
      <xdr:nvSpPr>
        <xdr:cNvPr id="384" name="Textfeld 383">
          <a:extLst>
            <a:ext uri="{FF2B5EF4-FFF2-40B4-BE49-F238E27FC236}">
              <a16:creationId xmlns:a16="http://schemas.microsoft.com/office/drawing/2014/main" id="{00000000-0008-0000-0000-00008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672</xdr:row>
      <xdr:rowOff>0</xdr:rowOff>
    </xdr:from>
    <xdr:ext cx="184731" cy="264560"/>
    <xdr:sp macro="" textlink="">
      <xdr:nvSpPr>
        <xdr:cNvPr id="385" name="Textfeld 384">
          <a:extLst>
            <a:ext uri="{FF2B5EF4-FFF2-40B4-BE49-F238E27FC236}">
              <a16:creationId xmlns:a16="http://schemas.microsoft.com/office/drawing/2014/main" id="{00000000-0008-0000-0000-00008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679</xdr:row>
      <xdr:rowOff>0</xdr:rowOff>
    </xdr:from>
    <xdr:ext cx="184731" cy="264560"/>
    <xdr:sp macro="" textlink="">
      <xdr:nvSpPr>
        <xdr:cNvPr id="386" name="Textfeld 385">
          <a:extLst>
            <a:ext uri="{FF2B5EF4-FFF2-40B4-BE49-F238E27FC236}">
              <a16:creationId xmlns:a16="http://schemas.microsoft.com/office/drawing/2014/main" id="{00000000-0008-0000-0000-00008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678</xdr:row>
      <xdr:rowOff>0</xdr:rowOff>
    </xdr:from>
    <xdr:ext cx="184731" cy="264560"/>
    <xdr:sp macro="" textlink="">
      <xdr:nvSpPr>
        <xdr:cNvPr id="387" name="Textfeld 386">
          <a:extLst>
            <a:ext uri="{FF2B5EF4-FFF2-40B4-BE49-F238E27FC236}">
              <a16:creationId xmlns:a16="http://schemas.microsoft.com/office/drawing/2014/main" id="{00000000-0008-0000-0000-00008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472</xdr:row>
      <xdr:rowOff>0</xdr:rowOff>
    </xdr:from>
    <xdr:ext cx="184731" cy="264560"/>
    <xdr:sp macro="" textlink="">
      <xdr:nvSpPr>
        <xdr:cNvPr id="388" name="Textfeld 387">
          <a:extLst>
            <a:ext uri="{FF2B5EF4-FFF2-40B4-BE49-F238E27FC236}">
              <a16:creationId xmlns:a16="http://schemas.microsoft.com/office/drawing/2014/main" id="{00000000-0008-0000-0000-00008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701</xdr:row>
      <xdr:rowOff>0</xdr:rowOff>
    </xdr:from>
    <xdr:ext cx="184731" cy="264560"/>
    <xdr:sp macro="" textlink="">
      <xdr:nvSpPr>
        <xdr:cNvPr id="389" name="Textfeld 388">
          <a:extLst>
            <a:ext uri="{FF2B5EF4-FFF2-40B4-BE49-F238E27FC236}">
              <a16:creationId xmlns:a16="http://schemas.microsoft.com/office/drawing/2014/main" id="{00000000-0008-0000-0000-00008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473</xdr:row>
      <xdr:rowOff>0</xdr:rowOff>
    </xdr:from>
    <xdr:ext cx="184731" cy="264560"/>
    <xdr:sp macro="" textlink="">
      <xdr:nvSpPr>
        <xdr:cNvPr id="390" name="Textfeld 389">
          <a:extLst>
            <a:ext uri="{FF2B5EF4-FFF2-40B4-BE49-F238E27FC236}">
              <a16:creationId xmlns:a16="http://schemas.microsoft.com/office/drawing/2014/main" id="{00000000-0008-0000-0000-00008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686</xdr:row>
      <xdr:rowOff>0</xdr:rowOff>
    </xdr:from>
    <xdr:ext cx="184731" cy="264560"/>
    <xdr:sp macro="" textlink="">
      <xdr:nvSpPr>
        <xdr:cNvPr id="391" name="Textfeld 390">
          <a:extLst>
            <a:ext uri="{FF2B5EF4-FFF2-40B4-BE49-F238E27FC236}">
              <a16:creationId xmlns:a16="http://schemas.microsoft.com/office/drawing/2014/main" id="{00000000-0008-0000-0000-00008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688</xdr:row>
      <xdr:rowOff>0</xdr:rowOff>
    </xdr:from>
    <xdr:ext cx="184731" cy="264560"/>
    <xdr:sp macro="" textlink="">
      <xdr:nvSpPr>
        <xdr:cNvPr id="392" name="Textfeld 391">
          <a:extLst>
            <a:ext uri="{FF2B5EF4-FFF2-40B4-BE49-F238E27FC236}">
              <a16:creationId xmlns:a16="http://schemas.microsoft.com/office/drawing/2014/main" id="{00000000-0008-0000-0000-00008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687</xdr:row>
      <xdr:rowOff>0</xdr:rowOff>
    </xdr:from>
    <xdr:ext cx="184731" cy="264560"/>
    <xdr:sp macro="" textlink="">
      <xdr:nvSpPr>
        <xdr:cNvPr id="393" name="Textfeld 392">
          <a:extLst>
            <a:ext uri="{FF2B5EF4-FFF2-40B4-BE49-F238E27FC236}">
              <a16:creationId xmlns:a16="http://schemas.microsoft.com/office/drawing/2014/main" id="{00000000-0008-0000-0000-00008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553</xdr:row>
      <xdr:rowOff>0</xdr:rowOff>
    </xdr:from>
    <xdr:ext cx="184731" cy="264560"/>
    <xdr:sp macro="" textlink="">
      <xdr:nvSpPr>
        <xdr:cNvPr id="394" name="Textfeld 393">
          <a:extLst>
            <a:ext uri="{FF2B5EF4-FFF2-40B4-BE49-F238E27FC236}">
              <a16:creationId xmlns:a16="http://schemas.microsoft.com/office/drawing/2014/main" id="{00000000-0008-0000-0000-00008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657</xdr:row>
      <xdr:rowOff>0</xdr:rowOff>
    </xdr:from>
    <xdr:ext cx="184731" cy="264560"/>
    <xdr:sp macro="" textlink="">
      <xdr:nvSpPr>
        <xdr:cNvPr id="395" name="Textfeld 394">
          <a:extLst>
            <a:ext uri="{FF2B5EF4-FFF2-40B4-BE49-F238E27FC236}">
              <a16:creationId xmlns:a16="http://schemas.microsoft.com/office/drawing/2014/main" id="{00000000-0008-0000-0000-00008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656</xdr:row>
      <xdr:rowOff>0</xdr:rowOff>
    </xdr:from>
    <xdr:ext cx="184731" cy="264560"/>
    <xdr:sp macro="" textlink="">
      <xdr:nvSpPr>
        <xdr:cNvPr id="396" name="Textfeld 395">
          <a:extLst>
            <a:ext uri="{FF2B5EF4-FFF2-40B4-BE49-F238E27FC236}">
              <a16:creationId xmlns:a16="http://schemas.microsoft.com/office/drawing/2014/main" id="{00000000-0008-0000-0000-00008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687</xdr:row>
      <xdr:rowOff>0</xdr:rowOff>
    </xdr:from>
    <xdr:ext cx="184731" cy="264560"/>
    <xdr:sp macro="" textlink="">
      <xdr:nvSpPr>
        <xdr:cNvPr id="397" name="Textfeld 396">
          <a:extLst>
            <a:ext uri="{FF2B5EF4-FFF2-40B4-BE49-F238E27FC236}">
              <a16:creationId xmlns:a16="http://schemas.microsoft.com/office/drawing/2014/main" id="{00000000-0008-0000-0000-00008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690</xdr:row>
      <xdr:rowOff>0</xdr:rowOff>
    </xdr:from>
    <xdr:ext cx="184731" cy="264560"/>
    <xdr:sp macro="" textlink="">
      <xdr:nvSpPr>
        <xdr:cNvPr id="398" name="Textfeld 397">
          <a:extLst>
            <a:ext uri="{FF2B5EF4-FFF2-40B4-BE49-F238E27FC236}">
              <a16:creationId xmlns:a16="http://schemas.microsoft.com/office/drawing/2014/main" id="{00000000-0008-0000-0000-00008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689</xdr:row>
      <xdr:rowOff>0</xdr:rowOff>
    </xdr:from>
    <xdr:ext cx="184731" cy="264560"/>
    <xdr:sp macro="" textlink="">
      <xdr:nvSpPr>
        <xdr:cNvPr id="399" name="Textfeld 398">
          <a:extLst>
            <a:ext uri="{FF2B5EF4-FFF2-40B4-BE49-F238E27FC236}">
              <a16:creationId xmlns:a16="http://schemas.microsoft.com/office/drawing/2014/main" id="{00000000-0008-0000-0000-00008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188</xdr:row>
      <xdr:rowOff>0</xdr:rowOff>
    </xdr:from>
    <xdr:ext cx="184731" cy="264560"/>
    <xdr:sp macro="" textlink="">
      <xdr:nvSpPr>
        <xdr:cNvPr id="400" name="Textfeld 399">
          <a:extLst>
            <a:ext uri="{FF2B5EF4-FFF2-40B4-BE49-F238E27FC236}">
              <a16:creationId xmlns:a16="http://schemas.microsoft.com/office/drawing/2014/main" id="{00000000-0008-0000-0000-00009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673</xdr:row>
      <xdr:rowOff>0</xdr:rowOff>
    </xdr:from>
    <xdr:ext cx="184731" cy="264560"/>
    <xdr:sp macro="" textlink="">
      <xdr:nvSpPr>
        <xdr:cNvPr id="401" name="Textfeld 400">
          <a:extLst>
            <a:ext uri="{FF2B5EF4-FFF2-40B4-BE49-F238E27FC236}">
              <a16:creationId xmlns:a16="http://schemas.microsoft.com/office/drawing/2014/main" id="{00000000-0008-0000-0000-00009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470</xdr:row>
      <xdr:rowOff>0</xdr:rowOff>
    </xdr:from>
    <xdr:ext cx="184731" cy="264560"/>
    <xdr:sp macro="" textlink="">
      <xdr:nvSpPr>
        <xdr:cNvPr id="402" name="Textfeld 401">
          <a:extLst>
            <a:ext uri="{FF2B5EF4-FFF2-40B4-BE49-F238E27FC236}">
              <a16:creationId xmlns:a16="http://schemas.microsoft.com/office/drawing/2014/main" id="{00000000-0008-0000-0000-00009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551</xdr:row>
      <xdr:rowOff>0</xdr:rowOff>
    </xdr:from>
    <xdr:ext cx="184731" cy="264560"/>
    <xdr:sp macro="" textlink="">
      <xdr:nvSpPr>
        <xdr:cNvPr id="403" name="Textfeld 402">
          <a:extLst>
            <a:ext uri="{FF2B5EF4-FFF2-40B4-BE49-F238E27FC236}">
              <a16:creationId xmlns:a16="http://schemas.microsoft.com/office/drawing/2014/main" id="{00000000-0008-0000-0000-00009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655</xdr:row>
      <xdr:rowOff>0</xdr:rowOff>
    </xdr:from>
    <xdr:ext cx="184731" cy="264560"/>
    <xdr:sp macro="" textlink="">
      <xdr:nvSpPr>
        <xdr:cNvPr id="404" name="Textfeld 403">
          <a:extLst>
            <a:ext uri="{FF2B5EF4-FFF2-40B4-BE49-F238E27FC236}">
              <a16:creationId xmlns:a16="http://schemas.microsoft.com/office/drawing/2014/main" id="{00000000-0008-0000-0000-00009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653</xdr:row>
      <xdr:rowOff>0</xdr:rowOff>
    </xdr:from>
    <xdr:ext cx="184731" cy="264560"/>
    <xdr:sp macro="" textlink="">
      <xdr:nvSpPr>
        <xdr:cNvPr id="405" name="Textfeld 404">
          <a:extLst>
            <a:ext uri="{FF2B5EF4-FFF2-40B4-BE49-F238E27FC236}">
              <a16:creationId xmlns:a16="http://schemas.microsoft.com/office/drawing/2014/main" id="{00000000-0008-0000-0000-00009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193</xdr:row>
      <xdr:rowOff>0</xdr:rowOff>
    </xdr:from>
    <xdr:ext cx="184731" cy="264560"/>
    <xdr:sp macro="" textlink="">
      <xdr:nvSpPr>
        <xdr:cNvPr id="406" name="Textfeld 405">
          <a:extLst>
            <a:ext uri="{FF2B5EF4-FFF2-40B4-BE49-F238E27FC236}">
              <a16:creationId xmlns:a16="http://schemas.microsoft.com/office/drawing/2014/main" id="{00000000-0008-0000-0000-00009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683</xdr:row>
      <xdr:rowOff>0</xdr:rowOff>
    </xdr:from>
    <xdr:ext cx="184731" cy="264560"/>
    <xdr:sp macro="" textlink="">
      <xdr:nvSpPr>
        <xdr:cNvPr id="407" name="Textfeld 406">
          <a:extLst>
            <a:ext uri="{FF2B5EF4-FFF2-40B4-BE49-F238E27FC236}">
              <a16:creationId xmlns:a16="http://schemas.microsoft.com/office/drawing/2014/main" id="{00000000-0008-0000-0000-00009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197</xdr:row>
      <xdr:rowOff>0</xdr:rowOff>
    </xdr:from>
    <xdr:ext cx="184731" cy="264560"/>
    <xdr:sp macro="" textlink="">
      <xdr:nvSpPr>
        <xdr:cNvPr id="408" name="Textfeld 407">
          <a:extLst>
            <a:ext uri="{FF2B5EF4-FFF2-40B4-BE49-F238E27FC236}">
              <a16:creationId xmlns:a16="http://schemas.microsoft.com/office/drawing/2014/main" id="{00000000-0008-0000-0000-000098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204</xdr:row>
      <xdr:rowOff>0</xdr:rowOff>
    </xdr:from>
    <xdr:ext cx="184731" cy="264560"/>
    <xdr:sp macro="" textlink="">
      <xdr:nvSpPr>
        <xdr:cNvPr id="409" name="Textfeld 408">
          <a:extLst>
            <a:ext uri="{FF2B5EF4-FFF2-40B4-BE49-F238E27FC236}">
              <a16:creationId xmlns:a16="http://schemas.microsoft.com/office/drawing/2014/main" id="{00000000-0008-0000-0000-000099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693</xdr:row>
      <xdr:rowOff>0</xdr:rowOff>
    </xdr:from>
    <xdr:ext cx="184731" cy="264560"/>
    <xdr:sp macro="" textlink="">
      <xdr:nvSpPr>
        <xdr:cNvPr id="410" name="Textfeld 409">
          <a:extLst>
            <a:ext uri="{FF2B5EF4-FFF2-40B4-BE49-F238E27FC236}">
              <a16:creationId xmlns:a16="http://schemas.microsoft.com/office/drawing/2014/main" id="{00000000-0008-0000-0000-00009A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692</xdr:row>
      <xdr:rowOff>0</xdr:rowOff>
    </xdr:from>
    <xdr:ext cx="184731" cy="264560"/>
    <xdr:sp macro="" textlink="">
      <xdr:nvSpPr>
        <xdr:cNvPr id="411" name="Textfeld 410">
          <a:extLst>
            <a:ext uri="{FF2B5EF4-FFF2-40B4-BE49-F238E27FC236}">
              <a16:creationId xmlns:a16="http://schemas.microsoft.com/office/drawing/2014/main" id="{00000000-0008-0000-0000-00009B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669</xdr:row>
      <xdr:rowOff>0</xdr:rowOff>
    </xdr:from>
    <xdr:ext cx="184731" cy="264560"/>
    <xdr:sp macro="" textlink="">
      <xdr:nvSpPr>
        <xdr:cNvPr id="412" name="Textfeld 411">
          <a:extLst>
            <a:ext uri="{FF2B5EF4-FFF2-40B4-BE49-F238E27FC236}">
              <a16:creationId xmlns:a16="http://schemas.microsoft.com/office/drawing/2014/main" id="{00000000-0008-0000-0000-00009C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678</xdr:row>
      <xdr:rowOff>0</xdr:rowOff>
    </xdr:from>
    <xdr:ext cx="184731" cy="264560"/>
    <xdr:sp macro="" textlink="">
      <xdr:nvSpPr>
        <xdr:cNvPr id="413" name="Textfeld 412">
          <a:extLst>
            <a:ext uri="{FF2B5EF4-FFF2-40B4-BE49-F238E27FC236}">
              <a16:creationId xmlns:a16="http://schemas.microsoft.com/office/drawing/2014/main" id="{00000000-0008-0000-0000-00009D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419</xdr:row>
      <xdr:rowOff>0</xdr:rowOff>
    </xdr:from>
    <xdr:ext cx="184731" cy="264560"/>
    <xdr:sp macro="" textlink="">
      <xdr:nvSpPr>
        <xdr:cNvPr id="414" name="Textfeld 413">
          <a:extLst>
            <a:ext uri="{FF2B5EF4-FFF2-40B4-BE49-F238E27FC236}">
              <a16:creationId xmlns:a16="http://schemas.microsoft.com/office/drawing/2014/main" id="{00000000-0008-0000-0000-00009E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688</xdr:row>
      <xdr:rowOff>0</xdr:rowOff>
    </xdr:from>
    <xdr:ext cx="184731" cy="264560"/>
    <xdr:sp macro="" textlink="">
      <xdr:nvSpPr>
        <xdr:cNvPr id="415" name="Textfeld 414">
          <a:extLst>
            <a:ext uri="{FF2B5EF4-FFF2-40B4-BE49-F238E27FC236}">
              <a16:creationId xmlns:a16="http://schemas.microsoft.com/office/drawing/2014/main" id="{00000000-0008-0000-0000-00009F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692</xdr:row>
      <xdr:rowOff>0</xdr:rowOff>
    </xdr:from>
    <xdr:ext cx="184731" cy="264560"/>
    <xdr:sp macro="" textlink="">
      <xdr:nvSpPr>
        <xdr:cNvPr id="416" name="Textfeld 415">
          <a:extLst>
            <a:ext uri="{FF2B5EF4-FFF2-40B4-BE49-F238E27FC236}">
              <a16:creationId xmlns:a16="http://schemas.microsoft.com/office/drawing/2014/main" id="{00000000-0008-0000-0000-0000A0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690</xdr:row>
      <xdr:rowOff>0</xdr:rowOff>
    </xdr:from>
    <xdr:ext cx="184731" cy="264560"/>
    <xdr:sp macro="" textlink="">
      <xdr:nvSpPr>
        <xdr:cNvPr id="417" name="Textfeld 416">
          <a:extLst>
            <a:ext uri="{FF2B5EF4-FFF2-40B4-BE49-F238E27FC236}">
              <a16:creationId xmlns:a16="http://schemas.microsoft.com/office/drawing/2014/main" id="{00000000-0008-0000-0000-0000A1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197</xdr:row>
      <xdr:rowOff>0</xdr:rowOff>
    </xdr:from>
    <xdr:ext cx="184731" cy="264560"/>
    <xdr:sp macro="" textlink="">
      <xdr:nvSpPr>
        <xdr:cNvPr id="418" name="Textfeld 417">
          <a:extLst>
            <a:ext uri="{FF2B5EF4-FFF2-40B4-BE49-F238E27FC236}">
              <a16:creationId xmlns:a16="http://schemas.microsoft.com/office/drawing/2014/main" id="{00000000-0008-0000-0000-0000A2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684</xdr:row>
      <xdr:rowOff>0</xdr:rowOff>
    </xdr:from>
    <xdr:ext cx="184731" cy="264560"/>
    <xdr:sp macro="" textlink="">
      <xdr:nvSpPr>
        <xdr:cNvPr id="419" name="Textfeld 418">
          <a:extLst>
            <a:ext uri="{FF2B5EF4-FFF2-40B4-BE49-F238E27FC236}">
              <a16:creationId xmlns:a16="http://schemas.microsoft.com/office/drawing/2014/main" id="{00000000-0008-0000-0000-0000A3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199</xdr:row>
      <xdr:rowOff>0</xdr:rowOff>
    </xdr:from>
    <xdr:ext cx="184731" cy="264560"/>
    <xdr:sp macro="" textlink="">
      <xdr:nvSpPr>
        <xdr:cNvPr id="420" name="Textfeld 419">
          <a:extLst>
            <a:ext uri="{FF2B5EF4-FFF2-40B4-BE49-F238E27FC236}">
              <a16:creationId xmlns:a16="http://schemas.microsoft.com/office/drawing/2014/main" id="{00000000-0008-0000-0000-0000A4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187</xdr:row>
      <xdr:rowOff>0</xdr:rowOff>
    </xdr:from>
    <xdr:ext cx="184731" cy="264560"/>
    <xdr:sp macro="" textlink="">
      <xdr:nvSpPr>
        <xdr:cNvPr id="421" name="Textfeld 420">
          <a:extLst>
            <a:ext uri="{FF2B5EF4-FFF2-40B4-BE49-F238E27FC236}">
              <a16:creationId xmlns:a16="http://schemas.microsoft.com/office/drawing/2014/main" id="{00000000-0008-0000-0000-0000A5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671</xdr:row>
      <xdr:rowOff>0</xdr:rowOff>
    </xdr:from>
    <xdr:ext cx="184731" cy="264560"/>
    <xdr:sp macro="" textlink="">
      <xdr:nvSpPr>
        <xdr:cNvPr id="422" name="Textfeld 421">
          <a:extLst>
            <a:ext uri="{FF2B5EF4-FFF2-40B4-BE49-F238E27FC236}">
              <a16:creationId xmlns:a16="http://schemas.microsoft.com/office/drawing/2014/main" id="{00000000-0008-0000-0000-0000A6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469</xdr:row>
      <xdr:rowOff>0</xdr:rowOff>
    </xdr:from>
    <xdr:ext cx="184731" cy="264560"/>
    <xdr:sp macro="" textlink="">
      <xdr:nvSpPr>
        <xdr:cNvPr id="423" name="Textfeld 422">
          <a:extLst>
            <a:ext uri="{FF2B5EF4-FFF2-40B4-BE49-F238E27FC236}">
              <a16:creationId xmlns:a16="http://schemas.microsoft.com/office/drawing/2014/main" id="{00000000-0008-0000-0000-0000A7010000}"/>
            </a:ext>
          </a:extLst>
        </xdr:cNvPr>
        <xdr:cNvSpPr txBox="1"/>
      </xdr:nvSpPr>
      <xdr:spPr>
        <a:xfrm>
          <a:off x="6150429" y="116245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686</xdr:row>
      <xdr:rowOff>0</xdr:rowOff>
    </xdr:from>
    <xdr:ext cx="184731" cy="264560"/>
    <xdr:sp macro="" textlink="">
      <xdr:nvSpPr>
        <xdr:cNvPr id="424" name="Textfeld 423">
          <a:extLst>
            <a:ext uri="{FF2B5EF4-FFF2-40B4-BE49-F238E27FC236}">
              <a16:creationId xmlns:a16="http://schemas.microsoft.com/office/drawing/2014/main" id="{00000000-0008-0000-0000-0000A8010000}"/>
            </a:ext>
          </a:extLst>
        </xdr:cNvPr>
        <xdr:cNvSpPr txBox="1"/>
      </xdr:nvSpPr>
      <xdr:spPr>
        <a:xfrm>
          <a:off x="6150429" y="1401943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686</xdr:row>
      <xdr:rowOff>0</xdr:rowOff>
    </xdr:from>
    <xdr:ext cx="184731" cy="264560"/>
    <xdr:sp macro="" textlink="">
      <xdr:nvSpPr>
        <xdr:cNvPr id="425" name="Textfeld 424">
          <a:extLst>
            <a:ext uri="{FF2B5EF4-FFF2-40B4-BE49-F238E27FC236}">
              <a16:creationId xmlns:a16="http://schemas.microsoft.com/office/drawing/2014/main" id="{00000000-0008-0000-0000-0000A9010000}"/>
            </a:ext>
          </a:extLst>
        </xdr:cNvPr>
        <xdr:cNvSpPr txBox="1"/>
      </xdr:nvSpPr>
      <xdr:spPr>
        <a:xfrm>
          <a:off x="6150429" y="1401943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684</xdr:row>
      <xdr:rowOff>0</xdr:rowOff>
    </xdr:from>
    <xdr:ext cx="184731" cy="264560"/>
    <xdr:sp macro="" textlink="">
      <xdr:nvSpPr>
        <xdr:cNvPr id="426" name="Textfeld 425">
          <a:extLst>
            <a:ext uri="{FF2B5EF4-FFF2-40B4-BE49-F238E27FC236}">
              <a16:creationId xmlns:a16="http://schemas.microsoft.com/office/drawing/2014/main" id="{00000000-0008-0000-0000-0000AA010000}"/>
            </a:ext>
          </a:extLst>
        </xdr:cNvPr>
        <xdr:cNvSpPr txBox="1"/>
      </xdr:nvSpPr>
      <xdr:spPr>
        <a:xfrm>
          <a:off x="6150429" y="1401943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189</xdr:row>
      <xdr:rowOff>0</xdr:rowOff>
    </xdr:from>
    <xdr:ext cx="184731" cy="264560"/>
    <xdr:sp macro="" textlink="">
      <xdr:nvSpPr>
        <xdr:cNvPr id="427" name="Textfeld 426">
          <a:extLst>
            <a:ext uri="{FF2B5EF4-FFF2-40B4-BE49-F238E27FC236}">
              <a16:creationId xmlns:a16="http://schemas.microsoft.com/office/drawing/2014/main" id="{00000000-0008-0000-0000-0000A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681</xdr:row>
      <xdr:rowOff>0</xdr:rowOff>
    </xdr:from>
    <xdr:ext cx="184731" cy="264560"/>
    <xdr:sp macro="" textlink="">
      <xdr:nvSpPr>
        <xdr:cNvPr id="428" name="Textfeld 427">
          <a:extLst>
            <a:ext uri="{FF2B5EF4-FFF2-40B4-BE49-F238E27FC236}">
              <a16:creationId xmlns:a16="http://schemas.microsoft.com/office/drawing/2014/main" id="{00000000-0008-0000-0000-0000A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192</xdr:row>
      <xdr:rowOff>0</xdr:rowOff>
    </xdr:from>
    <xdr:ext cx="184731" cy="264560"/>
    <xdr:sp macro="" textlink="">
      <xdr:nvSpPr>
        <xdr:cNvPr id="429" name="Textfeld 428">
          <a:extLst>
            <a:ext uri="{FF2B5EF4-FFF2-40B4-BE49-F238E27FC236}">
              <a16:creationId xmlns:a16="http://schemas.microsoft.com/office/drawing/2014/main" id="{00000000-0008-0000-0000-0000A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192</xdr:row>
      <xdr:rowOff>0</xdr:rowOff>
    </xdr:from>
    <xdr:ext cx="184731" cy="264560"/>
    <xdr:sp macro="" textlink="">
      <xdr:nvSpPr>
        <xdr:cNvPr id="430" name="Textfeld 429">
          <a:extLst>
            <a:ext uri="{FF2B5EF4-FFF2-40B4-BE49-F238E27FC236}">
              <a16:creationId xmlns:a16="http://schemas.microsoft.com/office/drawing/2014/main" id="{00000000-0008-0000-0000-0000A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208</xdr:row>
      <xdr:rowOff>0</xdr:rowOff>
    </xdr:from>
    <xdr:ext cx="184731" cy="264560"/>
    <xdr:sp macro="" textlink="">
      <xdr:nvSpPr>
        <xdr:cNvPr id="431" name="Textfeld 430">
          <a:extLst>
            <a:ext uri="{FF2B5EF4-FFF2-40B4-BE49-F238E27FC236}">
              <a16:creationId xmlns:a16="http://schemas.microsoft.com/office/drawing/2014/main" id="{00000000-0008-0000-0000-0000A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695</xdr:row>
      <xdr:rowOff>0</xdr:rowOff>
    </xdr:from>
    <xdr:ext cx="184731" cy="264560"/>
    <xdr:sp macro="" textlink="">
      <xdr:nvSpPr>
        <xdr:cNvPr id="432" name="Textfeld 431">
          <a:extLst>
            <a:ext uri="{FF2B5EF4-FFF2-40B4-BE49-F238E27FC236}">
              <a16:creationId xmlns:a16="http://schemas.microsoft.com/office/drawing/2014/main" id="{00000000-0008-0000-0000-0000B0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210</xdr:row>
      <xdr:rowOff>0</xdr:rowOff>
    </xdr:from>
    <xdr:ext cx="184731" cy="264560"/>
    <xdr:sp macro="" textlink="">
      <xdr:nvSpPr>
        <xdr:cNvPr id="433" name="Textfeld 432">
          <a:extLst>
            <a:ext uri="{FF2B5EF4-FFF2-40B4-BE49-F238E27FC236}">
              <a16:creationId xmlns:a16="http://schemas.microsoft.com/office/drawing/2014/main" id="{00000000-0008-0000-0000-0000B1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210</xdr:row>
      <xdr:rowOff>0</xdr:rowOff>
    </xdr:from>
    <xdr:ext cx="184731" cy="264560"/>
    <xdr:sp macro="" textlink="">
      <xdr:nvSpPr>
        <xdr:cNvPr id="434" name="Textfeld 433">
          <a:extLst>
            <a:ext uri="{FF2B5EF4-FFF2-40B4-BE49-F238E27FC236}">
              <a16:creationId xmlns:a16="http://schemas.microsoft.com/office/drawing/2014/main" id="{00000000-0008-0000-0000-0000B2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198</xdr:row>
      <xdr:rowOff>0</xdr:rowOff>
    </xdr:from>
    <xdr:ext cx="184731" cy="264560"/>
    <xdr:sp macro="" textlink="">
      <xdr:nvSpPr>
        <xdr:cNvPr id="435" name="Textfeld 434">
          <a:extLst>
            <a:ext uri="{FF2B5EF4-FFF2-40B4-BE49-F238E27FC236}">
              <a16:creationId xmlns:a16="http://schemas.microsoft.com/office/drawing/2014/main" id="{00000000-0008-0000-0000-0000B3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685</xdr:row>
      <xdr:rowOff>0</xdr:rowOff>
    </xdr:from>
    <xdr:ext cx="184731" cy="264560"/>
    <xdr:sp macro="" textlink="">
      <xdr:nvSpPr>
        <xdr:cNvPr id="436" name="Textfeld 435">
          <a:extLst>
            <a:ext uri="{FF2B5EF4-FFF2-40B4-BE49-F238E27FC236}">
              <a16:creationId xmlns:a16="http://schemas.microsoft.com/office/drawing/2014/main" id="{00000000-0008-0000-0000-0000B4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200</xdr:row>
      <xdr:rowOff>0</xdr:rowOff>
    </xdr:from>
    <xdr:ext cx="184731" cy="264560"/>
    <xdr:sp macro="" textlink="">
      <xdr:nvSpPr>
        <xdr:cNvPr id="437" name="Textfeld 436">
          <a:extLst>
            <a:ext uri="{FF2B5EF4-FFF2-40B4-BE49-F238E27FC236}">
              <a16:creationId xmlns:a16="http://schemas.microsoft.com/office/drawing/2014/main" id="{00000000-0008-0000-0000-0000B5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200</xdr:row>
      <xdr:rowOff>0</xdr:rowOff>
    </xdr:from>
    <xdr:ext cx="184731" cy="264560"/>
    <xdr:sp macro="" textlink="">
      <xdr:nvSpPr>
        <xdr:cNvPr id="438" name="Textfeld 437">
          <a:extLst>
            <a:ext uri="{FF2B5EF4-FFF2-40B4-BE49-F238E27FC236}">
              <a16:creationId xmlns:a16="http://schemas.microsoft.com/office/drawing/2014/main" id="{00000000-0008-0000-0000-0000B6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416</xdr:row>
      <xdr:rowOff>0</xdr:rowOff>
    </xdr:from>
    <xdr:ext cx="184731" cy="264560"/>
    <xdr:sp macro="" textlink="">
      <xdr:nvSpPr>
        <xdr:cNvPr id="439" name="Textfeld 438">
          <a:extLst>
            <a:ext uri="{FF2B5EF4-FFF2-40B4-BE49-F238E27FC236}">
              <a16:creationId xmlns:a16="http://schemas.microsoft.com/office/drawing/2014/main" id="{00000000-0008-0000-0000-0000B7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440" name="Textfeld 439">
          <a:extLst>
            <a:ext uri="{FF2B5EF4-FFF2-40B4-BE49-F238E27FC236}">
              <a16:creationId xmlns:a16="http://schemas.microsoft.com/office/drawing/2014/main" id="{00000000-0008-0000-0000-0000B8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657</xdr:row>
      <xdr:rowOff>0</xdr:rowOff>
    </xdr:from>
    <xdr:ext cx="184731" cy="264560"/>
    <xdr:sp macro="" textlink="">
      <xdr:nvSpPr>
        <xdr:cNvPr id="441" name="Textfeld 440">
          <a:extLst>
            <a:ext uri="{FF2B5EF4-FFF2-40B4-BE49-F238E27FC236}">
              <a16:creationId xmlns:a16="http://schemas.microsoft.com/office/drawing/2014/main" id="{00000000-0008-0000-0000-0000B9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657</xdr:row>
      <xdr:rowOff>0</xdr:rowOff>
    </xdr:from>
    <xdr:ext cx="184731" cy="264560"/>
    <xdr:sp macro="" textlink="">
      <xdr:nvSpPr>
        <xdr:cNvPr id="442" name="Textfeld 441">
          <a:extLst>
            <a:ext uri="{FF2B5EF4-FFF2-40B4-BE49-F238E27FC236}">
              <a16:creationId xmlns:a16="http://schemas.microsoft.com/office/drawing/2014/main" id="{00000000-0008-0000-0000-0000BA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178</xdr:row>
      <xdr:rowOff>0</xdr:rowOff>
    </xdr:from>
    <xdr:ext cx="184731" cy="264560"/>
    <xdr:sp macro="" textlink="">
      <xdr:nvSpPr>
        <xdr:cNvPr id="443" name="Textfeld 442">
          <a:extLst>
            <a:ext uri="{FF2B5EF4-FFF2-40B4-BE49-F238E27FC236}">
              <a16:creationId xmlns:a16="http://schemas.microsoft.com/office/drawing/2014/main" id="{00000000-0008-0000-0000-0000B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666</xdr:row>
      <xdr:rowOff>0</xdr:rowOff>
    </xdr:from>
    <xdr:ext cx="184731" cy="264560"/>
    <xdr:sp macro="" textlink="">
      <xdr:nvSpPr>
        <xdr:cNvPr id="444" name="Textfeld 443">
          <a:extLst>
            <a:ext uri="{FF2B5EF4-FFF2-40B4-BE49-F238E27FC236}">
              <a16:creationId xmlns:a16="http://schemas.microsoft.com/office/drawing/2014/main" id="{00000000-0008-0000-0000-0000B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660</xdr:row>
      <xdr:rowOff>0</xdr:rowOff>
    </xdr:from>
    <xdr:ext cx="184731" cy="264560"/>
    <xdr:sp macro="" textlink="">
      <xdr:nvSpPr>
        <xdr:cNvPr id="445" name="Textfeld 444">
          <a:extLst>
            <a:ext uri="{FF2B5EF4-FFF2-40B4-BE49-F238E27FC236}">
              <a16:creationId xmlns:a16="http://schemas.microsoft.com/office/drawing/2014/main" id="{00000000-0008-0000-0000-0000B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185</xdr:row>
      <xdr:rowOff>0</xdr:rowOff>
    </xdr:from>
    <xdr:ext cx="184731" cy="264560"/>
    <xdr:sp macro="" textlink="">
      <xdr:nvSpPr>
        <xdr:cNvPr id="446" name="Textfeld 445">
          <a:extLst>
            <a:ext uri="{FF2B5EF4-FFF2-40B4-BE49-F238E27FC236}">
              <a16:creationId xmlns:a16="http://schemas.microsoft.com/office/drawing/2014/main" id="{00000000-0008-0000-0000-0000B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185</xdr:row>
      <xdr:rowOff>0</xdr:rowOff>
    </xdr:from>
    <xdr:ext cx="184731" cy="264560"/>
    <xdr:sp macro="" textlink="">
      <xdr:nvSpPr>
        <xdr:cNvPr id="447" name="Textfeld 446">
          <a:extLst>
            <a:ext uri="{FF2B5EF4-FFF2-40B4-BE49-F238E27FC236}">
              <a16:creationId xmlns:a16="http://schemas.microsoft.com/office/drawing/2014/main" id="{00000000-0008-0000-0000-0000B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659</xdr:row>
      <xdr:rowOff>0</xdr:rowOff>
    </xdr:from>
    <xdr:ext cx="184731" cy="264560"/>
    <xdr:sp macro="" textlink="">
      <xdr:nvSpPr>
        <xdr:cNvPr id="448" name="Textfeld 447">
          <a:extLst>
            <a:ext uri="{FF2B5EF4-FFF2-40B4-BE49-F238E27FC236}">
              <a16:creationId xmlns:a16="http://schemas.microsoft.com/office/drawing/2014/main" id="{00000000-0008-0000-0000-0000C0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665</xdr:row>
      <xdr:rowOff>0</xdr:rowOff>
    </xdr:from>
    <xdr:ext cx="184731" cy="264560"/>
    <xdr:sp macro="" textlink="">
      <xdr:nvSpPr>
        <xdr:cNvPr id="449" name="Textfeld 448">
          <a:extLst>
            <a:ext uri="{FF2B5EF4-FFF2-40B4-BE49-F238E27FC236}">
              <a16:creationId xmlns:a16="http://schemas.microsoft.com/office/drawing/2014/main" id="{00000000-0008-0000-0000-0000C1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659</xdr:row>
      <xdr:rowOff>0</xdr:rowOff>
    </xdr:from>
    <xdr:ext cx="184731" cy="264560"/>
    <xdr:sp macro="" textlink="">
      <xdr:nvSpPr>
        <xdr:cNvPr id="450" name="Textfeld 449">
          <a:extLst>
            <a:ext uri="{FF2B5EF4-FFF2-40B4-BE49-F238E27FC236}">
              <a16:creationId xmlns:a16="http://schemas.microsoft.com/office/drawing/2014/main" id="{00000000-0008-0000-0000-0000C2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184</xdr:row>
      <xdr:rowOff>0</xdr:rowOff>
    </xdr:from>
    <xdr:ext cx="184731" cy="264560"/>
    <xdr:sp macro="" textlink="">
      <xdr:nvSpPr>
        <xdr:cNvPr id="451" name="Textfeld 450">
          <a:extLst>
            <a:ext uri="{FF2B5EF4-FFF2-40B4-BE49-F238E27FC236}">
              <a16:creationId xmlns:a16="http://schemas.microsoft.com/office/drawing/2014/main" id="{00000000-0008-0000-0000-0000C3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184</xdr:row>
      <xdr:rowOff>0</xdr:rowOff>
    </xdr:from>
    <xdr:ext cx="184731" cy="264560"/>
    <xdr:sp macro="" textlink="">
      <xdr:nvSpPr>
        <xdr:cNvPr id="452" name="Textfeld 451">
          <a:extLst>
            <a:ext uri="{FF2B5EF4-FFF2-40B4-BE49-F238E27FC236}">
              <a16:creationId xmlns:a16="http://schemas.microsoft.com/office/drawing/2014/main" id="{00000000-0008-0000-0000-0000C4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185</xdr:row>
      <xdr:rowOff>0</xdr:rowOff>
    </xdr:from>
    <xdr:ext cx="184731" cy="264560"/>
    <xdr:sp macro="" textlink="">
      <xdr:nvSpPr>
        <xdr:cNvPr id="453" name="Textfeld 452">
          <a:extLst>
            <a:ext uri="{FF2B5EF4-FFF2-40B4-BE49-F238E27FC236}">
              <a16:creationId xmlns:a16="http://schemas.microsoft.com/office/drawing/2014/main" id="{00000000-0008-0000-0000-0000C5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454" name="Textfeld 453">
          <a:extLst>
            <a:ext uri="{FF2B5EF4-FFF2-40B4-BE49-F238E27FC236}">
              <a16:creationId xmlns:a16="http://schemas.microsoft.com/office/drawing/2014/main" id="{00000000-0008-0000-0000-0000C6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703</xdr:row>
      <xdr:rowOff>0</xdr:rowOff>
    </xdr:from>
    <xdr:ext cx="184731" cy="264560"/>
    <xdr:sp macro="" textlink="">
      <xdr:nvSpPr>
        <xdr:cNvPr id="455" name="Textfeld 454">
          <a:extLst>
            <a:ext uri="{FF2B5EF4-FFF2-40B4-BE49-F238E27FC236}">
              <a16:creationId xmlns:a16="http://schemas.microsoft.com/office/drawing/2014/main" id="{00000000-0008-0000-0000-0000C7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129</xdr:row>
      <xdr:rowOff>0</xdr:rowOff>
    </xdr:from>
    <xdr:ext cx="184731" cy="264560"/>
    <xdr:sp macro="" textlink="">
      <xdr:nvSpPr>
        <xdr:cNvPr id="456" name="Textfeld 455">
          <a:extLst>
            <a:ext uri="{FF2B5EF4-FFF2-40B4-BE49-F238E27FC236}">
              <a16:creationId xmlns:a16="http://schemas.microsoft.com/office/drawing/2014/main" id="{00000000-0008-0000-0000-0000C8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129</xdr:row>
      <xdr:rowOff>0</xdr:rowOff>
    </xdr:from>
    <xdr:ext cx="184731" cy="264560"/>
    <xdr:sp macro="" textlink="">
      <xdr:nvSpPr>
        <xdr:cNvPr id="457" name="Textfeld 456">
          <a:extLst>
            <a:ext uri="{FF2B5EF4-FFF2-40B4-BE49-F238E27FC236}">
              <a16:creationId xmlns:a16="http://schemas.microsoft.com/office/drawing/2014/main" id="{00000000-0008-0000-0000-0000C9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514</xdr:row>
      <xdr:rowOff>0</xdr:rowOff>
    </xdr:from>
    <xdr:ext cx="184731" cy="264560"/>
    <xdr:sp macro="" textlink="">
      <xdr:nvSpPr>
        <xdr:cNvPr id="458" name="Textfeld 457">
          <a:extLst>
            <a:ext uri="{FF2B5EF4-FFF2-40B4-BE49-F238E27FC236}">
              <a16:creationId xmlns:a16="http://schemas.microsoft.com/office/drawing/2014/main" id="{00000000-0008-0000-0000-0000CA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209</xdr:row>
      <xdr:rowOff>0</xdr:rowOff>
    </xdr:from>
    <xdr:ext cx="184731" cy="264560"/>
    <xdr:sp macro="" textlink="">
      <xdr:nvSpPr>
        <xdr:cNvPr id="459" name="Textfeld 458">
          <a:extLst>
            <a:ext uri="{FF2B5EF4-FFF2-40B4-BE49-F238E27FC236}">
              <a16:creationId xmlns:a16="http://schemas.microsoft.com/office/drawing/2014/main" id="{00000000-0008-0000-0000-0000C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698</xdr:row>
      <xdr:rowOff>0</xdr:rowOff>
    </xdr:from>
    <xdr:ext cx="184731" cy="264560"/>
    <xdr:sp macro="" textlink="">
      <xdr:nvSpPr>
        <xdr:cNvPr id="460" name="Textfeld 459">
          <a:extLst>
            <a:ext uri="{FF2B5EF4-FFF2-40B4-BE49-F238E27FC236}">
              <a16:creationId xmlns:a16="http://schemas.microsoft.com/office/drawing/2014/main" id="{00000000-0008-0000-0000-0000C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422</xdr:row>
      <xdr:rowOff>0</xdr:rowOff>
    </xdr:from>
    <xdr:ext cx="184731" cy="264560"/>
    <xdr:sp macro="" textlink="">
      <xdr:nvSpPr>
        <xdr:cNvPr id="461" name="Textfeld 460">
          <a:extLst>
            <a:ext uri="{FF2B5EF4-FFF2-40B4-BE49-F238E27FC236}">
              <a16:creationId xmlns:a16="http://schemas.microsoft.com/office/drawing/2014/main" id="{00000000-0008-0000-0000-0000C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422</xdr:row>
      <xdr:rowOff>0</xdr:rowOff>
    </xdr:from>
    <xdr:ext cx="184731" cy="264560"/>
    <xdr:sp macro="" textlink="">
      <xdr:nvSpPr>
        <xdr:cNvPr id="462" name="Textfeld 461">
          <a:extLst>
            <a:ext uri="{FF2B5EF4-FFF2-40B4-BE49-F238E27FC236}">
              <a16:creationId xmlns:a16="http://schemas.microsoft.com/office/drawing/2014/main" id="{00000000-0008-0000-0000-0000C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695</xdr:row>
      <xdr:rowOff>0</xdr:rowOff>
    </xdr:from>
    <xdr:ext cx="184731" cy="264560"/>
    <xdr:sp macro="" textlink="">
      <xdr:nvSpPr>
        <xdr:cNvPr id="463" name="Textfeld 462">
          <a:extLst>
            <a:ext uri="{FF2B5EF4-FFF2-40B4-BE49-F238E27FC236}">
              <a16:creationId xmlns:a16="http://schemas.microsoft.com/office/drawing/2014/main" id="{00000000-0008-0000-0000-0000C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195</xdr:row>
      <xdr:rowOff>0</xdr:rowOff>
    </xdr:from>
    <xdr:ext cx="184731" cy="264560"/>
    <xdr:sp macro="" textlink="">
      <xdr:nvSpPr>
        <xdr:cNvPr id="464" name="Textfeld 463">
          <a:extLst>
            <a:ext uri="{FF2B5EF4-FFF2-40B4-BE49-F238E27FC236}">
              <a16:creationId xmlns:a16="http://schemas.microsoft.com/office/drawing/2014/main" id="{00000000-0008-0000-0000-0000D0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694</xdr:row>
      <xdr:rowOff>0</xdr:rowOff>
    </xdr:from>
    <xdr:ext cx="184731" cy="264560"/>
    <xdr:sp macro="" textlink="">
      <xdr:nvSpPr>
        <xdr:cNvPr id="465" name="Textfeld 464">
          <a:extLst>
            <a:ext uri="{FF2B5EF4-FFF2-40B4-BE49-F238E27FC236}">
              <a16:creationId xmlns:a16="http://schemas.microsoft.com/office/drawing/2014/main" id="{00000000-0008-0000-0000-0000D1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466" name="Textfeld 465">
          <a:extLst>
            <a:ext uri="{FF2B5EF4-FFF2-40B4-BE49-F238E27FC236}">
              <a16:creationId xmlns:a16="http://schemas.microsoft.com/office/drawing/2014/main" id="{00000000-0008-0000-0000-0000D2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467" name="Textfeld 466">
          <a:extLst>
            <a:ext uri="{FF2B5EF4-FFF2-40B4-BE49-F238E27FC236}">
              <a16:creationId xmlns:a16="http://schemas.microsoft.com/office/drawing/2014/main" id="{00000000-0008-0000-0000-0000D3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206</xdr:row>
      <xdr:rowOff>0</xdr:rowOff>
    </xdr:from>
    <xdr:ext cx="184731" cy="264560"/>
    <xdr:sp macro="" textlink="">
      <xdr:nvSpPr>
        <xdr:cNvPr id="468" name="Textfeld 467">
          <a:extLst>
            <a:ext uri="{FF2B5EF4-FFF2-40B4-BE49-F238E27FC236}">
              <a16:creationId xmlns:a16="http://schemas.microsoft.com/office/drawing/2014/main" id="{00000000-0008-0000-0000-0000D4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xdr:row>
      <xdr:rowOff>0</xdr:rowOff>
    </xdr:from>
    <xdr:ext cx="184731" cy="264560"/>
    <xdr:sp macro="" textlink="">
      <xdr:nvSpPr>
        <xdr:cNvPr id="469" name="Textfeld 468">
          <a:extLst>
            <a:ext uri="{FF2B5EF4-FFF2-40B4-BE49-F238E27FC236}">
              <a16:creationId xmlns:a16="http://schemas.microsoft.com/office/drawing/2014/main" id="{00000000-0008-0000-0000-0000D5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470" name="Textfeld 469">
          <a:extLst>
            <a:ext uri="{FF2B5EF4-FFF2-40B4-BE49-F238E27FC236}">
              <a16:creationId xmlns:a16="http://schemas.microsoft.com/office/drawing/2014/main" id="{00000000-0008-0000-0000-0000D6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471" name="Textfeld 470">
          <a:extLst>
            <a:ext uri="{FF2B5EF4-FFF2-40B4-BE49-F238E27FC236}">
              <a16:creationId xmlns:a16="http://schemas.microsoft.com/office/drawing/2014/main" id="{00000000-0008-0000-0000-0000D7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472" name="Textfeld 471">
          <a:extLst>
            <a:ext uri="{FF2B5EF4-FFF2-40B4-BE49-F238E27FC236}">
              <a16:creationId xmlns:a16="http://schemas.microsoft.com/office/drawing/2014/main" id="{00000000-0008-0000-0000-0000D8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196</xdr:row>
      <xdr:rowOff>0</xdr:rowOff>
    </xdr:from>
    <xdr:ext cx="184731" cy="264560"/>
    <xdr:sp macro="" textlink="">
      <xdr:nvSpPr>
        <xdr:cNvPr id="473" name="Textfeld 472">
          <a:extLst>
            <a:ext uri="{FF2B5EF4-FFF2-40B4-BE49-F238E27FC236}">
              <a16:creationId xmlns:a16="http://schemas.microsoft.com/office/drawing/2014/main" id="{00000000-0008-0000-0000-0000D9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201</xdr:row>
      <xdr:rowOff>0</xdr:rowOff>
    </xdr:from>
    <xdr:ext cx="184731" cy="264560"/>
    <xdr:sp macro="" textlink="">
      <xdr:nvSpPr>
        <xdr:cNvPr id="474" name="Textfeld 473">
          <a:extLst>
            <a:ext uri="{FF2B5EF4-FFF2-40B4-BE49-F238E27FC236}">
              <a16:creationId xmlns:a16="http://schemas.microsoft.com/office/drawing/2014/main" id="{00000000-0008-0000-0000-0000DA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689</xdr:row>
      <xdr:rowOff>0</xdr:rowOff>
    </xdr:from>
    <xdr:ext cx="184731" cy="264560"/>
    <xdr:sp macro="" textlink="">
      <xdr:nvSpPr>
        <xdr:cNvPr id="475" name="Textfeld 474">
          <a:extLst>
            <a:ext uri="{FF2B5EF4-FFF2-40B4-BE49-F238E27FC236}">
              <a16:creationId xmlns:a16="http://schemas.microsoft.com/office/drawing/2014/main" id="{00000000-0008-0000-0000-0000D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203</xdr:row>
      <xdr:rowOff>0</xdr:rowOff>
    </xdr:from>
    <xdr:ext cx="184731" cy="264560"/>
    <xdr:sp macro="" textlink="">
      <xdr:nvSpPr>
        <xdr:cNvPr id="476" name="Textfeld 475">
          <a:extLst>
            <a:ext uri="{FF2B5EF4-FFF2-40B4-BE49-F238E27FC236}">
              <a16:creationId xmlns:a16="http://schemas.microsoft.com/office/drawing/2014/main" id="{00000000-0008-0000-0000-0000D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203</xdr:row>
      <xdr:rowOff>0</xdr:rowOff>
    </xdr:from>
    <xdr:ext cx="184731" cy="264560"/>
    <xdr:sp macro="" textlink="">
      <xdr:nvSpPr>
        <xdr:cNvPr id="477" name="Textfeld 476">
          <a:extLst>
            <a:ext uri="{FF2B5EF4-FFF2-40B4-BE49-F238E27FC236}">
              <a16:creationId xmlns:a16="http://schemas.microsoft.com/office/drawing/2014/main" id="{00000000-0008-0000-0000-0000D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688</xdr:row>
      <xdr:rowOff>0</xdr:rowOff>
    </xdr:from>
    <xdr:ext cx="184731" cy="264560"/>
    <xdr:sp macro="" textlink="">
      <xdr:nvSpPr>
        <xdr:cNvPr id="478" name="Textfeld 477">
          <a:extLst>
            <a:ext uri="{FF2B5EF4-FFF2-40B4-BE49-F238E27FC236}">
              <a16:creationId xmlns:a16="http://schemas.microsoft.com/office/drawing/2014/main" id="{00000000-0008-0000-0000-0000D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470</xdr:row>
      <xdr:rowOff>0</xdr:rowOff>
    </xdr:from>
    <xdr:ext cx="184731" cy="264560"/>
    <xdr:sp macro="" textlink="">
      <xdr:nvSpPr>
        <xdr:cNvPr id="479" name="Textfeld 478">
          <a:extLst>
            <a:ext uri="{FF2B5EF4-FFF2-40B4-BE49-F238E27FC236}">
              <a16:creationId xmlns:a16="http://schemas.microsoft.com/office/drawing/2014/main" id="{00000000-0008-0000-0000-0000D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677</xdr:row>
      <xdr:rowOff>0</xdr:rowOff>
    </xdr:from>
    <xdr:ext cx="184731" cy="264560"/>
    <xdr:sp macro="" textlink="">
      <xdr:nvSpPr>
        <xdr:cNvPr id="480" name="Textfeld 479">
          <a:extLst>
            <a:ext uri="{FF2B5EF4-FFF2-40B4-BE49-F238E27FC236}">
              <a16:creationId xmlns:a16="http://schemas.microsoft.com/office/drawing/2014/main" id="{00000000-0008-0000-0000-0000E0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675</xdr:row>
      <xdr:rowOff>0</xdr:rowOff>
    </xdr:from>
    <xdr:ext cx="184731" cy="264560"/>
    <xdr:sp macro="" textlink="">
      <xdr:nvSpPr>
        <xdr:cNvPr id="481" name="Textfeld 480">
          <a:extLst>
            <a:ext uri="{FF2B5EF4-FFF2-40B4-BE49-F238E27FC236}">
              <a16:creationId xmlns:a16="http://schemas.microsoft.com/office/drawing/2014/main" id="{00000000-0008-0000-0000-0000E1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675</xdr:row>
      <xdr:rowOff>0</xdr:rowOff>
    </xdr:from>
    <xdr:ext cx="184731" cy="264560"/>
    <xdr:sp macro="" textlink="">
      <xdr:nvSpPr>
        <xdr:cNvPr id="482" name="Textfeld 481">
          <a:extLst>
            <a:ext uri="{FF2B5EF4-FFF2-40B4-BE49-F238E27FC236}">
              <a16:creationId xmlns:a16="http://schemas.microsoft.com/office/drawing/2014/main" id="{00000000-0008-0000-0000-0000E2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676</xdr:row>
      <xdr:rowOff>0</xdr:rowOff>
    </xdr:from>
    <xdr:ext cx="184731" cy="264560"/>
    <xdr:sp macro="" textlink="">
      <xdr:nvSpPr>
        <xdr:cNvPr id="483" name="Textfeld 482">
          <a:extLst>
            <a:ext uri="{FF2B5EF4-FFF2-40B4-BE49-F238E27FC236}">
              <a16:creationId xmlns:a16="http://schemas.microsoft.com/office/drawing/2014/main" id="{00000000-0008-0000-0000-0000E3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418</xdr:row>
      <xdr:rowOff>0</xdr:rowOff>
    </xdr:from>
    <xdr:ext cx="184731" cy="264560"/>
    <xdr:sp macro="" textlink="">
      <xdr:nvSpPr>
        <xdr:cNvPr id="484" name="Textfeld 483">
          <a:extLst>
            <a:ext uri="{FF2B5EF4-FFF2-40B4-BE49-F238E27FC236}">
              <a16:creationId xmlns:a16="http://schemas.microsoft.com/office/drawing/2014/main" id="{00000000-0008-0000-0000-0000E4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674</xdr:row>
      <xdr:rowOff>0</xdr:rowOff>
    </xdr:from>
    <xdr:ext cx="184731" cy="264560"/>
    <xdr:sp macro="" textlink="">
      <xdr:nvSpPr>
        <xdr:cNvPr id="485" name="Textfeld 484">
          <a:extLst>
            <a:ext uri="{FF2B5EF4-FFF2-40B4-BE49-F238E27FC236}">
              <a16:creationId xmlns:a16="http://schemas.microsoft.com/office/drawing/2014/main" id="{00000000-0008-0000-0000-0000E5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672</xdr:row>
      <xdr:rowOff>0</xdr:rowOff>
    </xdr:from>
    <xdr:ext cx="184731" cy="264560"/>
    <xdr:sp macro="" textlink="">
      <xdr:nvSpPr>
        <xdr:cNvPr id="486" name="Textfeld 485">
          <a:extLst>
            <a:ext uri="{FF2B5EF4-FFF2-40B4-BE49-F238E27FC236}">
              <a16:creationId xmlns:a16="http://schemas.microsoft.com/office/drawing/2014/main" id="{00000000-0008-0000-0000-0000E6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672</xdr:row>
      <xdr:rowOff>0</xdr:rowOff>
    </xdr:from>
    <xdr:ext cx="184731" cy="264560"/>
    <xdr:sp macro="" textlink="">
      <xdr:nvSpPr>
        <xdr:cNvPr id="487" name="Textfeld 486">
          <a:extLst>
            <a:ext uri="{FF2B5EF4-FFF2-40B4-BE49-F238E27FC236}">
              <a16:creationId xmlns:a16="http://schemas.microsoft.com/office/drawing/2014/main" id="{00000000-0008-0000-0000-0000E7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419</xdr:row>
      <xdr:rowOff>0</xdr:rowOff>
    </xdr:from>
    <xdr:ext cx="184731" cy="264560"/>
    <xdr:sp macro="" textlink="">
      <xdr:nvSpPr>
        <xdr:cNvPr id="488" name="Textfeld 487">
          <a:extLst>
            <a:ext uri="{FF2B5EF4-FFF2-40B4-BE49-F238E27FC236}">
              <a16:creationId xmlns:a16="http://schemas.microsoft.com/office/drawing/2014/main" id="{00000000-0008-0000-0000-0000E8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659</xdr:row>
      <xdr:rowOff>0</xdr:rowOff>
    </xdr:from>
    <xdr:ext cx="184731" cy="264560"/>
    <xdr:sp macro="" textlink="">
      <xdr:nvSpPr>
        <xdr:cNvPr id="489" name="Textfeld 488">
          <a:extLst>
            <a:ext uri="{FF2B5EF4-FFF2-40B4-BE49-F238E27FC236}">
              <a16:creationId xmlns:a16="http://schemas.microsoft.com/office/drawing/2014/main" id="{00000000-0008-0000-0000-0000E9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672</xdr:row>
      <xdr:rowOff>0</xdr:rowOff>
    </xdr:from>
    <xdr:ext cx="184731" cy="264560"/>
    <xdr:sp macro="" textlink="">
      <xdr:nvSpPr>
        <xdr:cNvPr id="490" name="Textfeld 489">
          <a:extLst>
            <a:ext uri="{FF2B5EF4-FFF2-40B4-BE49-F238E27FC236}">
              <a16:creationId xmlns:a16="http://schemas.microsoft.com/office/drawing/2014/main" id="{00000000-0008-0000-0000-0000EA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669</xdr:row>
      <xdr:rowOff>0</xdr:rowOff>
    </xdr:from>
    <xdr:ext cx="184731" cy="264560"/>
    <xdr:sp macro="" textlink="">
      <xdr:nvSpPr>
        <xdr:cNvPr id="491" name="Textfeld 490">
          <a:extLst>
            <a:ext uri="{FF2B5EF4-FFF2-40B4-BE49-F238E27FC236}">
              <a16:creationId xmlns:a16="http://schemas.microsoft.com/office/drawing/2014/main" id="{00000000-0008-0000-0000-0000E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669</xdr:row>
      <xdr:rowOff>0</xdr:rowOff>
    </xdr:from>
    <xdr:ext cx="184731" cy="264560"/>
    <xdr:sp macro="" textlink="">
      <xdr:nvSpPr>
        <xdr:cNvPr id="492" name="Textfeld 491">
          <a:extLst>
            <a:ext uri="{FF2B5EF4-FFF2-40B4-BE49-F238E27FC236}">
              <a16:creationId xmlns:a16="http://schemas.microsoft.com/office/drawing/2014/main" id="{00000000-0008-0000-0000-0000E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670</xdr:row>
      <xdr:rowOff>0</xdr:rowOff>
    </xdr:from>
    <xdr:ext cx="184731" cy="264560"/>
    <xdr:sp macro="" textlink="">
      <xdr:nvSpPr>
        <xdr:cNvPr id="493" name="Textfeld 492">
          <a:extLst>
            <a:ext uri="{FF2B5EF4-FFF2-40B4-BE49-F238E27FC236}">
              <a16:creationId xmlns:a16="http://schemas.microsoft.com/office/drawing/2014/main" id="{00000000-0008-0000-0000-0000E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182</xdr:row>
      <xdr:rowOff>0</xdr:rowOff>
    </xdr:from>
    <xdr:ext cx="184731" cy="264560"/>
    <xdr:sp macro="" textlink="">
      <xdr:nvSpPr>
        <xdr:cNvPr id="494" name="Textfeld 493">
          <a:extLst>
            <a:ext uri="{FF2B5EF4-FFF2-40B4-BE49-F238E27FC236}">
              <a16:creationId xmlns:a16="http://schemas.microsoft.com/office/drawing/2014/main" id="{00000000-0008-0000-0000-0000E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668</xdr:row>
      <xdr:rowOff>0</xdr:rowOff>
    </xdr:from>
    <xdr:ext cx="184731" cy="264560"/>
    <xdr:sp macro="" textlink="">
      <xdr:nvSpPr>
        <xdr:cNvPr id="495" name="Textfeld 494">
          <a:extLst>
            <a:ext uri="{FF2B5EF4-FFF2-40B4-BE49-F238E27FC236}">
              <a16:creationId xmlns:a16="http://schemas.microsoft.com/office/drawing/2014/main" id="{00000000-0008-0000-0000-0000E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187</xdr:row>
      <xdr:rowOff>0</xdr:rowOff>
    </xdr:from>
    <xdr:ext cx="184731" cy="264560"/>
    <xdr:sp macro="" textlink="">
      <xdr:nvSpPr>
        <xdr:cNvPr id="496" name="Textfeld 495">
          <a:extLst>
            <a:ext uri="{FF2B5EF4-FFF2-40B4-BE49-F238E27FC236}">
              <a16:creationId xmlns:a16="http://schemas.microsoft.com/office/drawing/2014/main" id="{00000000-0008-0000-0000-0000F0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187</xdr:row>
      <xdr:rowOff>0</xdr:rowOff>
    </xdr:from>
    <xdr:ext cx="184731" cy="264560"/>
    <xdr:sp macro="" textlink="">
      <xdr:nvSpPr>
        <xdr:cNvPr id="497" name="Textfeld 496">
          <a:extLst>
            <a:ext uri="{FF2B5EF4-FFF2-40B4-BE49-F238E27FC236}">
              <a16:creationId xmlns:a16="http://schemas.microsoft.com/office/drawing/2014/main" id="{00000000-0008-0000-0000-0000F1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188</xdr:row>
      <xdr:rowOff>0</xdr:rowOff>
    </xdr:from>
    <xdr:ext cx="184731" cy="264560"/>
    <xdr:sp macro="" textlink="">
      <xdr:nvSpPr>
        <xdr:cNvPr id="498" name="Textfeld 497">
          <a:extLst>
            <a:ext uri="{FF2B5EF4-FFF2-40B4-BE49-F238E27FC236}">
              <a16:creationId xmlns:a16="http://schemas.microsoft.com/office/drawing/2014/main" id="{00000000-0008-0000-0000-0000F2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513</xdr:row>
      <xdr:rowOff>0</xdr:rowOff>
    </xdr:from>
    <xdr:ext cx="184731" cy="264560"/>
    <xdr:sp macro="" textlink="">
      <xdr:nvSpPr>
        <xdr:cNvPr id="499" name="Textfeld 498">
          <a:extLst>
            <a:ext uri="{FF2B5EF4-FFF2-40B4-BE49-F238E27FC236}">
              <a16:creationId xmlns:a16="http://schemas.microsoft.com/office/drawing/2014/main" id="{00000000-0008-0000-0000-0000F3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654</xdr:row>
      <xdr:rowOff>0</xdr:rowOff>
    </xdr:from>
    <xdr:ext cx="184731" cy="264560"/>
    <xdr:sp macro="" textlink="">
      <xdr:nvSpPr>
        <xdr:cNvPr id="500" name="Textfeld 499">
          <a:extLst>
            <a:ext uri="{FF2B5EF4-FFF2-40B4-BE49-F238E27FC236}">
              <a16:creationId xmlns:a16="http://schemas.microsoft.com/office/drawing/2014/main" id="{00000000-0008-0000-0000-0000F4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466</xdr:row>
      <xdr:rowOff>0</xdr:rowOff>
    </xdr:from>
    <xdr:ext cx="184731" cy="264560"/>
    <xdr:sp macro="" textlink="">
      <xdr:nvSpPr>
        <xdr:cNvPr id="501" name="Textfeld 500">
          <a:extLst>
            <a:ext uri="{FF2B5EF4-FFF2-40B4-BE49-F238E27FC236}">
              <a16:creationId xmlns:a16="http://schemas.microsoft.com/office/drawing/2014/main" id="{00000000-0008-0000-0000-0000F5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466</xdr:row>
      <xdr:rowOff>0</xdr:rowOff>
    </xdr:from>
    <xdr:ext cx="184731" cy="264560"/>
    <xdr:sp macro="" textlink="">
      <xdr:nvSpPr>
        <xdr:cNvPr id="502" name="Textfeld 501">
          <a:extLst>
            <a:ext uri="{FF2B5EF4-FFF2-40B4-BE49-F238E27FC236}">
              <a16:creationId xmlns:a16="http://schemas.microsoft.com/office/drawing/2014/main" id="{00000000-0008-0000-0000-0000F6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467</xdr:row>
      <xdr:rowOff>0</xdr:rowOff>
    </xdr:from>
    <xdr:ext cx="184731" cy="264560"/>
    <xdr:sp macro="" textlink="">
      <xdr:nvSpPr>
        <xdr:cNvPr id="503" name="Textfeld 502">
          <a:extLst>
            <a:ext uri="{FF2B5EF4-FFF2-40B4-BE49-F238E27FC236}">
              <a16:creationId xmlns:a16="http://schemas.microsoft.com/office/drawing/2014/main" id="{00000000-0008-0000-0000-0000F7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206</xdr:row>
      <xdr:rowOff>0</xdr:rowOff>
    </xdr:from>
    <xdr:ext cx="184731" cy="264560"/>
    <xdr:sp macro="" textlink="">
      <xdr:nvSpPr>
        <xdr:cNvPr id="504" name="Textfeld 503">
          <a:extLst>
            <a:ext uri="{FF2B5EF4-FFF2-40B4-BE49-F238E27FC236}">
              <a16:creationId xmlns:a16="http://schemas.microsoft.com/office/drawing/2014/main" id="{00000000-0008-0000-0000-0000F8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505" name="Textfeld 504">
          <a:extLst>
            <a:ext uri="{FF2B5EF4-FFF2-40B4-BE49-F238E27FC236}">
              <a16:creationId xmlns:a16="http://schemas.microsoft.com/office/drawing/2014/main" id="{00000000-0008-0000-0000-0000F9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719</xdr:row>
      <xdr:rowOff>0</xdr:rowOff>
    </xdr:from>
    <xdr:ext cx="184731" cy="264560"/>
    <xdr:sp macro="" textlink="">
      <xdr:nvSpPr>
        <xdr:cNvPr id="506" name="Textfeld 505">
          <a:extLst>
            <a:ext uri="{FF2B5EF4-FFF2-40B4-BE49-F238E27FC236}">
              <a16:creationId xmlns:a16="http://schemas.microsoft.com/office/drawing/2014/main" id="{00000000-0008-0000-0000-0000FA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719</xdr:row>
      <xdr:rowOff>0</xdr:rowOff>
    </xdr:from>
    <xdr:ext cx="184731" cy="264560"/>
    <xdr:sp macro="" textlink="">
      <xdr:nvSpPr>
        <xdr:cNvPr id="507" name="Textfeld 506">
          <a:extLst>
            <a:ext uri="{FF2B5EF4-FFF2-40B4-BE49-F238E27FC236}">
              <a16:creationId xmlns:a16="http://schemas.microsoft.com/office/drawing/2014/main" id="{00000000-0008-0000-0000-0000FB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508" name="Textfeld 507">
          <a:extLst>
            <a:ext uri="{FF2B5EF4-FFF2-40B4-BE49-F238E27FC236}">
              <a16:creationId xmlns:a16="http://schemas.microsoft.com/office/drawing/2014/main" id="{00000000-0008-0000-0000-0000FC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694</xdr:row>
      <xdr:rowOff>0</xdr:rowOff>
    </xdr:from>
    <xdr:ext cx="184731" cy="264560"/>
    <xdr:sp macro="" textlink="">
      <xdr:nvSpPr>
        <xdr:cNvPr id="509" name="Textfeld 508">
          <a:extLst>
            <a:ext uri="{FF2B5EF4-FFF2-40B4-BE49-F238E27FC236}">
              <a16:creationId xmlns:a16="http://schemas.microsoft.com/office/drawing/2014/main" id="{00000000-0008-0000-0000-0000FD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700</xdr:row>
      <xdr:rowOff>0</xdr:rowOff>
    </xdr:from>
    <xdr:ext cx="184731" cy="264560"/>
    <xdr:sp macro="" textlink="">
      <xdr:nvSpPr>
        <xdr:cNvPr id="510" name="Textfeld 509">
          <a:extLst>
            <a:ext uri="{FF2B5EF4-FFF2-40B4-BE49-F238E27FC236}">
              <a16:creationId xmlns:a16="http://schemas.microsoft.com/office/drawing/2014/main" id="{00000000-0008-0000-0000-0000FE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511" name="Textfeld 510">
          <a:extLst>
            <a:ext uri="{FF2B5EF4-FFF2-40B4-BE49-F238E27FC236}">
              <a16:creationId xmlns:a16="http://schemas.microsoft.com/office/drawing/2014/main" id="{00000000-0008-0000-0000-0000FF01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512" name="Textfeld 511">
          <a:extLst>
            <a:ext uri="{FF2B5EF4-FFF2-40B4-BE49-F238E27FC236}">
              <a16:creationId xmlns:a16="http://schemas.microsoft.com/office/drawing/2014/main" id="{00000000-0008-0000-0000-000000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513" name="Textfeld 512">
          <a:extLst>
            <a:ext uri="{FF2B5EF4-FFF2-40B4-BE49-F238E27FC236}">
              <a16:creationId xmlns:a16="http://schemas.microsoft.com/office/drawing/2014/main" id="{00000000-0008-0000-0000-000001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514" name="Textfeld 513">
          <a:extLst>
            <a:ext uri="{FF2B5EF4-FFF2-40B4-BE49-F238E27FC236}">
              <a16:creationId xmlns:a16="http://schemas.microsoft.com/office/drawing/2014/main" id="{00000000-0008-0000-0000-000002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515" name="Textfeld 514">
          <a:extLst>
            <a:ext uri="{FF2B5EF4-FFF2-40B4-BE49-F238E27FC236}">
              <a16:creationId xmlns:a16="http://schemas.microsoft.com/office/drawing/2014/main" id="{00000000-0008-0000-0000-000003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128</xdr:row>
      <xdr:rowOff>0</xdr:rowOff>
    </xdr:from>
    <xdr:ext cx="184731" cy="264560"/>
    <xdr:sp macro="" textlink="">
      <xdr:nvSpPr>
        <xdr:cNvPr id="516" name="Textfeld 515">
          <a:extLst>
            <a:ext uri="{FF2B5EF4-FFF2-40B4-BE49-F238E27FC236}">
              <a16:creationId xmlns:a16="http://schemas.microsoft.com/office/drawing/2014/main" id="{00000000-0008-0000-0000-000004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128</xdr:row>
      <xdr:rowOff>0</xdr:rowOff>
    </xdr:from>
    <xdr:ext cx="184731" cy="264560"/>
    <xdr:sp macro="" textlink="">
      <xdr:nvSpPr>
        <xdr:cNvPr id="517" name="Textfeld 516">
          <a:extLst>
            <a:ext uri="{FF2B5EF4-FFF2-40B4-BE49-F238E27FC236}">
              <a16:creationId xmlns:a16="http://schemas.microsoft.com/office/drawing/2014/main" id="{00000000-0008-0000-0000-000005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719</xdr:row>
      <xdr:rowOff>0</xdr:rowOff>
    </xdr:from>
    <xdr:ext cx="184731" cy="264560"/>
    <xdr:sp macro="" textlink="">
      <xdr:nvSpPr>
        <xdr:cNvPr id="518" name="Textfeld 517">
          <a:extLst>
            <a:ext uri="{FF2B5EF4-FFF2-40B4-BE49-F238E27FC236}">
              <a16:creationId xmlns:a16="http://schemas.microsoft.com/office/drawing/2014/main" id="{00000000-0008-0000-0000-000006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515</xdr:row>
      <xdr:rowOff>0</xdr:rowOff>
    </xdr:from>
    <xdr:ext cx="184731" cy="264560"/>
    <xdr:sp macro="" textlink="">
      <xdr:nvSpPr>
        <xdr:cNvPr id="519" name="Textfeld 518">
          <a:extLst>
            <a:ext uri="{FF2B5EF4-FFF2-40B4-BE49-F238E27FC236}">
              <a16:creationId xmlns:a16="http://schemas.microsoft.com/office/drawing/2014/main" id="{00000000-0008-0000-0000-000007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705</xdr:row>
      <xdr:rowOff>0</xdr:rowOff>
    </xdr:from>
    <xdr:ext cx="184731" cy="264560"/>
    <xdr:sp macro="" textlink="">
      <xdr:nvSpPr>
        <xdr:cNvPr id="520" name="Textfeld 519">
          <a:extLst>
            <a:ext uri="{FF2B5EF4-FFF2-40B4-BE49-F238E27FC236}">
              <a16:creationId xmlns:a16="http://schemas.microsoft.com/office/drawing/2014/main" id="{00000000-0008-0000-0000-000008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482</xdr:row>
      <xdr:rowOff>0</xdr:rowOff>
    </xdr:from>
    <xdr:ext cx="184731" cy="264560"/>
    <xdr:sp macro="" textlink="">
      <xdr:nvSpPr>
        <xdr:cNvPr id="521" name="Textfeld 520">
          <a:extLst>
            <a:ext uri="{FF2B5EF4-FFF2-40B4-BE49-F238E27FC236}">
              <a16:creationId xmlns:a16="http://schemas.microsoft.com/office/drawing/2014/main" id="{00000000-0008-0000-0000-000009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482</xdr:row>
      <xdr:rowOff>0</xdr:rowOff>
    </xdr:from>
    <xdr:ext cx="184731" cy="264560"/>
    <xdr:sp macro="" textlink="">
      <xdr:nvSpPr>
        <xdr:cNvPr id="522" name="Textfeld 521">
          <a:extLst>
            <a:ext uri="{FF2B5EF4-FFF2-40B4-BE49-F238E27FC236}">
              <a16:creationId xmlns:a16="http://schemas.microsoft.com/office/drawing/2014/main" id="{00000000-0008-0000-0000-00000A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436</xdr:row>
      <xdr:rowOff>0</xdr:rowOff>
    </xdr:from>
    <xdr:ext cx="184731" cy="264560"/>
    <xdr:sp macro="" textlink="">
      <xdr:nvSpPr>
        <xdr:cNvPr id="523" name="Textfeld 522">
          <a:extLst>
            <a:ext uri="{FF2B5EF4-FFF2-40B4-BE49-F238E27FC236}">
              <a16:creationId xmlns:a16="http://schemas.microsoft.com/office/drawing/2014/main" id="{00000000-0008-0000-0000-00000B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717</xdr:row>
      <xdr:rowOff>0</xdr:rowOff>
    </xdr:from>
    <xdr:ext cx="184731" cy="264560"/>
    <xdr:sp macro="" textlink="">
      <xdr:nvSpPr>
        <xdr:cNvPr id="524" name="Textfeld 523">
          <a:extLst>
            <a:ext uri="{FF2B5EF4-FFF2-40B4-BE49-F238E27FC236}">
              <a16:creationId xmlns:a16="http://schemas.microsoft.com/office/drawing/2014/main" id="{00000000-0008-0000-0000-00000C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667</xdr:row>
      <xdr:rowOff>0</xdr:rowOff>
    </xdr:from>
    <xdr:ext cx="184731" cy="264560"/>
    <xdr:sp macro="" textlink="">
      <xdr:nvSpPr>
        <xdr:cNvPr id="525" name="Textfeld 524">
          <a:extLst>
            <a:ext uri="{FF2B5EF4-FFF2-40B4-BE49-F238E27FC236}">
              <a16:creationId xmlns:a16="http://schemas.microsoft.com/office/drawing/2014/main" id="{00000000-0008-0000-0000-00000D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665</xdr:row>
      <xdr:rowOff>0</xdr:rowOff>
    </xdr:from>
    <xdr:ext cx="184731" cy="264560"/>
    <xdr:sp macro="" textlink="">
      <xdr:nvSpPr>
        <xdr:cNvPr id="526" name="Textfeld 525">
          <a:extLst>
            <a:ext uri="{FF2B5EF4-FFF2-40B4-BE49-F238E27FC236}">
              <a16:creationId xmlns:a16="http://schemas.microsoft.com/office/drawing/2014/main" id="{00000000-0008-0000-0000-00000E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665</xdr:row>
      <xdr:rowOff>0</xdr:rowOff>
    </xdr:from>
    <xdr:ext cx="184731" cy="264560"/>
    <xdr:sp macro="" textlink="">
      <xdr:nvSpPr>
        <xdr:cNvPr id="527" name="Textfeld 526">
          <a:extLst>
            <a:ext uri="{FF2B5EF4-FFF2-40B4-BE49-F238E27FC236}">
              <a16:creationId xmlns:a16="http://schemas.microsoft.com/office/drawing/2014/main" id="{00000000-0008-0000-0000-00000F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666</xdr:row>
      <xdr:rowOff>0</xdr:rowOff>
    </xdr:from>
    <xdr:ext cx="184731" cy="264560"/>
    <xdr:sp macro="" textlink="">
      <xdr:nvSpPr>
        <xdr:cNvPr id="528" name="Textfeld 527">
          <a:extLst>
            <a:ext uri="{FF2B5EF4-FFF2-40B4-BE49-F238E27FC236}">
              <a16:creationId xmlns:a16="http://schemas.microsoft.com/office/drawing/2014/main" id="{00000000-0008-0000-0000-000010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663</xdr:row>
      <xdr:rowOff>0</xdr:rowOff>
    </xdr:from>
    <xdr:ext cx="184731" cy="264560"/>
    <xdr:sp macro="" textlink="">
      <xdr:nvSpPr>
        <xdr:cNvPr id="529" name="Textfeld 528">
          <a:extLst>
            <a:ext uri="{FF2B5EF4-FFF2-40B4-BE49-F238E27FC236}">
              <a16:creationId xmlns:a16="http://schemas.microsoft.com/office/drawing/2014/main" id="{00000000-0008-0000-0000-000011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666</xdr:row>
      <xdr:rowOff>0</xdr:rowOff>
    </xdr:from>
    <xdr:ext cx="184731" cy="264560"/>
    <xdr:sp macro="" textlink="">
      <xdr:nvSpPr>
        <xdr:cNvPr id="530" name="Textfeld 529">
          <a:extLst>
            <a:ext uri="{FF2B5EF4-FFF2-40B4-BE49-F238E27FC236}">
              <a16:creationId xmlns:a16="http://schemas.microsoft.com/office/drawing/2014/main" id="{00000000-0008-0000-0000-000012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664</xdr:row>
      <xdr:rowOff>0</xdr:rowOff>
    </xdr:from>
    <xdr:ext cx="184731" cy="264560"/>
    <xdr:sp macro="" textlink="">
      <xdr:nvSpPr>
        <xdr:cNvPr id="531" name="Textfeld 530">
          <a:extLst>
            <a:ext uri="{FF2B5EF4-FFF2-40B4-BE49-F238E27FC236}">
              <a16:creationId xmlns:a16="http://schemas.microsoft.com/office/drawing/2014/main" id="{00000000-0008-0000-0000-000013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664</xdr:row>
      <xdr:rowOff>0</xdr:rowOff>
    </xdr:from>
    <xdr:ext cx="184731" cy="264560"/>
    <xdr:sp macro="" textlink="">
      <xdr:nvSpPr>
        <xdr:cNvPr id="532" name="Textfeld 531">
          <a:extLst>
            <a:ext uri="{FF2B5EF4-FFF2-40B4-BE49-F238E27FC236}">
              <a16:creationId xmlns:a16="http://schemas.microsoft.com/office/drawing/2014/main" id="{00000000-0008-0000-0000-000014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665</xdr:row>
      <xdr:rowOff>0</xdr:rowOff>
    </xdr:from>
    <xdr:ext cx="184731" cy="264560"/>
    <xdr:sp macro="" textlink="">
      <xdr:nvSpPr>
        <xdr:cNvPr id="533" name="Textfeld 532">
          <a:extLst>
            <a:ext uri="{FF2B5EF4-FFF2-40B4-BE49-F238E27FC236}">
              <a16:creationId xmlns:a16="http://schemas.microsoft.com/office/drawing/2014/main" id="{00000000-0008-0000-0000-000015020000}"/>
            </a:ext>
          </a:extLst>
        </xdr:cNvPr>
        <xdr:cNvSpPr txBox="1"/>
      </xdr:nvSpPr>
      <xdr:spPr>
        <a:xfrm>
          <a:off x="6150429" y="139568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706</xdr:row>
      <xdr:rowOff>0</xdr:rowOff>
    </xdr:from>
    <xdr:ext cx="184731" cy="264560"/>
    <xdr:sp macro="" textlink="">
      <xdr:nvSpPr>
        <xdr:cNvPr id="534" name="Textfeld 533">
          <a:extLst>
            <a:ext uri="{FF2B5EF4-FFF2-40B4-BE49-F238E27FC236}">
              <a16:creationId xmlns:a16="http://schemas.microsoft.com/office/drawing/2014/main" id="{00000000-0008-0000-0000-000016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622</xdr:row>
      <xdr:rowOff>0</xdr:rowOff>
    </xdr:from>
    <xdr:ext cx="184731" cy="264560"/>
    <xdr:sp macro="" textlink="">
      <xdr:nvSpPr>
        <xdr:cNvPr id="535" name="Textfeld 534">
          <a:extLst>
            <a:ext uri="{FF2B5EF4-FFF2-40B4-BE49-F238E27FC236}">
              <a16:creationId xmlns:a16="http://schemas.microsoft.com/office/drawing/2014/main" id="{00000000-0008-0000-0000-000017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676</xdr:row>
      <xdr:rowOff>0</xdr:rowOff>
    </xdr:from>
    <xdr:ext cx="184731" cy="264560"/>
    <xdr:sp macro="" textlink="">
      <xdr:nvSpPr>
        <xdr:cNvPr id="536" name="Textfeld 535">
          <a:extLst>
            <a:ext uri="{FF2B5EF4-FFF2-40B4-BE49-F238E27FC236}">
              <a16:creationId xmlns:a16="http://schemas.microsoft.com/office/drawing/2014/main" id="{00000000-0008-0000-0000-000018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665</xdr:row>
      <xdr:rowOff>0</xdr:rowOff>
    </xdr:from>
    <xdr:ext cx="184731" cy="264560"/>
    <xdr:sp macro="" textlink="">
      <xdr:nvSpPr>
        <xdr:cNvPr id="537" name="Textfeld 536">
          <a:extLst>
            <a:ext uri="{FF2B5EF4-FFF2-40B4-BE49-F238E27FC236}">
              <a16:creationId xmlns:a16="http://schemas.microsoft.com/office/drawing/2014/main" id="{00000000-0008-0000-0000-000019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0</xdr:rowOff>
    </xdr:from>
    <xdr:ext cx="184731" cy="264560"/>
    <xdr:sp macro="" textlink="">
      <xdr:nvSpPr>
        <xdr:cNvPr id="538" name="Textfeld 537">
          <a:extLst>
            <a:ext uri="{FF2B5EF4-FFF2-40B4-BE49-F238E27FC236}">
              <a16:creationId xmlns:a16="http://schemas.microsoft.com/office/drawing/2014/main" id="{00000000-0008-0000-0000-00001A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623</xdr:row>
      <xdr:rowOff>0</xdr:rowOff>
    </xdr:from>
    <xdr:ext cx="184731" cy="264560"/>
    <xdr:sp macro="" textlink="">
      <xdr:nvSpPr>
        <xdr:cNvPr id="539" name="Textfeld 538">
          <a:extLst>
            <a:ext uri="{FF2B5EF4-FFF2-40B4-BE49-F238E27FC236}">
              <a16:creationId xmlns:a16="http://schemas.microsoft.com/office/drawing/2014/main" id="{00000000-0008-0000-0000-00001B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614</xdr:row>
      <xdr:rowOff>0</xdr:rowOff>
    </xdr:from>
    <xdr:ext cx="184731" cy="264560"/>
    <xdr:sp macro="" textlink="">
      <xdr:nvSpPr>
        <xdr:cNvPr id="540" name="Textfeld 539">
          <a:extLst>
            <a:ext uri="{FF2B5EF4-FFF2-40B4-BE49-F238E27FC236}">
              <a16:creationId xmlns:a16="http://schemas.microsoft.com/office/drawing/2014/main" id="{00000000-0008-0000-0000-00001C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609</xdr:row>
      <xdr:rowOff>0</xdr:rowOff>
    </xdr:from>
    <xdr:ext cx="184731" cy="264560"/>
    <xdr:sp macro="" textlink="">
      <xdr:nvSpPr>
        <xdr:cNvPr id="541" name="Textfeld 540">
          <a:extLst>
            <a:ext uri="{FF2B5EF4-FFF2-40B4-BE49-F238E27FC236}">
              <a16:creationId xmlns:a16="http://schemas.microsoft.com/office/drawing/2014/main" id="{00000000-0008-0000-0000-00001D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602</xdr:row>
      <xdr:rowOff>0</xdr:rowOff>
    </xdr:from>
    <xdr:ext cx="184731" cy="264560"/>
    <xdr:sp macro="" textlink="">
      <xdr:nvSpPr>
        <xdr:cNvPr id="542" name="Textfeld 541">
          <a:extLst>
            <a:ext uri="{FF2B5EF4-FFF2-40B4-BE49-F238E27FC236}">
              <a16:creationId xmlns:a16="http://schemas.microsoft.com/office/drawing/2014/main" id="{00000000-0008-0000-0000-00001E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590</xdr:row>
      <xdr:rowOff>0</xdr:rowOff>
    </xdr:from>
    <xdr:ext cx="184731" cy="264560"/>
    <xdr:sp macro="" textlink="">
      <xdr:nvSpPr>
        <xdr:cNvPr id="543" name="Textfeld 542">
          <a:extLst>
            <a:ext uri="{FF2B5EF4-FFF2-40B4-BE49-F238E27FC236}">
              <a16:creationId xmlns:a16="http://schemas.microsoft.com/office/drawing/2014/main" id="{00000000-0008-0000-0000-00001F020000}"/>
            </a:ext>
          </a:extLst>
        </xdr:cNvPr>
        <xdr:cNvSpPr txBox="1"/>
      </xdr:nvSpPr>
      <xdr:spPr>
        <a:xfrm>
          <a:off x="6150429" y="14929757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562</xdr:row>
      <xdr:rowOff>107577</xdr:rowOff>
    </xdr:from>
    <xdr:ext cx="184731" cy="264560"/>
    <xdr:sp macro="" textlink="">
      <xdr:nvSpPr>
        <xdr:cNvPr id="544" name="Textfeld 543">
          <a:extLst>
            <a:ext uri="{FF2B5EF4-FFF2-40B4-BE49-F238E27FC236}">
              <a16:creationId xmlns:a16="http://schemas.microsoft.com/office/drawing/2014/main" id="{00000000-0008-0000-0000-000020020000}"/>
            </a:ext>
          </a:extLst>
        </xdr:cNvPr>
        <xdr:cNvSpPr txBox="1"/>
      </xdr:nvSpPr>
      <xdr:spPr>
        <a:xfrm>
          <a:off x="6150429" y="77736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562</xdr:row>
      <xdr:rowOff>107577</xdr:rowOff>
    </xdr:from>
    <xdr:ext cx="184731" cy="264560"/>
    <xdr:sp macro="" textlink="">
      <xdr:nvSpPr>
        <xdr:cNvPr id="545" name="Textfeld 544">
          <a:extLst>
            <a:ext uri="{FF2B5EF4-FFF2-40B4-BE49-F238E27FC236}">
              <a16:creationId xmlns:a16="http://schemas.microsoft.com/office/drawing/2014/main" id="{00000000-0008-0000-0000-000021020000}"/>
            </a:ext>
          </a:extLst>
        </xdr:cNvPr>
        <xdr:cNvSpPr txBox="1"/>
      </xdr:nvSpPr>
      <xdr:spPr>
        <a:xfrm>
          <a:off x="6150429" y="777363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562</xdr:row>
      <xdr:rowOff>0</xdr:rowOff>
    </xdr:from>
    <xdr:ext cx="184731" cy="264560"/>
    <xdr:sp macro="" textlink="">
      <xdr:nvSpPr>
        <xdr:cNvPr id="546" name="Textfeld 545">
          <a:extLst>
            <a:ext uri="{FF2B5EF4-FFF2-40B4-BE49-F238E27FC236}">
              <a16:creationId xmlns:a16="http://schemas.microsoft.com/office/drawing/2014/main" id="{00000000-0008-0000-0000-000022020000}"/>
            </a:ext>
          </a:extLst>
        </xdr:cNvPr>
        <xdr:cNvSpPr txBox="1"/>
      </xdr:nvSpPr>
      <xdr:spPr>
        <a:xfrm>
          <a:off x="6150429" y="7762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562</xdr:row>
      <xdr:rowOff>0</xdr:rowOff>
    </xdr:from>
    <xdr:ext cx="184731" cy="264560"/>
    <xdr:sp macro="" textlink="">
      <xdr:nvSpPr>
        <xdr:cNvPr id="547" name="Textfeld 546">
          <a:extLst>
            <a:ext uri="{FF2B5EF4-FFF2-40B4-BE49-F238E27FC236}">
              <a16:creationId xmlns:a16="http://schemas.microsoft.com/office/drawing/2014/main" id="{00000000-0008-0000-0000-000023020000}"/>
            </a:ext>
          </a:extLst>
        </xdr:cNvPr>
        <xdr:cNvSpPr txBox="1"/>
      </xdr:nvSpPr>
      <xdr:spPr>
        <a:xfrm>
          <a:off x="6150429" y="77628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159</xdr:row>
      <xdr:rowOff>0</xdr:rowOff>
    </xdr:from>
    <xdr:ext cx="184731" cy="264560"/>
    <xdr:sp macro="" textlink="">
      <xdr:nvSpPr>
        <xdr:cNvPr id="548" name="Textfeld 547">
          <a:extLst>
            <a:ext uri="{FF2B5EF4-FFF2-40B4-BE49-F238E27FC236}">
              <a16:creationId xmlns:a16="http://schemas.microsoft.com/office/drawing/2014/main" id="{00000000-0008-0000-0000-00002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0</xdr:rowOff>
    </xdr:from>
    <xdr:ext cx="184731" cy="264560"/>
    <xdr:sp macro="" textlink="">
      <xdr:nvSpPr>
        <xdr:cNvPr id="549" name="Textfeld 548">
          <a:extLst>
            <a:ext uri="{FF2B5EF4-FFF2-40B4-BE49-F238E27FC236}">
              <a16:creationId xmlns:a16="http://schemas.microsoft.com/office/drawing/2014/main" id="{00000000-0008-0000-0000-00002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633</xdr:row>
      <xdr:rowOff>107577</xdr:rowOff>
    </xdr:from>
    <xdr:ext cx="184731" cy="264560"/>
    <xdr:sp macro="" textlink="">
      <xdr:nvSpPr>
        <xdr:cNvPr id="550" name="Textfeld 549">
          <a:extLst>
            <a:ext uri="{FF2B5EF4-FFF2-40B4-BE49-F238E27FC236}">
              <a16:creationId xmlns:a16="http://schemas.microsoft.com/office/drawing/2014/main" id="{00000000-0008-0000-0000-00002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627</xdr:row>
      <xdr:rowOff>0</xdr:rowOff>
    </xdr:from>
    <xdr:ext cx="184731" cy="264560"/>
    <xdr:sp macro="" textlink="">
      <xdr:nvSpPr>
        <xdr:cNvPr id="551" name="Textfeld 550">
          <a:extLst>
            <a:ext uri="{FF2B5EF4-FFF2-40B4-BE49-F238E27FC236}">
              <a16:creationId xmlns:a16="http://schemas.microsoft.com/office/drawing/2014/main" id="{00000000-0008-0000-0000-00002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132</xdr:row>
      <xdr:rowOff>107577</xdr:rowOff>
    </xdr:from>
    <xdr:ext cx="184731" cy="264560"/>
    <xdr:sp macro="" textlink="">
      <xdr:nvSpPr>
        <xdr:cNvPr id="552" name="Textfeld 551">
          <a:extLst>
            <a:ext uri="{FF2B5EF4-FFF2-40B4-BE49-F238E27FC236}">
              <a16:creationId xmlns:a16="http://schemas.microsoft.com/office/drawing/2014/main" id="{00000000-0008-0000-0000-00002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142</xdr:row>
      <xdr:rowOff>0</xdr:rowOff>
    </xdr:from>
    <xdr:ext cx="184731" cy="264560"/>
    <xdr:sp macro="" textlink="">
      <xdr:nvSpPr>
        <xdr:cNvPr id="553" name="Textfeld 552">
          <a:extLst>
            <a:ext uri="{FF2B5EF4-FFF2-40B4-BE49-F238E27FC236}">
              <a16:creationId xmlns:a16="http://schemas.microsoft.com/office/drawing/2014/main" id="{00000000-0008-0000-0000-00002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139</xdr:row>
      <xdr:rowOff>107577</xdr:rowOff>
    </xdr:from>
    <xdr:ext cx="184731" cy="264560"/>
    <xdr:sp macro="" textlink="">
      <xdr:nvSpPr>
        <xdr:cNvPr id="554" name="Textfeld 553">
          <a:extLst>
            <a:ext uri="{FF2B5EF4-FFF2-40B4-BE49-F238E27FC236}">
              <a16:creationId xmlns:a16="http://schemas.microsoft.com/office/drawing/2014/main" id="{00000000-0008-0000-0000-00002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136</xdr:row>
      <xdr:rowOff>107577</xdr:rowOff>
    </xdr:from>
    <xdr:ext cx="184731" cy="264560"/>
    <xdr:sp macro="" textlink="">
      <xdr:nvSpPr>
        <xdr:cNvPr id="555" name="Textfeld 554">
          <a:extLst>
            <a:ext uri="{FF2B5EF4-FFF2-40B4-BE49-F238E27FC236}">
              <a16:creationId xmlns:a16="http://schemas.microsoft.com/office/drawing/2014/main" id="{00000000-0008-0000-0000-00002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137</xdr:row>
      <xdr:rowOff>0</xdr:rowOff>
    </xdr:from>
    <xdr:ext cx="184731" cy="264560"/>
    <xdr:sp macro="" textlink="">
      <xdr:nvSpPr>
        <xdr:cNvPr id="556" name="Textfeld 555">
          <a:extLst>
            <a:ext uri="{FF2B5EF4-FFF2-40B4-BE49-F238E27FC236}">
              <a16:creationId xmlns:a16="http://schemas.microsoft.com/office/drawing/2014/main" id="{00000000-0008-0000-0000-00002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138</xdr:row>
      <xdr:rowOff>0</xdr:rowOff>
    </xdr:from>
    <xdr:ext cx="184731" cy="264560"/>
    <xdr:sp macro="" textlink="">
      <xdr:nvSpPr>
        <xdr:cNvPr id="557" name="Textfeld 556">
          <a:extLst>
            <a:ext uri="{FF2B5EF4-FFF2-40B4-BE49-F238E27FC236}">
              <a16:creationId xmlns:a16="http://schemas.microsoft.com/office/drawing/2014/main" id="{00000000-0008-0000-0000-00002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157</xdr:row>
      <xdr:rowOff>107577</xdr:rowOff>
    </xdr:from>
    <xdr:ext cx="184731" cy="264560"/>
    <xdr:sp macro="" textlink="">
      <xdr:nvSpPr>
        <xdr:cNvPr id="558" name="Textfeld 557">
          <a:extLst>
            <a:ext uri="{FF2B5EF4-FFF2-40B4-BE49-F238E27FC236}">
              <a16:creationId xmlns:a16="http://schemas.microsoft.com/office/drawing/2014/main" id="{00000000-0008-0000-0000-00002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154</xdr:row>
      <xdr:rowOff>0</xdr:rowOff>
    </xdr:from>
    <xdr:ext cx="184731" cy="264560"/>
    <xdr:sp macro="" textlink="">
      <xdr:nvSpPr>
        <xdr:cNvPr id="559" name="Textfeld 558">
          <a:extLst>
            <a:ext uri="{FF2B5EF4-FFF2-40B4-BE49-F238E27FC236}">
              <a16:creationId xmlns:a16="http://schemas.microsoft.com/office/drawing/2014/main" id="{00000000-0008-0000-0000-00002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132</xdr:row>
      <xdr:rowOff>107577</xdr:rowOff>
    </xdr:from>
    <xdr:ext cx="184731" cy="264560"/>
    <xdr:sp macro="" textlink="">
      <xdr:nvSpPr>
        <xdr:cNvPr id="560" name="Textfeld 559">
          <a:extLst>
            <a:ext uri="{FF2B5EF4-FFF2-40B4-BE49-F238E27FC236}">
              <a16:creationId xmlns:a16="http://schemas.microsoft.com/office/drawing/2014/main" id="{00000000-0008-0000-0000-00003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132</xdr:row>
      <xdr:rowOff>107577</xdr:rowOff>
    </xdr:from>
    <xdr:ext cx="184731" cy="264560"/>
    <xdr:sp macro="" textlink="">
      <xdr:nvSpPr>
        <xdr:cNvPr id="561" name="Textfeld 560">
          <a:extLst>
            <a:ext uri="{FF2B5EF4-FFF2-40B4-BE49-F238E27FC236}">
              <a16:creationId xmlns:a16="http://schemas.microsoft.com/office/drawing/2014/main" id="{00000000-0008-0000-0000-00003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132</xdr:row>
      <xdr:rowOff>0</xdr:rowOff>
    </xdr:from>
    <xdr:ext cx="184731" cy="264560"/>
    <xdr:sp macro="" textlink="">
      <xdr:nvSpPr>
        <xdr:cNvPr id="562" name="Textfeld 561">
          <a:extLst>
            <a:ext uri="{FF2B5EF4-FFF2-40B4-BE49-F238E27FC236}">
              <a16:creationId xmlns:a16="http://schemas.microsoft.com/office/drawing/2014/main" id="{00000000-0008-0000-0000-00003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132</xdr:row>
      <xdr:rowOff>0</xdr:rowOff>
    </xdr:from>
    <xdr:ext cx="184731" cy="264560"/>
    <xdr:sp macro="" textlink="">
      <xdr:nvSpPr>
        <xdr:cNvPr id="563" name="Textfeld 562">
          <a:extLst>
            <a:ext uri="{FF2B5EF4-FFF2-40B4-BE49-F238E27FC236}">
              <a16:creationId xmlns:a16="http://schemas.microsoft.com/office/drawing/2014/main" id="{00000000-0008-0000-0000-00003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139</xdr:row>
      <xdr:rowOff>107577</xdr:rowOff>
    </xdr:from>
    <xdr:ext cx="184731" cy="264560"/>
    <xdr:sp macro="" textlink="">
      <xdr:nvSpPr>
        <xdr:cNvPr id="564" name="Textfeld 563">
          <a:extLst>
            <a:ext uri="{FF2B5EF4-FFF2-40B4-BE49-F238E27FC236}">
              <a16:creationId xmlns:a16="http://schemas.microsoft.com/office/drawing/2014/main" id="{00000000-0008-0000-0000-00003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139</xdr:row>
      <xdr:rowOff>107577</xdr:rowOff>
    </xdr:from>
    <xdr:ext cx="184731" cy="264560"/>
    <xdr:sp macro="" textlink="">
      <xdr:nvSpPr>
        <xdr:cNvPr id="565" name="Textfeld 564">
          <a:extLst>
            <a:ext uri="{FF2B5EF4-FFF2-40B4-BE49-F238E27FC236}">
              <a16:creationId xmlns:a16="http://schemas.microsoft.com/office/drawing/2014/main" id="{00000000-0008-0000-0000-00003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139</xdr:row>
      <xdr:rowOff>0</xdr:rowOff>
    </xdr:from>
    <xdr:ext cx="184731" cy="264560"/>
    <xdr:sp macro="" textlink="">
      <xdr:nvSpPr>
        <xdr:cNvPr id="566" name="Textfeld 565">
          <a:extLst>
            <a:ext uri="{FF2B5EF4-FFF2-40B4-BE49-F238E27FC236}">
              <a16:creationId xmlns:a16="http://schemas.microsoft.com/office/drawing/2014/main" id="{00000000-0008-0000-0000-00003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139</xdr:row>
      <xdr:rowOff>0</xdr:rowOff>
    </xdr:from>
    <xdr:ext cx="184731" cy="264560"/>
    <xdr:sp macro="" textlink="">
      <xdr:nvSpPr>
        <xdr:cNvPr id="567" name="Textfeld 566">
          <a:extLst>
            <a:ext uri="{FF2B5EF4-FFF2-40B4-BE49-F238E27FC236}">
              <a16:creationId xmlns:a16="http://schemas.microsoft.com/office/drawing/2014/main" id="{00000000-0008-0000-0000-00003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107577</xdr:rowOff>
    </xdr:from>
    <xdr:ext cx="184731" cy="264560"/>
    <xdr:sp macro="" textlink="">
      <xdr:nvSpPr>
        <xdr:cNvPr id="568" name="Textfeld 567">
          <a:extLst>
            <a:ext uri="{FF2B5EF4-FFF2-40B4-BE49-F238E27FC236}">
              <a16:creationId xmlns:a16="http://schemas.microsoft.com/office/drawing/2014/main" id="{00000000-0008-0000-0000-00003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107577</xdr:rowOff>
    </xdr:from>
    <xdr:ext cx="184731" cy="264560"/>
    <xdr:sp macro="" textlink="">
      <xdr:nvSpPr>
        <xdr:cNvPr id="569" name="Textfeld 568">
          <a:extLst>
            <a:ext uri="{FF2B5EF4-FFF2-40B4-BE49-F238E27FC236}">
              <a16:creationId xmlns:a16="http://schemas.microsoft.com/office/drawing/2014/main" id="{00000000-0008-0000-0000-00003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107577</xdr:rowOff>
    </xdr:from>
    <xdr:ext cx="184731" cy="264560"/>
    <xdr:sp macro="" textlink="">
      <xdr:nvSpPr>
        <xdr:cNvPr id="570" name="Textfeld 569">
          <a:extLst>
            <a:ext uri="{FF2B5EF4-FFF2-40B4-BE49-F238E27FC236}">
              <a16:creationId xmlns:a16="http://schemas.microsoft.com/office/drawing/2014/main" id="{00000000-0008-0000-0000-00003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0</xdr:rowOff>
    </xdr:from>
    <xdr:ext cx="184731" cy="264560"/>
    <xdr:sp macro="" textlink="">
      <xdr:nvSpPr>
        <xdr:cNvPr id="571" name="Textfeld 570">
          <a:extLst>
            <a:ext uri="{FF2B5EF4-FFF2-40B4-BE49-F238E27FC236}">
              <a16:creationId xmlns:a16="http://schemas.microsoft.com/office/drawing/2014/main" id="{00000000-0008-0000-0000-00003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140</xdr:row>
      <xdr:rowOff>0</xdr:rowOff>
    </xdr:from>
    <xdr:ext cx="184731" cy="264560"/>
    <xdr:sp macro="" textlink="">
      <xdr:nvSpPr>
        <xdr:cNvPr id="572" name="Textfeld 571">
          <a:extLst>
            <a:ext uri="{FF2B5EF4-FFF2-40B4-BE49-F238E27FC236}">
              <a16:creationId xmlns:a16="http://schemas.microsoft.com/office/drawing/2014/main" id="{00000000-0008-0000-0000-00003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380</xdr:row>
      <xdr:rowOff>0</xdr:rowOff>
    </xdr:from>
    <xdr:ext cx="184731" cy="264560"/>
    <xdr:sp macro="" textlink="">
      <xdr:nvSpPr>
        <xdr:cNvPr id="573" name="Textfeld 572">
          <a:extLst>
            <a:ext uri="{FF2B5EF4-FFF2-40B4-BE49-F238E27FC236}">
              <a16:creationId xmlns:a16="http://schemas.microsoft.com/office/drawing/2014/main" id="{00000000-0008-0000-0000-00003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633</xdr:row>
      <xdr:rowOff>0</xdr:rowOff>
    </xdr:from>
    <xdr:ext cx="184731" cy="264560"/>
    <xdr:sp macro="" textlink="">
      <xdr:nvSpPr>
        <xdr:cNvPr id="574" name="Textfeld 573">
          <a:extLst>
            <a:ext uri="{FF2B5EF4-FFF2-40B4-BE49-F238E27FC236}">
              <a16:creationId xmlns:a16="http://schemas.microsoft.com/office/drawing/2014/main" id="{00000000-0008-0000-0000-00003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157</xdr:row>
      <xdr:rowOff>0</xdr:rowOff>
    </xdr:from>
    <xdr:ext cx="184731" cy="264560"/>
    <xdr:sp macro="" textlink="">
      <xdr:nvSpPr>
        <xdr:cNvPr id="575" name="Textfeld 574">
          <a:extLst>
            <a:ext uri="{FF2B5EF4-FFF2-40B4-BE49-F238E27FC236}">
              <a16:creationId xmlns:a16="http://schemas.microsoft.com/office/drawing/2014/main" id="{00000000-0008-0000-0000-00003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636</xdr:row>
      <xdr:rowOff>0</xdr:rowOff>
    </xdr:from>
    <xdr:ext cx="184731" cy="264560"/>
    <xdr:sp macro="" textlink="">
      <xdr:nvSpPr>
        <xdr:cNvPr id="576" name="Textfeld 575">
          <a:extLst>
            <a:ext uri="{FF2B5EF4-FFF2-40B4-BE49-F238E27FC236}">
              <a16:creationId xmlns:a16="http://schemas.microsoft.com/office/drawing/2014/main" id="{00000000-0008-0000-0000-00004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392</xdr:row>
      <xdr:rowOff>0</xdr:rowOff>
    </xdr:from>
    <xdr:ext cx="184731" cy="264560"/>
    <xdr:sp macro="" textlink="">
      <xdr:nvSpPr>
        <xdr:cNvPr id="577" name="Textfeld 576">
          <a:extLst>
            <a:ext uri="{FF2B5EF4-FFF2-40B4-BE49-F238E27FC236}">
              <a16:creationId xmlns:a16="http://schemas.microsoft.com/office/drawing/2014/main" id="{00000000-0008-0000-0000-00004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390</xdr:row>
      <xdr:rowOff>0</xdr:rowOff>
    </xdr:from>
    <xdr:ext cx="184731" cy="264560"/>
    <xdr:sp macro="" textlink="">
      <xdr:nvSpPr>
        <xdr:cNvPr id="578" name="Textfeld 577">
          <a:extLst>
            <a:ext uri="{FF2B5EF4-FFF2-40B4-BE49-F238E27FC236}">
              <a16:creationId xmlns:a16="http://schemas.microsoft.com/office/drawing/2014/main" id="{00000000-0008-0000-0000-00004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392</xdr:row>
      <xdr:rowOff>0</xdr:rowOff>
    </xdr:from>
    <xdr:ext cx="184731" cy="264560"/>
    <xdr:sp macro="" textlink="">
      <xdr:nvSpPr>
        <xdr:cNvPr id="579" name="Textfeld 578">
          <a:extLst>
            <a:ext uri="{FF2B5EF4-FFF2-40B4-BE49-F238E27FC236}">
              <a16:creationId xmlns:a16="http://schemas.microsoft.com/office/drawing/2014/main" id="{00000000-0008-0000-0000-00004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158</xdr:row>
      <xdr:rowOff>0</xdr:rowOff>
    </xdr:from>
    <xdr:ext cx="184731" cy="264560"/>
    <xdr:sp macro="" textlink="">
      <xdr:nvSpPr>
        <xdr:cNvPr id="580" name="Textfeld 579">
          <a:extLst>
            <a:ext uri="{FF2B5EF4-FFF2-40B4-BE49-F238E27FC236}">
              <a16:creationId xmlns:a16="http://schemas.microsoft.com/office/drawing/2014/main" id="{00000000-0008-0000-0000-00004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161</xdr:row>
      <xdr:rowOff>0</xdr:rowOff>
    </xdr:from>
    <xdr:ext cx="184731" cy="264560"/>
    <xdr:sp macro="" textlink="">
      <xdr:nvSpPr>
        <xdr:cNvPr id="581" name="Textfeld 580">
          <a:extLst>
            <a:ext uri="{FF2B5EF4-FFF2-40B4-BE49-F238E27FC236}">
              <a16:creationId xmlns:a16="http://schemas.microsoft.com/office/drawing/2014/main" id="{00000000-0008-0000-0000-00004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539</xdr:row>
      <xdr:rowOff>0</xdr:rowOff>
    </xdr:from>
    <xdr:ext cx="184731" cy="264560"/>
    <xdr:sp macro="" textlink="">
      <xdr:nvSpPr>
        <xdr:cNvPr id="582" name="Textfeld 581">
          <a:extLst>
            <a:ext uri="{FF2B5EF4-FFF2-40B4-BE49-F238E27FC236}">
              <a16:creationId xmlns:a16="http://schemas.microsoft.com/office/drawing/2014/main" id="{00000000-0008-0000-0000-00004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638</xdr:row>
      <xdr:rowOff>0</xdr:rowOff>
    </xdr:from>
    <xdr:ext cx="184731" cy="264560"/>
    <xdr:sp macro="" textlink="">
      <xdr:nvSpPr>
        <xdr:cNvPr id="583" name="Textfeld 582">
          <a:extLst>
            <a:ext uri="{FF2B5EF4-FFF2-40B4-BE49-F238E27FC236}">
              <a16:creationId xmlns:a16="http://schemas.microsoft.com/office/drawing/2014/main" id="{00000000-0008-0000-0000-00004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159</xdr:row>
      <xdr:rowOff>0</xdr:rowOff>
    </xdr:from>
    <xdr:ext cx="184731" cy="264560"/>
    <xdr:sp macro="" textlink="">
      <xdr:nvSpPr>
        <xdr:cNvPr id="584" name="Textfeld 583">
          <a:extLst>
            <a:ext uri="{FF2B5EF4-FFF2-40B4-BE49-F238E27FC236}">
              <a16:creationId xmlns:a16="http://schemas.microsoft.com/office/drawing/2014/main" id="{00000000-0008-0000-0000-00004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638</xdr:row>
      <xdr:rowOff>0</xdr:rowOff>
    </xdr:from>
    <xdr:ext cx="184731" cy="264560"/>
    <xdr:sp macro="" textlink="">
      <xdr:nvSpPr>
        <xdr:cNvPr id="585" name="Textfeld 584">
          <a:extLst>
            <a:ext uri="{FF2B5EF4-FFF2-40B4-BE49-F238E27FC236}">
              <a16:creationId xmlns:a16="http://schemas.microsoft.com/office/drawing/2014/main" id="{00000000-0008-0000-0000-00004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162</xdr:row>
      <xdr:rowOff>0</xdr:rowOff>
    </xdr:from>
    <xdr:ext cx="184731" cy="264560"/>
    <xdr:sp macro="" textlink="">
      <xdr:nvSpPr>
        <xdr:cNvPr id="586" name="Textfeld 585">
          <a:extLst>
            <a:ext uri="{FF2B5EF4-FFF2-40B4-BE49-F238E27FC236}">
              <a16:creationId xmlns:a16="http://schemas.microsoft.com/office/drawing/2014/main" id="{00000000-0008-0000-0000-00004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160</xdr:row>
      <xdr:rowOff>0</xdr:rowOff>
    </xdr:from>
    <xdr:ext cx="184731" cy="264560"/>
    <xdr:sp macro="" textlink="">
      <xdr:nvSpPr>
        <xdr:cNvPr id="587" name="Textfeld 586">
          <a:extLst>
            <a:ext uri="{FF2B5EF4-FFF2-40B4-BE49-F238E27FC236}">
              <a16:creationId xmlns:a16="http://schemas.microsoft.com/office/drawing/2014/main" id="{00000000-0008-0000-0000-00004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639</xdr:row>
      <xdr:rowOff>0</xdr:rowOff>
    </xdr:from>
    <xdr:ext cx="184731" cy="264560"/>
    <xdr:sp macro="" textlink="">
      <xdr:nvSpPr>
        <xdr:cNvPr id="588" name="Textfeld 587">
          <a:extLst>
            <a:ext uri="{FF2B5EF4-FFF2-40B4-BE49-F238E27FC236}">
              <a16:creationId xmlns:a16="http://schemas.microsoft.com/office/drawing/2014/main" id="{00000000-0008-0000-0000-00004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637</xdr:row>
      <xdr:rowOff>0</xdr:rowOff>
    </xdr:from>
    <xdr:ext cx="184731" cy="264560"/>
    <xdr:sp macro="" textlink="">
      <xdr:nvSpPr>
        <xdr:cNvPr id="589" name="Textfeld 588">
          <a:extLst>
            <a:ext uri="{FF2B5EF4-FFF2-40B4-BE49-F238E27FC236}">
              <a16:creationId xmlns:a16="http://schemas.microsoft.com/office/drawing/2014/main" id="{00000000-0008-0000-0000-00004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118</xdr:row>
      <xdr:rowOff>0</xdr:rowOff>
    </xdr:from>
    <xdr:ext cx="184731" cy="264560"/>
    <xdr:sp macro="" textlink="">
      <xdr:nvSpPr>
        <xdr:cNvPr id="590" name="Textfeld 589">
          <a:extLst>
            <a:ext uri="{FF2B5EF4-FFF2-40B4-BE49-F238E27FC236}">
              <a16:creationId xmlns:a16="http://schemas.microsoft.com/office/drawing/2014/main" id="{00000000-0008-0000-0000-00004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0</xdr:rowOff>
    </xdr:from>
    <xdr:ext cx="184731" cy="264560"/>
    <xdr:sp macro="" textlink="">
      <xdr:nvSpPr>
        <xdr:cNvPr id="591" name="Textfeld 590">
          <a:extLst>
            <a:ext uri="{FF2B5EF4-FFF2-40B4-BE49-F238E27FC236}">
              <a16:creationId xmlns:a16="http://schemas.microsoft.com/office/drawing/2014/main" id="{00000000-0008-0000-0000-00004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107</xdr:row>
      <xdr:rowOff>107577</xdr:rowOff>
    </xdr:from>
    <xdr:ext cx="184731" cy="264560"/>
    <xdr:sp macro="" textlink="">
      <xdr:nvSpPr>
        <xdr:cNvPr id="592" name="Textfeld 591">
          <a:extLst>
            <a:ext uri="{FF2B5EF4-FFF2-40B4-BE49-F238E27FC236}">
              <a16:creationId xmlns:a16="http://schemas.microsoft.com/office/drawing/2014/main" id="{00000000-0008-0000-0000-00005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609</xdr:row>
      <xdr:rowOff>0</xdr:rowOff>
    </xdr:from>
    <xdr:ext cx="184731" cy="264560"/>
    <xdr:sp macro="" textlink="">
      <xdr:nvSpPr>
        <xdr:cNvPr id="593" name="Textfeld 592">
          <a:extLst>
            <a:ext uri="{FF2B5EF4-FFF2-40B4-BE49-F238E27FC236}">
              <a16:creationId xmlns:a16="http://schemas.microsoft.com/office/drawing/2014/main" id="{00000000-0008-0000-0000-00005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93</xdr:row>
      <xdr:rowOff>107577</xdr:rowOff>
    </xdr:from>
    <xdr:ext cx="184731" cy="264560"/>
    <xdr:sp macro="" textlink="">
      <xdr:nvSpPr>
        <xdr:cNvPr id="594" name="Textfeld 593">
          <a:extLst>
            <a:ext uri="{FF2B5EF4-FFF2-40B4-BE49-F238E27FC236}">
              <a16:creationId xmlns:a16="http://schemas.microsoft.com/office/drawing/2014/main" id="{00000000-0008-0000-0000-00005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102</xdr:row>
      <xdr:rowOff>0</xdr:rowOff>
    </xdr:from>
    <xdr:ext cx="184731" cy="264560"/>
    <xdr:sp macro="" textlink="">
      <xdr:nvSpPr>
        <xdr:cNvPr id="595" name="Textfeld 594">
          <a:extLst>
            <a:ext uri="{FF2B5EF4-FFF2-40B4-BE49-F238E27FC236}">
              <a16:creationId xmlns:a16="http://schemas.microsoft.com/office/drawing/2014/main" id="{00000000-0008-0000-0000-00005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107577</xdr:rowOff>
    </xdr:from>
    <xdr:ext cx="184731" cy="264560"/>
    <xdr:sp macro="" textlink="">
      <xdr:nvSpPr>
        <xdr:cNvPr id="596" name="Textfeld 595">
          <a:extLst>
            <a:ext uri="{FF2B5EF4-FFF2-40B4-BE49-F238E27FC236}">
              <a16:creationId xmlns:a16="http://schemas.microsoft.com/office/drawing/2014/main" id="{00000000-0008-0000-0000-00005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337</xdr:row>
      <xdr:rowOff>107577</xdr:rowOff>
    </xdr:from>
    <xdr:ext cx="184731" cy="264560"/>
    <xdr:sp macro="" textlink="">
      <xdr:nvSpPr>
        <xdr:cNvPr id="597" name="Textfeld 596">
          <a:extLst>
            <a:ext uri="{FF2B5EF4-FFF2-40B4-BE49-F238E27FC236}">
              <a16:creationId xmlns:a16="http://schemas.microsoft.com/office/drawing/2014/main" id="{00000000-0008-0000-0000-00005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530</xdr:row>
      <xdr:rowOff>0</xdr:rowOff>
    </xdr:from>
    <xdr:ext cx="184731" cy="264560"/>
    <xdr:sp macro="" textlink="">
      <xdr:nvSpPr>
        <xdr:cNvPr id="598" name="Textfeld 597">
          <a:extLst>
            <a:ext uri="{FF2B5EF4-FFF2-40B4-BE49-F238E27FC236}">
              <a16:creationId xmlns:a16="http://schemas.microsoft.com/office/drawing/2014/main" id="{00000000-0008-0000-0000-00005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531</xdr:row>
      <xdr:rowOff>0</xdr:rowOff>
    </xdr:from>
    <xdr:ext cx="184731" cy="264560"/>
    <xdr:sp macro="" textlink="">
      <xdr:nvSpPr>
        <xdr:cNvPr id="599" name="Textfeld 598">
          <a:extLst>
            <a:ext uri="{FF2B5EF4-FFF2-40B4-BE49-F238E27FC236}">
              <a16:creationId xmlns:a16="http://schemas.microsoft.com/office/drawing/2014/main" id="{00000000-0008-0000-0000-00005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616</xdr:row>
      <xdr:rowOff>107577</xdr:rowOff>
    </xdr:from>
    <xdr:ext cx="184731" cy="264560"/>
    <xdr:sp macro="" textlink="">
      <xdr:nvSpPr>
        <xdr:cNvPr id="600" name="Textfeld 599">
          <a:extLst>
            <a:ext uri="{FF2B5EF4-FFF2-40B4-BE49-F238E27FC236}">
              <a16:creationId xmlns:a16="http://schemas.microsoft.com/office/drawing/2014/main" id="{00000000-0008-0000-0000-00005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105</xdr:row>
      <xdr:rowOff>0</xdr:rowOff>
    </xdr:from>
    <xdr:ext cx="184731" cy="264560"/>
    <xdr:sp macro="" textlink="">
      <xdr:nvSpPr>
        <xdr:cNvPr id="601" name="Textfeld 600">
          <a:extLst>
            <a:ext uri="{FF2B5EF4-FFF2-40B4-BE49-F238E27FC236}">
              <a16:creationId xmlns:a16="http://schemas.microsoft.com/office/drawing/2014/main" id="{00000000-0008-0000-0000-00005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93</xdr:row>
      <xdr:rowOff>107577</xdr:rowOff>
    </xdr:from>
    <xdr:ext cx="184731" cy="264560"/>
    <xdr:sp macro="" textlink="">
      <xdr:nvSpPr>
        <xdr:cNvPr id="602" name="Textfeld 601">
          <a:extLst>
            <a:ext uri="{FF2B5EF4-FFF2-40B4-BE49-F238E27FC236}">
              <a16:creationId xmlns:a16="http://schemas.microsoft.com/office/drawing/2014/main" id="{00000000-0008-0000-0000-00005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93</xdr:row>
      <xdr:rowOff>107577</xdr:rowOff>
    </xdr:from>
    <xdr:ext cx="184731" cy="264560"/>
    <xdr:sp macro="" textlink="">
      <xdr:nvSpPr>
        <xdr:cNvPr id="603" name="Textfeld 602">
          <a:extLst>
            <a:ext uri="{FF2B5EF4-FFF2-40B4-BE49-F238E27FC236}">
              <a16:creationId xmlns:a16="http://schemas.microsoft.com/office/drawing/2014/main" id="{00000000-0008-0000-0000-00005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93</xdr:row>
      <xdr:rowOff>0</xdr:rowOff>
    </xdr:from>
    <xdr:ext cx="184731" cy="264560"/>
    <xdr:sp macro="" textlink="">
      <xdr:nvSpPr>
        <xdr:cNvPr id="604" name="Textfeld 603">
          <a:extLst>
            <a:ext uri="{FF2B5EF4-FFF2-40B4-BE49-F238E27FC236}">
              <a16:creationId xmlns:a16="http://schemas.microsoft.com/office/drawing/2014/main" id="{00000000-0008-0000-0000-00005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93</xdr:row>
      <xdr:rowOff>0</xdr:rowOff>
    </xdr:from>
    <xdr:ext cx="184731" cy="264560"/>
    <xdr:sp macro="" textlink="">
      <xdr:nvSpPr>
        <xdr:cNvPr id="605" name="Textfeld 604">
          <a:extLst>
            <a:ext uri="{FF2B5EF4-FFF2-40B4-BE49-F238E27FC236}">
              <a16:creationId xmlns:a16="http://schemas.microsoft.com/office/drawing/2014/main" id="{00000000-0008-0000-0000-00005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107577</xdr:rowOff>
    </xdr:from>
    <xdr:ext cx="184731" cy="264560"/>
    <xdr:sp macro="" textlink="">
      <xdr:nvSpPr>
        <xdr:cNvPr id="606" name="Textfeld 605">
          <a:extLst>
            <a:ext uri="{FF2B5EF4-FFF2-40B4-BE49-F238E27FC236}">
              <a16:creationId xmlns:a16="http://schemas.microsoft.com/office/drawing/2014/main" id="{00000000-0008-0000-0000-00005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107577</xdr:rowOff>
    </xdr:from>
    <xdr:ext cx="184731" cy="264560"/>
    <xdr:sp macro="" textlink="">
      <xdr:nvSpPr>
        <xdr:cNvPr id="607" name="Textfeld 606">
          <a:extLst>
            <a:ext uri="{FF2B5EF4-FFF2-40B4-BE49-F238E27FC236}">
              <a16:creationId xmlns:a16="http://schemas.microsoft.com/office/drawing/2014/main" id="{00000000-0008-0000-0000-00005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0</xdr:rowOff>
    </xdr:from>
    <xdr:ext cx="184731" cy="264560"/>
    <xdr:sp macro="" textlink="">
      <xdr:nvSpPr>
        <xdr:cNvPr id="608" name="Textfeld 607">
          <a:extLst>
            <a:ext uri="{FF2B5EF4-FFF2-40B4-BE49-F238E27FC236}">
              <a16:creationId xmlns:a16="http://schemas.microsoft.com/office/drawing/2014/main" id="{00000000-0008-0000-0000-00006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0</xdr:rowOff>
    </xdr:from>
    <xdr:ext cx="184731" cy="264560"/>
    <xdr:sp macro="" textlink="">
      <xdr:nvSpPr>
        <xdr:cNvPr id="609" name="Textfeld 608">
          <a:extLst>
            <a:ext uri="{FF2B5EF4-FFF2-40B4-BE49-F238E27FC236}">
              <a16:creationId xmlns:a16="http://schemas.microsoft.com/office/drawing/2014/main" id="{00000000-0008-0000-0000-00006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107577</xdr:rowOff>
    </xdr:from>
    <xdr:ext cx="184731" cy="264560"/>
    <xdr:sp macro="" textlink="">
      <xdr:nvSpPr>
        <xdr:cNvPr id="610" name="Textfeld 609">
          <a:extLst>
            <a:ext uri="{FF2B5EF4-FFF2-40B4-BE49-F238E27FC236}">
              <a16:creationId xmlns:a16="http://schemas.microsoft.com/office/drawing/2014/main" id="{00000000-0008-0000-0000-00006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107577</xdr:rowOff>
    </xdr:from>
    <xdr:ext cx="184731" cy="264560"/>
    <xdr:sp macro="" textlink="">
      <xdr:nvSpPr>
        <xdr:cNvPr id="611" name="Textfeld 610">
          <a:extLst>
            <a:ext uri="{FF2B5EF4-FFF2-40B4-BE49-F238E27FC236}">
              <a16:creationId xmlns:a16="http://schemas.microsoft.com/office/drawing/2014/main" id="{00000000-0008-0000-0000-00006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107577</xdr:rowOff>
    </xdr:from>
    <xdr:ext cx="184731" cy="264560"/>
    <xdr:sp macro="" textlink="">
      <xdr:nvSpPr>
        <xdr:cNvPr id="612" name="Textfeld 611">
          <a:extLst>
            <a:ext uri="{FF2B5EF4-FFF2-40B4-BE49-F238E27FC236}">
              <a16:creationId xmlns:a16="http://schemas.microsoft.com/office/drawing/2014/main" id="{00000000-0008-0000-0000-00006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0</xdr:rowOff>
    </xdr:from>
    <xdr:ext cx="184731" cy="264560"/>
    <xdr:sp macro="" textlink="">
      <xdr:nvSpPr>
        <xdr:cNvPr id="613" name="Textfeld 612">
          <a:extLst>
            <a:ext uri="{FF2B5EF4-FFF2-40B4-BE49-F238E27FC236}">
              <a16:creationId xmlns:a16="http://schemas.microsoft.com/office/drawing/2014/main" id="{00000000-0008-0000-0000-00006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100</xdr:row>
      <xdr:rowOff>0</xdr:rowOff>
    </xdr:from>
    <xdr:ext cx="184731" cy="264560"/>
    <xdr:sp macro="" textlink="">
      <xdr:nvSpPr>
        <xdr:cNvPr id="614" name="Textfeld 613">
          <a:extLst>
            <a:ext uri="{FF2B5EF4-FFF2-40B4-BE49-F238E27FC236}">
              <a16:creationId xmlns:a16="http://schemas.microsoft.com/office/drawing/2014/main" id="{00000000-0008-0000-0000-00006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340</xdr:row>
      <xdr:rowOff>0</xdr:rowOff>
    </xdr:from>
    <xdr:ext cx="184731" cy="264560"/>
    <xdr:sp macro="" textlink="">
      <xdr:nvSpPr>
        <xdr:cNvPr id="615" name="Textfeld 614">
          <a:extLst>
            <a:ext uri="{FF2B5EF4-FFF2-40B4-BE49-F238E27FC236}">
              <a16:creationId xmlns:a16="http://schemas.microsoft.com/office/drawing/2014/main" id="{00000000-0008-0000-0000-00006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107</xdr:row>
      <xdr:rowOff>0</xdr:rowOff>
    </xdr:from>
    <xdr:ext cx="184731" cy="264560"/>
    <xdr:sp macro="" textlink="">
      <xdr:nvSpPr>
        <xdr:cNvPr id="616" name="Textfeld 615">
          <a:extLst>
            <a:ext uri="{FF2B5EF4-FFF2-40B4-BE49-F238E27FC236}">
              <a16:creationId xmlns:a16="http://schemas.microsoft.com/office/drawing/2014/main" id="{00000000-0008-0000-0000-00006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616</xdr:row>
      <xdr:rowOff>0</xdr:rowOff>
    </xdr:from>
    <xdr:ext cx="184731" cy="264560"/>
    <xdr:sp macro="" textlink="">
      <xdr:nvSpPr>
        <xdr:cNvPr id="617" name="Textfeld 616">
          <a:extLst>
            <a:ext uri="{FF2B5EF4-FFF2-40B4-BE49-F238E27FC236}">
              <a16:creationId xmlns:a16="http://schemas.microsoft.com/office/drawing/2014/main" id="{00000000-0008-0000-0000-00006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116</xdr:row>
      <xdr:rowOff>0</xdr:rowOff>
    </xdr:from>
    <xdr:ext cx="184731" cy="264560"/>
    <xdr:sp macro="" textlink="">
      <xdr:nvSpPr>
        <xdr:cNvPr id="618" name="Textfeld 617">
          <a:extLst>
            <a:ext uri="{FF2B5EF4-FFF2-40B4-BE49-F238E27FC236}">
              <a16:creationId xmlns:a16="http://schemas.microsoft.com/office/drawing/2014/main" id="{00000000-0008-0000-0000-00006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114</xdr:row>
      <xdr:rowOff>0</xdr:rowOff>
    </xdr:from>
    <xdr:ext cx="184731" cy="264560"/>
    <xdr:sp macro="" textlink="">
      <xdr:nvSpPr>
        <xdr:cNvPr id="619" name="Textfeld 618">
          <a:extLst>
            <a:ext uri="{FF2B5EF4-FFF2-40B4-BE49-F238E27FC236}">
              <a16:creationId xmlns:a16="http://schemas.microsoft.com/office/drawing/2014/main" id="{00000000-0008-0000-0000-00006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110</xdr:row>
      <xdr:rowOff>0</xdr:rowOff>
    </xdr:from>
    <xdr:ext cx="184731" cy="264560"/>
    <xdr:sp macro="" textlink="">
      <xdr:nvSpPr>
        <xdr:cNvPr id="620" name="Textfeld 619">
          <a:extLst>
            <a:ext uri="{FF2B5EF4-FFF2-40B4-BE49-F238E27FC236}">
              <a16:creationId xmlns:a16="http://schemas.microsoft.com/office/drawing/2014/main" id="{00000000-0008-0000-0000-00006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114</xdr:row>
      <xdr:rowOff>0</xdr:rowOff>
    </xdr:from>
    <xdr:ext cx="184731" cy="264560"/>
    <xdr:sp macro="" textlink="">
      <xdr:nvSpPr>
        <xdr:cNvPr id="621" name="Textfeld 620">
          <a:extLst>
            <a:ext uri="{FF2B5EF4-FFF2-40B4-BE49-F238E27FC236}">
              <a16:creationId xmlns:a16="http://schemas.microsoft.com/office/drawing/2014/main" id="{00000000-0008-0000-0000-00006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112</xdr:row>
      <xdr:rowOff>0</xdr:rowOff>
    </xdr:from>
    <xdr:ext cx="184731" cy="264560"/>
    <xdr:sp macro="" textlink="">
      <xdr:nvSpPr>
        <xdr:cNvPr id="622" name="Textfeld 621">
          <a:extLst>
            <a:ext uri="{FF2B5EF4-FFF2-40B4-BE49-F238E27FC236}">
              <a16:creationId xmlns:a16="http://schemas.microsoft.com/office/drawing/2014/main" id="{00000000-0008-0000-0000-00006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120</xdr:row>
      <xdr:rowOff>0</xdr:rowOff>
    </xdr:from>
    <xdr:ext cx="184731" cy="264560"/>
    <xdr:sp macro="" textlink="">
      <xdr:nvSpPr>
        <xdr:cNvPr id="623" name="Textfeld 622">
          <a:extLst>
            <a:ext uri="{FF2B5EF4-FFF2-40B4-BE49-F238E27FC236}">
              <a16:creationId xmlns:a16="http://schemas.microsoft.com/office/drawing/2014/main" id="{00000000-0008-0000-0000-00006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356</xdr:row>
      <xdr:rowOff>0</xdr:rowOff>
    </xdr:from>
    <xdr:ext cx="184731" cy="264560"/>
    <xdr:sp macro="" textlink="">
      <xdr:nvSpPr>
        <xdr:cNvPr id="624" name="Textfeld 623">
          <a:extLst>
            <a:ext uri="{FF2B5EF4-FFF2-40B4-BE49-F238E27FC236}">
              <a16:creationId xmlns:a16="http://schemas.microsoft.com/office/drawing/2014/main" id="{00000000-0008-0000-0000-00007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567</xdr:row>
      <xdr:rowOff>0</xdr:rowOff>
    </xdr:from>
    <xdr:ext cx="184731" cy="264560"/>
    <xdr:sp macro="" textlink="">
      <xdr:nvSpPr>
        <xdr:cNvPr id="625" name="Textfeld 624">
          <a:extLst>
            <a:ext uri="{FF2B5EF4-FFF2-40B4-BE49-F238E27FC236}">
              <a16:creationId xmlns:a16="http://schemas.microsoft.com/office/drawing/2014/main" id="{00000000-0008-0000-0000-00007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118</xdr:row>
      <xdr:rowOff>0</xdr:rowOff>
    </xdr:from>
    <xdr:ext cx="184731" cy="264560"/>
    <xdr:sp macro="" textlink="">
      <xdr:nvSpPr>
        <xdr:cNvPr id="626" name="Textfeld 625">
          <a:extLst>
            <a:ext uri="{FF2B5EF4-FFF2-40B4-BE49-F238E27FC236}">
              <a16:creationId xmlns:a16="http://schemas.microsoft.com/office/drawing/2014/main" id="{00000000-0008-0000-0000-00007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567</xdr:row>
      <xdr:rowOff>0</xdr:rowOff>
    </xdr:from>
    <xdr:ext cx="184731" cy="264560"/>
    <xdr:sp macro="" textlink="">
      <xdr:nvSpPr>
        <xdr:cNvPr id="627" name="Textfeld 626">
          <a:extLst>
            <a:ext uri="{FF2B5EF4-FFF2-40B4-BE49-F238E27FC236}">
              <a16:creationId xmlns:a16="http://schemas.microsoft.com/office/drawing/2014/main" id="{00000000-0008-0000-0000-00007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348</xdr:row>
      <xdr:rowOff>0</xdr:rowOff>
    </xdr:from>
    <xdr:ext cx="184731" cy="264560"/>
    <xdr:sp macro="" textlink="">
      <xdr:nvSpPr>
        <xdr:cNvPr id="628" name="Textfeld 627">
          <a:extLst>
            <a:ext uri="{FF2B5EF4-FFF2-40B4-BE49-F238E27FC236}">
              <a16:creationId xmlns:a16="http://schemas.microsoft.com/office/drawing/2014/main" id="{00000000-0008-0000-0000-00007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119</xdr:row>
      <xdr:rowOff>0</xdr:rowOff>
    </xdr:from>
    <xdr:ext cx="184731" cy="264560"/>
    <xdr:sp macro="" textlink="">
      <xdr:nvSpPr>
        <xdr:cNvPr id="629" name="Textfeld 628">
          <a:extLst>
            <a:ext uri="{FF2B5EF4-FFF2-40B4-BE49-F238E27FC236}">
              <a16:creationId xmlns:a16="http://schemas.microsoft.com/office/drawing/2014/main" id="{00000000-0008-0000-0000-00007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617</xdr:row>
      <xdr:rowOff>0</xdr:rowOff>
    </xdr:from>
    <xdr:ext cx="184731" cy="264560"/>
    <xdr:sp macro="" textlink="">
      <xdr:nvSpPr>
        <xdr:cNvPr id="630" name="Textfeld 629">
          <a:extLst>
            <a:ext uri="{FF2B5EF4-FFF2-40B4-BE49-F238E27FC236}">
              <a16:creationId xmlns:a16="http://schemas.microsoft.com/office/drawing/2014/main" id="{00000000-0008-0000-0000-00007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566</xdr:row>
      <xdr:rowOff>0</xdr:rowOff>
    </xdr:from>
    <xdr:ext cx="184731" cy="264560"/>
    <xdr:sp macro="" textlink="">
      <xdr:nvSpPr>
        <xdr:cNvPr id="631" name="Textfeld 630">
          <a:extLst>
            <a:ext uri="{FF2B5EF4-FFF2-40B4-BE49-F238E27FC236}">
              <a16:creationId xmlns:a16="http://schemas.microsoft.com/office/drawing/2014/main" id="{00000000-0008-0000-0000-00007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119</xdr:row>
      <xdr:rowOff>0</xdr:rowOff>
    </xdr:from>
    <xdr:ext cx="184731" cy="264560"/>
    <xdr:sp macro="" textlink="">
      <xdr:nvSpPr>
        <xdr:cNvPr id="632" name="Textfeld 631">
          <a:extLst>
            <a:ext uri="{FF2B5EF4-FFF2-40B4-BE49-F238E27FC236}">
              <a16:creationId xmlns:a16="http://schemas.microsoft.com/office/drawing/2014/main" id="{00000000-0008-0000-0000-00007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0</xdr:rowOff>
    </xdr:from>
    <xdr:ext cx="184731" cy="264560"/>
    <xdr:sp macro="" textlink="">
      <xdr:nvSpPr>
        <xdr:cNvPr id="633" name="Textfeld 632">
          <a:extLst>
            <a:ext uri="{FF2B5EF4-FFF2-40B4-BE49-F238E27FC236}">
              <a16:creationId xmlns:a16="http://schemas.microsoft.com/office/drawing/2014/main" id="{00000000-0008-0000-0000-00007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108</xdr:row>
      <xdr:rowOff>107577</xdr:rowOff>
    </xdr:from>
    <xdr:ext cx="184731" cy="264560"/>
    <xdr:sp macro="" textlink="">
      <xdr:nvSpPr>
        <xdr:cNvPr id="634" name="Textfeld 633">
          <a:extLst>
            <a:ext uri="{FF2B5EF4-FFF2-40B4-BE49-F238E27FC236}">
              <a16:creationId xmlns:a16="http://schemas.microsoft.com/office/drawing/2014/main" id="{00000000-0008-0000-0000-00007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97</xdr:row>
      <xdr:rowOff>0</xdr:rowOff>
    </xdr:from>
    <xdr:ext cx="184731" cy="264560"/>
    <xdr:sp macro="" textlink="">
      <xdr:nvSpPr>
        <xdr:cNvPr id="635" name="Textfeld 634">
          <a:extLst>
            <a:ext uri="{FF2B5EF4-FFF2-40B4-BE49-F238E27FC236}">
              <a16:creationId xmlns:a16="http://schemas.microsoft.com/office/drawing/2014/main" id="{00000000-0008-0000-0000-00007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333</xdr:row>
      <xdr:rowOff>107577</xdr:rowOff>
    </xdr:from>
    <xdr:ext cx="184731" cy="264560"/>
    <xdr:sp macro="" textlink="">
      <xdr:nvSpPr>
        <xdr:cNvPr id="636" name="Textfeld 635">
          <a:extLst>
            <a:ext uri="{FF2B5EF4-FFF2-40B4-BE49-F238E27FC236}">
              <a16:creationId xmlns:a16="http://schemas.microsoft.com/office/drawing/2014/main" id="{00000000-0008-0000-0000-00007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103</xdr:row>
      <xdr:rowOff>0</xdr:rowOff>
    </xdr:from>
    <xdr:ext cx="184731" cy="264560"/>
    <xdr:sp macro="" textlink="">
      <xdr:nvSpPr>
        <xdr:cNvPr id="637" name="Textfeld 636">
          <a:extLst>
            <a:ext uri="{FF2B5EF4-FFF2-40B4-BE49-F238E27FC236}">
              <a16:creationId xmlns:a16="http://schemas.microsoft.com/office/drawing/2014/main" id="{00000000-0008-0000-0000-00007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99</xdr:row>
      <xdr:rowOff>107577</xdr:rowOff>
    </xdr:from>
    <xdr:ext cx="184731" cy="264560"/>
    <xdr:sp macro="" textlink="">
      <xdr:nvSpPr>
        <xdr:cNvPr id="638" name="Textfeld 637">
          <a:extLst>
            <a:ext uri="{FF2B5EF4-FFF2-40B4-BE49-F238E27FC236}">
              <a16:creationId xmlns:a16="http://schemas.microsoft.com/office/drawing/2014/main" id="{00000000-0008-0000-0000-00007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530</xdr:row>
      <xdr:rowOff>107577</xdr:rowOff>
    </xdr:from>
    <xdr:ext cx="184731" cy="264560"/>
    <xdr:sp macro="" textlink="">
      <xdr:nvSpPr>
        <xdr:cNvPr id="639" name="Textfeld 638">
          <a:extLst>
            <a:ext uri="{FF2B5EF4-FFF2-40B4-BE49-F238E27FC236}">
              <a16:creationId xmlns:a16="http://schemas.microsoft.com/office/drawing/2014/main" id="{00000000-0008-0000-0000-00007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531</xdr:row>
      <xdr:rowOff>0</xdr:rowOff>
    </xdr:from>
    <xdr:ext cx="184731" cy="264560"/>
    <xdr:sp macro="" textlink="">
      <xdr:nvSpPr>
        <xdr:cNvPr id="640" name="Textfeld 639">
          <a:extLst>
            <a:ext uri="{FF2B5EF4-FFF2-40B4-BE49-F238E27FC236}">
              <a16:creationId xmlns:a16="http://schemas.microsoft.com/office/drawing/2014/main" id="{00000000-0008-0000-0000-00008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608</xdr:row>
      <xdr:rowOff>0</xdr:rowOff>
    </xdr:from>
    <xdr:ext cx="184731" cy="264560"/>
    <xdr:sp macro="" textlink="">
      <xdr:nvSpPr>
        <xdr:cNvPr id="641" name="Textfeld 640">
          <a:extLst>
            <a:ext uri="{FF2B5EF4-FFF2-40B4-BE49-F238E27FC236}">
              <a16:creationId xmlns:a16="http://schemas.microsoft.com/office/drawing/2014/main" id="{00000000-0008-0000-0000-00008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112</xdr:row>
      <xdr:rowOff>107577</xdr:rowOff>
    </xdr:from>
    <xdr:ext cx="184731" cy="264560"/>
    <xdr:sp macro="" textlink="">
      <xdr:nvSpPr>
        <xdr:cNvPr id="642" name="Textfeld 641">
          <a:extLst>
            <a:ext uri="{FF2B5EF4-FFF2-40B4-BE49-F238E27FC236}">
              <a16:creationId xmlns:a16="http://schemas.microsoft.com/office/drawing/2014/main" id="{00000000-0008-0000-0000-00008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612</xdr:row>
      <xdr:rowOff>0</xdr:rowOff>
    </xdr:from>
    <xdr:ext cx="184731" cy="264560"/>
    <xdr:sp macro="" textlink="">
      <xdr:nvSpPr>
        <xdr:cNvPr id="643" name="Textfeld 642">
          <a:extLst>
            <a:ext uri="{FF2B5EF4-FFF2-40B4-BE49-F238E27FC236}">
              <a16:creationId xmlns:a16="http://schemas.microsoft.com/office/drawing/2014/main" id="{00000000-0008-0000-0000-00008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333</xdr:row>
      <xdr:rowOff>107577</xdr:rowOff>
    </xdr:from>
    <xdr:ext cx="184731" cy="264560"/>
    <xdr:sp macro="" textlink="">
      <xdr:nvSpPr>
        <xdr:cNvPr id="644" name="Textfeld 643">
          <a:extLst>
            <a:ext uri="{FF2B5EF4-FFF2-40B4-BE49-F238E27FC236}">
              <a16:creationId xmlns:a16="http://schemas.microsoft.com/office/drawing/2014/main" id="{00000000-0008-0000-0000-00008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333</xdr:row>
      <xdr:rowOff>107577</xdr:rowOff>
    </xdr:from>
    <xdr:ext cx="184731" cy="264560"/>
    <xdr:sp macro="" textlink="">
      <xdr:nvSpPr>
        <xdr:cNvPr id="645" name="Textfeld 644">
          <a:extLst>
            <a:ext uri="{FF2B5EF4-FFF2-40B4-BE49-F238E27FC236}">
              <a16:creationId xmlns:a16="http://schemas.microsoft.com/office/drawing/2014/main" id="{00000000-0008-0000-0000-00008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333</xdr:row>
      <xdr:rowOff>0</xdr:rowOff>
    </xdr:from>
    <xdr:ext cx="184731" cy="264560"/>
    <xdr:sp macro="" textlink="">
      <xdr:nvSpPr>
        <xdr:cNvPr id="646" name="Textfeld 645">
          <a:extLst>
            <a:ext uri="{FF2B5EF4-FFF2-40B4-BE49-F238E27FC236}">
              <a16:creationId xmlns:a16="http://schemas.microsoft.com/office/drawing/2014/main" id="{00000000-0008-0000-0000-00008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333</xdr:row>
      <xdr:rowOff>0</xdr:rowOff>
    </xdr:from>
    <xdr:ext cx="184731" cy="264560"/>
    <xdr:sp macro="" textlink="">
      <xdr:nvSpPr>
        <xdr:cNvPr id="647" name="Textfeld 646">
          <a:extLst>
            <a:ext uri="{FF2B5EF4-FFF2-40B4-BE49-F238E27FC236}">
              <a16:creationId xmlns:a16="http://schemas.microsoft.com/office/drawing/2014/main" id="{00000000-0008-0000-0000-00008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99</xdr:row>
      <xdr:rowOff>107577</xdr:rowOff>
    </xdr:from>
    <xdr:ext cx="184731" cy="264560"/>
    <xdr:sp macro="" textlink="">
      <xdr:nvSpPr>
        <xdr:cNvPr id="648" name="Textfeld 647">
          <a:extLst>
            <a:ext uri="{FF2B5EF4-FFF2-40B4-BE49-F238E27FC236}">
              <a16:creationId xmlns:a16="http://schemas.microsoft.com/office/drawing/2014/main" id="{00000000-0008-0000-0000-00008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99</xdr:row>
      <xdr:rowOff>107577</xdr:rowOff>
    </xdr:from>
    <xdr:ext cx="184731" cy="264560"/>
    <xdr:sp macro="" textlink="">
      <xdr:nvSpPr>
        <xdr:cNvPr id="649" name="Textfeld 648">
          <a:extLst>
            <a:ext uri="{FF2B5EF4-FFF2-40B4-BE49-F238E27FC236}">
              <a16:creationId xmlns:a16="http://schemas.microsoft.com/office/drawing/2014/main" id="{00000000-0008-0000-0000-00008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99</xdr:row>
      <xdr:rowOff>0</xdr:rowOff>
    </xdr:from>
    <xdr:ext cx="184731" cy="264560"/>
    <xdr:sp macro="" textlink="">
      <xdr:nvSpPr>
        <xdr:cNvPr id="650" name="Textfeld 649">
          <a:extLst>
            <a:ext uri="{FF2B5EF4-FFF2-40B4-BE49-F238E27FC236}">
              <a16:creationId xmlns:a16="http://schemas.microsoft.com/office/drawing/2014/main" id="{00000000-0008-0000-0000-00008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99</xdr:row>
      <xdr:rowOff>0</xdr:rowOff>
    </xdr:from>
    <xdr:ext cx="184731" cy="264560"/>
    <xdr:sp macro="" textlink="">
      <xdr:nvSpPr>
        <xdr:cNvPr id="651" name="Textfeld 650">
          <a:extLst>
            <a:ext uri="{FF2B5EF4-FFF2-40B4-BE49-F238E27FC236}">
              <a16:creationId xmlns:a16="http://schemas.microsoft.com/office/drawing/2014/main" id="{00000000-0008-0000-0000-00008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107577</xdr:rowOff>
    </xdr:from>
    <xdr:ext cx="184731" cy="264560"/>
    <xdr:sp macro="" textlink="">
      <xdr:nvSpPr>
        <xdr:cNvPr id="652" name="Textfeld 651">
          <a:extLst>
            <a:ext uri="{FF2B5EF4-FFF2-40B4-BE49-F238E27FC236}">
              <a16:creationId xmlns:a16="http://schemas.microsoft.com/office/drawing/2014/main" id="{00000000-0008-0000-0000-00008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107577</xdr:rowOff>
    </xdr:from>
    <xdr:ext cx="184731" cy="264560"/>
    <xdr:sp macro="" textlink="">
      <xdr:nvSpPr>
        <xdr:cNvPr id="653" name="Textfeld 652">
          <a:extLst>
            <a:ext uri="{FF2B5EF4-FFF2-40B4-BE49-F238E27FC236}">
              <a16:creationId xmlns:a16="http://schemas.microsoft.com/office/drawing/2014/main" id="{00000000-0008-0000-0000-00008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107577</xdr:rowOff>
    </xdr:from>
    <xdr:ext cx="184731" cy="264560"/>
    <xdr:sp macro="" textlink="">
      <xdr:nvSpPr>
        <xdr:cNvPr id="654" name="Textfeld 653">
          <a:extLst>
            <a:ext uri="{FF2B5EF4-FFF2-40B4-BE49-F238E27FC236}">
              <a16:creationId xmlns:a16="http://schemas.microsoft.com/office/drawing/2014/main" id="{00000000-0008-0000-0000-00008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0</xdr:rowOff>
    </xdr:from>
    <xdr:ext cx="184731" cy="264560"/>
    <xdr:sp macro="" textlink="">
      <xdr:nvSpPr>
        <xdr:cNvPr id="655" name="Textfeld 654">
          <a:extLst>
            <a:ext uri="{FF2B5EF4-FFF2-40B4-BE49-F238E27FC236}">
              <a16:creationId xmlns:a16="http://schemas.microsoft.com/office/drawing/2014/main" id="{00000000-0008-0000-0000-00008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101</xdr:row>
      <xdr:rowOff>0</xdr:rowOff>
    </xdr:from>
    <xdr:ext cx="184731" cy="264560"/>
    <xdr:sp macro="" textlink="">
      <xdr:nvSpPr>
        <xdr:cNvPr id="656" name="Textfeld 655">
          <a:extLst>
            <a:ext uri="{FF2B5EF4-FFF2-40B4-BE49-F238E27FC236}">
              <a16:creationId xmlns:a16="http://schemas.microsoft.com/office/drawing/2014/main" id="{00000000-0008-0000-0000-00009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104</xdr:row>
      <xdr:rowOff>0</xdr:rowOff>
    </xdr:from>
    <xdr:ext cx="184731" cy="264560"/>
    <xdr:sp macro="" textlink="">
      <xdr:nvSpPr>
        <xdr:cNvPr id="657" name="Textfeld 656">
          <a:extLst>
            <a:ext uri="{FF2B5EF4-FFF2-40B4-BE49-F238E27FC236}">
              <a16:creationId xmlns:a16="http://schemas.microsoft.com/office/drawing/2014/main" id="{00000000-0008-0000-0000-00009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108</xdr:row>
      <xdr:rowOff>0</xdr:rowOff>
    </xdr:from>
    <xdr:ext cx="184731" cy="264560"/>
    <xdr:sp macro="" textlink="">
      <xdr:nvSpPr>
        <xdr:cNvPr id="658" name="Textfeld 657">
          <a:extLst>
            <a:ext uri="{FF2B5EF4-FFF2-40B4-BE49-F238E27FC236}">
              <a16:creationId xmlns:a16="http://schemas.microsoft.com/office/drawing/2014/main" id="{00000000-0008-0000-0000-000092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112</xdr:row>
      <xdr:rowOff>0</xdr:rowOff>
    </xdr:from>
    <xdr:ext cx="184731" cy="264560"/>
    <xdr:sp macro="" textlink="">
      <xdr:nvSpPr>
        <xdr:cNvPr id="659" name="Textfeld 658">
          <a:extLst>
            <a:ext uri="{FF2B5EF4-FFF2-40B4-BE49-F238E27FC236}">
              <a16:creationId xmlns:a16="http://schemas.microsoft.com/office/drawing/2014/main" id="{00000000-0008-0000-0000-000093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343</xdr:row>
      <xdr:rowOff>0</xdr:rowOff>
    </xdr:from>
    <xdr:ext cx="184731" cy="264560"/>
    <xdr:sp macro="" textlink="">
      <xdr:nvSpPr>
        <xdr:cNvPr id="660" name="Textfeld 659">
          <a:extLst>
            <a:ext uri="{FF2B5EF4-FFF2-40B4-BE49-F238E27FC236}">
              <a16:creationId xmlns:a16="http://schemas.microsoft.com/office/drawing/2014/main" id="{00000000-0008-0000-0000-000094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115</xdr:row>
      <xdr:rowOff>0</xdr:rowOff>
    </xdr:from>
    <xdr:ext cx="184731" cy="264560"/>
    <xdr:sp macro="" textlink="">
      <xdr:nvSpPr>
        <xdr:cNvPr id="661" name="Textfeld 660">
          <a:extLst>
            <a:ext uri="{FF2B5EF4-FFF2-40B4-BE49-F238E27FC236}">
              <a16:creationId xmlns:a16="http://schemas.microsoft.com/office/drawing/2014/main" id="{00000000-0008-0000-0000-000095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613</xdr:row>
      <xdr:rowOff>0</xdr:rowOff>
    </xdr:from>
    <xdr:ext cx="184731" cy="264560"/>
    <xdr:sp macro="" textlink="">
      <xdr:nvSpPr>
        <xdr:cNvPr id="662" name="Textfeld 661">
          <a:extLst>
            <a:ext uri="{FF2B5EF4-FFF2-40B4-BE49-F238E27FC236}">
              <a16:creationId xmlns:a16="http://schemas.microsoft.com/office/drawing/2014/main" id="{00000000-0008-0000-0000-000096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115</xdr:row>
      <xdr:rowOff>0</xdr:rowOff>
    </xdr:from>
    <xdr:ext cx="184731" cy="264560"/>
    <xdr:sp macro="" textlink="">
      <xdr:nvSpPr>
        <xdr:cNvPr id="663" name="Textfeld 662">
          <a:extLst>
            <a:ext uri="{FF2B5EF4-FFF2-40B4-BE49-F238E27FC236}">
              <a16:creationId xmlns:a16="http://schemas.microsoft.com/office/drawing/2014/main" id="{00000000-0008-0000-0000-000097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113</xdr:row>
      <xdr:rowOff>0</xdr:rowOff>
    </xdr:from>
    <xdr:ext cx="184731" cy="264560"/>
    <xdr:sp macro="" textlink="">
      <xdr:nvSpPr>
        <xdr:cNvPr id="664" name="Textfeld 663">
          <a:extLst>
            <a:ext uri="{FF2B5EF4-FFF2-40B4-BE49-F238E27FC236}">
              <a16:creationId xmlns:a16="http://schemas.microsoft.com/office/drawing/2014/main" id="{00000000-0008-0000-0000-000098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348</xdr:row>
      <xdr:rowOff>0</xdr:rowOff>
    </xdr:from>
    <xdr:ext cx="184731" cy="264560"/>
    <xdr:sp macro="" textlink="">
      <xdr:nvSpPr>
        <xdr:cNvPr id="665" name="Textfeld 664">
          <a:extLst>
            <a:ext uri="{FF2B5EF4-FFF2-40B4-BE49-F238E27FC236}">
              <a16:creationId xmlns:a16="http://schemas.microsoft.com/office/drawing/2014/main" id="{00000000-0008-0000-0000-000099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357</xdr:row>
      <xdr:rowOff>0</xdr:rowOff>
    </xdr:from>
    <xdr:ext cx="184731" cy="264560"/>
    <xdr:sp macro="" textlink="">
      <xdr:nvSpPr>
        <xdr:cNvPr id="666" name="Textfeld 665">
          <a:extLst>
            <a:ext uri="{FF2B5EF4-FFF2-40B4-BE49-F238E27FC236}">
              <a16:creationId xmlns:a16="http://schemas.microsoft.com/office/drawing/2014/main" id="{00000000-0008-0000-0000-00009A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617</xdr:row>
      <xdr:rowOff>0</xdr:rowOff>
    </xdr:from>
    <xdr:ext cx="184731" cy="264560"/>
    <xdr:sp macro="" textlink="">
      <xdr:nvSpPr>
        <xdr:cNvPr id="667" name="Textfeld 666">
          <a:extLst>
            <a:ext uri="{FF2B5EF4-FFF2-40B4-BE49-F238E27FC236}">
              <a16:creationId xmlns:a16="http://schemas.microsoft.com/office/drawing/2014/main" id="{00000000-0008-0000-0000-00009B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119</xdr:row>
      <xdr:rowOff>0</xdr:rowOff>
    </xdr:from>
    <xdr:ext cx="184731" cy="264560"/>
    <xdr:sp macro="" textlink="">
      <xdr:nvSpPr>
        <xdr:cNvPr id="668" name="Textfeld 667">
          <a:extLst>
            <a:ext uri="{FF2B5EF4-FFF2-40B4-BE49-F238E27FC236}">
              <a16:creationId xmlns:a16="http://schemas.microsoft.com/office/drawing/2014/main" id="{00000000-0008-0000-0000-00009C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617</xdr:row>
      <xdr:rowOff>0</xdr:rowOff>
    </xdr:from>
    <xdr:ext cx="184731" cy="264560"/>
    <xdr:sp macro="" textlink="">
      <xdr:nvSpPr>
        <xdr:cNvPr id="669" name="Textfeld 668">
          <a:extLst>
            <a:ext uri="{FF2B5EF4-FFF2-40B4-BE49-F238E27FC236}">
              <a16:creationId xmlns:a16="http://schemas.microsoft.com/office/drawing/2014/main" id="{00000000-0008-0000-0000-00009D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566</xdr:row>
      <xdr:rowOff>0</xdr:rowOff>
    </xdr:from>
    <xdr:ext cx="184731" cy="264560"/>
    <xdr:sp macro="" textlink="">
      <xdr:nvSpPr>
        <xdr:cNvPr id="670" name="Textfeld 669">
          <a:extLst>
            <a:ext uri="{FF2B5EF4-FFF2-40B4-BE49-F238E27FC236}">
              <a16:creationId xmlns:a16="http://schemas.microsoft.com/office/drawing/2014/main" id="{00000000-0008-0000-0000-00009E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120</xdr:row>
      <xdr:rowOff>0</xdr:rowOff>
    </xdr:from>
    <xdr:ext cx="184731" cy="264560"/>
    <xdr:sp macro="" textlink="">
      <xdr:nvSpPr>
        <xdr:cNvPr id="671" name="Textfeld 670">
          <a:extLst>
            <a:ext uri="{FF2B5EF4-FFF2-40B4-BE49-F238E27FC236}">
              <a16:creationId xmlns:a16="http://schemas.microsoft.com/office/drawing/2014/main" id="{00000000-0008-0000-0000-00009F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356</xdr:row>
      <xdr:rowOff>0</xdr:rowOff>
    </xdr:from>
    <xdr:ext cx="184731" cy="264560"/>
    <xdr:sp macro="" textlink="">
      <xdr:nvSpPr>
        <xdr:cNvPr id="672" name="Textfeld 671">
          <a:extLst>
            <a:ext uri="{FF2B5EF4-FFF2-40B4-BE49-F238E27FC236}">
              <a16:creationId xmlns:a16="http://schemas.microsoft.com/office/drawing/2014/main" id="{00000000-0008-0000-0000-0000A0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567</xdr:row>
      <xdr:rowOff>0</xdr:rowOff>
    </xdr:from>
    <xdr:ext cx="184731" cy="264560"/>
    <xdr:sp macro="" textlink="">
      <xdr:nvSpPr>
        <xdr:cNvPr id="673" name="Textfeld 672">
          <a:extLst>
            <a:ext uri="{FF2B5EF4-FFF2-40B4-BE49-F238E27FC236}">
              <a16:creationId xmlns:a16="http://schemas.microsoft.com/office/drawing/2014/main" id="{00000000-0008-0000-0000-0000A1020000}"/>
            </a:ext>
          </a:extLst>
        </xdr:cNvPr>
        <xdr:cNvSpPr txBox="1"/>
      </xdr:nvSpPr>
      <xdr:spPr>
        <a:xfrm>
          <a:off x="6245679" y="7905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593</xdr:row>
      <xdr:rowOff>0</xdr:rowOff>
    </xdr:from>
    <xdr:ext cx="184731" cy="264560"/>
    <xdr:sp macro="" textlink="">
      <xdr:nvSpPr>
        <xdr:cNvPr id="674" name="Textfeld 673">
          <a:extLst>
            <a:ext uri="{FF2B5EF4-FFF2-40B4-BE49-F238E27FC236}">
              <a16:creationId xmlns:a16="http://schemas.microsoft.com/office/drawing/2014/main" id="{00000000-0008-0000-0000-0000A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107577</xdr:rowOff>
    </xdr:from>
    <xdr:ext cx="184731" cy="264560"/>
    <xdr:sp macro="" textlink="">
      <xdr:nvSpPr>
        <xdr:cNvPr id="675" name="Textfeld 674">
          <a:extLst>
            <a:ext uri="{FF2B5EF4-FFF2-40B4-BE49-F238E27FC236}">
              <a16:creationId xmlns:a16="http://schemas.microsoft.com/office/drawing/2014/main" id="{00000000-0008-0000-0000-0000A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676" name="Textfeld 675">
          <a:extLst>
            <a:ext uri="{FF2B5EF4-FFF2-40B4-BE49-F238E27FC236}">
              <a16:creationId xmlns:a16="http://schemas.microsoft.com/office/drawing/2014/main" id="{00000000-0008-0000-0000-0000A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107577</xdr:rowOff>
    </xdr:from>
    <xdr:ext cx="184731" cy="264560"/>
    <xdr:sp macro="" textlink="">
      <xdr:nvSpPr>
        <xdr:cNvPr id="677" name="Textfeld 676">
          <a:extLst>
            <a:ext uri="{FF2B5EF4-FFF2-40B4-BE49-F238E27FC236}">
              <a16:creationId xmlns:a16="http://schemas.microsoft.com/office/drawing/2014/main" id="{00000000-0008-0000-0000-0000A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678" name="Textfeld 677">
          <a:extLst>
            <a:ext uri="{FF2B5EF4-FFF2-40B4-BE49-F238E27FC236}">
              <a16:creationId xmlns:a16="http://schemas.microsoft.com/office/drawing/2014/main" id="{00000000-0008-0000-0000-0000A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xdr:row>
      <xdr:rowOff>107577</xdr:rowOff>
    </xdr:from>
    <xdr:ext cx="184731" cy="264560"/>
    <xdr:sp macro="" textlink="">
      <xdr:nvSpPr>
        <xdr:cNvPr id="679" name="Textfeld 678">
          <a:extLst>
            <a:ext uri="{FF2B5EF4-FFF2-40B4-BE49-F238E27FC236}">
              <a16:creationId xmlns:a16="http://schemas.microsoft.com/office/drawing/2014/main" id="{00000000-0008-0000-0000-0000A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xdr:row>
      <xdr:rowOff>107577</xdr:rowOff>
    </xdr:from>
    <xdr:ext cx="184731" cy="264560"/>
    <xdr:sp macro="" textlink="">
      <xdr:nvSpPr>
        <xdr:cNvPr id="680" name="Textfeld 679">
          <a:extLst>
            <a:ext uri="{FF2B5EF4-FFF2-40B4-BE49-F238E27FC236}">
              <a16:creationId xmlns:a16="http://schemas.microsoft.com/office/drawing/2014/main" id="{00000000-0008-0000-0000-0000A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xdr:row>
      <xdr:rowOff>0</xdr:rowOff>
    </xdr:from>
    <xdr:ext cx="184731" cy="264560"/>
    <xdr:sp macro="" textlink="">
      <xdr:nvSpPr>
        <xdr:cNvPr id="681" name="Textfeld 680">
          <a:extLst>
            <a:ext uri="{FF2B5EF4-FFF2-40B4-BE49-F238E27FC236}">
              <a16:creationId xmlns:a16="http://schemas.microsoft.com/office/drawing/2014/main" id="{00000000-0008-0000-0000-0000A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xdr:row>
      <xdr:rowOff>0</xdr:rowOff>
    </xdr:from>
    <xdr:ext cx="184731" cy="264560"/>
    <xdr:sp macro="" textlink="">
      <xdr:nvSpPr>
        <xdr:cNvPr id="682" name="Textfeld 681">
          <a:extLst>
            <a:ext uri="{FF2B5EF4-FFF2-40B4-BE49-F238E27FC236}">
              <a16:creationId xmlns:a16="http://schemas.microsoft.com/office/drawing/2014/main" id="{00000000-0008-0000-0000-0000A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xdr:row>
      <xdr:rowOff>107577</xdr:rowOff>
    </xdr:from>
    <xdr:ext cx="184731" cy="264560"/>
    <xdr:sp macro="" textlink="">
      <xdr:nvSpPr>
        <xdr:cNvPr id="683" name="Textfeld 682">
          <a:extLst>
            <a:ext uri="{FF2B5EF4-FFF2-40B4-BE49-F238E27FC236}">
              <a16:creationId xmlns:a16="http://schemas.microsoft.com/office/drawing/2014/main" id="{00000000-0008-0000-0000-0000A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xdr:row>
      <xdr:rowOff>107577</xdr:rowOff>
    </xdr:from>
    <xdr:ext cx="184731" cy="264560"/>
    <xdr:sp macro="" textlink="">
      <xdr:nvSpPr>
        <xdr:cNvPr id="684" name="Textfeld 683">
          <a:extLst>
            <a:ext uri="{FF2B5EF4-FFF2-40B4-BE49-F238E27FC236}">
              <a16:creationId xmlns:a16="http://schemas.microsoft.com/office/drawing/2014/main" id="{00000000-0008-0000-0000-0000A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xdr:row>
      <xdr:rowOff>0</xdr:rowOff>
    </xdr:from>
    <xdr:ext cx="184731" cy="264560"/>
    <xdr:sp macro="" textlink="">
      <xdr:nvSpPr>
        <xdr:cNvPr id="685" name="Textfeld 684">
          <a:extLst>
            <a:ext uri="{FF2B5EF4-FFF2-40B4-BE49-F238E27FC236}">
              <a16:creationId xmlns:a16="http://schemas.microsoft.com/office/drawing/2014/main" id="{00000000-0008-0000-0000-0000A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xdr:row>
      <xdr:rowOff>0</xdr:rowOff>
    </xdr:from>
    <xdr:ext cx="184731" cy="264560"/>
    <xdr:sp macro="" textlink="">
      <xdr:nvSpPr>
        <xdr:cNvPr id="686" name="Textfeld 685">
          <a:extLst>
            <a:ext uri="{FF2B5EF4-FFF2-40B4-BE49-F238E27FC236}">
              <a16:creationId xmlns:a16="http://schemas.microsoft.com/office/drawing/2014/main" id="{00000000-0008-0000-0000-0000A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107577</xdr:rowOff>
    </xdr:from>
    <xdr:ext cx="184731" cy="264560"/>
    <xdr:sp macro="" textlink="">
      <xdr:nvSpPr>
        <xdr:cNvPr id="687" name="Textfeld 686">
          <a:extLst>
            <a:ext uri="{FF2B5EF4-FFF2-40B4-BE49-F238E27FC236}">
              <a16:creationId xmlns:a16="http://schemas.microsoft.com/office/drawing/2014/main" id="{00000000-0008-0000-0000-0000A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107577</xdr:rowOff>
    </xdr:from>
    <xdr:ext cx="184731" cy="264560"/>
    <xdr:sp macro="" textlink="">
      <xdr:nvSpPr>
        <xdr:cNvPr id="688" name="Textfeld 687">
          <a:extLst>
            <a:ext uri="{FF2B5EF4-FFF2-40B4-BE49-F238E27FC236}">
              <a16:creationId xmlns:a16="http://schemas.microsoft.com/office/drawing/2014/main" id="{00000000-0008-0000-0000-0000B0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0</xdr:rowOff>
    </xdr:from>
    <xdr:ext cx="184731" cy="264560"/>
    <xdr:sp macro="" textlink="">
      <xdr:nvSpPr>
        <xdr:cNvPr id="689" name="Textfeld 688">
          <a:extLst>
            <a:ext uri="{FF2B5EF4-FFF2-40B4-BE49-F238E27FC236}">
              <a16:creationId xmlns:a16="http://schemas.microsoft.com/office/drawing/2014/main" id="{00000000-0008-0000-0000-0000B1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0</xdr:rowOff>
    </xdr:from>
    <xdr:ext cx="184731" cy="264560"/>
    <xdr:sp macro="" textlink="">
      <xdr:nvSpPr>
        <xdr:cNvPr id="690" name="Textfeld 689">
          <a:extLst>
            <a:ext uri="{FF2B5EF4-FFF2-40B4-BE49-F238E27FC236}">
              <a16:creationId xmlns:a16="http://schemas.microsoft.com/office/drawing/2014/main" id="{00000000-0008-0000-0000-0000B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xdr:row>
      <xdr:rowOff>107577</xdr:rowOff>
    </xdr:from>
    <xdr:ext cx="184731" cy="264560"/>
    <xdr:sp macro="" textlink="">
      <xdr:nvSpPr>
        <xdr:cNvPr id="691" name="Textfeld 690">
          <a:extLst>
            <a:ext uri="{FF2B5EF4-FFF2-40B4-BE49-F238E27FC236}">
              <a16:creationId xmlns:a16="http://schemas.microsoft.com/office/drawing/2014/main" id="{00000000-0008-0000-0000-0000B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xdr:row>
      <xdr:rowOff>107577</xdr:rowOff>
    </xdr:from>
    <xdr:ext cx="184731" cy="264560"/>
    <xdr:sp macro="" textlink="">
      <xdr:nvSpPr>
        <xdr:cNvPr id="692" name="Textfeld 691">
          <a:extLst>
            <a:ext uri="{FF2B5EF4-FFF2-40B4-BE49-F238E27FC236}">
              <a16:creationId xmlns:a16="http://schemas.microsoft.com/office/drawing/2014/main" id="{00000000-0008-0000-0000-0000B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xdr:row>
      <xdr:rowOff>0</xdr:rowOff>
    </xdr:from>
    <xdr:ext cx="184731" cy="264560"/>
    <xdr:sp macro="" textlink="">
      <xdr:nvSpPr>
        <xdr:cNvPr id="693" name="Textfeld 692">
          <a:extLst>
            <a:ext uri="{FF2B5EF4-FFF2-40B4-BE49-F238E27FC236}">
              <a16:creationId xmlns:a16="http://schemas.microsoft.com/office/drawing/2014/main" id="{00000000-0008-0000-0000-0000B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xdr:row>
      <xdr:rowOff>0</xdr:rowOff>
    </xdr:from>
    <xdr:ext cx="184731" cy="264560"/>
    <xdr:sp macro="" textlink="">
      <xdr:nvSpPr>
        <xdr:cNvPr id="694" name="Textfeld 693">
          <a:extLst>
            <a:ext uri="{FF2B5EF4-FFF2-40B4-BE49-F238E27FC236}">
              <a16:creationId xmlns:a16="http://schemas.microsoft.com/office/drawing/2014/main" id="{00000000-0008-0000-0000-0000B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107577</xdr:rowOff>
    </xdr:from>
    <xdr:ext cx="184731" cy="264560"/>
    <xdr:sp macro="" textlink="">
      <xdr:nvSpPr>
        <xdr:cNvPr id="695" name="Textfeld 694">
          <a:extLst>
            <a:ext uri="{FF2B5EF4-FFF2-40B4-BE49-F238E27FC236}">
              <a16:creationId xmlns:a16="http://schemas.microsoft.com/office/drawing/2014/main" id="{00000000-0008-0000-0000-0000B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107577</xdr:rowOff>
    </xdr:from>
    <xdr:ext cx="184731" cy="264560"/>
    <xdr:sp macro="" textlink="">
      <xdr:nvSpPr>
        <xdr:cNvPr id="696" name="Textfeld 695">
          <a:extLst>
            <a:ext uri="{FF2B5EF4-FFF2-40B4-BE49-F238E27FC236}">
              <a16:creationId xmlns:a16="http://schemas.microsoft.com/office/drawing/2014/main" id="{00000000-0008-0000-0000-0000B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697" name="Textfeld 696">
          <a:extLst>
            <a:ext uri="{FF2B5EF4-FFF2-40B4-BE49-F238E27FC236}">
              <a16:creationId xmlns:a16="http://schemas.microsoft.com/office/drawing/2014/main" id="{00000000-0008-0000-0000-0000B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698" name="Textfeld 697">
          <a:extLst>
            <a:ext uri="{FF2B5EF4-FFF2-40B4-BE49-F238E27FC236}">
              <a16:creationId xmlns:a16="http://schemas.microsoft.com/office/drawing/2014/main" id="{00000000-0008-0000-0000-0000B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xdr:row>
      <xdr:rowOff>0</xdr:rowOff>
    </xdr:from>
    <xdr:ext cx="184731" cy="264560"/>
    <xdr:sp macro="" textlink="">
      <xdr:nvSpPr>
        <xdr:cNvPr id="699" name="Textfeld 698">
          <a:extLst>
            <a:ext uri="{FF2B5EF4-FFF2-40B4-BE49-F238E27FC236}">
              <a16:creationId xmlns:a16="http://schemas.microsoft.com/office/drawing/2014/main" id="{00000000-0008-0000-0000-0000B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xdr:row>
      <xdr:rowOff>0</xdr:rowOff>
    </xdr:from>
    <xdr:ext cx="184731" cy="264560"/>
    <xdr:sp macro="" textlink="">
      <xdr:nvSpPr>
        <xdr:cNvPr id="700" name="Textfeld 699">
          <a:extLst>
            <a:ext uri="{FF2B5EF4-FFF2-40B4-BE49-F238E27FC236}">
              <a16:creationId xmlns:a16="http://schemas.microsoft.com/office/drawing/2014/main" id="{00000000-0008-0000-0000-0000B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0</xdr:rowOff>
    </xdr:from>
    <xdr:ext cx="184731" cy="264560"/>
    <xdr:sp macro="" textlink="">
      <xdr:nvSpPr>
        <xdr:cNvPr id="701" name="Textfeld 700">
          <a:extLst>
            <a:ext uri="{FF2B5EF4-FFF2-40B4-BE49-F238E27FC236}">
              <a16:creationId xmlns:a16="http://schemas.microsoft.com/office/drawing/2014/main" id="{00000000-0008-0000-0000-0000B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xdr:row>
      <xdr:rowOff>107577</xdr:rowOff>
    </xdr:from>
    <xdr:ext cx="184731" cy="264560"/>
    <xdr:sp macro="" textlink="">
      <xdr:nvSpPr>
        <xdr:cNvPr id="702" name="Textfeld 701">
          <a:extLst>
            <a:ext uri="{FF2B5EF4-FFF2-40B4-BE49-F238E27FC236}">
              <a16:creationId xmlns:a16="http://schemas.microsoft.com/office/drawing/2014/main" id="{00000000-0008-0000-0000-0000B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xdr:row>
      <xdr:rowOff>0</xdr:rowOff>
    </xdr:from>
    <xdr:ext cx="184731" cy="264560"/>
    <xdr:sp macro="" textlink="">
      <xdr:nvSpPr>
        <xdr:cNvPr id="703" name="Textfeld 702">
          <a:extLst>
            <a:ext uri="{FF2B5EF4-FFF2-40B4-BE49-F238E27FC236}">
              <a16:creationId xmlns:a16="http://schemas.microsoft.com/office/drawing/2014/main" id="{00000000-0008-0000-0000-0000B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xdr:row>
      <xdr:rowOff>107577</xdr:rowOff>
    </xdr:from>
    <xdr:ext cx="184731" cy="264560"/>
    <xdr:sp macro="" textlink="">
      <xdr:nvSpPr>
        <xdr:cNvPr id="704" name="Textfeld 703">
          <a:extLst>
            <a:ext uri="{FF2B5EF4-FFF2-40B4-BE49-F238E27FC236}">
              <a16:creationId xmlns:a16="http://schemas.microsoft.com/office/drawing/2014/main" id="{00000000-0008-0000-0000-0000C0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562</xdr:row>
      <xdr:rowOff>0</xdr:rowOff>
    </xdr:from>
    <xdr:ext cx="184731" cy="264560"/>
    <xdr:sp macro="" textlink="">
      <xdr:nvSpPr>
        <xdr:cNvPr id="705" name="Textfeld 704">
          <a:extLst>
            <a:ext uri="{FF2B5EF4-FFF2-40B4-BE49-F238E27FC236}">
              <a16:creationId xmlns:a16="http://schemas.microsoft.com/office/drawing/2014/main" id="{00000000-0008-0000-0000-0000C1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107577</xdr:rowOff>
    </xdr:from>
    <xdr:ext cx="184731" cy="264560"/>
    <xdr:sp macro="" textlink="">
      <xdr:nvSpPr>
        <xdr:cNvPr id="706" name="Textfeld 705">
          <a:extLst>
            <a:ext uri="{FF2B5EF4-FFF2-40B4-BE49-F238E27FC236}">
              <a16:creationId xmlns:a16="http://schemas.microsoft.com/office/drawing/2014/main" id="{00000000-0008-0000-0000-0000C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493</xdr:row>
      <xdr:rowOff>107577</xdr:rowOff>
    </xdr:from>
    <xdr:ext cx="184731" cy="264560"/>
    <xdr:sp macro="" textlink="">
      <xdr:nvSpPr>
        <xdr:cNvPr id="707" name="Textfeld 706">
          <a:extLst>
            <a:ext uri="{FF2B5EF4-FFF2-40B4-BE49-F238E27FC236}">
              <a16:creationId xmlns:a16="http://schemas.microsoft.com/office/drawing/2014/main" id="{00000000-0008-0000-0000-0000C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240</xdr:row>
      <xdr:rowOff>0</xdr:rowOff>
    </xdr:from>
    <xdr:ext cx="184731" cy="264560"/>
    <xdr:sp macro="" textlink="">
      <xdr:nvSpPr>
        <xdr:cNvPr id="708" name="Textfeld 707">
          <a:extLst>
            <a:ext uri="{FF2B5EF4-FFF2-40B4-BE49-F238E27FC236}">
              <a16:creationId xmlns:a16="http://schemas.microsoft.com/office/drawing/2014/main" id="{00000000-0008-0000-0000-0000C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241</xdr:row>
      <xdr:rowOff>0</xdr:rowOff>
    </xdr:from>
    <xdr:ext cx="184731" cy="264560"/>
    <xdr:sp macro="" textlink="">
      <xdr:nvSpPr>
        <xdr:cNvPr id="709" name="Textfeld 708">
          <a:extLst>
            <a:ext uri="{FF2B5EF4-FFF2-40B4-BE49-F238E27FC236}">
              <a16:creationId xmlns:a16="http://schemas.microsoft.com/office/drawing/2014/main" id="{00000000-0008-0000-0000-0000C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107577</xdr:rowOff>
    </xdr:from>
    <xdr:ext cx="184731" cy="264560"/>
    <xdr:sp macro="" textlink="">
      <xdr:nvSpPr>
        <xdr:cNvPr id="710" name="Textfeld 709">
          <a:extLst>
            <a:ext uri="{FF2B5EF4-FFF2-40B4-BE49-F238E27FC236}">
              <a16:creationId xmlns:a16="http://schemas.microsoft.com/office/drawing/2014/main" id="{00000000-0008-0000-0000-0000C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62</xdr:row>
      <xdr:rowOff>0</xdr:rowOff>
    </xdr:from>
    <xdr:ext cx="184731" cy="264560"/>
    <xdr:sp macro="" textlink="">
      <xdr:nvSpPr>
        <xdr:cNvPr id="711" name="Textfeld 710">
          <a:extLst>
            <a:ext uri="{FF2B5EF4-FFF2-40B4-BE49-F238E27FC236}">
              <a16:creationId xmlns:a16="http://schemas.microsoft.com/office/drawing/2014/main" id="{00000000-0008-0000-0000-0000C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xdr:row>
      <xdr:rowOff>107577</xdr:rowOff>
    </xdr:from>
    <xdr:ext cx="184731" cy="264560"/>
    <xdr:sp macro="" textlink="">
      <xdr:nvSpPr>
        <xdr:cNvPr id="712" name="Textfeld 711">
          <a:extLst>
            <a:ext uri="{FF2B5EF4-FFF2-40B4-BE49-F238E27FC236}">
              <a16:creationId xmlns:a16="http://schemas.microsoft.com/office/drawing/2014/main" id="{00000000-0008-0000-0000-0000C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xdr:row>
      <xdr:rowOff>107577</xdr:rowOff>
    </xdr:from>
    <xdr:ext cx="184731" cy="264560"/>
    <xdr:sp macro="" textlink="">
      <xdr:nvSpPr>
        <xdr:cNvPr id="713" name="Textfeld 712">
          <a:extLst>
            <a:ext uri="{FF2B5EF4-FFF2-40B4-BE49-F238E27FC236}">
              <a16:creationId xmlns:a16="http://schemas.microsoft.com/office/drawing/2014/main" id="{00000000-0008-0000-0000-0000C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xdr:row>
      <xdr:rowOff>0</xdr:rowOff>
    </xdr:from>
    <xdr:ext cx="184731" cy="264560"/>
    <xdr:sp macro="" textlink="">
      <xdr:nvSpPr>
        <xdr:cNvPr id="714" name="Textfeld 713">
          <a:extLst>
            <a:ext uri="{FF2B5EF4-FFF2-40B4-BE49-F238E27FC236}">
              <a16:creationId xmlns:a16="http://schemas.microsoft.com/office/drawing/2014/main" id="{00000000-0008-0000-0000-0000C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54</xdr:row>
      <xdr:rowOff>0</xdr:rowOff>
    </xdr:from>
    <xdr:ext cx="184731" cy="264560"/>
    <xdr:sp macro="" textlink="">
      <xdr:nvSpPr>
        <xdr:cNvPr id="715" name="Textfeld 714">
          <a:extLst>
            <a:ext uri="{FF2B5EF4-FFF2-40B4-BE49-F238E27FC236}">
              <a16:creationId xmlns:a16="http://schemas.microsoft.com/office/drawing/2014/main" id="{00000000-0008-0000-0000-0000C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107577</xdr:rowOff>
    </xdr:from>
    <xdr:ext cx="184731" cy="264560"/>
    <xdr:sp macro="" textlink="">
      <xdr:nvSpPr>
        <xdr:cNvPr id="716" name="Textfeld 715">
          <a:extLst>
            <a:ext uri="{FF2B5EF4-FFF2-40B4-BE49-F238E27FC236}">
              <a16:creationId xmlns:a16="http://schemas.microsoft.com/office/drawing/2014/main" id="{00000000-0008-0000-0000-0000C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107577</xdr:rowOff>
    </xdr:from>
    <xdr:ext cx="184731" cy="264560"/>
    <xdr:sp macro="" textlink="">
      <xdr:nvSpPr>
        <xdr:cNvPr id="717" name="Textfeld 716">
          <a:extLst>
            <a:ext uri="{FF2B5EF4-FFF2-40B4-BE49-F238E27FC236}">
              <a16:creationId xmlns:a16="http://schemas.microsoft.com/office/drawing/2014/main" id="{00000000-0008-0000-0000-0000C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0</xdr:rowOff>
    </xdr:from>
    <xdr:ext cx="184731" cy="264560"/>
    <xdr:sp macro="" textlink="">
      <xdr:nvSpPr>
        <xdr:cNvPr id="718" name="Textfeld 717">
          <a:extLst>
            <a:ext uri="{FF2B5EF4-FFF2-40B4-BE49-F238E27FC236}">
              <a16:creationId xmlns:a16="http://schemas.microsoft.com/office/drawing/2014/main" id="{00000000-0008-0000-0000-0000C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0</xdr:rowOff>
    </xdr:from>
    <xdr:ext cx="184731" cy="264560"/>
    <xdr:sp macro="" textlink="">
      <xdr:nvSpPr>
        <xdr:cNvPr id="719" name="Textfeld 718">
          <a:extLst>
            <a:ext uri="{FF2B5EF4-FFF2-40B4-BE49-F238E27FC236}">
              <a16:creationId xmlns:a16="http://schemas.microsoft.com/office/drawing/2014/main" id="{00000000-0008-0000-0000-0000C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107577</xdr:rowOff>
    </xdr:from>
    <xdr:ext cx="184731" cy="264560"/>
    <xdr:sp macro="" textlink="">
      <xdr:nvSpPr>
        <xdr:cNvPr id="720" name="Textfeld 719">
          <a:extLst>
            <a:ext uri="{FF2B5EF4-FFF2-40B4-BE49-F238E27FC236}">
              <a16:creationId xmlns:a16="http://schemas.microsoft.com/office/drawing/2014/main" id="{00000000-0008-0000-0000-0000D0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107577</xdr:rowOff>
    </xdr:from>
    <xdr:ext cx="184731" cy="264560"/>
    <xdr:sp macro="" textlink="">
      <xdr:nvSpPr>
        <xdr:cNvPr id="721" name="Textfeld 720">
          <a:extLst>
            <a:ext uri="{FF2B5EF4-FFF2-40B4-BE49-F238E27FC236}">
              <a16:creationId xmlns:a16="http://schemas.microsoft.com/office/drawing/2014/main" id="{00000000-0008-0000-0000-0000D1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107577</xdr:rowOff>
    </xdr:from>
    <xdr:ext cx="184731" cy="264560"/>
    <xdr:sp macro="" textlink="">
      <xdr:nvSpPr>
        <xdr:cNvPr id="722" name="Textfeld 721">
          <a:extLst>
            <a:ext uri="{FF2B5EF4-FFF2-40B4-BE49-F238E27FC236}">
              <a16:creationId xmlns:a16="http://schemas.microsoft.com/office/drawing/2014/main" id="{00000000-0008-0000-0000-0000D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0</xdr:rowOff>
    </xdr:from>
    <xdr:ext cx="184731" cy="264560"/>
    <xdr:sp macro="" textlink="">
      <xdr:nvSpPr>
        <xdr:cNvPr id="723" name="Textfeld 722">
          <a:extLst>
            <a:ext uri="{FF2B5EF4-FFF2-40B4-BE49-F238E27FC236}">
              <a16:creationId xmlns:a16="http://schemas.microsoft.com/office/drawing/2014/main" id="{00000000-0008-0000-0000-0000D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708</xdr:row>
      <xdr:rowOff>0</xdr:rowOff>
    </xdr:from>
    <xdr:ext cx="184731" cy="264560"/>
    <xdr:sp macro="" textlink="">
      <xdr:nvSpPr>
        <xdr:cNvPr id="724" name="Textfeld 723">
          <a:extLst>
            <a:ext uri="{FF2B5EF4-FFF2-40B4-BE49-F238E27FC236}">
              <a16:creationId xmlns:a16="http://schemas.microsoft.com/office/drawing/2014/main" id="{00000000-0008-0000-0000-0000D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xdr:row>
      <xdr:rowOff>0</xdr:rowOff>
    </xdr:from>
    <xdr:ext cx="184731" cy="264560"/>
    <xdr:sp macro="" textlink="">
      <xdr:nvSpPr>
        <xdr:cNvPr id="725" name="Textfeld 724">
          <a:extLst>
            <a:ext uri="{FF2B5EF4-FFF2-40B4-BE49-F238E27FC236}">
              <a16:creationId xmlns:a16="http://schemas.microsoft.com/office/drawing/2014/main" id="{00000000-0008-0000-0000-0000D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64</xdr:row>
      <xdr:rowOff>0</xdr:rowOff>
    </xdr:from>
    <xdr:ext cx="184731" cy="264560"/>
    <xdr:sp macro="" textlink="">
      <xdr:nvSpPr>
        <xdr:cNvPr id="726" name="Textfeld 725">
          <a:extLst>
            <a:ext uri="{FF2B5EF4-FFF2-40B4-BE49-F238E27FC236}">
              <a16:creationId xmlns:a16="http://schemas.microsoft.com/office/drawing/2014/main" id="{00000000-0008-0000-0000-0000D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0</xdr:rowOff>
    </xdr:from>
    <xdr:ext cx="184731" cy="264560"/>
    <xdr:sp macro="" textlink="">
      <xdr:nvSpPr>
        <xdr:cNvPr id="727" name="Textfeld 726">
          <a:extLst>
            <a:ext uri="{FF2B5EF4-FFF2-40B4-BE49-F238E27FC236}">
              <a16:creationId xmlns:a16="http://schemas.microsoft.com/office/drawing/2014/main" id="{00000000-0008-0000-0000-0000D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xdr:row>
      <xdr:rowOff>0</xdr:rowOff>
    </xdr:from>
    <xdr:ext cx="184731" cy="264560"/>
    <xdr:sp macro="" textlink="">
      <xdr:nvSpPr>
        <xdr:cNvPr id="728" name="Textfeld 727">
          <a:extLst>
            <a:ext uri="{FF2B5EF4-FFF2-40B4-BE49-F238E27FC236}">
              <a16:creationId xmlns:a16="http://schemas.microsoft.com/office/drawing/2014/main" id="{00000000-0008-0000-0000-0000D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0</xdr:rowOff>
    </xdr:from>
    <xdr:ext cx="184731" cy="264560"/>
    <xdr:sp macro="" textlink="">
      <xdr:nvSpPr>
        <xdr:cNvPr id="729" name="Textfeld 728">
          <a:extLst>
            <a:ext uri="{FF2B5EF4-FFF2-40B4-BE49-F238E27FC236}">
              <a16:creationId xmlns:a16="http://schemas.microsoft.com/office/drawing/2014/main" id="{00000000-0008-0000-0000-0000D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256</xdr:row>
      <xdr:rowOff>0</xdr:rowOff>
    </xdr:from>
    <xdr:ext cx="184731" cy="264560"/>
    <xdr:sp macro="" textlink="">
      <xdr:nvSpPr>
        <xdr:cNvPr id="730" name="Textfeld 729">
          <a:extLst>
            <a:ext uri="{FF2B5EF4-FFF2-40B4-BE49-F238E27FC236}">
              <a16:creationId xmlns:a16="http://schemas.microsoft.com/office/drawing/2014/main" id="{00000000-0008-0000-0000-0000D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591</xdr:row>
      <xdr:rowOff>0</xdr:rowOff>
    </xdr:from>
    <xdr:ext cx="184731" cy="264560"/>
    <xdr:sp macro="" textlink="">
      <xdr:nvSpPr>
        <xdr:cNvPr id="731" name="Textfeld 730">
          <a:extLst>
            <a:ext uri="{FF2B5EF4-FFF2-40B4-BE49-F238E27FC236}">
              <a16:creationId xmlns:a16="http://schemas.microsoft.com/office/drawing/2014/main" id="{00000000-0008-0000-0000-0000D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0</xdr:rowOff>
    </xdr:from>
    <xdr:ext cx="184731" cy="264560"/>
    <xdr:sp macro="" textlink="">
      <xdr:nvSpPr>
        <xdr:cNvPr id="732" name="Textfeld 731">
          <a:extLst>
            <a:ext uri="{FF2B5EF4-FFF2-40B4-BE49-F238E27FC236}">
              <a16:creationId xmlns:a16="http://schemas.microsoft.com/office/drawing/2014/main" id="{00000000-0008-0000-0000-0000D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733" name="Textfeld 732">
          <a:extLst>
            <a:ext uri="{FF2B5EF4-FFF2-40B4-BE49-F238E27FC236}">
              <a16:creationId xmlns:a16="http://schemas.microsoft.com/office/drawing/2014/main" id="{00000000-0008-0000-0000-0000D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593</xdr:row>
      <xdr:rowOff>0</xdr:rowOff>
    </xdr:from>
    <xdr:ext cx="184731" cy="264560"/>
    <xdr:sp macro="" textlink="">
      <xdr:nvSpPr>
        <xdr:cNvPr id="734" name="Textfeld 733">
          <a:extLst>
            <a:ext uri="{FF2B5EF4-FFF2-40B4-BE49-F238E27FC236}">
              <a16:creationId xmlns:a16="http://schemas.microsoft.com/office/drawing/2014/main" id="{00000000-0008-0000-0000-0000D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735" name="Textfeld 734">
          <a:extLst>
            <a:ext uri="{FF2B5EF4-FFF2-40B4-BE49-F238E27FC236}">
              <a16:creationId xmlns:a16="http://schemas.microsoft.com/office/drawing/2014/main" id="{00000000-0008-0000-0000-0000D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xdr:row>
      <xdr:rowOff>0</xdr:rowOff>
    </xdr:from>
    <xdr:ext cx="184731" cy="264560"/>
    <xdr:sp macro="" textlink="">
      <xdr:nvSpPr>
        <xdr:cNvPr id="736" name="Textfeld 735">
          <a:extLst>
            <a:ext uri="{FF2B5EF4-FFF2-40B4-BE49-F238E27FC236}">
              <a16:creationId xmlns:a16="http://schemas.microsoft.com/office/drawing/2014/main" id="{00000000-0008-0000-0000-0000E0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737" name="Textfeld 736">
          <a:extLst>
            <a:ext uri="{FF2B5EF4-FFF2-40B4-BE49-F238E27FC236}">
              <a16:creationId xmlns:a16="http://schemas.microsoft.com/office/drawing/2014/main" id="{00000000-0008-0000-0000-0000E1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0</xdr:rowOff>
    </xdr:from>
    <xdr:ext cx="184731" cy="264560"/>
    <xdr:sp macro="" textlink="">
      <xdr:nvSpPr>
        <xdr:cNvPr id="738" name="Textfeld 737">
          <a:extLst>
            <a:ext uri="{FF2B5EF4-FFF2-40B4-BE49-F238E27FC236}">
              <a16:creationId xmlns:a16="http://schemas.microsoft.com/office/drawing/2014/main" id="{00000000-0008-0000-0000-0000E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739" name="Textfeld 738">
          <a:extLst>
            <a:ext uri="{FF2B5EF4-FFF2-40B4-BE49-F238E27FC236}">
              <a16:creationId xmlns:a16="http://schemas.microsoft.com/office/drawing/2014/main" id="{00000000-0008-0000-0000-0000E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740" name="Textfeld 739">
          <a:extLst>
            <a:ext uri="{FF2B5EF4-FFF2-40B4-BE49-F238E27FC236}">
              <a16:creationId xmlns:a16="http://schemas.microsoft.com/office/drawing/2014/main" id="{00000000-0008-0000-0000-0000E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741" name="Textfeld 740">
          <a:extLst>
            <a:ext uri="{FF2B5EF4-FFF2-40B4-BE49-F238E27FC236}">
              <a16:creationId xmlns:a16="http://schemas.microsoft.com/office/drawing/2014/main" id="{00000000-0008-0000-0000-0000E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742" name="Textfeld 741">
          <a:extLst>
            <a:ext uri="{FF2B5EF4-FFF2-40B4-BE49-F238E27FC236}">
              <a16:creationId xmlns:a16="http://schemas.microsoft.com/office/drawing/2014/main" id="{00000000-0008-0000-0000-0000E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0</xdr:rowOff>
    </xdr:from>
    <xdr:ext cx="184731" cy="264560"/>
    <xdr:sp macro="" textlink="">
      <xdr:nvSpPr>
        <xdr:cNvPr id="743" name="Textfeld 742">
          <a:extLst>
            <a:ext uri="{FF2B5EF4-FFF2-40B4-BE49-F238E27FC236}">
              <a16:creationId xmlns:a16="http://schemas.microsoft.com/office/drawing/2014/main" id="{00000000-0008-0000-0000-0000E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107577</xdr:rowOff>
    </xdr:from>
    <xdr:ext cx="184731" cy="264560"/>
    <xdr:sp macro="" textlink="">
      <xdr:nvSpPr>
        <xdr:cNvPr id="744" name="Textfeld 743">
          <a:extLst>
            <a:ext uri="{FF2B5EF4-FFF2-40B4-BE49-F238E27FC236}">
              <a16:creationId xmlns:a16="http://schemas.microsoft.com/office/drawing/2014/main" id="{00000000-0008-0000-0000-0000E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494</xdr:row>
      <xdr:rowOff>0</xdr:rowOff>
    </xdr:from>
    <xdr:ext cx="184731" cy="264560"/>
    <xdr:sp macro="" textlink="">
      <xdr:nvSpPr>
        <xdr:cNvPr id="745" name="Textfeld 744">
          <a:extLst>
            <a:ext uri="{FF2B5EF4-FFF2-40B4-BE49-F238E27FC236}">
              <a16:creationId xmlns:a16="http://schemas.microsoft.com/office/drawing/2014/main" id="{00000000-0008-0000-0000-0000E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xdr:row>
      <xdr:rowOff>107577</xdr:rowOff>
    </xdr:from>
    <xdr:ext cx="184731" cy="264560"/>
    <xdr:sp macro="" textlink="">
      <xdr:nvSpPr>
        <xdr:cNvPr id="746" name="Textfeld 745">
          <a:extLst>
            <a:ext uri="{FF2B5EF4-FFF2-40B4-BE49-F238E27FC236}">
              <a16:creationId xmlns:a16="http://schemas.microsoft.com/office/drawing/2014/main" id="{00000000-0008-0000-0000-0000E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585</xdr:row>
      <xdr:rowOff>0</xdr:rowOff>
    </xdr:from>
    <xdr:ext cx="184731" cy="264560"/>
    <xdr:sp macro="" textlink="">
      <xdr:nvSpPr>
        <xdr:cNvPr id="747" name="Textfeld 746">
          <a:extLst>
            <a:ext uri="{FF2B5EF4-FFF2-40B4-BE49-F238E27FC236}">
              <a16:creationId xmlns:a16="http://schemas.microsoft.com/office/drawing/2014/main" id="{00000000-0008-0000-0000-0000E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725</xdr:row>
      <xdr:rowOff>107577</xdr:rowOff>
    </xdr:from>
    <xdr:ext cx="184731" cy="264560"/>
    <xdr:sp macro="" textlink="">
      <xdr:nvSpPr>
        <xdr:cNvPr id="748" name="Textfeld 747">
          <a:extLst>
            <a:ext uri="{FF2B5EF4-FFF2-40B4-BE49-F238E27FC236}">
              <a16:creationId xmlns:a16="http://schemas.microsoft.com/office/drawing/2014/main" id="{00000000-0008-0000-0000-0000E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240</xdr:row>
      <xdr:rowOff>107577</xdr:rowOff>
    </xdr:from>
    <xdr:ext cx="184731" cy="264560"/>
    <xdr:sp macro="" textlink="">
      <xdr:nvSpPr>
        <xdr:cNvPr id="749" name="Textfeld 748">
          <a:extLst>
            <a:ext uri="{FF2B5EF4-FFF2-40B4-BE49-F238E27FC236}">
              <a16:creationId xmlns:a16="http://schemas.microsoft.com/office/drawing/2014/main" id="{00000000-0008-0000-0000-0000E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241</xdr:row>
      <xdr:rowOff>0</xdr:rowOff>
    </xdr:from>
    <xdr:ext cx="184731" cy="264560"/>
    <xdr:sp macro="" textlink="">
      <xdr:nvSpPr>
        <xdr:cNvPr id="750" name="Textfeld 749">
          <a:extLst>
            <a:ext uri="{FF2B5EF4-FFF2-40B4-BE49-F238E27FC236}">
              <a16:creationId xmlns:a16="http://schemas.microsoft.com/office/drawing/2014/main" id="{00000000-0008-0000-0000-0000E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0</xdr:rowOff>
    </xdr:from>
    <xdr:ext cx="184731" cy="264560"/>
    <xdr:sp macro="" textlink="">
      <xdr:nvSpPr>
        <xdr:cNvPr id="751" name="Textfeld 750">
          <a:extLst>
            <a:ext uri="{FF2B5EF4-FFF2-40B4-BE49-F238E27FC236}">
              <a16:creationId xmlns:a16="http://schemas.microsoft.com/office/drawing/2014/main" id="{00000000-0008-0000-0000-0000E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107577</xdr:rowOff>
    </xdr:from>
    <xdr:ext cx="184731" cy="264560"/>
    <xdr:sp macro="" textlink="">
      <xdr:nvSpPr>
        <xdr:cNvPr id="752" name="Textfeld 751">
          <a:extLst>
            <a:ext uri="{FF2B5EF4-FFF2-40B4-BE49-F238E27FC236}">
              <a16:creationId xmlns:a16="http://schemas.microsoft.com/office/drawing/2014/main" id="{00000000-0008-0000-0000-0000F0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587</xdr:row>
      <xdr:rowOff>0</xdr:rowOff>
    </xdr:from>
    <xdr:ext cx="184731" cy="264560"/>
    <xdr:sp macro="" textlink="">
      <xdr:nvSpPr>
        <xdr:cNvPr id="753" name="Textfeld 752">
          <a:extLst>
            <a:ext uri="{FF2B5EF4-FFF2-40B4-BE49-F238E27FC236}">
              <a16:creationId xmlns:a16="http://schemas.microsoft.com/office/drawing/2014/main" id="{00000000-0008-0000-0000-0000F1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xdr:row>
      <xdr:rowOff>107577</xdr:rowOff>
    </xdr:from>
    <xdr:ext cx="184731" cy="264560"/>
    <xdr:sp macro="" textlink="">
      <xdr:nvSpPr>
        <xdr:cNvPr id="754" name="Textfeld 753">
          <a:extLst>
            <a:ext uri="{FF2B5EF4-FFF2-40B4-BE49-F238E27FC236}">
              <a16:creationId xmlns:a16="http://schemas.microsoft.com/office/drawing/2014/main" id="{00000000-0008-0000-0000-0000F2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xdr:row>
      <xdr:rowOff>107577</xdr:rowOff>
    </xdr:from>
    <xdr:ext cx="184731" cy="264560"/>
    <xdr:sp macro="" textlink="">
      <xdr:nvSpPr>
        <xdr:cNvPr id="755" name="Textfeld 754">
          <a:extLst>
            <a:ext uri="{FF2B5EF4-FFF2-40B4-BE49-F238E27FC236}">
              <a16:creationId xmlns:a16="http://schemas.microsoft.com/office/drawing/2014/main" id="{00000000-0008-0000-0000-0000F3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xdr:row>
      <xdr:rowOff>0</xdr:rowOff>
    </xdr:from>
    <xdr:ext cx="184731" cy="264560"/>
    <xdr:sp macro="" textlink="">
      <xdr:nvSpPr>
        <xdr:cNvPr id="756" name="Textfeld 755">
          <a:extLst>
            <a:ext uri="{FF2B5EF4-FFF2-40B4-BE49-F238E27FC236}">
              <a16:creationId xmlns:a16="http://schemas.microsoft.com/office/drawing/2014/main" id="{00000000-0008-0000-0000-0000F4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xdr:row>
      <xdr:rowOff>0</xdr:rowOff>
    </xdr:from>
    <xdr:ext cx="184731" cy="264560"/>
    <xdr:sp macro="" textlink="">
      <xdr:nvSpPr>
        <xdr:cNvPr id="757" name="Textfeld 756">
          <a:extLst>
            <a:ext uri="{FF2B5EF4-FFF2-40B4-BE49-F238E27FC236}">
              <a16:creationId xmlns:a16="http://schemas.microsoft.com/office/drawing/2014/main" id="{00000000-0008-0000-0000-0000F5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725</xdr:row>
      <xdr:rowOff>107577</xdr:rowOff>
    </xdr:from>
    <xdr:ext cx="184731" cy="264560"/>
    <xdr:sp macro="" textlink="">
      <xdr:nvSpPr>
        <xdr:cNvPr id="758" name="Textfeld 757">
          <a:extLst>
            <a:ext uri="{FF2B5EF4-FFF2-40B4-BE49-F238E27FC236}">
              <a16:creationId xmlns:a16="http://schemas.microsoft.com/office/drawing/2014/main" id="{00000000-0008-0000-0000-0000F6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725</xdr:row>
      <xdr:rowOff>107577</xdr:rowOff>
    </xdr:from>
    <xdr:ext cx="184731" cy="264560"/>
    <xdr:sp macro="" textlink="">
      <xdr:nvSpPr>
        <xdr:cNvPr id="759" name="Textfeld 758">
          <a:extLst>
            <a:ext uri="{FF2B5EF4-FFF2-40B4-BE49-F238E27FC236}">
              <a16:creationId xmlns:a16="http://schemas.microsoft.com/office/drawing/2014/main" id="{00000000-0008-0000-0000-0000F7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725</xdr:row>
      <xdr:rowOff>0</xdr:rowOff>
    </xdr:from>
    <xdr:ext cx="184731" cy="264560"/>
    <xdr:sp macro="" textlink="">
      <xdr:nvSpPr>
        <xdr:cNvPr id="760" name="Textfeld 759">
          <a:extLst>
            <a:ext uri="{FF2B5EF4-FFF2-40B4-BE49-F238E27FC236}">
              <a16:creationId xmlns:a16="http://schemas.microsoft.com/office/drawing/2014/main" id="{00000000-0008-0000-0000-0000F8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725</xdr:row>
      <xdr:rowOff>0</xdr:rowOff>
    </xdr:from>
    <xdr:ext cx="184731" cy="264560"/>
    <xdr:sp macro="" textlink="">
      <xdr:nvSpPr>
        <xdr:cNvPr id="761" name="Textfeld 760">
          <a:extLst>
            <a:ext uri="{FF2B5EF4-FFF2-40B4-BE49-F238E27FC236}">
              <a16:creationId xmlns:a16="http://schemas.microsoft.com/office/drawing/2014/main" id="{00000000-0008-0000-0000-0000F9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107577</xdr:rowOff>
    </xdr:from>
    <xdr:ext cx="184731" cy="264560"/>
    <xdr:sp macro="" textlink="">
      <xdr:nvSpPr>
        <xdr:cNvPr id="762" name="Textfeld 761">
          <a:extLst>
            <a:ext uri="{FF2B5EF4-FFF2-40B4-BE49-F238E27FC236}">
              <a16:creationId xmlns:a16="http://schemas.microsoft.com/office/drawing/2014/main" id="{00000000-0008-0000-0000-0000FA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107577</xdr:rowOff>
    </xdr:from>
    <xdr:ext cx="184731" cy="264560"/>
    <xdr:sp macro="" textlink="">
      <xdr:nvSpPr>
        <xdr:cNvPr id="763" name="Textfeld 762">
          <a:extLst>
            <a:ext uri="{FF2B5EF4-FFF2-40B4-BE49-F238E27FC236}">
              <a16:creationId xmlns:a16="http://schemas.microsoft.com/office/drawing/2014/main" id="{00000000-0008-0000-0000-0000FB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107577</xdr:rowOff>
    </xdr:from>
    <xdr:ext cx="184731" cy="264560"/>
    <xdr:sp macro="" textlink="">
      <xdr:nvSpPr>
        <xdr:cNvPr id="764" name="Textfeld 763">
          <a:extLst>
            <a:ext uri="{FF2B5EF4-FFF2-40B4-BE49-F238E27FC236}">
              <a16:creationId xmlns:a16="http://schemas.microsoft.com/office/drawing/2014/main" id="{00000000-0008-0000-0000-0000FC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0</xdr:rowOff>
    </xdr:from>
    <xdr:ext cx="184731" cy="264560"/>
    <xdr:sp macro="" textlink="">
      <xdr:nvSpPr>
        <xdr:cNvPr id="765" name="Textfeld 764">
          <a:extLst>
            <a:ext uri="{FF2B5EF4-FFF2-40B4-BE49-F238E27FC236}">
              <a16:creationId xmlns:a16="http://schemas.microsoft.com/office/drawing/2014/main" id="{00000000-0008-0000-0000-0000FD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0</xdr:rowOff>
    </xdr:from>
    <xdr:ext cx="184731" cy="264560"/>
    <xdr:sp macro="" textlink="">
      <xdr:nvSpPr>
        <xdr:cNvPr id="766" name="Textfeld 765">
          <a:extLst>
            <a:ext uri="{FF2B5EF4-FFF2-40B4-BE49-F238E27FC236}">
              <a16:creationId xmlns:a16="http://schemas.microsoft.com/office/drawing/2014/main" id="{00000000-0008-0000-0000-0000FE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586</xdr:row>
      <xdr:rowOff>0</xdr:rowOff>
    </xdr:from>
    <xdr:ext cx="184731" cy="264560"/>
    <xdr:sp macro="" textlink="">
      <xdr:nvSpPr>
        <xdr:cNvPr id="767" name="Textfeld 766">
          <a:extLst>
            <a:ext uri="{FF2B5EF4-FFF2-40B4-BE49-F238E27FC236}">
              <a16:creationId xmlns:a16="http://schemas.microsoft.com/office/drawing/2014/main" id="{00000000-0008-0000-0000-0000FF02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0</xdr:rowOff>
    </xdr:from>
    <xdr:ext cx="184731" cy="264560"/>
    <xdr:sp macro="" textlink="">
      <xdr:nvSpPr>
        <xdr:cNvPr id="768" name="Textfeld 767">
          <a:extLst>
            <a:ext uri="{FF2B5EF4-FFF2-40B4-BE49-F238E27FC236}">
              <a16:creationId xmlns:a16="http://schemas.microsoft.com/office/drawing/2014/main" id="{00000000-0008-0000-0000-000000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0</xdr:rowOff>
    </xdr:from>
    <xdr:ext cx="184731" cy="264560"/>
    <xdr:sp macro="" textlink="">
      <xdr:nvSpPr>
        <xdr:cNvPr id="769" name="Textfeld 768">
          <a:extLst>
            <a:ext uri="{FF2B5EF4-FFF2-40B4-BE49-F238E27FC236}">
              <a16:creationId xmlns:a16="http://schemas.microsoft.com/office/drawing/2014/main" id="{00000000-0008-0000-0000-000001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259</xdr:row>
      <xdr:rowOff>0</xdr:rowOff>
    </xdr:from>
    <xdr:ext cx="184731" cy="264560"/>
    <xdr:sp macro="" textlink="">
      <xdr:nvSpPr>
        <xdr:cNvPr id="770" name="Textfeld 769">
          <a:extLst>
            <a:ext uri="{FF2B5EF4-FFF2-40B4-BE49-F238E27FC236}">
              <a16:creationId xmlns:a16="http://schemas.microsoft.com/office/drawing/2014/main" id="{00000000-0008-0000-0000-000002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xdr:row>
      <xdr:rowOff>0</xdr:rowOff>
    </xdr:from>
    <xdr:ext cx="184731" cy="264560"/>
    <xdr:sp macro="" textlink="">
      <xdr:nvSpPr>
        <xdr:cNvPr id="771" name="Textfeld 770">
          <a:extLst>
            <a:ext uri="{FF2B5EF4-FFF2-40B4-BE49-F238E27FC236}">
              <a16:creationId xmlns:a16="http://schemas.microsoft.com/office/drawing/2014/main" id="{00000000-0008-0000-0000-000003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xdr:row>
      <xdr:rowOff>0</xdr:rowOff>
    </xdr:from>
    <xdr:ext cx="184731" cy="264560"/>
    <xdr:sp macro="" textlink="">
      <xdr:nvSpPr>
        <xdr:cNvPr id="772" name="Textfeld 771">
          <a:extLst>
            <a:ext uri="{FF2B5EF4-FFF2-40B4-BE49-F238E27FC236}">
              <a16:creationId xmlns:a16="http://schemas.microsoft.com/office/drawing/2014/main" id="{00000000-0008-0000-0000-000004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xdr:row>
      <xdr:rowOff>0</xdr:rowOff>
    </xdr:from>
    <xdr:ext cx="184731" cy="264560"/>
    <xdr:sp macro="" textlink="">
      <xdr:nvSpPr>
        <xdr:cNvPr id="773" name="Textfeld 772">
          <a:extLst>
            <a:ext uri="{FF2B5EF4-FFF2-40B4-BE49-F238E27FC236}">
              <a16:creationId xmlns:a16="http://schemas.microsoft.com/office/drawing/2014/main" id="{00000000-0008-0000-0000-000005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257</xdr:row>
      <xdr:rowOff>0</xdr:rowOff>
    </xdr:from>
    <xdr:ext cx="184731" cy="264560"/>
    <xdr:sp macro="" textlink="">
      <xdr:nvSpPr>
        <xdr:cNvPr id="774" name="Textfeld 773">
          <a:extLst>
            <a:ext uri="{FF2B5EF4-FFF2-40B4-BE49-F238E27FC236}">
              <a16:creationId xmlns:a16="http://schemas.microsoft.com/office/drawing/2014/main" id="{00000000-0008-0000-0000-000006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0</xdr:rowOff>
    </xdr:from>
    <xdr:ext cx="184731" cy="264560"/>
    <xdr:sp macro="" textlink="">
      <xdr:nvSpPr>
        <xdr:cNvPr id="775" name="Textfeld 774">
          <a:extLst>
            <a:ext uri="{FF2B5EF4-FFF2-40B4-BE49-F238E27FC236}">
              <a16:creationId xmlns:a16="http://schemas.microsoft.com/office/drawing/2014/main" id="{00000000-0008-0000-0000-000007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xdr:row>
      <xdr:rowOff>0</xdr:rowOff>
    </xdr:from>
    <xdr:ext cx="184731" cy="264560"/>
    <xdr:sp macro="" textlink="">
      <xdr:nvSpPr>
        <xdr:cNvPr id="776" name="Textfeld 775">
          <a:extLst>
            <a:ext uri="{FF2B5EF4-FFF2-40B4-BE49-F238E27FC236}">
              <a16:creationId xmlns:a16="http://schemas.microsoft.com/office/drawing/2014/main" id="{00000000-0008-0000-0000-000008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777" name="Textfeld 776">
          <a:extLst>
            <a:ext uri="{FF2B5EF4-FFF2-40B4-BE49-F238E27FC236}">
              <a16:creationId xmlns:a16="http://schemas.microsoft.com/office/drawing/2014/main" id="{00000000-0008-0000-0000-000009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778" name="Textfeld 777">
          <a:extLst>
            <a:ext uri="{FF2B5EF4-FFF2-40B4-BE49-F238E27FC236}">
              <a16:creationId xmlns:a16="http://schemas.microsoft.com/office/drawing/2014/main" id="{00000000-0008-0000-0000-00000A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779" name="Textfeld 778">
          <a:extLst>
            <a:ext uri="{FF2B5EF4-FFF2-40B4-BE49-F238E27FC236}">
              <a16:creationId xmlns:a16="http://schemas.microsoft.com/office/drawing/2014/main" id="{00000000-0008-0000-0000-00000B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780" name="Textfeld 779">
          <a:extLst>
            <a:ext uri="{FF2B5EF4-FFF2-40B4-BE49-F238E27FC236}">
              <a16:creationId xmlns:a16="http://schemas.microsoft.com/office/drawing/2014/main" id="{00000000-0008-0000-0000-00000C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781" name="Textfeld 780">
          <a:extLst>
            <a:ext uri="{FF2B5EF4-FFF2-40B4-BE49-F238E27FC236}">
              <a16:creationId xmlns:a16="http://schemas.microsoft.com/office/drawing/2014/main" id="{00000000-0008-0000-0000-00000D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593</xdr:row>
      <xdr:rowOff>0</xdr:rowOff>
    </xdr:from>
    <xdr:ext cx="184731" cy="264560"/>
    <xdr:sp macro="" textlink="">
      <xdr:nvSpPr>
        <xdr:cNvPr id="782" name="Textfeld 781">
          <a:extLst>
            <a:ext uri="{FF2B5EF4-FFF2-40B4-BE49-F238E27FC236}">
              <a16:creationId xmlns:a16="http://schemas.microsoft.com/office/drawing/2014/main" id="{00000000-0008-0000-0000-00000E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783" name="Textfeld 782">
          <a:extLst>
            <a:ext uri="{FF2B5EF4-FFF2-40B4-BE49-F238E27FC236}">
              <a16:creationId xmlns:a16="http://schemas.microsoft.com/office/drawing/2014/main" id="{00000000-0008-0000-0000-00000F030000}"/>
            </a:ext>
          </a:extLst>
        </xdr:cNvPr>
        <xdr:cNvSpPr txBox="1"/>
      </xdr:nvSpPr>
      <xdr:spPr>
        <a:xfrm>
          <a:off x="6245679" y="6667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xdr:row>
      <xdr:rowOff>0</xdr:rowOff>
    </xdr:from>
    <xdr:ext cx="184731" cy="264560"/>
    <xdr:sp macro="" textlink="">
      <xdr:nvSpPr>
        <xdr:cNvPr id="784" name="Textfeld 783">
          <a:extLst>
            <a:ext uri="{FF2B5EF4-FFF2-40B4-BE49-F238E27FC236}">
              <a16:creationId xmlns:a16="http://schemas.microsoft.com/office/drawing/2014/main" id="{00000000-0008-0000-0000-00001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a:p>
      </xdr:txBody>
    </xdr:sp>
    <xdr:clientData/>
  </xdr:oneCellAnchor>
  <xdr:oneCellAnchor>
    <xdr:from>
      <xdr:col>8</xdr:col>
      <xdr:colOff>0</xdr:colOff>
      <xdr:row>237</xdr:row>
      <xdr:rowOff>107577</xdr:rowOff>
    </xdr:from>
    <xdr:ext cx="184731" cy="264560"/>
    <xdr:sp macro="" textlink="">
      <xdr:nvSpPr>
        <xdr:cNvPr id="785" name="Textfeld 784">
          <a:extLst>
            <a:ext uri="{FF2B5EF4-FFF2-40B4-BE49-F238E27FC236}">
              <a16:creationId xmlns:a16="http://schemas.microsoft.com/office/drawing/2014/main" id="{00000000-0008-0000-0000-00001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37</xdr:row>
      <xdr:rowOff>0</xdr:rowOff>
    </xdr:from>
    <xdr:ext cx="184731" cy="264560"/>
    <xdr:sp macro="" textlink="">
      <xdr:nvSpPr>
        <xdr:cNvPr id="786" name="Textfeld 785">
          <a:extLst>
            <a:ext uri="{FF2B5EF4-FFF2-40B4-BE49-F238E27FC236}">
              <a16:creationId xmlns:a16="http://schemas.microsoft.com/office/drawing/2014/main" id="{00000000-0008-0000-0000-00001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787" name="Textfeld 786">
          <a:extLst>
            <a:ext uri="{FF2B5EF4-FFF2-40B4-BE49-F238E27FC236}">
              <a16:creationId xmlns:a16="http://schemas.microsoft.com/office/drawing/2014/main" id="{00000000-0008-0000-0000-00001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476</xdr:row>
      <xdr:rowOff>0</xdr:rowOff>
    </xdr:from>
    <xdr:ext cx="184731" cy="264560"/>
    <xdr:sp macro="" textlink="">
      <xdr:nvSpPr>
        <xdr:cNvPr id="788" name="Textfeld 787">
          <a:extLst>
            <a:ext uri="{FF2B5EF4-FFF2-40B4-BE49-F238E27FC236}">
              <a16:creationId xmlns:a16="http://schemas.microsoft.com/office/drawing/2014/main" id="{00000000-0008-0000-0000-00001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789" name="Textfeld 788">
          <a:extLst>
            <a:ext uri="{FF2B5EF4-FFF2-40B4-BE49-F238E27FC236}">
              <a16:creationId xmlns:a16="http://schemas.microsoft.com/office/drawing/2014/main" id="{00000000-0008-0000-0000-00001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430</xdr:row>
      <xdr:rowOff>0</xdr:rowOff>
    </xdr:from>
    <xdr:ext cx="184731" cy="264560"/>
    <xdr:sp macro="" textlink="">
      <xdr:nvSpPr>
        <xdr:cNvPr id="790" name="Textfeld 789">
          <a:extLst>
            <a:ext uri="{FF2B5EF4-FFF2-40B4-BE49-F238E27FC236}">
              <a16:creationId xmlns:a16="http://schemas.microsoft.com/office/drawing/2014/main" id="{00000000-0008-0000-0000-00001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52</xdr:row>
      <xdr:rowOff>0</xdr:rowOff>
    </xdr:from>
    <xdr:ext cx="184731" cy="264560"/>
    <xdr:sp macro="" textlink="">
      <xdr:nvSpPr>
        <xdr:cNvPr id="791" name="Textfeld 790">
          <a:extLst>
            <a:ext uri="{FF2B5EF4-FFF2-40B4-BE49-F238E27FC236}">
              <a16:creationId xmlns:a16="http://schemas.microsoft.com/office/drawing/2014/main" id="{00000000-0008-0000-0000-00001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792" name="Textfeld 791">
          <a:extLst>
            <a:ext uri="{FF2B5EF4-FFF2-40B4-BE49-F238E27FC236}">
              <a16:creationId xmlns:a16="http://schemas.microsoft.com/office/drawing/2014/main" id="{00000000-0008-0000-0000-00001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40</xdr:row>
      <xdr:rowOff>107577</xdr:rowOff>
    </xdr:from>
    <xdr:ext cx="184731" cy="264560"/>
    <xdr:sp macro="" textlink="">
      <xdr:nvSpPr>
        <xdr:cNvPr id="793" name="Textfeld 792">
          <a:extLst>
            <a:ext uri="{FF2B5EF4-FFF2-40B4-BE49-F238E27FC236}">
              <a16:creationId xmlns:a16="http://schemas.microsoft.com/office/drawing/2014/main" id="{00000000-0008-0000-0000-00001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xdr:row>
      <xdr:rowOff>107577</xdr:rowOff>
    </xdr:from>
    <xdr:ext cx="184731" cy="264560"/>
    <xdr:sp macro="" textlink="">
      <xdr:nvSpPr>
        <xdr:cNvPr id="794" name="Textfeld 793">
          <a:extLst>
            <a:ext uri="{FF2B5EF4-FFF2-40B4-BE49-F238E27FC236}">
              <a16:creationId xmlns:a16="http://schemas.microsoft.com/office/drawing/2014/main" id="{00000000-0008-0000-0000-00001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274</xdr:row>
      <xdr:rowOff>107577</xdr:rowOff>
    </xdr:from>
    <xdr:ext cx="184731" cy="264560"/>
    <xdr:sp macro="" textlink="">
      <xdr:nvSpPr>
        <xdr:cNvPr id="795" name="Textfeld 794">
          <a:extLst>
            <a:ext uri="{FF2B5EF4-FFF2-40B4-BE49-F238E27FC236}">
              <a16:creationId xmlns:a16="http://schemas.microsoft.com/office/drawing/2014/main" id="{00000000-0008-0000-0000-00001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107577</xdr:rowOff>
    </xdr:from>
    <xdr:ext cx="184731" cy="264560"/>
    <xdr:sp macro="" textlink="">
      <xdr:nvSpPr>
        <xdr:cNvPr id="796" name="Textfeld 795">
          <a:extLst>
            <a:ext uri="{FF2B5EF4-FFF2-40B4-BE49-F238E27FC236}">
              <a16:creationId xmlns:a16="http://schemas.microsoft.com/office/drawing/2014/main" id="{00000000-0008-0000-0000-00001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107577</xdr:rowOff>
    </xdr:from>
    <xdr:ext cx="184731" cy="264560"/>
    <xdr:sp macro="" textlink="">
      <xdr:nvSpPr>
        <xdr:cNvPr id="797" name="Textfeld 796">
          <a:extLst>
            <a:ext uri="{FF2B5EF4-FFF2-40B4-BE49-F238E27FC236}">
              <a16:creationId xmlns:a16="http://schemas.microsoft.com/office/drawing/2014/main" id="{00000000-0008-0000-0000-00001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432</xdr:row>
      <xdr:rowOff>0</xdr:rowOff>
    </xdr:from>
    <xdr:ext cx="184731" cy="264560"/>
    <xdr:sp macro="" textlink="">
      <xdr:nvSpPr>
        <xdr:cNvPr id="798" name="Textfeld 797">
          <a:extLst>
            <a:ext uri="{FF2B5EF4-FFF2-40B4-BE49-F238E27FC236}">
              <a16:creationId xmlns:a16="http://schemas.microsoft.com/office/drawing/2014/main" id="{00000000-0008-0000-0000-00001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xdr:row>
      <xdr:rowOff>107577</xdr:rowOff>
    </xdr:from>
    <xdr:ext cx="184731" cy="264560"/>
    <xdr:sp macro="" textlink="">
      <xdr:nvSpPr>
        <xdr:cNvPr id="799" name="Textfeld 798">
          <a:extLst>
            <a:ext uri="{FF2B5EF4-FFF2-40B4-BE49-F238E27FC236}">
              <a16:creationId xmlns:a16="http://schemas.microsoft.com/office/drawing/2014/main" id="{00000000-0008-0000-0000-00001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107577</xdr:rowOff>
    </xdr:from>
    <xdr:ext cx="184731" cy="264560"/>
    <xdr:sp macro="" textlink="">
      <xdr:nvSpPr>
        <xdr:cNvPr id="800" name="Textfeld 799">
          <a:extLst>
            <a:ext uri="{FF2B5EF4-FFF2-40B4-BE49-F238E27FC236}">
              <a16:creationId xmlns:a16="http://schemas.microsoft.com/office/drawing/2014/main" id="{00000000-0008-0000-0000-00002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0</xdr:rowOff>
    </xdr:from>
    <xdr:ext cx="184731" cy="264560"/>
    <xdr:sp macro="" textlink="">
      <xdr:nvSpPr>
        <xdr:cNvPr id="801" name="Textfeld 800">
          <a:extLst>
            <a:ext uri="{FF2B5EF4-FFF2-40B4-BE49-F238E27FC236}">
              <a16:creationId xmlns:a16="http://schemas.microsoft.com/office/drawing/2014/main" id="{00000000-0008-0000-0000-00002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xdr:row>
      <xdr:rowOff>0</xdr:rowOff>
    </xdr:from>
    <xdr:ext cx="184731" cy="264560"/>
    <xdr:sp macro="" textlink="">
      <xdr:nvSpPr>
        <xdr:cNvPr id="802" name="Textfeld 801">
          <a:extLst>
            <a:ext uri="{FF2B5EF4-FFF2-40B4-BE49-F238E27FC236}">
              <a16:creationId xmlns:a16="http://schemas.microsoft.com/office/drawing/2014/main" id="{00000000-0008-0000-0000-00002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44</xdr:row>
      <xdr:rowOff>107577</xdr:rowOff>
    </xdr:from>
    <xdr:ext cx="184731" cy="264560"/>
    <xdr:sp macro="" textlink="">
      <xdr:nvSpPr>
        <xdr:cNvPr id="803" name="Textfeld 802">
          <a:extLst>
            <a:ext uri="{FF2B5EF4-FFF2-40B4-BE49-F238E27FC236}">
              <a16:creationId xmlns:a16="http://schemas.microsoft.com/office/drawing/2014/main" id="{00000000-0008-0000-0000-00002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582</xdr:row>
      <xdr:rowOff>0</xdr:rowOff>
    </xdr:from>
    <xdr:ext cx="184731" cy="264560"/>
    <xdr:sp macro="" textlink="">
      <xdr:nvSpPr>
        <xdr:cNvPr id="804" name="Textfeld 803">
          <a:extLst>
            <a:ext uri="{FF2B5EF4-FFF2-40B4-BE49-F238E27FC236}">
              <a16:creationId xmlns:a16="http://schemas.microsoft.com/office/drawing/2014/main" id="{00000000-0008-0000-0000-00002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xdr:row>
      <xdr:rowOff>107577</xdr:rowOff>
    </xdr:from>
    <xdr:ext cx="184731" cy="264560"/>
    <xdr:sp macro="" textlink="">
      <xdr:nvSpPr>
        <xdr:cNvPr id="805" name="Textfeld 804">
          <a:extLst>
            <a:ext uri="{FF2B5EF4-FFF2-40B4-BE49-F238E27FC236}">
              <a16:creationId xmlns:a16="http://schemas.microsoft.com/office/drawing/2014/main" id="{00000000-0008-0000-0000-00002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xdr:row>
      <xdr:rowOff>0</xdr:rowOff>
    </xdr:from>
    <xdr:ext cx="184731" cy="264560"/>
    <xdr:sp macro="" textlink="">
      <xdr:nvSpPr>
        <xdr:cNvPr id="806" name="Textfeld 805">
          <a:extLst>
            <a:ext uri="{FF2B5EF4-FFF2-40B4-BE49-F238E27FC236}">
              <a16:creationId xmlns:a16="http://schemas.microsoft.com/office/drawing/2014/main" id="{00000000-0008-0000-0000-00002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34</xdr:row>
      <xdr:rowOff>107577</xdr:rowOff>
    </xdr:from>
    <xdr:ext cx="184731" cy="264560"/>
    <xdr:sp macro="" textlink="">
      <xdr:nvSpPr>
        <xdr:cNvPr id="807" name="Textfeld 806">
          <a:extLst>
            <a:ext uri="{FF2B5EF4-FFF2-40B4-BE49-F238E27FC236}">
              <a16:creationId xmlns:a16="http://schemas.microsoft.com/office/drawing/2014/main" id="{00000000-0008-0000-0000-00002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486</xdr:row>
      <xdr:rowOff>0</xdr:rowOff>
    </xdr:from>
    <xdr:ext cx="184731" cy="264560"/>
    <xdr:sp macro="" textlink="">
      <xdr:nvSpPr>
        <xdr:cNvPr id="808" name="Textfeld 807">
          <a:extLst>
            <a:ext uri="{FF2B5EF4-FFF2-40B4-BE49-F238E27FC236}">
              <a16:creationId xmlns:a16="http://schemas.microsoft.com/office/drawing/2014/main" id="{00000000-0008-0000-0000-00002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36</xdr:row>
      <xdr:rowOff>107577</xdr:rowOff>
    </xdr:from>
    <xdr:ext cx="184731" cy="264560"/>
    <xdr:sp macro="" textlink="">
      <xdr:nvSpPr>
        <xdr:cNvPr id="809" name="Textfeld 808">
          <a:extLst>
            <a:ext uri="{FF2B5EF4-FFF2-40B4-BE49-F238E27FC236}">
              <a16:creationId xmlns:a16="http://schemas.microsoft.com/office/drawing/2014/main" id="{00000000-0008-0000-0000-00002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37</xdr:row>
      <xdr:rowOff>0</xdr:rowOff>
    </xdr:from>
    <xdr:ext cx="184731" cy="264560"/>
    <xdr:sp macro="" textlink="">
      <xdr:nvSpPr>
        <xdr:cNvPr id="810" name="Textfeld 809">
          <a:extLst>
            <a:ext uri="{FF2B5EF4-FFF2-40B4-BE49-F238E27FC236}">
              <a16:creationId xmlns:a16="http://schemas.microsoft.com/office/drawing/2014/main" id="{00000000-0008-0000-0000-00002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xdr:row>
      <xdr:rowOff>0</xdr:rowOff>
    </xdr:from>
    <xdr:ext cx="184731" cy="264560"/>
    <xdr:sp macro="" textlink="">
      <xdr:nvSpPr>
        <xdr:cNvPr id="811" name="Textfeld 810">
          <a:extLst>
            <a:ext uri="{FF2B5EF4-FFF2-40B4-BE49-F238E27FC236}">
              <a16:creationId xmlns:a16="http://schemas.microsoft.com/office/drawing/2014/main" id="{00000000-0008-0000-0000-00002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727</xdr:row>
      <xdr:rowOff>0</xdr:rowOff>
    </xdr:from>
    <xdr:ext cx="184731" cy="264560"/>
    <xdr:sp macro="" textlink="">
      <xdr:nvSpPr>
        <xdr:cNvPr id="812" name="Textfeld 811">
          <a:extLst>
            <a:ext uri="{FF2B5EF4-FFF2-40B4-BE49-F238E27FC236}">
              <a16:creationId xmlns:a16="http://schemas.microsoft.com/office/drawing/2014/main" id="{00000000-0008-0000-0000-00002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107577</xdr:rowOff>
    </xdr:from>
    <xdr:ext cx="184731" cy="264560"/>
    <xdr:sp macro="" textlink="">
      <xdr:nvSpPr>
        <xdr:cNvPr id="813" name="Textfeld 812">
          <a:extLst>
            <a:ext uri="{FF2B5EF4-FFF2-40B4-BE49-F238E27FC236}">
              <a16:creationId xmlns:a16="http://schemas.microsoft.com/office/drawing/2014/main" id="{00000000-0008-0000-0000-00002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107577</xdr:rowOff>
    </xdr:from>
    <xdr:ext cx="184731" cy="264560"/>
    <xdr:sp macro="" textlink="">
      <xdr:nvSpPr>
        <xdr:cNvPr id="814" name="Textfeld 813">
          <a:extLst>
            <a:ext uri="{FF2B5EF4-FFF2-40B4-BE49-F238E27FC236}">
              <a16:creationId xmlns:a16="http://schemas.microsoft.com/office/drawing/2014/main" id="{00000000-0008-0000-0000-00002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815" name="Textfeld 814">
          <a:extLst>
            <a:ext uri="{FF2B5EF4-FFF2-40B4-BE49-F238E27FC236}">
              <a16:creationId xmlns:a16="http://schemas.microsoft.com/office/drawing/2014/main" id="{00000000-0008-0000-0000-00002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816" name="Textfeld 815">
          <a:extLst>
            <a:ext uri="{FF2B5EF4-FFF2-40B4-BE49-F238E27FC236}">
              <a16:creationId xmlns:a16="http://schemas.microsoft.com/office/drawing/2014/main" id="{00000000-0008-0000-0000-00003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107577</xdr:rowOff>
    </xdr:from>
    <xdr:ext cx="184731" cy="264560"/>
    <xdr:sp macro="" textlink="">
      <xdr:nvSpPr>
        <xdr:cNvPr id="817" name="Textfeld 816">
          <a:extLst>
            <a:ext uri="{FF2B5EF4-FFF2-40B4-BE49-F238E27FC236}">
              <a16:creationId xmlns:a16="http://schemas.microsoft.com/office/drawing/2014/main" id="{00000000-0008-0000-0000-00003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107577</xdr:rowOff>
    </xdr:from>
    <xdr:ext cx="184731" cy="264560"/>
    <xdr:sp macro="" textlink="">
      <xdr:nvSpPr>
        <xdr:cNvPr id="818" name="Textfeld 817">
          <a:extLst>
            <a:ext uri="{FF2B5EF4-FFF2-40B4-BE49-F238E27FC236}">
              <a16:creationId xmlns:a16="http://schemas.microsoft.com/office/drawing/2014/main" id="{00000000-0008-0000-0000-00003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819" name="Textfeld 818">
          <a:extLst>
            <a:ext uri="{FF2B5EF4-FFF2-40B4-BE49-F238E27FC236}">
              <a16:creationId xmlns:a16="http://schemas.microsoft.com/office/drawing/2014/main" id="{00000000-0008-0000-0000-00003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820" name="Textfeld 819">
          <a:extLst>
            <a:ext uri="{FF2B5EF4-FFF2-40B4-BE49-F238E27FC236}">
              <a16:creationId xmlns:a16="http://schemas.microsoft.com/office/drawing/2014/main" id="{00000000-0008-0000-0000-00003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107577</xdr:rowOff>
    </xdr:from>
    <xdr:ext cx="184731" cy="264560"/>
    <xdr:sp macro="" textlink="">
      <xdr:nvSpPr>
        <xdr:cNvPr id="821" name="Textfeld 820">
          <a:extLst>
            <a:ext uri="{FF2B5EF4-FFF2-40B4-BE49-F238E27FC236}">
              <a16:creationId xmlns:a16="http://schemas.microsoft.com/office/drawing/2014/main" id="{00000000-0008-0000-0000-00003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107577</xdr:rowOff>
    </xdr:from>
    <xdr:ext cx="184731" cy="264560"/>
    <xdr:sp macro="" textlink="">
      <xdr:nvSpPr>
        <xdr:cNvPr id="822" name="Textfeld 821">
          <a:extLst>
            <a:ext uri="{FF2B5EF4-FFF2-40B4-BE49-F238E27FC236}">
              <a16:creationId xmlns:a16="http://schemas.microsoft.com/office/drawing/2014/main" id="{00000000-0008-0000-0000-00003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0</xdr:rowOff>
    </xdr:from>
    <xdr:ext cx="184731" cy="264560"/>
    <xdr:sp macro="" textlink="">
      <xdr:nvSpPr>
        <xdr:cNvPr id="823" name="Textfeld 822">
          <a:extLst>
            <a:ext uri="{FF2B5EF4-FFF2-40B4-BE49-F238E27FC236}">
              <a16:creationId xmlns:a16="http://schemas.microsoft.com/office/drawing/2014/main" id="{00000000-0008-0000-0000-00003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0</xdr:rowOff>
    </xdr:from>
    <xdr:ext cx="184731" cy="264560"/>
    <xdr:sp macro="" textlink="">
      <xdr:nvSpPr>
        <xdr:cNvPr id="824" name="Textfeld 823">
          <a:extLst>
            <a:ext uri="{FF2B5EF4-FFF2-40B4-BE49-F238E27FC236}">
              <a16:creationId xmlns:a16="http://schemas.microsoft.com/office/drawing/2014/main" id="{00000000-0008-0000-0000-00003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107577</xdr:rowOff>
    </xdr:from>
    <xdr:ext cx="184731" cy="264560"/>
    <xdr:sp macro="" textlink="">
      <xdr:nvSpPr>
        <xdr:cNvPr id="825" name="Textfeld 824">
          <a:extLst>
            <a:ext uri="{FF2B5EF4-FFF2-40B4-BE49-F238E27FC236}">
              <a16:creationId xmlns:a16="http://schemas.microsoft.com/office/drawing/2014/main" id="{00000000-0008-0000-0000-00003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107577</xdr:rowOff>
    </xdr:from>
    <xdr:ext cx="184731" cy="264560"/>
    <xdr:sp macro="" textlink="">
      <xdr:nvSpPr>
        <xdr:cNvPr id="826" name="Textfeld 825">
          <a:extLst>
            <a:ext uri="{FF2B5EF4-FFF2-40B4-BE49-F238E27FC236}">
              <a16:creationId xmlns:a16="http://schemas.microsoft.com/office/drawing/2014/main" id="{00000000-0008-0000-0000-00003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0</xdr:rowOff>
    </xdr:from>
    <xdr:ext cx="184731" cy="264560"/>
    <xdr:sp macro="" textlink="">
      <xdr:nvSpPr>
        <xdr:cNvPr id="827" name="Textfeld 826">
          <a:extLst>
            <a:ext uri="{FF2B5EF4-FFF2-40B4-BE49-F238E27FC236}">
              <a16:creationId xmlns:a16="http://schemas.microsoft.com/office/drawing/2014/main" id="{00000000-0008-0000-0000-00003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0</xdr:rowOff>
    </xdr:from>
    <xdr:ext cx="184731" cy="264560"/>
    <xdr:sp macro="" textlink="">
      <xdr:nvSpPr>
        <xdr:cNvPr id="828" name="Textfeld 827">
          <a:extLst>
            <a:ext uri="{FF2B5EF4-FFF2-40B4-BE49-F238E27FC236}">
              <a16:creationId xmlns:a16="http://schemas.microsoft.com/office/drawing/2014/main" id="{00000000-0008-0000-0000-00003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177</xdr:row>
      <xdr:rowOff>0</xdr:rowOff>
    </xdr:from>
    <xdr:ext cx="184731" cy="264560"/>
    <xdr:sp macro="" textlink="">
      <xdr:nvSpPr>
        <xdr:cNvPr id="829" name="Textfeld 828">
          <a:extLst>
            <a:ext uri="{FF2B5EF4-FFF2-40B4-BE49-F238E27FC236}">
              <a16:creationId xmlns:a16="http://schemas.microsoft.com/office/drawing/2014/main" id="{00000000-0008-0000-0000-00003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663</xdr:row>
      <xdr:rowOff>0</xdr:rowOff>
    </xdr:from>
    <xdr:ext cx="184731" cy="264560"/>
    <xdr:sp macro="" textlink="">
      <xdr:nvSpPr>
        <xdr:cNvPr id="830" name="Textfeld 829">
          <a:extLst>
            <a:ext uri="{FF2B5EF4-FFF2-40B4-BE49-F238E27FC236}">
              <a16:creationId xmlns:a16="http://schemas.microsoft.com/office/drawing/2014/main" id="{00000000-0008-0000-0000-00003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831" name="Textfeld 830">
          <a:extLst>
            <a:ext uri="{FF2B5EF4-FFF2-40B4-BE49-F238E27FC236}">
              <a16:creationId xmlns:a16="http://schemas.microsoft.com/office/drawing/2014/main" id="{00000000-0008-0000-0000-00003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661</xdr:row>
      <xdr:rowOff>0</xdr:rowOff>
    </xdr:from>
    <xdr:ext cx="184731" cy="264560"/>
    <xdr:sp macro="" textlink="">
      <xdr:nvSpPr>
        <xdr:cNvPr id="832" name="Textfeld 831">
          <a:extLst>
            <a:ext uri="{FF2B5EF4-FFF2-40B4-BE49-F238E27FC236}">
              <a16:creationId xmlns:a16="http://schemas.microsoft.com/office/drawing/2014/main" id="{00000000-0008-0000-0000-00004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664</xdr:row>
      <xdr:rowOff>0</xdr:rowOff>
    </xdr:from>
    <xdr:ext cx="184731" cy="264560"/>
    <xdr:sp macro="" textlink="">
      <xdr:nvSpPr>
        <xdr:cNvPr id="833" name="Textfeld 832">
          <a:extLst>
            <a:ext uri="{FF2B5EF4-FFF2-40B4-BE49-F238E27FC236}">
              <a16:creationId xmlns:a16="http://schemas.microsoft.com/office/drawing/2014/main" id="{00000000-0008-0000-0000-00004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717</xdr:row>
      <xdr:rowOff>0</xdr:rowOff>
    </xdr:from>
    <xdr:ext cx="184731" cy="264560"/>
    <xdr:sp macro="" textlink="">
      <xdr:nvSpPr>
        <xdr:cNvPr id="834" name="Textfeld 833">
          <a:extLst>
            <a:ext uri="{FF2B5EF4-FFF2-40B4-BE49-F238E27FC236}">
              <a16:creationId xmlns:a16="http://schemas.microsoft.com/office/drawing/2014/main" id="{00000000-0008-0000-0000-00004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657</xdr:row>
      <xdr:rowOff>0</xdr:rowOff>
    </xdr:from>
    <xdr:ext cx="184731" cy="264560"/>
    <xdr:sp macro="" textlink="">
      <xdr:nvSpPr>
        <xdr:cNvPr id="835" name="Textfeld 834">
          <a:extLst>
            <a:ext uri="{FF2B5EF4-FFF2-40B4-BE49-F238E27FC236}">
              <a16:creationId xmlns:a16="http://schemas.microsoft.com/office/drawing/2014/main" id="{00000000-0008-0000-0000-00004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717</xdr:row>
      <xdr:rowOff>0</xdr:rowOff>
    </xdr:from>
    <xdr:ext cx="184731" cy="264560"/>
    <xdr:sp macro="" textlink="">
      <xdr:nvSpPr>
        <xdr:cNvPr id="836" name="Textfeld 835">
          <a:extLst>
            <a:ext uri="{FF2B5EF4-FFF2-40B4-BE49-F238E27FC236}">
              <a16:creationId xmlns:a16="http://schemas.microsoft.com/office/drawing/2014/main" id="{00000000-0008-0000-0000-00004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662</xdr:row>
      <xdr:rowOff>0</xdr:rowOff>
    </xdr:from>
    <xdr:ext cx="184731" cy="264560"/>
    <xdr:sp macro="" textlink="">
      <xdr:nvSpPr>
        <xdr:cNvPr id="837" name="Textfeld 836">
          <a:extLst>
            <a:ext uri="{FF2B5EF4-FFF2-40B4-BE49-F238E27FC236}">
              <a16:creationId xmlns:a16="http://schemas.microsoft.com/office/drawing/2014/main" id="{00000000-0008-0000-0000-00004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178</xdr:row>
      <xdr:rowOff>0</xdr:rowOff>
    </xdr:from>
    <xdr:ext cx="184731" cy="264560"/>
    <xdr:sp macro="" textlink="">
      <xdr:nvSpPr>
        <xdr:cNvPr id="838" name="Textfeld 837">
          <a:extLst>
            <a:ext uri="{FF2B5EF4-FFF2-40B4-BE49-F238E27FC236}">
              <a16:creationId xmlns:a16="http://schemas.microsoft.com/office/drawing/2014/main" id="{00000000-0008-0000-0000-00004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729</xdr:row>
      <xdr:rowOff>0</xdr:rowOff>
    </xdr:from>
    <xdr:ext cx="184731" cy="264560"/>
    <xdr:sp macro="" textlink="">
      <xdr:nvSpPr>
        <xdr:cNvPr id="839" name="Textfeld 838">
          <a:extLst>
            <a:ext uri="{FF2B5EF4-FFF2-40B4-BE49-F238E27FC236}">
              <a16:creationId xmlns:a16="http://schemas.microsoft.com/office/drawing/2014/main" id="{00000000-0008-0000-0000-00004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663</xdr:row>
      <xdr:rowOff>0</xdr:rowOff>
    </xdr:from>
    <xdr:ext cx="184731" cy="264560"/>
    <xdr:sp macro="" textlink="">
      <xdr:nvSpPr>
        <xdr:cNvPr id="840" name="Textfeld 839">
          <a:extLst>
            <a:ext uri="{FF2B5EF4-FFF2-40B4-BE49-F238E27FC236}">
              <a16:creationId xmlns:a16="http://schemas.microsoft.com/office/drawing/2014/main" id="{00000000-0008-0000-0000-00004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703</xdr:row>
      <xdr:rowOff>0</xdr:rowOff>
    </xdr:from>
    <xdr:ext cx="184731" cy="264560"/>
    <xdr:sp macro="" textlink="">
      <xdr:nvSpPr>
        <xdr:cNvPr id="841" name="Textfeld 840">
          <a:extLst>
            <a:ext uri="{FF2B5EF4-FFF2-40B4-BE49-F238E27FC236}">
              <a16:creationId xmlns:a16="http://schemas.microsoft.com/office/drawing/2014/main" id="{00000000-0008-0000-0000-00004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475</xdr:row>
      <xdr:rowOff>0</xdr:rowOff>
    </xdr:from>
    <xdr:ext cx="184731" cy="264560"/>
    <xdr:sp macro="" textlink="">
      <xdr:nvSpPr>
        <xdr:cNvPr id="842" name="Textfeld 841">
          <a:extLst>
            <a:ext uri="{FF2B5EF4-FFF2-40B4-BE49-F238E27FC236}">
              <a16:creationId xmlns:a16="http://schemas.microsoft.com/office/drawing/2014/main" id="{00000000-0008-0000-0000-00004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425</xdr:row>
      <xdr:rowOff>0</xdr:rowOff>
    </xdr:from>
    <xdr:ext cx="184731" cy="264560"/>
    <xdr:sp macro="" textlink="">
      <xdr:nvSpPr>
        <xdr:cNvPr id="843" name="Textfeld 842">
          <a:extLst>
            <a:ext uri="{FF2B5EF4-FFF2-40B4-BE49-F238E27FC236}">
              <a16:creationId xmlns:a16="http://schemas.microsoft.com/office/drawing/2014/main" id="{00000000-0008-0000-0000-00004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844" name="Textfeld 843">
          <a:extLst>
            <a:ext uri="{FF2B5EF4-FFF2-40B4-BE49-F238E27FC236}">
              <a16:creationId xmlns:a16="http://schemas.microsoft.com/office/drawing/2014/main" id="{00000000-0008-0000-0000-00004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845" name="Textfeld 844">
          <a:extLst>
            <a:ext uri="{FF2B5EF4-FFF2-40B4-BE49-F238E27FC236}">
              <a16:creationId xmlns:a16="http://schemas.microsoft.com/office/drawing/2014/main" id="{00000000-0008-0000-0000-00004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128</xdr:row>
      <xdr:rowOff>0</xdr:rowOff>
    </xdr:from>
    <xdr:ext cx="184731" cy="264560"/>
    <xdr:sp macro="" textlink="">
      <xdr:nvSpPr>
        <xdr:cNvPr id="846" name="Textfeld 845">
          <a:extLst>
            <a:ext uri="{FF2B5EF4-FFF2-40B4-BE49-F238E27FC236}">
              <a16:creationId xmlns:a16="http://schemas.microsoft.com/office/drawing/2014/main" id="{00000000-0008-0000-0000-00004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195</xdr:row>
      <xdr:rowOff>0</xdr:rowOff>
    </xdr:from>
    <xdr:ext cx="184731" cy="264560"/>
    <xdr:sp macro="" textlink="">
      <xdr:nvSpPr>
        <xdr:cNvPr id="847" name="Textfeld 846">
          <a:extLst>
            <a:ext uri="{FF2B5EF4-FFF2-40B4-BE49-F238E27FC236}">
              <a16:creationId xmlns:a16="http://schemas.microsoft.com/office/drawing/2014/main" id="{00000000-0008-0000-0000-00004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694</xdr:row>
      <xdr:rowOff>0</xdr:rowOff>
    </xdr:from>
    <xdr:ext cx="184731" cy="264560"/>
    <xdr:sp macro="" textlink="">
      <xdr:nvSpPr>
        <xdr:cNvPr id="848" name="Textfeld 847">
          <a:extLst>
            <a:ext uri="{FF2B5EF4-FFF2-40B4-BE49-F238E27FC236}">
              <a16:creationId xmlns:a16="http://schemas.microsoft.com/office/drawing/2014/main" id="{00000000-0008-0000-0000-00005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849" name="Textfeld 848">
          <a:extLst>
            <a:ext uri="{FF2B5EF4-FFF2-40B4-BE49-F238E27FC236}">
              <a16:creationId xmlns:a16="http://schemas.microsoft.com/office/drawing/2014/main" id="{00000000-0008-0000-0000-00005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679</xdr:row>
      <xdr:rowOff>0</xdr:rowOff>
    </xdr:from>
    <xdr:ext cx="184731" cy="264560"/>
    <xdr:sp macro="" textlink="">
      <xdr:nvSpPr>
        <xdr:cNvPr id="850" name="Textfeld 849">
          <a:extLst>
            <a:ext uri="{FF2B5EF4-FFF2-40B4-BE49-F238E27FC236}">
              <a16:creationId xmlns:a16="http://schemas.microsoft.com/office/drawing/2014/main" id="{00000000-0008-0000-0000-00005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206</xdr:row>
      <xdr:rowOff>0</xdr:rowOff>
    </xdr:from>
    <xdr:ext cx="184731" cy="264560"/>
    <xdr:sp macro="" textlink="">
      <xdr:nvSpPr>
        <xdr:cNvPr id="851" name="Textfeld 850">
          <a:extLst>
            <a:ext uri="{FF2B5EF4-FFF2-40B4-BE49-F238E27FC236}">
              <a16:creationId xmlns:a16="http://schemas.microsoft.com/office/drawing/2014/main" id="{00000000-0008-0000-0000-00005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196</xdr:row>
      <xdr:rowOff>0</xdr:rowOff>
    </xdr:from>
    <xdr:ext cx="184731" cy="264560"/>
    <xdr:sp macro="" textlink="">
      <xdr:nvSpPr>
        <xdr:cNvPr id="852" name="Textfeld 851">
          <a:extLst>
            <a:ext uri="{FF2B5EF4-FFF2-40B4-BE49-F238E27FC236}">
              <a16:creationId xmlns:a16="http://schemas.microsoft.com/office/drawing/2014/main" id="{00000000-0008-0000-0000-00005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478</xdr:row>
      <xdr:rowOff>0</xdr:rowOff>
    </xdr:from>
    <xdr:ext cx="184731" cy="264560"/>
    <xdr:sp macro="" textlink="">
      <xdr:nvSpPr>
        <xdr:cNvPr id="853" name="Textfeld 852">
          <a:extLst>
            <a:ext uri="{FF2B5EF4-FFF2-40B4-BE49-F238E27FC236}">
              <a16:creationId xmlns:a16="http://schemas.microsoft.com/office/drawing/2014/main" id="{00000000-0008-0000-0000-00005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480</xdr:row>
      <xdr:rowOff>0</xdr:rowOff>
    </xdr:from>
    <xdr:ext cx="184731" cy="264560"/>
    <xdr:sp macro="" textlink="">
      <xdr:nvSpPr>
        <xdr:cNvPr id="854" name="Textfeld 853">
          <a:extLst>
            <a:ext uri="{FF2B5EF4-FFF2-40B4-BE49-F238E27FC236}">
              <a16:creationId xmlns:a16="http://schemas.microsoft.com/office/drawing/2014/main" id="{00000000-0008-0000-0000-00005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479</xdr:row>
      <xdr:rowOff>0</xdr:rowOff>
    </xdr:from>
    <xdr:ext cx="184731" cy="264560"/>
    <xdr:sp macro="" textlink="">
      <xdr:nvSpPr>
        <xdr:cNvPr id="855" name="Textfeld 854">
          <a:extLst>
            <a:ext uri="{FF2B5EF4-FFF2-40B4-BE49-F238E27FC236}">
              <a16:creationId xmlns:a16="http://schemas.microsoft.com/office/drawing/2014/main" id="{00000000-0008-0000-0000-00005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476</xdr:row>
      <xdr:rowOff>0</xdr:rowOff>
    </xdr:from>
    <xdr:ext cx="184731" cy="264560"/>
    <xdr:sp macro="" textlink="">
      <xdr:nvSpPr>
        <xdr:cNvPr id="856" name="Textfeld 855">
          <a:extLst>
            <a:ext uri="{FF2B5EF4-FFF2-40B4-BE49-F238E27FC236}">
              <a16:creationId xmlns:a16="http://schemas.microsoft.com/office/drawing/2014/main" id="{00000000-0008-0000-0000-00005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479</xdr:row>
      <xdr:rowOff>0</xdr:rowOff>
    </xdr:from>
    <xdr:ext cx="184731" cy="264560"/>
    <xdr:sp macro="" textlink="">
      <xdr:nvSpPr>
        <xdr:cNvPr id="857" name="Textfeld 856">
          <a:extLst>
            <a:ext uri="{FF2B5EF4-FFF2-40B4-BE49-F238E27FC236}">
              <a16:creationId xmlns:a16="http://schemas.microsoft.com/office/drawing/2014/main" id="{00000000-0008-0000-0000-00005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427</xdr:row>
      <xdr:rowOff>0</xdr:rowOff>
    </xdr:from>
    <xdr:ext cx="184731" cy="264560"/>
    <xdr:sp macro="" textlink="">
      <xdr:nvSpPr>
        <xdr:cNvPr id="858" name="Textfeld 857">
          <a:extLst>
            <a:ext uri="{FF2B5EF4-FFF2-40B4-BE49-F238E27FC236}">
              <a16:creationId xmlns:a16="http://schemas.microsoft.com/office/drawing/2014/main" id="{00000000-0008-0000-0000-00005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674</xdr:row>
      <xdr:rowOff>0</xdr:rowOff>
    </xdr:from>
    <xdr:ext cx="184731" cy="264560"/>
    <xdr:sp macro="" textlink="">
      <xdr:nvSpPr>
        <xdr:cNvPr id="859" name="Textfeld 858">
          <a:extLst>
            <a:ext uri="{FF2B5EF4-FFF2-40B4-BE49-F238E27FC236}">
              <a16:creationId xmlns:a16="http://schemas.microsoft.com/office/drawing/2014/main" id="{00000000-0008-0000-0000-00005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860" name="Textfeld 859">
          <a:extLst>
            <a:ext uri="{FF2B5EF4-FFF2-40B4-BE49-F238E27FC236}">
              <a16:creationId xmlns:a16="http://schemas.microsoft.com/office/drawing/2014/main" id="{00000000-0008-0000-0000-00005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679</xdr:row>
      <xdr:rowOff>0</xdr:rowOff>
    </xdr:from>
    <xdr:ext cx="184731" cy="264560"/>
    <xdr:sp macro="" textlink="">
      <xdr:nvSpPr>
        <xdr:cNvPr id="861" name="Textfeld 860">
          <a:extLst>
            <a:ext uri="{FF2B5EF4-FFF2-40B4-BE49-F238E27FC236}">
              <a16:creationId xmlns:a16="http://schemas.microsoft.com/office/drawing/2014/main" id="{00000000-0008-0000-0000-00005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426</xdr:row>
      <xdr:rowOff>0</xdr:rowOff>
    </xdr:from>
    <xdr:ext cx="184731" cy="264560"/>
    <xdr:sp macro="" textlink="">
      <xdr:nvSpPr>
        <xdr:cNvPr id="862" name="Textfeld 861">
          <a:extLst>
            <a:ext uri="{FF2B5EF4-FFF2-40B4-BE49-F238E27FC236}">
              <a16:creationId xmlns:a16="http://schemas.microsoft.com/office/drawing/2014/main" id="{00000000-0008-0000-0000-00005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427</xdr:row>
      <xdr:rowOff>0</xdr:rowOff>
    </xdr:from>
    <xdr:ext cx="184731" cy="264560"/>
    <xdr:sp macro="" textlink="">
      <xdr:nvSpPr>
        <xdr:cNvPr id="863" name="Textfeld 862">
          <a:extLst>
            <a:ext uri="{FF2B5EF4-FFF2-40B4-BE49-F238E27FC236}">
              <a16:creationId xmlns:a16="http://schemas.microsoft.com/office/drawing/2014/main" id="{00000000-0008-0000-0000-00005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477</xdr:row>
      <xdr:rowOff>0</xdr:rowOff>
    </xdr:from>
    <xdr:ext cx="184731" cy="264560"/>
    <xdr:sp macro="" textlink="">
      <xdr:nvSpPr>
        <xdr:cNvPr id="864" name="Textfeld 863">
          <a:extLst>
            <a:ext uri="{FF2B5EF4-FFF2-40B4-BE49-F238E27FC236}">
              <a16:creationId xmlns:a16="http://schemas.microsoft.com/office/drawing/2014/main" id="{00000000-0008-0000-0000-00006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10</xdr:row>
      <xdr:rowOff>0</xdr:rowOff>
    </xdr:from>
    <xdr:ext cx="184731" cy="264560"/>
    <xdr:sp macro="" textlink="">
      <xdr:nvSpPr>
        <xdr:cNvPr id="865" name="Textfeld 864">
          <a:extLst>
            <a:ext uri="{FF2B5EF4-FFF2-40B4-BE49-F238E27FC236}">
              <a16:creationId xmlns:a16="http://schemas.microsoft.com/office/drawing/2014/main" id="{00000000-0008-0000-0000-00006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691</xdr:row>
      <xdr:rowOff>0</xdr:rowOff>
    </xdr:from>
    <xdr:ext cx="184731" cy="264560"/>
    <xdr:sp macro="" textlink="">
      <xdr:nvSpPr>
        <xdr:cNvPr id="866" name="Textfeld 865">
          <a:extLst>
            <a:ext uri="{FF2B5EF4-FFF2-40B4-BE49-F238E27FC236}">
              <a16:creationId xmlns:a16="http://schemas.microsoft.com/office/drawing/2014/main" id="{00000000-0008-0000-0000-00006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867" name="Textfeld 866">
          <a:extLst>
            <a:ext uri="{FF2B5EF4-FFF2-40B4-BE49-F238E27FC236}">
              <a16:creationId xmlns:a16="http://schemas.microsoft.com/office/drawing/2014/main" id="{00000000-0008-0000-0000-00006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682</xdr:row>
      <xdr:rowOff>0</xdr:rowOff>
    </xdr:from>
    <xdr:ext cx="184731" cy="264560"/>
    <xdr:sp macro="" textlink="">
      <xdr:nvSpPr>
        <xdr:cNvPr id="868" name="Textfeld 867">
          <a:extLst>
            <a:ext uri="{FF2B5EF4-FFF2-40B4-BE49-F238E27FC236}">
              <a16:creationId xmlns:a16="http://schemas.microsoft.com/office/drawing/2014/main" id="{00000000-0008-0000-0000-00006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196</xdr:row>
      <xdr:rowOff>0</xdr:rowOff>
    </xdr:from>
    <xdr:ext cx="184731" cy="264560"/>
    <xdr:sp macro="" textlink="">
      <xdr:nvSpPr>
        <xdr:cNvPr id="869" name="Textfeld 868">
          <a:extLst>
            <a:ext uri="{FF2B5EF4-FFF2-40B4-BE49-F238E27FC236}">
              <a16:creationId xmlns:a16="http://schemas.microsoft.com/office/drawing/2014/main" id="{00000000-0008-0000-0000-00006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700</xdr:row>
      <xdr:rowOff>0</xdr:rowOff>
    </xdr:from>
    <xdr:ext cx="184731" cy="264560"/>
    <xdr:sp macro="" textlink="">
      <xdr:nvSpPr>
        <xdr:cNvPr id="870" name="Textfeld 869">
          <a:extLst>
            <a:ext uri="{FF2B5EF4-FFF2-40B4-BE49-F238E27FC236}">
              <a16:creationId xmlns:a16="http://schemas.microsoft.com/office/drawing/2014/main" id="{00000000-0008-0000-0000-00006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220</xdr:row>
      <xdr:rowOff>0</xdr:rowOff>
    </xdr:from>
    <xdr:ext cx="184731" cy="264560"/>
    <xdr:sp macro="" textlink="">
      <xdr:nvSpPr>
        <xdr:cNvPr id="871" name="Textfeld 870">
          <a:extLst>
            <a:ext uri="{FF2B5EF4-FFF2-40B4-BE49-F238E27FC236}">
              <a16:creationId xmlns:a16="http://schemas.microsoft.com/office/drawing/2014/main" id="{00000000-0008-0000-0000-00006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703</xdr:row>
      <xdr:rowOff>0</xdr:rowOff>
    </xdr:from>
    <xdr:ext cx="184731" cy="264560"/>
    <xdr:sp macro="" textlink="">
      <xdr:nvSpPr>
        <xdr:cNvPr id="872" name="Textfeld 871">
          <a:extLst>
            <a:ext uri="{FF2B5EF4-FFF2-40B4-BE49-F238E27FC236}">
              <a16:creationId xmlns:a16="http://schemas.microsoft.com/office/drawing/2014/main" id="{00000000-0008-0000-0000-00006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703</xdr:row>
      <xdr:rowOff>0</xdr:rowOff>
    </xdr:from>
    <xdr:ext cx="184731" cy="264560"/>
    <xdr:sp macro="" textlink="">
      <xdr:nvSpPr>
        <xdr:cNvPr id="873" name="Textfeld 872">
          <a:extLst>
            <a:ext uri="{FF2B5EF4-FFF2-40B4-BE49-F238E27FC236}">
              <a16:creationId xmlns:a16="http://schemas.microsoft.com/office/drawing/2014/main" id="{00000000-0008-0000-0000-00006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219</xdr:row>
      <xdr:rowOff>0</xdr:rowOff>
    </xdr:from>
    <xdr:ext cx="184731" cy="264560"/>
    <xdr:sp macro="" textlink="">
      <xdr:nvSpPr>
        <xdr:cNvPr id="874" name="Textfeld 873">
          <a:extLst>
            <a:ext uri="{FF2B5EF4-FFF2-40B4-BE49-F238E27FC236}">
              <a16:creationId xmlns:a16="http://schemas.microsoft.com/office/drawing/2014/main" id="{00000000-0008-0000-0000-00006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875" name="Textfeld 874">
          <a:extLst>
            <a:ext uri="{FF2B5EF4-FFF2-40B4-BE49-F238E27FC236}">
              <a16:creationId xmlns:a16="http://schemas.microsoft.com/office/drawing/2014/main" id="{00000000-0008-0000-0000-00006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219</xdr:row>
      <xdr:rowOff>0</xdr:rowOff>
    </xdr:from>
    <xdr:ext cx="184731" cy="264560"/>
    <xdr:sp macro="" textlink="">
      <xdr:nvSpPr>
        <xdr:cNvPr id="876" name="Textfeld 875">
          <a:extLst>
            <a:ext uri="{FF2B5EF4-FFF2-40B4-BE49-F238E27FC236}">
              <a16:creationId xmlns:a16="http://schemas.microsoft.com/office/drawing/2014/main" id="{00000000-0008-0000-0000-00006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514</xdr:row>
      <xdr:rowOff>0</xdr:rowOff>
    </xdr:from>
    <xdr:ext cx="184731" cy="264560"/>
    <xdr:sp macro="" textlink="">
      <xdr:nvSpPr>
        <xdr:cNvPr id="877" name="Textfeld 876">
          <a:extLst>
            <a:ext uri="{FF2B5EF4-FFF2-40B4-BE49-F238E27FC236}">
              <a16:creationId xmlns:a16="http://schemas.microsoft.com/office/drawing/2014/main" id="{00000000-0008-0000-0000-00006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514</xdr:row>
      <xdr:rowOff>0</xdr:rowOff>
    </xdr:from>
    <xdr:ext cx="184731" cy="264560"/>
    <xdr:sp macro="" textlink="">
      <xdr:nvSpPr>
        <xdr:cNvPr id="878" name="Textfeld 877">
          <a:extLst>
            <a:ext uri="{FF2B5EF4-FFF2-40B4-BE49-F238E27FC236}">
              <a16:creationId xmlns:a16="http://schemas.microsoft.com/office/drawing/2014/main" id="{00000000-0008-0000-0000-00006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703</xdr:row>
      <xdr:rowOff>0</xdr:rowOff>
    </xdr:from>
    <xdr:ext cx="184731" cy="264560"/>
    <xdr:sp macro="" textlink="">
      <xdr:nvSpPr>
        <xdr:cNvPr id="879" name="Textfeld 878">
          <a:extLst>
            <a:ext uri="{FF2B5EF4-FFF2-40B4-BE49-F238E27FC236}">
              <a16:creationId xmlns:a16="http://schemas.microsoft.com/office/drawing/2014/main" id="{00000000-0008-0000-0000-00006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431</xdr:row>
      <xdr:rowOff>0</xdr:rowOff>
    </xdr:from>
    <xdr:ext cx="184731" cy="264560"/>
    <xdr:sp macro="" textlink="">
      <xdr:nvSpPr>
        <xdr:cNvPr id="880" name="Textfeld 879">
          <a:extLst>
            <a:ext uri="{FF2B5EF4-FFF2-40B4-BE49-F238E27FC236}">
              <a16:creationId xmlns:a16="http://schemas.microsoft.com/office/drawing/2014/main" id="{00000000-0008-0000-0000-00007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515</xdr:row>
      <xdr:rowOff>0</xdr:rowOff>
    </xdr:from>
    <xdr:ext cx="184731" cy="264560"/>
    <xdr:sp macro="" textlink="">
      <xdr:nvSpPr>
        <xdr:cNvPr id="881" name="Textfeld 880">
          <a:extLst>
            <a:ext uri="{FF2B5EF4-FFF2-40B4-BE49-F238E27FC236}">
              <a16:creationId xmlns:a16="http://schemas.microsoft.com/office/drawing/2014/main" id="{00000000-0008-0000-0000-00007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254</xdr:row>
      <xdr:rowOff>0</xdr:rowOff>
    </xdr:from>
    <xdr:ext cx="184731" cy="264560"/>
    <xdr:sp macro="" textlink="">
      <xdr:nvSpPr>
        <xdr:cNvPr id="882" name="Textfeld 881">
          <a:extLst>
            <a:ext uri="{FF2B5EF4-FFF2-40B4-BE49-F238E27FC236}">
              <a16:creationId xmlns:a16="http://schemas.microsoft.com/office/drawing/2014/main" id="{00000000-0008-0000-0000-00007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254</xdr:row>
      <xdr:rowOff>0</xdr:rowOff>
    </xdr:from>
    <xdr:ext cx="184731" cy="264560"/>
    <xdr:sp macro="" textlink="">
      <xdr:nvSpPr>
        <xdr:cNvPr id="883" name="Textfeld 882">
          <a:extLst>
            <a:ext uri="{FF2B5EF4-FFF2-40B4-BE49-F238E27FC236}">
              <a16:creationId xmlns:a16="http://schemas.microsoft.com/office/drawing/2014/main" id="{00000000-0008-0000-0000-00007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255</xdr:row>
      <xdr:rowOff>0</xdr:rowOff>
    </xdr:from>
    <xdr:ext cx="184731" cy="264560"/>
    <xdr:sp macro="" textlink="">
      <xdr:nvSpPr>
        <xdr:cNvPr id="884" name="Textfeld 883">
          <a:extLst>
            <a:ext uri="{FF2B5EF4-FFF2-40B4-BE49-F238E27FC236}">
              <a16:creationId xmlns:a16="http://schemas.microsoft.com/office/drawing/2014/main" id="{00000000-0008-0000-0000-00007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556</xdr:row>
      <xdr:rowOff>0</xdr:rowOff>
    </xdr:from>
    <xdr:ext cx="184731" cy="264560"/>
    <xdr:sp macro="" textlink="">
      <xdr:nvSpPr>
        <xdr:cNvPr id="885" name="Textfeld 884">
          <a:extLst>
            <a:ext uri="{FF2B5EF4-FFF2-40B4-BE49-F238E27FC236}">
              <a16:creationId xmlns:a16="http://schemas.microsoft.com/office/drawing/2014/main" id="{00000000-0008-0000-0000-00007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430</xdr:row>
      <xdr:rowOff>0</xdr:rowOff>
    </xdr:from>
    <xdr:ext cx="184731" cy="264560"/>
    <xdr:sp macro="" textlink="">
      <xdr:nvSpPr>
        <xdr:cNvPr id="886" name="Textfeld 885">
          <a:extLst>
            <a:ext uri="{FF2B5EF4-FFF2-40B4-BE49-F238E27FC236}">
              <a16:creationId xmlns:a16="http://schemas.microsoft.com/office/drawing/2014/main" id="{00000000-0008-0000-0000-00007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557</xdr:row>
      <xdr:rowOff>0</xdr:rowOff>
    </xdr:from>
    <xdr:ext cx="184731" cy="264560"/>
    <xdr:sp macro="" textlink="">
      <xdr:nvSpPr>
        <xdr:cNvPr id="887" name="Textfeld 886">
          <a:extLst>
            <a:ext uri="{FF2B5EF4-FFF2-40B4-BE49-F238E27FC236}">
              <a16:creationId xmlns:a16="http://schemas.microsoft.com/office/drawing/2014/main" id="{00000000-0008-0000-0000-00007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557</xdr:row>
      <xdr:rowOff>0</xdr:rowOff>
    </xdr:from>
    <xdr:ext cx="184731" cy="264560"/>
    <xdr:sp macro="" textlink="">
      <xdr:nvSpPr>
        <xdr:cNvPr id="888" name="Textfeld 887">
          <a:extLst>
            <a:ext uri="{FF2B5EF4-FFF2-40B4-BE49-F238E27FC236}">
              <a16:creationId xmlns:a16="http://schemas.microsoft.com/office/drawing/2014/main" id="{00000000-0008-0000-0000-00007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429</xdr:row>
      <xdr:rowOff>0</xdr:rowOff>
    </xdr:from>
    <xdr:ext cx="184731" cy="264560"/>
    <xdr:sp macro="" textlink="">
      <xdr:nvSpPr>
        <xdr:cNvPr id="889" name="Textfeld 888">
          <a:extLst>
            <a:ext uri="{FF2B5EF4-FFF2-40B4-BE49-F238E27FC236}">
              <a16:creationId xmlns:a16="http://schemas.microsoft.com/office/drawing/2014/main" id="{00000000-0008-0000-0000-00007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555</xdr:row>
      <xdr:rowOff>0</xdr:rowOff>
    </xdr:from>
    <xdr:ext cx="184731" cy="264560"/>
    <xdr:sp macro="" textlink="">
      <xdr:nvSpPr>
        <xdr:cNvPr id="890" name="Textfeld 889">
          <a:extLst>
            <a:ext uri="{FF2B5EF4-FFF2-40B4-BE49-F238E27FC236}">
              <a16:creationId xmlns:a16="http://schemas.microsoft.com/office/drawing/2014/main" id="{00000000-0008-0000-0000-00007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557</xdr:row>
      <xdr:rowOff>0</xdr:rowOff>
    </xdr:from>
    <xdr:ext cx="184731" cy="264560"/>
    <xdr:sp macro="" textlink="">
      <xdr:nvSpPr>
        <xdr:cNvPr id="891" name="Textfeld 890">
          <a:extLst>
            <a:ext uri="{FF2B5EF4-FFF2-40B4-BE49-F238E27FC236}">
              <a16:creationId xmlns:a16="http://schemas.microsoft.com/office/drawing/2014/main" id="{00000000-0008-0000-0000-00007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480</xdr:row>
      <xdr:rowOff>0</xdr:rowOff>
    </xdr:from>
    <xdr:ext cx="184731" cy="264560"/>
    <xdr:sp macro="" textlink="">
      <xdr:nvSpPr>
        <xdr:cNvPr id="892" name="Textfeld 891">
          <a:extLst>
            <a:ext uri="{FF2B5EF4-FFF2-40B4-BE49-F238E27FC236}">
              <a16:creationId xmlns:a16="http://schemas.microsoft.com/office/drawing/2014/main" id="{00000000-0008-0000-0000-00007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480</xdr:row>
      <xdr:rowOff>0</xdr:rowOff>
    </xdr:from>
    <xdr:ext cx="184731" cy="264560"/>
    <xdr:sp macro="" textlink="">
      <xdr:nvSpPr>
        <xdr:cNvPr id="893" name="Textfeld 892">
          <a:extLst>
            <a:ext uri="{FF2B5EF4-FFF2-40B4-BE49-F238E27FC236}">
              <a16:creationId xmlns:a16="http://schemas.microsoft.com/office/drawing/2014/main" id="{00000000-0008-0000-0000-00007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428</xdr:row>
      <xdr:rowOff>0</xdr:rowOff>
    </xdr:from>
    <xdr:ext cx="184731" cy="264560"/>
    <xdr:sp macro="" textlink="">
      <xdr:nvSpPr>
        <xdr:cNvPr id="894" name="Textfeld 893">
          <a:extLst>
            <a:ext uri="{FF2B5EF4-FFF2-40B4-BE49-F238E27FC236}">
              <a16:creationId xmlns:a16="http://schemas.microsoft.com/office/drawing/2014/main" id="{00000000-0008-0000-0000-00007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425</xdr:row>
      <xdr:rowOff>0</xdr:rowOff>
    </xdr:from>
    <xdr:ext cx="184731" cy="264560"/>
    <xdr:sp macro="" textlink="">
      <xdr:nvSpPr>
        <xdr:cNvPr id="895" name="Textfeld 894">
          <a:extLst>
            <a:ext uri="{FF2B5EF4-FFF2-40B4-BE49-F238E27FC236}">
              <a16:creationId xmlns:a16="http://schemas.microsoft.com/office/drawing/2014/main" id="{00000000-0008-0000-0000-00007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478</xdr:row>
      <xdr:rowOff>0</xdr:rowOff>
    </xdr:from>
    <xdr:ext cx="184731" cy="264560"/>
    <xdr:sp macro="" textlink="">
      <xdr:nvSpPr>
        <xdr:cNvPr id="896" name="Textfeld 895">
          <a:extLst>
            <a:ext uri="{FF2B5EF4-FFF2-40B4-BE49-F238E27FC236}">
              <a16:creationId xmlns:a16="http://schemas.microsoft.com/office/drawing/2014/main" id="{00000000-0008-0000-0000-00008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476</xdr:row>
      <xdr:rowOff>0</xdr:rowOff>
    </xdr:from>
    <xdr:ext cx="184731" cy="264560"/>
    <xdr:sp macro="" textlink="">
      <xdr:nvSpPr>
        <xdr:cNvPr id="897" name="Textfeld 896">
          <a:extLst>
            <a:ext uri="{FF2B5EF4-FFF2-40B4-BE49-F238E27FC236}">
              <a16:creationId xmlns:a16="http://schemas.microsoft.com/office/drawing/2014/main" id="{00000000-0008-0000-0000-00008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476</xdr:row>
      <xdr:rowOff>0</xdr:rowOff>
    </xdr:from>
    <xdr:ext cx="184731" cy="264560"/>
    <xdr:sp macro="" textlink="">
      <xdr:nvSpPr>
        <xdr:cNvPr id="898" name="Textfeld 897">
          <a:extLst>
            <a:ext uri="{FF2B5EF4-FFF2-40B4-BE49-F238E27FC236}">
              <a16:creationId xmlns:a16="http://schemas.microsoft.com/office/drawing/2014/main" id="{00000000-0008-0000-0000-00008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477</xdr:row>
      <xdr:rowOff>0</xdr:rowOff>
    </xdr:from>
    <xdr:ext cx="184731" cy="264560"/>
    <xdr:sp macro="" textlink="">
      <xdr:nvSpPr>
        <xdr:cNvPr id="899" name="Textfeld 898">
          <a:extLst>
            <a:ext uri="{FF2B5EF4-FFF2-40B4-BE49-F238E27FC236}">
              <a16:creationId xmlns:a16="http://schemas.microsoft.com/office/drawing/2014/main" id="{00000000-0008-0000-0000-00008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219</xdr:row>
      <xdr:rowOff>0</xdr:rowOff>
    </xdr:from>
    <xdr:ext cx="184731" cy="264560"/>
    <xdr:sp macro="" textlink="">
      <xdr:nvSpPr>
        <xdr:cNvPr id="900" name="Textfeld 899">
          <a:extLst>
            <a:ext uri="{FF2B5EF4-FFF2-40B4-BE49-F238E27FC236}">
              <a16:creationId xmlns:a16="http://schemas.microsoft.com/office/drawing/2014/main" id="{00000000-0008-0000-0000-00008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476</xdr:row>
      <xdr:rowOff>0</xdr:rowOff>
    </xdr:from>
    <xdr:ext cx="184731" cy="264560"/>
    <xdr:sp macro="" textlink="">
      <xdr:nvSpPr>
        <xdr:cNvPr id="901" name="Textfeld 900">
          <a:extLst>
            <a:ext uri="{FF2B5EF4-FFF2-40B4-BE49-F238E27FC236}">
              <a16:creationId xmlns:a16="http://schemas.microsoft.com/office/drawing/2014/main" id="{00000000-0008-0000-0000-00008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426</xdr:row>
      <xdr:rowOff>0</xdr:rowOff>
    </xdr:from>
    <xdr:ext cx="184731" cy="264560"/>
    <xdr:sp macro="" textlink="">
      <xdr:nvSpPr>
        <xdr:cNvPr id="902" name="Textfeld 901">
          <a:extLst>
            <a:ext uri="{FF2B5EF4-FFF2-40B4-BE49-F238E27FC236}">
              <a16:creationId xmlns:a16="http://schemas.microsoft.com/office/drawing/2014/main" id="{00000000-0008-0000-0000-00008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426</xdr:row>
      <xdr:rowOff>0</xdr:rowOff>
    </xdr:from>
    <xdr:ext cx="184731" cy="264560"/>
    <xdr:sp macro="" textlink="">
      <xdr:nvSpPr>
        <xdr:cNvPr id="903" name="Textfeld 902">
          <a:extLst>
            <a:ext uri="{FF2B5EF4-FFF2-40B4-BE49-F238E27FC236}">
              <a16:creationId xmlns:a16="http://schemas.microsoft.com/office/drawing/2014/main" id="{00000000-0008-0000-0000-00008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475</xdr:row>
      <xdr:rowOff>0</xdr:rowOff>
    </xdr:from>
    <xdr:ext cx="184731" cy="264560"/>
    <xdr:sp macro="" textlink="">
      <xdr:nvSpPr>
        <xdr:cNvPr id="904" name="Textfeld 903">
          <a:extLst>
            <a:ext uri="{FF2B5EF4-FFF2-40B4-BE49-F238E27FC236}">
              <a16:creationId xmlns:a16="http://schemas.microsoft.com/office/drawing/2014/main" id="{00000000-0008-0000-0000-00008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184</xdr:row>
      <xdr:rowOff>0</xdr:rowOff>
    </xdr:from>
    <xdr:ext cx="184731" cy="264560"/>
    <xdr:sp macro="" textlink="">
      <xdr:nvSpPr>
        <xdr:cNvPr id="905" name="Textfeld 904">
          <a:extLst>
            <a:ext uri="{FF2B5EF4-FFF2-40B4-BE49-F238E27FC236}">
              <a16:creationId xmlns:a16="http://schemas.microsoft.com/office/drawing/2014/main" id="{00000000-0008-0000-0000-00008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669</xdr:row>
      <xdr:rowOff>0</xdr:rowOff>
    </xdr:from>
    <xdr:ext cx="184731" cy="264560"/>
    <xdr:sp macro="" textlink="">
      <xdr:nvSpPr>
        <xdr:cNvPr id="906" name="Textfeld 905">
          <a:extLst>
            <a:ext uri="{FF2B5EF4-FFF2-40B4-BE49-F238E27FC236}">
              <a16:creationId xmlns:a16="http://schemas.microsoft.com/office/drawing/2014/main" id="{00000000-0008-0000-0000-00008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660</xdr:row>
      <xdr:rowOff>0</xdr:rowOff>
    </xdr:from>
    <xdr:ext cx="184731" cy="264560"/>
    <xdr:sp macro="" textlink="">
      <xdr:nvSpPr>
        <xdr:cNvPr id="907" name="Textfeld 906">
          <a:extLst>
            <a:ext uri="{FF2B5EF4-FFF2-40B4-BE49-F238E27FC236}">
              <a16:creationId xmlns:a16="http://schemas.microsoft.com/office/drawing/2014/main" id="{00000000-0008-0000-0000-00008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660</xdr:row>
      <xdr:rowOff>0</xdr:rowOff>
    </xdr:from>
    <xdr:ext cx="184731" cy="264560"/>
    <xdr:sp macro="" textlink="">
      <xdr:nvSpPr>
        <xdr:cNvPr id="908" name="Textfeld 907">
          <a:extLst>
            <a:ext uri="{FF2B5EF4-FFF2-40B4-BE49-F238E27FC236}">
              <a16:creationId xmlns:a16="http://schemas.microsoft.com/office/drawing/2014/main" id="{00000000-0008-0000-0000-00008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418</xdr:row>
      <xdr:rowOff>0</xdr:rowOff>
    </xdr:from>
    <xdr:ext cx="184731" cy="264560"/>
    <xdr:sp macro="" textlink="">
      <xdr:nvSpPr>
        <xdr:cNvPr id="909" name="Textfeld 908">
          <a:extLst>
            <a:ext uri="{FF2B5EF4-FFF2-40B4-BE49-F238E27FC236}">
              <a16:creationId xmlns:a16="http://schemas.microsoft.com/office/drawing/2014/main" id="{00000000-0008-0000-0000-00008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429</xdr:row>
      <xdr:rowOff>0</xdr:rowOff>
    </xdr:from>
    <xdr:ext cx="184731" cy="264560"/>
    <xdr:sp macro="" textlink="">
      <xdr:nvSpPr>
        <xdr:cNvPr id="910" name="Textfeld 909">
          <a:extLst>
            <a:ext uri="{FF2B5EF4-FFF2-40B4-BE49-F238E27FC236}">
              <a16:creationId xmlns:a16="http://schemas.microsoft.com/office/drawing/2014/main" id="{00000000-0008-0000-0000-00008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481</xdr:row>
      <xdr:rowOff>0</xdr:rowOff>
    </xdr:from>
    <xdr:ext cx="184731" cy="264560"/>
    <xdr:sp macro="" textlink="">
      <xdr:nvSpPr>
        <xdr:cNvPr id="911" name="Textfeld 910">
          <a:extLst>
            <a:ext uri="{FF2B5EF4-FFF2-40B4-BE49-F238E27FC236}">
              <a16:creationId xmlns:a16="http://schemas.microsoft.com/office/drawing/2014/main" id="{00000000-0008-0000-0000-00008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559</xdr:row>
      <xdr:rowOff>0</xdr:rowOff>
    </xdr:from>
    <xdr:ext cx="184731" cy="264560"/>
    <xdr:sp macro="" textlink="">
      <xdr:nvSpPr>
        <xdr:cNvPr id="912" name="Textfeld 911">
          <a:extLst>
            <a:ext uri="{FF2B5EF4-FFF2-40B4-BE49-F238E27FC236}">
              <a16:creationId xmlns:a16="http://schemas.microsoft.com/office/drawing/2014/main" id="{00000000-0008-0000-0000-00009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559</xdr:row>
      <xdr:rowOff>0</xdr:rowOff>
    </xdr:from>
    <xdr:ext cx="184731" cy="264560"/>
    <xdr:sp macro="" textlink="">
      <xdr:nvSpPr>
        <xdr:cNvPr id="913" name="Textfeld 912">
          <a:extLst>
            <a:ext uri="{FF2B5EF4-FFF2-40B4-BE49-F238E27FC236}">
              <a16:creationId xmlns:a16="http://schemas.microsoft.com/office/drawing/2014/main" id="{00000000-0008-0000-0000-00009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431</xdr:row>
      <xdr:rowOff>0</xdr:rowOff>
    </xdr:from>
    <xdr:ext cx="184731" cy="264560"/>
    <xdr:sp macro="" textlink="">
      <xdr:nvSpPr>
        <xdr:cNvPr id="914" name="Textfeld 913">
          <a:extLst>
            <a:ext uri="{FF2B5EF4-FFF2-40B4-BE49-F238E27FC236}">
              <a16:creationId xmlns:a16="http://schemas.microsoft.com/office/drawing/2014/main" id="{00000000-0008-0000-0000-00009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430</xdr:row>
      <xdr:rowOff>0</xdr:rowOff>
    </xdr:from>
    <xdr:ext cx="184731" cy="264560"/>
    <xdr:sp macro="" textlink="">
      <xdr:nvSpPr>
        <xdr:cNvPr id="915" name="Textfeld 914">
          <a:extLst>
            <a:ext uri="{FF2B5EF4-FFF2-40B4-BE49-F238E27FC236}">
              <a16:creationId xmlns:a16="http://schemas.microsoft.com/office/drawing/2014/main" id="{00000000-0008-0000-0000-00009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432</xdr:row>
      <xdr:rowOff>0</xdr:rowOff>
    </xdr:from>
    <xdr:ext cx="184731" cy="264560"/>
    <xdr:sp macro="" textlink="">
      <xdr:nvSpPr>
        <xdr:cNvPr id="916" name="Textfeld 915">
          <a:extLst>
            <a:ext uri="{FF2B5EF4-FFF2-40B4-BE49-F238E27FC236}">
              <a16:creationId xmlns:a16="http://schemas.microsoft.com/office/drawing/2014/main" id="{00000000-0008-0000-0000-00009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431</xdr:row>
      <xdr:rowOff>0</xdr:rowOff>
    </xdr:from>
    <xdr:ext cx="184731" cy="264560"/>
    <xdr:sp macro="" textlink="">
      <xdr:nvSpPr>
        <xdr:cNvPr id="917" name="Textfeld 916">
          <a:extLst>
            <a:ext uri="{FF2B5EF4-FFF2-40B4-BE49-F238E27FC236}">
              <a16:creationId xmlns:a16="http://schemas.microsoft.com/office/drawing/2014/main" id="{00000000-0008-0000-0000-00009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431</xdr:row>
      <xdr:rowOff>0</xdr:rowOff>
    </xdr:from>
    <xdr:ext cx="184731" cy="264560"/>
    <xdr:sp macro="" textlink="">
      <xdr:nvSpPr>
        <xdr:cNvPr id="918" name="Textfeld 917">
          <a:extLst>
            <a:ext uri="{FF2B5EF4-FFF2-40B4-BE49-F238E27FC236}">
              <a16:creationId xmlns:a16="http://schemas.microsoft.com/office/drawing/2014/main" id="{00000000-0008-0000-0000-00009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481</xdr:row>
      <xdr:rowOff>0</xdr:rowOff>
    </xdr:from>
    <xdr:ext cx="184731" cy="264560"/>
    <xdr:sp macro="" textlink="">
      <xdr:nvSpPr>
        <xdr:cNvPr id="919" name="Textfeld 918">
          <a:extLst>
            <a:ext uri="{FF2B5EF4-FFF2-40B4-BE49-F238E27FC236}">
              <a16:creationId xmlns:a16="http://schemas.microsoft.com/office/drawing/2014/main" id="{00000000-0008-0000-0000-00009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557</xdr:row>
      <xdr:rowOff>0</xdr:rowOff>
    </xdr:from>
    <xdr:ext cx="184731" cy="264560"/>
    <xdr:sp macro="" textlink="">
      <xdr:nvSpPr>
        <xdr:cNvPr id="920" name="Textfeld 919">
          <a:extLst>
            <a:ext uri="{FF2B5EF4-FFF2-40B4-BE49-F238E27FC236}">
              <a16:creationId xmlns:a16="http://schemas.microsoft.com/office/drawing/2014/main" id="{00000000-0008-0000-0000-00009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431</xdr:row>
      <xdr:rowOff>0</xdr:rowOff>
    </xdr:from>
    <xdr:ext cx="184731" cy="264560"/>
    <xdr:sp macro="" textlink="">
      <xdr:nvSpPr>
        <xdr:cNvPr id="921" name="Textfeld 920">
          <a:extLst>
            <a:ext uri="{FF2B5EF4-FFF2-40B4-BE49-F238E27FC236}">
              <a16:creationId xmlns:a16="http://schemas.microsoft.com/office/drawing/2014/main" id="{00000000-0008-0000-0000-00009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558</xdr:row>
      <xdr:rowOff>0</xdr:rowOff>
    </xdr:from>
    <xdr:ext cx="184731" cy="264560"/>
    <xdr:sp macro="" textlink="">
      <xdr:nvSpPr>
        <xdr:cNvPr id="922" name="Textfeld 921">
          <a:extLst>
            <a:ext uri="{FF2B5EF4-FFF2-40B4-BE49-F238E27FC236}">
              <a16:creationId xmlns:a16="http://schemas.microsoft.com/office/drawing/2014/main" id="{00000000-0008-0000-0000-00009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558</xdr:row>
      <xdr:rowOff>0</xdr:rowOff>
    </xdr:from>
    <xdr:ext cx="184731" cy="264560"/>
    <xdr:sp macro="" textlink="">
      <xdr:nvSpPr>
        <xdr:cNvPr id="923" name="Textfeld 922">
          <a:extLst>
            <a:ext uri="{FF2B5EF4-FFF2-40B4-BE49-F238E27FC236}">
              <a16:creationId xmlns:a16="http://schemas.microsoft.com/office/drawing/2014/main" id="{00000000-0008-0000-0000-00009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559</xdr:row>
      <xdr:rowOff>0</xdr:rowOff>
    </xdr:from>
    <xdr:ext cx="184731" cy="264560"/>
    <xdr:sp macro="" textlink="">
      <xdr:nvSpPr>
        <xdr:cNvPr id="924" name="Textfeld 923">
          <a:extLst>
            <a:ext uri="{FF2B5EF4-FFF2-40B4-BE49-F238E27FC236}">
              <a16:creationId xmlns:a16="http://schemas.microsoft.com/office/drawing/2014/main" id="{00000000-0008-0000-0000-00009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29</xdr:row>
      <xdr:rowOff>0</xdr:rowOff>
    </xdr:from>
    <xdr:ext cx="184731" cy="264560"/>
    <xdr:sp macro="" textlink="">
      <xdr:nvSpPr>
        <xdr:cNvPr id="925" name="Textfeld 924">
          <a:extLst>
            <a:ext uri="{FF2B5EF4-FFF2-40B4-BE49-F238E27FC236}">
              <a16:creationId xmlns:a16="http://schemas.microsoft.com/office/drawing/2014/main" id="{00000000-0008-0000-0000-00009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581</xdr:row>
      <xdr:rowOff>0</xdr:rowOff>
    </xdr:from>
    <xdr:ext cx="184731" cy="264560"/>
    <xdr:sp macro="" textlink="">
      <xdr:nvSpPr>
        <xdr:cNvPr id="926" name="Textfeld 925">
          <a:extLst>
            <a:ext uri="{FF2B5EF4-FFF2-40B4-BE49-F238E27FC236}">
              <a16:creationId xmlns:a16="http://schemas.microsoft.com/office/drawing/2014/main" id="{00000000-0008-0000-0000-00009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xdr:row>
      <xdr:rowOff>0</xdr:rowOff>
    </xdr:from>
    <xdr:ext cx="184731" cy="264560"/>
    <xdr:sp macro="" textlink="">
      <xdr:nvSpPr>
        <xdr:cNvPr id="927" name="Textfeld 926">
          <a:extLst>
            <a:ext uri="{FF2B5EF4-FFF2-40B4-BE49-F238E27FC236}">
              <a16:creationId xmlns:a16="http://schemas.microsoft.com/office/drawing/2014/main" id="{00000000-0008-0000-0000-00009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31</xdr:row>
      <xdr:rowOff>0</xdr:rowOff>
    </xdr:from>
    <xdr:ext cx="184731" cy="264560"/>
    <xdr:sp macro="" textlink="">
      <xdr:nvSpPr>
        <xdr:cNvPr id="928" name="Textfeld 927">
          <a:extLst>
            <a:ext uri="{FF2B5EF4-FFF2-40B4-BE49-F238E27FC236}">
              <a16:creationId xmlns:a16="http://schemas.microsoft.com/office/drawing/2014/main" id="{00000000-0008-0000-0000-0000A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32</xdr:row>
      <xdr:rowOff>0</xdr:rowOff>
    </xdr:from>
    <xdr:ext cx="184731" cy="264560"/>
    <xdr:sp macro="" textlink="">
      <xdr:nvSpPr>
        <xdr:cNvPr id="929" name="Textfeld 928">
          <a:extLst>
            <a:ext uri="{FF2B5EF4-FFF2-40B4-BE49-F238E27FC236}">
              <a16:creationId xmlns:a16="http://schemas.microsoft.com/office/drawing/2014/main" id="{00000000-0008-0000-0000-0000A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128</xdr:row>
      <xdr:rowOff>0</xdr:rowOff>
    </xdr:from>
    <xdr:ext cx="184731" cy="264560"/>
    <xdr:sp macro="" textlink="">
      <xdr:nvSpPr>
        <xdr:cNvPr id="930" name="Textfeld 929">
          <a:extLst>
            <a:ext uri="{FF2B5EF4-FFF2-40B4-BE49-F238E27FC236}">
              <a16:creationId xmlns:a16="http://schemas.microsoft.com/office/drawing/2014/main" id="{00000000-0008-0000-0000-0000A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129</xdr:row>
      <xdr:rowOff>0</xdr:rowOff>
    </xdr:from>
    <xdr:ext cx="184731" cy="264560"/>
    <xdr:sp macro="" textlink="">
      <xdr:nvSpPr>
        <xdr:cNvPr id="931" name="Textfeld 930">
          <a:extLst>
            <a:ext uri="{FF2B5EF4-FFF2-40B4-BE49-F238E27FC236}">
              <a16:creationId xmlns:a16="http://schemas.microsoft.com/office/drawing/2014/main" id="{00000000-0008-0000-0000-0000A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932" name="Textfeld 931">
          <a:extLst>
            <a:ext uri="{FF2B5EF4-FFF2-40B4-BE49-F238E27FC236}">
              <a16:creationId xmlns:a16="http://schemas.microsoft.com/office/drawing/2014/main" id="{00000000-0008-0000-0000-0000A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933" name="Textfeld 932">
          <a:extLst>
            <a:ext uri="{FF2B5EF4-FFF2-40B4-BE49-F238E27FC236}">
              <a16:creationId xmlns:a16="http://schemas.microsoft.com/office/drawing/2014/main" id="{00000000-0008-0000-0000-0000A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700</xdr:row>
      <xdr:rowOff>0</xdr:rowOff>
    </xdr:from>
    <xdr:ext cx="184731" cy="264560"/>
    <xdr:sp macro="" textlink="">
      <xdr:nvSpPr>
        <xdr:cNvPr id="934" name="Textfeld 933">
          <a:extLst>
            <a:ext uri="{FF2B5EF4-FFF2-40B4-BE49-F238E27FC236}">
              <a16:creationId xmlns:a16="http://schemas.microsoft.com/office/drawing/2014/main" id="{00000000-0008-0000-0000-0000A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694</xdr:row>
      <xdr:rowOff>0</xdr:rowOff>
    </xdr:from>
    <xdr:ext cx="184731" cy="264560"/>
    <xdr:sp macro="" textlink="">
      <xdr:nvSpPr>
        <xdr:cNvPr id="935" name="Textfeld 934">
          <a:extLst>
            <a:ext uri="{FF2B5EF4-FFF2-40B4-BE49-F238E27FC236}">
              <a16:creationId xmlns:a16="http://schemas.microsoft.com/office/drawing/2014/main" id="{00000000-0008-0000-0000-0000A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700</xdr:row>
      <xdr:rowOff>0</xdr:rowOff>
    </xdr:from>
    <xdr:ext cx="184731" cy="264560"/>
    <xdr:sp macro="" textlink="">
      <xdr:nvSpPr>
        <xdr:cNvPr id="936" name="Textfeld 935">
          <a:extLst>
            <a:ext uri="{FF2B5EF4-FFF2-40B4-BE49-F238E27FC236}">
              <a16:creationId xmlns:a16="http://schemas.microsoft.com/office/drawing/2014/main" id="{00000000-0008-0000-0000-0000A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937" name="Textfeld 936">
          <a:extLst>
            <a:ext uri="{FF2B5EF4-FFF2-40B4-BE49-F238E27FC236}">
              <a16:creationId xmlns:a16="http://schemas.microsoft.com/office/drawing/2014/main" id="{00000000-0008-0000-0000-0000A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696</xdr:row>
      <xdr:rowOff>0</xdr:rowOff>
    </xdr:from>
    <xdr:ext cx="184731" cy="264560"/>
    <xdr:sp macro="" textlink="">
      <xdr:nvSpPr>
        <xdr:cNvPr id="938" name="Textfeld 937">
          <a:extLst>
            <a:ext uri="{FF2B5EF4-FFF2-40B4-BE49-F238E27FC236}">
              <a16:creationId xmlns:a16="http://schemas.microsoft.com/office/drawing/2014/main" id="{00000000-0008-0000-0000-0000A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939" name="Textfeld 938">
          <a:extLst>
            <a:ext uri="{FF2B5EF4-FFF2-40B4-BE49-F238E27FC236}">
              <a16:creationId xmlns:a16="http://schemas.microsoft.com/office/drawing/2014/main" id="{00000000-0008-0000-0000-0000A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697</xdr:row>
      <xdr:rowOff>0</xdr:rowOff>
    </xdr:from>
    <xdr:ext cx="184731" cy="264560"/>
    <xdr:sp macro="" textlink="">
      <xdr:nvSpPr>
        <xdr:cNvPr id="940" name="Textfeld 939">
          <a:extLst>
            <a:ext uri="{FF2B5EF4-FFF2-40B4-BE49-F238E27FC236}">
              <a16:creationId xmlns:a16="http://schemas.microsoft.com/office/drawing/2014/main" id="{00000000-0008-0000-0000-0000A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107577</xdr:rowOff>
    </xdr:from>
    <xdr:ext cx="184731" cy="264560"/>
    <xdr:sp macro="" textlink="">
      <xdr:nvSpPr>
        <xdr:cNvPr id="941" name="Textfeld 940">
          <a:extLst>
            <a:ext uri="{FF2B5EF4-FFF2-40B4-BE49-F238E27FC236}">
              <a16:creationId xmlns:a16="http://schemas.microsoft.com/office/drawing/2014/main" id="{00000000-0008-0000-0000-0000A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107577</xdr:rowOff>
    </xdr:from>
    <xdr:ext cx="184731" cy="264560"/>
    <xdr:sp macro="" textlink="">
      <xdr:nvSpPr>
        <xdr:cNvPr id="942" name="Textfeld 941">
          <a:extLst>
            <a:ext uri="{FF2B5EF4-FFF2-40B4-BE49-F238E27FC236}">
              <a16:creationId xmlns:a16="http://schemas.microsoft.com/office/drawing/2014/main" id="{00000000-0008-0000-0000-0000A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943" name="Textfeld 942">
          <a:extLst>
            <a:ext uri="{FF2B5EF4-FFF2-40B4-BE49-F238E27FC236}">
              <a16:creationId xmlns:a16="http://schemas.microsoft.com/office/drawing/2014/main" id="{00000000-0008-0000-0000-0000A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944" name="Textfeld 943">
          <a:extLst>
            <a:ext uri="{FF2B5EF4-FFF2-40B4-BE49-F238E27FC236}">
              <a16:creationId xmlns:a16="http://schemas.microsoft.com/office/drawing/2014/main" id="{00000000-0008-0000-0000-0000B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945" name="Textfeld 944">
          <a:extLst>
            <a:ext uri="{FF2B5EF4-FFF2-40B4-BE49-F238E27FC236}">
              <a16:creationId xmlns:a16="http://schemas.microsoft.com/office/drawing/2014/main" id="{00000000-0008-0000-0000-0000B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85</xdr:row>
      <xdr:rowOff>107577</xdr:rowOff>
    </xdr:from>
    <xdr:ext cx="184731" cy="264560"/>
    <xdr:sp macro="" textlink="">
      <xdr:nvSpPr>
        <xdr:cNvPr id="946" name="Textfeld 945">
          <a:extLst>
            <a:ext uri="{FF2B5EF4-FFF2-40B4-BE49-F238E27FC236}">
              <a16:creationId xmlns:a16="http://schemas.microsoft.com/office/drawing/2014/main" id="{00000000-0008-0000-0000-0000B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563</xdr:row>
      <xdr:rowOff>0</xdr:rowOff>
    </xdr:from>
    <xdr:ext cx="184731" cy="264560"/>
    <xdr:sp macro="" textlink="">
      <xdr:nvSpPr>
        <xdr:cNvPr id="947" name="Textfeld 946">
          <a:extLst>
            <a:ext uri="{FF2B5EF4-FFF2-40B4-BE49-F238E27FC236}">
              <a16:creationId xmlns:a16="http://schemas.microsoft.com/office/drawing/2014/main" id="{00000000-0008-0000-0000-0000B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563</xdr:row>
      <xdr:rowOff>107577</xdr:rowOff>
    </xdr:from>
    <xdr:ext cx="184731" cy="264560"/>
    <xdr:sp macro="" textlink="">
      <xdr:nvSpPr>
        <xdr:cNvPr id="948" name="Textfeld 947">
          <a:extLst>
            <a:ext uri="{FF2B5EF4-FFF2-40B4-BE49-F238E27FC236}">
              <a16:creationId xmlns:a16="http://schemas.microsoft.com/office/drawing/2014/main" id="{00000000-0008-0000-0000-0000B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564</xdr:row>
      <xdr:rowOff>0</xdr:rowOff>
    </xdr:from>
    <xdr:ext cx="184731" cy="264560"/>
    <xdr:sp macro="" textlink="">
      <xdr:nvSpPr>
        <xdr:cNvPr id="949" name="Textfeld 948">
          <a:extLst>
            <a:ext uri="{FF2B5EF4-FFF2-40B4-BE49-F238E27FC236}">
              <a16:creationId xmlns:a16="http://schemas.microsoft.com/office/drawing/2014/main" id="{00000000-0008-0000-0000-0000B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107577</xdr:rowOff>
    </xdr:from>
    <xdr:ext cx="184731" cy="264560"/>
    <xdr:sp macro="" textlink="">
      <xdr:nvSpPr>
        <xdr:cNvPr id="950" name="Textfeld 949">
          <a:extLst>
            <a:ext uri="{FF2B5EF4-FFF2-40B4-BE49-F238E27FC236}">
              <a16:creationId xmlns:a16="http://schemas.microsoft.com/office/drawing/2014/main" id="{00000000-0008-0000-0000-0000B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107577</xdr:rowOff>
    </xdr:from>
    <xdr:ext cx="184731" cy="264560"/>
    <xdr:sp macro="" textlink="">
      <xdr:nvSpPr>
        <xdr:cNvPr id="951" name="Textfeld 950">
          <a:extLst>
            <a:ext uri="{FF2B5EF4-FFF2-40B4-BE49-F238E27FC236}">
              <a16:creationId xmlns:a16="http://schemas.microsoft.com/office/drawing/2014/main" id="{00000000-0008-0000-0000-0000B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0</xdr:rowOff>
    </xdr:from>
    <xdr:ext cx="184731" cy="264560"/>
    <xdr:sp macro="" textlink="">
      <xdr:nvSpPr>
        <xdr:cNvPr id="952" name="Textfeld 951">
          <a:extLst>
            <a:ext uri="{FF2B5EF4-FFF2-40B4-BE49-F238E27FC236}">
              <a16:creationId xmlns:a16="http://schemas.microsoft.com/office/drawing/2014/main" id="{00000000-0008-0000-0000-0000B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65</xdr:row>
      <xdr:rowOff>0</xdr:rowOff>
    </xdr:from>
    <xdr:ext cx="184731" cy="264560"/>
    <xdr:sp macro="" textlink="">
      <xdr:nvSpPr>
        <xdr:cNvPr id="953" name="Textfeld 952">
          <a:extLst>
            <a:ext uri="{FF2B5EF4-FFF2-40B4-BE49-F238E27FC236}">
              <a16:creationId xmlns:a16="http://schemas.microsoft.com/office/drawing/2014/main" id="{00000000-0008-0000-0000-0000B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xdr:row>
      <xdr:rowOff>107577</xdr:rowOff>
    </xdr:from>
    <xdr:ext cx="184731" cy="264560"/>
    <xdr:sp macro="" textlink="">
      <xdr:nvSpPr>
        <xdr:cNvPr id="954" name="Textfeld 953">
          <a:extLst>
            <a:ext uri="{FF2B5EF4-FFF2-40B4-BE49-F238E27FC236}">
              <a16:creationId xmlns:a16="http://schemas.microsoft.com/office/drawing/2014/main" id="{00000000-0008-0000-0000-0000B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xdr:row>
      <xdr:rowOff>107577</xdr:rowOff>
    </xdr:from>
    <xdr:ext cx="184731" cy="264560"/>
    <xdr:sp macro="" textlink="">
      <xdr:nvSpPr>
        <xdr:cNvPr id="955" name="Textfeld 954">
          <a:extLst>
            <a:ext uri="{FF2B5EF4-FFF2-40B4-BE49-F238E27FC236}">
              <a16:creationId xmlns:a16="http://schemas.microsoft.com/office/drawing/2014/main" id="{00000000-0008-0000-0000-0000B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xdr:row>
      <xdr:rowOff>0</xdr:rowOff>
    </xdr:from>
    <xdr:ext cx="184731" cy="264560"/>
    <xdr:sp macro="" textlink="">
      <xdr:nvSpPr>
        <xdr:cNvPr id="956" name="Textfeld 955">
          <a:extLst>
            <a:ext uri="{FF2B5EF4-FFF2-40B4-BE49-F238E27FC236}">
              <a16:creationId xmlns:a16="http://schemas.microsoft.com/office/drawing/2014/main" id="{00000000-0008-0000-0000-0000B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63</xdr:row>
      <xdr:rowOff>0</xdr:rowOff>
    </xdr:from>
    <xdr:ext cx="184731" cy="264560"/>
    <xdr:sp macro="" textlink="">
      <xdr:nvSpPr>
        <xdr:cNvPr id="957" name="Textfeld 956">
          <a:extLst>
            <a:ext uri="{FF2B5EF4-FFF2-40B4-BE49-F238E27FC236}">
              <a16:creationId xmlns:a16="http://schemas.microsoft.com/office/drawing/2014/main" id="{00000000-0008-0000-0000-0000B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xdr:row>
      <xdr:rowOff>107577</xdr:rowOff>
    </xdr:from>
    <xdr:ext cx="184731" cy="264560"/>
    <xdr:sp macro="" textlink="">
      <xdr:nvSpPr>
        <xdr:cNvPr id="958" name="Textfeld 957">
          <a:extLst>
            <a:ext uri="{FF2B5EF4-FFF2-40B4-BE49-F238E27FC236}">
              <a16:creationId xmlns:a16="http://schemas.microsoft.com/office/drawing/2014/main" id="{00000000-0008-0000-0000-0000B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xdr:row>
      <xdr:rowOff>107577</xdr:rowOff>
    </xdr:from>
    <xdr:ext cx="184731" cy="264560"/>
    <xdr:sp macro="" textlink="">
      <xdr:nvSpPr>
        <xdr:cNvPr id="959" name="Textfeld 958">
          <a:extLst>
            <a:ext uri="{FF2B5EF4-FFF2-40B4-BE49-F238E27FC236}">
              <a16:creationId xmlns:a16="http://schemas.microsoft.com/office/drawing/2014/main" id="{00000000-0008-0000-0000-0000B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xdr:row>
      <xdr:rowOff>0</xdr:rowOff>
    </xdr:from>
    <xdr:ext cx="184731" cy="264560"/>
    <xdr:sp macro="" textlink="">
      <xdr:nvSpPr>
        <xdr:cNvPr id="960" name="Textfeld 959">
          <a:extLst>
            <a:ext uri="{FF2B5EF4-FFF2-40B4-BE49-F238E27FC236}">
              <a16:creationId xmlns:a16="http://schemas.microsoft.com/office/drawing/2014/main" id="{00000000-0008-0000-0000-0000C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xdr:row>
      <xdr:rowOff>0</xdr:rowOff>
    </xdr:from>
    <xdr:ext cx="184731" cy="264560"/>
    <xdr:sp macro="" textlink="">
      <xdr:nvSpPr>
        <xdr:cNvPr id="961" name="Textfeld 960">
          <a:extLst>
            <a:ext uri="{FF2B5EF4-FFF2-40B4-BE49-F238E27FC236}">
              <a16:creationId xmlns:a16="http://schemas.microsoft.com/office/drawing/2014/main" id="{00000000-0008-0000-0000-0000C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277</xdr:row>
      <xdr:rowOff>107577</xdr:rowOff>
    </xdr:from>
    <xdr:ext cx="184731" cy="264560"/>
    <xdr:sp macro="" textlink="">
      <xdr:nvSpPr>
        <xdr:cNvPr id="962" name="Textfeld 961">
          <a:extLst>
            <a:ext uri="{FF2B5EF4-FFF2-40B4-BE49-F238E27FC236}">
              <a16:creationId xmlns:a16="http://schemas.microsoft.com/office/drawing/2014/main" id="{00000000-0008-0000-0000-0000C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277</xdr:row>
      <xdr:rowOff>107577</xdr:rowOff>
    </xdr:from>
    <xdr:ext cx="184731" cy="264560"/>
    <xdr:sp macro="" textlink="">
      <xdr:nvSpPr>
        <xdr:cNvPr id="963" name="Textfeld 962">
          <a:extLst>
            <a:ext uri="{FF2B5EF4-FFF2-40B4-BE49-F238E27FC236}">
              <a16:creationId xmlns:a16="http://schemas.microsoft.com/office/drawing/2014/main" id="{00000000-0008-0000-0000-0000C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277</xdr:row>
      <xdr:rowOff>0</xdr:rowOff>
    </xdr:from>
    <xdr:ext cx="184731" cy="264560"/>
    <xdr:sp macro="" textlink="">
      <xdr:nvSpPr>
        <xdr:cNvPr id="964" name="Textfeld 963">
          <a:extLst>
            <a:ext uri="{FF2B5EF4-FFF2-40B4-BE49-F238E27FC236}">
              <a16:creationId xmlns:a16="http://schemas.microsoft.com/office/drawing/2014/main" id="{00000000-0008-0000-0000-0000C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277</xdr:row>
      <xdr:rowOff>0</xdr:rowOff>
    </xdr:from>
    <xdr:ext cx="184731" cy="264560"/>
    <xdr:sp macro="" textlink="">
      <xdr:nvSpPr>
        <xdr:cNvPr id="965" name="Textfeld 964">
          <a:extLst>
            <a:ext uri="{FF2B5EF4-FFF2-40B4-BE49-F238E27FC236}">
              <a16:creationId xmlns:a16="http://schemas.microsoft.com/office/drawing/2014/main" id="{00000000-0008-0000-0000-0000C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107577</xdr:rowOff>
    </xdr:from>
    <xdr:ext cx="184731" cy="264560"/>
    <xdr:sp macro="" textlink="">
      <xdr:nvSpPr>
        <xdr:cNvPr id="966" name="Textfeld 965">
          <a:extLst>
            <a:ext uri="{FF2B5EF4-FFF2-40B4-BE49-F238E27FC236}">
              <a16:creationId xmlns:a16="http://schemas.microsoft.com/office/drawing/2014/main" id="{00000000-0008-0000-0000-0000C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107577</xdr:rowOff>
    </xdr:from>
    <xdr:ext cx="184731" cy="264560"/>
    <xdr:sp macro="" textlink="">
      <xdr:nvSpPr>
        <xdr:cNvPr id="967" name="Textfeld 966">
          <a:extLst>
            <a:ext uri="{FF2B5EF4-FFF2-40B4-BE49-F238E27FC236}">
              <a16:creationId xmlns:a16="http://schemas.microsoft.com/office/drawing/2014/main" id="{00000000-0008-0000-0000-0000C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968" name="Textfeld 967">
          <a:extLst>
            <a:ext uri="{FF2B5EF4-FFF2-40B4-BE49-F238E27FC236}">
              <a16:creationId xmlns:a16="http://schemas.microsoft.com/office/drawing/2014/main" id="{00000000-0008-0000-0000-0000C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969" name="Textfeld 968">
          <a:extLst>
            <a:ext uri="{FF2B5EF4-FFF2-40B4-BE49-F238E27FC236}">
              <a16:creationId xmlns:a16="http://schemas.microsoft.com/office/drawing/2014/main" id="{00000000-0008-0000-0000-0000C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xdr:row>
      <xdr:rowOff>0</xdr:rowOff>
    </xdr:from>
    <xdr:ext cx="184731" cy="264560"/>
    <xdr:sp macro="" textlink="">
      <xdr:nvSpPr>
        <xdr:cNvPr id="970" name="Textfeld 969">
          <a:extLst>
            <a:ext uri="{FF2B5EF4-FFF2-40B4-BE49-F238E27FC236}">
              <a16:creationId xmlns:a16="http://schemas.microsoft.com/office/drawing/2014/main" id="{00000000-0008-0000-0000-0000C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0</xdr:rowOff>
    </xdr:from>
    <xdr:ext cx="184731" cy="264560"/>
    <xdr:sp macro="" textlink="">
      <xdr:nvSpPr>
        <xdr:cNvPr id="971" name="Textfeld 970">
          <a:extLst>
            <a:ext uri="{FF2B5EF4-FFF2-40B4-BE49-F238E27FC236}">
              <a16:creationId xmlns:a16="http://schemas.microsoft.com/office/drawing/2014/main" id="{00000000-0008-0000-0000-0000C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0</xdr:rowOff>
    </xdr:from>
    <xdr:ext cx="184731" cy="264560"/>
    <xdr:sp macro="" textlink="">
      <xdr:nvSpPr>
        <xdr:cNvPr id="972" name="Textfeld 971">
          <a:extLst>
            <a:ext uri="{FF2B5EF4-FFF2-40B4-BE49-F238E27FC236}">
              <a16:creationId xmlns:a16="http://schemas.microsoft.com/office/drawing/2014/main" id="{00000000-0008-0000-0000-0000C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107577</xdr:rowOff>
    </xdr:from>
    <xdr:ext cx="184731" cy="264560"/>
    <xdr:sp macro="" textlink="">
      <xdr:nvSpPr>
        <xdr:cNvPr id="973" name="Textfeld 972">
          <a:extLst>
            <a:ext uri="{FF2B5EF4-FFF2-40B4-BE49-F238E27FC236}">
              <a16:creationId xmlns:a16="http://schemas.microsoft.com/office/drawing/2014/main" id="{00000000-0008-0000-0000-0000C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72</xdr:row>
      <xdr:rowOff>0</xdr:rowOff>
    </xdr:from>
    <xdr:ext cx="184731" cy="264560"/>
    <xdr:sp macro="" textlink="">
      <xdr:nvSpPr>
        <xdr:cNvPr id="974" name="Textfeld 973">
          <a:extLst>
            <a:ext uri="{FF2B5EF4-FFF2-40B4-BE49-F238E27FC236}">
              <a16:creationId xmlns:a16="http://schemas.microsoft.com/office/drawing/2014/main" id="{00000000-0008-0000-0000-0000C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107577</xdr:rowOff>
    </xdr:from>
    <xdr:ext cx="184731" cy="264560"/>
    <xdr:sp macro="" textlink="">
      <xdr:nvSpPr>
        <xdr:cNvPr id="975" name="Textfeld 974">
          <a:extLst>
            <a:ext uri="{FF2B5EF4-FFF2-40B4-BE49-F238E27FC236}">
              <a16:creationId xmlns:a16="http://schemas.microsoft.com/office/drawing/2014/main" id="{00000000-0008-0000-0000-0000C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xdr:row>
      <xdr:rowOff>0</xdr:rowOff>
    </xdr:from>
    <xdr:ext cx="184731" cy="264560"/>
    <xdr:sp macro="" textlink="">
      <xdr:nvSpPr>
        <xdr:cNvPr id="976" name="Textfeld 975">
          <a:extLst>
            <a:ext uri="{FF2B5EF4-FFF2-40B4-BE49-F238E27FC236}">
              <a16:creationId xmlns:a16="http://schemas.microsoft.com/office/drawing/2014/main" id="{00000000-0008-0000-0000-0000D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107577</xdr:rowOff>
    </xdr:from>
    <xdr:ext cx="184731" cy="264560"/>
    <xdr:sp macro="" textlink="">
      <xdr:nvSpPr>
        <xdr:cNvPr id="977" name="Textfeld 976">
          <a:extLst>
            <a:ext uri="{FF2B5EF4-FFF2-40B4-BE49-F238E27FC236}">
              <a16:creationId xmlns:a16="http://schemas.microsoft.com/office/drawing/2014/main" id="{00000000-0008-0000-0000-0000D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69</xdr:row>
      <xdr:rowOff>107577</xdr:rowOff>
    </xdr:from>
    <xdr:ext cx="184731" cy="264560"/>
    <xdr:sp macro="" textlink="">
      <xdr:nvSpPr>
        <xdr:cNvPr id="978" name="Textfeld 977">
          <a:extLst>
            <a:ext uri="{FF2B5EF4-FFF2-40B4-BE49-F238E27FC236}">
              <a16:creationId xmlns:a16="http://schemas.microsoft.com/office/drawing/2014/main" id="{00000000-0008-0000-0000-0000D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xdr:row>
      <xdr:rowOff>0</xdr:rowOff>
    </xdr:from>
    <xdr:ext cx="184731" cy="264560"/>
    <xdr:sp macro="" textlink="">
      <xdr:nvSpPr>
        <xdr:cNvPr id="979" name="Textfeld 978">
          <a:extLst>
            <a:ext uri="{FF2B5EF4-FFF2-40B4-BE49-F238E27FC236}">
              <a16:creationId xmlns:a16="http://schemas.microsoft.com/office/drawing/2014/main" id="{00000000-0008-0000-0000-0000D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259</xdr:row>
      <xdr:rowOff>0</xdr:rowOff>
    </xdr:from>
    <xdr:ext cx="184731" cy="264560"/>
    <xdr:sp macro="" textlink="">
      <xdr:nvSpPr>
        <xdr:cNvPr id="980" name="Textfeld 979">
          <a:extLst>
            <a:ext uri="{FF2B5EF4-FFF2-40B4-BE49-F238E27FC236}">
              <a16:creationId xmlns:a16="http://schemas.microsoft.com/office/drawing/2014/main" id="{00000000-0008-0000-0000-0000D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107577</xdr:rowOff>
    </xdr:from>
    <xdr:ext cx="184731" cy="264560"/>
    <xdr:sp macro="" textlink="">
      <xdr:nvSpPr>
        <xdr:cNvPr id="981" name="Textfeld 980">
          <a:extLst>
            <a:ext uri="{FF2B5EF4-FFF2-40B4-BE49-F238E27FC236}">
              <a16:creationId xmlns:a16="http://schemas.microsoft.com/office/drawing/2014/main" id="{00000000-0008-0000-0000-0000D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274</xdr:row>
      <xdr:rowOff>0</xdr:rowOff>
    </xdr:from>
    <xdr:ext cx="184731" cy="264560"/>
    <xdr:sp macro="" textlink="">
      <xdr:nvSpPr>
        <xdr:cNvPr id="982" name="Textfeld 981">
          <a:extLst>
            <a:ext uri="{FF2B5EF4-FFF2-40B4-BE49-F238E27FC236}">
              <a16:creationId xmlns:a16="http://schemas.microsoft.com/office/drawing/2014/main" id="{00000000-0008-0000-0000-0000D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107577</xdr:rowOff>
    </xdr:from>
    <xdr:ext cx="184731" cy="264560"/>
    <xdr:sp macro="" textlink="">
      <xdr:nvSpPr>
        <xdr:cNvPr id="983" name="Textfeld 982">
          <a:extLst>
            <a:ext uri="{FF2B5EF4-FFF2-40B4-BE49-F238E27FC236}">
              <a16:creationId xmlns:a16="http://schemas.microsoft.com/office/drawing/2014/main" id="{00000000-0008-0000-0000-0000D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107577</xdr:rowOff>
    </xdr:from>
    <xdr:ext cx="184731" cy="264560"/>
    <xdr:sp macro="" textlink="">
      <xdr:nvSpPr>
        <xdr:cNvPr id="984" name="Textfeld 983">
          <a:extLst>
            <a:ext uri="{FF2B5EF4-FFF2-40B4-BE49-F238E27FC236}">
              <a16:creationId xmlns:a16="http://schemas.microsoft.com/office/drawing/2014/main" id="{00000000-0008-0000-0000-0000D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0</xdr:rowOff>
    </xdr:from>
    <xdr:ext cx="184731" cy="264560"/>
    <xdr:sp macro="" textlink="">
      <xdr:nvSpPr>
        <xdr:cNvPr id="985" name="Textfeld 984">
          <a:extLst>
            <a:ext uri="{FF2B5EF4-FFF2-40B4-BE49-F238E27FC236}">
              <a16:creationId xmlns:a16="http://schemas.microsoft.com/office/drawing/2014/main" id="{00000000-0008-0000-0000-0000D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67</xdr:row>
      <xdr:rowOff>0</xdr:rowOff>
    </xdr:from>
    <xdr:ext cx="184731" cy="264560"/>
    <xdr:sp macro="" textlink="">
      <xdr:nvSpPr>
        <xdr:cNvPr id="986" name="Textfeld 985">
          <a:extLst>
            <a:ext uri="{FF2B5EF4-FFF2-40B4-BE49-F238E27FC236}">
              <a16:creationId xmlns:a16="http://schemas.microsoft.com/office/drawing/2014/main" id="{00000000-0008-0000-0000-0000D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107577</xdr:rowOff>
    </xdr:from>
    <xdr:ext cx="184731" cy="264560"/>
    <xdr:sp macro="" textlink="">
      <xdr:nvSpPr>
        <xdr:cNvPr id="987" name="Textfeld 986">
          <a:extLst>
            <a:ext uri="{FF2B5EF4-FFF2-40B4-BE49-F238E27FC236}">
              <a16:creationId xmlns:a16="http://schemas.microsoft.com/office/drawing/2014/main" id="{00000000-0008-0000-0000-0000D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107577</xdr:rowOff>
    </xdr:from>
    <xdr:ext cx="184731" cy="264560"/>
    <xdr:sp macro="" textlink="">
      <xdr:nvSpPr>
        <xdr:cNvPr id="988" name="Textfeld 987">
          <a:extLst>
            <a:ext uri="{FF2B5EF4-FFF2-40B4-BE49-F238E27FC236}">
              <a16:creationId xmlns:a16="http://schemas.microsoft.com/office/drawing/2014/main" id="{00000000-0008-0000-0000-0000D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989" name="Textfeld 988">
          <a:extLst>
            <a:ext uri="{FF2B5EF4-FFF2-40B4-BE49-F238E27FC236}">
              <a16:creationId xmlns:a16="http://schemas.microsoft.com/office/drawing/2014/main" id="{00000000-0008-0000-0000-0000D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990" name="Textfeld 989">
          <a:extLst>
            <a:ext uri="{FF2B5EF4-FFF2-40B4-BE49-F238E27FC236}">
              <a16:creationId xmlns:a16="http://schemas.microsoft.com/office/drawing/2014/main" id="{00000000-0008-0000-0000-0000D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107577</xdr:rowOff>
    </xdr:from>
    <xdr:ext cx="184731" cy="264560"/>
    <xdr:sp macro="" textlink="">
      <xdr:nvSpPr>
        <xdr:cNvPr id="991" name="Textfeld 990">
          <a:extLst>
            <a:ext uri="{FF2B5EF4-FFF2-40B4-BE49-F238E27FC236}">
              <a16:creationId xmlns:a16="http://schemas.microsoft.com/office/drawing/2014/main" id="{00000000-0008-0000-0000-0000D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107577</xdr:rowOff>
    </xdr:from>
    <xdr:ext cx="184731" cy="264560"/>
    <xdr:sp macro="" textlink="">
      <xdr:nvSpPr>
        <xdr:cNvPr id="992" name="Textfeld 991">
          <a:extLst>
            <a:ext uri="{FF2B5EF4-FFF2-40B4-BE49-F238E27FC236}">
              <a16:creationId xmlns:a16="http://schemas.microsoft.com/office/drawing/2014/main" id="{00000000-0008-0000-0000-0000E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107577</xdr:rowOff>
    </xdr:from>
    <xdr:ext cx="184731" cy="264560"/>
    <xdr:sp macro="" textlink="">
      <xdr:nvSpPr>
        <xdr:cNvPr id="993" name="Textfeld 992">
          <a:extLst>
            <a:ext uri="{FF2B5EF4-FFF2-40B4-BE49-F238E27FC236}">
              <a16:creationId xmlns:a16="http://schemas.microsoft.com/office/drawing/2014/main" id="{00000000-0008-0000-0000-0000E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0</xdr:rowOff>
    </xdr:from>
    <xdr:ext cx="184731" cy="264560"/>
    <xdr:sp macro="" textlink="">
      <xdr:nvSpPr>
        <xdr:cNvPr id="994" name="Textfeld 993">
          <a:extLst>
            <a:ext uri="{FF2B5EF4-FFF2-40B4-BE49-F238E27FC236}">
              <a16:creationId xmlns:a16="http://schemas.microsoft.com/office/drawing/2014/main" id="{00000000-0008-0000-0000-0000E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xdr:row>
      <xdr:rowOff>0</xdr:rowOff>
    </xdr:from>
    <xdr:ext cx="184731" cy="264560"/>
    <xdr:sp macro="" textlink="">
      <xdr:nvSpPr>
        <xdr:cNvPr id="995" name="Textfeld 994">
          <a:extLst>
            <a:ext uri="{FF2B5EF4-FFF2-40B4-BE49-F238E27FC236}">
              <a16:creationId xmlns:a16="http://schemas.microsoft.com/office/drawing/2014/main" id="{00000000-0008-0000-0000-0000E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13</xdr:row>
      <xdr:rowOff>0</xdr:rowOff>
    </xdr:from>
    <xdr:ext cx="184731" cy="264560"/>
    <xdr:sp macro="" textlink="">
      <xdr:nvSpPr>
        <xdr:cNvPr id="996" name="Textfeld 995">
          <a:extLst>
            <a:ext uri="{FF2B5EF4-FFF2-40B4-BE49-F238E27FC236}">
              <a16:creationId xmlns:a16="http://schemas.microsoft.com/office/drawing/2014/main" id="{00000000-0008-0000-0000-0000E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594</xdr:row>
      <xdr:rowOff>0</xdr:rowOff>
    </xdr:from>
    <xdr:ext cx="184731" cy="264560"/>
    <xdr:sp macro="" textlink="">
      <xdr:nvSpPr>
        <xdr:cNvPr id="997" name="Textfeld 996">
          <a:extLst>
            <a:ext uri="{FF2B5EF4-FFF2-40B4-BE49-F238E27FC236}">
              <a16:creationId xmlns:a16="http://schemas.microsoft.com/office/drawing/2014/main" id="{00000000-0008-0000-0000-0000E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597</xdr:row>
      <xdr:rowOff>0</xdr:rowOff>
    </xdr:from>
    <xdr:ext cx="184731" cy="264560"/>
    <xdr:sp macro="" textlink="">
      <xdr:nvSpPr>
        <xdr:cNvPr id="998" name="Textfeld 997">
          <a:extLst>
            <a:ext uri="{FF2B5EF4-FFF2-40B4-BE49-F238E27FC236}">
              <a16:creationId xmlns:a16="http://schemas.microsoft.com/office/drawing/2014/main" id="{00000000-0008-0000-0000-0000E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282</xdr:row>
      <xdr:rowOff>0</xdr:rowOff>
    </xdr:from>
    <xdr:ext cx="184731" cy="264560"/>
    <xdr:sp macro="" textlink="">
      <xdr:nvSpPr>
        <xdr:cNvPr id="999" name="Textfeld 998">
          <a:extLst>
            <a:ext uri="{FF2B5EF4-FFF2-40B4-BE49-F238E27FC236}">
              <a16:creationId xmlns:a16="http://schemas.microsoft.com/office/drawing/2014/main" id="{00000000-0008-0000-0000-0000E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0</xdr:rowOff>
    </xdr:from>
    <xdr:ext cx="184731" cy="264560"/>
    <xdr:sp macro="" textlink="">
      <xdr:nvSpPr>
        <xdr:cNvPr id="1000" name="Textfeld 999">
          <a:extLst>
            <a:ext uri="{FF2B5EF4-FFF2-40B4-BE49-F238E27FC236}">
              <a16:creationId xmlns:a16="http://schemas.microsoft.com/office/drawing/2014/main" id="{00000000-0008-0000-0000-0000E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596</xdr:row>
      <xdr:rowOff>0</xdr:rowOff>
    </xdr:from>
    <xdr:ext cx="184731" cy="264560"/>
    <xdr:sp macro="" textlink="">
      <xdr:nvSpPr>
        <xdr:cNvPr id="1001" name="Textfeld 1000">
          <a:extLst>
            <a:ext uri="{FF2B5EF4-FFF2-40B4-BE49-F238E27FC236}">
              <a16:creationId xmlns:a16="http://schemas.microsoft.com/office/drawing/2014/main" id="{00000000-0008-0000-0000-0000E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82</xdr:row>
      <xdr:rowOff>0</xdr:rowOff>
    </xdr:from>
    <xdr:ext cx="184731" cy="264560"/>
    <xdr:sp macro="" textlink="">
      <xdr:nvSpPr>
        <xdr:cNvPr id="1002" name="Textfeld 1001">
          <a:extLst>
            <a:ext uri="{FF2B5EF4-FFF2-40B4-BE49-F238E27FC236}">
              <a16:creationId xmlns:a16="http://schemas.microsoft.com/office/drawing/2014/main" id="{00000000-0008-0000-0000-0000E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81</xdr:row>
      <xdr:rowOff>0</xdr:rowOff>
    </xdr:from>
    <xdr:ext cx="184731" cy="264560"/>
    <xdr:sp macro="" textlink="">
      <xdr:nvSpPr>
        <xdr:cNvPr id="1003" name="Textfeld 1002">
          <a:extLst>
            <a:ext uri="{FF2B5EF4-FFF2-40B4-BE49-F238E27FC236}">
              <a16:creationId xmlns:a16="http://schemas.microsoft.com/office/drawing/2014/main" id="{00000000-0008-0000-0000-0000E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0</xdr:rowOff>
    </xdr:from>
    <xdr:ext cx="184731" cy="264560"/>
    <xdr:sp macro="" textlink="">
      <xdr:nvSpPr>
        <xdr:cNvPr id="1004" name="Textfeld 1003">
          <a:extLst>
            <a:ext uri="{FF2B5EF4-FFF2-40B4-BE49-F238E27FC236}">
              <a16:creationId xmlns:a16="http://schemas.microsoft.com/office/drawing/2014/main" id="{00000000-0008-0000-0000-0000E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1005" name="Textfeld 1004">
          <a:extLst>
            <a:ext uri="{FF2B5EF4-FFF2-40B4-BE49-F238E27FC236}">
              <a16:creationId xmlns:a16="http://schemas.microsoft.com/office/drawing/2014/main" id="{00000000-0008-0000-0000-0000E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564</xdr:row>
      <xdr:rowOff>0</xdr:rowOff>
    </xdr:from>
    <xdr:ext cx="184731" cy="264560"/>
    <xdr:sp macro="" textlink="">
      <xdr:nvSpPr>
        <xdr:cNvPr id="1006" name="Textfeld 1005">
          <a:extLst>
            <a:ext uri="{FF2B5EF4-FFF2-40B4-BE49-F238E27FC236}">
              <a16:creationId xmlns:a16="http://schemas.microsoft.com/office/drawing/2014/main" id="{00000000-0008-0000-0000-0000E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601</xdr:row>
      <xdr:rowOff>0</xdr:rowOff>
    </xdr:from>
    <xdr:ext cx="184731" cy="264560"/>
    <xdr:sp macro="" textlink="">
      <xdr:nvSpPr>
        <xdr:cNvPr id="1007" name="Textfeld 1006">
          <a:extLst>
            <a:ext uri="{FF2B5EF4-FFF2-40B4-BE49-F238E27FC236}">
              <a16:creationId xmlns:a16="http://schemas.microsoft.com/office/drawing/2014/main" id="{00000000-0008-0000-0000-0000E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564</xdr:row>
      <xdr:rowOff>0</xdr:rowOff>
    </xdr:from>
    <xdr:ext cx="184731" cy="264560"/>
    <xdr:sp macro="" textlink="">
      <xdr:nvSpPr>
        <xdr:cNvPr id="1008" name="Textfeld 1007">
          <a:extLst>
            <a:ext uri="{FF2B5EF4-FFF2-40B4-BE49-F238E27FC236}">
              <a16:creationId xmlns:a16="http://schemas.microsoft.com/office/drawing/2014/main" id="{00000000-0008-0000-0000-0000F0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85</xdr:row>
      <xdr:rowOff>0</xdr:rowOff>
    </xdr:from>
    <xdr:ext cx="184731" cy="264560"/>
    <xdr:sp macro="" textlink="">
      <xdr:nvSpPr>
        <xdr:cNvPr id="1009" name="Textfeld 1008">
          <a:extLst>
            <a:ext uri="{FF2B5EF4-FFF2-40B4-BE49-F238E27FC236}">
              <a16:creationId xmlns:a16="http://schemas.microsoft.com/office/drawing/2014/main" id="{00000000-0008-0000-0000-0000F1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285</xdr:row>
      <xdr:rowOff>0</xdr:rowOff>
    </xdr:from>
    <xdr:ext cx="184731" cy="264560"/>
    <xdr:sp macro="" textlink="">
      <xdr:nvSpPr>
        <xdr:cNvPr id="1010" name="Textfeld 1009">
          <a:extLst>
            <a:ext uri="{FF2B5EF4-FFF2-40B4-BE49-F238E27FC236}">
              <a16:creationId xmlns:a16="http://schemas.microsoft.com/office/drawing/2014/main" id="{00000000-0008-0000-0000-0000F2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86</xdr:row>
      <xdr:rowOff>0</xdr:rowOff>
    </xdr:from>
    <xdr:ext cx="184731" cy="264560"/>
    <xdr:sp macro="" textlink="">
      <xdr:nvSpPr>
        <xdr:cNvPr id="1011" name="Textfeld 1010">
          <a:extLst>
            <a:ext uri="{FF2B5EF4-FFF2-40B4-BE49-F238E27FC236}">
              <a16:creationId xmlns:a16="http://schemas.microsoft.com/office/drawing/2014/main" id="{00000000-0008-0000-0000-0000F3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563</xdr:row>
      <xdr:rowOff>0</xdr:rowOff>
    </xdr:from>
    <xdr:ext cx="184731" cy="264560"/>
    <xdr:sp macro="" textlink="">
      <xdr:nvSpPr>
        <xdr:cNvPr id="1012" name="Textfeld 1011">
          <a:extLst>
            <a:ext uri="{FF2B5EF4-FFF2-40B4-BE49-F238E27FC236}">
              <a16:creationId xmlns:a16="http://schemas.microsoft.com/office/drawing/2014/main" id="{00000000-0008-0000-0000-0000F4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285</xdr:row>
      <xdr:rowOff>0</xdr:rowOff>
    </xdr:from>
    <xdr:ext cx="184731" cy="264560"/>
    <xdr:sp macro="" textlink="">
      <xdr:nvSpPr>
        <xdr:cNvPr id="1013" name="Textfeld 1012">
          <a:extLst>
            <a:ext uri="{FF2B5EF4-FFF2-40B4-BE49-F238E27FC236}">
              <a16:creationId xmlns:a16="http://schemas.microsoft.com/office/drawing/2014/main" id="{00000000-0008-0000-0000-0000F5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1014" name="Textfeld 1013">
          <a:extLst>
            <a:ext uri="{FF2B5EF4-FFF2-40B4-BE49-F238E27FC236}">
              <a16:creationId xmlns:a16="http://schemas.microsoft.com/office/drawing/2014/main" id="{00000000-0008-0000-0000-0000F6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80</xdr:row>
      <xdr:rowOff>107577</xdr:rowOff>
    </xdr:from>
    <xdr:ext cx="184731" cy="264560"/>
    <xdr:sp macro="" textlink="">
      <xdr:nvSpPr>
        <xdr:cNvPr id="1015" name="Textfeld 1014">
          <a:extLst>
            <a:ext uri="{FF2B5EF4-FFF2-40B4-BE49-F238E27FC236}">
              <a16:creationId xmlns:a16="http://schemas.microsoft.com/office/drawing/2014/main" id="{00000000-0008-0000-0000-0000F7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73</xdr:row>
      <xdr:rowOff>0</xdr:rowOff>
    </xdr:from>
    <xdr:ext cx="184731" cy="264560"/>
    <xdr:sp macro="" textlink="">
      <xdr:nvSpPr>
        <xdr:cNvPr id="1016" name="Textfeld 1015">
          <a:extLst>
            <a:ext uri="{FF2B5EF4-FFF2-40B4-BE49-F238E27FC236}">
              <a16:creationId xmlns:a16="http://schemas.microsoft.com/office/drawing/2014/main" id="{00000000-0008-0000-0000-0000F8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107577</xdr:rowOff>
    </xdr:from>
    <xdr:ext cx="184731" cy="264560"/>
    <xdr:sp macro="" textlink="">
      <xdr:nvSpPr>
        <xdr:cNvPr id="1017" name="Textfeld 1016">
          <a:extLst>
            <a:ext uri="{FF2B5EF4-FFF2-40B4-BE49-F238E27FC236}">
              <a16:creationId xmlns:a16="http://schemas.microsoft.com/office/drawing/2014/main" id="{00000000-0008-0000-0000-0000F9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77</xdr:row>
      <xdr:rowOff>0</xdr:rowOff>
    </xdr:from>
    <xdr:ext cx="184731" cy="264560"/>
    <xdr:sp macro="" textlink="">
      <xdr:nvSpPr>
        <xdr:cNvPr id="1018" name="Textfeld 1017">
          <a:extLst>
            <a:ext uri="{FF2B5EF4-FFF2-40B4-BE49-F238E27FC236}">
              <a16:creationId xmlns:a16="http://schemas.microsoft.com/office/drawing/2014/main" id="{00000000-0008-0000-0000-0000FA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1019" name="Textfeld 1018">
          <a:extLst>
            <a:ext uri="{FF2B5EF4-FFF2-40B4-BE49-F238E27FC236}">
              <a16:creationId xmlns:a16="http://schemas.microsoft.com/office/drawing/2014/main" id="{00000000-0008-0000-0000-0000FB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xdr:row>
      <xdr:rowOff>107577</xdr:rowOff>
    </xdr:from>
    <xdr:ext cx="184731" cy="264560"/>
    <xdr:sp macro="" textlink="">
      <xdr:nvSpPr>
        <xdr:cNvPr id="1020" name="Textfeld 1019">
          <a:extLst>
            <a:ext uri="{FF2B5EF4-FFF2-40B4-BE49-F238E27FC236}">
              <a16:creationId xmlns:a16="http://schemas.microsoft.com/office/drawing/2014/main" id="{00000000-0008-0000-0000-0000FC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259</xdr:row>
      <xdr:rowOff>0</xdr:rowOff>
    </xdr:from>
    <xdr:ext cx="184731" cy="264560"/>
    <xdr:sp macro="" textlink="">
      <xdr:nvSpPr>
        <xdr:cNvPr id="1021" name="Textfeld 1020">
          <a:extLst>
            <a:ext uri="{FF2B5EF4-FFF2-40B4-BE49-F238E27FC236}">
              <a16:creationId xmlns:a16="http://schemas.microsoft.com/office/drawing/2014/main" id="{00000000-0008-0000-0000-0000FD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xdr:row>
      <xdr:rowOff>0</xdr:rowOff>
    </xdr:from>
    <xdr:ext cx="184731" cy="264560"/>
    <xdr:sp macro="" textlink="">
      <xdr:nvSpPr>
        <xdr:cNvPr id="1022" name="Textfeld 1021">
          <a:extLst>
            <a:ext uri="{FF2B5EF4-FFF2-40B4-BE49-F238E27FC236}">
              <a16:creationId xmlns:a16="http://schemas.microsoft.com/office/drawing/2014/main" id="{00000000-0008-0000-0000-0000FE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81</xdr:row>
      <xdr:rowOff>107577</xdr:rowOff>
    </xdr:from>
    <xdr:ext cx="184731" cy="264560"/>
    <xdr:sp macro="" textlink="">
      <xdr:nvSpPr>
        <xdr:cNvPr id="1023" name="Textfeld 1022">
          <a:extLst>
            <a:ext uri="{FF2B5EF4-FFF2-40B4-BE49-F238E27FC236}">
              <a16:creationId xmlns:a16="http://schemas.microsoft.com/office/drawing/2014/main" id="{00000000-0008-0000-0000-0000FF03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275</xdr:row>
      <xdr:rowOff>0</xdr:rowOff>
    </xdr:from>
    <xdr:ext cx="184731" cy="264560"/>
    <xdr:sp macro="" textlink="">
      <xdr:nvSpPr>
        <xdr:cNvPr id="1024" name="Textfeld 1023">
          <a:extLst>
            <a:ext uri="{FF2B5EF4-FFF2-40B4-BE49-F238E27FC236}">
              <a16:creationId xmlns:a16="http://schemas.microsoft.com/office/drawing/2014/main" id="{00000000-0008-0000-0000-000000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107577</xdr:rowOff>
    </xdr:from>
    <xdr:ext cx="184731" cy="264560"/>
    <xdr:sp macro="" textlink="">
      <xdr:nvSpPr>
        <xdr:cNvPr id="1025" name="Textfeld 1024">
          <a:extLst>
            <a:ext uri="{FF2B5EF4-FFF2-40B4-BE49-F238E27FC236}">
              <a16:creationId xmlns:a16="http://schemas.microsoft.com/office/drawing/2014/main" id="{00000000-0008-0000-0000-000001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107577</xdr:rowOff>
    </xdr:from>
    <xdr:ext cx="184731" cy="264560"/>
    <xdr:sp macro="" textlink="">
      <xdr:nvSpPr>
        <xdr:cNvPr id="1026" name="Textfeld 1025">
          <a:extLst>
            <a:ext uri="{FF2B5EF4-FFF2-40B4-BE49-F238E27FC236}">
              <a16:creationId xmlns:a16="http://schemas.microsoft.com/office/drawing/2014/main" id="{00000000-0008-0000-0000-000002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0</xdr:rowOff>
    </xdr:from>
    <xdr:ext cx="184731" cy="264560"/>
    <xdr:sp macro="" textlink="">
      <xdr:nvSpPr>
        <xdr:cNvPr id="1027" name="Textfeld 1026">
          <a:extLst>
            <a:ext uri="{FF2B5EF4-FFF2-40B4-BE49-F238E27FC236}">
              <a16:creationId xmlns:a16="http://schemas.microsoft.com/office/drawing/2014/main" id="{00000000-0008-0000-0000-000003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68</xdr:row>
      <xdr:rowOff>0</xdr:rowOff>
    </xdr:from>
    <xdr:ext cx="184731" cy="264560"/>
    <xdr:sp macro="" textlink="">
      <xdr:nvSpPr>
        <xdr:cNvPr id="1028" name="Textfeld 1027">
          <a:extLst>
            <a:ext uri="{FF2B5EF4-FFF2-40B4-BE49-F238E27FC236}">
              <a16:creationId xmlns:a16="http://schemas.microsoft.com/office/drawing/2014/main" id="{00000000-0008-0000-0000-000004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1029" name="Textfeld 1028">
          <a:extLst>
            <a:ext uri="{FF2B5EF4-FFF2-40B4-BE49-F238E27FC236}">
              <a16:creationId xmlns:a16="http://schemas.microsoft.com/office/drawing/2014/main" id="{00000000-0008-0000-0000-000005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107577</xdr:rowOff>
    </xdr:from>
    <xdr:ext cx="184731" cy="264560"/>
    <xdr:sp macro="" textlink="">
      <xdr:nvSpPr>
        <xdr:cNvPr id="1030" name="Textfeld 1029">
          <a:extLst>
            <a:ext uri="{FF2B5EF4-FFF2-40B4-BE49-F238E27FC236}">
              <a16:creationId xmlns:a16="http://schemas.microsoft.com/office/drawing/2014/main" id="{00000000-0008-0000-0000-000006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1031" name="Textfeld 1030">
          <a:extLst>
            <a:ext uri="{FF2B5EF4-FFF2-40B4-BE49-F238E27FC236}">
              <a16:creationId xmlns:a16="http://schemas.microsoft.com/office/drawing/2014/main" id="{00000000-0008-0000-0000-000007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592</xdr:row>
      <xdr:rowOff>0</xdr:rowOff>
    </xdr:from>
    <xdr:ext cx="184731" cy="264560"/>
    <xdr:sp macro="" textlink="">
      <xdr:nvSpPr>
        <xdr:cNvPr id="1032" name="Textfeld 1031">
          <a:extLst>
            <a:ext uri="{FF2B5EF4-FFF2-40B4-BE49-F238E27FC236}">
              <a16:creationId xmlns:a16="http://schemas.microsoft.com/office/drawing/2014/main" id="{00000000-0008-0000-0000-000008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107577</xdr:rowOff>
    </xdr:from>
    <xdr:ext cx="184731" cy="264560"/>
    <xdr:sp macro="" textlink="">
      <xdr:nvSpPr>
        <xdr:cNvPr id="1033" name="Textfeld 1032">
          <a:extLst>
            <a:ext uri="{FF2B5EF4-FFF2-40B4-BE49-F238E27FC236}">
              <a16:creationId xmlns:a16="http://schemas.microsoft.com/office/drawing/2014/main" id="{00000000-0008-0000-0000-000009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107577</xdr:rowOff>
    </xdr:from>
    <xdr:ext cx="184731" cy="264560"/>
    <xdr:sp macro="" textlink="">
      <xdr:nvSpPr>
        <xdr:cNvPr id="1034" name="Textfeld 1033">
          <a:extLst>
            <a:ext uri="{FF2B5EF4-FFF2-40B4-BE49-F238E27FC236}">
              <a16:creationId xmlns:a16="http://schemas.microsoft.com/office/drawing/2014/main" id="{00000000-0008-0000-0000-00000A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107577</xdr:rowOff>
    </xdr:from>
    <xdr:ext cx="184731" cy="264560"/>
    <xdr:sp macro="" textlink="">
      <xdr:nvSpPr>
        <xdr:cNvPr id="1035" name="Textfeld 1034">
          <a:extLst>
            <a:ext uri="{FF2B5EF4-FFF2-40B4-BE49-F238E27FC236}">
              <a16:creationId xmlns:a16="http://schemas.microsoft.com/office/drawing/2014/main" id="{00000000-0008-0000-0000-00000B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1036" name="Textfeld 1035">
          <a:extLst>
            <a:ext uri="{FF2B5EF4-FFF2-40B4-BE49-F238E27FC236}">
              <a16:creationId xmlns:a16="http://schemas.microsoft.com/office/drawing/2014/main" id="{00000000-0008-0000-0000-00000C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75</xdr:row>
      <xdr:rowOff>0</xdr:rowOff>
    </xdr:from>
    <xdr:ext cx="184731" cy="264560"/>
    <xdr:sp macro="" textlink="">
      <xdr:nvSpPr>
        <xdr:cNvPr id="1037" name="Textfeld 1036">
          <a:extLst>
            <a:ext uri="{FF2B5EF4-FFF2-40B4-BE49-F238E27FC236}">
              <a16:creationId xmlns:a16="http://schemas.microsoft.com/office/drawing/2014/main" id="{00000000-0008-0000-0000-00000D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79</xdr:row>
      <xdr:rowOff>0</xdr:rowOff>
    </xdr:from>
    <xdr:ext cx="184731" cy="264560"/>
    <xdr:sp macro="" textlink="">
      <xdr:nvSpPr>
        <xdr:cNvPr id="1038" name="Textfeld 1037">
          <a:extLst>
            <a:ext uri="{FF2B5EF4-FFF2-40B4-BE49-F238E27FC236}">
              <a16:creationId xmlns:a16="http://schemas.microsoft.com/office/drawing/2014/main" id="{00000000-0008-0000-0000-00000E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80</xdr:row>
      <xdr:rowOff>0</xdr:rowOff>
    </xdr:from>
    <xdr:ext cx="184731" cy="264560"/>
    <xdr:sp macro="" textlink="">
      <xdr:nvSpPr>
        <xdr:cNvPr id="1039" name="Textfeld 1038">
          <a:extLst>
            <a:ext uri="{FF2B5EF4-FFF2-40B4-BE49-F238E27FC236}">
              <a16:creationId xmlns:a16="http://schemas.microsoft.com/office/drawing/2014/main" id="{00000000-0008-0000-0000-00000F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81</xdr:row>
      <xdr:rowOff>0</xdr:rowOff>
    </xdr:from>
    <xdr:ext cx="184731" cy="264560"/>
    <xdr:sp macro="" textlink="">
      <xdr:nvSpPr>
        <xdr:cNvPr id="1040" name="Textfeld 1039">
          <a:extLst>
            <a:ext uri="{FF2B5EF4-FFF2-40B4-BE49-F238E27FC236}">
              <a16:creationId xmlns:a16="http://schemas.microsoft.com/office/drawing/2014/main" id="{00000000-0008-0000-0000-000010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283</xdr:row>
      <xdr:rowOff>0</xdr:rowOff>
    </xdr:from>
    <xdr:ext cx="184731" cy="264560"/>
    <xdr:sp macro="" textlink="">
      <xdr:nvSpPr>
        <xdr:cNvPr id="1041" name="Textfeld 1040">
          <a:extLst>
            <a:ext uri="{FF2B5EF4-FFF2-40B4-BE49-F238E27FC236}">
              <a16:creationId xmlns:a16="http://schemas.microsoft.com/office/drawing/2014/main" id="{00000000-0008-0000-0000-000011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83</xdr:row>
      <xdr:rowOff>0</xdr:rowOff>
    </xdr:from>
    <xdr:ext cx="184731" cy="264560"/>
    <xdr:sp macro="" textlink="">
      <xdr:nvSpPr>
        <xdr:cNvPr id="1042" name="Textfeld 1041">
          <a:extLst>
            <a:ext uri="{FF2B5EF4-FFF2-40B4-BE49-F238E27FC236}">
              <a16:creationId xmlns:a16="http://schemas.microsoft.com/office/drawing/2014/main" id="{00000000-0008-0000-0000-000012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277</xdr:row>
      <xdr:rowOff>0</xdr:rowOff>
    </xdr:from>
    <xdr:ext cx="184731" cy="264560"/>
    <xdr:sp macro="" textlink="">
      <xdr:nvSpPr>
        <xdr:cNvPr id="1043" name="Textfeld 1042">
          <a:extLst>
            <a:ext uri="{FF2B5EF4-FFF2-40B4-BE49-F238E27FC236}">
              <a16:creationId xmlns:a16="http://schemas.microsoft.com/office/drawing/2014/main" id="{00000000-0008-0000-0000-000013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83</xdr:row>
      <xdr:rowOff>0</xdr:rowOff>
    </xdr:from>
    <xdr:ext cx="184731" cy="264560"/>
    <xdr:sp macro="" textlink="">
      <xdr:nvSpPr>
        <xdr:cNvPr id="1044" name="Textfeld 1043">
          <a:extLst>
            <a:ext uri="{FF2B5EF4-FFF2-40B4-BE49-F238E27FC236}">
              <a16:creationId xmlns:a16="http://schemas.microsoft.com/office/drawing/2014/main" id="{00000000-0008-0000-0000-000014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598</xdr:row>
      <xdr:rowOff>0</xdr:rowOff>
    </xdr:from>
    <xdr:ext cx="184731" cy="264560"/>
    <xdr:sp macro="" textlink="">
      <xdr:nvSpPr>
        <xdr:cNvPr id="1045" name="Textfeld 1044">
          <a:extLst>
            <a:ext uri="{FF2B5EF4-FFF2-40B4-BE49-F238E27FC236}">
              <a16:creationId xmlns:a16="http://schemas.microsoft.com/office/drawing/2014/main" id="{00000000-0008-0000-0000-000015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85</xdr:row>
      <xdr:rowOff>0</xdr:rowOff>
    </xdr:from>
    <xdr:ext cx="184731" cy="264560"/>
    <xdr:sp macro="" textlink="">
      <xdr:nvSpPr>
        <xdr:cNvPr id="1046" name="Textfeld 1045">
          <a:extLst>
            <a:ext uri="{FF2B5EF4-FFF2-40B4-BE49-F238E27FC236}">
              <a16:creationId xmlns:a16="http://schemas.microsoft.com/office/drawing/2014/main" id="{00000000-0008-0000-0000-000016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89</xdr:row>
      <xdr:rowOff>0</xdr:rowOff>
    </xdr:from>
    <xdr:ext cx="184731" cy="264560"/>
    <xdr:sp macro="" textlink="">
      <xdr:nvSpPr>
        <xdr:cNvPr id="1047" name="Textfeld 1046">
          <a:extLst>
            <a:ext uri="{FF2B5EF4-FFF2-40B4-BE49-F238E27FC236}">
              <a16:creationId xmlns:a16="http://schemas.microsoft.com/office/drawing/2014/main" id="{00000000-0008-0000-0000-000017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86</xdr:row>
      <xdr:rowOff>0</xdr:rowOff>
    </xdr:from>
    <xdr:ext cx="184731" cy="264560"/>
    <xdr:sp macro="" textlink="">
      <xdr:nvSpPr>
        <xdr:cNvPr id="1048" name="Textfeld 1047">
          <a:extLst>
            <a:ext uri="{FF2B5EF4-FFF2-40B4-BE49-F238E27FC236}">
              <a16:creationId xmlns:a16="http://schemas.microsoft.com/office/drawing/2014/main" id="{00000000-0008-0000-0000-000018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285</xdr:row>
      <xdr:rowOff>0</xdr:rowOff>
    </xdr:from>
    <xdr:ext cx="184731" cy="264560"/>
    <xdr:sp macro="" textlink="">
      <xdr:nvSpPr>
        <xdr:cNvPr id="1049" name="Textfeld 1048">
          <a:extLst>
            <a:ext uri="{FF2B5EF4-FFF2-40B4-BE49-F238E27FC236}">
              <a16:creationId xmlns:a16="http://schemas.microsoft.com/office/drawing/2014/main" id="{00000000-0008-0000-0000-000019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86</xdr:row>
      <xdr:rowOff>0</xdr:rowOff>
    </xdr:from>
    <xdr:ext cx="184731" cy="264560"/>
    <xdr:sp macro="" textlink="">
      <xdr:nvSpPr>
        <xdr:cNvPr id="1050" name="Textfeld 1049">
          <a:extLst>
            <a:ext uri="{FF2B5EF4-FFF2-40B4-BE49-F238E27FC236}">
              <a16:creationId xmlns:a16="http://schemas.microsoft.com/office/drawing/2014/main" id="{00000000-0008-0000-0000-00001A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563</xdr:row>
      <xdr:rowOff>0</xdr:rowOff>
    </xdr:from>
    <xdr:ext cx="184731" cy="264560"/>
    <xdr:sp macro="" textlink="">
      <xdr:nvSpPr>
        <xdr:cNvPr id="1051" name="Textfeld 1050">
          <a:extLst>
            <a:ext uri="{FF2B5EF4-FFF2-40B4-BE49-F238E27FC236}">
              <a16:creationId xmlns:a16="http://schemas.microsoft.com/office/drawing/2014/main" id="{00000000-0008-0000-0000-00001B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84</xdr:row>
      <xdr:rowOff>0</xdr:rowOff>
    </xdr:from>
    <xdr:ext cx="184731" cy="264560"/>
    <xdr:sp macro="" textlink="">
      <xdr:nvSpPr>
        <xdr:cNvPr id="1052" name="Textfeld 1051">
          <a:extLst>
            <a:ext uri="{FF2B5EF4-FFF2-40B4-BE49-F238E27FC236}">
              <a16:creationId xmlns:a16="http://schemas.microsoft.com/office/drawing/2014/main" id="{00000000-0008-0000-0000-00001C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603</xdr:row>
      <xdr:rowOff>0</xdr:rowOff>
    </xdr:from>
    <xdr:ext cx="184731" cy="264560"/>
    <xdr:sp macro="" textlink="">
      <xdr:nvSpPr>
        <xdr:cNvPr id="1053" name="Textfeld 1052">
          <a:extLst>
            <a:ext uri="{FF2B5EF4-FFF2-40B4-BE49-F238E27FC236}">
              <a16:creationId xmlns:a16="http://schemas.microsoft.com/office/drawing/2014/main" id="{00000000-0008-0000-0000-00001D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564</xdr:row>
      <xdr:rowOff>0</xdr:rowOff>
    </xdr:from>
    <xdr:ext cx="184731" cy="264560"/>
    <xdr:sp macro="" textlink="">
      <xdr:nvSpPr>
        <xdr:cNvPr id="1054" name="Textfeld 1053">
          <a:extLst>
            <a:ext uri="{FF2B5EF4-FFF2-40B4-BE49-F238E27FC236}">
              <a16:creationId xmlns:a16="http://schemas.microsoft.com/office/drawing/2014/main" id="{00000000-0008-0000-0000-00001E040000}"/>
            </a:ext>
          </a:extLst>
        </xdr:cNvPr>
        <xdr:cNvSpPr txBox="1"/>
      </xdr:nvSpPr>
      <xdr:spPr>
        <a:xfrm>
          <a:off x="6245679" y="247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18</xdr:row>
      <xdr:rowOff>0</xdr:rowOff>
    </xdr:from>
    <xdr:ext cx="184731" cy="264560"/>
    <xdr:sp macro="" textlink="">
      <xdr:nvSpPr>
        <xdr:cNvPr id="1055" name="Textfeld 1054">
          <a:extLst>
            <a:ext uri="{FF2B5EF4-FFF2-40B4-BE49-F238E27FC236}">
              <a16:creationId xmlns:a16="http://schemas.microsoft.com/office/drawing/2014/main" id="{00000000-0008-0000-0000-00001F040000}"/>
            </a:ext>
          </a:extLst>
        </xdr:cNvPr>
        <xdr:cNvSpPr txBox="1"/>
      </xdr:nvSpPr>
      <xdr:spPr>
        <a:xfrm>
          <a:off x="5578929" y="7431813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107577</xdr:rowOff>
    </xdr:from>
    <xdr:ext cx="184731" cy="264560"/>
    <xdr:sp macro="" textlink="">
      <xdr:nvSpPr>
        <xdr:cNvPr id="1056" name="Textfeld 1055">
          <a:extLst>
            <a:ext uri="{FF2B5EF4-FFF2-40B4-BE49-F238E27FC236}">
              <a16:creationId xmlns:a16="http://schemas.microsoft.com/office/drawing/2014/main" id="{00000000-0008-0000-0000-000020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107577</xdr:rowOff>
    </xdr:from>
    <xdr:ext cx="184731" cy="264560"/>
    <xdr:sp macro="" textlink="">
      <xdr:nvSpPr>
        <xdr:cNvPr id="1057" name="Textfeld 1056">
          <a:extLst>
            <a:ext uri="{FF2B5EF4-FFF2-40B4-BE49-F238E27FC236}">
              <a16:creationId xmlns:a16="http://schemas.microsoft.com/office/drawing/2014/main" id="{00000000-0008-0000-0000-000021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58" name="Textfeld 1057">
          <a:extLst>
            <a:ext uri="{FF2B5EF4-FFF2-40B4-BE49-F238E27FC236}">
              <a16:creationId xmlns:a16="http://schemas.microsoft.com/office/drawing/2014/main" id="{00000000-0008-0000-0000-000022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59" name="Textfeld 1058">
          <a:extLst>
            <a:ext uri="{FF2B5EF4-FFF2-40B4-BE49-F238E27FC236}">
              <a16:creationId xmlns:a16="http://schemas.microsoft.com/office/drawing/2014/main" id="{00000000-0008-0000-0000-000023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107577</xdr:rowOff>
    </xdr:from>
    <xdr:ext cx="184731" cy="264560"/>
    <xdr:sp macro="" textlink="">
      <xdr:nvSpPr>
        <xdr:cNvPr id="1060" name="Textfeld 1059">
          <a:extLst>
            <a:ext uri="{FF2B5EF4-FFF2-40B4-BE49-F238E27FC236}">
              <a16:creationId xmlns:a16="http://schemas.microsoft.com/office/drawing/2014/main" id="{00000000-0008-0000-0000-000024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107577</xdr:rowOff>
    </xdr:from>
    <xdr:ext cx="184731" cy="264560"/>
    <xdr:sp macro="" textlink="">
      <xdr:nvSpPr>
        <xdr:cNvPr id="1061" name="Textfeld 1060">
          <a:extLst>
            <a:ext uri="{FF2B5EF4-FFF2-40B4-BE49-F238E27FC236}">
              <a16:creationId xmlns:a16="http://schemas.microsoft.com/office/drawing/2014/main" id="{00000000-0008-0000-0000-000025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0</xdr:rowOff>
    </xdr:from>
    <xdr:ext cx="184731" cy="264560"/>
    <xdr:sp macro="" textlink="">
      <xdr:nvSpPr>
        <xdr:cNvPr id="1062" name="Textfeld 1061">
          <a:extLst>
            <a:ext uri="{FF2B5EF4-FFF2-40B4-BE49-F238E27FC236}">
              <a16:creationId xmlns:a16="http://schemas.microsoft.com/office/drawing/2014/main" id="{00000000-0008-0000-0000-000026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704</xdr:row>
      <xdr:rowOff>0</xdr:rowOff>
    </xdr:from>
    <xdr:ext cx="184731" cy="264560"/>
    <xdr:sp macro="" textlink="">
      <xdr:nvSpPr>
        <xdr:cNvPr id="1063" name="Textfeld 1062">
          <a:extLst>
            <a:ext uri="{FF2B5EF4-FFF2-40B4-BE49-F238E27FC236}">
              <a16:creationId xmlns:a16="http://schemas.microsoft.com/office/drawing/2014/main" id="{00000000-0008-0000-0000-000027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217</xdr:row>
      <xdr:rowOff>107577</xdr:rowOff>
    </xdr:from>
    <xdr:ext cx="184731" cy="264560"/>
    <xdr:sp macro="" textlink="">
      <xdr:nvSpPr>
        <xdr:cNvPr id="1064" name="Textfeld 1063">
          <a:extLst>
            <a:ext uri="{FF2B5EF4-FFF2-40B4-BE49-F238E27FC236}">
              <a16:creationId xmlns:a16="http://schemas.microsoft.com/office/drawing/2014/main" id="{00000000-0008-0000-0000-000028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217</xdr:row>
      <xdr:rowOff>107577</xdr:rowOff>
    </xdr:from>
    <xdr:ext cx="184731" cy="264560"/>
    <xdr:sp macro="" textlink="">
      <xdr:nvSpPr>
        <xdr:cNvPr id="1065" name="Textfeld 1064">
          <a:extLst>
            <a:ext uri="{FF2B5EF4-FFF2-40B4-BE49-F238E27FC236}">
              <a16:creationId xmlns:a16="http://schemas.microsoft.com/office/drawing/2014/main" id="{00000000-0008-0000-0000-000029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217</xdr:row>
      <xdr:rowOff>0</xdr:rowOff>
    </xdr:from>
    <xdr:ext cx="184731" cy="264560"/>
    <xdr:sp macro="" textlink="">
      <xdr:nvSpPr>
        <xdr:cNvPr id="1066" name="Textfeld 1065">
          <a:extLst>
            <a:ext uri="{FF2B5EF4-FFF2-40B4-BE49-F238E27FC236}">
              <a16:creationId xmlns:a16="http://schemas.microsoft.com/office/drawing/2014/main" id="{00000000-0008-0000-0000-00002A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217</xdr:row>
      <xdr:rowOff>0</xdr:rowOff>
    </xdr:from>
    <xdr:ext cx="184731" cy="264560"/>
    <xdr:sp macro="" textlink="">
      <xdr:nvSpPr>
        <xdr:cNvPr id="1067" name="Textfeld 1066">
          <a:extLst>
            <a:ext uri="{FF2B5EF4-FFF2-40B4-BE49-F238E27FC236}">
              <a16:creationId xmlns:a16="http://schemas.microsoft.com/office/drawing/2014/main" id="{00000000-0008-0000-0000-00002B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68" name="Textfeld 1067">
          <a:extLst>
            <a:ext uri="{FF2B5EF4-FFF2-40B4-BE49-F238E27FC236}">
              <a16:creationId xmlns:a16="http://schemas.microsoft.com/office/drawing/2014/main" id="{00000000-0008-0000-0000-00002C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69" name="Textfeld 1068">
          <a:extLst>
            <a:ext uri="{FF2B5EF4-FFF2-40B4-BE49-F238E27FC236}">
              <a16:creationId xmlns:a16="http://schemas.microsoft.com/office/drawing/2014/main" id="{00000000-0008-0000-0000-00002D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701</xdr:row>
      <xdr:rowOff>0</xdr:rowOff>
    </xdr:from>
    <xdr:ext cx="184731" cy="264560"/>
    <xdr:sp macro="" textlink="">
      <xdr:nvSpPr>
        <xdr:cNvPr id="1070" name="Textfeld 1069">
          <a:extLst>
            <a:ext uri="{FF2B5EF4-FFF2-40B4-BE49-F238E27FC236}">
              <a16:creationId xmlns:a16="http://schemas.microsoft.com/office/drawing/2014/main" id="{00000000-0008-0000-0000-00002E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71" name="Textfeld 1070">
          <a:extLst>
            <a:ext uri="{FF2B5EF4-FFF2-40B4-BE49-F238E27FC236}">
              <a16:creationId xmlns:a16="http://schemas.microsoft.com/office/drawing/2014/main" id="{00000000-0008-0000-0000-00002F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701</xdr:row>
      <xdr:rowOff>0</xdr:rowOff>
    </xdr:from>
    <xdr:ext cx="184731" cy="264560"/>
    <xdr:sp macro="" textlink="">
      <xdr:nvSpPr>
        <xdr:cNvPr id="1072" name="Textfeld 1071">
          <a:extLst>
            <a:ext uri="{FF2B5EF4-FFF2-40B4-BE49-F238E27FC236}">
              <a16:creationId xmlns:a16="http://schemas.microsoft.com/office/drawing/2014/main" id="{00000000-0008-0000-0000-000030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701</xdr:row>
      <xdr:rowOff>0</xdr:rowOff>
    </xdr:from>
    <xdr:ext cx="184731" cy="264560"/>
    <xdr:sp macro="" textlink="">
      <xdr:nvSpPr>
        <xdr:cNvPr id="1073" name="Textfeld 1072">
          <a:extLst>
            <a:ext uri="{FF2B5EF4-FFF2-40B4-BE49-F238E27FC236}">
              <a16:creationId xmlns:a16="http://schemas.microsoft.com/office/drawing/2014/main" id="{00000000-0008-0000-0000-000031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702</xdr:row>
      <xdr:rowOff>0</xdr:rowOff>
    </xdr:from>
    <xdr:ext cx="184731" cy="264560"/>
    <xdr:sp macro="" textlink="">
      <xdr:nvSpPr>
        <xdr:cNvPr id="1074" name="Textfeld 1073">
          <a:extLst>
            <a:ext uri="{FF2B5EF4-FFF2-40B4-BE49-F238E27FC236}">
              <a16:creationId xmlns:a16="http://schemas.microsoft.com/office/drawing/2014/main" id="{00000000-0008-0000-0000-000032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701</xdr:row>
      <xdr:rowOff>0</xdr:rowOff>
    </xdr:from>
    <xdr:ext cx="184731" cy="264560"/>
    <xdr:sp macro="" textlink="">
      <xdr:nvSpPr>
        <xdr:cNvPr id="1075" name="Textfeld 1074">
          <a:extLst>
            <a:ext uri="{FF2B5EF4-FFF2-40B4-BE49-F238E27FC236}">
              <a16:creationId xmlns:a16="http://schemas.microsoft.com/office/drawing/2014/main" id="{00000000-0008-0000-0000-000033040000}"/>
            </a:ext>
          </a:extLst>
        </xdr:cNvPr>
        <xdr:cNvSpPr txBox="1"/>
      </xdr:nvSpPr>
      <xdr:spPr>
        <a:xfrm>
          <a:off x="5578929" y="1322206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710</xdr:row>
      <xdr:rowOff>0</xdr:rowOff>
    </xdr:from>
    <xdr:ext cx="184731" cy="264560"/>
    <xdr:sp macro="" textlink="">
      <xdr:nvSpPr>
        <xdr:cNvPr id="1076" name="Textfeld 1075">
          <a:extLst>
            <a:ext uri="{FF2B5EF4-FFF2-40B4-BE49-F238E27FC236}">
              <a16:creationId xmlns:a16="http://schemas.microsoft.com/office/drawing/2014/main" id="{00000000-0008-0000-0000-000034040000}"/>
            </a:ext>
          </a:extLst>
        </xdr:cNvPr>
        <xdr:cNvSpPr txBox="1"/>
      </xdr:nvSpPr>
      <xdr:spPr>
        <a:xfrm>
          <a:off x="5578929" y="70427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714</xdr:row>
      <xdr:rowOff>0</xdr:rowOff>
    </xdr:from>
    <xdr:ext cx="184731" cy="264560"/>
    <xdr:sp macro="" textlink="">
      <xdr:nvSpPr>
        <xdr:cNvPr id="1077" name="Textfeld 1076">
          <a:extLst>
            <a:ext uri="{FF2B5EF4-FFF2-40B4-BE49-F238E27FC236}">
              <a16:creationId xmlns:a16="http://schemas.microsoft.com/office/drawing/2014/main" id="{00000000-0008-0000-0000-000035040000}"/>
            </a:ext>
          </a:extLst>
        </xdr:cNvPr>
        <xdr:cNvSpPr txBox="1"/>
      </xdr:nvSpPr>
      <xdr:spPr>
        <a:xfrm>
          <a:off x="5578929" y="704278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742</xdr:row>
      <xdr:rowOff>107577</xdr:rowOff>
    </xdr:from>
    <xdr:ext cx="184731" cy="264560"/>
    <xdr:sp macro="" textlink="">
      <xdr:nvSpPr>
        <xdr:cNvPr id="1078" name="Textfeld 1077">
          <a:extLst>
            <a:ext uri="{FF2B5EF4-FFF2-40B4-BE49-F238E27FC236}">
              <a16:creationId xmlns:a16="http://schemas.microsoft.com/office/drawing/2014/main" id="{00000000-0008-0000-0000-000036040000}"/>
            </a:ext>
          </a:extLst>
        </xdr:cNvPr>
        <xdr:cNvSpPr txBox="1"/>
      </xdr:nvSpPr>
      <xdr:spPr>
        <a:xfrm>
          <a:off x="22298025" y="31365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745</xdr:row>
      <xdr:rowOff>0</xdr:rowOff>
    </xdr:from>
    <xdr:ext cx="184731" cy="264560"/>
    <xdr:sp macro="" textlink="">
      <xdr:nvSpPr>
        <xdr:cNvPr id="1079" name="Textfeld 1078">
          <a:extLst>
            <a:ext uri="{FF2B5EF4-FFF2-40B4-BE49-F238E27FC236}">
              <a16:creationId xmlns:a16="http://schemas.microsoft.com/office/drawing/2014/main" id="{00000000-0008-0000-0000-000037040000}"/>
            </a:ext>
          </a:extLst>
        </xdr:cNvPr>
        <xdr:cNvSpPr txBox="1"/>
      </xdr:nvSpPr>
      <xdr:spPr>
        <a:xfrm>
          <a:off x="27744964" y="7514544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745</xdr:row>
      <xdr:rowOff>0</xdr:rowOff>
    </xdr:from>
    <xdr:ext cx="184731" cy="264560"/>
    <xdr:sp macro="" textlink="">
      <xdr:nvSpPr>
        <xdr:cNvPr id="1080" name="Textfeld 1079">
          <a:extLst>
            <a:ext uri="{FF2B5EF4-FFF2-40B4-BE49-F238E27FC236}">
              <a16:creationId xmlns:a16="http://schemas.microsoft.com/office/drawing/2014/main" id="{00000000-0008-0000-0000-000038040000}"/>
            </a:ext>
          </a:extLst>
        </xdr:cNvPr>
        <xdr:cNvSpPr txBox="1"/>
      </xdr:nvSpPr>
      <xdr:spPr>
        <a:xfrm>
          <a:off x="27744964" y="79114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745</xdr:row>
      <xdr:rowOff>0</xdr:rowOff>
    </xdr:from>
    <xdr:ext cx="184731" cy="264560"/>
    <xdr:sp macro="" textlink="">
      <xdr:nvSpPr>
        <xdr:cNvPr id="1081" name="Textfeld 1080">
          <a:extLst>
            <a:ext uri="{FF2B5EF4-FFF2-40B4-BE49-F238E27FC236}">
              <a16:creationId xmlns:a16="http://schemas.microsoft.com/office/drawing/2014/main" id="{00000000-0008-0000-0000-000039040000}"/>
            </a:ext>
          </a:extLst>
        </xdr:cNvPr>
        <xdr:cNvSpPr txBox="1"/>
      </xdr:nvSpPr>
      <xdr:spPr>
        <a:xfrm>
          <a:off x="27744964" y="791772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761</xdr:row>
      <xdr:rowOff>0</xdr:rowOff>
    </xdr:from>
    <xdr:ext cx="184731" cy="264560"/>
    <xdr:sp macro="" textlink="">
      <xdr:nvSpPr>
        <xdr:cNvPr id="1082" name="Textfeld 1081">
          <a:extLst>
            <a:ext uri="{FF2B5EF4-FFF2-40B4-BE49-F238E27FC236}">
              <a16:creationId xmlns:a16="http://schemas.microsoft.com/office/drawing/2014/main" id="{00000000-0008-0000-0000-00003A040000}"/>
            </a:ext>
          </a:extLst>
        </xdr:cNvPr>
        <xdr:cNvSpPr txBox="1"/>
      </xdr:nvSpPr>
      <xdr:spPr>
        <a:xfrm>
          <a:off x="27744964" y="79114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761</xdr:row>
      <xdr:rowOff>0</xdr:rowOff>
    </xdr:from>
    <xdr:ext cx="184731" cy="264560"/>
    <xdr:sp macro="" textlink="">
      <xdr:nvSpPr>
        <xdr:cNvPr id="1083" name="Textfeld 1082">
          <a:extLst>
            <a:ext uri="{FF2B5EF4-FFF2-40B4-BE49-F238E27FC236}">
              <a16:creationId xmlns:a16="http://schemas.microsoft.com/office/drawing/2014/main" id="{00000000-0008-0000-0000-00003B040000}"/>
            </a:ext>
          </a:extLst>
        </xdr:cNvPr>
        <xdr:cNvSpPr txBox="1"/>
      </xdr:nvSpPr>
      <xdr:spPr>
        <a:xfrm>
          <a:off x="27744964" y="79114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761</xdr:row>
      <xdr:rowOff>0</xdr:rowOff>
    </xdr:from>
    <xdr:ext cx="184731" cy="264560"/>
    <xdr:sp macro="" textlink="">
      <xdr:nvSpPr>
        <xdr:cNvPr id="1084" name="Textfeld 1083">
          <a:extLst>
            <a:ext uri="{FF2B5EF4-FFF2-40B4-BE49-F238E27FC236}">
              <a16:creationId xmlns:a16="http://schemas.microsoft.com/office/drawing/2014/main" id="{00000000-0008-0000-0000-00003C040000}"/>
            </a:ext>
          </a:extLst>
        </xdr:cNvPr>
        <xdr:cNvSpPr txBox="1"/>
      </xdr:nvSpPr>
      <xdr:spPr>
        <a:xfrm>
          <a:off x="27744964" y="791146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1084729</xdr:colOff>
      <xdr:row>0</xdr:row>
      <xdr:rowOff>71718</xdr:rowOff>
    </xdr:from>
    <xdr:to>
      <xdr:col>15</xdr:col>
      <xdr:colOff>277905</xdr:colOff>
      <xdr:row>0</xdr:row>
      <xdr:rowOff>304801</xdr:rowOff>
    </xdr:to>
    <xdr:sp macro="" textlink="">
      <xdr:nvSpPr>
        <xdr:cNvPr id="2" name="Textfeld 23">
          <a:extLst>
            <a:ext uri="{FF2B5EF4-FFF2-40B4-BE49-F238E27FC236}">
              <a16:creationId xmlns:a16="http://schemas.microsoft.com/office/drawing/2014/main" id="{00000000-0008-0000-0100-000002000000}"/>
            </a:ext>
          </a:extLst>
        </xdr:cNvPr>
        <xdr:cNvSpPr txBox="1"/>
      </xdr:nvSpPr>
      <xdr:spPr>
        <a:xfrm>
          <a:off x="1084729" y="71718"/>
          <a:ext cx="39188651" cy="233083"/>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a:t>Copy from entry sheet	</a:t>
          </a:r>
          <a:r>
            <a:rPr lang="de-DE" sz="1100">
              <a:solidFill>
                <a:schemeClr val="dk1"/>
              </a:solidFill>
              <a:effectLst/>
              <a:latin typeface="+mn-lt"/>
              <a:ea typeface="+mn-ea"/>
              <a:cs typeface="+mn-cs"/>
            </a:rPr>
            <a:t>Copy from entry sheet	Copy from entry sheet	Copy from entry sheet                                               Copy from entry sheet                        Copy from entry sheet	Copy from entry sheet	Copy from entry sheet	Copy from entry sheet                                               Copy from entry sheet   Copy from entry sheet	Copy from entry sheet	Copy from entry sheet	Copy from entry sheet                                               Copy from entry sheet</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19</xdr:col>
      <xdr:colOff>143435</xdr:colOff>
      <xdr:row>0</xdr:row>
      <xdr:rowOff>35856</xdr:rowOff>
    </xdr:from>
    <xdr:to>
      <xdr:col>33</xdr:col>
      <xdr:colOff>546848</xdr:colOff>
      <xdr:row>0</xdr:row>
      <xdr:rowOff>331693</xdr:rowOff>
    </xdr:to>
    <xdr:sp macro="" textlink="">
      <xdr:nvSpPr>
        <xdr:cNvPr id="3" name="Textfeld 24">
          <a:extLst>
            <a:ext uri="{FF2B5EF4-FFF2-40B4-BE49-F238E27FC236}">
              <a16:creationId xmlns:a16="http://schemas.microsoft.com/office/drawing/2014/main" id="{00000000-0008-0000-0100-000003000000}"/>
            </a:ext>
          </a:extLst>
        </xdr:cNvPr>
        <xdr:cNvSpPr txBox="1"/>
      </xdr:nvSpPr>
      <xdr:spPr>
        <a:xfrm>
          <a:off x="45730085" y="35856"/>
          <a:ext cx="23892063" cy="295837"/>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enter with initial data entry 				 enter with initial data entry 			 enter with initial data entry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36</xdr:col>
      <xdr:colOff>233083</xdr:colOff>
      <xdr:row>0</xdr:row>
      <xdr:rowOff>80684</xdr:rowOff>
    </xdr:from>
    <xdr:to>
      <xdr:col>73</xdr:col>
      <xdr:colOff>35719</xdr:colOff>
      <xdr:row>0</xdr:row>
      <xdr:rowOff>475130</xdr:rowOff>
    </xdr:to>
    <xdr:sp macro="" textlink="">
      <xdr:nvSpPr>
        <xdr:cNvPr id="4" name="Textfeld 25">
          <a:extLst>
            <a:ext uri="{FF2B5EF4-FFF2-40B4-BE49-F238E27FC236}">
              <a16:creationId xmlns:a16="http://schemas.microsoft.com/office/drawing/2014/main" id="{00000000-0008-0000-0100-000004000000}"/>
            </a:ext>
          </a:extLst>
        </xdr:cNvPr>
        <xdr:cNvSpPr txBox="1"/>
      </xdr:nvSpPr>
      <xdr:spPr>
        <a:xfrm>
          <a:off x="72356383" y="80684"/>
          <a:ext cx="42284136" cy="394446"/>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calculated values for mailmerge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r>
            <a:rPr lang="de-DE" sz="1100"/>
            <a:t>		</a:t>
          </a:r>
        </a:p>
        <a:p>
          <a:endParaRPr lang="de-DE" sz="1100"/>
        </a:p>
      </xdr:txBody>
    </xdr:sp>
    <xdr:clientData/>
  </xdr:twoCellAnchor>
  <xdr:twoCellAnchor>
    <xdr:from>
      <xdr:col>73</xdr:col>
      <xdr:colOff>62750</xdr:colOff>
      <xdr:row>0</xdr:row>
      <xdr:rowOff>116540</xdr:rowOff>
    </xdr:from>
    <xdr:to>
      <xdr:col>129</xdr:col>
      <xdr:colOff>0</xdr:colOff>
      <xdr:row>0</xdr:row>
      <xdr:rowOff>564776</xdr:rowOff>
    </xdr:to>
    <xdr:sp macro="" textlink="">
      <xdr:nvSpPr>
        <xdr:cNvPr id="5" name="Textfeld 26">
          <a:extLst>
            <a:ext uri="{FF2B5EF4-FFF2-40B4-BE49-F238E27FC236}">
              <a16:creationId xmlns:a16="http://schemas.microsoft.com/office/drawing/2014/main" id="{00000000-0008-0000-0100-000005000000}"/>
            </a:ext>
          </a:extLst>
        </xdr:cNvPr>
        <xdr:cNvSpPr txBox="1"/>
      </xdr:nvSpPr>
      <xdr:spPr>
        <a:xfrm>
          <a:off x="114667550" y="116540"/>
          <a:ext cx="54267850" cy="448236"/>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a:t>Data</a:t>
          </a:r>
          <a:r>
            <a:rPr lang="de-DE" sz="1100" baseline="0"/>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r>
            <a:rPr lang="de-DE" sz="1100">
              <a:solidFill>
                <a:schemeClr val="dk1"/>
              </a:solidFill>
              <a:effectLst/>
              <a:latin typeface="+mn-lt"/>
              <a:ea typeface="+mn-ea"/>
              <a:cs typeface="+mn-cs"/>
            </a:rPr>
            <a:t>Data</a:t>
          </a:r>
          <a:r>
            <a:rPr lang="de-DE" sz="1100" baseline="0">
              <a:solidFill>
                <a:schemeClr val="dk1"/>
              </a:solidFill>
              <a:effectLst/>
              <a:latin typeface="+mn-lt"/>
              <a:ea typeface="+mn-ea"/>
              <a:cs typeface="+mn-cs"/>
            </a:rPr>
            <a:t> pertaining to logistics and signatures regarding original documents, scans, powers  and payment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baseline="0">
              <a:solidFill>
                <a:schemeClr val="dk1"/>
              </a:solidFill>
              <a:effectLst/>
              <a:latin typeface="+mn-lt"/>
              <a:ea typeface="+mn-ea"/>
              <a:cs typeface="+mn-cs"/>
            </a:rPr>
            <a:t> </a:t>
          </a:r>
          <a:endParaRPr lang="de-DE">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de-DE">
            <a:effectLst/>
          </a:endParaRPr>
        </a:p>
        <a:p>
          <a:endParaRPr lang="de-DE" sz="1100"/>
        </a:p>
      </xdr:txBody>
    </xdr:sp>
    <xdr:clientData/>
  </xdr:twoCellAnchor>
  <xdr:twoCellAnchor>
    <xdr:from>
      <xdr:col>134</xdr:col>
      <xdr:colOff>179294</xdr:colOff>
      <xdr:row>0</xdr:row>
      <xdr:rowOff>89646</xdr:rowOff>
    </xdr:from>
    <xdr:to>
      <xdr:col>134</xdr:col>
      <xdr:colOff>2510118</xdr:colOff>
      <xdr:row>0</xdr:row>
      <xdr:rowOff>932329</xdr:rowOff>
    </xdr:to>
    <xdr:sp macro="" textlink="">
      <xdr:nvSpPr>
        <xdr:cNvPr id="6" name="Textfeld 27">
          <a:extLst>
            <a:ext uri="{FF2B5EF4-FFF2-40B4-BE49-F238E27FC236}">
              <a16:creationId xmlns:a16="http://schemas.microsoft.com/office/drawing/2014/main" id="{00000000-0008-0000-0100-000006000000}"/>
            </a:ext>
          </a:extLst>
        </xdr:cNvPr>
        <xdr:cNvSpPr txBox="1"/>
      </xdr:nvSpPr>
      <xdr:spPr>
        <a:xfrm>
          <a:off x="173191394" y="89646"/>
          <a:ext cx="587749" cy="8426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Firmenname </a:t>
          </a:r>
          <a:r>
            <a:rPr lang="de-DE" sz="1100" baseline="0"/>
            <a:t> (max. 40 Zeichen) für die Versendung von Dokumenten an das Unternehmen. </a:t>
          </a:r>
          <a:endParaRPr lang="de-DE" sz="1100"/>
        </a:p>
      </xdr:txBody>
    </xdr:sp>
    <xdr:clientData/>
  </xdr:twoCellAnchor>
  <xdr:twoCellAnchor>
    <xdr:from>
      <xdr:col>143</xdr:col>
      <xdr:colOff>80683</xdr:colOff>
      <xdr:row>0</xdr:row>
      <xdr:rowOff>80681</xdr:rowOff>
    </xdr:from>
    <xdr:to>
      <xdr:col>143</xdr:col>
      <xdr:colOff>1909483</xdr:colOff>
      <xdr:row>0</xdr:row>
      <xdr:rowOff>932329</xdr:rowOff>
    </xdr:to>
    <xdr:sp macro="" textlink="">
      <xdr:nvSpPr>
        <xdr:cNvPr id="7" name="Textfeld 28">
          <a:extLst>
            <a:ext uri="{FF2B5EF4-FFF2-40B4-BE49-F238E27FC236}">
              <a16:creationId xmlns:a16="http://schemas.microsoft.com/office/drawing/2014/main" id="{00000000-0008-0000-0100-000007000000}"/>
            </a:ext>
          </a:extLst>
        </xdr:cNvPr>
        <xdr:cNvSpPr txBox="1"/>
      </xdr:nvSpPr>
      <xdr:spPr>
        <a:xfrm>
          <a:off x="180550858" y="80681"/>
          <a:ext cx="914400" cy="851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Telefonnummer</a:t>
          </a:r>
          <a:r>
            <a:rPr lang="de-DE" sz="1100" baseline="0"/>
            <a:t> für Kurierdienste</a:t>
          </a:r>
          <a:endParaRPr lang="de-DE" sz="1100"/>
        </a:p>
      </xdr:txBody>
    </xdr:sp>
    <xdr:clientData/>
  </xdr:twoCellAnchor>
  <xdr:twoCellAnchor>
    <xdr:from>
      <xdr:col>135</xdr:col>
      <xdr:colOff>168088</xdr:colOff>
      <xdr:row>0</xdr:row>
      <xdr:rowOff>78440</xdr:rowOff>
    </xdr:from>
    <xdr:to>
      <xdr:col>135</xdr:col>
      <xdr:colOff>2577353</xdr:colOff>
      <xdr:row>0</xdr:row>
      <xdr:rowOff>941293</xdr:rowOff>
    </xdr:to>
    <xdr:sp macro="" textlink="">
      <xdr:nvSpPr>
        <xdr:cNvPr id="8" name="Textfeld 29">
          <a:extLst>
            <a:ext uri="{FF2B5EF4-FFF2-40B4-BE49-F238E27FC236}">
              <a16:creationId xmlns:a16="http://schemas.microsoft.com/office/drawing/2014/main" id="{00000000-0008-0000-0100-000008000000}"/>
            </a:ext>
          </a:extLst>
        </xdr:cNvPr>
        <xdr:cNvSpPr txBox="1"/>
      </xdr:nvSpPr>
      <xdr:spPr>
        <a:xfrm>
          <a:off x="173951713" y="78440"/>
          <a:ext cx="599515" cy="8628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Abteilung / Ansprechpartner für die Versendung von Dokumenten an das Unternehmen. </a:t>
          </a:r>
          <a:endParaRPr lang="de-DE" sz="1100"/>
        </a:p>
      </xdr:txBody>
    </xdr:sp>
    <xdr:clientData/>
  </xdr:twoCellAnchor>
  <xdr:twoCellAnchor>
    <xdr:from>
      <xdr:col>136</xdr:col>
      <xdr:colOff>224118</xdr:colOff>
      <xdr:row>0</xdr:row>
      <xdr:rowOff>78441</xdr:rowOff>
    </xdr:from>
    <xdr:to>
      <xdr:col>136</xdr:col>
      <xdr:colOff>2756647</xdr:colOff>
      <xdr:row>0</xdr:row>
      <xdr:rowOff>862853</xdr:rowOff>
    </xdr:to>
    <xdr:sp macro="" textlink="">
      <xdr:nvSpPr>
        <xdr:cNvPr id="9" name="Textfeld 30">
          <a:extLst>
            <a:ext uri="{FF2B5EF4-FFF2-40B4-BE49-F238E27FC236}">
              <a16:creationId xmlns:a16="http://schemas.microsoft.com/office/drawing/2014/main" id="{00000000-0008-0000-0100-000009000000}"/>
            </a:ext>
          </a:extLst>
        </xdr:cNvPr>
        <xdr:cNvSpPr txBox="1"/>
      </xdr:nvSpPr>
      <xdr:spPr>
        <a:xfrm>
          <a:off x="174779268" y="78441"/>
          <a:ext cx="551329" cy="784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Strasse für die Versendung von Dokumenten an das Unternehmen. </a:t>
          </a:r>
          <a:endParaRPr lang="de-DE" sz="1100"/>
        </a:p>
      </xdr:txBody>
    </xdr:sp>
    <xdr:clientData/>
  </xdr:twoCellAnchor>
  <xdr:twoCellAnchor>
    <xdr:from>
      <xdr:col>137</xdr:col>
      <xdr:colOff>190501</xdr:colOff>
      <xdr:row>0</xdr:row>
      <xdr:rowOff>100852</xdr:rowOff>
    </xdr:from>
    <xdr:to>
      <xdr:col>137</xdr:col>
      <xdr:colOff>796963</xdr:colOff>
      <xdr:row>0</xdr:row>
      <xdr:rowOff>705971</xdr:rowOff>
    </xdr:to>
    <xdr:sp macro="" textlink="">
      <xdr:nvSpPr>
        <xdr:cNvPr id="10" name="Textfeld 31">
          <a:extLst>
            <a:ext uri="{FF2B5EF4-FFF2-40B4-BE49-F238E27FC236}">
              <a16:creationId xmlns:a16="http://schemas.microsoft.com/office/drawing/2014/main" id="{00000000-0008-0000-0100-00000A000000}"/>
            </a:ext>
          </a:extLst>
        </xdr:cNvPr>
        <xdr:cNvSpPr txBox="1"/>
      </xdr:nvSpPr>
      <xdr:spPr>
        <a:xfrm>
          <a:off x="175517176" y="100852"/>
          <a:ext cx="587412" cy="6051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Hausnummer für die Versendung von Dokumenten an das Unternehmen. </a:t>
          </a:r>
          <a:endParaRPr lang="de-DE" sz="1100"/>
        </a:p>
      </xdr:txBody>
    </xdr:sp>
    <xdr:clientData/>
  </xdr:twoCellAnchor>
  <xdr:twoCellAnchor>
    <xdr:from>
      <xdr:col>138</xdr:col>
      <xdr:colOff>293593</xdr:colOff>
      <xdr:row>0</xdr:row>
      <xdr:rowOff>118782</xdr:rowOff>
    </xdr:from>
    <xdr:to>
      <xdr:col>138</xdr:col>
      <xdr:colOff>2747682</xdr:colOff>
      <xdr:row>0</xdr:row>
      <xdr:rowOff>948017</xdr:rowOff>
    </xdr:to>
    <xdr:sp macro="" textlink="">
      <xdr:nvSpPr>
        <xdr:cNvPr id="11" name="Textfeld 32">
          <a:extLst>
            <a:ext uri="{FF2B5EF4-FFF2-40B4-BE49-F238E27FC236}">
              <a16:creationId xmlns:a16="http://schemas.microsoft.com/office/drawing/2014/main" id="{00000000-0008-0000-0100-00000B000000}"/>
            </a:ext>
          </a:extLst>
        </xdr:cNvPr>
        <xdr:cNvSpPr txBox="1"/>
      </xdr:nvSpPr>
      <xdr:spPr>
        <a:xfrm>
          <a:off x="176401318" y="118782"/>
          <a:ext cx="977714" cy="829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Hausnummer Zusatz (z.B. "b" für 24b") für die Versendung von Dokumenten an das Unternehmen. </a:t>
          </a:r>
          <a:endParaRPr lang="de-DE" sz="1100"/>
        </a:p>
      </xdr:txBody>
    </xdr:sp>
    <xdr:clientData/>
  </xdr:twoCellAnchor>
  <xdr:twoCellAnchor>
    <xdr:from>
      <xdr:col>140</xdr:col>
      <xdr:colOff>369794</xdr:colOff>
      <xdr:row>0</xdr:row>
      <xdr:rowOff>134471</xdr:rowOff>
    </xdr:from>
    <xdr:to>
      <xdr:col>140</xdr:col>
      <xdr:colOff>2610971</xdr:colOff>
      <xdr:row>0</xdr:row>
      <xdr:rowOff>784412</xdr:rowOff>
    </xdr:to>
    <xdr:sp macro="" textlink="">
      <xdr:nvSpPr>
        <xdr:cNvPr id="12" name="Textfeld 33">
          <a:extLst>
            <a:ext uri="{FF2B5EF4-FFF2-40B4-BE49-F238E27FC236}">
              <a16:creationId xmlns:a16="http://schemas.microsoft.com/office/drawing/2014/main" id="{00000000-0008-0000-0100-00000C000000}"/>
            </a:ext>
          </a:extLst>
        </xdr:cNvPr>
        <xdr:cNvSpPr txBox="1"/>
      </xdr:nvSpPr>
      <xdr:spPr>
        <a:xfrm>
          <a:off x="178515869" y="134471"/>
          <a:ext cx="412377" cy="6499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PLZ für die Versendung von Dokumenten an das Unternehmen. </a:t>
          </a:r>
          <a:endParaRPr lang="de-DE" sz="1100"/>
        </a:p>
      </xdr:txBody>
    </xdr:sp>
    <xdr:clientData/>
  </xdr:twoCellAnchor>
  <xdr:twoCellAnchor>
    <xdr:from>
      <xdr:col>139</xdr:col>
      <xdr:colOff>89647</xdr:colOff>
      <xdr:row>0</xdr:row>
      <xdr:rowOff>145676</xdr:rowOff>
    </xdr:from>
    <xdr:to>
      <xdr:col>139</xdr:col>
      <xdr:colOff>2745441</xdr:colOff>
      <xdr:row>0</xdr:row>
      <xdr:rowOff>840441</xdr:rowOff>
    </xdr:to>
    <xdr:sp macro="" textlink="">
      <xdr:nvSpPr>
        <xdr:cNvPr id="13" name="Textfeld 34">
          <a:extLst>
            <a:ext uri="{FF2B5EF4-FFF2-40B4-BE49-F238E27FC236}">
              <a16:creationId xmlns:a16="http://schemas.microsoft.com/office/drawing/2014/main" id="{00000000-0008-0000-0100-00000D000000}"/>
            </a:ext>
          </a:extLst>
        </xdr:cNvPr>
        <xdr:cNvSpPr txBox="1"/>
      </xdr:nvSpPr>
      <xdr:spPr>
        <a:xfrm>
          <a:off x="177464197" y="145676"/>
          <a:ext cx="684119"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Ort für die Versendung von Dokumenten an das Unternehmen. </a:t>
          </a:r>
          <a:endParaRPr lang="de-DE" sz="1100"/>
        </a:p>
      </xdr:txBody>
    </xdr:sp>
    <xdr:clientData/>
  </xdr:twoCellAnchor>
  <xdr:twoCellAnchor>
    <xdr:from>
      <xdr:col>141</xdr:col>
      <xdr:colOff>0</xdr:colOff>
      <xdr:row>0</xdr:row>
      <xdr:rowOff>145676</xdr:rowOff>
    </xdr:from>
    <xdr:to>
      <xdr:col>141</xdr:col>
      <xdr:colOff>2823882</xdr:colOff>
      <xdr:row>0</xdr:row>
      <xdr:rowOff>773206</xdr:rowOff>
    </xdr:to>
    <xdr:sp macro="" textlink="">
      <xdr:nvSpPr>
        <xdr:cNvPr id="14" name="Textfeld 35">
          <a:extLst>
            <a:ext uri="{FF2B5EF4-FFF2-40B4-BE49-F238E27FC236}">
              <a16:creationId xmlns:a16="http://schemas.microsoft.com/office/drawing/2014/main" id="{00000000-0008-0000-0100-00000E000000}"/>
            </a:ext>
          </a:extLst>
        </xdr:cNvPr>
        <xdr:cNvSpPr txBox="1"/>
      </xdr:nvSpPr>
      <xdr:spPr>
        <a:xfrm>
          <a:off x="178927125" y="145676"/>
          <a:ext cx="776007" cy="6275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Inhalt (optional, erscheint auf dem Frachtbrief) für die Versendung von Dokumenten an das Unternehmen. </a:t>
          </a:r>
          <a:endParaRPr lang="de-DE" sz="1100"/>
        </a:p>
      </xdr:txBody>
    </xdr:sp>
    <xdr:clientData/>
  </xdr:twoCellAnchor>
  <xdr:twoCellAnchor>
    <xdr:from>
      <xdr:col>142</xdr:col>
      <xdr:colOff>145676</xdr:colOff>
      <xdr:row>0</xdr:row>
      <xdr:rowOff>145676</xdr:rowOff>
    </xdr:from>
    <xdr:to>
      <xdr:col>142</xdr:col>
      <xdr:colOff>2846294</xdr:colOff>
      <xdr:row>0</xdr:row>
      <xdr:rowOff>851647</xdr:rowOff>
    </xdr:to>
    <xdr:sp macro="" textlink="">
      <xdr:nvSpPr>
        <xdr:cNvPr id="15" name="Textfeld 36">
          <a:extLst>
            <a:ext uri="{FF2B5EF4-FFF2-40B4-BE49-F238E27FC236}">
              <a16:creationId xmlns:a16="http://schemas.microsoft.com/office/drawing/2014/main" id="{00000000-0008-0000-0100-00000F000000}"/>
            </a:ext>
          </a:extLst>
        </xdr:cNvPr>
        <xdr:cNvSpPr txBox="1"/>
      </xdr:nvSpPr>
      <xdr:spPr>
        <a:xfrm>
          <a:off x="179844326" y="145676"/>
          <a:ext cx="624168" cy="705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Referenz (optional, erscheint auf der Rechnung) für die Versendung von Dokumenten an das Unternehmen. </a:t>
          </a:r>
          <a:endParaRPr lang="de-DE" sz="1100"/>
        </a:p>
      </xdr:txBody>
    </xdr:sp>
    <xdr:clientData/>
  </xdr:twoCellAnchor>
  <xdr:twoCellAnchor>
    <xdr:from>
      <xdr:col>35</xdr:col>
      <xdr:colOff>190500</xdr:colOff>
      <xdr:row>0</xdr:row>
      <xdr:rowOff>200025</xdr:rowOff>
    </xdr:from>
    <xdr:to>
      <xdr:col>35</xdr:col>
      <xdr:colOff>742950</xdr:colOff>
      <xdr:row>0</xdr:row>
      <xdr:rowOff>1838325</xdr:rowOff>
    </xdr:to>
    <xdr:sp macro="" textlink="">
      <xdr:nvSpPr>
        <xdr:cNvPr id="16" name="Textfeld 37">
          <a:extLst>
            <a:ext uri="{FF2B5EF4-FFF2-40B4-BE49-F238E27FC236}">
              <a16:creationId xmlns:a16="http://schemas.microsoft.com/office/drawing/2014/main" id="{00000000-0008-0000-0100-000010000000}"/>
            </a:ext>
          </a:extLst>
        </xdr:cNvPr>
        <xdr:cNvSpPr txBox="1"/>
      </xdr:nvSpPr>
      <xdr:spPr>
        <a:xfrm>
          <a:off x="71151750" y="200025"/>
          <a:ext cx="5524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Are there errors in calculated mail merge fields?</a:t>
          </a:r>
        </a:p>
      </xdr:txBody>
    </xdr:sp>
    <xdr:clientData/>
  </xdr:twoCellAnchor>
  <xdr:twoCellAnchor>
    <xdr:from>
      <xdr:col>73</xdr:col>
      <xdr:colOff>190500</xdr:colOff>
      <xdr:row>0</xdr:row>
      <xdr:rowOff>609600</xdr:rowOff>
    </xdr:from>
    <xdr:to>
      <xdr:col>73</xdr:col>
      <xdr:colOff>1228725</xdr:colOff>
      <xdr:row>0</xdr:row>
      <xdr:rowOff>1857375</xdr:rowOff>
    </xdr:to>
    <xdr:sp macro="" textlink="">
      <xdr:nvSpPr>
        <xdr:cNvPr id="17" name="Textfeld 38">
          <a:extLst>
            <a:ext uri="{FF2B5EF4-FFF2-40B4-BE49-F238E27FC236}">
              <a16:creationId xmlns:a16="http://schemas.microsoft.com/office/drawing/2014/main" id="{00000000-0008-0000-0100-000011000000}"/>
            </a:ext>
          </a:extLst>
        </xdr:cNvPr>
        <xdr:cNvSpPr txBox="1"/>
      </xdr:nvSpPr>
      <xdr:spPr>
        <a:xfrm>
          <a:off x="114795300" y="609600"/>
          <a:ext cx="495300"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CDC Lux1 old contracts (CPA signed) sent to vatservices? If yes on what date?</a:t>
          </a:r>
        </a:p>
      </xdr:txBody>
    </xdr:sp>
    <xdr:clientData/>
  </xdr:twoCellAnchor>
  <xdr:twoCellAnchor>
    <xdr:from>
      <xdr:col>74</xdr:col>
      <xdr:colOff>38100</xdr:colOff>
      <xdr:row>0</xdr:row>
      <xdr:rowOff>590550</xdr:rowOff>
    </xdr:from>
    <xdr:to>
      <xdr:col>74</xdr:col>
      <xdr:colOff>1181100</xdr:colOff>
      <xdr:row>0</xdr:row>
      <xdr:rowOff>1838325</xdr:rowOff>
    </xdr:to>
    <xdr:sp macro="" textlink="">
      <xdr:nvSpPr>
        <xdr:cNvPr id="18" name="Textfeld 39">
          <a:extLst>
            <a:ext uri="{FF2B5EF4-FFF2-40B4-BE49-F238E27FC236}">
              <a16:creationId xmlns:a16="http://schemas.microsoft.com/office/drawing/2014/main" id="{00000000-0008-0000-0100-000012000000}"/>
            </a:ext>
          </a:extLst>
        </xdr:cNvPr>
        <xdr:cNvSpPr txBox="1"/>
      </xdr:nvSpPr>
      <xdr:spPr>
        <a:xfrm>
          <a:off x="115328700" y="590550"/>
          <a:ext cx="69532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CDC LUX 1 (old) contracts (CPA signed) sent to assignor? If yes, on what date? </a:t>
          </a:r>
        </a:p>
      </xdr:txBody>
    </xdr:sp>
    <xdr:clientData/>
  </xdr:twoCellAnchor>
  <xdr:twoCellAnchor>
    <xdr:from>
      <xdr:col>75</xdr:col>
      <xdr:colOff>38101</xdr:colOff>
      <xdr:row>0</xdr:row>
      <xdr:rowOff>638174</xdr:rowOff>
    </xdr:from>
    <xdr:to>
      <xdr:col>75</xdr:col>
      <xdr:colOff>1047751</xdr:colOff>
      <xdr:row>0</xdr:row>
      <xdr:rowOff>1657349</xdr:rowOff>
    </xdr:to>
    <xdr:sp macro="" textlink="">
      <xdr:nvSpPr>
        <xdr:cNvPr id="19" name="Textfeld 40">
          <a:extLst>
            <a:ext uri="{FF2B5EF4-FFF2-40B4-BE49-F238E27FC236}">
              <a16:creationId xmlns:a16="http://schemas.microsoft.com/office/drawing/2014/main" id="{00000000-0008-0000-0100-000013000000}"/>
            </a:ext>
          </a:extLst>
        </xdr:cNvPr>
        <xdr:cNvSpPr txBox="1"/>
      </xdr:nvSpPr>
      <xdr:spPr>
        <a:xfrm>
          <a:off x="116062126" y="638174"/>
          <a:ext cx="79057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sent the CDC retail contracts (hardcopy)]</a:t>
          </a:r>
        </a:p>
      </xdr:txBody>
    </xdr:sp>
    <xdr:clientData/>
  </xdr:twoCellAnchor>
  <xdr:twoCellAnchor>
    <xdr:from>
      <xdr:col>77</xdr:col>
      <xdr:colOff>50347</xdr:colOff>
      <xdr:row>0</xdr:row>
      <xdr:rowOff>473527</xdr:rowOff>
    </xdr:from>
    <xdr:to>
      <xdr:col>77</xdr:col>
      <xdr:colOff>726622</xdr:colOff>
      <xdr:row>1</xdr:row>
      <xdr:rowOff>0</xdr:rowOff>
    </xdr:to>
    <xdr:sp macro="" textlink="">
      <xdr:nvSpPr>
        <xdr:cNvPr id="20" name="Textfeld 41">
          <a:extLst>
            <a:ext uri="{FF2B5EF4-FFF2-40B4-BE49-F238E27FC236}">
              <a16:creationId xmlns:a16="http://schemas.microsoft.com/office/drawing/2014/main" id="{00000000-0008-0000-0100-000014000000}"/>
            </a:ext>
          </a:extLst>
        </xdr:cNvPr>
        <xdr:cNvSpPr txBox="1"/>
      </xdr:nvSpPr>
      <xdr:spPr>
        <a:xfrm>
          <a:off x="117865072" y="473527"/>
          <a:ext cx="676275" cy="15933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de-DE" sz="1100"/>
            <a:t>[Date the Assignor received the contracts (hardcopy) ]</a:t>
          </a:r>
        </a:p>
      </xdr:txBody>
    </xdr:sp>
    <xdr:clientData/>
  </xdr:twoCellAnchor>
  <xdr:twoCellAnchor>
    <xdr:from>
      <xdr:col>79</xdr:col>
      <xdr:colOff>157843</xdr:colOff>
      <xdr:row>0</xdr:row>
      <xdr:rowOff>691242</xdr:rowOff>
    </xdr:from>
    <xdr:to>
      <xdr:col>79</xdr:col>
      <xdr:colOff>834118</xdr:colOff>
      <xdr:row>0</xdr:row>
      <xdr:rowOff>1662793</xdr:rowOff>
    </xdr:to>
    <xdr:sp macro="" textlink="">
      <xdr:nvSpPr>
        <xdr:cNvPr id="21" name="Textfeld 43">
          <a:extLst>
            <a:ext uri="{FF2B5EF4-FFF2-40B4-BE49-F238E27FC236}">
              <a16:creationId xmlns:a16="http://schemas.microsoft.com/office/drawing/2014/main" id="{00000000-0008-0000-0100-000015000000}"/>
            </a:ext>
          </a:extLst>
        </xdr:cNvPr>
        <xdr:cNvSpPr txBox="1"/>
      </xdr:nvSpPr>
      <xdr:spPr>
        <a:xfrm>
          <a:off x="119506093" y="691242"/>
          <a:ext cx="676275" cy="971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on which</a:t>
          </a:r>
          <a:r>
            <a:rPr lang="de-DE" sz="1100" baseline="0"/>
            <a:t> CDC signed the CPA</a:t>
          </a:r>
          <a:endParaRPr lang="de-DE" sz="1100"/>
        </a:p>
        <a:p>
          <a:endParaRPr lang="de-DE" sz="1100"/>
        </a:p>
      </xdr:txBody>
    </xdr:sp>
    <xdr:clientData/>
  </xdr:twoCellAnchor>
  <xdr:twoCellAnchor>
    <xdr:from>
      <xdr:col>80</xdr:col>
      <xdr:colOff>47624</xdr:colOff>
      <xdr:row>0</xdr:row>
      <xdr:rowOff>638175</xdr:rowOff>
    </xdr:from>
    <xdr:to>
      <xdr:col>80</xdr:col>
      <xdr:colOff>761999</xdr:colOff>
      <xdr:row>0</xdr:row>
      <xdr:rowOff>1724025</xdr:rowOff>
    </xdr:to>
    <xdr:sp macro="" textlink="">
      <xdr:nvSpPr>
        <xdr:cNvPr id="22" name="Textfeld 44">
          <a:extLst>
            <a:ext uri="{FF2B5EF4-FFF2-40B4-BE49-F238E27FC236}">
              <a16:creationId xmlns:a16="http://schemas.microsoft.com/office/drawing/2014/main" id="{00000000-0008-0000-0100-000016000000}"/>
            </a:ext>
          </a:extLst>
        </xdr:cNvPr>
        <xdr:cNvSpPr txBox="1"/>
      </xdr:nvSpPr>
      <xdr:spPr>
        <a:xfrm>
          <a:off x="120357899" y="638175"/>
          <a:ext cx="714375"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de-DE" sz="1100"/>
            <a:t> Date the Assignor signed the  CPA</a:t>
          </a:r>
        </a:p>
      </xdr:txBody>
    </xdr:sp>
    <xdr:clientData/>
  </xdr:twoCellAnchor>
  <xdr:twoCellAnchor>
    <xdr:from>
      <xdr:col>81</xdr:col>
      <xdr:colOff>118382</xdr:colOff>
      <xdr:row>0</xdr:row>
      <xdr:rowOff>395968</xdr:rowOff>
    </xdr:from>
    <xdr:to>
      <xdr:col>82</xdr:col>
      <xdr:colOff>6803</xdr:colOff>
      <xdr:row>0</xdr:row>
      <xdr:rowOff>1771650</xdr:rowOff>
    </xdr:to>
    <xdr:sp macro="" textlink="">
      <xdr:nvSpPr>
        <xdr:cNvPr id="23" name="Textfeld 45">
          <a:extLst>
            <a:ext uri="{FF2B5EF4-FFF2-40B4-BE49-F238E27FC236}">
              <a16:creationId xmlns:a16="http://schemas.microsoft.com/office/drawing/2014/main" id="{00000000-0008-0000-0100-000017000000}"/>
            </a:ext>
          </a:extLst>
        </xdr:cNvPr>
        <xdr:cNvSpPr txBox="1"/>
      </xdr:nvSpPr>
      <xdr:spPr>
        <a:xfrm>
          <a:off x="121409732" y="395968"/>
          <a:ext cx="602796" cy="13756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Time the Assignor signed the CPA</a:t>
          </a:r>
        </a:p>
      </xdr:txBody>
    </xdr:sp>
    <xdr:clientData/>
  </xdr:twoCellAnchor>
  <xdr:twoCellAnchor>
    <xdr:from>
      <xdr:col>82</xdr:col>
      <xdr:colOff>107497</xdr:colOff>
      <xdr:row>0</xdr:row>
      <xdr:rowOff>774247</xdr:rowOff>
    </xdr:from>
    <xdr:to>
      <xdr:col>82</xdr:col>
      <xdr:colOff>755197</xdr:colOff>
      <xdr:row>0</xdr:row>
      <xdr:rowOff>1734367</xdr:rowOff>
    </xdr:to>
    <xdr:sp macro="" textlink="">
      <xdr:nvSpPr>
        <xdr:cNvPr id="24" name="Textfeld 46">
          <a:extLst>
            <a:ext uri="{FF2B5EF4-FFF2-40B4-BE49-F238E27FC236}">
              <a16:creationId xmlns:a16="http://schemas.microsoft.com/office/drawing/2014/main" id="{00000000-0008-0000-0100-000018000000}"/>
            </a:ext>
          </a:extLst>
        </xdr:cNvPr>
        <xdr:cNvSpPr txBox="1"/>
      </xdr:nvSpPr>
      <xdr:spPr>
        <a:xfrm>
          <a:off x="122113222" y="774247"/>
          <a:ext cx="647700" cy="96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the assignor signed the DoT</a:t>
          </a:r>
        </a:p>
      </xdr:txBody>
    </xdr:sp>
    <xdr:clientData/>
  </xdr:twoCellAnchor>
  <xdr:twoCellAnchor>
    <xdr:from>
      <xdr:col>83</xdr:col>
      <xdr:colOff>212272</xdr:colOff>
      <xdr:row>0</xdr:row>
      <xdr:rowOff>435428</xdr:rowOff>
    </xdr:from>
    <xdr:to>
      <xdr:col>83</xdr:col>
      <xdr:colOff>783772</xdr:colOff>
      <xdr:row>0</xdr:row>
      <xdr:rowOff>1740353</xdr:rowOff>
    </xdr:to>
    <xdr:sp macro="" textlink="">
      <xdr:nvSpPr>
        <xdr:cNvPr id="25" name="Textfeld 47">
          <a:extLst>
            <a:ext uri="{FF2B5EF4-FFF2-40B4-BE49-F238E27FC236}">
              <a16:creationId xmlns:a16="http://schemas.microsoft.com/office/drawing/2014/main" id="{00000000-0008-0000-0100-000019000000}"/>
            </a:ext>
          </a:extLst>
        </xdr:cNvPr>
        <xdr:cNvSpPr txBox="1"/>
      </xdr:nvSpPr>
      <xdr:spPr>
        <a:xfrm>
          <a:off x="123027622" y="435428"/>
          <a:ext cx="542925"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Time the Assignor signed the DoT</a:t>
          </a:r>
        </a:p>
      </xdr:txBody>
    </xdr:sp>
    <xdr:clientData/>
  </xdr:twoCellAnchor>
  <xdr:twoCellAnchor>
    <xdr:from>
      <xdr:col>84</xdr:col>
      <xdr:colOff>191861</xdr:colOff>
      <xdr:row>0</xdr:row>
      <xdr:rowOff>572861</xdr:rowOff>
    </xdr:from>
    <xdr:to>
      <xdr:col>84</xdr:col>
      <xdr:colOff>839561</xdr:colOff>
      <xdr:row>0</xdr:row>
      <xdr:rowOff>1725386</xdr:rowOff>
    </xdr:to>
    <xdr:sp macro="" textlink="">
      <xdr:nvSpPr>
        <xdr:cNvPr id="26" name="Textfeld 48">
          <a:extLst>
            <a:ext uri="{FF2B5EF4-FFF2-40B4-BE49-F238E27FC236}">
              <a16:creationId xmlns:a16="http://schemas.microsoft.com/office/drawing/2014/main" id="{00000000-0008-0000-0100-00001A000000}"/>
            </a:ext>
          </a:extLst>
        </xdr:cNvPr>
        <xdr:cNvSpPr txBox="1"/>
      </xdr:nvSpPr>
      <xdr:spPr>
        <a:xfrm>
          <a:off x="123759686" y="572861"/>
          <a:ext cx="628650"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countersigned the</a:t>
          </a:r>
          <a:r>
            <a:rPr lang="de-DE" sz="1100" baseline="0"/>
            <a:t> DoT</a:t>
          </a:r>
        </a:p>
        <a:p>
          <a:endParaRPr lang="de-DE" sz="1100"/>
        </a:p>
      </xdr:txBody>
    </xdr:sp>
    <xdr:clientData/>
  </xdr:twoCellAnchor>
  <xdr:twoCellAnchor>
    <xdr:from>
      <xdr:col>106</xdr:col>
      <xdr:colOff>57150</xdr:colOff>
      <xdr:row>0</xdr:row>
      <xdr:rowOff>606424</xdr:rowOff>
    </xdr:from>
    <xdr:to>
      <xdr:col>107</xdr:col>
      <xdr:colOff>3175</xdr:colOff>
      <xdr:row>0</xdr:row>
      <xdr:rowOff>1793875</xdr:rowOff>
    </xdr:to>
    <xdr:sp macro="" textlink="">
      <xdr:nvSpPr>
        <xdr:cNvPr id="27" name="Textfeld 49">
          <a:extLst>
            <a:ext uri="{FF2B5EF4-FFF2-40B4-BE49-F238E27FC236}">
              <a16:creationId xmlns:a16="http://schemas.microsoft.com/office/drawing/2014/main" id="{00000000-0008-0000-0100-00001B000000}"/>
            </a:ext>
          </a:extLst>
        </xdr:cNvPr>
        <xdr:cNvSpPr txBox="1"/>
      </xdr:nvSpPr>
      <xdr:spPr>
        <a:xfrm>
          <a:off x="146618325" y="606424"/>
          <a:ext cx="727075" cy="118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CPA_2sig (hardcopy) in KL_engl (1=1 original in KL, 2 = 2 originals in KL)</a:t>
          </a:r>
        </a:p>
      </xdr:txBody>
    </xdr:sp>
    <xdr:clientData/>
  </xdr:twoCellAnchor>
  <xdr:twoCellAnchor>
    <xdr:from>
      <xdr:col>107</xdr:col>
      <xdr:colOff>57150</xdr:colOff>
      <xdr:row>0</xdr:row>
      <xdr:rowOff>606424</xdr:rowOff>
    </xdr:from>
    <xdr:to>
      <xdr:col>108</xdr:col>
      <xdr:colOff>3175</xdr:colOff>
      <xdr:row>0</xdr:row>
      <xdr:rowOff>1806575</xdr:rowOff>
    </xdr:to>
    <xdr:sp macro="" textlink="">
      <xdr:nvSpPr>
        <xdr:cNvPr id="28" name="Textfeld 50">
          <a:extLst>
            <a:ext uri="{FF2B5EF4-FFF2-40B4-BE49-F238E27FC236}">
              <a16:creationId xmlns:a16="http://schemas.microsoft.com/office/drawing/2014/main" id="{00000000-0008-0000-0100-00001C000000}"/>
            </a:ext>
          </a:extLst>
        </xdr:cNvPr>
        <xdr:cNvSpPr txBox="1"/>
      </xdr:nvSpPr>
      <xdr:spPr>
        <a:xfrm>
          <a:off x="147399375" y="606424"/>
          <a:ext cx="727075"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CPA_2sig (hardcopy) in KL_es</a:t>
          </a:r>
        </a:p>
        <a:p>
          <a:r>
            <a:rPr lang="de-DE" sz="1100"/>
            <a:t> (1=1 original in KL, 2 = 2 originals in KL)</a:t>
          </a:r>
        </a:p>
      </xdr:txBody>
    </xdr:sp>
    <xdr:clientData/>
  </xdr:twoCellAnchor>
  <xdr:twoCellAnchor>
    <xdr:from>
      <xdr:col>108</xdr:col>
      <xdr:colOff>80282</xdr:colOff>
      <xdr:row>0</xdr:row>
      <xdr:rowOff>476250</xdr:rowOff>
    </xdr:from>
    <xdr:to>
      <xdr:col>108</xdr:col>
      <xdr:colOff>720725</xdr:colOff>
      <xdr:row>0</xdr:row>
      <xdr:rowOff>1714500</xdr:rowOff>
    </xdr:to>
    <xdr:sp macro="" textlink="">
      <xdr:nvSpPr>
        <xdr:cNvPr id="29" name="Textfeld 51">
          <a:extLst>
            <a:ext uri="{FF2B5EF4-FFF2-40B4-BE49-F238E27FC236}">
              <a16:creationId xmlns:a16="http://schemas.microsoft.com/office/drawing/2014/main" id="{00000000-0008-0000-0100-00001D000000}"/>
            </a:ext>
          </a:extLst>
        </xdr:cNvPr>
        <xdr:cNvSpPr txBox="1"/>
      </xdr:nvSpPr>
      <xdr:spPr>
        <a:xfrm>
          <a:off x="148203557" y="476250"/>
          <a:ext cx="640443"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CDC signed the CPA_Backup</a:t>
          </a:r>
        </a:p>
      </xdr:txBody>
    </xdr:sp>
    <xdr:clientData/>
  </xdr:twoCellAnchor>
  <xdr:twoCellAnchor>
    <xdr:from>
      <xdr:col>109</xdr:col>
      <xdr:colOff>34017</xdr:colOff>
      <xdr:row>0</xdr:row>
      <xdr:rowOff>367393</xdr:rowOff>
    </xdr:from>
    <xdr:to>
      <xdr:col>109</xdr:col>
      <xdr:colOff>757918</xdr:colOff>
      <xdr:row>0</xdr:row>
      <xdr:rowOff>1632856</xdr:rowOff>
    </xdr:to>
    <xdr:sp macro="" textlink="">
      <xdr:nvSpPr>
        <xdr:cNvPr id="30" name="Textfeld 52">
          <a:extLst>
            <a:ext uri="{FF2B5EF4-FFF2-40B4-BE49-F238E27FC236}">
              <a16:creationId xmlns:a16="http://schemas.microsoft.com/office/drawing/2014/main" id="{00000000-0008-0000-0100-00001E000000}"/>
            </a:ext>
          </a:extLst>
        </xdr:cNvPr>
        <xdr:cNvSpPr txBox="1"/>
      </xdr:nvSpPr>
      <xdr:spPr>
        <a:xfrm>
          <a:off x="148928817" y="367393"/>
          <a:ext cx="723901" cy="12654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 the Assignor signed the _CPA_Backup</a:t>
          </a:r>
        </a:p>
      </xdr:txBody>
    </xdr:sp>
    <xdr:clientData/>
  </xdr:twoCellAnchor>
  <xdr:twoCellAnchor>
    <xdr:from>
      <xdr:col>110</xdr:col>
      <xdr:colOff>38100</xdr:colOff>
      <xdr:row>0</xdr:row>
      <xdr:rowOff>704850</xdr:rowOff>
    </xdr:from>
    <xdr:to>
      <xdr:col>110</xdr:col>
      <xdr:colOff>838200</xdr:colOff>
      <xdr:row>0</xdr:row>
      <xdr:rowOff>1885950</xdr:rowOff>
    </xdr:to>
    <xdr:sp macro="" textlink="">
      <xdr:nvSpPr>
        <xdr:cNvPr id="31" name="Textfeld 53">
          <a:extLst>
            <a:ext uri="{FF2B5EF4-FFF2-40B4-BE49-F238E27FC236}">
              <a16:creationId xmlns:a16="http://schemas.microsoft.com/office/drawing/2014/main" id="{00000000-0008-0000-0100-00001F000000}"/>
            </a:ext>
          </a:extLst>
        </xdr:cNvPr>
        <xdr:cNvSpPr txBox="1"/>
      </xdr:nvSpPr>
      <xdr:spPr>
        <a:xfrm>
          <a:off x="149704425" y="704850"/>
          <a:ext cx="8001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CPA_Scan and Original_engl (hardcopy) identical?</a:t>
          </a:r>
        </a:p>
      </xdr:txBody>
    </xdr:sp>
    <xdr:clientData/>
  </xdr:twoCellAnchor>
  <xdr:twoCellAnchor>
    <xdr:from>
      <xdr:col>111</xdr:col>
      <xdr:colOff>57150</xdr:colOff>
      <xdr:row>0</xdr:row>
      <xdr:rowOff>685799</xdr:rowOff>
    </xdr:from>
    <xdr:to>
      <xdr:col>111</xdr:col>
      <xdr:colOff>1104900</xdr:colOff>
      <xdr:row>0</xdr:row>
      <xdr:rowOff>1885950</xdr:rowOff>
    </xdr:to>
    <xdr:sp macro="" textlink="">
      <xdr:nvSpPr>
        <xdr:cNvPr id="32" name="Textfeld 54">
          <a:extLst>
            <a:ext uri="{FF2B5EF4-FFF2-40B4-BE49-F238E27FC236}">
              <a16:creationId xmlns:a16="http://schemas.microsoft.com/office/drawing/2014/main" id="{00000000-0008-0000-0100-000020000000}"/>
            </a:ext>
          </a:extLst>
        </xdr:cNvPr>
        <xdr:cNvSpPr txBox="1"/>
      </xdr:nvSpPr>
      <xdr:spPr>
        <a:xfrm>
          <a:off x="150599775" y="685799"/>
          <a:ext cx="76200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DoT 1 sig (hardcopy) in KL_engl (1=1 original in KL, 2 = 2 originals in KL)</a:t>
          </a:r>
        </a:p>
      </xdr:txBody>
    </xdr:sp>
    <xdr:clientData/>
  </xdr:twoCellAnchor>
  <xdr:twoCellAnchor>
    <xdr:from>
      <xdr:col>112</xdr:col>
      <xdr:colOff>57150</xdr:colOff>
      <xdr:row>0</xdr:row>
      <xdr:rowOff>685799</xdr:rowOff>
    </xdr:from>
    <xdr:to>
      <xdr:col>113</xdr:col>
      <xdr:colOff>0</xdr:colOff>
      <xdr:row>0</xdr:row>
      <xdr:rowOff>1885950</xdr:rowOff>
    </xdr:to>
    <xdr:sp macro="" textlink="">
      <xdr:nvSpPr>
        <xdr:cNvPr id="33" name="Textfeld 55">
          <a:extLst>
            <a:ext uri="{FF2B5EF4-FFF2-40B4-BE49-F238E27FC236}">
              <a16:creationId xmlns:a16="http://schemas.microsoft.com/office/drawing/2014/main" id="{00000000-0008-0000-0100-000021000000}"/>
            </a:ext>
          </a:extLst>
        </xdr:cNvPr>
        <xdr:cNvSpPr txBox="1"/>
      </xdr:nvSpPr>
      <xdr:spPr>
        <a:xfrm>
          <a:off x="151418925" y="685799"/>
          <a:ext cx="60960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DoT 1sig </a:t>
          </a:r>
        </a:p>
        <a:p>
          <a:r>
            <a:rPr lang="de-DE" sz="1100"/>
            <a:t>(hardcopy) in KL_es</a:t>
          </a:r>
        </a:p>
        <a:p>
          <a:r>
            <a:rPr lang="de-DE" sz="1100"/>
            <a:t> (1=1 original in KL, 2 = 2 originals in KL)</a:t>
          </a:r>
        </a:p>
      </xdr:txBody>
    </xdr:sp>
    <xdr:clientData/>
  </xdr:twoCellAnchor>
  <xdr:twoCellAnchor>
    <xdr:from>
      <xdr:col>115</xdr:col>
      <xdr:colOff>47625</xdr:colOff>
      <xdr:row>0</xdr:row>
      <xdr:rowOff>530680</xdr:rowOff>
    </xdr:from>
    <xdr:to>
      <xdr:col>115</xdr:col>
      <xdr:colOff>809625</xdr:colOff>
      <xdr:row>0</xdr:row>
      <xdr:rowOff>1647826</xdr:rowOff>
    </xdr:to>
    <xdr:sp macro="" textlink="">
      <xdr:nvSpPr>
        <xdr:cNvPr id="34" name="Textfeld 56">
          <a:extLst>
            <a:ext uri="{FF2B5EF4-FFF2-40B4-BE49-F238E27FC236}">
              <a16:creationId xmlns:a16="http://schemas.microsoft.com/office/drawing/2014/main" id="{00000000-0008-0000-0100-000022000000}"/>
            </a:ext>
          </a:extLst>
        </xdr:cNvPr>
        <xdr:cNvSpPr txBox="1"/>
      </xdr:nvSpPr>
      <xdr:spPr>
        <a:xfrm>
          <a:off x="154152600" y="530680"/>
          <a:ext cx="762000" cy="1117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Are the DoT scan (which one?) and the original</a:t>
          </a:r>
          <a:r>
            <a:rPr lang="de-DE" sz="1100" baseline="0"/>
            <a:t> (only EN versions) identical?</a:t>
          </a:r>
        </a:p>
        <a:p>
          <a:endParaRPr lang="de-DE" sz="1100"/>
        </a:p>
      </xdr:txBody>
    </xdr:sp>
    <xdr:clientData/>
  </xdr:twoCellAnchor>
  <xdr:oneCellAnchor>
    <xdr:from>
      <xdr:col>8</xdr:col>
      <xdr:colOff>0</xdr:colOff>
      <xdr:row>0</xdr:row>
      <xdr:rowOff>107577</xdr:rowOff>
    </xdr:from>
    <xdr:ext cx="184731" cy="264560"/>
    <xdr:sp macro="" textlink="">
      <xdr:nvSpPr>
        <xdr:cNvPr id="35" name="Textfeld 82">
          <a:extLst>
            <a:ext uri="{FF2B5EF4-FFF2-40B4-BE49-F238E27FC236}">
              <a16:creationId xmlns:a16="http://schemas.microsoft.com/office/drawing/2014/main" id="{00000000-0008-0000-0100-000023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0</xdr:row>
      <xdr:rowOff>107577</xdr:rowOff>
    </xdr:from>
    <xdr:ext cx="184731" cy="264560"/>
    <xdr:sp macro="" textlink="">
      <xdr:nvSpPr>
        <xdr:cNvPr id="36" name="Textfeld 88">
          <a:extLst>
            <a:ext uri="{FF2B5EF4-FFF2-40B4-BE49-F238E27FC236}">
              <a16:creationId xmlns:a16="http://schemas.microsoft.com/office/drawing/2014/main" id="{00000000-0008-0000-0100-000024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0</xdr:row>
      <xdr:rowOff>107577</xdr:rowOff>
    </xdr:from>
    <xdr:ext cx="184731" cy="264560"/>
    <xdr:sp macro="" textlink="">
      <xdr:nvSpPr>
        <xdr:cNvPr id="37" name="Textfeld 89">
          <a:extLst>
            <a:ext uri="{FF2B5EF4-FFF2-40B4-BE49-F238E27FC236}">
              <a16:creationId xmlns:a16="http://schemas.microsoft.com/office/drawing/2014/main" id="{00000000-0008-0000-0100-000025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13</xdr:col>
      <xdr:colOff>176893</xdr:colOff>
      <xdr:row>0</xdr:row>
      <xdr:rowOff>421821</xdr:rowOff>
    </xdr:from>
    <xdr:to>
      <xdr:col>13</xdr:col>
      <xdr:colOff>2427515</xdr:colOff>
      <xdr:row>0</xdr:row>
      <xdr:rowOff>1469570</xdr:rowOff>
    </xdr:to>
    <xdr:sp macro="" textlink="">
      <xdr:nvSpPr>
        <xdr:cNvPr id="38" name="Textfeld 37">
          <a:extLst>
            <a:ext uri="{FF2B5EF4-FFF2-40B4-BE49-F238E27FC236}">
              <a16:creationId xmlns:a16="http://schemas.microsoft.com/office/drawing/2014/main" id="{00000000-0008-0000-0100-000026000000}"/>
            </a:ext>
          </a:extLst>
        </xdr:cNvPr>
        <xdr:cNvSpPr txBox="1"/>
      </xdr:nvSpPr>
      <xdr:spPr>
        <a:xfrm>
          <a:off x="36562393" y="421821"/>
          <a:ext cx="2250622"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When</a:t>
          </a:r>
          <a:r>
            <a:rPr lang="de-DE" sz="1100" baseline="0"/>
            <a:t> the background is </a:t>
          </a:r>
          <a:r>
            <a:rPr lang="de-DE" sz="1100" baseline="0">
              <a:solidFill>
                <a:schemeClr val="tx1"/>
              </a:solidFill>
            </a:rPr>
            <a:t>green</a:t>
          </a:r>
          <a:r>
            <a:rPr lang="de-DE" sz="1100" baseline="0">
              <a:solidFill>
                <a:sysClr val="windowText" lastClr="000000"/>
              </a:solidFill>
            </a:rPr>
            <a:t>, means that the IBAN format is correct. Whereas a red background color, means that the IBAN is either empty or not valid.</a:t>
          </a:r>
          <a:endParaRPr lang="de-DE" sz="1100"/>
        </a:p>
      </xdr:txBody>
    </xdr:sp>
    <xdr:clientData/>
  </xdr:twoCellAnchor>
  <xdr:oneCellAnchor>
    <xdr:from>
      <xdr:col>8</xdr:col>
      <xdr:colOff>0</xdr:colOff>
      <xdr:row>9</xdr:row>
      <xdr:rowOff>0</xdr:rowOff>
    </xdr:from>
    <xdr:ext cx="184731" cy="264560"/>
    <xdr:sp macro="" textlink="">
      <xdr:nvSpPr>
        <xdr:cNvPr id="72" name="Textfeld 82">
          <a:extLst>
            <a:ext uri="{FF2B5EF4-FFF2-40B4-BE49-F238E27FC236}">
              <a16:creationId xmlns:a16="http://schemas.microsoft.com/office/drawing/2014/main" id="{00000000-0008-0000-0100-000048000000}"/>
            </a:ext>
          </a:extLst>
        </xdr:cNvPr>
        <xdr:cNvSpPr txBox="1"/>
      </xdr:nvSpPr>
      <xdr:spPr>
        <a:xfrm>
          <a:off x="1896427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xdr:row>
      <xdr:rowOff>0</xdr:rowOff>
    </xdr:from>
    <xdr:ext cx="184731" cy="264560"/>
    <xdr:sp macro="" textlink="">
      <xdr:nvSpPr>
        <xdr:cNvPr id="73" name="Textfeld 88">
          <a:extLst>
            <a:ext uri="{FF2B5EF4-FFF2-40B4-BE49-F238E27FC236}">
              <a16:creationId xmlns:a16="http://schemas.microsoft.com/office/drawing/2014/main" id="{00000000-0008-0000-0100-000049000000}"/>
            </a:ext>
          </a:extLst>
        </xdr:cNvPr>
        <xdr:cNvSpPr txBox="1"/>
      </xdr:nvSpPr>
      <xdr:spPr>
        <a:xfrm>
          <a:off x="1896427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xdr:row>
      <xdr:rowOff>0</xdr:rowOff>
    </xdr:from>
    <xdr:ext cx="184731" cy="264560"/>
    <xdr:sp macro="" textlink="">
      <xdr:nvSpPr>
        <xdr:cNvPr id="74" name="Textfeld 89">
          <a:extLst>
            <a:ext uri="{FF2B5EF4-FFF2-40B4-BE49-F238E27FC236}">
              <a16:creationId xmlns:a16="http://schemas.microsoft.com/office/drawing/2014/main" id="{00000000-0008-0000-0100-00004A000000}"/>
            </a:ext>
          </a:extLst>
        </xdr:cNvPr>
        <xdr:cNvSpPr txBox="1"/>
      </xdr:nvSpPr>
      <xdr:spPr>
        <a:xfrm>
          <a:off x="1896427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xdr:row>
      <xdr:rowOff>0</xdr:rowOff>
    </xdr:from>
    <xdr:ext cx="184731" cy="264560"/>
    <xdr:sp macro="" textlink="">
      <xdr:nvSpPr>
        <xdr:cNvPr id="108" name="Textfeld 82">
          <a:extLst>
            <a:ext uri="{FF2B5EF4-FFF2-40B4-BE49-F238E27FC236}">
              <a16:creationId xmlns:a16="http://schemas.microsoft.com/office/drawing/2014/main" id="{00000000-0008-0000-0100-00006C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xdr:row>
      <xdr:rowOff>0</xdr:rowOff>
    </xdr:from>
    <xdr:ext cx="184731" cy="264560"/>
    <xdr:sp macro="" textlink="">
      <xdr:nvSpPr>
        <xdr:cNvPr id="109" name="Textfeld 88">
          <a:extLst>
            <a:ext uri="{FF2B5EF4-FFF2-40B4-BE49-F238E27FC236}">
              <a16:creationId xmlns:a16="http://schemas.microsoft.com/office/drawing/2014/main" id="{00000000-0008-0000-0100-00006D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oneCellAnchor>
    <xdr:from>
      <xdr:col>8</xdr:col>
      <xdr:colOff>0</xdr:colOff>
      <xdr:row>9</xdr:row>
      <xdr:rowOff>0</xdr:rowOff>
    </xdr:from>
    <xdr:ext cx="184731" cy="264560"/>
    <xdr:sp macro="" textlink="">
      <xdr:nvSpPr>
        <xdr:cNvPr id="110" name="Textfeld 89">
          <a:extLst>
            <a:ext uri="{FF2B5EF4-FFF2-40B4-BE49-F238E27FC236}">
              <a16:creationId xmlns:a16="http://schemas.microsoft.com/office/drawing/2014/main" id="{00000000-0008-0000-0100-00006E000000}"/>
            </a:ext>
          </a:extLst>
        </xdr:cNvPr>
        <xdr:cNvSpPr txBox="1"/>
      </xdr:nvSpPr>
      <xdr:spPr>
        <a:xfrm>
          <a:off x="25155525" y="1075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99060</xdr:rowOff>
    </xdr:from>
    <xdr:to>
      <xdr:col>9</xdr:col>
      <xdr:colOff>137160</xdr:colOff>
      <xdr:row>11</xdr:row>
      <xdr:rowOff>38100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76200" y="99060"/>
          <a:ext cx="5547360" cy="2034540"/>
          <a:chOff x="38100" y="106680"/>
          <a:chExt cx="5547360" cy="1950720"/>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8100" y="106680"/>
            <a:ext cx="5547360" cy="1950720"/>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de-DE" sz="1100" b="1">
                <a:solidFill>
                  <a:schemeClr val="tx1"/>
                </a:solidFill>
              </a:rPr>
              <a:t>IBAN VALITATION:</a:t>
            </a:r>
          </a:p>
          <a:p>
            <a:pPr algn="l"/>
            <a:endParaRPr lang="de-DE" sz="1100" b="1">
              <a:solidFill>
                <a:schemeClr val="tx1"/>
              </a:solidFill>
            </a:endParaRPr>
          </a:p>
          <a:p>
            <a:pPr algn="l"/>
            <a:r>
              <a:rPr lang="de-DE" sz="1100" b="1">
                <a:solidFill>
                  <a:schemeClr val="tx1"/>
                </a:solidFill>
              </a:rPr>
              <a:t>Clicking the button will activate a macro that  goes trought every row in the matrix, validating the cheksum of the number.</a:t>
            </a:r>
          </a:p>
          <a:p>
            <a:pPr algn="l"/>
            <a:r>
              <a:rPr lang="de-DE" sz="1100" b="1">
                <a:solidFill>
                  <a:schemeClr val="tx1"/>
                </a:solidFill>
              </a:rPr>
              <a:t>If the IBAN is valid, the background of the cell will be filled with a green color. Wheras if the the cell is empty or the IBAN is incorrect, the cell will be filled in red.</a:t>
            </a:r>
          </a:p>
        </xdr:txBody>
      </xdr:sp>
      <mc:AlternateContent xmlns:mc="http://schemas.openxmlformats.org/markup-compatibility/2006">
        <mc:Choice xmlns:a14="http://schemas.microsoft.com/office/drawing/2010/main" Requires="a14">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2039881" y="302911"/>
                <a:ext cx="1372014" cy="30972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9</xdr:col>
      <xdr:colOff>314325</xdr:colOff>
      <xdr:row>0</xdr:row>
      <xdr:rowOff>180975</xdr:rowOff>
    </xdr:from>
    <xdr:to>
      <xdr:col>19</xdr:col>
      <xdr:colOff>19050</xdr:colOff>
      <xdr:row>10</xdr:row>
      <xdr:rowOff>123825</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5800725" y="180975"/>
          <a:ext cx="5800725" cy="1847850"/>
          <a:chOff x="5838825" y="180975"/>
          <a:chExt cx="5800725" cy="1847850"/>
        </a:xfrm>
        <a:solidFill>
          <a:schemeClr val="accent1">
            <a:lumMod val="40000"/>
            <a:lumOff val="60000"/>
          </a:schemeClr>
        </a:solidFill>
      </xdr:grpSpPr>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5838825" y="180975"/>
            <a:ext cx="5800725" cy="1847850"/>
          </a:xfrm>
          <a:prstGeom prst="roundRect">
            <a:avLst/>
          </a:prstGeom>
          <a:grp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a:p>
            <a:pPr algn="l"/>
            <a:endParaRPr lang="en-US" sz="1100"/>
          </a:p>
          <a:p>
            <a:pPr algn="l"/>
            <a:endParaRPr lang="en-US" sz="1100"/>
          </a:p>
          <a:p>
            <a:pPr algn="l"/>
            <a:endParaRPr lang="en-US" sz="1100"/>
          </a:p>
          <a:p>
            <a:pPr algn="l"/>
            <a:endParaRPr lang="en-US" sz="1100"/>
          </a:p>
          <a:p>
            <a:pPr algn="l"/>
            <a:r>
              <a:rPr lang="en-US" sz="1100" b="1"/>
              <a:t>Add</a:t>
            </a:r>
            <a:r>
              <a:rPr lang="en-US" sz="1100" b="1" baseline="0"/>
              <a:t> an empty row:</a:t>
            </a:r>
          </a:p>
          <a:p>
            <a:pPr algn="l"/>
            <a:endParaRPr lang="en-US" sz="1100" b="1" baseline="0"/>
          </a:p>
          <a:p>
            <a:pPr algn="l"/>
            <a:r>
              <a:rPr lang="en-US" sz="1100" b="1" baseline="0"/>
              <a:t>By clicking this button, a new empty row will be included at the end of the matrix with the formulas and empty values defined before.</a:t>
            </a:r>
            <a:endParaRPr lang="en-US" sz="1100" b="1"/>
          </a:p>
        </xdr:txBody>
      </xdr:sp>
      <mc:AlternateContent xmlns:mc="http://schemas.openxmlformats.org/markup-compatibility/2006">
        <mc:Choice xmlns:a14="http://schemas.microsoft.com/office/drawing/2010/main" Requires="a14">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7886700" y="485774"/>
                <a:ext cx="1695450" cy="390525"/>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scobar/AppData/Roaming/ELO%20Digital%20Office/CDC/42/temp/trucks_matrix-67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peyerer/Desktop/Vertragserstellung/trucks_matrix_eins&#220;berschriebe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hristian.classen/AppData/Local/Microsoft/Windows/INetCache/Content.Outlook/6S42DSOI/Kopie%20von%20Company%20info%20sheet%20to%20be%20filled%20by%20potential%20assignor%20D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 val="aux"/>
      <sheetName val="Tabelle3"/>
      <sheetName val="Tabelle2"/>
    </sheetNames>
    <sheetDataSet>
      <sheetData sheetId="0" refreshError="1"/>
      <sheetData sheetId="1" refreshError="1">
        <row r="1">
          <cell r="A1" t="str">
            <v>alpha-2</v>
          </cell>
          <cell r="B1" t="str">
            <v>name</v>
          </cell>
          <cell r="C1" t="str">
            <v>name_DE</v>
          </cell>
          <cell r="D1" t="str">
            <v xml:space="preserve"> iso2</v>
          </cell>
          <cell r="E1" t="str">
            <v>nombre</v>
          </cell>
          <cell r="G1" t="str">
            <v>factor</v>
          </cell>
          <cell r="H1" t="str">
            <v>factor_word_en</v>
          </cell>
          <cell r="I1" t="str">
            <v>factor_word_es</v>
          </cell>
          <cell r="J1" t="str">
            <v>factor_word_de</v>
          </cell>
        </row>
        <row r="2">
          <cell r="A2" t="str">
            <v>AF</v>
          </cell>
          <cell r="B2" t="str">
            <v>Afghanistan</v>
          </cell>
          <cell r="D2" t="str">
            <v>AF</v>
          </cell>
          <cell r="E2" t="str">
            <v>Afganistán</v>
          </cell>
          <cell r="G2">
            <v>0.625</v>
          </cell>
          <cell r="H2" t="str">
            <v>zero point two six five</v>
          </cell>
          <cell r="I2" t="str">
            <v>cero coma seis dos cinco</v>
          </cell>
          <cell r="J2" t="str">
            <v>null komma sechs zwei fünf</v>
          </cell>
          <cell r="AH2" t="str">
            <v>Dr. Ulrich Classen</v>
          </cell>
        </row>
        <row r="3">
          <cell r="A3" t="str">
            <v>AX</v>
          </cell>
          <cell r="B3" t="str">
            <v>Åland Islands</v>
          </cell>
          <cell r="D3" t="str">
            <v>AL</v>
          </cell>
          <cell r="E3" t="str">
            <v>Albania</v>
          </cell>
          <cell r="G3">
            <v>0.65</v>
          </cell>
          <cell r="H3" t="str">
            <v>zero point six five</v>
          </cell>
          <cell r="I3" t="str">
            <v>cero coma seis cinco</v>
          </cell>
          <cell r="J3" t="str">
            <v>null komma sechs fünf</v>
          </cell>
          <cell r="AH3" t="str">
            <v>Vasil Savov</v>
          </cell>
        </row>
        <row r="4">
          <cell r="A4" t="str">
            <v>AL</v>
          </cell>
          <cell r="B4" t="str">
            <v>Albania</v>
          </cell>
          <cell r="D4" t="str">
            <v>DE</v>
          </cell>
          <cell r="E4" t="str">
            <v>Alemania</v>
          </cell>
          <cell r="G4">
            <v>0.66</v>
          </cell>
          <cell r="H4" t="str">
            <v xml:space="preserve">zero point six six </v>
          </cell>
          <cell r="I4" t="str">
            <v>cero coma seis seis</v>
          </cell>
          <cell r="J4" t="str">
            <v>null komma sechs sechs</v>
          </cell>
          <cell r="AH4" t="str">
            <v>Dr. Till Schreiber</v>
          </cell>
        </row>
        <row r="5">
          <cell r="A5" t="str">
            <v>DZ</v>
          </cell>
          <cell r="B5" t="str">
            <v>Algeria</v>
          </cell>
          <cell r="D5" t="str">
            <v>DZ</v>
          </cell>
          <cell r="E5" t="str">
            <v>Algeria</v>
          </cell>
          <cell r="G5">
            <v>0.67</v>
          </cell>
          <cell r="H5" t="str">
            <v>zero point six seven</v>
          </cell>
          <cell r="I5" t="str">
            <v>cero coma seis siete</v>
          </cell>
          <cell r="J5" t="str">
            <v>null komma sechs sieben</v>
          </cell>
          <cell r="AH5" t="str">
            <v>Dr. Ulrich Classen, Dr. Till Schreiber</v>
          </cell>
        </row>
        <row r="6">
          <cell r="A6" t="str">
            <v>AS</v>
          </cell>
          <cell r="B6" t="str">
            <v>American Samoa</v>
          </cell>
          <cell r="D6" t="str">
            <v>AD</v>
          </cell>
          <cell r="E6" t="str">
            <v>Andorra</v>
          </cell>
          <cell r="G6">
            <v>0.68</v>
          </cell>
          <cell r="H6" t="str">
            <v>zero point six eight</v>
          </cell>
          <cell r="I6" t="str">
            <v>cero coma seis ocho</v>
          </cell>
          <cell r="J6" t="str">
            <v>null komma sechs acht</v>
          </cell>
          <cell r="AH6" t="str">
            <v>Dr. Ulrich Classen, Vasil Savov</v>
          </cell>
        </row>
        <row r="7">
          <cell r="A7" t="str">
            <v>AD</v>
          </cell>
          <cell r="B7" t="str">
            <v>Andorra</v>
          </cell>
          <cell r="D7" t="str">
            <v>AO</v>
          </cell>
          <cell r="E7" t="str">
            <v>Angola</v>
          </cell>
          <cell r="G7">
            <v>0.69</v>
          </cell>
          <cell r="H7" t="str">
            <v>zero point six nine</v>
          </cell>
          <cell r="I7" t="str">
            <v>cero coma seis nueve</v>
          </cell>
          <cell r="J7" t="str">
            <v>null komma sechs neun</v>
          </cell>
          <cell r="AH7" t="str">
            <v>Vasil Savov, Dr. Till Schreiber</v>
          </cell>
        </row>
        <row r="8">
          <cell r="A8" t="str">
            <v>AO</v>
          </cell>
          <cell r="B8" t="str">
            <v>Angola</v>
          </cell>
          <cell r="D8" t="str">
            <v>AI</v>
          </cell>
          <cell r="E8" t="str">
            <v>Anguila</v>
          </cell>
          <cell r="G8">
            <v>0.7</v>
          </cell>
          <cell r="H8" t="str">
            <v>zero point seven</v>
          </cell>
          <cell r="I8" t="str">
            <v xml:space="preserve">cero coma siete </v>
          </cell>
          <cell r="J8" t="str">
            <v>null komma sieben</v>
          </cell>
          <cell r="AH8" t="str">
            <v>Dr. Ulrich Classen, Vasil Savov, Dr. Till Schreiber</v>
          </cell>
        </row>
        <row r="9">
          <cell r="A9" t="str">
            <v>AI</v>
          </cell>
          <cell r="B9" t="str">
            <v>Anguilla</v>
          </cell>
          <cell r="D9" t="str">
            <v>AQ</v>
          </cell>
          <cell r="E9" t="str">
            <v>Antártida</v>
          </cell>
          <cell r="G9">
            <v>0.71</v>
          </cell>
          <cell r="H9" t="str">
            <v>zero point seven one</v>
          </cell>
          <cell r="I9" t="str">
            <v>cero coma siete uno</v>
          </cell>
          <cell r="J9" t="str">
            <v>null komma sieben eins</v>
          </cell>
        </row>
        <row r="10">
          <cell r="A10" t="str">
            <v>AQ</v>
          </cell>
          <cell r="B10" t="str">
            <v>Antarctica</v>
          </cell>
          <cell r="D10" t="str">
            <v>AG</v>
          </cell>
          <cell r="E10" t="str">
            <v>Antigua y Barbuda</v>
          </cell>
          <cell r="G10">
            <v>0.72</v>
          </cell>
          <cell r="H10" t="str">
            <v>zero point seven two</v>
          </cell>
          <cell r="I10" t="str">
            <v>cero coma siete dos</v>
          </cell>
          <cell r="J10" t="str">
            <v>null komma sieben zwei</v>
          </cell>
        </row>
        <row r="11">
          <cell r="A11" t="str">
            <v>AG</v>
          </cell>
          <cell r="B11" t="str">
            <v>Antigua and Barbuda</v>
          </cell>
          <cell r="D11" t="str">
            <v>AN</v>
          </cell>
          <cell r="E11" t="str">
            <v>Antillas Neerlandesas</v>
          </cell>
          <cell r="G11">
            <v>0.73</v>
          </cell>
          <cell r="H11" t="str">
            <v>zero point seven three</v>
          </cell>
          <cell r="I11" t="str">
            <v>cero coma siete tree</v>
          </cell>
          <cell r="J11" t="str">
            <v>null komma sieben drei</v>
          </cell>
        </row>
        <row r="12">
          <cell r="A12" t="str">
            <v>AR</v>
          </cell>
          <cell r="B12" t="str">
            <v>Argentina</v>
          </cell>
          <cell r="D12" t="str">
            <v>SA</v>
          </cell>
          <cell r="E12" t="str">
            <v>Arabia Saudita</v>
          </cell>
          <cell r="G12">
            <v>0.74</v>
          </cell>
          <cell r="H12" t="str">
            <v>zero point seven four</v>
          </cell>
          <cell r="I12" t="str">
            <v>cero coma siete cuatros</v>
          </cell>
          <cell r="J12" t="str">
            <v>null komma sieben vier</v>
          </cell>
        </row>
        <row r="13">
          <cell r="A13" t="str">
            <v>AM</v>
          </cell>
          <cell r="B13" t="str">
            <v>Armenia</v>
          </cell>
          <cell r="D13" t="str">
            <v>AR</v>
          </cell>
          <cell r="E13" t="str">
            <v>Argentina</v>
          </cell>
          <cell r="G13">
            <v>0.75</v>
          </cell>
          <cell r="H13" t="str">
            <v>zero point seven five</v>
          </cell>
          <cell r="I13" t="str">
            <v>cero coma siete cinco</v>
          </cell>
          <cell r="J13" t="str">
            <v>null komma sieben fünf</v>
          </cell>
        </row>
        <row r="14">
          <cell r="A14" t="str">
            <v>AW</v>
          </cell>
          <cell r="B14" t="str">
            <v>Aruba</v>
          </cell>
          <cell r="D14" t="str">
            <v>AM</v>
          </cell>
          <cell r="E14" t="str">
            <v>Armenia</v>
          </cell>
          <cell r="G14">
            <v>0.76</v>
          </cell>
          <cell r="H14" t="str">
            <v>zero point seven six</v>
          </cell>
          <cell r="I14" t="str">
            <v>cero coma siete seis</v>
          </cell>
          <cell r="J14" t="str">
            <v>null komma sieben sechs</v>
          </cell>
        </row>
        <row r="15">
          <cell r="A15" t="str">
            <v>AU</v>
          </cell>
          <cell r="B15" t="str">
            <v>Australia</v>
          </cell>
          <cell r="D15" t="str">
            <v>AW</v>
          </cell>
          <cell r="E15" t="str">
            <v>Aruba</v>
          </cell>
          <cell r="G15">
            <v>0.77</v>
          </cell>
          <cell r="H15" t="str">
            <v>zero point seven seven</v>
          </cell>
          <cell r="I15" t="str">
            <v>cero coma siete siete</v>
          </cell>
          <cell r="J15" t="str">
            <v>null komma sieben sieben</v>
          </cell>
        </row>
        <row r="16">
          <cell r="A16" t="str">
            <v>AT</v>
          </cell>
          <cell r="B16" t="str">
            <v>Austria</v>
          </cell>
          <cell r="C16" t="str">
            <v>Österreich</v>
          </cell>
          <cell r="D16" t="str">
            <v>AU</v>
          </cell>
          <cell r="E16" t="str">
            <v>Australia</v>
          </cell>
          <cell r="G16">
            <v>0.77500000000000002</v>
          </cell>
          <cell r="H16" t="str">
            <v>zero point seven seven five</v>
          </cell>
          <cell r="I16" t="str">
            <v>cero coma siete siete cinco</v>
          </cell>
          <cell r="J16" t="str">
            <v>null komma sieben sieben fünf</v>
          </cell>
        </row>
        <row r="17">
          <cell r="A17" t="str">
            <v>AZ</v>
          </cell>
          <cell r="B17" t="str">
            <v>Azerbaijan</v>
          </cell>
          <cell r="D17" t="str">
            <v>AT</v>
          </cell>
          <cell r="E17" t="str">
            <v>Austria</v>
          </cell>
          <cell r="G17">
            <v>0.78</v>
          </cell>
          <cell r="H17" t="str">
            <v>zero point seven eight</v>
          </cell>
          <cell r="I17" t="str">
            <v>cero coma siete ocho</v>
          </cell>
          <cell r="J17" t="str">
            <v>null komma sieben acht</v>
          </cell>
        </row>
        <row r="18">
          <cell r="A18" t="str">
            <v>BS</v>
          </cell>
          <cell r="B18" t="str">
            <v>Bahamas</v>
          </cell>
          <cell r="D18" t="str">
            <v>AZ</v>
          </cell>
          <cell r="E18" t="str">
            <v>Azerbayán</v>
          </cell>
          <cell r="G18">
            <v>0.79</v>
          </cell>
          <cell r="H18" t="str">
            <v>zero point seven nine</v>
          </cell>
          <cell r="I18" t="str">
            <v>cero coma siete nueve</v>
          </cell>
          <cell r="J18" t="str">
            <v>null komma sieben neun</v>
          </cell>
        </row>
        <row r="19">
          <cell r="A19" t="str">
            <v>BH</v>
          </cell>
          <cell r="B19" t="str">
            <v>Bahrain</v>
          </cell>
          <cell r="D19" t="str">
            <v>BE</v>
          </cell>
          <cell r="E19" t="str">
            <v>Bélgica</v>
          </cell>
          <cell r="G19">
            <v>0.8</v>
          </cell>
          <cell r="H19" t="str">
            <v>zero point eight</v>
          </cell>
          <cell r="I19" t="str">
            <v>cero coma ocho</v>
          </cell>
          <cell r="J19" t="str">
            <v>null komma acht</v>
          </cell>
        </row>
        <row r="20">
          <cell r="A20" t="str">
            <v>BD</v>
          </cell>
          <cell r="B20" t="str">
            <v>Bangladesh</v>
          </cell>
          <cell r="D20" t="str">
            <v>BS</v>
          </cell>
          <cell r="E20" t="str">
            <v>Bahamas</v>
          </cell>
          <cell r="G20">
            <v>0.81</v>
          </cell>
          <cell r="H20" t="str">
            <v>zero point eight one</v>
          </cell>
          <cell r="J20" t="str">
            <v>null komma sieben eins</v>
          </cell>
        </row>
        <row r="21">
          <cell r="A21" t="str">
            <v>BB</v>
          </cell>
          <cell r="B21" t="str">
            <v>Barbados</v>
          </cell>
          <cell r="D21" t="str">
            <v>BH</v>
          </cell>
          <cell r="E21" t="str">
            <v>Bahrein</v>
          </cell>
          <cell r="G21">
            <v>0.82</v>
          </cell>
          <cell r="H21" t="str">
            <v>zero point eight two</v>
          </cell>
          <cell r="I21" t="str">
            <v>cero coma ocho dos</v>
          </cell>
          <cell r="J21" t="str">
            <v>null komma sieben 2</v>
          </cell>
        </row>
        <row r="22">
          <cell r="A22" t="str">
            <v>BY</v>
          </cell>
          <cell r="B22" t="str">
            <v>Belarus</v>
          </cell>
          <cell r="D22" t="str">
            <v>BD</v>
          </cell>
          <cell r="E22" t="str">
            <v>Bangladesh</v>
          </cell>
          <cell r="G22">
            <v>0.84</v>
          </cell>
          <cell r="H22" t="str">
            <v>zero point eight four</v>
          </cell>
          <cell r="I22" t="str">
            <v xml:space="preserve">cero coma ocho cuatro </v>
          </cell>
          <cell r="J22" t="str">
            <v>null komma sieben vier</v>
          </cell>
        </row>
        <row r="23">
          <cell r="A23" t="str">
            <v>BE</v>
          </cell>
          <cell r="B23" t="str">
            <v>Belgium</v>
          </cell>
          <cell r="D23" t="str">
            <v>BB</v>
          </cell>
          <cell r="E23" t="str">
            <v>Barbados</v>
          </cell>
        </row>
        <row r="24">
          <cell r="A24" t="str">
            <v>BZ</v>
          </cell>
          <cell r="B24" t="str">
            <v>Belize</v>
          </cell>
          <cell r="D24" t="str">
            <v>BZ</v>
          </cell>
          <cell r="E24" t="str">
            <v>Belice</v>
          </cell>
        </row>
        <row r="25">
          <cell r="A25" t="str">
            <v>BJ</v>
          </cell>
          <cell r="B25" t="str">
            <v>Benin</v>
          </cell>
          <cell r="D25" t="str">
            <v>BJ</v>
          </cell>
          <cell r="E25" t="str">
            <v>Benín</v>
          </cell>
        </row>
        <row r="26">
          <cell r="A26" t="str">
            <v>BM</v>
          </cell>
          <cell r="B26" t="str">
            <v>Bermuda</v>
          </cell>
          <cell r="D26" t="str">
            <v>BT</v>
          </cell>
          <cell r="E26" t="str">
            <v>Bhután</v>
          </cell>
        </row>
        <row r="27">
          <cell r="A27" t="str">
            <v>BT</v>
          </cell>
          <cell r="B27" t="str">
            <v>Bhutan</v>
          </cell>
          <cell r="D27" t="str">
            <v>BY</v>
          </cell>
          <cell r="E27" t="str">
            <v>Bielorrusia</v>
          </cell>
        </row>
        <row r="28">
          <cell r="A28" t="str">
            <v>BO</v>
          </cell>
          <cell r="B28" t="str">
            <v>Bolivia (Plurinational State of)</v>
          </cell>
          <cell r="D28" t="str">
            <v>MM</v>
          </cell>
          <cell r="E28" t="str">
            <v>Birmania</v>
          </cell>
        </row>
        <row r="29">
          <cell r="A29" t="str">
            <v>BQ</v>
          </cell>
          <cell r="B29" t="str">
            <v>Bonaire, Sint Eustatius and Saba</v>
          </cell>
          <cell r="D29" t="str">
            <v>BO</v>
          </cell>
          <cell r="E29" t="str">
            <v>Bolivia</v>
          </cell>
        </row>
        <row r="30">
          <cell r="A30" t="str">
            <v>BA</v>
          </cell>
          <cell r="B30" t="str">
            <v>Bosnia and Herzegovina</v>
          </cell>
          <cell r="D30" t="str">
            <v>BA</v>
          </cell>
          <cell r="E30" t="str">
            <v>Bosnia y Herzegovina</v>
          </cell>
        </row>
        <row r="31">
          <cell r="A31" t="str">
            <v>BW</v>
          </cell>
          <cell r="B31" t="str">
            <v>Botswana</v>
          </cell>
          <cell r="D31" t="str">
            <v>BW</v>
          </cell>
          <cell r="E31" t="str">
            <v>Botsuana</v>
          </cell>
        </row>
        <row r="32">
          <cell r="A32" t="str">
            <v>BV</v>
          </cell>
          <cell r="B32" t="str">
            <v>Bouvet Island</v>
          </cell>
          <cell r="D32" t="str">
            <v>BR</v>
          </cell>
          <cell r="E32" t="str">
            <v>Brasil</v>
          </cell>
        </row>
        <row r="33">
          <cell r="A33" t="str">
            <v>BR</v>
          </cell>
          <cell r="B33" t="str">
            <v>Brazil</v>
          </cell>
          <cell r="D33" t="str">
            <v>BN</v>
          </cell>
          <cell r="E33" t="str">
            <v>Brunéi</v>
          </cell>
        </row>
        <row r="34">
          <cell r="A34" t="str">
            <v>IO</v>
          </cell>
          <cell r="B34" t="str">
            <v>British Indian Ocean Territory</v>
          </cell>
          <cell r="D34" t="str">
            <v>BG</v>
          </cell>
          <cell r="E34" t="str">
            <v>Bulgaria</v>
          </cell>
        </row>
        <row r="35">
          <cell r="A35" t="str">
            <v>BN</v>
          </cell>
          <cell r="B35" t="str">
            <v>Brunei Darussalam</v>
          </cell>
          <cell r="D35" t="str">
            <v>BF</v>
          </cell>
          <cell r="E35" t="str">
            <v>Burkina Faso</v>
          </cell>
        </row>
        <row r="36">
          <cell r="A36" t="str">
            <v>BG</v>
          </cell>
          <cell r="B36" t="str">
            <v>Bulgaria</v>
          </cell>
          <cell r="D36" t="str">
            <v>BI</v>
          </cell>
          <cell r="E36" t="str">
            <v>Burundi</v>
          </cell>
        </row>
        <row r="37">
          <cell r="A37" t="str">
            <v>BF</v>
          </cell>
          <cell r="B37" t="str">
            <v>Burkina Faso</v>
          </cell>
          <cell r="D37" t="str">
            <v>CV</v>
          </cell>
          <cell r="E37" t="str">
            <v>Cabo Verde</v>
          </cell>
        </row>
        <row r="38">
          <cell r="A38" t="str">
            <v>BI</v>
          </cell>
          <cell r="B38" t="str">
            <v>Burundi</v>
          </cell>
          <cell r="D38" t="str">
            <v>KH</v>
          </cell>
          <cell r="E38" t="str">
            <v>Camboya</v>
          </cell>
        </row>
        <row r="39">
          <cell r="A39" t="str">
            <v>KH</v>
          </cell>
          <cell r="B39" t="str">
            <v>Cambodia</v>
          </cell>
          <cell r="D39" t="str">
            <v>CM</v>
          </cell>
          <cell r="E39" t="str">
            <v>Camerún</v>
          </cell>
        </row>
        <row r="40">
          <cell r="A40" t="str">
            <v>CM</v>
          </cell>
          <cell r="B40" t="str">
            <v>Cameroon</v>
          </cell>
          <cell r="D40" t="str">
            <v>CA</v>
          </cell>
          <cell r="E40" t="str">
            <v>Canadá</v>
          </cell>
        </row>
        <row r="41">
          <cell r="A41" t="str">
            <v>CA</v>
          </cell>
          <cell r="B41" t="str">
            <v>Canada</v>
          </cell>
          <cell r="D41" t="str">
            <v>TD</v>
          </cell>
          <cell r="E41" t="str">
            <v>Chad</v>
          </cell>
        </row>
        <row r="42">
          <cell r="A42" t="str">
            <v>CV</v>
          </cell>
          <cell r="B42" t="str">
            <v>Cabo Verde</v>
          </cell>
          <cell r="D42" t="str">
            <v>CL</v>
          </cell>
          <cell r="E42" t="str">
            <v>Chile</v>
          </cell>
        </row>
        <row r="43">
          <cell r="A43" t="str">
            <v>KY</v>
          </cell>
          <cell r="B43" t="str">
            <v>Cayman Islands</v>
          </cell>
          <cell r="D43" t="str">
            <v>CN</v>
          </cell>
          <cell r="E43" t="str">
            <v>China</v>
          </cell>
        </row>
        <row r="44">
          <cell r="A44" t="str">
            <v>CF</v>
          </cell>
          <cell r="B44" t="str">
            <v>Central African Republic</v>
          </cell>
          <cell r="D44" t="str">
            <v>CY</v>
          </cell>
          <cell r="E44" t="str">
            <v>Chipre</v>
          </cell>
        </row>
        <row r="45">
          <cell r="A45" t="str">
            <v>TD</v>
          </cell>
          <cell r="B45" t="str">
            <v>Chad</v>
          </cell>
          <cell r="D45" t="str">
            <v>VA</v>
          </cell>
          <cell r="E45" t="str">
            <v>Ciudad del Vaticano</v>
          </cell>
        </row>
        <row r="46">
          <cell r="A46" t="str">
            <v>CL</v>
          </cell>
          <cell r="B46" t="str">
            <v>Chile</v>
          </cell>
          <cell r="D46" t="str">
            <v>CO</v>
          </cell>
          <cell r="E46" t="str">
            <v>Colombia</v>
          </cell>
        </row>
        <row r="47">
          <cell r="A47" t="str">
            <v>CN</v>
          </cell>
          <cell r="B47" t="str">
            <v>China</v>
          </cell>
          <cell r="D47" t="str">
            <v>KM</v>
          </cell>
          <cell r="E47" t="str">
            <v>Comoras</v>
          </cell>
        </row>
        <row r="48">
          <cell r="A48" t="str">
            <v>CX</v>
          </cell>
          <cell r="B48" t="str">
            <v>Christmas Island</v>
          </cell>
          <cell r="D48" t="str">
            <v>CG</v>
          </cell>
          <cell r="E48" t="str">
            <v>Congo</v>
          </cell>
        </row>
        <row r="49">
          <cell r="A49" t="str">
            <v>CC</v>
          </cell>
          <cell r="B49" t="str">
            <v>Cocos (Keeling) Islands</v>
          </cell>
          <cell r="D49" t="str">
            <v>CD</v>
          </cell>
          <cell r="E49" t="str">
            <v>Congo</v>
          </cell>
        </row>
        <row r="50">
          <cell r="A50" t="str">
            <v>CO</v>
          </cell>
          <cell r="B50" t="str">
            <v>Colombia</v>
          </cell>
          <cell r="D50" t="str">
            <v>KP</v>
          </cell>
          <cell r="E50" t="str">
            <v>Corea del Norte</v>
          </cell>
        </row>
        <row r="51">
          <cell r="A51" t="str">
            <v>KM</v>
          </cell>
          <cell r="B51" t="str">
            <v>Comoros</v>
          </cell>
          <cell r="D51" t="str">
            <v>KR</v>
          </cell>
          <cell r="E51" t="str">
            <v>Corea del Sur</v>
          </cell>
        </row>
        <row r="52">
          <cell r="A52" t="str">
            <v>CG</v>
          </cell>
          <cell r="B52" t="str">
            <v>Congo</v>
          </cell>
          <cell r="D52" t="str">
            <v>CI</v>
          </cell>
          <cell r="E52" t="str">
            <v>Costa de Marfil</v>
          </cell>
        </row>
        <row r="53">
          <cell r="A53" t="str">
            <v>CD</v>
          </cell>
          <cell r="B53" t="str">
            <v>Congo (Democratic Republic of the)</v>
          </cell>
          <cell r="D53" t="str">
            <v>CR</v>
          </cell>
          <cell r="E53" t="str">
            <v>Costa Rica</v>
          </cell>
        </row>
        <row r="54">
          <cell r="A54" t="str">
            <v>CK</v>
          </cell>
          <cell r="B54" t="str">
            <v>Cook Islands</v>
          </cell>
          <cell r="D54" t="str">
            <v>HR</v>
          </cell>
          <cell r="E54" t="str">
            <v>Croacia</v>
          </cell>
        </row>
        <row r="55">
          <cell r="A55" t="str">
            <v>CR</v>
          </cell>
          <cell r="B55" t="str">
            <v>Costa Rica</v>
          </cell>
          <cell r="D55" t="str">
            <v>CU</v>
          </cell>
          <cell r="E55" t="str">
            <v>Cuba</v>
          </cell>
        </row>
        <row r="56">
          <cell r="A56" t="str">
            <v>CI</v>
          </cell>
          <cell r="B56" t="str">
            <v>Côte d'Ivoire</v>
          </cell>
          <cell r="D56" t="str">
            <v>DK</v>
          </cell>
          <cell r="E56" t="str">
            <v>Dinamarca</v>
          </cell>
        </row>
        <row r="57">
          <cell r="A57" t="str">
            <v>HR</v>
          </cell>
          <cell r="B57" t="str">
            <v>Croatia</v>
          </cell>
          <cell r="D57" t="str">
            <v>DM</v>
          </cell>
          <cell r="E57" t="str">
            <v>Dominica</v>
          </cell>
        </row>
        <row r="58">
          <cell r="A58" t="str">
            <v>CU</v>
          </cell>
          <cell r="B58" t="str">
            <v>Cuba</v>
          </cell>
          <cell r="D58" t="str">
            <v>EC</v>
          </cell>
          <cell r="E58" t="str">
            <v>Ecuador</v>
          </cell>
        </row>
        <row r="59">
          <cell r="A59" t="str">
            <v>CW</v>
          </cell>
          <cell r="B59" t="str">
            <v>Curaçao</v>
          </cell>
          <cell r="D59" t="str">
            <v>EG</v>
          </cell>
          <cell r="E59" t="str">
            <v>Egipto</v>
          </cell>
        </row>
        <row r="60">
          <cell r="A60" t="str">
            <v>CY</v>
          </cell>
          <cell r="B60" t="str">
            <v>Cyprus</v>
          </cell>
          <cell r="D60" t="str">
            <v>SV</v>
          </cell>
          <cell r="E60" t="str">
            <v>El Salvador</v>
          </cell>
        </row>
        <row r="61">
          <cell r="A61" t="str">
            <v>CZ</v>
          </cell>
          <cell r="B61" t="str">
            <v>Czech Republic</v>
          </cell>
          <cell r="D61" t="str">
            <v>AE</v>
          </cell>
          <cell r="E61" t="str">
            <v>Emiratos Árabes Unidos</v>
          </cell>
        </row>
        <row r="62">
          <cell r="A62" t="str">
            <v>DK</v>
          </cell>
          <cell r="B62" t="str">
            <v>Denmark</v>
          </cell>
          <cell r="D62" t="str">
            <v>ER</v>
          </cell>
          <cell r="E62" t="str">
            <v>Eritrea</v>
          </cell>
        </row>
        <row r="63">
          <cell r="A63" t="str">
            <v>DJ</v>
          </cell>
          <cell r="B63" t="str">
            <v>Djibouti</v>
          </cell>
          <cell r="D63" t="str">
            <v>SK</v>
          </cell>
          <cell r="E63" t="str">
            <v>Eslovaquia</v>
          </cell>
        </row>
        <row r="64">
          <cell r="A64" t="str">
            <v>DM</v>
          </cell>
          <cell r="B64" t="str">
            <v>Dominica</v>
          </cell>
          <cell r="D64" t="str">
            <v>SI</v>
          </cell>
          <cell r="E64" t="str">
            <v>Eslovenia</v>
          </cell>
        </row>
        <row r="65">
          <cell r="A65" t="str">
            <v>DO</v>
          </cell>
          <cell r="B65" t="str">
            <v>Dominican Republic</v>
          </cell>
          <cell r="D65" t="str">
            <v>ES</v>
          </cell>
          <cell r="E65" t="str">
            <v>España</v>
          </cell>
        </row>
        <row r="66">
          <cell r="A66" t="str">
            <v>EC</v>
          </cell>
          <cell r="B66" t="str">
            <v>Ecuador</v>
          </cell>
          <cell r="D66" t="str">
            <v>US</v>
          </cell>
          <cell r="E66" t="str">
            <v>Estados Unidos de América</v>
          </cell>
        </row>
        <row r="67">
          <cell r="A67" t="str">
            <v>EG</v>
          </cell>
          <cell r="B67" t="str">
            <v>Egypt</v>
          </cell>
          <cell r="D67" t="str">
            <v>EE</v>
          </cell>
          <cell r="E67" t="str">
            <v>Estonia</v>
          </cell>
        </row>
        <row r="68">
          <cell r="A68" t="str">
            <v>SV</v>
          </cell>
          <cell r="B68" t="str">
            <v>El Salvador</v>
          </cell>
          <cell r="D68" t="str">
            <v>ET</v>
          </cell>
          <cell r="E68" t="str">
            <v>Etiopía</v>
          </cell>
        </row>
        <row r="69">
          <cell r="A69" t="str">
            <v>GQ</v>
          </cell>
          <cell r="B69" t="str">
            <v>Equatorial Guinea</v>
          </cell>
          <cell r="D69" t="str">
            <v>PH</v>
          </cell>
          <cell r="E69" t="str">
            <v>Filipinas</v>
          </cell>
        </row>
        <row r="70">
          <cell r="A70" t="str">
            <v>ER</v>
          </cell>
          <cell r="B70" t="str">
            <v>Eritrea</v>
          </cell>
          <cell r="D70" t="str">
            <v>FI</v>
          </cell>
          <cell r="E70" t="str">
            <v>Finlandia</v>
          </cell>
        </row>
        <row r="71">
          <cell r="A71" t="str">
            <v>EE</v>
          </cell>
          <cell r="B71" t="str">
            <v>Estonia</v>
          </cell>
          <cell r="D71" t="str">
            <v>FJ</v>
          </cell>
          <cell r="E71" t="str">
            <v>Fiyi</v>
          </cell>
        </row>
        <row r="72">
          <cell r="A72" t="str">
            <v>ET</v>
          </cell>
          <cell r="B72" t="str">
            <v>Ethiopia</v>
          </cell>
          <cell r="D72" t="str">
            <v>FR</v>
          </cell>
          <cell r="E72" t="str">
            <v>Francia</v>
          </cell>
        </row>
        <row r="73">
          <cell r="A73" t="str">
            <v>FK</v>
          </cell>
          <cell r="B73" t="str">
            <v>Falkland Islands (Malvinas)</v>
          </cell>
          <cell r="D73" t="str">
            <v>GA</v>
          </cell>
          <cell r="E73" t="str">
            <v>Gabón</v>
          </cell>
        </row>
        <row r="74">
          <cell r="A74" t="str">
            <v>FO</v>
          </cell>
          <cell r="B74" t="str">
            <v>Faroe Islands</v>
          </cell>
          <cell r="D74" t="str">
            <v>GM</v>
          </cell>
          <cell r="E74" t="str">
            <v>Gambia</v>
          </cell>
        </row>
        <row r="75">
          <cell r="A75" t="str">
            <v>FJ</v>
          </cell>
          <cell r="B75" t="str">
            <v>Fiji</v>
          </cell>
          <cell r="D75" t="str">
            <v>GE</v>
          </cell>
          <cell r="E75" t="str">
            <v>Georgia</v>
          </cell>
        </row>
        <row r="76">
          <cell r="A76" t="str">
            <v>FI</v>
          </cell>
          <cell r="B76" t="str">
            <v>Finland</v>
          </cell>
          <cell r="D76" t="str">
            <v>GH</v>
          </cell>
          <cell r="E76" t="str">
            <v>Ghana</v>
          </cell>
        </row>
        <row r="77">
          <cell r="A77" t="str">
            <v>FR</v>
          </cell>
          <cell r="B77" t="str">
            <v>France</v>
          </cell>
          <cell r="D77" t="str">
            <v>GI</v>
          </cell>
          <cell r="E77" t="str">
            <v>Gibraltar</v>
          </cell>
        </row>
        <row r="78">
          <cell r="A78" t="str">
            <v>GF</v>
          </cell>
          <cell r="B78" t="str">
            <v>French Guiana</v>
          </cell>
          <cell r="D78" t="str">
            <v>GD</v>
          </cell>
          <cell r="E78" t="str">
            <v>Granada</v>
          </cell>
        </row>
        <row r="79">
          <cell r="A79" t="str">
            <v>PF</v>
          </cell>
          <cell r="B79" t="str">
            <v>French Polynesia</v>
          </cell>
          <cell r="D79" t="str">
            <v>GR</v>
          </cell>
          <cell r="E79" t="str">
            <v>Grecia</v>
          </cell>
        </row>
        <row r="80">
          <cell r="A80" t="str">
            <v>TF</v>
          </cell>
          <cell r="B80" t="str">
            <v>French Southern Territories</v>
          </cell>
          <cell r="D80" t="str">
            <v>GL</v>
          </cell>
          <cell r="E80" t="str">
            <v>Groenlandia</v>
          </cell>
        </row>
        <row r="81">
          <cell r="A81" t="str">
            <v>GA</v>
          </cell>
          <cell r="B81" t="str">
            <v>Gabon</v>
          </cell>
          <cell r="D81" t="str">
            <v>GP</v>
          </cell>
          <cell r="E81" t="str">
            <v>Guadalupe</v>
          </cell>
        </row>
        <row r="82">
          <cell r="A82" t="str">
            <v>GM</v>
          </cell>
          <cell r="B82" t="str">
            <v>Gambia</v>
          </cell>
          <cell r="D82" t="str">
            <v>GU</v>
          </cell>
          <cell r="E82" t="str">
            <v>Guam</v>
          </cell>
        </row>
        <row r="83">
          <cell r="A83" t="str">
            <v>GE</v>
          </cell>
          <cell r="B83" t="str">
            <v>Georgia</v>
          </cell>
          <cell r="D83" t="str">
            <v>GT</v>
          </cell>
          <cell r="E83" t="str">
            <v>Guatemala</v>
          </cell>
        </row>
        <row r="84">
          <cell r="A84" t="str">
            <v>DE</v>
          </cell>
          <cell r="B84" t="str">
            <v>Germany</v>
          </cell>
          <cell r="C84" t="str">
            <v>Deutschland</v>
          </cell>
          <cell r="D84" t="str">
            <v>GF</v>
          </cell>
          <cell r="E84" t="str">
            <v>Guayana Francesa</v>
          </cell>
        </row>
        <row r="85">
          <cell r="A85" t="str">
            <v>GH</v>
          </cell>
          <cell r="B85" t="str">
            <v>Ghana</v>
          </cell>
          <cell r="D85" t="str">
            <v>GG</v>
          </cell>
          <cell r="E85" t="str">
            <v>Guernsey</v>
          </cell>
        </row>
        <row r="86">
          <cell r="A86" t="str">
            <v>GI</v>
          </cell>
          <cell r="B86" t="str">
            <v>Gibraltar</v>
          </cell>
          <cell r="D86" t="str">
            <v>GN</v>
          </cell>
          <cell r="E86" t="str">
            <v>Guinea</v>
          </cell>
        </row>
        <row r="87">
          <cell r="A87" t="str">
            <v>GR</v>
          </cell>
          <cell r="B87" t="str">
            <v>Greece</v>
          </cell>
          <cell r="D87" t="str">
            <v>GQ</v>
          </cell>
          <cell r="E87" t="str">
            <v>Guinea Ecuatorial</v>
          </cell>
        </row>
        <row r="88">
          <cell r="A88" t="str">
            <v>GL</v>
          </cell>
          <cell r="B88" t="str">
            <v>Greenland</v>
          </cell>
          <cell r="D88" t="str">
            <v>GW</v>
          </cell>
          <cell r="E88" t="str">
            <v>Guinea-Bissau</v>
          </cell>
        </row>
        <row r="89">
          <cell r="A89" t="str">
            <v>GD</v>
          </cell>
          <cell r="B89" t="str">
            <v>Grenada</v>
          </cell>
          <cell r="D89" t="str">
            <v>GY</v>
          </cell>
          <cell r="E89" t="str">
            <v>Guyana</v>
          </cell>
        </row>
        <row r="90">
          <cell r="A90" t="str">
            <v>GP</v>
          </cell>
          <cell r="B90" t="str">
            <v>Guadeloupe</v>
          </cell>
          <cell r="D90" t="str">
            <v>HT</v>
          </cell>
          <cell r="E90" t="str">
            <v>Haití</v>
          </cell>
        </row>
        <row r="91">
          <cell r="A91" t="str">
            <v>GU</v>
          </cell>
          <cell r="B91" t="str">
            <v>Guam</v>
          </cell>
          <cell r="D91" t="str">
            <v>HN</v>
          </cell>
          <cell r="E91" t="str">
            <v>Honduras</v>
          </cell>
        </row>
        <row r="92">
          <cell r="A92" t="str">
            <v>GT</v>
          </cell>
          <cell r="B92" t="str">
            <v>Guatemala</v>
          </cell>
          <cell r="D92" t="str">
            <v>HK</v>
          </cell>
          <cell r="E92" t="str">
            <v>Hong kong</v>
          </cell>
        </row>
        <row r="93">
          <cell r="A93" t="str">
            <v>GG</v>
          </cell>
          <cell r="B93" t="str">
            <v>Guernsey</v>
          </cell>
          <cell r="D93" t="str">
            <v>HU</v>
          </cell>
          <cell r="E93" t="str">
            <v>Hungría</v>
          </cell>
        </row>
        <row r="94">
          <cell r="A94" t="str">
            <v>GN</v>
          </cell>
          <cell r="B94" t="str">
            <v>Guinea</v>
          </cell>
          <cell r="D94" t="str">
            <v>IN</v>
          </cell>
          <cell r="E94" t="str">
            <v>India</v>
          </cell>
        </row>
        <row r="95">
          <cell r="A95" t="str">
            <v>GW</v>
          </cell>
          <cell r="B95" t="str">
            <v>Guinea-Bissau</v>
          </cell>
          <cell r="D95" t="str">
            <v>ID</v>
          </cell>
          <cell r="E95" t="str">
            <v>Indonesia</v>
          </cell>
        </row>
        <row r="96">
          <cell r="A96" t="str">
            <v>GY</v>
          </cell>
          <cell r="B96" t="str">
            <v>Guyana</v>
          </cell>
          <cell r="D96" t="str">
            <v>IR</v>
          </cell>
          <cell r="E96" t="str">
            <v>Irán</v>
          </cell>
        </row>
        <row r="97">
          <cell r="A97" t="str">
            <v>HT</v>
          </cell>
          <cell r="B97" t="str">
            <v>Haiti</v>
          </cell>
          <cell r="D97" t="str">
            <v>IQ</v>
          </cell>
          <cell r="E97" t="str">
            <v>Irak</v>
          </cell>
        </row>
        <row r="98">
          <cell r="A98" t="str">
            <v>HM</v>
          </cell>
          <cell r="B98" t="str">
            <v>Heard Island and McDonald Islands</v>
          </cell>
          <cell r="D98" t="str">
            <v>IE</v>
          </cell>
          <cell r="E98" t="str">
            <v>Irlanda</v>
          </cell>
        </row>
        <row r="99">
          <cell r="A99" t="str">
            <v>VA</v>
          </cell>
          <cell r="B99" t="str">
            <v>Holy See</v>
          </cell>
          <cell r="D99" t="str">
            <v>BV</v>
          </cell>
          <cell r="E99" t="str">
            <v>Isla Bouvet</v>
          </cell>
        </row>
        <row r="100">
          <cell r="A100" t="str">
            <v>HN</v>
          </cell>
          <cell r="B100" t="str">
            <v>Honduras</v>
          </cell>
          <cell r="D100" t="str">
            <v>IM</v>
          </cell>
          <cell r="E100" t="str">
            <v>Isla de Man</v>
          </cell>
        </row>
        <row r="101">
          <cell r="A101" t="str">
            <v>HK</v>
          </cell>
          <cell r="B101" t="str">
            <v>Hong Kong</v>
          </cell>
          <cell r="D101" t="str">
            <v>CX</v>
          </cell>
          <cell r="E101" t="str">
            <v>Isla de Navidad</v>
          </cell>
        </row>
        <row r="102">
          <cell r="A102" t="str">
            <v>HU</v>
          </cell>
          <cell r="B102" t="str">
            <v>Hungary</v>
          </cell>
          <cell r="D102" t="str">
            <v>NF</v>
          </cell>
          <cell r="E102" t="str">
            <v>Isla Norfolk</v>
          </cell>
        </row>
        <row r="103">
          <cell r="A103" t="str">
            <v>IS</v>
          </cell>
          <cell r="B103" t="str">
            <v>Iceland</v>
          </cell>
          <cell r="D103" t="str">
            <v>IS</v>
          </cell>
          <cell r="E103" t="str">
            <v>Islandia</v>
          </cell>
        </row>
        <row r="104">
          <cell r="A104" t="str">
            <v>IN</v>
          </cell>
          <cell r="B104" t="str">
            <v>India</v>
          </cell>
          <cell r="D104" t="str">
            <v>BM</v>
          </cell>
          <cell r="E104" t="str">
            <v>Islas Bermudas</v>
          </cell>
        </row>
        <row r="105">
          <cell r="A105" t="str">
            <v>ID</v>
          </cell>
          <cell r="B105" t="str">
            <v>Indonesia</v>
          </cell>
          <cell r="D105" t="str">
            <v>KY</v>
          </cell>
          <cell r="E105" t="str">
            <v>Islas Caimán</v>
          </cell>
        </row>
        <row r="106">
          <cell r="A106" t="str">
            <v>IR</v>
          </cell>
          <cell r="B106" t="str">
            <v>Iran (Islamic Republic of)</v>
          </cell>
          <cell r="D106" t="str">
            <v>CC</v>
          </cell>
          <cell r="E106" t="str">
            <v>Islas Cocos (Keeling)</v>
          </cell>
        </row>
        <row r="107">
          <cell r="A107" t="str">
            <v>IQ</v>
          </cell>
          <cell r="B107" t="str">
            <v>Iraq</v>
          </cell>
          <cell r="D107" t="str">
            <v>CK</v>
          </cell>
          <cell r="E107" t="str">
            <v>Islas Cook</v>
          </cell>
        </row>
        <row r="108">
          <cell r="A108" t="str">
            <v>IE</v>
          </cell>
          <cell r="B108" t="str">
            <v>Ireland</v>
          </cell>
          <cell r="D108" t="str">
            <v>AX</v>
          </cell>
          <cell r="E108" t="str">
            <v>Islas de Åland</v>
          </cell>
        </row>
        <row r="109">
          <cell r="A109" t="str">
            <v>IM</v>
          </cell>
          <cell r="B109" t="str">
            <v>Isle of Man</v>
          </cell>
          <cell r="D109" t="str">
            <v>FO</v>
          </cell>
          <cell r="E109" t="str">
            <v>Islas Feroe</v>
          </cell>
        </row>
        <row r="110">
          <cell r="A110" t="str">
            <v>IL</v>
          </cell>
          <cell r="B110" t="str">
            <v>Israel</v>
          </cell>
          <cell r="D110" t="str">
            <v>GS</v>
          </cell>
          <cell r="E110" t="str">
            <v>Islas Georgias del Sur y Sandwich del Sur</v>
          </cell>
        </row>
        <row r="111">
          <cell r="A111" t="str">
            <v>IT</v>
          </cell>
          <cell r="B111" t="str">
            <v>Italy</v>
          </cell>
          <cell r="D111" t="str">
            <v>HM</v>
          </cell>
          <cell r="E111" t="str">
            <v>Islas Heard y McDonald</v>
          </cell>
        </row>
        <row r="112">
          <cell r="A112" t="str">
            <v>JM</v>
          </cell>
          <cell r="B112" t="str">
            <v>Jamaica</v>
          </cell>
          <cell r="D112" t="str">
            <v>MV</v>
          </cell>
          <cell r="E112" t="str">
            <v>Islas Maldivas</v>
          </cell>
        </row>
        <row r="113">
          <cell r="A113" t="str">
            <v>JP</v>
          </cell>
          <cell r="B113" t="str">
            <v>Japan</v>
          </cell>
          <cell r="D113" t="str">
            <v>FK</v>
          </cell>
          <cell r="E113" t="str">
            <v>Islas Malvinas</v>
          </cell>
        </row>
        <row r="114">
          <cell r="A114" t="str">
            <v>JE</v>
          </cell>
          <cell r="B114" t="str">
            <v>Jersey</v>
          </cell>
          <cell r="D114" t="str">
            <v>MP</v>
          </cell>
          <cell r="E114" t="str">
            <v>Islas Marianas del Norte</v>
          </cell>
        </row>
        <row r="115">
          <cell r="A115" t="str">
            <v>JO</v>
          </cell>
          <cell r="B115" t="str">
            <v>Jordan</v>
          </cell>
          <cell r="D115" t="str">
            <v>MH</v>
          </cell>
          <cell r="E115" t="str">
            <v>Islas Marshall</v>
          </cell>
        </row>
        <row r="116">
          <cell r="A116" t="str">
            <v>KZ</v>
          </cell>
          <cell r="B116" t="str">
            <v>Kazakhstan</v>
          </cell>
          <cell r="D116" t="str">
            <v>PN</v>
          </cell>
          <cell r="E116" t="str">
            <v>Islas Pitcairn</v>
          </cell>
        </row>
        <row r="117">
          <cell r="A117" t="str">
            <v>KE</v>
          </cell>
          <cell r="B117" t="str">
            <v>Kenya</v>
          </cell>
          <cell r="D117" t="str">
            <v>SB</v>
          </cell>
          <cell r="E117" t="str">
            <v>Islas Salomón</v>
          </cell>
        </row>
        <row r="118">
          <cell r="A118" t="str">
            <v>KI</v>
          </cell>
          <cell r="B118" t="str">
            <v>Kiribati</v>
          </cell>
          <cell r="D118" t="str">
            <v>TC</v>
          </cell>
          <cell r="E118" t="str">
            <v>Islas Turcas y Caicos</v>
          </cell>
        </row>
        <row r="119">
          <cell r="A119" t="str">
            <v>KP</v>
          </cell>
          <cell r="B119" t="str">
            <v>Korea (Democratic People's Republic of)</v>
          </cell>
          <cell r="D119" t="str">
            <v>UM</v>
          </cell>
          <cell r="E119" t="str">
            <v>Islas Ultramarinas Menores de Estados Unidos</v>
          </cell>
        </row>
        <row r="120">
          <cell r="A120" t="str">
            <v>KR</v>
          </cell>
          <cell r="B120" t="str">
            <v>Korea (Republic of)</v>
          </cell>
          <cell r="D120" t="str">
            <v>VG</v>
          </cell>
          <cell r="E120" t="str">
            <v>Islas Vírgenes Británicas</v>
          </cell>
        </row>
        <row r="121">
          <cell r="A121" t="str">
            <v>KW</v>
          </cell>
          <cell r="B121" t="str">
            <v>Kuwait</v>
          </cell>
          <cell r="D121" t="str">
            <v>VI</v>
          </cell>
          <cell r="E121" t="str">
            <v>Islas Vírgenes de los Estados Unidos</v>
          </cell>
        </row>
        <row r="122">
          <cell r="A122" t="str">
            <v>KG</v>
          </cell>
          <cell r="B122" t="str">
            <v>Kyrgyzstan</v>
          </cell>
          <cell r="D122" t="str">
            <v>IL</v>
          </cell>
          <cell r="E122" t="str">
            <v>Israel</v>
          </cell>
        </row>
        <row r="123">
          <cell r="A123" t="str">
            <v>LA</v>
          </cell>
          <cell r="B123" t="str">
            <v>Lao People's Democratic Republic</v>
          </cell>
          <cell r="D123" t="str">
            <v>IT</v>
          </cell>
          <cell r="E123" t="str">
            <v>Italia</v>
          </cell>
        </row>
        <row r="124">
          <cell r="A124" t="str">
            <v>LV</v>
          </cell>
          <cell r="B124" t="str">
            <v>Latvia</v>
          </cell>
          <cell r="D124" t="str">
            <v>JM</v>
          </cell>
          <cell r="E124" t="str">
            <v>Jamaica</v>
          </cell>
        </row>
        <row r="125">
          <cell r="A125" t="str">
            <v>LB</v>
          </cell>
          <cell r="B125" t="str">
            <v>Lebanon</v>
          </cell>
          <cell r="D125" t="str">
            <v>JP</v>
          </cell>
          <cell r="E125" t="str">
            <v>Japón</v>
          </cell>
        </row>
        <row r="126">
          <cell r="A126" t="str">
            <v>LS</v>
          </cell>
          <cell r="B126" t="str">
            <v>Lesotho</v>
          </cell>
          <cell r="D126" t="str">
            <v>JE</v>
          </cell>
          <cell r="E126" t="str">
            <v>Jersey</v>
          </cell>
        </row>
        <row r="127">
          <cell r="A127" t="str">
            <v>LR</v>
          </cell>
          <cell r="B127" t="str">
            <v>Liberia</v>
          </cell>
          <cell r="D127" t="str">
            <v>JO</v>
          </cell>
          <cell r="E127" t="str">
            <v>Jordania</v>
          </cell>
        </row>
        <row r="128">
          <cell r="A128" t="str">
            <v>LY</v>
          </cell>
          <cell r="B128" t="str">
            <v>Libya</v>
          </cell>
          <cell r="D128" t="str">
            <v>KZ</v>
          </cell>
          <cell r="E128" t="str">
            <v>Kazajistán</v>
          </cell>
        </row>
        <row r="129">
          <cell r="A129" t="str">
            <v>LI</v>
          </cell>
          <cell r="B129" t="str">
            <v>Liechtenstein</v>
          </cell>
          <cell r="D129" t="str">
            <v>KE</v>
          </cell>
          <cell r="E129" t="str">
            <v>Kenia</v>
          </cell>
        </row>
        <row r="130">
          <cell r="A130" t="str">
            <v>LT</v>
          </cell>
          <cell r="B130" t="str">
            <v>Lithuania</v>
          </cell>
          <cell r="D130" t="str">
            <v>KG</v>
          </cell>
          <cell r="E130" t="str">
            <v>Kirgizstán</v>
          </cell>
        </row>
        <row r="131">
          <cell r="A131" t="str">
            <v>LU</v>
          </cell>
          <cell r="B131" t="str">
            <v>Luxembourg</v>
          </cell>
          <cell r="D131" t="str">
            <v>KI</v>
          </cell>
          <cell r="E131" t="str">
            <v>Kiribati</v>
          </cell>
        </row>
        <row r="132">
          <cell r="A132" t="str">
            <v>MO</v>
          </cell>
          <cell r="B132" t="str">
            <v>Macao</v>
          </cell>
          <cell r="D132" t="str">
            <v>KW</v>
          </cell>
          <cell r="E132" t="str">
            <v>Kuwait</v>
          </cell>
        </row>
        <row r="133">
          <cell r="A133" t="str">
            <v>MK</v>
          </cell>
          <cell r="B133" t="str">
            <v>Macedonia (the former Yugoslav Republic of)</v>
          </cell>
          <cell r="D133" t="str">
            <v>LB</v>
          </cell>
          <cell r="E133" t="str">
            <v>Líbano</v>
          </cell>
        </row>
        <row r="134">
          <cell r="A134" t="str">
            <v>MG</v>
          </cell>
          <cell r="B134" t="str">
            <v>Madagascar</v>
          </cell>
          <cell r="D134" t="str">
            <v>LA</v>
          </cell>
          <cell r="E134" t="str">
            <v>Laos</v>
          </cell>
        </row>
        <row r="135">
          <cell r="A135" t="str">
            <v>MW</v>
          </cell>
          <cell r="B135" t="str">
            <v>Malawi</v>
          </cell>
          <cell r="D135" t="str">
            <v>LS</v>
          </cell>
          <cell r="E135" t="str">
            <v>Lesoto</v>
          </cell>
        </row>
        <row r="136">
          <cell r="A136" t="str">
            <v>MY</v>
          </cell>
          <cell r="B136" t="str">
            <v>Malaysia</v>
          </cell>
          <cell r="D136" t="str">
            <v>LV</v>
          </cell>
          <cell r="E136" t="str">
            <v>Letonia</v>
          </cell>
        </row>
        <row r="137">
          <cell r="A137" t="str">
            <v>MV</v>
          </cell>
          <cell r="B137" t="str">
            <v>Maldives</v>
          </cell>
          <cell r="D137" t="str">
            <v>LR</v>
          </cell>
          <cell r="E137" t="str">
            <v>Liberia</v>
          </cell>
        </row>
        <row r="138">
          <cell r="A138" t="str">
            <v>ML</v>
          </cell>
          <cell r="B138" t="str">
            <v>Mali</v>
          </cell>
          <cell r="D138" t="str">
            <v>LY</v>
          </cell>
          <cell r="E138" t="str">
            <v>Libia</v>
          </cell>
        </row>
        <row r="139">
          <cell r="A139" t="str">
            <v>MT</v>
          </cell>
          <cell r="B139" t="str">
            <v>Malta</v>
          </cell>
          <cell r="D139" t="str">
            <v>LI</v>
          </cell>
          <cell r="E139" t="str">
            <v>Liechtenstein</v>
          </cell>
        </row>
        <row r="140">
          <cell r="A140" t="str">
            <v>MH</v>
          </cell>
          <cell r="B140" t="str">
            <v>Marshall Islands</v>
          </cell>
          <cell r="D140" t="str">
            <v>LT</v>
          </cell>
          <cell r="E140" t="str">
            <v>Lituania</v>
          </cell>
        </row>
        <row r="141">
          <cell r="A141" t="str">
            <v>MQ</v>
          </cell>
          <cell r="B141" t="str">
            <v>Martinique</v>
          </cell>
          <cell r="D141" t="str">
            <v>LU</v>
          </cell>
          <cell r="E141" t="str">
            <v>Luxemburgo</v>
          </cell>
        </row>
        <row r="142">
          <cell r="A142" t="str">
            <v>MR</v>
          </cell>
          <cell r="B142" t="str">
            <v>Mauritania</v>
          </cell>
          <cell r="D142" t="str">
            <v>MX</v>
          </cell>
          <cell r="E142" t="str">
            <v>México</v>
          </cell>
        </row>
        <row r="143">
          <cell r="A143" t="str">
            <v>MU</v>
          </cell>
          <cell r="B143" t="str">
            <v>Mauritius</v>
          </cell>
          <cell r="D143" t="str">
            <v>MC</v>
          </cell>
          <cell r="E143" t="str">
            <v>Mónaco</v>
          </cell>
        </row>
        <row r="144">
          <cell r="A144" t="str">
            <v>YT</v>
          </cell>
          <cell r="B144" t="str">
            <v>Mayotte</v>
          </cell>
          <cell r="D144" t="str">
            <v>MO</v>
          </cell>
          <cell r="E144" t="str">
            <v>Macao</v>
          </cell>
        </row>
        <row r="145">
          <cell r="A145" t="str">
            <v>MX</v>
          </cell>
          <cell r="B145" t="str">
            <v>Mexico</v>
          </cell>
          <cell r="D145" t="str">
            <v>MK</v>
          </cell>
          <cell r="E145" t="str">
            <v>Macedônia</v>
          </cell>
        </row>
        <row r="146">
          <cell r="A146" t="str">
            <v>FM</v>
          </cell>
          <cell r="B146" t="str">
            <v>Micronesia (Federated States of)</v>
          </cell>
          <cell r="D146" t="str">
            <v>MG</v>
          </cell>
          <cell r="E146" t="str">
            <v>Madagascar</v>
          </cell>
        </row>
        <row r="147">
          <cell r="A147" t="str">
            <v>MD</v>
          </cell>
          <cell r="B147" t="str">
            <v>Moldova (Republic of)</v>
          </cell>
          <cell r="D147" t="str">
            <v>MY</v>
          </cell>
          <cell r="E147" t="str">
            <v>Malasia</v>
          </cell>
        </row>
        <row r="148">
          <cell r="A148" t="str">
            <v>MC</v>
          </cell>
          <cell r="B148" t="str">
            <v>Monaco</v>
          </cell>
          <cell r="D148" t="str">
            <v>MW</v>
          </cell>
          <cell r="E148" t="str">
            <v>Malawi</v>
          </cell>
        </row>
        <row r="149">
          <cell r="A149" t="str">
            <v>MN</v>
          </cell>
          <cell r="B149" t="str">
            <v>Mongolia</v>
          </cell>
          <cell r="D149" t="str">
            <v>ML</v>
          </cell>
          <cell r="E149" t="str">
            <v>Mali</v>
          </cell>
        </row>
        <row r="150">
          <cell r="A150" t="str">
            <v>ME</v>
          </cell>
          <cell r="B150" t="str">
            <v>Montenegro</v>
          </cell>
          <cell r="D150" t="str">
            <v>MT</v>
          </cell>
          <cell r="E150" t="str">
            <v>Malta</v>
          </cell>
        </row>
        <row r="151">
          <cell r="A151" t="str">
            <v>MS</v>
          </cell>
          <cell r="B151" t="str">
            <v>Montserrat</v>
          </cell>
          <cell r="D151" t="str">
            <v>MA</v>
          </cell>
          <cell r="E151" t="str">
            <v>Marruecos</v>
          </cell>
        </row>
        <row r="152">
          <cell r="A152" t="str">
            <v>MA</v>
          </cell>
          <cell r="B152" t="str">
            <v>Morocco</v>
          </cell>
          <cell r="D152" t="str">
            <v>MQ</v>
          </cell>
          <cell r="E152" t="str">
            <v>Martinica</v>
          </cell>
        </row>
        <row r="153">
          <cell r="A153" t="str">
            <v>MZ</v>
          </cell>
          <cell r="B153" t="str">
            <v>Mozambique</v>
          </cell>
          <cell r="D153" t="str">
            <v>MU</v>
          </cell>
          <cell r="E153" t="str">
            <v>Mauricio</v>
          </cell>
        </row>
        <row r="154">
          <cell r="A154" t="str">
            <v>MM</v>
          </cell>
          <cell r="B154" t="str">
            <v>Myanmar</v>
          </cell>
          <cell r="D154" t="str">
            <v>MR</v>
          </cell>
          <cell r="E154" t="str">
            <v>Mauritania</v>
          </cell>
        </row>
        <row r="155">
          <cell r="A155" t="str">
            <v>NA</v>
          </cell>
          <cell r="B155" t="str">
            <v>Namibia</v>
          </cell>
          <cell r="D155" t="str">
            <v>YT</v>
          </cell>
          <cell r="E155" t="str">
            <v>Mayotte</v>
          </cell>
        </row>
        <row r="156">
          <cell r="A156" t="str">
            <v>NR</v>
          </cell>
          <cell r="B156" t="str">
            <v>Nauru</v>
          </cell>
          <cell r="D156" t="str">
            <v>FM</v>
          </cell>
          <cell r="E156" t="str">
            <v>Micronesia</v>
          </cell>
        </row>
        <row r="157">
          <cell r="A157" t="str">
            <v>NP</v>
          </cell>
          <cell r="B157" t="str">
            <v>Nepal</v>
          </cell>
          <cell r="D157" t="str">
            <v>MD</v>
          </cell>
          <cell r="E157" t="str">
            <v>Moldavia</v>
          </cell>
        </row>
        <row r="158">
          <cell r="A158" t="str">
            <v>NL</v>
          </cell>
          <cell r="B158" t="str">
            <v>Netherlands</v>
          </cell>
          <cell r="D158" t="str">
            <v>MN</v>
          </cell>
          <cell r="E158" t="str">
            <v>Mongolia</v>
          </cell>
        </row>
        <row r="159">
          <cell r="A159" t="str">
            <v>NC</v>
          </cell>
          <cell r="B159" t="str">
            <v>New Caledonia</v>
          </cell>
          <cell r="D159" t="str">
            <v>ME</v>
          </cell>
          <cell r="E159" t="str">
            <v>Montenegro</v>
          </cell>
        </row>
        <row r="160">
          <cell r="A160" t="str">
            <v>NZ</v>
          </cell>
          <cell r="B160" t="str">
            <v>New Zealand</v>
          </cell>
          <cell r="D160" t="str">
            <v>MS</v>
          </cell>
          <cell r="E160" t="str">
            <v>Montserrat</v>
          </cell>
        </row>
        <row r="161">
          <cell r="A161" t="str">
            <v>NI</v>
          </cell>
          <cell r="B161" t="str">
            <v>Nicaragua</v>
          </cell>
          <cell r="D161" t="str">
            <v>MZ</v>
          </cell>
          <cell r="E161" t="str">
            <v>Mozambique</v>
          </cell>
        </row>
        <row r="162">
          <cell r="A162" t="str">
            <v>NE</v>
          </cell>
          <cell r="B162" t="str">
            <v>Niger</v>
          </cell>
          <cell r="D162" t="str">
            <v>NA</v>
          </cell>
          <cell r="E162" t="str">
            <v>Namibia</v>
          </cell>
        </row>
        <row r="163">
          <cell r="A163" t="str">
            <v>NG</v>
          </cell>
          <cell r="B163" t="str">
            <v>Nigeria</v>
          </cell>
          <cell r="D163" t="str">
            <v>NR</v>
          </cell>
          <cell r="E163" t="str">
            <v>Nauru</v>
          </cell>
        </row>
        <row r="164">
          <cell r="A164" t="str">
            <v>NU</v>
          </cell>
          <cell r="B164" t="str">
            <v>Niue</v>
          </cell>
          <cell r="D164" t="str">
            <v>NP</v>
          </cell>
          <cell r="E164" t="str">
            <v>Nepal</v>
          </cell>
        </row>
        <row r="165">
          <cell r="A165" t="str">
            <v>NF</v>
          </cell>
          <cell r="B165" t="str">
            <v>Norfolk Island</v>
          </cell>
          <cell r="D165" t="str">
            <v>NI</v>
          </cell>
          <cell r="E165" t="str">
            <v>Nicaragua</v>
          </cell>
        </row>
        <row r="166">
          <cell r="A166" t="str">
            <v>MP</v>
          </cell>
          <cell r="B166" t="str">
            <v>Northern Mariana Islands</v>
          </cell>
          <cell r="D166" t="str">
            <v>NE</v>
          </cell>
          <cell r="E166" t="str">
            <v>Niger</v>
          </cell>
        </row>
        <row r="167">
          <cell r="A167" t="str">
            <v>NO</v>
          </cell>
          <cell r="B167" t="str">
            <v>Norway</v>
          </cell>
          <cell r="D167" t="str">
            <v>NG</v>
          </cell>
          <cell r="E167" t="str">
            <v>Nigeria</v>
          </cell>
        </row>
        <row r="168">
          <cell r="A168" t="str">
            <v>OM</v>
          </cell>
          <cell r="B168" t="str">
            <v>Oman</v>
          </cell>
          <cell r="D168" t="str">
            <v>NU</v>
          </cell>
          <cell r="E168" t="str">
            <v>Niue</v>
          </cell>
        </row>
        <row r="169">
          <cell r="A169" t="str">
            <v>PK</v>
          </cell>
          <cell r="B169" t="str">
            <v>Pakistan</v>
          </cell>
          <cell r="D169" t="str">
            <v>NO</v>
          </cell>
          <cell r="E169" t="str">
            <v>Noruega</v>
          </cell>
        </row>
        <row r="170">
          <cell r="A170" t="str">
            <v>PW</v>
          </cell>
          <cell r="B170" t="str">
            <v>Palau</v>
          </cell>
          <cell r="D170" t="str">
            <v>NC</v>
          </cell>
          <cell r="E170" t="str">
            <v>Nueva Caledonia</v>
          </cell>
        </row>
        <row r="171">
          <cell r="A171" t="str">
            <v>PS</v>
          </cell>
          <cell r="B171" t="str">
            <v>Palestine, State of</v>
          </cell>
          <cell r="D171" t="str">
            <v>NZ</v>
          </cell>
          <cell r="E171" t="str">
            <v>Nueva Zelanda</v>
          </cell>
        </row>
        <row r="172">
          <cell r="A172" t="str">
            <v>PA</v>
          </cell>
          <cell r="B172" t="str">
            <v>Panama</v>
          </cell>
          <cell r="D172" t="str">
            <v>OM</v>
          </cell>
          <cell r="E172" t="str">
            <v>Omán</v>
          </cell>
        </row>
        <row r="173">
          <cell r="A173" t="str">
            <v>PG</v>
          </cell>
          <cell r="B173" t="str">
            <v>Papua New Guinea</v>
          </cell>
          <cell r="D173" t="str">
            <v>NL</v>
          </cell>
          <cell r="E173" t="str">
            <v>Países Bajos</v>
          </cell>
        </row>
        <row r="174">
          <cell r="A174" t="str">
            <v>PY</v>
          </cell>
          <cell r="B174" t="str">
            <v>Paraguay</v>
          </cell>
          <cell r="D174" t="str">
            <v>PK</v>
          </cell>
          <cell r="E174" t="str">
            <v>Pakistán</v>
          </cell>
        </row>
        <row r="175">
          <cell r="A175" t="str">
            <v>PE</v>
          </cell>
          <cell r="B175" t="str">
            <v>Peru</v>
          </cell>
          <cell r="D175" t="str">
            <v>PW</v>
          </cell>
          <cell r="E175" t="str">
            <v>Palau</v>
          </cell>
        </row>
        <row r="176">
          <cell r="A176" t="str">
            <v>PH</v>
          </cell>
          <cell r="B176" t="str">
            <v>Philippines</v>
          </cell>
          <cell r="D176" t="str">
            <v>PS</v>
          </cell>
          <cell r="E176" t="str">
            <v>Palestina</v>
          </cell>
        </row>
        <row r="177">
          <cell r="A177" t="str">
            <v>PN</v>
          </cell>
          <cell r="B177" t="str">
            <v>Pitcairn</v>
          </cell>
          <cell r="D177" t="str">
            <v>PA</v>
          </cell>
          <cell r="E177" t="str">
            <v>Panamá</v>
          </cell>
        </row>
        <row r="178">
          <cell r="A178" t="str">
            <v>PL</v>
          </cell>
          <cell r="B178" t="str">
            <v>Poland</v>
          </cell>
          <cell r="D178" t="str">
            <v>PG</v>
          </cell>
          <cell r="E178" t="str">
            <v>Papúa Nueva Guinea</v>
          </cell>
        </row>
        <row r="179">
          <cell r="A179" t="str">
            <v>PT</v>
          </cell>
          <cell r="B179" t="str">
            <v>Portugal</v>
          </cell>
          <cell r="D179" t="str">
            <v>PY</v>
          </cell>
          <cell r="E179" t="str">
            <v>Paraguay</v>
          </cell>
        </row>
        <row r="180">
          <cell r="A180" t="str">
            <v>PR</v>
          </cell>
          <cell r="B180" t="str">
            <v>Puerto Rico</v>
          </cell>
          <cell r="D180" t="str">
            <v>PE</v>
          </cell>
          <cell r="E180" t="str">
            <v>Perú</v>
          </cell>
        </row>
        <row r="181">
          <cell r="A181" t="str">
            <v>QA</v>
          </cell>
          <cell r="B181" t="str">
            <v>Qatar</v>
          </cell>
          <cell r="D181" t="str">
            <v>PF</v>
          </cell>
          <cell r="E181" t="str">
            <v>Polinesia Francesa</v>
          </cell>
        </row>
        <row r="182">
          <cell r="A182" t="str">
            <v>RE</v>
          </cell>
          <cell r="B182" t="str">
            <v>Réunion</v>
          </cell>
          <cell r="D182" t="str">
            <v>PL</v>
          </cell>
          <cell r="E182" t="str">
            <v>Polonia</v>
          </cell>
        </row>
        <row r="183">
          <cell r="A183" t="str">
            <v>RO</v>
          </cell>
          <cell r="B183" t="str">
            <v>Romania</v>
          </cell>
          <cell r="D183" t="str">
            <v>PT</v>
          </cell>
          <cell r="E183" t="str">
            <v>Portugal</v>
          </cell>
        </row>
        <row r="184">
          <cell r="A184" t="str">
            <v>RU</v>
          </cell>
          <cell r="B184" t="str">
            <v>Russian Federation</v>
          </cell>
          <cell r="D184" t="str">
            <v>PR</v>
          </cell>
          <cell r="E184" t="str">
            <v>Puerto Rico</v>
          </cell>
        </row>
        <row r="185">
          <cell r="A185" t="str">
            <v>RW</v>
          </cell>
          <cell r="B185" t="str">
            <v>Rwanda</v>
          </cell>
          <cell r="D185" t="str">
            <v>QA</v>
          </cell>
          <cell r="E185" t="str">
            <v>Qatar</v>
          </cell>
        </row>
        <row r="186">
          <cell r="A186" t="str">
            <v>BL</v>
          </cell>
          <cell r="B186" t="str">
            <v>Saint Barthélemy</v>
          </cell>
          <cell r="D186" t="str">
            <v>GB</v>
          </cell>
          <cell r="E186" t="str">
            <v>Reino Unido</v>
          </cell>
        </row>
        <row r="187">
          <cell r="A187" t="str">
            <v>SH</v>
          </cell>
          <cell r="B187" t="str">
            <v>Saint Helena, Ascension and Tristan da Cunha</v>
          </cell>
          <cell r="D187" t="str">
            <v>CF</v>
          </cell>
          <cell r="E187" t="str">
            <v>República Centroafricana</v>
          </cell>
        </row>
        <row r="188">
          <cell r="A188" t="str">
            <v>KN</v>
          </cell>
          <cell r="B188" t="str">
            <v>Saint Kitts and Nevis</v>
          </cell>
          <cell r="D188" t="str">
            <v>CZ</v>
          </cell>
          <cell r="E188" t="str">
            <v>República Checa</v>
          </cell>
        </row>
        <row r="189">
          <cell r="A189" t="str">
            <v>LC</v>
          </cell>
          <cell r="B189" t="str">
            <v>Saint Lucia</v>
          </cell>
          <cell r="D189" t="str">
            <v>DO</v>
          </cell>
          <cell r="E189" t="str">
            <v>República Dominicana</v>
          </cell>
        </row>
        <row r="190">
          <cell r="A190" t="str">
            <v>MF</v>
          </cell>
          <cell r="B190" t="str">
            <v>Saint Martin (French part)</v>
          </cell>
          <cell r="D190" t="str">
            <v>RE</v>
          </cell>
          <cell r="E190" t="str">
            <v>Reunión</v>
          </cell>
        </row>
        <row r="191">
          <cell r="A191" t="str">
            <v>PM</v>
          </cell>
          <cell r="B191" t="str">
            <v>Saint Pierre and Miquelon</v>
          </cell>
          <cell r="D191" t="str">
            <v>RW</v>
          </cell>
          <cell r="E191" t="str">
            <v>Ruanda</v>
          </cell>
        </row>
        <row r="192">
          <cell r="A192" t="str">
            <v>VC</v>
          </cell>
          <cell r="B192" t="str">
            <v>Saint Vincent and the Grenadines</v>
          </cell>
          <cell r="D192" t="str">
            <v>RO</v>
          </cell>
          <cell r="E192" t="str">
            <v>Rumanía</v>
          </cell>
        </row>
        <row r="193">
          <cell r="A193" t="str">
            <v>WS</v>
          </cell>
          <cell r="B193" t="str">
            <v>Samoa</v>
          </cell>
          <cell r="D193" t="str">
            <v>RU</v>
          </cell>
          <cell r="E193" t="str">
            <v>Rusia</v>
          </cell>
        </row>
        <row r="194">
          <cell r="A194" t="str">
            <v>SM</v>
          </cell>
          <cell r="B194" t="str">
            <v>San Marino</v>
          </cell>
          <cell r="D194" t="str">
            <v>EH</v>
          </cell>
          <cell r="E194" t="str">
            <v>Sahara Occidental</v>
          </cell>
        </row>
        <row r="195">
          <cell r="A195" t="str">
            <v>ST</v>
          </cell>
          <cell r="B195" t="str">
            <v>Sao Tome and Principe</v>
          </cell>
          <cell r="D195" t="str">
            <v>WS</v>
          </cell>
          <cell r="E195" t="str">
            <v>Samoa</v>
          </cell>
        </row>
        <row r="196">
          <cell r="A196" t="str">
            <v>SA</v>
          </cell>
          <cell r="B196" t="str">
            <v>Saudi Arabia</v>
          </cell>
          <cell r="D196" t="str">
            <v>AS</v>
          </cell>
          <cell r="E196" t="str">
            <v>Samoa Americana</v>
          </cell>
        </row>
        <row r="197">
          <cell r="A197" t="str">
            <v>SN</v>
          </cell>
          <cell r="B197" t="str">
            <v>Senegal</v>
          </cell>
          <cell r="D197" t="str">
            <v>BL</v>
          </cell>
          <cell r="E197" t="str">
            <v>San Bartolomé</v>
          </cell>
        </row>
        <row r="198">
          <cell r="A198" t="str">
            <v>RS</v>
          </cell>
          <cell r="B198" t="str">
            <v>Serbia</v>
          </cell>
          <cell r="D198" t="str">
            <v>KN</v>
          </cell>
          <cell r="E198" t="str">
            <v>San Cristóbal y Nieves</v>
          </cell>
        </row>
        <row r="199">
          <cell r="A199" t="str">
            <v>SC</v>
          </cell>
          <cell r="B199" t="str">
            <v>Seychelles</v>
          </cell>
          <cell r="D199" t="str">
            <v>SM</v>
          </cell>
          <cell r="E199" t="str">
            <v>San Marino</v>
          </cell>
        </row>
        <row r="200">
          <cell r="A200" t="str">
            <v>SL</v>
          </cell>
          <cell r="B200" t="str">
            <v>Sierra Leone</v>
          </cell>
          <cell r="D200" t="str">
            <v>MF</v>
          </cell>
          <cell r="E200" t="str">
            <v>San Martín (Francia)</v>
          </cell>
        </row>
        <row r="201">
          <cell r="A201" t="str">
            <v>SG</v>
          </cell>
          <cell r="B201" t="str">
            <v>Singapore</v>
          </cell>
          <cell r="D201" t="str">
            <v>PM</v>
          </cell>
          <cell r="E201" t="str">
            <v>San Pedro y Miquelón</v>
          </cell>
        </row>
        <row r="202">
          <cell r="A202" t="str">
            <v>SX</v>
          </cell>
          <cell r="B202" t="str">
            <v>Sint Maarten (Dutch part)</v>
          </cell>
          <cell r="D202" t="str">
            <v>VC</v>
          </cell>
          <cell r="E202" t="str">
            <v>San Vicente y las Granadinas</v>
          </cell>
        </row>
        <row r="203">
          <cell r="A203" t="str">
            <v>SK</v>
          </cell>
          <cell r="B203" t="str">
            <v>Slovakia</v>
          </cell>
          <cell r="D203" t="str">
            <v>SH</v>
          </cell>
          <cell r="E203" t="str">
            <v>Santa Elena</v>
          </cell>
        </row>
        <row r="204">
          <cell r="A204" t="str">
            <v>SI</v>
          </cell>
          <cell r="B204" t="str">
            <v>Slovenia</v>
          </cell>
          <cell r="D204" t="str">
            <v>LC</v>
          </cell>
          <cell r="E204" t="str">
            <v>Santa Lucía</v>
          </cell>
        </row>
        <row r="205">
          <cell r="A205" t="str">
            <v>SB</v>
          </cell>
          <cell r="B205" t="str">
            <v>Solomon Islands</v>
          </cell>
          <cell r="D205" t="str">
            <v>ST</v>
          </cell>
          <cell r="E205" t="str">
            <v>Santo Tomé y Príncipe</v>
          </cell>
        </row>
        <row r="206">
          <cell r="A206" t="str">
            <v>SO</v>
          </cell>
          <cell r="B206" t="str">
            <v>Somalia</v>
          </cell>
          <cell r="D206" t="str">
            <v>SN</v>
          </cell>
          <cell r="E206" t="str">
            <v>Senegal</v>
          </cell>
        </row>
        <row r="207">
          <cell r="A207" t="str">
            <v>ZA</v>
          </cell>
          <cell r="B207" t="str">
            <v>South Africa</v>
          </cell>
          <cell r="D207" t="str">
            <v>RS</v>
          </cell>
          <cell r="E207" t="str">
            <v>Serbia</v>
          </cell>
        </row>
        <row r="208">
          <cell r="A208" t="str">
            <v>GS</v>
          </cell>
          <cell r="B208" t="str">
            <v>South Georgia and the South Sandwich Islands</v>
          </cell>
          <cell r="D208" t="str">
            <v>SC</v>
          </cell>
          <cell r="E208" t="str">
            <v>Seychelles</v>
          </cell>
        </row>
        <row r="209">
          <cell r="A209" t="str">
            <v>SS</v>
          </cell>
          <cell r="B209" t="str">
            <v>South Sudan</v>
          </cell>
          <cell r="D209" t="str">
            <v>SL</v>
          </cell>
          <cell r="E209" t="str">
            <v>Sierra Leona</v>
          </cell>
        </row>
        <row r="210">
          <cell r="A210" t="str">
            <v>ES</v>
          </cell>
          <cell r="B210" t="str">
            <v>Spain</v>
          </cell>
          <cell r="C210" t="str">
            <v>Spanien</v>
          </cell>
          <cell r="D210" t="str">
            <v>SG</v>
          </cell>
          <cell r="E210" t="str">
            <v>Singapur</v>
          </cell>
        </row>
        <row r="211">
          <cell r="A211" t="str">
            <v>LK</v>
          </cell>
          <cell r="B211" t="str">
            <v>Sri Lanka</v>
          </cell>
          <cell r="D211" t="str">
            <v>SY</v>
          </cell>
          <cell r="E211" t="str">
            <v>Siria</v>
          </cell>
        </row>
        <row r="212">
          <cell r="A212" t="str">
            <v>SD</v>
          </cell>
          <cell r="B212" t="str">
            <v>Sudan</v>
          </cell>
          <cell r="D212" t="str">
            <v>SO</v>
          </cell>
          <cell r="E212" t="str">
            <v>Somalia</v>
          </cell>
        </row>
        <row r="213">
          <cell r="A213" t="str">
            <v>SR</v>
          </cell>
          <cell r="B213" t="str">
            <v>Suriname</v>
          </cell>
          <cell r="D213" t="str">
            <v>LK</v>
          </cell>
          <cell r="E213" t="str">
            <v>Sri lanka</v>
          </cell>
        </row>
        <row r="214">
          <cell r="A214" t="str">
            <v>SJ</v>
          </cell>
          <cell r="B214" t="str">
            <v>Svalbard and Jan Mayen</v>
          </cell>
          <cell r="D214" t="str">
            <v>ZA</v>
          </cell>
          <cell r="E214" t="str">
            <v>Sudáfrica</v>
          </cell>
        </row>
        <row r="215">
          <cell r="A215" t="str">
            <v>SZ</v>
          </cell>
          <cell r="B215" t="str">
            <v>Swaziland</v>
          </cell>
          <cell r="D215" t="str">
            <v>SD</v>
          </cell>
          <cell r="E215" t="str">
            <v>Sudán</v>
          </cell>
        </row>
        <row r="216">
          <cell r="A216" t="str">
            <v>SE</v>
          </cell>
          <cell r="B216" t="str">
            <v>Sweden</v>
          </cell>
          <cell r="D216" t="str">
            <v>SE</v>
          </cell>
          <cell r="E216" t="str">
            <v>Suecia</v>
          </cell>
        </row>
        <row r="217">
          <cell r="A217" t="str">
            <v>CH</v>
          </cell>
          <cell r="B217" t="str">
            <v>Switzerland</v>
          </cell>
          <cell r="C217" t="str">
            <v>Schweiz</v>
          </cell>
          <cell r="D217" t="str">
            <v>CH</v>
          </cell>
          <cell r="E217" t="str">
            <v>Suiza</v>
          </cell>
        </row>
        <row r="218">
          <cell r="A218" t="str">
            <v>SY</v>
          </cell>
          <cell r="B218" t="str">
            <v>Syrian Arab Republic</v>
          </cell>
          <cell r="D218" t="str">
            <v>SR</v>
          </cell>
          <cell r="E218" t="str">
            <v>Surinám</v>
          </cell>
        </row>
        <row r="219">
          <cell r="A219" t="str">
            <v>TW</v>
          </cell>
          <cell r="B219" t="str">
            <v>Taiwan, Province of China</v>
          </cell>
          <cell r="D219" t="str">
            <v>SJ</v>
          </cell>
          <cell r="E219" t="str">
            <v>Svalbard y Jan Mayen</v>
          </cell>
        </row>
        <row r="220">
          <cell r="A220" t="str">
            <v>TJ</v>
          </cell>
          <cell r="B220" t="str">
            <v>Tajikistan</v>
          </cell>
          <cell r="D220" t="str">
            <v>SZ</v>
          </cell>
          <cell r="E220" t="str">
            <v>Swazilandia</v>
          </cell>
        </row>
        <row r="221">
          <cell r="A221" t="str">
            <v>TZ</v>
          </cell>
          <cell r="B221" t="str">
            <v>Tanzania, United Republic of</v>
          </cell>
          <cell r="D221" t="str">
            <v>TJ</v>
          </cell>
          <cell r="E221" t="str">
            <v>Tadjikistán</v>
          </cell>
        </row>
        <row r="222">
          <cell r="A222" t="str">
            <v>TH</v>
          </cell>
          <cell r="B222" t="str">
            <v>Thailand</v>
          </cell>
          <cell r="D222" t="str">
            <v>TH</v>
          </cell>
          <cell r="E222" t="str">
            <v>Tailandia</v>
          </cell>
        </row>
        <row r="223">
          <cell r="A223" t="str">
            <v>TL</v>
          </cell>
          <cell r="B223" t="str">
            <v>Timor-Leste</v>
          </cell>
          <cell r="D223" t="str">
            <v>TW</v>
          </cell>
          <cell r="E223" t="str">
            <v>Taiwán</v>
          </cell>
        </row>
        <row r="224">
          <cell r="A224" t="str">
            <v>TG</v>
          </cell>
          <cell r="B224" t="str">
            <v>Togo</v>
          </cell>
          <cell r="D224" t="str">
            <v>TZ</v>
          </cell>
          <cell r="E224" t="str">
            <v>Tanzania</v>
          </cell>
        </row>
        <row r="225">
          <cell r="A225" t="str">
            <v>TK</v>
          </cell>
          <cell r="B225" t="str">
            <v>Tokelau</v>
          </cell>
          <cell r="D225" t="str">
            <v>IO</v>
          </cell>
          <cell r="E225" t="str">
            <v>Territorio Británico del Océano Índico</v>
          </cell>
        </row>
        <row r="226">
          <cell r="A226" t="str">
            <v>TO</v>
          </cell>
          <cell r="B226" t="str">
            <v>Tonga</v>
          </cell>
          <cell r="D226" t="str">
            <v>TF</v>
          </cell>
          <cell r="E226" t="str">
            <v>Territorios Australes y Antárticas Franceses</v>
          </cell>
        </row>
        <row r="227">
          <cell r="A227" t="str">
            <v>TT</v>
          </cell>
          <cell r="B227" t="str">
            <v>Trinidad and Tobago</v>
          </cell>
          <cell r="D227" t="str">
            <v>TL</v>
          </cell>
          <cell r="E227" t="str">
            <v>Timor Oriental</v>
          </cell>
        </row>
        <row r="228">
          <cell r="A228" t="str">
            <v>TN</v>
          </cell>
          <cell r="B228" t="str">
            <v>Tunisia</v>
          </cell>
          <cell r="D228" t="str">
            <v>TG</v>
          </cell>
          <cell r="E228" t="str">
            <v>Togo</v>
          </cell>
        </row>
        <row r="229">
          <cell r="A229" t="str">
            <v>TR</v>
          </cell>
          <cell r="B229" t="str">
            <v>Turkey</v>
          </cell>
          <cell r="D229" t="str">
            <v>TK</v>
          </cell>
          <cell r="E229" t="str">
            <v>Tokelau</v>
          </cell>
        </row>
        <row r="230">
          <cell r="A230" t="str">
            <v>TM</v>
          </cell>
          <cell r="B230" t="str">
            <v>Turkmenistan</v>
          </cell>
          <cell r="D230" t="str">
            <v>TO</v>
          </cell>
          <cell r="E230" t="str">
            <v>Tonga</v>
          </cell>
        </row>
        <row r="231">
          <cell r="A231" t="str">
            <v>TC</v>
          </cell>
          <cell r="B231" t="str">
            <v>Turks and Caicos Islands</v>
          </cell>
          <cell r="D231" t="str">
            <v>TT</v>
          </cell>
          <cell r="E231" t="str">
            <v>Trinidad y Tobago</v>
          </cell>
        </row>
        <row r="232">
          <cell r="A232" t="str">
            <v>TV</v>
          </cell>
          <cell r="B232" t="str">
            <v>Tuvalu</v>
          </cell>
          <cell r="D232" t="str">
            <v>TN</v>
          </cell>
          <cell r="E232" t="str">
            <v>Tunez</v>
          </cell>
        </row>
        <row r="233">
          <cell r="A233" t="str">
            <v>UG</v>
          </cell>
          <cell r="B233" t="str">
            <v>Uganda</v>
          </cell>
          <cell r="D233" t="str">
            <v>TM</v>
          </cell>
          <cell r="E233" t="str">
            <v>Turkmenistán</v>
          </cell>
        </row>
        <row r="234">
          <cell r="A234" t="str">
            <v>UA</v>
          </cell>
          <cell r="B234" t="str">
            <v>Ukraine</v>
          </cell>
          <cell r="D234" t="str">
            <v>TR</v>
          </cell>
          <cell r="E234" t="str">
            <v>Turquía</v>
          </cell>
        </row>
        <row r="235">
          <cell r="A235" t="str">
            <v>AE</v>
          </cell>
          <cell r="B235" t="str">
            <v>United Arab Emirates</v>
          </cell>
          <cell r="D235" t="str">
            <v>TV</v>
          </cell>
          <cell r="E235" t="str">
            <v>Tuvalu</v>
          </cell>
        </row>
        <row r="236">
          <cell r="A236" t="str">
            <v>GB</v>
          </cell>
          <cell r="B236" t="str">
            <v>United Kingdom of Great Britain and Northern Ireland</v>
          </cell>
          <cell r="D236" t="str">
            <v>UA</v>
          </cell>
          <cell r="E236" t="str">
            <v>Ucrania</v>
          </cell>
        </row>
        <row r="237">
          <cell r="A237" t="str">
            <v>US</v>
          </cell>
          <cell r="B237" t="str">
            <v>United States of America</v>
          </cell>
          <cell r="D237" t="str">
            <v>UG</v>
          </cell>
          <cell r="E237" t="str">
            <v>Uganda</v>
          </cell>
        </row>
        <row r="238">
          <cell r="A238" t="str">
            <v>UM</v>
          </cell>
          <cell r="B238" t="str">
            <v>United States Minor Outlying Islands</v>
          </cell>
          <cell r="D238" t="str">
            <v>UY</v>
          </cell>
          <cell r="E238" t="str">
            <v>Uruguay</v>
          </cell>
        </row>
        <row r="239">
          <cell r="A239" t="str">
            <v>UY</v>
          </cell>
          <cell r="B239" t="str">
            <v>Uruguay</v>
          </cell>
          <cell r="D239" t="str">
            <v>UZ</v>
          </cell>
          <cell r="E239" t="str">
            <v>Uzbekistán</v>
          </cell>
        </row>
        <row r="240">
          <cell r="A240" t="str">
            <v>UZ</v>
          </cell>
          <cell r="B240" t="str">
            <v>Uzbekistan</v>
          </cell>
          <cell r="D240" t="str">
            <v>VU</v>
          </cell>
          <cell r="E240" t="str">
            <v>Vanuatu</v>
          </cell>
        </row>
        <row r="241">
          <cell r="A241" t="str">
            <v>VU</v>
          </cell>
          <cell r="B241" t="str">
            <v>Vanuatu</v>
          </cell>
          <cell r="D241" t="str">
            <v>VE</v>
          </cell>
          <cell r="E241" t="str">
            <v>Venezuela</v>
          </cell>
        </row>
        <row r="242">
          <cell r="A242" t="str">
            <v>VE</v>
          </cell>
          <cell r="B242" t="str">
            <v>Venezuela (Bolivarian Republic of)</v>
          </cell>
          <cell r="D242" t="str">
            <v>VN</v>
          </cell>
          <cell r="E242" t="str">
            <v>Vietnam</v>
          </cell>
        </row>
        <row r="243">
          <cell r="A243" t="str">
            <v>VN</v>
          </cell>
          <cell r="B243" t="str">
            <v>Viet Nam</v>
          </cell>
          <cell r="D243" t="str">
            <v>WF</v>
          </cell>
          <cell r="E243" t="str">
            <v>Wallis y Futuna</v>
          </cell>
        </row>
        <row r="244">
          <cell r="A244" t="str">
            <v>VG</v>
          </cell>
          <cell r="B244" t="str">
            <v>Virgin Islands (British)</v>
          </cell>
          <cell r="D244" t="str">
            <v>YE</v>
          </cell>
          <cell r="E244" t="str">
            <v>Yemen</v>
          </cell>
        </row>
        <row r="245">
          <cell r="A245" t="str">
            <v>VI</v>
          </cell>
          <cell r="B245" t="str">
            <v>Virgin Islands (U.S.)</v>
          </cell>
          <cell r="D245" t="str">
            <v>DJ</v>
          </cell>
          <cell r="E245" t="str">
            <v>Yibuti</v>
          </cell>
        </row>
        <row r="246">
          <cell r="A246" t="str">
            <v>WF</v>
          </cell>
          <cell r="B246" t="str">
            <v>Wallis and Futuna</v>
          </cell>
          <cell r="D246" t="str">
            <v>ZM</v>
          </cell>
          <cell r="E246" t="str">
            <v>Zambia</v>
          </cell>
        </row>
        <row r="247">
          <cell r="A247" t="str">
            <v>EH</v>
          </cell>
          <cell r="B247" t="str">
            <v>Western Sahara</v>
          </cell>
          <cell r="D247" t="str">
            <v>ZW</v>
          </cell>
          <cell r="E247" t="str">
            <v>Zimbabue</v>
          </cell>
        </row>
        <row r="248">
          <cell r="A248" t="str">
            <v>YE</v>
          </cell>
          <cell r="B248" t="str">
            <v>Yemen</v>
          </cell>
          <cell r="D248" t="str">
            <v>ES</v>
          </cell>
          <cell r="E248" t="str">
            <v>España</v>
          </cell>
        </row>
        <row r="249">
          <cell r="A249" t="str">
            <v>ZM</v>
          </cell>
          <cell r="B249" t="str">
            <v>Zambia</v>
          </cell>
        </row>
        <row r="250">
          <cell r="A250" t="str">
            <v>ZW</v>
          </cell>
          <cell r="B250" t="str">
            <v>Zimbabwe</v>
          </cell>
        </row>
      </sheetData>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 val="Macros"/>
      <sheetName val="Tabelle4"/>
      <sheetName val="aux"/>
      <sheetName val="Tabelle3"/>
      <sheetName val="Tabelle2"/>
    </sheetNames>
    <sheetDataSet>
      <sheetData sheetId="0"/>
      <sheetData sheetId="1"/>
      <sheetData sheetId="2"/>
      <sheetData sheetId="3">
        <row r="1">
          <cell r="A1" t="str">
            <v>alpha-2</v>
          </cell>
        </row>
      </sheetData>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Tabelle1"/>
    </sheetNames>
    <sheetDataSet>
      <sheetData sheetId="0"/>
      <sheetData sheetId="1"/>
    </sheetDataSet>
  </externalBook>
</externalLink>
</file>

<file path=xl/tables/table1.xml><?xml version="1.0" encoding="utf-8"?>
<table xmlns="http://schemas.openxmlformats.org/spreadsheetml/2006/main" id="1" name="Table1" displayName="Table1" ref="K1:M11" totalsRowShown="0" headerRowDxfId="5" headerRowBorderDxfId="4" tableBorderDxfId="3">
  <autoFilter ref="K1:M11"/>
  <sortState ref="K2:M6">
    <sortCondition ref="K1:K6"/>
  </sortState>
  <tableColumns count="3">
    <tableColumn id="1" name="pay_fix;" dataDxfId="2"/>
    <tableColumn id="2" name="pay_fix_word_en" dataDxfId="1"/>
    <tableColumn id="3" name="pay_fix_word_es" data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mailto:hschroth@schroth-paletten.de" TargetMode="External"/><Relationship Id="rId117" Type="http://schemas.openxmlformats.org/officeDocument/2006/relationships/hyperlink" Target="mailto:vicente.garrote@hotmail.es;" TargetMode="External"/><Relationship Id="rId21" Type="http://schemas.openxmlformats.org/officeDocument/2006/relationships/hyperlink" Target="mailto:c.grundmann@bg-getraenke.de" TargetMode="External"/><Relationship Id="rId42" Type="http://schemas.openxmlformats.org/officeDocument/2006/relationships/hyperlink" Target="mailto:patricia.garcia@carvolum.com" TargetMode="External"/><Relationship Id="rId47" Type="http://schemas.openxmlformats.org/officeDocument/2006/relationships/hyperlink" Target="mailto:bart.vervoort@ab-inbev.com" TargetMode="External"/><Relationship Id="rId63" Type="http://schemas.openxmlformats.org/officeDocument/2006/relationships/hyperlink" Target="mailto:wolter@getraenke-essmann.de" TargetMode="External"/><Relationship Id="rId68" Type="http://schemas.openxmlformats.org/officeDocument/2006/relationships/hyperlink" Target="mailto:gausepohl@whg.de" TargetMode="External"/><Relationship Id="rId84" Type="http://schemas.openxmlformats.org/officeDocument/2006/relationships/hyperlink" Target="mailto:sandrine.ville@transalliance.eu" TargetMode="External"/><Relationship Id="rId89" Type="http://schemas.openxmlformats.org/officeDocument/2006/relationships/hyperlink" Target="mailto:sandrine.ville@transalliance.eu" TargetMode="External"/><Relationship Id="rId112" Type="http://schemas.openxmlformats.org/officeDocument/2006/relationships/hyperlink" Target="mailto:nbtransportes.laboral@gmail.com" TargetMode="External"/><Relationship Id="rId133" Type="http://schemas.openxmlformats.org/officeDocument/2006/relationships/hyperlink" Target="mailto:nbtransportes.laboral@gmail.com" TargetMode="External"/><Relationship Id="rId138" Type="http://schemas.openxmlformats.org/officeDocument/2006/relationships/hyperlink" Target="mailto:nbtransportes.laboral@gmail.com" TargetMode="External"/><Relationship Id="rId154" Type="http://schemas.openxmlformats.org/officeDocument/2006/relationships/hyperlink" Target="mailto:pauline.didelot@corsi.fr" TargetMode="External"/><Relationship Id="rId159" Type="http://schemas.openxmlformats.org/officeDocument/2006/relationships/printerSettings" Target="../printerSettings/printerSettings1.bin"/><Relationship Id="rId16" Type="http://schemas.openxmlformats.org/officeDocument/2006/relationships/hyperlink" Target="mailto:nothegger.sen@nothegger.at" TargetMode="External"/><Relationship Id="rId107" Type="http://schemas.openxmlformats.org/officeDocument/2006/relationships/hyperlink" Target="mailto:transportes@tsluis.com" TargetMode="External"/><Relationship Id="rId11" Type="http://schemas.openxmlformats.org/officeDocument/2006/relationships/hyperlink" Target="mailto:Peter.Gross@bergerbau.eu" TargetMode="External"/><Relationship Id="rId32" Type="http://schemas.openxmlformats.org/officeDocument/2006/relationships/hyperlink" Target="mailto:rupert.trawoeger@trawoeger.net" TargetMode="External"/><Relationship Id="rId37" Type="http://schemas.openxmlformats.org/officeDocument/2006/relationships/hyperlink" Target="mailto:montse@logivit.com" TargetMode="External"/><Relationship Id="rId53" Type="http://schemas.openxmlformats.org/officeDocument/2006/relationships/hyperlink" Target="mailto:harald.pajnik@braunsped.at" TargetMode="External"/><Relationship Id="rId58" Type="http://schemas.openxmlformats.org/officeDocument/2006/relationships/hyperlink" Target="mailto:winkler@transped.at" TargetMode="External"/><Relationship Id="rId74" Type="http://schemas.openxmlformats.org/officeDocument/2006/relationships/hyperlink" Target="mailto:sandrine.ville@transalliance.eu" TargetMode="External"/><Relationship Id="rId79" Type="http://schemas.openxmlformats.org/officeDocument/2006/relationships/hyperlink" Target="mailto:sandrine.ville@transalliance.eu" TargetMode="External"/><Relationship Id="rId102" Type="http://schemas.openxmlformats.org/officeDocument/2006/relationships/hyperlink" Target="mailto:b.jussyk@transports-caillot.fr" TargetMode="External"/><Relationship Id="rId123" Type="http://schemas.openxmlformats.org/officeDocument/2006/relationships/hyperlink" Target="mailto:vicente.garrote@hotmail.es;" TargetMode="External"/><Relationship Id="rId128" Type="http://schemas.openxmlformats.org/officeDocument/2006/relationships/hyperlink" Target="mailto:vicente.garrote@hotmail.es;" TargetMode="External"/><Relationship Id="rId144" Type="http://schemas.openxmlformats.org/officeDocument/2006/relationships/hyperlink" Target="mailto:nbtransportes.laboral@gmail.com" TargetMode="External"/><Relationship Id="rId149" Type="http://schemas.openxmlformats.org/officeDocument/2006/relationships/hyperlink" Target="mailto:vicente.garrote@hotmail.es;" TargetMode="External"/><Relationship Id="rId5" Type="http://schemas.openxmlformats.org/officeDocument/2006/relationships/hyperlink" Target="mailto:ronald.nagy@frankstahl.com" TargetMode="External"/><Relationship Id="rId90" Type="http://schemas.openxmlformats.org/officeDocument/2006/relationships/hyperlink" Target="mailto:sandrine.ville@transalliance.eu" TargetMode="External"/><Relationship Id="rId95" Type="http://schemas.openxmlformats.org/officeDocument/2006/relationships/hyperlink" Target="mailto:sandrine.ville@transalliance.eu" TargetMode="External"/><Relationship Id="rId160" Type="http://schemas.openxmlformats.org/officeDocument/2006/relationships/drawing" Target="../drawings/drawing1.xml"/><Relationship Id="rId22" Type="http://schemas.openxmlformats.org/officeDocument/2006/relationships/hyperlink" Target="mailto:katia.buyssens@kimmel-transports.com" TargetMode="External"/><Relationship Id="rId27" Type="http://schemas.openxmlformats.org/officeDocument/2006/relationships/hyperlink" Target="mailto:hans.werfring@werfring.com" TargetMode="External"/><Relationship Id="rId43" Type="http://schemas.openxmlformats.org/officeDocument/2006/relationships/hyperlink" Target="mailto:jalonso@jitexpedition.com" TargetMode="External"/><Relationship Id="rId48" Type="http://schemas.openxmlformats.org/officeDocument/2006/relationships/hyperlink" Target="mailto:matthias.eisenbarth@ab-inbev.com" TargetMode="External"/><Relationship Id="rId64" Type="http://schemas.openxmlformats.org/officeDocument/2006/relationships/hyperlink" Target="mailto:peter.bahr@nordmann.de" TargetMode="External"/><Relationship Id="rId69" Type="http://schemas.openxmlformats.org/officeDocument/2006/relationships/hyperlink" Target="mailto:jsuderow@suderow.es" TargetMode="External"/><Relationship Id="rId113" Type="http://schemas.openxmlformats.org/officeDocument/2006/relationships/hyperlink" Target="mailto:vicente.garrote@hotmail.es;" TargetMode="External"/><Relationship Id="rId118" Type="http://schemas.openxmlformats.org/officeDocument/2006/relationships/hyperlink" Target="mailto:vicente.garrote@hotmail.es;" TargetMode="External"/><Relationship Id="rId134" Type="http://schemas.openxmlformats.org/officeDocument/2006/relationships/hyperlink" Target="mailto:nbtransportes.laboral@gmail.com" TargetMode="External"/><Relationship Id="rId139" Type="http://schemas.openxmlformats.org/officeDocument/2006/relationships/hyperlink" Target="mailto:vicente.garrote@hotmail.es;" TargetMode="External"/><Relationship Id="rId80" Type="http://schemas.openxmlformats.org/officeDocument/2006/relationships/hyperlink" Target="mailto:sandrine.ville@transalliance.eu" TargetMode="External"/><Relationship Id="rId85" Type="http://schemas.openxmlformats.org/officeDocument/2006/relationships/hyperlink" Target="mailto:sandrine.ville@transalliance.eu" TargetMode="External"/><Relationship Id="rId150" Type="http://schemas.openxmlformats.org/officeDocument/2006/relationships/hyperlink" Target="mailto:nbtransportes.laboral@gmail.com" TargetMode="External"/><Relationship Id="rId155" Type="http://schemas.openxmlformats.org/officeDocument/2006/relationships/hyperlink" Target="mailto:h.mueller@gms-getraenke.de" TargetMode="External"/><Relationship Id="rId12" Type="http://schemas.openxmlformats.org/officeDocument/2006/relationships/hyperlink" Target="mailto:Erwin.Gessl@bergerbeton.eu" TargetMode="External"/><Relationship Id="rId17" Type="http://schemas.openxmlformats.org/officeDocument/2006/relationships/hyperlink" Target="mailto:info@bischofberger-transporte.eu" TargetMode="External"/><Relationship Id="rId33" Type="http://schemas.openxmlformats.org/officeDocument/2006/relationships/hyperlink" Target="mailto:vgimeno@grupotir.com" TargetMode="External"/><Relationship Id="rId38" Type="http://schemas.openxmlformats.org/officeDocument/2006/relationships/hyperlink" Target="mailto:montse@logivit.com" TargetMode="External"/><Relationship Id="rId59" Type="http://schemas.openxmlformats.org/officeDocument/2006/relationships/hyperlink" Target="mailto:elena@blai.com" TargetMode="External"/><Relationship Id="rId103" Type="http://schemas.openxmlformats.org/officeDocument/2006/relationships/hyperlink" Target="mailto:b.jussyk@transports-caillot.fr" TargetMode="External"/><Relationship Id="rId108" Type="http://schemas.openxmlformats.org/officeDocument/2006/relationships/hyperlink" Target="mailto:andre.sousa@net.novis.pt" TargetMode="External"/><Relationship Id="rId124" Type="http://schemas.openxmlformats.org/officeDocument/2006/relationships/hyperlink" Target="mailto:vicente.garrote@hotmail.es;" TargetMode="External"/><Relationship Id="rId129" Type="http://schemas.openxmlformats.org/officeDocument/2006/relationships/hyperlink" Target="mailto:vicente.garrote@hotmail.es;" TargetMode="External"/><Relationship Id="rId20" Type="http://schemas.openxmlformats.org/officeDocument/2006/relationships/hyperlink" Target="mailto:c.grundmann@bg-getraenke.de" TargetMode="External"/><Relationship Id="rId41" Type="http://schemas.openxmlformats.org/officeDocument/2006/relationships/hyperlink" Target="mailto:patricia.garcia@carvolum.com" TargetMode="External"/><Relationship Id="rId54" Type="http://schemas.openxmlformats.org/officeDocument/2006/relationships/hyperlink" Target="mailto:gerhard.braun@braunsped.at" TargetMode="External"/><Relationship Id="rId62" Type="http://schemas.openxmlformats.org/officeDocument/2006/relationships/hyperlink" Target="mailto:W.Langer@Radeberger-Gruppe.de" TargetMode="External"/><Relationship Id="rId70" Type="http://schemas.openxmlformats.org/officeDocument/2006/relationships/hyperlink" Target="mailto:mhurtadomunoz@gmail.com" TargetMode="External"/><Relationship Id="rId75" Type="http://schemas.openxmlformats.org/officeDocument/2006/relationships/hyperlink" Target="mailto:sandrine.ville@transalliance.eu" TargetMode="External"/><Relationship Id="rId83" Type="http://schemas.openxmlformats.org/officeDocument/2006/relationships/hyperlink" Target="mailto:sandrine.ville@transalliance.eu" TargetMode="External"/><Relationship Id="rId88" Type="http://schemas.openxmlformats.org/officeDocument/2006/relationships/hyperlink" Target="mailto:sandrine.ville@transalliance.eu" TargetMode="External"/><Relationship Id="rId91" Type="http://schemas.openxmlformats.org/officeDocument/2006/relationships/hyperlink" Target="mailto:sandrine.ville@transalliance.eu" TargetMode="External"/><Relationship Id="rId96" Type="http://schemas.openxmlformats.org/officeDocument/2006/relationships/hyperlink" Target="mailto:sandrine.ville@transalliance.eu" TargetMode="External"/><Relationship Id="rId111" Type="http://schemas.openxmlformats.org/officeDocument/2006/relationships/hyperlink" Target="mailto:vicente.garrote@hotmail.es;" TargetMode="External"/><Relationship Id="rId132" Type="http://schemas.openxmlformats.org/officeDocument/2006/relationships/hyperlink" Target="mailto:vicente.garrote@hotmail.es;" TargetMode="External"/><Relationship Id="rId140" Type="http://schemas.openxmlformats.org/officeDocument/2006/relationships/hyperlink" Target="mailto:vicente.garrote@hotmail.es;" TargetMode="External"/><Relationship Id="rId145" Type="http://schemas.openxmlformats.org/officeDocument/2006/relationships/hyperlink" Target="mailto:vicente.garrote@hotmail.es;" TargetMode="External"/><Relationship Id="rId153" Type="http://schemas.openxmlformats.org/officeDocument/2006/relationships/hyperlink" Target="mailto:francois.corsi@corsi.fr" TargetMode="External"/><Relationship Id="rId161" Type="http://schemas.openxmlformats.org/officeDocument/2006/relationships/vmlDrawing" Target="../drawings/vmlDrawing1.vml"/><Relationship Id="rId1" Type="http://schemas.openxmlformats.org/officeDocument/2006/relationships/hyperlink" Target="mailto:michaela.schneider@frischeis.com" TargetMode="External"/><Relationship Id="rId6" Type="http://schemas.openxmlformats.org/officeDocument/2006/relationships/hyperlink" Target="mailto:felipeduran@luistortosa.com" TargetMode="External"/><Relationship Id="rId15" Type="http://schemas.openxmlformats.org/officeDocument/2006/relationships/hyperlink" Target="mailto:eckhard.bergmann@papierunion.de" TargetMode="External"/><Relationship Id="rId23" Type="http://schemas.openxmlformats.org/officeDocument/2006/relationships/hyperlink" Target="mailto:katia.buyssens@kimmel-transports.com" TargetMode="External"/><Relationship Id="rId28" Type="http://schemas.openxmlformats.org/officeDocument/2006/relationships/hyperlink" Target="mailto:rupert.trawoeger@trawoeger.net" TargetMode="External"/><Relationship Id="rId36" Type="http://schemas.openxmlformats.org/officeDocument/2006/relationships/hyperlink" Target="mailto:a.hausch@werner-ebert.de" TargetMode="External"/><Relationship Id="rId49" Type="http://schemas.openxmlformats.org/officeDocument/2006/relationships/hyperlink" Target="mailto:jurgen.boemaars@ab-inbev.com" TargetMode="External"/><Relationship Id="rId57" Type="http://schemas.openxmlformats.org/officeDocument/2006/relationships/hyperlink" Target="mailto:winkler@transped.at" TargetMode="External"/><Relationship Id="rId106" Type="http://schemas.openxmlformats.org/officeDocument/2006/relationships/hyperlink" Target="mailto:daniel.hilgers@dmh.lu" TargetMode="External"/><Relationship Id="rId114" Type="http://schemas.openxmlformats.org/officeDocument/2006/relationships/hyperlink" Target="mailto:nbtransportes.laboral@gmail.com" TargetMode="External"/><Relationship Id="rId119" Type="http://schemas.openxmlformats.org/officeDocument/2006/relationships/hyperlink" Target="mailto:nbtransportes.laboral@gmail.com" TargetMode="External"/><Relationship Id="rId127" Type="http://schemas.openxmlformats.org/officeDocument/2006/relationships/hyperlink" Target="mailto:vicente.garrote@hotmail.es;" TargetMode="External"/><Relationship Id="rId10" Type="http://schemas.openxmlformats.org/officeDocument/2006/relationships/hyperlink" Target="mailto:Erwin.Gessl@bergerbeton.eu" TargetMode="External"/><Relationship Id="rId31" Type="http://schemas.openxmlformats.org/officeDocument/2006/relationships/hyperlink" Target="mailto:rupert.trawoeger@trawoeger.net" TargetMode="External"/><Relationship Id="rId44" Type="http://schemas.openxmlformats.org/officeDocument/2006/relationships/hyperlink" Target="mailto:k.stricker-rasch@stricker-gruppe.de" TargetMode="External"/><Relationship Id="rId52" Type="http://schemas.openxmlformats.org/officeDocument/2006/relationships/hyperlink" Target="mailto:matthias.eisenbarth@ab-inbev.com" TargetMode="External"/><Relationship Id="rId60" Type="http://schemas.openxmlformats.org/officeDocument/2006/relationships/hyperlink" Target="mailto:hartmann@benz-weine.de" TargetMode="External"/><Relationship Id="rId65" Type="http://schemas.openxmlformats.org/officeDocument/2006/relationships/hyperlink" Target="mailto:thomas.reschinski@nordmann.de" TargetMode="External"/><Relationship Id="rId73" Type="http://schemas.openxmlformats.org/officeDocument/2006/relationships/hyperlink" Target="mailto:Christina.Sailer@develey.de" TargetMode="External"/><Relationship Id="rId78" Type="http://schemas.openxmlformats.org/officeDocument/2006/relationships/hyperlink" Target="mailto:sandrine.ville@transalliance.eu" TargetMode="External"/><Relationship Id="rId81" Type="http://schemas.openxmlformats.org/officeDocument/2006/relationships/hyperlink" Target="mailto:sandrine.ville@transalliance.eu" TargetMode="External"/><Relationship Id="rId86" Type="http://schemas.openxmlformats.org/officeDocument/2006/relationships/hyperlink" Target="mailto:sandrine.ville@transalliance.eu" TargetMode="External"/><Relationship Id="rId94" Type="http://schemas.openxmlformats.org/officeDocument/2006/relationships/hyperlink" Target="mailto:sandrine.ville@transalliance.eu" TargetMode="External"/><Relationship Id="rId99" Type="http://schemas.openxmlformats.org/officeDocument/2006/relationships/hyperlink" Target="mailto:y.sari@team-kimmel.com" TargetMode="External"/><Relationship Id="rId101" Type="http://schemas.openxmlformats.org/officeDocument/2006/relationships/hyperlink" Target="mailto:katia.buyssens@kimmel-transports.com" TargetMode="External"/><Relationship Id="rId122" Type="http://schemas.openxmlformats.org/officeDocument/2006/relationships/hyperlink" Target="mailto:nbtransportes.laboral@gmail.com" TargetMode="External"/><Relationship Id="rId130" Type="http://schemas.openxmlformats.org/officeDocument/2006/relationships/hyperlink" Target="mailto:vicente.garrote@hotmail.es;" TargetMode="External"/><Relationship Id="rId135" Type="http://schemas.openxmlformats.org/officeDocument/2006/relationships/hyperlink" Target="mailto:nbtransportes.laboral@gmail.com" TargetMode="External"/><Relationship Id="rId143" Type="http://schemas.openxmlformats.org/officeDocument/2006/relationships/hyperlink" Target="mailto:nbtransportes.laboral@gmail.com" TargetMode="External"/><Relationship Id="rId148" Type="http://schemas.openxmlformats.org/officeDocument/2006/relationships/hyperlink" Target="mailto:nbtransportes.laboral@gmail.com" TargetMode="External"/><Relationship Id="rId151" Type="http://schemas.openxmlformats.org/officeDocument/2006/relationships/hyperlink" Target="mailto:vicente.garrote@hotmail.es;" TargetMode="External"/><Relationship Id="rId156" Type="http://schemas.openxmlformats.org/officeDocument/2006/relationships/hyperlink" Target="mailto:Christopher.Herzberg@getraenke-herzberg.de" TargetMode="External"/><Relationship Id="rId4" Type="http://schemas.openxmlformats.org/officeDocument/2006/relationships/hyperlink" Target="mailto:michaela.schneider@frischeis.com" TargetMode="External"/><Relationship Id="rId9" Type="http://schemas.openxmlformats.org/officeDocument/2006/relationships/hyperlink" Target="mailto:sonja.t@speed.at" TargetMode="External"/><Relationship Id="rId13" Type="http://schemas.openxmlformats.org/officeDocument/2006/relationships/hyperlink" Target="mailto:claude.quaring@awelter.com" TargetMode="External"/><Relationship Id="rId18" Type="http://schemas.openxmlformats.org/officeDocument/2006/relationships/hyperlink" Target="mailto:c.grundmann@bg-getraenke.de" TargetMode="External"/><Relationship Id="rId39" Type="http://schemas.openxmlformats.org/officeDocument/2006/relationships/hyperlink" Target="mailto:transmaser@transmaser.es" TargetMode="External"/><Relationship Id="rId109" Type="http://schemas.openxmlformats.org/officeDocument/2006/relationships/hyperlink" Target="mailto:alberto@tudefrigo.com" TargetMode="External"/><Relationship Id="rId34" Type="http://schemas.openxmlformats.org/officeDocument/2006/relationships/hyperlink" Target="mailto:jofontor@gmail.com" TargetMode="External"/><Relationship Id="rId50" Type="http://schemas.openxmlformats.org/officeDocument/2006/relationships/hyperlink" Target="mailto:matthias.eisenbarth@ab-inbev.com" TargetMode="External"/><Relationship Id="rId55" Type="http://schemas.openxmlformats.org/officeDocument/2006/relationships/hyperlink" Target="mailto:Florian.Oberparleiter@fixkraft.at" TargetMode="External"/><Relationship Id="rId76" Type="http://schemas.openxmlformats.org/officeDocument/2006/relationships/hyperlink" Target="mailto:sandrine.ville@transalliance.eu" TargetMode="External"/><Relationship Id="rId97" Type="http://schemas.openxmlformats.org/officeDocument/2006/relationships/hyperlink" Target="mailto:sandrine.ville@transalliance.eu" TargetMode="External"/><Relationship Id="rId104" Type="http://schemas.openxmlformats.org/officeDocument/2006/relationships/hyperlink" Target="mailto:pierre.foulon@transports-foulon.fr" TargetMode="External"/><Relationship Id="rId120" Type="http://schemas.openxmlformats.org/officeDocument/2006/relationships/hyperlink" Target="mailto:nbtransportes.laboral@gmail.com" TargetMode="External"/><Relationship Id="rId125" Type="http://schemas.openxmlformats.org/officeDocument/2006/relationships/hyperlink" Target="mailto:nbtransportes.laboral@gmail.com" TargetMode="External"/><Relationship Id="rId141" Type="http://schemas.openxmlformats.org/officeDocument/2006/relationships/hyperlink" Target="mailto:vicente.garrote@hotmail.es;" TargetMode="External"/><Relationship Id="rId146" Type="http://schemas.openxmlformats.org/officeDocument/2006/relationships/hyperlink" Target="mailto:nbtransportes.laboral@gmail.com" TargetMode="External"/><Relationship Id="rId7" Type="http://schemas.openxmlformats.org/officeDocument/2006/relationships/hyperlink" Target="mailto:emi@transmolbo.com" TargetMode="External"/><Relationship Id="rId71" Type="http://schemas.openxmlformats.org/officeDocument/2006/relationships/hyperlink" Target="mailto:sandrine.ville@transalliance.eu" TargetMode="External"/><Relationship Id="rId92" Type="http://schemas.openxmlformats.org/officeDocument/2006/relationships/hyperlink" Target="mailto:sandrine.ville@transalliance.eu" TargetMode="External"/><Relationship Id="rId162" Type="http://schemas.openxmlformats.org/officeDocument/2006/relationships/comments" Target="../comments1.xml"/><Relationship Id="rId2" Type="http://schemas.openxmlformats.org/officeDocument/2006/relationships/hyperlink" Target="mailto:michaela.schneider@frischeis.com" TargetMode="External"/><Relationship Id="rId29" Type="http://schemas.openxmlformats.org/officeDocument/2006/relationships/hyperlink" Target="mailto:rupert.trawoeger@trawoeger.net" TargetMode="External"/><Relationship Id="rId24" Type="http://schemas.openxmlformats.org/officeDocument/2006/relationships/hyperlink" Target="mailto:laurent@kimmel-transports.com" TargetMode="External"/><Relationship Id="rId40" Type="http://schemas.openxmlformats.org/officeDocument/2006/relationships/hyperlink" Target="mailto:comptabilitat@transmaser.es" TargetMode="External"/><Relationship Id="rId45" Type="http://schemas.openxmlformats.org/officeDocument/2006/relationships/hyperlink" Target="mailto:sebastian.seebeck@ab-inbev.com" TargetMode="External"/><Relationship Id="rId66" Type="http://schemas.openxmlformats.org/officeDocument/2006/relationships/hyperlink" Target="mailto:barbara.wild@muehlschlegel.de" TargetMode="External"/><Relationship Id="rId87" Type="http://schemas.openxmlformats.org/officeDocument/2006/relationships/hyperlink" Target="mailto:sandrine.ville@transalliance.eu" TargetMode="External"/><Relationship Id="rId110" Type="http://schemas.openxmlformats.org/officeDocument/2006/relationships/hyperlink" Target="mailto:oscar@tudefrigo.com" TargetMode="External"/><Relationship Id="rId115" Type="http://schemas.openxmlformats.org/officeDocument/2006/relationships/hyperlink" Target="mailto:vicente.garrote@hotmail.es;" TargetMode="External"/><Relationship Id="rId131" Type="http://schemas.openxmlformats.org/officeDocument/2006/relationships/hyperlink" Target="mailto:vicente.garrote@hotmail.es;" TargetMode="External"/><Relationship Id="rId136" Type="http://schemas.openxmlformats.org/officeDocument/2006/relationships/hyperlink" Target="mailto:nbtransportes.laboral@gmail.com" TargetMode="External"/><Relationship Id="rId157" Type="http://schemas.openxmlformats.org/officeDocument/2006/relationships/hyperlink" Target="mailto:bluehmann@bohnhoff-getraenke.de" TargetMode="External"/><Relationship Id="rId61" Type="http://schemas.openxmlformats.org/officeDocument/2006/relationships/hyperlink" Target="mailto:jgaertner@schroth-paletten.de" TargetMode="External"/><Relationship Id="rId82" Type="http://schemas.openxmlformats.org/officeDocument/2006/relationships/hyperlink" Target="mailto:sandrine.ville@transalliance.eu" TargetMode="External"/><Relationship Id="rId152" Type="http://schemas.openxmlformats.org/officeDocument/2006/relationships/hyperlink" Target="mailto:nbtransportes.laboral@gmail.com" TargetMode="External"/><Relationship Id="rId19" Type="http://schemas.openxmlformats.org/officeDocument/2006/relationships/hyperlink" Target="mailto:c.grundmann@bg-getraenke.de" TargetMode="External"/><Relationship Id="rId14" Type="http://schemas.openxmlformats.org/officeDocument/2006/relationships/hyperlink" Target="mailto:claude.quaring@awelter.com" TargetMode="External"/><Relationship Id="rId30" Type="http://schemas.openxmlformats.org/officeDocument/2006/relationships/hyperlink" Target="mailto:rupert.trawoeger@trawoeger.net" TargetMode="External"/><Relationship Id="rId35" Type="http://schemas.openxmlformats.org/officeDocument/2006/relationships/hyperlink" Target="mailto:emi@transaur.com" TargetMode="External"/><Relationship Id="rId56" Type="http://schemas.openxmlformats.org/officeDocument/2006/relationships/hyperlink" Target="mailto:christoph.baeumer@bilfinger.com" TargetMode="External"/><Relationship Id="rId77" Type="http://schemas.openxmlformats.org/officeDocument/2006/relationships/hyperlink" Target="mailto:sandrine.ville@transalliance.eu" TargetMode="External"/><Relationship Id="rId100" Type="http://schemas.openxmlformats.org/officeDocument/2006/relationships/hyperlink" Target="mailto:laurent@kimmel-transports.com" TargetMode="External"/><Relationship Id="rId105" Type="http://schemas.openxmlformats.org/officeDocument/2006/relationships/hyperlink" Target="mailto:daniel.hilgers@dmh.lu" TargetMode="External"/><Relationship Id="rId126" Type="http://schemas.openxmlformats.org/officeDocument/2006/relationships/hyperlink" Target="mailto:nbtransportes.laboral@gmail.com" TargetMode="External"/><Relationship Id="rId147" Type="http://schemas.openxmlformats.org/officeDocument/2006/relationships/hyperlink" Target="mailto:vicente.garrote@hotmail.es;" TargetMode="External"/><Relationship Id="rId8" Type="http://schemas.openxmlformats.org/officeDocument/2006/relationships/hyperlink" Target="mailto:info@rocatir.com" TargetMode="External"/><Relationship Id="rId51" Type="http://schemas.openxmlformats.org/officeDocument/2006/relationships/hyperlink" Target="mailto:bart.vervoort@ab-inbev.com" TargetMode="External"/><Relationship Id="rId72" Type="http://schemas.openxmlformats.org/officeDocument/2006/relationships/hyperlink" Target="mailto:Arno.Mayerhoefer@develey.de" TargetMode="External"/><Relationship Id="rId93" Type="http://schemas.openxmlformats.org/officeDocument/2006/relationships/hyperlink" Target="mailto:sandrine.ville@transalliance.eu" TargetMode="External"/><Relationship Id="rId98" Type="http://schemas.openxmlformats.org/officeDocument/2006/relationships/hyperlink" Target="mailto:laurent@kimmel-transports.com" TargetMode="External"/><Relationship Id="rId121" Type="http://schemas.openxmlformats.org/officeDocument/2006/relationships/hyperlink" Target="mailto:vicente.garrote@hotmail.es;" TargetMode="External"/><Relationship Id="rId142" Type="http://schemas.openxmlformats.org/officeDocument/2006/relationships/hyperlink" Target="mailto:nbtransportes.laboral@gmail.com" TargetMode="External"/><Relationship Id="rId3" Type="http://schemas.openxmlformats.org/officeDocument/2006/relationships/hyperlink" Target="mailto:michaela.schneider@frischeis.com" TargetMode="External"/><Relationship Id="rId25" Type="http://schemas.openxmlformats.org/officeDocument/2006/relationships/hyperlink" Target="mailto:laurent@kimmel-transports.com" TargetMode="External"/><Relationship Id="rId46" Type="http://schemas.openxmlformats.org/officeDocument/2006/relationships/hyperlink" Target="mailto:matthias.eisenbarth@ab-inbev.com" TargetMode="External"/><Relationship Id="rId67" Type="http://schemas.openxmlformats.org/officeDocument/2006/relationships/hyperlink" Target="mailto:gausepohl@whg.de" TargetMode="External"/><Relationship Id="rId116" Type="http://schemas.openxmlformats.org/officeDocument/2006/relationships/hyperlink" Target="mailto:nbtransportes.laboral@gmail.com" TargetMode="External"/><Relationship Id="rId137" Type="http://schemas.openxmlformats.org/officeDocument/2006/relationships/hyperlink" Target="mailto:nbtransportes.laboral@gmail.com" TargetMode="External"/><Relationship Id="rId158" Type="http://schemas.openxmlformats.org/officeDocument/2006/relationships/hyperlink" Target="mailto:rf@bohnhoff-getraenke.d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FP1172"/>
  <sheetViews>
    <sheetView tabSelected="1" topLeftCell="W1" zoomScale="70" zoomScaleNormal="70" workbookViewId="0">
      <pane ySplit="1" topLeftCell="A276" activePane="bottomLeft" state="frozen"/>
      <selection activeCell="AI2" sqref="AI2:AI4"/>
      <selection pane="bottomLeft" activeCell="AF279" sqref="AF279"/>
    </sheetView>
  </sheetViews>
  <sheetFormatPr baseColWidth="10" defaultColWidth="11.5703125" defaultRowHeight="15"/>
  <cols>
    <col min="1" max="1" width="65.28515625" style="1053" customWidth="1"/>
    <col min="2" max="2" width="18.42578125" style="703" customWidth="1"/>
    <col min="3" max="3" width="10" style="428" customWidth="1"/>
    <col min="4" max="4" width="77.42578125" style="194" customWidth="1"/>
    <col min="5" max="5" width="41.7109375" style="532" customWidth="1"/>
    <col min="6" max="6" width="74.28515625" style="194" customWidth="1"/>
    <col min="7" max="7" width="47.7109375" style="194" customWidth="1"/>
    <col min="8" max="8" width="81.42578125" style="194" customWidth="1"/>
    <col min="9" max="9" width="34.85546875" style="194" customWidth="1"/>
    <col min="10" max="10" width="89.7109375" style="194" customWidth="1"/>
    <col min="11" max="11" width="33.5703125" style="194" customWidth="1"/>
    <col min="12" max="12" width="39.140625" style="564" customWidth="1"/>
    <col min="13" max="13" width="38.28515625" style="382" customWidth="1"/>
    <col min="14" max="14" width="36.85546875" style="194" customWidth="1"/>
    <col min="15" max="15" width="17.85546875" style="194" customWidth="1"/>
    <col min="16" max="16" width="22" style="536" customWidth="1"/>
    <col min="17" max="17" width="10" style="550" customWidth="1"/>
    <col min="18" max="18" width="22.5703125" style="550" customWidth="1"/>
    <col min="19" max="19" width="16.42578125" style="428" customWidth="1"/>
    <col min="20" max="20" width="31.140625" style="44" customWidth="1"/>
    <col min="21" max="21" width="31" style="44" customWidth="1"/>
    <col min="22" max="22" width="27.42578125" style="428" customWidth="1"/>
    <col min="23" max="23" width="24.5703125" style="428" customWidth="1"/>
    <col min="24" max="24" width="10.42578125" style="925" customWidth="1"/>
    <col min="25" max="25" width="21.5703125" style="428" customWidth="1"/>
    <col min="26" max="26" width="23.85546875" style="44" customWidth="1"/>
    <col min="27" max="27" width="22.85546875" style="44" customWidth="1"/>
    <col min="28" max="28" width="32.42578125" style="532" customWidth="1"/>
    <col min="29" max="29" width="11.7109375" style="809" customWidth="1"/>
    <col min="30" max="30" width="14.42578125" style="536" customWidth="1"/>
    <col min="31" max="31" width="18" style="532" customWidth="1"/>
    <col min="32" max="32" width="80.28515625" style="182" customWidth="1"/>
    <col min="33" max="33" width="39" style="453" customWidth="1"/>
    <col min="34" max="34" width="10.5703125" style="170" customWidth="1"/>
    <col min="35" max="35" width="17.7109375" style="169" customWidth="1"/>
    <col min="36" max="36" width="14.42578125" style="44" customWidth="1"/>
    <col min="37" max="37" width="18" style="44" customWidth="1"/>
    <col min="38" max="38" width="23.28515625" style="44" customWidth="1"/>
    <col min="39" max="39" width="14.7109375" style="44" customWidth="1"/>
    <col min="40" max="40" width="19.28515625" style="44" customWidth="1"/>
    <col min="41" max="41" width="23.42578125" style="44" customWidth="1"/>
    <col min="42" max="42" width="17.5703125" style="44" customWidth="1"/>
    <col min="43" max="43" width="18.42578125" style="44" customWidth="1"/>
    <col min="44" max="44" width="14.85546875" style="44" customWidth="1"/>
    <col min="45" max="45" width="12" style="44" customWidth="1"/>
    <col min="46" max="46" width="13.5703125" style="44" customWidth="1"/>
    <col min="47" max="47" width="11.140625" style="44" customWidth="1"/>
    <col min="48" max="48" width="16.85546875" style="44" customWidth="1"/>
    <col min="49" max="49" width="50" style="44" customWidth="1"/>
    <col min="50" max="50" width="24.7109375" style="44" customWidth="1"/>
    <col min="51" max="51" width="19.42578125" style="44" customWidth="1"/>
    <col min="52" max="52" width="20.85546875" style="44" customWidth="1"/>
    <col min="53" max="53" width="16.85546875" style="44" customWidth="1"/>
    <col min="54" max="54" width="21.42578125" style="44" customWidth="1"/>
    <col min="55" max="55" width="14.140625" style="44" customWidth="1"/>
    <col min="56" max="56" width="18.5703125" style="44" customWidth="1"/>
    <col min="57" max="57" width="9.28515625" style="44" customWidth="1"/>
    <col min="58" max="58" width="16.28515625" style="44" customWidth="1"/>
    <col min="59" max="59" width="21.140625" style="44" customWidth="1"/>
    <col min="60" max="60" width="28.5703125" style="44" customWidth="1"/>
    <col min="61" max="61" width="13.28515625" style="44" customWidth="1"/>
    <col min="62" max="62" width="15.42578125" style="44" customWidth="1"/>
    <col min="63" max="63" width="13.140625" style="44" customWidth="1"/>
    <col min="64" max="64" width="9.85546875" style="44" customWidth="1"/>
    <col min="65" max="65" width="14.5703125" style="44" customWidth="1"/>
    <col min="66" max="66" width="10.42578125" style="44" customWidth="1"/>
    <col min="67" max="67" width="13" style="44" customWidth="1"/>
    <col min="68" max="68" width="19.42578125" style="44" customWidth="1"/>
    <col min="69" max="69" width="12.28515625" style="44" customWidth="1"/>
    <col min="70" max="70" width="12.5703125" style="44" customWidth="1"/>
    <col min="71" max="71" width="14.5703125" style="44" customWidth="1"/>
    <col min="72" max="72" width="10.28515625" style="44" customWidth="1"/>
    <col min="73" max="73" width="10.140625" style="44" customWidth="1"/>
    <col min="74" max="74" width="10.28515625" style="140" customWidth="1"/>
    <col min="75" max="75" width="11" style="44" customWidth="1"/>
    <col min="76" max="76" width="12.42578125" style="316" customWidth="1"/>
    <col min="77" max="77" width="14.42578125" style="151" customWidth="1"/>
    <col min="78" max="78" width="11.7109375" style="316" customWidth="1"/>
    <col min="79" max="79" width="11.28515625" style="316" customWidth="1"/>
    <col min="80" max="80" width="14.42578125" style="627" customWidth="1"/>
    <col min="81" max="81" width="16.85546875" style="627" customWidth="1"/>
    <col min="82" max="82" width="8.42578125" style="628" customWidth="1"/>
    <col min="83" max="83" width="16.28515625" style="627" customWidth="1"/>
    <col min="84" max="84" width="7.140625" style="628" customWidth="1"/>
    <col min="85" max="85" width="12.28515625" style="627" customWidth="1"/>
    <col min="86" max="86" width="20.7109375" style="743" customWidth="1"/>
    <col min="87" max="87" width="9.28515625" style="276" customWidth="1"/>
    <col min="88" max="88" width="16.28515625" style="44" customWidth="1"/>
    <col min="89" max="89" width="15.42578125" style="44" customWidth="1"/>
    <col min="90" max="90" width="30.140625" style="44" customWidth="1"/>
    <col min="91" max="91" width="15" style="44" customWidth="1"/>
    <col min="92" max="92" width="15.140625" style="44" customWidth="1"/>
    <col min="93" max="93" width="14.85546875" style="44" customWidth="1"/>
    <col min="94" max="94" width="15" style="44" customWidth="1"/>
    <col min="95" max="95" width="56.28515625" style="44" customWidth="1"/>
    <col min="96" max="97" width="11.5703125" style="44" customWidth="1"/>
    <col min="98" max="98" width="10.140625" style="44" customWidth="1"/>
    <col min="99" max="99" width="11.7109375" style="206" customWidth="1"/>
    <col min="100" max="101" width="11.7109375" style="44" customWidth="1"/>
    <col min="102" max="102" width="11.42578125" style="127" customWidth="1"/>
    <col min="103" max="104" width="11.7109375" style="151" customWidth="1"/>
    <col min="105" max="106" width="11.7109375" style="140" customWidth="1"/>
    <col min="107" max="108" width="11.7109375" style="151" customWidth="1"/>
    <col min="109" max="110" width="11.5703125" style="140" customWidth="1"/>
    <col min="111" max="111" width="13.140625" style="44" customWidth="1"/>
    <col min="112" max="112" width="12.28515625" style="44" customWidth="1"/>
    <col min="113" max="113" width="10" style="44" customWidth="1"/>
    <col min="114" max="114" width="15.5703125" style="140" customWidth="1"/>
    <col min="115" max="115" width="15.5703125" style="316" customWidth="1"/>
    <col min="116" max="116" width="20.85546875" style="44" customWidth="1"/>
    <col min="117" max="117" width="19.7109375" style="140" customWidth="1"/>
    <col min="118" max="118" width="15.5703125" style="151" customWidth="1"/>
    <col min="119" max="119" width="11.5703125" style="316" customWidth="1"/>
    <col min="120" max="120" width="16" style="965" customWidth="1"/>
    <col min="121" max="121" width="17.28515625" style="981" customWidth="1"/>
    <col min="122" max="122" width="21.7109375" style="517" customWidth="1"/>
    <col min="123" max="123" width="20" style="528" customWidth="1"/>
    <col min="124" max="124" width="12.85546875" style="170" customWidth="1"/>
    <col min="125" max="125" width="18.140625" style="169" customWidth="1"/>
    <col min="126" max="126" width="11.5703125" style="169" customWidth="1"/>
    <col min="127" max="127" width="14" style="169" customWidth="1"/>
    <col min="128" max="129" width="11.5703125" style="169" customWidth="1"/>
    <col min="130" max="130" width="17.85546875" style="169" customWidth="1"/>
    <col min="131" max="132" width="11.7109375" style="487" customWidth="1"/>
    <col min="133" max="134" width="11.7109375" style="170" customWidth="1"/>
    <col min="135" max="135" width="14.42578125" style="170" customWidth="1"/>
    <col min="136" max="136" width="11.5703125" style="532" customWidth="1"/>
    <col min="137" max="139" width="11.5703125" style="937" customWidth="1"/>
    <col min="140" max="140" width="11.7109375" style="937" customWidth="1"/>
    <col min="141" max="141" width="19" style="937" customWidth="1"/>
    <col min="142" max="142" width="11.5703125" style="937" customWidth="1"/>
    <col min="143" max="143" width="11.7109375" style="949" customWidth="1"/>
    <col min="144" max="145" width="11.5703125" style="949" customWidth="1"/>
    <col min="146" max="146" width="14.85546875" style="949" customWidth="1"/>
    <col min="147" max="147" width="16.5703125" style="194" customWidth="1"/>
    <col min="148" max="148" width="26.5703125" style="194" customWidth="1"/>
    <col min="149" max="149" width="52.5703125" style="194" customWidth="1"/>
    <col min="150" max="150" width="19.140625" style="44" customWidth="1"/>
    <col min="151" max="151" width="64" style="194" customWidth="1"/>
    <col min="152" max="172" width="11.5703125" style="44" customWidth="1"/>
    <col min="173" max="16384" width="11.5703125" style="44"/>
  </cols>
  <sheetData>
    <row r="1" spans="1:151" ht="233.25" customHeight="1">
      <c r="A1" s="998" t="s">
        <v>1785</v>
      </c>
      <c r="B1" s="838" t="s">
        <v>1</v>
      </c>
      <c r="C1" s="839" t="s">
        <v>3</v>
      </c>
      <c r="D1" s="840" t="s">
        <v>2</v>
      </c>
      <c r="E1" s="841" t="s">
        <v>5</v>
      </c>
      <c r="F1" s="840" t="s">
        <v>4</v>
      </c>
      <c r="G1" s="840" t="s">
        <v>7</v>
      </c>
      <c r="H1" s="840" t="s">
        <v>6</v>
      </c>
      <c r="I1" s="840" t="s">
        <v>17</v>
      </c>
      <c r="J1" s="840" t="s">
        <v>3350</v>
      </c>
      <c r="K1" s="840" t="s">
        <v>3131</v>
      </c>
      <c r="L1" s="584" t="s">
        <v>18</v>
      </c>
      <c r="M1" s="592" t="s">
        <v>1893</v>
      </c>
      <c r="N1" s="590" t="s">
        <v>19</v>
      </c>
      <c r="O1" s="381" t="s">
        <v>20</v>
      </c>
      <c r="P1" s="551" t="s">
        <v>3132</v>
      </c>
      <c r="Q1" s="552" t="s">
        <v>10</v>
      </c>
      <c r="R1" s="553" t="s">
        <v>3364</v>
      </c>
      <c r="S1" s="533" t="s">
        <v>5420</v>
      </c>
      <c r="T1" s="278" t="s">
        <v>8</v>
      </c>
      <c r="U1" s="278" t="s">
        <v>9</v>
      </c>
      <c r="V1" s="533" t="s">
        <v>11</v>
      </c>
      <c r="W1" s="533" t="s">
        <v>12</v>
      </c>
      <c r="X1" s="918" t="s">
        <v>15</v>
      </c>
      <c r="Y1" s="533" t="s">
        <v>16</v>
      </c>
      <c r="Z1" s="278" t="s">
        <v>13</v>
      </c>
      <c r="AA1" s="278" t="s">
        <v>14</v>
      </c>
      <c r="AB1" s="534" t="s">
        <v>3134</v>
      </c>
      <c r="AC1" s="818" t="s">
        <v>7382</v>
      </c>
      <c r="AD1" s="810" t="s">
        <v>5688</v>
      </c>
      <c r="AE1" s="722" t="s">
        <v>3133</v>
      </c>
      <c r="AF1" s="926" t="s">
        <v>5421</v>
      </c>
      <c r="AG1" s="726" t="s">
        <v>6057</v>
      </c>
      <c r="AH1" s="936" t="s">
        <v>0</v>
      </c>
      <c r="AI1" s="278" t="s">
        <v>5759</v>
      </c>
      <c r="AJ1" s="279" t="s">
        <v>5422</v>
      </c>
      <c r="AK1" s="280" t="s">
        <v>21</v>
      </c>
      <c r="AL1" s="280" t="s">
        <v>3225</v>
      </c>
      <c r="AM1" s="280" t="s">
        <v>2976</v>
      </c>
      <c r="AN1" s="280" t="s">
        <v>2977</v>
      </c>
      <c r="AO1" s="280" t="s">
        <v>3224</v>
      </c>
      <c r="AP1" s="280" t="s">
        <v>34</v>
      </c>
      <c r="AQ1" s="280" t="s">
        <v>3243</v>
      </c>
      <c r="AR1" s="280" t="s">
        <v>3365</v>
      </c>
      <c r="AS1" s="280" t="s">
        <v>36</v>
      </c>
      <c r="AT1" s="280" t="s">
        <v>37</v>
      </c>
      <c r="AU1" s="280" t="s">
        <v>23</v>
      </c>
      <c r="AV1" s="280" t="s">
        <v>24</v>
      </c>
      <c r="AW1" s="280" t="s">
        <v>25</v>
      </c>
      <c r="AX1" s="280" t="s">
        <v>26</v>
      </c>
      <c r="AY1" s="280" t="s">
        <v>27</v>
      </c>
      <c r="AZ1" s="280" t="s">
        <v>3366</v>
      </c>
      <c r="BA1" s="280" t="s">
        <v>3367</v>
      </c>
      <c r="BB1" s="281" t="s">
        <v>4365</v>
      </c>
      <c r="BC1" s="281" t="s">
        <v>4366</v>
      </c>
      <c r="BD1" s="280" t="s">
        <v>28</v>
      </c>
      <c r="BE1" s="280" t="s">
        <v>29</v>
      </c>
      <c r="BF1" s="280" t="s">
        <v>3218</v>
      </c>
      <c r="BG1" s="280" t="s">
        <v>30</v>
      </c>
      <c r="BH1" s="280" t="s">
        <v>4372</v>
      </c>
      <c r="BI1" s="280" t="s">
        <v>31</v>
      </c>
      <c r="BJ1" s="280" t="s">
        <v>32</v>
      </c>
      <c r="BK1" s="280" t="s">
        <v>33</v>
      </c>
      <c r="BL1" s="280" t="s">
        <v>3337</v>
      </c>
      <c r="BM1" s="282" t="s">
        <v>3338</v>
      </c>
      <c r="BN1" s="281" t="s">
        <v>4368</v>
      </c>
      <c r="BO1" s="281" t="s">
        <v>4369</v>
      </c>
      <c r="BP1" s="281" t="s">
        <v>22</v>
      </c>
      <c r="BQ1" s="281" t="s">
        <v>4364</v>
      </c>
      <c r="BR1" s="281" t="s">
        <v>4367</v>
      </c>
      <c r="BS1" s="281" t="s">
        <v>35</v>
      </c>
      <c r="BT1" s="281" t="s">
        <v>4370</v>
      </c>
      <c r="BU1" s="281" t="s">
        <v>4371</v>
      </c>
      <c r="BV1" s="283" t="s">
        <v>5423</v>
      </c>
      <c r="BW1" s="284" t="s">
        <v>5424</v>
      </c>
      <c r="BX1" s="314" t="s">
        <v>5425</v>
      </c>
      <c r="BY1" s="285" t="s">
        <v>3135</v>
      </c>
      <c r="BZ1" s="314" t="s">
        <v>5426</v>
      </c>
      <c r="CA1" s="314" t="s">
        <v>5427</v>
      </c>
      <c r="CB1" s="600" t="s">
        <v>5428</v>
      </c>
      <c r="CC1" s="601" t="s">
        <v>5429</v>
      </c>
      <c r="CD1" s="602" t="s">
        <v>5430</v>
      </c>
      <c r="CE1" s="603" t="s">
        <v>5431</v>
      </c>
      <c r="CF1" s="602" t="s">
        <v>5432</v>
      </c>
      <c r="CG1" s="604" t="s">
        <v>5433</v>
      </c>
      <c r="CH1" s="748" t="s">
        <v>7432</v>
      </c>
      <c r="CI1" s="296" t="s">
        <v>5434</v>
      </c>
      <c r="CJ1" s="286" t="s">
        <v>2615</v>
      </c>
      <c r="CK1" s="287" t="s">
        <v>2616</v>
      </c>
      <c r="CL1" s="287" t="s">
        <v>5435</v>
      </c>
      <c r="CM1" s="287" t="s">
        <v>5436</v>
      </c>
      <c r="CN1" s="287" t="s">
        <v>5437</v>
      </c>
      <c r="CO1" s="287" t="s">
        <v>5438</v>
      </c>
      <c r="CP1" s="287" t="s">
        <v>5439</v>
      </c>
      <c r="CQ1" s="287" t="s">
        <v>2624</v>
      </c>
      <c r="CR1" s="288" t="s">
        <v>5440</v>
      </c>
      <c r="CS1" s="288" t="s">
        <v>5441</v>
      </c>
      <c r="CT1" s="289" t="s">
        <v>5442</v>
      </c>
      <c r="CU1" s="290" t="s">
        <v>5443</v>
      </c>
      <c r="CV1" s="291" t="s">
        <v>5444</v>
      </c>
      <c r="CW1" s="292" t="s">
        <v>5445</v>
      </c>
      <c r="CX1" s="293" t="s">
        <v>5446</v>
      </c>
      <c r="CY1" s="294" t="s">
        <v>5447</v>
      </c>
      <c r="CZ1" s="294" t="s">
        <v>5448</v>
      </c>
      <c r="DA1" s="295" t="s">
        <v>5449</v>
      </c>
      <c r="DB1" s="295" t="s">
        <v>5450</v>
      </c>
      <c r="DC1" s="294" t="s">
        <v>5451</v>
      </c>
      <c r="DD1" s="294" t="s">
        <v>5452</v>
      </c>
      <c r="DE1" s="462" t="s">
        <v>5453</v>
      </c>
      <c r="DF1" s="462" t="s">
        <v>5454</v>
      </c>
      <c r="DG1" s="293" t="s">
        <v>5455</v>
      </c>
      <c r="DH1" s="294" t="s">
        <v>5456</v>
      </c>
      <c r="DI1" s="294" t="s">
        <v>5457</v>
      </c>
      <c r="DJ1" s="462" t="s">
        <v>6203</v>
      </c>
      <c r="DK1" s="462" t="s">
        <v>6204</v>
      </c>
      <c r="DL1" s="293" t="s">
        <v>5458</v>
      </c>
      <c r="DM1" s="295" t="s">
        <v>3287</v>
      </c>
      <c r="DN1" s="294" t="s">
        <v>6025</v>
      </c>
      <c r="DO1" s="317" t="s">
        <v>3288</v>
      </c>
      <c r="DP1" s="966" t="s">
        <v>6251</v>
      </c>
      <c r="DQ1" s="968" t="s">
        <v>5562</v>
      </c>
      <c r="DR1" s="967" t="s">
        <v>6354</v>
      </c>
      <c r="DS1" s="520" t="s">
        <v>2439</v>
      </c>
      <c r="DT1" s="904" t="s">
        <v>2747</v>
      </c>
      <c r="DU1" s="476" t="s">
        <v>6218</v>
      </c>
      <c r="DV1" s="476" t="s">
        <v>2818</v>
      </c>
      <c r="DW1" s="476" t="s">
        <v>2819</v>
      </c>
      <c r="DX1" s="476" t="s">
        <v>2823</v>
      </c>
      <c r="DY1" s="476" t="s">
        <v>2822</v>
      </c>
      <c r="DZ1" s="476" t="s">
        <v>7698</v>
      </c>
      <c r="EA1" s="482" t="s">
        <v>5459</v>
      </c>
      <c r="EB1" s="482" t="s">
        <v>6255</v>
      </c>
      <c r="EC1" s="480" t="s">
        <v>5537</v>
      </c>
      <c r="ED1" s="480" t="s">
        <v>7479</v>
      </c>
      <c r="EE1" s="481" t="s">
        <v>3194</v>
      </c>
      <c r="EF1" s="937" t="s">
        <v>5460</v>
      </c>
      <c r="EG1" s="938" t="s">
        <v>5398</v>
      </c>
      <c r="EH1" s="938" t="s">
        <v>5399</v>
      </c>
      <c r="EI1" s="938" t="s">
        <v>5400</v>
      </c>
      <c r="EJ1" s="938" t="s">
        <v>5401</v>
      </c>
      <c r="EK1" s="938" t="s">
        <v>5402</v>
      </c>
      <c r="EL1" s="938" t="s">
        <v>5403</v>
      </c>
      <c r="EM1" s="939" t="s">
        <v>5404</v>
      </c>
      <c r="EN1" s="939" t="s">
        <v>5406</v>
      </c>
      <c r="EO1" s="939" t="s">
        <v>5405</v>
      </c>
      <c r="EP1" s="939" t="s">
        <v>3518</v>
      </c>
      <c r="EQ1" s="277" t="s">
        <v>6085</v>
      </c>
      <c r="ER1" s="277" t="s">
        <v>6102</v>
      </c>
      <c r="ES1" s="277" t="s">
        <v>7096</v>
      </c>
      <c r="ET1" s="277" t="s">
        <v>7237</v>
      </c>
      <c r="EU1" s="962" t="s">
        <v>7311</v>
      </c>
    </row>
    <row r="2" spans="1:151" ht="78.599999999999994" customHeight="1">
      <c r="A2" s="1033" t="s">
        <v>3425</v>
      </c>
      <c r="B2" s="694" t="s">
        <v>4537</v>
      </c>
      <c r="C2" s="338" t="s">
        <v>898</v>
      </c>
      <c r="D2" s="201" t="s">
        <v>3466</v>
      </c>
      <c r="E2" s="190" t="s">
        <v>3508</v>
      </c>
      <c r="F2" s="258" t="s">
        <v>899</v>
      </c>
      <c r="G2" s="258"/>
      <c r="H2" s="258"/>
      <c r="I2" s="258" t="s">
        <v>4539</v>
      </c>
      <c r="J2" s="182"/>
      <c r="K2" s="190" t="s">
        <v>3629</v>
      </c>
      <c r="L2" s="571" t="s">
        <v>3688</v>
      </c>
      <c r="M2" s="181" t="s">
        <v>3689</v>
      </c>
      <c r="N2" s="849"/>
      <c r="O2" s="182"/>
      <c r="P2" s="126">
        <v>141</v>
      </c>
      <c r="Q2" s="539">
        <v>1000</v>
      </c>
      <c r="R2" s="540">
        <v>10000</v>
      </c>
      <c r="S2" s="338"/>
      <c r="T2" s="100"/>
      <c r="U2" s="100"/>
      <c r="V2" s="425">
        <v>0</v>
      </c>
      <c r="W2" s="425">
        <v>0</v>
      </c>
      <c r="X2" s="919">
        <v>0.72</v>
      </c>
      <c r="Y2" s="425">
        <v>2.5</v>
      </c>
      <c r="Z2" s="101"/>
      <c r="AA2" s="101"/>
      <c r="AB2" s="188" t="s">
        <v>4402</v>
      </c>
      <c r="AC2" s="984" t="s">
        <v>898</v>
      </c>
      <c r="AD2" s="811" t="s">
        <v>5691</v>
      </c>
      <c r="AE2" s="723" t="s">
        <v>6358</v>
      </c>
      <c r="AF2" s="182" t="s">
        <v>7499</v>
      </c>
      <c r="AG2" s="419"/>
      <c r="AH2" s="927" t="s">
        <v>896</v>
      </c>
      <c r="AI2" s="63" t="s">
        <v>5763</v>
      </c>
      <c r="AJ2" s="63" t="str">
        <f t="shared" ref="AJ2:AJ12" si="0">IF(1*(ISERROR(_xlfn.TEXTJOIN("|",FALSE,AK2:BU2)))=0,"NO","YES")</f>
        <v>NO</v>
      </c>
      <c r="AK2" s="64" t="str">
        <f>VLOOKUP(X2,aux!$G$1:$I$22,2,FALSE)</f>
        <v>zero point seven two</v>
      </c>
      <c r="AL2" s="64" t="str">
        <f>VLOOKUP(X2,aux!$G$1:$J$22,4,FALSE)</f>
        <v>null komma sieben zwei</v>
      </c>
      <c r="AM2" s="214">
        <f t="shared" ref="AM2:AM65" si="1">_xlfn.NUMBERVALUE(X2)*100</f>
        <v>72</v>
      </c>
      <c r="AN2" s="214" t="str">
        <f>IF(INT(AM2)=AM2,EnglishNumber(AM2), _xlfn.CONCAT(EnglishNumber(INT(AM2)), " point ", EnglishNumber(ROUND(INT((AM2 - INT(AM2)) * 10),  0)), " ", EnglishNumber(ROUND((AM2 - INT(AM2))*100 - (INT((AM2-INT(AM2))*10)*10), 0))))</f>
        <v>seventy-two</v>
      </c>
      <c r="AO2" s="214" t="str">
        <f>IF(INT(AM2)=AM2,FctZahl_In_Worten(AM2), _xlfn.CONCAT(FctZahl_In_Worten(INT(AM2)), " komma ", FctZahl_In_Worten(ROUND(INT((AM2 - INT(AM2)) * 10),  0)), " ", FctZahl_In_Worten(ROUND((AM2 - INT(AM2))*100 - (INT((AM2-INT(AM2))*10)*10), 0))))</f>
        <v>zweiundsiebzig</v>
      </c>
      <c r="AP2" s="64" t="str">
        <f>EnglishNumber(Q2)</f>
        <v>one thousand</v>
      </c>
      <c r="AQ2" s="64" t="str">
        <f>FctZahl_In_Worten(Q2)</f>
        <v>eintausend</v>
      </c>
      <c r="AR2" s="64" t="str">
        <f>FctZahl_In_Worten(R2)</f>
        <v>zehntausend</v>
      </c>
      <c r="AS2" s="64" t="str">
        <f>EnglishNumber(V2)</f>
        <v>zero</v>
      </c>
      <c r="AT2" s="64" t="str">
        <f>EnglishNumber(W2)</f>
        <v>zero</v>
      </c>
      <c r="AU2" s="64" t="str">
        <f t="shared" ref="AU2:AU33" si="2">IF(AH2="DNI","","For")</f>
        <v>For</v>
      </c>
      <c r="AV2" s="49" t="str">
        <f t="shared" ref="AV2:AV35" si="3">IF(AH2="DNI","",IF((COUNTA(E2,G2))=1,CONCATENATE(E2,", ",F2),IF(COUNTA(E2,G2)=2,CONCATENATE(E2,", ",F2," and ",G2,", ",H2),"Error, there is a problem with representatives or their titles")))</f>
        <v>Roland Damme, Geschäftsführer</v>
      </c>
      <c r="AW2" s="65" t="str">
        <f t="shared" ref="AW2:AW33" si="4">CONCATENATE(B2,"_CPA_EN")</f>
        <v>DE_231407463_CPA_EN</v>
      </c>
      <c r="AX2" s="65" t="str">
        <f t="shared" ref="AX2:AX33" si="5">CONCATENATE(B2,"_DoT_EN")</f>
        <v>DE_231407463_DoT_EN</v>
      </c>
      <c r="AY2" s="65" t="str">
        <f t="shared" ref="AY2:AY33" si="6">CONCATENATE(B2,"_Dis_EN")</f>
        <v>DE_231407463_Dis_EN</v>
      </c>
      <c r="AZ2" s="65" t="str">
        <f t="shared" ref="AZ2:AZ65" si="7">CONCATENATE(B2,"_CPA_DE")</f>
        <v>DE_231407463_CPA_DE</v>
      </c>
      <c r="BA2" s="65" t="str">
        <f t="shared" ref="BA2:BA65" si="8">CONCATENATE(B2,"_DoT_DE")</f>
        <v>DE_231407463_DoT_DE</v>
      </c>
      <c r="BB2" s="65" t="str">
        <f t="shared" ref="BB2:BB65" si="9">CONCATENATE(B2,"_CPA_ES")</f>
        <v>DE_231407463_CPA_ES</v>
      </c>
      <c r="BC2" s="215" t="str">
        <f t="shared" ref="BC2:BC65" si="10">CONCATENATE(B2,"_DoT_ES")</f>
        <v>DE_231407463_DoT_ES</v>
      </c>
      <c r="BD2" s="65" t="str">
        <f t="shared" ref="BD2:BD65" si="11">SUBSTITUTE(A2,".","")</f>
        <v>Nordmann Fachgroßhandels Holding GmbH</v>
      </c>
      <c r="BE2" s="64" t="str">
        <f>VLOOKUP(C2,aux!$A$1:$B$260,2,FALSE)</f>
        <v>Germany</v>
      </c>
      <c r="BF2" s="64" t="str">
        <f>VLOOKUP(C2,aux!$A$1:$C$260,3,FALSE)</f>
        <v>Deutschland</v>
      </c>
      <c r="BG2" s="66" t="str">
        <f t="shared" ref="BG2:BG65" si="12">IF(AH2="DNI","",CONCATENATE("represented by  ", AV2))</f>
        <v>represented by  Roland Damme, Geschäftsführer</v>
      </c>
      <c r="BH2" s="66" t="str">
        <f t="shared" ref="BH2:BH12" si="13">IF(AH2="DNI","",CONCATENATE("representado por ", AV2))</f>
        <v>representado por Roland Damme, Geschäftsführer</v>
      </c>
      <c r="BI2" s="119">
        <f t="shared" ref="BI2:BI16" si="14">COUNTA(F2,G2)</f>
        <v>1</v>
      </c>
      <c r="BJ2" s="119" t="str">
        <f>IF(H2="","","and its")</f>
        <v/>
      </c>
      <c r="BK2" s="119" t="str">
        <f>IF(I2="","","and its")</f>
        <v>and its</v>
      </c>
      <c r="BL2" s="66" t="str">
        <f t="shared" ref="BL2:BL12" si="15">IF(H2="","","und")</f>
        <v/>
      </c>
      <c r="BM2" s="66" t="str">
        <f t="shared" ref="BM2:BM12" si="16">IF(I2="","","und")</f>
        <v>und</v>
      </c>
      <c r="BN2" s="66" t="str">
        <f t="shared" ref="BN2:BN12" si="17">IF(H2="","","y su")</f>
        <v/>
      </c>
      <c r="BO2" s="66" t="str">
        <f t="shared" ref="BO2:BO12" si="18">IF(I2="","","y su")</f>
        <v>y su</v>
      </c>
      <c r="BP2" s="216" t="str">
        <f>VLOOKUP(X2,aux!$G$1:$I$22,3,FALSE)</f>
        <v>cero coma siete dos</v>
      </c>
      <c r="BQ2" s="66" t="str">
        <f t="shared" ref="BQ2:BQ12" si="19">IF(AE2="DNI","","Por")</f>
        <v>Por</v>
      </c>
      <c r="BR2" s="66" t="str">
        <f>VLOOKUP(C2,aux!$D$1:$E$307,2,FALSE)</f>
        <v>Alemania</v>
      </c>
      <c r="BS2" s="66" t="str">
        <f t="shared" ref="BS2:BS12" si="20">NumEnPalabras(Q2)</f>
        <v>Un Mil</v>
      </c>
      <c r="BT2" s="66" t="str">
        <f t="shared" ref="BT2:BT12" si="21">NumEnPalabras(V2)</f>
        <v>Cero</v>
      </c>
      <c r="BU2" s="66" t="str">
        <f t="shared" ref="BU2:BU12" si="22">NumEnPalabras(W2)</f>
        <v>Cero</v>
      </c>
      <c r="BV2" s="137"/>
      <c r="BW2" s="51"/>
      <c r="BX2" s="315"/>
      <c r="BY2" s="148"/>
      <c r="BZ2" s="315"/>
      <c r="CA2" s="1112"/>
      <c r="CB2" s="987"/>
      <c r="CC2" s="607" t="s">
        <v>199</v>
      </c>
      <c r="CD2" s="608"/>
      <c r="CE2" s="607" t="s">
        <v>199</v>
      </c>
      <c r="CF2" s="608"/>
      <c r="CG2" s="607" t="s">
        <v>199</v>
      </c>
      <c r="CH2" s="903" t="s">
        <v>7499</v>
      </c>
      <c r="CI2" s="155"/>
      <c r="CJ2" s="54"/>
      <c r="CK2" s="54"/>
      <c r="CL2" s="102" t="str">
        <f t="shared" ref="CL2:CL65" si="23">_xlfn.CONCAT(BD2,"_ ",B2,"_DOT_",AC2,"_2sig")</f>
        <v>Nordmann Fachgroßhandels Holding GmbH_ DE_231407463_DOT_DE_2sig</v>
      </c>
      <c r="CM2" s="102" t="str">
        <f t="shared" ref="CM2:CM65" si="24">_xlfn.CONCAT(BD2,"_",B2,"_CPA_",AC2,"_2sig")</f>
        <v>Nordmann Fachgroßhandels Holding GmbH_DE_231407463_CPA_DE_2sig</v>
      </c>
      <c r="CN2" s="102" t="str">
        <f t="shared" ref="CN2:CN65" si="25">_xlfn.CONCAT(CL2,"_stamped")</f>
        <v>Nordmann Fachgroßhandels Holding GmbH_ DE_231407463_DOT_DE_2sig_stamped</v>
      </c>
      <c r="CO2" s="102" t="str">
        <f t="shared" ref="CO2:CO65" si="26">_xlfn.CONCAT(BD2,"_",B2,"_DOT_",AC2,"_o")</f>
        <v>Nordmann Fachgroßhandels Holding GmbH_DE_231407463_DOT_DE_o</v>
      </c>
      <c r="CP2" s="102" t="str">
        <f t="shared" ref="CP2:CP65" si="27">_xlfn.CONCAT(CO2,"_stamped")</f>
        <v>Nordmann Fachgroßhandels Holding GmbH_DE_231407463_DOT_DE_o_stamped</v>
      </c>
      <c r="CQ2" s="102" t="str">
        <f t="shared" ref="CQ2:CQ65" si="28">_xlfn.CONCAT(TRIM(BD2),"_",TRIM(B2),"_powers")</f>
        <v>Nordmann Fachgroßhandels Holding GmbH_DE_231407463_powers</v>
      </c>
      <c r="CR2" s="54"/>
      <c r="CS2" s="54"/>
      <c r="CT2" s="54"/>
      <c r="CU2" s="148" t="e">
        <f>CE2-CC2</f>
        <v>#VALUE!</v>
      </c>
      <c r="CV2" s="54"/>
      <c r="CW2" s="54"/>
      <c r="CX2" s="154"/>
      <c r="CY2" s="160"/>
      <c r="CZ2" s="160"/>
      <c r="DA2" s="321"/>
      <c r="DB2" s="321"/>
      <c r="DC2" s="160"/>
      <c r="DD2" s="160"/>
      <c r="DE2" s="321"/>
      <c r="DF2" s="321"/>
      <c r="DG2" s="54"/>
      <c r="DH2" s="54"/>
      <c r="DI2" s="54"/>
      <c r="DJ2" s="321"/>
      <c r="DK2" s="321"/>
      <c r="DL2" s="54"/>
      <c r="DM2" s="321"/>
      <c r="DN2" s="160"/>
      <c r="DO2" s="321"/>
      <c r="DP2" s="963"/>
      <c r="DQ2" s="902"/>
      <c r="DR2" s="503"/>
      <c r="DS2" s="521"/>
      <c r="DT2" s="88"/>
      <c r="DU2" s="168"/>
      <c r="DV2" s="168"/>
      <c r="DW2" s="168"/>
      <c r="DX2" s="168"/>
      <c r="DY2" s="168"/>
      <c r="DZ2" s="168"/>
      <c r="EA2" s="359" t="str">
        <f t="shared" ref="EA2:EA65" si="29">CONCATENATE(EB2,EC2)</f>
        <v>0</v>
      </c>
      <c r="EB2" s="359">
        <v>0</v>
      </c>
      <c r="EC2" s="88"/>
      <c r="ED2" s="88"/>
      <c r="EE2" s="88" t="e">
        <f>IF(CX1=#REF!,"gleich","ungleich")</f>
        <v>#REF!</v>
      </c>
      <c r="EF2" s="186" t="s">
        <v>3435</v>
      </c>
      <c r="EG2" s="186" t="s">
        <v>3425</v>
      </c>
      <c r="EH2" s="186" t="s">
        <v>3508</v>
      </c>
      <c r="EI2" s="186" t="s">
        <v>3627</v>
      </c>
      <c r="EJ2" s="186">
        <v>62</v>
      </c>
      <c r="EK2" s="186">
        <v>0</v>
      </c>
      <c r="EL2" s="186" t="s">
        <v>3628</v>
      </c>
      <c r="EM2" s="173">
        <v>27793</v>
      </c>
      <c r="EN2" s="173">
        <v>0</v>
      </c>
      <c r="EO2" s="173">
        <v>0</v>
      </c>
      <c r="EP2" s="950" t="s">
        <v>3629</v>
      </c>
      <c r="EQ2" s="385" t="s">
        <v>6086</v>
      </c>
      <c r="ER2" s="385" t="s">
        <v>6137</v>
      </c>
      <c r="ES2" s="411"/>
      <c r="ET2" s="108"/>
      <c r="EU2" s="182" t="str">
        <f t="shared" ref="EU2:EU65" si="30">CONCATENATE(TRIM(A2),", ",TRIM(B2),"_sinv.pdf")</f>
        <v>Nordmann Fachgroßhandels Holding GmbH, DE_231407463_sinv.pdf</v>
      </c>
    </row>
    <row r="3" spans="1:151" ht="63.75">
      <c r="A3" s="1000" t="s">
        <v>880</v>
      </c>
      <c r="B3" s="638" t="s">
        <v>4656</v>
      </c>
      <c r="C3" s="338" t="s">
        <v>42</v>
      </c>
      <c r="D3" s="186" t="s">
        <v>881</v>
      </c>
      <c r="E3" s="186"/>
      <c r="F3" s="186"/>
      <c r="G3" s="186"/>
      <c r="H3" s="186"/>
      <c r="I3" s="191"/>
      <c r="J3" s="191" t="e">
        <v>#N/A</v>
      </c>
      <c r="K3" s="191"/>
      <c r="L3" s="571" t="s">
        <v>1894</v>
      </c>
      <c r="N3" s="847"/>
      <c r="O3" s="384"/>
      <c r="P3" s="540"/>
      <c r="Q3" s="539">
        <v>250</v>
      </c>
      <c r="R3" s="540">
        <v>0</v>
      </c>
      <c r="S3" s="338"/>
      <c r="T3" s="63"/>
      <c r="U3" s="63"/>
      <c r="V3" s="425">
        <v>100</v>
      </c>
      <c r="W3" s="425">
        <v>50</v>
      </c>
      <c r="X3" s="919">
        <v>0.7</v>
      </c>
      <c r="Y3" s="425">
        <v>2.5</v>
      </c>
      <c r="Z3" s="41" t="s">
        <v>45</v>
      </c>
      <c r="AA3" s="41" t="s">
        <v>45</v>
      </c>
      <c r="AB3" s="188"/>
      <c r="AC3" s="13" t="s">
        <v>7385</v>
      </c>
      <c r="AD3" s="813" t="s">
        <v>5689</v>
      </c>
      <c r="AE3" s="723" t="s">
        <v>6358</v>
      </c>
      <c r="AF3" s="356" t="s">
        <v>6722</v>
      </c>
      <c r="AG3" s="419"/>
      <c r="AH3" s="927" t="s">
        <v>192</v>
      </c>
      <c r="AI3" s="63" t="s">
        <v>5764</v>
      </c>
      <c r="AJ3" s="63" t="str">
        <f t="shared" si="0"/>
        <v>NO</v>
      </c>
      <c r="AK3" s="64" t="str">
        <f>VLOOKUP(X3,aux!$G$1:$I$22,2,FALSE)</f>
        <v>zero point seven</v>
      </c>
      <c r="AL3" s="64" t="str">
        <f>VLOOKUP(X3,aux!$G$1:$J$22,4,FALSE)</f>
        <v>null komma sieben</v>
      </c>
      <c r="AM3" s="214">
        <f t="shared" si="1"/>
        <v>70</v>
      </c>
      <c r="AN3" s="214" t="str">
        <f>IF(INT(AM3)=AM3,EnglishNumber(AM3), _xlfn.CONCAT(EnglishNumber(INT(AM3)), " point ", EnglishNumber(ROUND(INT((AM3 - INT(AM3)) * 10),  0)), " ", EnglishNumber(ROUND((AM3 - INT(AM3))*100 - (INT((AM3-INT(AM3))*10)*10), 0))))</f>
        <v>seventy</v>
      </c>
      <c r="AO3" s="214" t="str">
        <f>IF(INT(AM3)=AM3,FctZahl_In_Worten(AM3), _xlfn.CONCAT(FctZahl_In_Worten(INT(AM3)), " komma ", FctZahl_In_Worten(ROUND(INT((AM3 - INT(AM3)) * 10),  0)), " ", FctZahl_In_Worten(ROUND((AM3 - INT(AM3))*100 - (INT((AM3-INT(AM3))*10)*10), 0))))</f>
        <v>siebzig</v>
      </c>
      <c r="AP3" s="64" t="str">
        <f>EnglishNumber(Q3)</f>
        <v>two hundred fifty</v>
      </c>
      <c r="AQ3" s="64" t="str">
        <f>FctZahl_In_Worten(Q3)</f>
        <v>zweihundertfünfzig</v>
      </c>
      <c r="AR3" s="64" t="str">
        <f>FctZahl_In_Worten(R3)</f>
        <v>null</v>
      </c>
      <c r="AS3" s="64" t="str">
        <f>VLOOKUP(V3,aux!$K$1:$M$11,2,FALSE)</f>
        <v>one hundred</v>
      </c>
      <c r="AT3" s="64" t="str">
        <f>VLOOKUP(W3,aux!$K$1:$M$11,2,FALSE)</f>
        <v>fifty</v>
      </c>
      <c r="AU3" s="64" t="str">
        <f t="shared" si="2"/>
        <v/>
      </c>
      <c r="AV3" s="49" t="str">
        <f t="shared" si="3"/>
        <v/>
      </c>
      <c r="AW3" s="65" t="str">
        <f t="shared" si="4"/>
        <v>ES_44166932D_CPA_EN</v>
      </c>
      <c r="AX3" s="65" t="str">
        <f t="shared" si="5"/>
        <v>ES_44166932D_DoT_EN</v>
      </c>
      <c r="AY3" s="65" t="str">
        <f t="shared" si="6"/>
        <v>ES_44166932D_Dis_EN</v>
      </c>
      <c r="AZ3" s="65" t="str">
        <f t="shared" si="7"/>
        <v>ES_44166932D_CPA_DE</v>
      </c>
      <c r="BA3" s="65" t="str">
        <f t="shared" si="8"/>
        <v>ES_44166932D_DoT_DE</v>
      </c>
      <c r="BB3" s="65" t="str">
        <f t="shared" si="9"/>
        <v>ES_44166932D_CPA_ES</v>
      </c>
      <c r="BC3" s="215" t="str">
        <f t="shared" si="10"/>
        <v>ES_44166932D_DoT_ES</v>
      </c>
      <c r="BD3" s="65" t="str">
        <f t="shared" si="11"/>
        <v>Diego López Alsua</v>
      </c>
      <c r="BE3" s="64" t="str">
        <f>VLOOKUP(C3,aux!$A$1:$B$260,2,FALSE)</f>
        <v>Spain</v>
      </c>
      <c r="BF3" s="64" t="str">
        <f>VLOOKUP(C3,aux!$A$1:$C$260,3,FALSE)</f>
        <v>Spanien</v>
      </c>
      <c r="BG3" s="66" t="str">
        <f t="shared" si="12"/>
        <v/>
      </c>
      <c r="BH3" s="66" t="str">
        <f t="shared" si="13"/>
        <v/>
      </c>
      <c r="BI3" s="66">
        <f t="shared" si="14"/>
        <v>0</v>
      </c>
      <c r="BJ3" s="66"/>
      <c r="BK3" s="66"/>
      <c r="BL3" s="66" t="str">
        <f t="shared" si="15"/>
        <v/>
      </c>
      <c r="BM3" s="66" t="str">
        <f t="shared" si="16"/>
        <v/>
      </c>
      <c r="BN3" s="66" t="str">
        <f t="shared" si="17"/>
        <v/>
      </c>
      <c r="BO3" s="66" t="str">
        <f t="shared" si="18"/>
        <v/>
      </c>
      <c r="BP3" s="216" t="str">
        <f>VLOOKUP(X3,aux!$G$1:$I$22,3,FALSE)</f>
        <v xml:space="preserve">cero coma siete </v>
      </c>
      <c r="BQ3" s="66" t="str">
        <f t="shared" si="19"/>
        <v>Por</v>
      </c>
      <c r="BR3" s="66" t="str">
        <f>VLOOKUP(C3,aux!$D$1:$E$307,2,FALSE)</f>
        <v>España</v>
      </c>
      <c r="BS3" s="66" t="str">
        <f t="shared" si="20"/>
        <v>Doscientos Cincuenta</v>
      </c>
      <c r="BT3" s="66" t="str">
        <f t="shared" si="21"/>
        <v>Ciento</v>
      </c>
      <c r="BU3" s="66" t="str">
        <f t="shared" si="22"/>
        <v>Cincuenta</v>
      </c>
      <c r="BV3" s="137"/>
      <c r="BW3" s="51"/>
      <c r="BX3" s="137"/>
      <c r="BY3" s="143"/>
      <c r="BZ3" s="137"/>
      <c r="CA3" s="1112">
        <v>42922</v>
      </c>
      <c r="CB3" s="342">
        <v>42921</v>
      </c>
      <c r="CC3" s="607" t="s">
        <v>199</v>
      </c>
      <c r="CD3" s="608"/>
      <c r="CE3" s="607" t="s">
        <v>199</v>
      </c>
      <c r="CF3" s="608"/>
      <c r="CG3" s="607" t="s">
        <v>199</v>
      </c>
      <c r="CH3" s="903" t="s">
        <v>6358</v>
      </c>
      <c r="CI3" s="155"/>
      <c r="CJ3" s="67"/>
      <c r="CK3" s="62"/>
      <c r="CL3" s="102" t="str">
        <f t="shared" si="23"/>
        <v>Diego López Alsua_ ES_44166932D_DOT_EN _2sig</v>
      </c>
      <c r="CM3" s="102" t="str">
        <f t="shared" si="24"/>
        <v>Diego López Alsua_ES_44166932D_CPA_EN _2sig</v>
      </c>
      <c r="CN3" s="102" t="str">
        <f t="shared" si="25"/>
        <v>Diego López Alsua_ ES_44166932D_DOT_EN _2sig_stamped</v>
      </c>
      <c r="CO3" s="102" t="str">
        <f t="shared" si="26"/>
        <v>Diego López Alsua_ES_44166932D_DOT_EN _o</v>
      </c>
      <c r="CP3" s="102" t="str">
        <f t="shared" si="27"/>
        <v>Diego López Alsua_ES_44166932D_DOT_EN _o_stamped</v>
      </c>
      <c r="CQ3" s="102" t="str">
        <f t="shared" si="28"/>
        <v>Diego López Alsua_ES_44166932D_powers</v>
      </c>
      <c r="CR3" s="70" t="s">
        <v>1469</v>
      </c>
      <c r="CS3" s="70" t="s">
        <v>1469</v>
      </c>
      <c r="CT3" s="61"/>
      <c r="CU3" s="148" t="e">
        <f>CE3-CC3</f>
        <v>#VALUE!</v>
      </c>
      <c r="CV3" s="56" t="s">
        <v>2116</v>
      </c>
      <c r="CW3" s="56" t="s">
        <v>2120</v>
      </c>
      <c r="CX3" s="152"/>
      <c r="CY3" s="208"/>
      <c r="CZ3" s="208"/>
      <c r="DA3" s="320"/>
      <c r="DB3" s="320"/>
      <c r="DC3" s="208"/>
      <c r="DD3" s="208"/>
      <c r="DE3" s="320"/>
      <c r="DF3" s="320"/>
      <c r="DG3" s="152"/>
      <c r="DH3" s="152"/>
      <c r="DI3" s="152"/>
      <c r="DJ3" s="320"/>
      <c r="DK3" s="320"/>
      <c r="DL3" s="152"/>
      <c r="DM3" s="210"/>
      <c r="DN3" s="208"/>
      <c r="DO3" s="315"/>
      <c r="DP3" s="338"/>
      <c r="DQ3" s="940"/>
      <c r="DR3" s="342"/>
      <c r="DS3" s="522"/>
      <c r="DT3" s="69" t="s">
        <v>1469</v>
      </c>
      <c r="DU3" s="69"/>
      <c r="DV3" s="87"/>
      <c r="DW3" s="87"/>
      <c r="DX3" s="87"/>
      <c r="DY3" s="87"/>
      <c r="DZ3" s="87"/>
      <c r="EA3" s="359" t="str">
        <f t="shared" si="29"/>
        <v>0</v>
      </c>
      <c r="EB3" s="359">
        <v>0</v>
      </c>
      <c r="EC3" s="88"/>
      <c r="ED3" s="88"/>
      <c r="EE3" s="88" t="e">
        <f>IF(CX2=#REF!,"gleich","ungleich")</f>
        <v>#REF!</v>
      </c>
      <c r="EF3" s="186"/>
      <c r="EG3" s="186"/>
      <c r="EH3" s="186"/>
      <c r="EI3" s="186"/>
      <c r="EJ3" s="186"/>
      <c r="EK3" s="186"/>
      <c r="EL3" s="186"/>
      <c r="EM3" s="173"/>
      <c r="EN3" s="186"/>
      <c r="EO3" s="186"/>
      <c r="EP3" s="724"/>
      <c r="EQ3" s="382" t="s">
        <v>6100</v>
      </c>
      <c r="ER3" s="382" t="s">
        <v>6100</v>
      </c>
      <c r="ES3" s="382"/>
      <c r="ET3" s="108"/>
      <c r="EU3" s="182" t="str">
        <f t="shared" si="30"/>
        <v>Diego López Alsua, ES_44166932D_sinv.pdf</v>
      </c>
    </row>
    <row r="4" spans="1:151" ht="76.5">
      <c r="A4" s="1000" t="s">
        <v>314</v>
      </c>
      <c r="B4" s="638" t="s">
        <v>4663</v>
      </c>
      <c r="C4" s="338" t="s">
        <v>42</v>
      </c>
      <c r="D4" s="186" t="s">
        <v>315</v>
      </c>
      <c r="E4" s="186"/>
      <c r="F4" s="186"/>
      <c r="G4" s="186"/>
      <c r="H4" s="186"/>
      <c r="I4" s="191"/>
      <c r="J4" s="191" t="s">
        <v>2115</v>
      </c>
      <c r="K4" s="191"/>
      <c r="L4" s="571" t="s">
        <v>316</v>
      </c>
      <c r="N4" s="847"/>
      <c r="O4" s="384"/>
      <c r="P4" s="540"/>
      <c r="Q4" s="539">
        <v>100</v>
      </c>
      <c r="R4" s="540">
        <v>0</v>
      </c>
      <c r="S4" s="338"/>
      <c r="T4" s="63"/>
      <c r="U4" s="63"/>
      <c r="V4" s="425">
        <v>0</v>
      </c>
      <c r="W4" s="425">
        <v>0</v>
      </c>
      <c r="X4" s="919">
        <v>0.7</v>
      </c>
      <c r="Y4" s="425">
        <v>2.5</v>
      </c>
      <c r="Z4" s="41" t="s">
        <v>45</v>
      </c>
      <c r="AA4" s="41" t="s">
        <v>45</v>
      </c>
      <c r="AB4" s="188"/>
      <c r="AC4" s="13" t="s">
        <v>7385</v>
      </c>
      <c r="AD4" s="813" t="s">
        <v>5689</v>
      </c>
      <c r="AE4" s="723" t="s">
        <v>6358</v>
      </c>
      <c r="AF4" s="356" t="s">
        <v>6722</v>
      </c>
      <c r="AG4" s="419"/>
      <c r="AH4" s="927" t="s">
        <v>192</v>
      </c>
      <c r="AI4" s="63" t="s">
        <v>5764</v>
      </c>
      <c r="AJ4" s="63" t="str">
        <f t="shared" si="0"/>
        <v>NO</v>
      </c>
      <c r="AK4" s="64" t="str">
        <f>VLOOKUP(X4,aux!$G$1:$I$22,2,FALSE)</f>
        <v>zero point seven</v>
      </c>
      <c r="AL4" s="64" t="str">
        <f>VLOOKUP(X4,aux!$G$1:$J$22,4,FALSE)</f>
        <v>null komma sieben</v>
      </c>
      <c r="AM4" s="214">
        <f t="shared" si="1"/>
        <v>70</v>
      </c>
      <c r="AN4" s="214" t="str">
        <f>IF(INT(AM4)=AM4,EnglishNumber(AM4), _xlfn.CONCAT(EnglishNumber(INT(AM4)), " point ", EnglishNumber(ROUND(INT((AM4 - INT(AM4)) * 10),  0)), " ", EnglishNumber(ROUND((AM4 - INT(AM4))*100 - (INT((AM4-INT(AM4))*10)*10), 0))))</f>
        <v>seventy</v>
      </c>
      <c r="AO4" s="214" t="str">
        <f>IF(INT(AM4)=AM4,FctZahl_In_Worten(AM4), _xlfn.CONCAT(FctZahl_In_Worten(INT(AM4)), " komma ", FctZahl_In_Worten(ROUND(INT((AM4 - INT(AM4)) * 10),  0)), " ", FctZahl_In_Worten(ROUND((AM4 - INT(AM4))*100 - (INT((AM4-INT(AM4))*10)*10), 0))))</f>
        <v>siebzig</v>
      </c>
      <c r="AP4" s="64" t="str">
        <f>EnglishNumber(Q4)</f>
        <v>one hundred</v>
      </c>
      <c r="AQ4" s="64" t="str">
        <f>FctZahl_In_Worten(Q4)</f>
        <v>einhundert</v>
      </c>
      <c r="AR4" s="64" t="str">
        <f>FctZahl_In_Worten(R4)</f>
        <v>null</v>
      </c>
      <c r="AS4" s="64" t="str">
        <f>VLOOKUP(V4,aux!$K$1:$M$11,2,FALSE)</f>
        <v>zero</v>
      </c>
      <c r="AT4" s="64" t="str">
        <f>VLOOKUP(W4,aux!$K$1:$M$11,2,FALSE)</f>
        <v>zero</v>
      </c>
      <c r="AU4" s="64" t="str">
        <f t="shared" si="2"/>
        <v/>
      </c>
      <c r="AV4" s="49" t="str">
        <f t="shared" si="3"/>
        <v/>
      </c>
      <c r="AW4" s="65" t="str">
        <f t="shared" si="4"/>
        <v>ES_34798533Q_CPA_EN</v>
      </c>
      <c r="AX4" s="65" t="str">
        <f t="shared" si="5"/>
        <v>ES_34798533Q_DoT_EN</v>
      </c>
      <c r="AY4" s="65" t="str">
        <f t="shared" si="6"/>
        <v>ES_34798533Q_Dis_EN</v>
      </c>
      <c r="AZ4" s="65" t="str">
        <f t="shared" si="7"/>
        <v>ES_34798533Q_CPA_DE</v>
      </c>
      <c r="BA4" s="65" t="str">
        <f t="shared" si="8"/>
        <v>ES_34798533Q_DoT_DE</v>
      </c>
      <c r="BB4" s="65" t="str">
        <f t="shared" si="9"/>
        <v>ES_34798533Q_CPA_ES</v>
      </c>
      <c r="BC4" s="215" t="str">
        <f t="shared" si="10"/>
        <v>ES_34798533Q_DoT_ES</v>
      </c>
      <c r="BD4" s="65" t="str">
        <f t="shared" si="11"/>
        <v>FRANCISCO MELGAREJO TOLEDO</v>
      </c>
      <c r="BE4" s="64" t="str">
        <f>VLOOKUP(C4,aux!$A$1:$B$260,2,FALSE)</f>
        <v>Spain</v>
      </c>
      <c r="BF4" s="64" t="str">
        <f>VLOOKUP(C4,aux!$A$1:$C$260,3,FALSE)</f>
        <v>Spanien</v>
      </c>
      <c r="BG4" s="66" t="str">
        <f t="shared" si="12"/>
        <v/>
      </c>
      <c r="BH4" s="66" t="str">
        <f t="shared" si="13"/>
        <v/>
      </c>
      <c r="BI4" s="66">
        <f t="shared" si="14"/>
        <v>0</v>
      </c>
      <c r="BJ4" s="66" t="str">
        <f>IF(H4="","","and its")</f>
        <v/>
      </c>
      <c r="BK4" s="66" t="str">
        <f>IF(I4="","","and its")</f>
        <v/>
      </c>
      <c r="BL4" s="66" t="str">
        <f t="shared" si="15"/>
        <v/>
      </c>
      <c r="BM4" s="66" t="str">
        <f t="shared" si="16"/>
        <v/>
      </c>
      <c r="BN4" s="66" t="str">
        <f t="shared" si="17"/>
        <v/>
      </c>
      <c r="BO4" s="66" t="str">
        <f t="shared" si="18"/>
        <v/>
      </c>
      <c r="BP4" s="216" t="str">
        <f>VLOOKUP(X4,aux!$G$1:$I$22,3,FALSE)</f>
        <v xml:space="preserve">cero coma siete </v>
      </c>
      <c r="BQ4" s="66" t="str">
        <f t="shared" si="19"/>
        <v>Por</v>
      </c>
      <c r="BR4" s="66" t="str">
        <f>VLOOKUP(C4,aux!$D$1:$E$307,2,FALSE)</f>
        <v>España</v>
      </c>
      <c r="BS4" s="66" t="str">
        <f t="shared" si="20"/>
        <v>Ciento</v>
      </c>
      <c r="BT4" s="66" t="str">
        <f t="shared" si="21"/>
        <v>Cero</v>
      </c>
      <c r="BU4" s="66" t="str">
        <f t="shared" si="22"/>
        <v>Cero</v>
      </c>
      <c r="BV4" s="137"/>
      <c r="BW4" s="51"/>
      <c r="BX4" s="137"/>
      <c r="BY4" s="143"/>
      <c r="BZ4" s="137"/>
      <c r="CA4" s="1112">
        <v>42920</v>
      </c>
      <c r="CB4" s="342">
        <v>42920</v>
      </c>
      <c r="CC4" s="607" t="s">
        <v>199</v>
      </c>
      <c r="CD4" s="608"/>
      <c r="CE4" s="607" t="s">
        <v>199</v>
      </c>
      <c r="CF4" s="608"/>
      <c r="CG4" s="607" t="s">
        <v>199</v>
      </c>
      <c r="CH4" s="903" t="s">
        <v>6358</v>
      </c>
      <c r="CI4" s="155"/>
      <c r="CJ4" s="61"/>
      <c r="CK4" s="62"/>
      <c r="CL4" s="102" t="str">
        <f t="shared" si="23"/>
        <v>FRANCISCO MELGAREJO TOLEDO_ ES_34798533Q_DOT_EN _2sig</v>
      </c>
      <c r="CM4" s="102" t="str">
        <f t="shared" si="24"/>
        <v>FRANCISCO MELGAREJO TOLEDO_ES_34798533Q_CPA_EN _2sig</v>
      </c>
      <c r="CN4" s="102" t="str">
        <f t="shared" si="25"/>
        <v>FRANCISCO MELGAREJO TOLEDO_ ES_34798533Q_DOT_EN _2sig_stamped</v>
      </c>
      <c r="CO4" s="102" t="str">
        <f t="shared" si="26"/>
        <v>FRANCISCO MELGAREJO TOLEDO_ES_34798533Q_DOT_EN _o</v>
      </c>
      <c r="CP4" s="102" t="str">
        <f t="shared" si="27"/>
        <v>FRANCISCO MELGAREJO TOLEDO_ES_34798533Q_DOT_EN _o_stamped</v>
      </c>
      <c r="CQ4" s="102" t="str">
        <f t="shared" si="28"/>
        <v>FRANCISCO MELGAREJO TOLEDO_ES_34798533Q_powers</v>
      </c>
      <c r="CR4" s="70" t="s">
        <v>1469</v>
      </c>
      <c r="CS4" s="70" t="s">
        <v>1469</v>
      </c>
      <c r="CT4" s="61"/>
      <c r="CU4" s="148" t="e">
        <f>CE4-CC4</f>
        <v>#VALUE!</v>
      </c>
      <c r="CV4" s="56" t="s">
        <v>2116</v>
      </c>
      <c r="CW4" s="56" t="s">
        <v>2120</v>
      </c>
      <c r="CX4" s="52"/>
      <c r="CY4" s="148"/>
      <c r="CZ4" s="148"/>
      <c r="DA4" s="315"/>
      <c r="DB4" s="315"/>
      <c r="DC4" s="148"/>
      <c r="DD4" s="148"/>
      <c r="DE4" s="315"/>
      <c r="DF4" s="315"/>
      <c r="DG4" s="61"/>
      <c r="DH4" s="61"/>
      <c r="DI4" s="61"/>
      <c r="DJ4" s="315"/>
      <c r="DK4" s="315"/>
      <c r="DL4" s="61"/>
      <c r="DM4" s="161"/>
      <c r="DN4" s="148"/>
      <c r="DO4" s="315"/>
      <c r="DP4" s="338"/>
      <c r="DQ4" s="940"/>
      <c r="DR4" s="342"/>
      <c r="DS4" s="522"/>
      <c r="DT4" s="69" t="s">
        <v>1469</v>
      </c>
      <c r="DU4" s="69"/>
      <c r="DV4" s="87"/>
      <c r="DW4" s="87"/>
      <c r="DX4" s="87"/>
      <c r="DY4" s="87"/>
      <c r="DZ4" s="87"/>
      <c r="EA4" s="359" t="str">
        <f t="shared" si="29"/>
        <v>0</v>
      </c>
      <c r="EB4" s="359">
        <v>0</v>
      </c>
      <c r="EC4" s="88"/>
      <c r="ED4" s="88"/>
      <c r="EE4" s="88" t="e">
        <f>IF(CX3=#REF!,"gleich","ungleich")</f>
        <v>#REF!</v>
      </c>
      <c r="EF4" s="186"/>
      <c r="EG4" s="186"/>
      <c r="EH4" s="186"/>
      <c r="EI4" s="186"/>
      <c r="EJ4" s="186"/>
      <c r="EK4" s="186"/>
      <c r="EL4" s="186"/>
      <c r="EM4" s="173"/>
      <c r="EN4" s="186"/>
      <c r="EO4" s="186"/>
      <c r="EP4" s="724"/>
      <c r="EQ4" s="382" t="s">
        <v>6100</v>
      </c>
      <c r="ER4" s="382" t="s">
        <v>6100</v>
      </c>
      <c r="ES4" s="382"/>
      <c r="ET4" s="108"/>
      <c r="EU4" s="182" t="str">
        <f t="shared" si="30"/>
        <v>FRANCISCO MELGAREJO TOLEDO, ES_34798533Q_sinv.pdf</v>
      </c>
    </row>
    <row r="5" spans="1:151" ht="76.5">
      <c r="A5" s="1021" t="s">
        <v>6811</v>
      </c>
      <c r="B5" s="830" t="s">
        <v>6833</v>
      </c>
      <c r="C5" s="221" t="s">
        <v>42</v>
      </c>
      <c r="D5" s="692" t="s">
        <v>6997</v>
      </c>
      <c r="E5" s="692" t="s">
        <v>6998</v>
      </c>
      <c r="F5" s="692" t="s">
        <v>6591</v>
      </c>
      <c r="G5" s="831"/>
      <c r="H5" s="831"/>
      <c r="I5" s="202"/>
      <c r="J5" s="692" t="s">
        <v>7017</v>
      </c>
      <c r="K5" s="692" t="s">
        <v>7015</v>
      </c>
      <c r="L5" s="823" t="s">
        <v>7016</v>
      </c>
      <c r="M5" s="1126"/>
      <c r="N5" s="853" t="s">
        <v>766</v>
      </c>
      <c r="O5" s="691" t="s">
        <v>766</v>
      </c>
      <c r="P5" s="991">
        <v>27</v>
      </c>
      <c r="Q5" s="539">
        <v>100</v>
      </c>
      <c r="R5" s="540">
        <v>0</v>
      </c>
      <c r="S5" s="338"/>
      <c r="T5" s="168"/>
      <c r="U5" s="168"/>
      <c r="V5" s="338">
        <v>0</v>
      </c>
      <c r="W5" s="338">
        <v>0</v>
      </c>
      <c r="X5" s="919">
        <v>0.68</v>
      </c>
      <c r="Y5" s="338">
        <v>0</v>
      </c>
      <c r="Z5" s="168"/>
      <c r="AA5" s="168"/>
      <c r="AB5" s="186" t="s">
        <v>6711</v>
      </c>
      <c r="AC5" s="13" t="s">
        <v>7385</v>
      </c>
      <c r="AD5" s="811" t="s">
        <v>7089</v>
      </c>
      <c r="AE5" s="801" t="s">
        <v>6358</v>
      </c>
      <c r="AF5" s="202" t="s">
        <v>7428</v>
      </c>
      <c r="AG5" s="419"/>
      <c r="AH5" s="927" t="s">
        <v>896</v>
      </c>
      <c r="AI5" s="63" t="s">
        <v>5764</v>
      </c>
      <c r="AJ5" s="63" t="str">
        <f t="shared" si="0"/>
        <v>NO</v>
      </c>
      <c r="AK5" s="64" t="str">
        <f>VLOOKUP(X5,aux!$G$1:$I$22,2,FALSE)</f>
        <v>zero point six eight</v>
      </c>
      <c r="AL5" s="64" t="str">
        <f>VLOOKUP(X5,aux!$G$1:$J$22,4,FALSE)</f>
        <v>null komma sechs acht</v>
      </c>
      <c r="AM5" s="214">
        <f t="shared" si="1"/>
        <v>68</v>
      </c>
      <c r="AN5" s="214" t="str">
        <f>IF(INT(AM5)=AM5,EnglishNumber(AM5), _xlfn.CONCAT(EnglishNumber(INT(AM5)), " point ", EnglishNumber(ROUND(INT((AM5 - INT(AM5)) * 10),  0)), " ", EnglishNumber(ROUND((AM5 - INT(AM5))*100 - (INT((AM5-INT(AM5))*10)*10), 0))))</f>
        <v>sixty-eight</v>
      </c>
      <c r="AO5" s="214" t="str">
        <f>IF(INT(AM5)=AM5,FctZahl_In_Worten(AM5), _xlfn.CONCAT(FctZahl_In_Worten(INT(AM5)), " komma ", FctZahl_In_Worten(ROUND(INT((AM5 - INT(AM5)) * 10),  0)), " ", FctZahl_In_Worten(ROUND((AM5 - INT(AM5))*100 - (INT((AM5-INT(AM5))*10)*10), 0))))</f>
        <v>achtundsechzig</v>
      </c>
      <c r="AP5" s="64" t="str">
        <f>EnglishNumber(Q5)</f>
        <v>one hundred</v>
      </c>
      <c r="AQ5" s="64" t="str">
        <f>FctZahl_In_Worten(Q5)</f>
        <v>einhundert</v>
      </c>
      <c r="AR5" s="64" t="str">
        <f>FctZahl_In_Worten(R5)</f>
        <v>null</v>
      </c>
      <c r="AS5" s="64" t="str">
        <f>EnglishNumber(V5)</f>
        <v>zero</v>
      </c>
      <c r="AT5" s="64" t="str">
        <f>EnglishNumber(W5)</f>
        <v>zero</v>
      </c>
      <c r="AU5" s="64" t="str">
        <f t="shared" si="2"/>
        <v>For</v>
      </c>
      <c r="AV5" s="49" t="str">
        <f t="shared" si="3"/>
        <v>VALLS MARTINEZ JUAN, Administrador único</v>
      </c>
      <c r="AW5" s="65" t="str">
        <f t="shared" si="4"/>
        <v>ES_B96516166_CPA_EN</v>
      </c>
      <c r="AX5" s="65" t="str">
        <f t="shared" si="5"/>
        <v>ES_B96516166_DoT_EN</v>
      </c>
      <c r="AY5" s="65" t="str">
        <f t="shared" si="6"/>
        <v>ES_B96516166_Dis_EN</v>
      </c>
      <c r="AZ5" s="65" t="str">
        <f t="shared" si="7"/>
        <v>ES_B96516166_CPA_DE</v>
      </c>
      <c r="BA5" s="65" t="str">
        <f t="shared" si="8"/>
        <v>ES_B96516166_DoT_DE</v>
      </c>
      <c r="BB5" s="65" t="str">
        <f t="shared" si="9"/>
        <v>ES_B96516166_CPA_ES</v>
      </c>
      <c r="BC5" s="215" t="str">
        <f t="shared" si="10"/>
        <v>ES_B96516166_DoT_ES</v>
      </c>
      <c r="BD5" s="65" t="str">
        <f t="shared" si="11"/>
        <v>FRIO GANDIA SOCIEDAD LIMITADA</v>
      </c>
      <c r="BE5" s="64" t="str">
        <f>VLOOKUP(C5,aux!$A$1:$B$260,2,FALSE)</f>
        <v>Spain</v>
      </c>
      <c r="BF5" s="64" t="str">
        <f>VLOOKUP(C5,aux!$A$1:$C$260,3,FALSE)</f>
        <v>Spanien</v>
      </c>
      <c r="BG5" s="66" t="str">
        <f t="shared" si="12"/>
        <v>represented by  VALLS MARTINEZ JUAN, Administrador único</v>
      </c>
      <c r="BH5" s="66" t="str">
        <f t="shared" si="13"/>
        <v>representado por VALLS MARTINEZ JUAN, Administrador único</v>
      </c>
      <c r="BI5" s="119">
        <f t="shared" si="14"/>
        <v>1</v>
      </c>
      <c r="BJ5" s="119" t="str">
        <f>IF(H5="","","and its")</f>
        <v/>
      </c>
      <c r="BK5" s="119" t="str">
        <f>IF(I5="","","and its")</f>
        <v/>
      </c>
      <c r="BL5" s="66" t="str">
        <f t="shared" si="15"/>
        <v/>
      </c>
      <c r="BM5" s="66" t="str">
        <f t="shared" si="16"/>
        <v/>
      </c>
      <c r="BN5" s="66" t="str">
        <f t="shared" si="17"/>
        <v/>
      </c>
      <c r="BO5" s="66" t="str">
        <f t="shared" si="18"/>
        <v/>
      </c>
      <c r="BP5" s="216" t="str">
        <f>VLOOKUP(X5,aux!$G$1:$I$22,3,FALSE)</f>
        <v>cero coma seis ocho</v>
      </c>
      <c r="BQ5" s="66" t="str">
        <f t="shared" si="19"/>
        <v>Por</v>
      </c>
      <c r="BR5" s="66" t="str">
        <f>VLOOKUP(C5,aux!$D$1:$E$307,2,FALSE)</f>
        <v>España</v>
      </c>
      <c r="BS5" s="66" t="str">
        <f t="shared" si="20"/>
        <v>Ciento</v>
      </c>
      <c r="BT5" s="66" t="str">
        <f t="shared" si="21"/>
        <v>Cero</v>
      </c>
      <c r="BU5" s="66" t="str">
        <f t="shared" si="22"/>
        <v>Cero</v>
      </c>
      <c r="BV5" s="315"/>
      <c r="BW5" s="61"/>
      <c r="BX5" s="315"/>
      <c r="BY5" s="148"/>
      <c r="BZ5" s="315"/>
      <c r="CA5" s="1112"/>
      <c r="CB5" s="805">
        <v>43172</v>
      </c>
      <c r="CC5" s="614" t="s">
        <v>199</v>
      </c>
      <c r="CD5" s="434"/>
      <c r="CE5" s="614" t="s">
        <v>199</v>
      </c>
      <c r="CF5" s="434"/>
      <c r="CG5" s="614" t="s">
        <v>199</v>
      </c>
      <c r="CH5" s="916" t="s">
        <v>7259</v>
      </c>
      <c r="CI5" s="155"/>
      <c r="CJ5" s="168"/>
      <c r="CK5" s="168"/>
      <c r="CL5" s="102" t="str">
        <f t="shared" si="23"/>
        <v>FRIO GANDIA SOCIEDAD LIMITADA_ ES_B96516166_DOT_EN _2sig</v>
      </c>
      <c r="CM5" s="102" t="str">
        <f t="shared" si="24"/>
        <v>FRIO GANDIA SOCIEDAD LIMITADA_ES_B96516166_CPA_EN _2sig</v>
      </c>
      <c r="CN5" s="102" t="str">
        <f t="shared" si="25"/>
        <v>FRIO GANDIA SOCIEDAD LIMITADA_ ES_B96516166_DOT_EN _2sig_stamped</v>
      </c>
      <c r="CO5" s="102" t="str">
        <f t="shared" si="26"/>
        <v>FRIO GANDIA SOCIEDAD LIMITADA_ES_B96516166_DOT_EN _o</v>
      </c>
      <c r="CP5" s="102" t="str">
        <f t="shared" si="27"/>
        <v>FRIO GANDIA SOCIEDAD LIMITADA_ES_B96516166_DOT_EN _o_stamped</v>
      </c>
      <c r="CQ5" s="102" t="str">
        <f t="shared" si="28"/>
        <v>FRIO GANDIA SOCIEDAD LIMITADA_ES_B96516166_powers</v>
      </c>
      <c r="CR5" s="168"/>
      <c r="CS5" s="168"/>
      <c r="CT5" s="168"/>
      <c r="CU5" s="251"/>
      <c r="CV5" s="168"/>
      <c r="CW5" s="168"/>
      <c r="CX5" s="252"/>
      <c r="CY5" s="251"/>
      <c r="CZ5" s="251"/>
      <c r="DA5" s="324"/>
      <c r="DB5" s="324"/>
      <c r="DC5" s="251"/>
      <c r="DD5" s="251"/>
      <c r="DE5" s="324"/>
      <c r="DF5" s="324"/>
      <c r="DG5" s="168"/>
      <c r="DH5" s="168"/>
      <c r="DI5" s="168"/>
      <c r="DJ5" s="324"/>
      <c r="DK5" s="324"/>
      <c r="DL5" s="168"/>
      <c r="DM5" s="324"/>
      <c r="DN5" s="251"/>
      <c r="DO5" s="324"/>
      <c r="DP5" s="338"/>
      <c r="DQ5" s="902"/>
      <c r="DR5" s="503"/>
      <c r="DS5" s="88"/>
      <c r="DT5" s="88"/>
      <c r="DU5" s="168"/>
      <c r="DV5" s="168"/>
      <c r="DW5" s="168"/>
      <c r="DX5" s="168"/>
      <c r="DY5" s="168"/>
      <c r="DZ5" s="168"/>
      <c r="EA5" s="359" t="str">
        <f t="shared" si="29"/>
        <v>0</v>
      </c>
      <c r="EB5" s="359">
        <v>0</v>
      </c>
      <c r="EC5" s="88"/>
      <c r="ED5" s="88"/>
      <c r="EE5" s="88"/>
      <c r="EF5" s="186"/>
      <c r="EG5" s="182"/>
      <c r="EH5" s="182"/>
      <c r="EI5" s="182"/>
      <c r="EJ5" s="182"/>
      <c r="EK5" s="182"/>
      <c r="EL5" s="182"/>
      <c r="EM5" s="203"/>
      <c r="EN5" s="182"/>
      <c r="EO5" s="182"/>
      <c r="EP5" s="796"/>
      <c r="EQ5" s="382" t="s">
        <v>6088</v>
      </c>
      <c r="ER5" s="382" t="s">
        <v>6109</v>
      </c>
      <c r="ES5" s="691" t="s">
        <v>7092</v>
      </c>
      <c r="ET5" s="167"/>
      <c r="EU5" s="182" t="str">
        <f t="shared" si="30"/>
        <v>FRIO GANDIA SOCIEDAD LIMITADA, ES_B96516166_sinv.pdf</v>
      </c>
    </row>
    <row r="6" spans="1:151" ht="63.75">
      <c r="A6" s="1000" t="s">
        <v>882</v>
      </c>
      <c r="B6" s="638" t="s">
        <v>4691</v>
      </c>
      <c r="C6" s="338" t="s">
        <v>42</v>
      </c>
      <c r="D6" s="186" t="s">
        <v>883</v>
      </c>
      <c r="E6" s="186"/>
      <c r="F6" s="186"/>
      <c r="G6" s="186"/>
      <c r="H6" s="186"/>
      <c r="I6" s="191"/>
      <c r="J6" s="191" t="e">
        <v>#N/A</v>
      </c>
      <c r="K6" s="191"/>
      <c r="L6" s="500" t="s">
        <v>1894</v>
      </c>
      <c r="M6" s="1072"/>
      <c r="N6" s="847"/>
      <c r="O6" s="384"/>
      <c r="P6" s="540"/>
      <c r="Q6" s="539">
        <v>250</v>
      </c>
      <c r="R6" s="540">
        <v>0</v>
      </c>
      <c r="S6" s="338"/>
      <c r="T6" s="63"/>
      <c r="U6" s="63"/>
      <c r="V6" s="425">
        <v>100</v>
      </c>
      <c r="W6" s="425">
        <v>50</v>
      </c>
      <c r="X6" s="919">
        <v>0.7</v>
      </c>
      <c r="Y6" s="425">
        <v>2.5</v>
      </c>
      <c r="Z6" s="41" t="s">
        <v>45</v>
      </c>
      <c r="AA6" s="41" t="s">
        <v>45</v>
      </c>
      <c r="AB6" s="188"/>
      <c r="AC6" s="13" t="s">
        <v>7385</v>
      </c>
      <c r="AD6" s="813" t="s">
        <v>5689</v>
      </c>
      <c r="AE6" s="723" t="s">
        <v>6358</v>
      </c>
      <c r="AF6" s="356" t="s">
        <v>6722</v>
      </c>
      <c r="AG6" s="419"/>
      <c r="AH6" s="927" t="s">
        <v>192</v>
      </c>
      <c r="AI6" s="63" t="s">
        <v>5764</v>
      </c>
      <c r="AJ6" s="63" t="str">
        <f t="shared" si="0"/>
        <v>NO</v>
      </c>
      <c r="AK6" s="64" t="str">
        <f>VLOOKUP(X6,aux!$G$1:$I$22,2,FALSE)</f>
        <v>zero point seven</v>
      </c>
      <c r="AL6" s="64" t="str">
        <f>VLOOKUP(X6,aux!$G$1:$J$22,4,FALSE)</f>
        <v>null komma sieben</v>
      </c>
      <c r="AM6" s="214">
        <f t="shared" si="1"/>
        <v>70</v>
      </c>
      <c r="AN6" s="214" t="str">
        <f>IF(INT(AM6)=AM6,EnglishNumber(AM6), _xlfn.CONCAT(EnglishNumber(INT(AM6)), " point ", EnglishNumber(ROUND(INT((AM6 - INT(AM6)) * 10),  0)), " ", EnglishNumber(ROUND((AM6 - INT(AM6))*100 - (INT((AM6-INT(AM6))*10)*10), 0))))</f>
        <v>seventy</v>
      </c>
      <c r="AO6" s="214" t="str">
        <f>IF(INT(AM6)=AM6,FctZahl_In_Worten(AM6), _xlfn.CONCAT(FctZahl_In_Worten(INT(AM6)), " komma ", FctZahl_In_Worten(ROUND(INT((AM6 - INT(AM6)) * 10),  0)), " ", FctZahl_In_Worten(ROUND((AM6 - INT(AM6))*100 - (INT((AM6-INT(AM6))*10)*10), 0))))</f>
        <v>siebzig</v>
      </c>
      <c r="AP6" s="64" t="str">
        <f>EnglishNumber(Q6)</f>
        <v>two hundred fifty</v>
      </c>
      <c r="AQ6" s="64" t="str">
        <f>FctZahl_In_Worten(Q6)</f>
        <v>zweihundertfünfzig</v>
      </c>
      <c r="AR6" s="64" t="str">
        <f>FctZahl_In_Worten(R6)</f>
        <v>null</v>
      </c>
      <c r="AS6" s="64" t="str">
        <f>VLOOKUP(V6,aux!$K$1:$M$11,2,FALSE)</f>
        <v>one hundred</v>
      </c>
      <c r="AT6" s="64" t="str">
        <f>VLOOKUP(W6,aux!$K$1:$M$11,2,FALSE)</f>
        <v>fifty</v>
      </c>
      <c r="AU6" s="64" t="str">
        <f t="shared" si="2"/>
        <v/>
      </c>
      <c r="AV6" s="49" t="str">
        <f t="shared" si="3"/>
        <v/>
      </c>
      <c r="AW6" s="65" t="str">
        <f t="shared" si="4"/>
        <v>ES_15915452G_CPA_EN</v>
      </c>
      <c r="AX6" s="65" t="str">
        <f t="shared" si="5"/>
        <v>ES_15915452G_DoT_EN</v>
      </c>
      <c r="AY6" s="65" t="str">
        <f t="shared" si="6"/>
        <v>ES_15915452G_Dis_EN</v>
      </c>
      <c r="AZ6" s="65" t="str">
        <f t="shared" si="7"/>
        <v>ES_15915452G_CPA_DE</v>
      </c>
      <c r="BA6" s="65" t="str">
        <f t="shared" si="8"/>
        <v>ES_15915452G_DoT_DE</v>
      </c>
      <c r="BB6" s="65" t="str">
        <f t="shared" si="9"/>
        <v>ES_15915452G_CPA_ES</v>
      </c>
      <c r="BC6" s="215" t="str">
        <f t="shared" si="10"/>
        <v>ES_15915452G_DoT_ES</v>
      </c>
      <c r="BD6" s="65" t="str">
        <f t="shared" si="11"/>
        <v>Juan López Rando</v>
      </c>
      <c r="BE6" s="64" t="str">
        <f>VLOOKUP(C6,aux!$A$1:$B$260,2,FALSE)</f>
        <v>Spain</v>
      </c>
      <c r="BF6" s="64" t="str">
        <f>VLOOKUP(C6,aux!$A$1:$C$260,3,FALSE)</f>
        <v>Spanien</v>
      </c>
      <c r="BG6" s="66" t="str">
        <f t="shared" si="12"/>
        <v/>
      </c>
      <c r="BH6" s="66" t="str">
        <f t="shared" si="13"/>
        <v/>
      </c>
      <c r="BI6" s="66">
        <f t="shared" si="14"/>
        <v>0</v>
      </c>
      <c r="BJ6" s="66"/>
      <c r="BK6" s="66"/>
      <c r="BL6" s="66" t="str">
        <f t="shared" si="15"/>
        <v/>
      </c>
      <c r="BM6" s="66" t="str">
        <f t="shared" si="16"/>
        <v/>
      </c>
      <c r="BN6" s="66" t="str">
        <f t="shared" si="17"/>
        <v/>
      </c>
      <c r="BO6" s="66" t="str">
        <f t="shared" si="18"/>
        <v/>
      </c>
      <c r="BP6" s="216" t="str">
        <f>VLOOKUP(X6,aux!$G$1:$I$22,3,FALSE)</f>
        <v xml:space="preserve">cero coma siete </v>
      </c>
      <c r="BQ6" s="66" t="str">
        <f t="shared" si="19"/>
        <v>Por</v>
      </c>
      <c r="BR6" s="66" t="str">
        <f>VLOOKUP(C6,aux!$D$1:$E$307,2,FALSE)</f>
        <v>España</v>
      </c>
      <c r="BS6" s="66" t="str">
        <f t="shared" si="20"/>
        <v>Doscientos Cincuenta</v>
      </c>
      <c r="BT6" s="66" t="str">
        <f t="shared" si="21"/>
        <v>Ciento</v>
      </c>
      <c r="BU6" s="66" t="str">
        <f t="shared" si="22"/>
        <v>Cincuenta</v>
      </c>
      <c r="BV6" s="137"/>
      <c r="BW6" s="51"/>
      <c r="BX6" s="137"/>
      <c r="BY6" s="143"/>
      <c r="BZ6" s="137"/>
      <c r="CA6" s="1112">
        <v>42922</v>
      </c>
      <c r="CB6" s="342">
        <v>42921</v>
      </c>
      <c r="CC6" s="607" t="s">
        <v>199</v>
      </c>
      <c r="CD6" s="608"/>
      <c r="CE6" s="607" t="s">
        <v>199</v>
      </c>
      <c r="CF6" s="608"/>
      <c r="CG6" s="607" t="s">
        <v>199</v>
      </c>
      <c r="CH6" s="903" t="s">
        <v>6358</v>
      </c>
      <c r="CI6" s="155"/>
      <c r="CJ6" s="61"/>
      <c r="CK6" s="62"/>
      <c r="CL6" s="102" t="str">
        <f t="shared" si="23"/>
        <v>Juan López Rando_ ES_15915452G_DOT_EN _2sig</v>
      </c>
      <c r="CM6" s="102" t="str">
        <f t="shared" si="24"/>
        <v>Juan López Rando_ES_15915452G_CPA_EN _2sig</v>
      </c>
      <c r="CN6" s="102" t="str">
        <f t="shared" si="25"/>
        <v>Juan López Rando_ ES_15915452G_DOT_EN _2sig_stamped</v>
      </c>
      <c r="CO6" s="102" t="str">
        <f t="shared" si="26"/>
        <v>Juan López Rando_ES_15915452G_DOT_EN _o</v>
      </c>
      <c r="CP6" s="102" t="str">
        <f t="shared" si="27"/>
        <v>Juan López Rando_ES_15915452G_DOT_EN _o_stamped</v>
      </c>
      <c r="CQ6" s="102" t="str">
        <f t="shared" si="28"/>
        <v>Juan López Rando_ES_15915452G_powers</v>
      </c>
      <c r="CR6" s="70" t="s">
        <v>1469</v>
      </c>
      <c r="CS6" s="70" t="s">
        <v>1469</v>
      </c>
      <c r="CT6" s="61"/>
      <c r="CU6" s="148" t="e">
        <f>CE6-CC6</f>
        <v>#VALUE!</v>
      </c>
      <c r="CV6" s="56" t="s">
        <v>2116</v>
      </c>
      <c r="CW6" s="56" t="s">
        <v>2120</v>
      </c>
      <c r="CX6" s="52"/>
      <c r="CY6" s="148"/>
      <c r="CZ6" s="148"/>
      <c r="DA6" s="315"/>
      <c r="DB6" s="315"/>
      <c r="DC6" s="148"/>
      <c r="DD6" s="148"/>
      <c r="DE6" s="315"/>
      <c r="DF6" s="315"/>
      <c r="DG6" s="61"/>
      <c r="DH6" s="61"/>
      <c r="DI6" s="61"/>
      <c r="DJ6" s="315"/>
      <c r="DK6" s="315"/>
      <c r="DL6" s="61"/>
      <c r="DM6" s="161"/>
      <c r="DN6" s="148"/>
      <c r="DO6" s="315"/>
      <c r="DP6" s="338"/>
      <c r="DQ6" s="940"/>
      <c r="DR6" s="342"/>
      <c r="DS6" s="522"/>
      <c r="DT6" s="69" t="s">
        <v>1469</v>
      </c>
      <c r="DU6" s="69"/>
      <c r="DV6" s="87"/>
      <c r="DW6" s="87"/>
      <c r="DX6" s="87"/>
      <c r="DY6" s="87"/>
      <c r="DZ6" s="87"/>
      <c r="EA6" s="359" t="str">
        <f t="shared" si="29"/>
        <v>0</v>
      </c>
      <c r="EB6" s="359">
        <v>0</v>
      </c>
      <c r="EC6" s="88"/>
      <c r="ED6" s="88"/>
      <c r="EE6" s="88" t="e">
        <f>IF(CX5=#REF!,"gleich","ungleich")</f>
        <v>#REF!</v>
      </c>
      <c r="EF6" s="186"/>
      <c r="EG6" s="186"/>
      <c r="EH6" s="186"/>
      <c r="EI6" s="186"/>
      <c r="EJ6" s="186"/>
      <c r="EK6" s="186"/>
      <c r="EL6" s="186"/>
      <c r="EM6" s="173"/>
      <c r="EN6" s="186"/>
      <c r="EO6" s="186"/>
      <c r="EP6" s="724"/>
      <c r="EQ6" s="382" t="s">
        <v>6100</v>
      </c>
      <c r="ER6" s="382" t="s">
        <v>6100</v>
      </c>
      <c r="ES6" s="382"/>
      <c r="ET6" s="108"/>
      <c r="EU6" s="182" t="str">
        <f t="shared" si="30"/>
        <v>Juan López Rando, ES_15915452G_sinv.pdf</v>
      </c>
    </row>
    <row r="7" spans="1:151" ht="63.75">
      <c r="A7" s="1000" t="s">
        <v>402</v>
      </c>
      <c r="B7" s="638" t="s">
        <v>2199</v>
      </c>
      <c r="C7" s="338" t="s">
        <v>42</v>
      </c>
      <c r="D7" s="186" t="s">
        <v>403</v>
      </c>
      <c r="E7" s="186" t="s">
        <v>404</v>
      </c>
      <c r="F7" s="186" t="s">
        <v>59</v>
      </c>
      <c r="G7" s="186"/>
      <c r="H7" s="186"/>
      <c r="I7" s="191"/>
      <c r="J7" s="191"/>
      <c r="K7" s="191"/>
      <c r="L7" s="571" t="s">
        <v>405</v>
      </c>
      <c r="N7" s="847"/>
      <c r="O7" s="384"/>
      <c r="P7" s="540"/>
      <c r="Q7" s="539">
        <v>100</v>
      </c>
      <c r="R7" s="540">
        <v>0</v>
      </c>
      <c r="S7" s="338"/>
      <c r="T7" s="63"/>
      <c r="U7" s="63"/>
      <c r="V7" s="425">
        <v>0</v>
      </c>
      <c r="W7" s="425">
        <v>0</v>
      </c>
      <c r="X7" s="919">
        <v>0.7</v>
      </c>
      <c r="Y7" s="425">
        <v>2.5</v>
      </c>
      <c r="Z7" s="41" t="s">
        <v>45</v>
      </c>
      <c r="AA7" s="41" t="s">
        <v>45</v>
      </c>
      <c r="AB7" s="188"/>
      <c r="AC7" s="13" t="s">
        <v>7385</v>
      </c>
      <c r="AD7" s="813" t="s">
        <v>5689</v>
      </c>
      <c r="AE7" s="723" t="s">
        <v>6358</v>
      </c>
      <c r="AF7" s="356" t="s">
        <v>6722</v>
      </c>
      <c r="AG7" s="297"/>
      <c r="AH7" s="927" t="s">
        <v>38</v>
      </c>
      <c r="AI7" s="63" t="s">
        <v>5764</v>
      </c>
      <c r="AJ7" s="63" t="str">
        <f t="shared" si="0"/>
        <v>NO</v>
      </c>
      <c r="AK7" s="64" t="str">
        <f>VLOOKUP(X7,aux!$G$1:$I$22,2,FALSE)</f>
        <v>zero point seven</v>
      </c>
      <c r="AL7" s="64" t="str">
        <f>VLOOKUP(X7,aux!$G$1:$J$22,4,FALSE)</f>
        <v>null komma sieben</v>
      </c>
      <c r="AM7" s="214">
        <f t="shared" si="1"/>
        <v>70</v>
      </c>
      <c r="AN7" s="214" t="str">
        <f>IF(INT(AM7)=AM7,EnglishNumber(AM7), _xlfn.CONCAT(EnglishNumber(INT(AM7)), " point ", EnglishNumber(ROUND(INT((AM7 - INT(AM7)) * 10),  0)), " ", EnglishNumber(ROUND((AM7 - INT(AM7))*100 - (INT((AM7-INT(AM7))*10)*10), 0))))</f>
        <v>seventy</v>
      </c>
      <c r="AO7" s="214" t="str">
        <f>IF(INT(AM7)=AM7,FctZahl_In_Worten(AM7), _xlfn.CONCAT(FctZahl_In_Worten(INT(AM7)), " komma ", FctZahl_In_Worten(ROUND(INT((AM7 - INT(AM7)) * 10),  0)), " ", FctZahl_In_Worten(ROUND((AM7 - INT(AM7))*100 - (INT((AM7-INT(AM7))*10)*10), 0))))</f>
        <v>siebzig</v>
      </c>
      <c r="AP7" s="64" t="str">
        <f>EnglishNumber(Q7)</f>
        <v>one hundred</v>
      </c>
      <c r="AQ7" s="64" t="str">
        <f>FctZahl_In_Worten(Q7)</f>
        <v>einhundert</v>
      </c>
      <c r="AR7" s="64" t="str">
        <f>FctZahl_In_Worten(R7)</f>
        <v>null</v>
      </c>
      <c r="AS7" s="64" t="str">
        <f>VLOOKUP(V7,aux!$K$1:$M$11,2,FALSE)</f>
        <v>zero</v>
      </c>
      <c r="AT7" s="64" t="str">
        <f>VLOOKUP(W7,aux!$K$1:$M$11,2,FALSE)</f>
        <v>zero</v>
      </c>
      <c r="AU7" s="64" t="str">
        <f t="shared" si="2"/>
        <v>For</v>
      </c>
      <c r="AV7" s="49" t="str">
        <f t="shared" si="3"/>
        <v>JOSE LLACER CATALA, administrador único</v>
      </c>
      <c r="AW7" s="65" t="str">
        <f t="shared" si="4"/>
        <v>ES_B46071080_CPA_EN</v>
      </c>
      <c r="AX7" s="65" t="str">
        <f t="shared" si="5"/>
        <v>ES_B46071080_DoT_EN</v>
      </c>
      <c r="AY7" s="65" t="str">
        <f t="shared" si="6"/>
        <v>ES_B46071080_Dis_EN</v>
      </c>
      <c r="AZ7" s="65" t="str">
        <f t="shared" si="7"/>
        <v>ES_B46071080_CPA_DE</v>
      </c>
      <c r="BA7" s="65" t="str">
        <f t="shared" si="8"/>
        <v>ES_B46071080_DoT_DE</v>
      </c>
      <c r="BB7" s="65" t="str">
        <f t="shared" si="9"/>
        <v>ES_B46071080_CPA_ES</v>
      </c>
      <c r="BC7" s="215" t="str">
        <f t="shared" si="10"/>
        <v>ES_B46071080_DoT_ES</v>
      </c>
      <c r="BD7" s="65" t="str">
        <f t="shared" si="11"/>
        <v>LLACER Y NAVARRO,SL</v>
      </c>
      <c r="BE7" s="64" t="str">
        <f>VLOOKUP(C7,aux!$A$1:$B$260,2,FALSE)</f>
        <v>Spain</v>
      </c>
      <c r="BF7" s="64" t="str">
        <f>VLOOKUP(C7,aux!$A$1:$C$260,3,FALSE)</f>
        <v>Spanien</v>
      </c>
      <c r="BG7" s="66" t="str">
        <f t="shared" si="12"/>
        <v>represented by  JOSE LLACER CATALA, administrador único</v>
      </c>
      <c r="BH7" s="66" t="str">
        <f t="shared" si="13"/>
        <v>representado por JOSE LLACER CATALA, administrador único</v>
      </c>
      <c r="BI7" s="66">
        <f t="shared" si="14"/>
        <v>1</v>
      </c>
      <c r="BJ7" s="66" t="str">
        <f t="shared" ref="BJ7:BK12" si="31">IF(H7="","","and its")</f>
        <v/>
      </c>
      <c r="BK7" s="66" t="str">
        <f t="shared" si="31"/>
        <v/>
      </c>
      <c r="BL7" s="66" t="str">
        <f t="shared" si="15"/>
        <v/>
      </c>
      <c r="BM7" s="66" t="str">
        <f t="shared" si="16"/>
        <v/>
      </c>
      <c r="BN7" s="66" t="str">
        <f t="shared" si="17"/>
        <v/>
      </c>
      <c r="BO7" s="66" t="str">
        <f t="shared" si="18"/>
        <v/>
      </c>
      <c r="BP7" s="216" t="str">
        <f>VLOOKUP(X7,aux!$G$1:$I$22,3,FALSE)</f>
        <v xml:space="preserve">cero coma siete </v>
      </c>
      <c r="BQ7" s="66" t="str">
        <f t="shared" si="19"/>
        <v>Por</v>
      </c>
      <c r="BR7" s="66" t="str">
        <f>VLOOKUP(C7,aux!$D$1:$E$307,2,FALSE)</f>
        <v>España</v>
      </c>
      <c r="BS7" s="66" t="str">
        <f t="shared" si="20"/>
        <v>Ciento</v>
      </c>
      <c r="BT7" s="66" t="str">
        <f t="shared" si="21"/>
        <v>Cero</v>
      </c>
      <c r="BU7" s="66" t="str">
        <f t="shared" si="22"/>
        <v>Cero</v>
      </c>
      <c r="BV7" s="137"/>
      <c r="BW7" s="51"/>
      <c r="BX7" s="137"/>
      <c r="BY7" s="143"/>
      <c r="BZ7" s="137"/>
      <c r="CA7" s="1112">
        <v>42921</v>
      </c>
      <c r="CB7" s="342">
        <v>42920</v>
      </c>
      <c r="CC7" s="607" t="s">
        <v>199</v>
      </c>
      <c r="CD7" s="608"/>
      <c r="CE7" s="607" t="s">
        <v>199</v>
      </c>
      <c r="CF7" s="608"/>
      <c r="CG7" s="607" t="s">
        <v>199</v>
      </c>
      <c r="CH7" s="1056" t="s">
        <v>6358</v>
      </c>
      <c r="CI7" s="155"/>
      <c r="CJ7" s="61"/>
      <c r="CK7" s="62"/>
      <c r="CL7" s="102" t="str">
        <f t="shared" si="23"/>
        <v>LLACER Y NAVARRO,SL_ ES_B46071080_DOT_EN _2sig</v>
      </c>
      <c r="CM7" s="102" t="str">
        <f t="shared" si="24"/>
        <v>LLACER Y NAVARRO,SL_ES_B46071080_CPA_EN _2sig</v>
      </c>
      <c r="CN7" s="102" t="str">
        <f t="shared" si="25"/>
        <v>LLACER Y NAVARRO,SL_ ES_B46071080_DOT_EN _2sig_stamped</v>
      </c>
      <c r="CO7" s="102" t="str">
        <f t="shared" si="26"/>
        <v>LLACER Y NAVARRO,SL_ES_B46071080_DOT_EN _o</v>
      </c>
      <c r="CP7" s="102" t="str">
        <f t="shared" si="27"/>
        <v>LLACER Y NAVARRO,SL_ES_B46071080_DOT_EN _o_stamped</v>
      </c>
      <c r="CQ7" s="102" t="str">
        <f t="shared" si="28"/>
        <v>LLACER Y NAVARRO,SL_ES_B46071080_powers</v>
      </c>
      <c r="CR7" s="70" t="s">
        <v>1469</v>
      </c>
      <c r="CS7" s="70" t="s">
        <v>1469</v>
      </c>
      <c r="CT7" s="61"/>
      <c r="CU7" s="148" t="e">
        <f>CE7-CC7</f>
        <v>#VALUE!</v>
      </c>
      <c r="CV7" s="56" t="s">
        <v>2116</v>
      </c>
      <c r="CW7" s="56" t="s">
        <v>2120</v>
      </c>
      <c r="CX7" s="52"/>
      <c r="CY7" s="148"/>
      <c r="CZ7" s="148"/>
      <c r="DA7" s="315"/>
      <c r="DB7" s="315"/>
      <c r="DC7" s="148"/>
      <c r="DD7" s="148"/>
      <c r="DE7" s="315"/>
      <c r="DF7" s="315"/>
      <c r="DG7" s="61"/>
      <c r="DH7" s="61"/>
      <c r="DI7" s="61"/>
      <c r="DJ7" s="315"/>
      <c r="DK7" s="315"/>
      <c r="DL7" s="61"/>
      <c r="DM7" s="161"/>
      <c r="DN7" s="148"/>
      <c r="DO7" s="315"/>
      <c r="DP7" s="338"/>
      <c r="DQ7" s="940"/>
      <c r="DR7" s="342"/>
      <c r="DS7" s="522"/>
      <c r="DT7" s="69" t="s">
        <v>1469</v>
      </c>
      <c r="DU7" s="69"/>
      <c r="DV7" s="87"/>
      <c r="DW7" s="87"/>
      <c r="DX7" s="87"/>
      <c r="DY7" s="87"/>
      <c r="DZ7" s="87"/>
      <c r="EA7" s="359" t="str">
        <f t="shared" si="29"/>
        <v>0</v>
      </c>
      <c r="EB7" s="359">
        <v>0</v>
      </c>
      <c r="EC7" s="88"/>
      <c r="ED7" s="88"/>
      <c r="EE7" s="88" t="e">
        <f>IF(CX6=#REF!,"gleich","ungleich")</f>
        <v>#REF!</v>
      </c>
      <c r="EF7" s="186"/>
      <c r="EG7" s="186"/>
      <c r="EH7" s="186"/>
      <c r="EI7" s="186"/>
      <c r="EJ7" s="186"/>
      <c r="EK7" s="186"/>
      <c r="EL7" s="186"/>
      <c r="EM7" s="173"/>
      <c r="EN7" s="186"/>
      <c r="EO7" s="186"/>
      <c r="EP7" s="724"/>
      <c r="EQ7" s="382" t="s">
        <v>6088</v>
      </c>
      <c r="ER7" s="382" t="s">
        <v>6109</v>
      </c>
      <c r="ES7" s="382"/>
      <c r="ET7" s="108"/>
      <c r="EU7" s="182" t="str">
        <f t="shared" si="30"/>
        <v>LLACER Y NAVARRO,SL, ES_B46071080_sinv.pdf</v>
      </c>
    </row>
    <row r="8" spans="1:151" ht="108">
      <c r="A8" s="1021" t="s">
        <v>6790</v>
      </c>
      <c r="B8" s="830" t="s">
        <v>6879</v>
      </c>
      <c r="C8" s="221" t="s">
        <v>42</v>
      </c>
      <c r="D8" s="692" t="s">
        <v>6957</v>
      </c>
      <c r="E8" s="692" t="s">
        <v>6958</v>
      </c>
      <c r="F8" s="692" t="s">
        <v>6959</v>
      </c>
      <c r="G8" s="831" t="s">
        <v>6960</v>
      </c>
      <c r="H8" s="692" t="s">
        <v>6959</v>
      </c>
      <c r="I8" s="202"/>
      <c r="J8" s="692" t="s">
        <v>7017</v>
      </c>
      <c r="K8" s="692" t="s">
        <v>7015</v>
      </c>
      <c r="L8" s="766" t="s">
        <v>7016</v>
      </c>
      <c r="M8" s="495"/>
      <c r="N8" s="853" t="s">
        <v>766</v>
      </c>
      <c r="O8" s="691" t="s">
        <v>766</v>
      </c>
      <c r="P8" s="991">
        <v>12</v>
      </c>
      <c r="Q8" s="539">
        <v>100</v>
      </c>
      <c r="R8" s="540">
        <v>0</v>
      </c>
      <c r="S8" s="338"/>
      <c r="T8" s="168"/>
      <c r="U8" s="168"/>
      <c r="V8" s="338">
        <v>0</v>
      </c>
      <c r="W8" s="338">
        <v>0</v>
      </c>
      <c r="X8" s="919">
        <v>0.68</v>
      </c>
      <c r="Y8" s="338">
        <v>0</v>
      </c>
      <c r="Z8" s="168"/>
      <c r="AA8" s="168"/>
      <c r="AB8" s="186"/>
      <c r="AC8" s="13" t="s">
        <v>7385</v>
      </c>
      <c r="AD8" s="811" t="s">
        <v>7089</v>
      </c>
      <c r="AE8" s="723" t="s">
        <v>6358</v>
      </c>
      <c r="AF8" s="182" t="s">
        <v>7251</v>
      </c>
      <c r="AG8" s="419"/>
      <c r="AH8" s="927" t="s">
        <v>896</v>
      </c>
      <c r="AI8" s="63" t="s">
        <v>5764</v>
      </c>
      <c r="AJ8" s="63" t="str">
        <f t="shared" si="0"/>
        <v>NO</v>
      </c>
      <c r="AK8" s="64" t="str">
        <f>VLOOKUP(X8,aux!$G$1:$I$22,2,FALSE)</f>
        <v>zero point six eight</v>
      </c>
      <c r="AL8" s="64" t="str">
        <f>VLOOKUP(X8,aux!$G$1:$J$22,4,FALSE)</f>
        <v>null komma sechs acht</v>
      </c>
      <c r="AM8" s="214">
        <f t="shared" si="1"/>
        <v>68</v>
      </c>
      <c r="AN8" s="214" t="str">
        <f>IF(INT(AM8)=AM8,EnglishNumber(AM8), _xlfn.CONCAT(EnglishNumber(INT(AM8)), " point ", EnglishNumber(ROUND(INT((AM8 - INT(AM8)) * 10),  0)), " ", EnglishNumber(ROUND((AM8 - INT(AM8))*100 - (INT((AM8-INT(AM8))*10)*10), 0))))</f>
        <v>sixty-eight</v>
      </c>
      <c r="AO8" s="214" t="str">
        <f>IF(INT(AM8)=AM8,FctZahl_In_Worten(AM8), _xlfn.CONCAT(FctZahl_In_Worten(INT(AM8)), " komma ", FctZahl_In_Worten(ROUND(INT((AM8 - INT(AM8)) * 10),  0)), " ", FctZahl_In_Worten(ROUND((AM8 - INT(AM8))*100 - (INT((AM8-INT(AM8))*10)*10), 0))))</f>
        <v>achtundsechzig</v>
      </c>
      <c r="AP8" s="64" t="str">
        <f>EnglishNumber(Q8)</f>
        <v>one hundred</v>
      </c>
      <c r="AQ8" s="64" t="str">
        <f>FctZahl_In_Worten(Q8)</f>
        <v>einhundert</v>
      </c>
      <c r="AR8" s="64" t="str">
        <f>FctZahl_In_Worten(R8)</f>
        <v>null</v>
      </c>
      <c r="AS8" s="64" t="str">
        <f>EnglishNumber(V8)</f>
        <v>zero</v>
      </c>
      <c r="AT8" s="64" t="str">
        <f>EnglishNumber(W8)</f>
        <v>zero</v>
      </c>
      <c r="AU8" s="64" t="str">
        <f t="shared" si="2"/>
        <v>For</v>
      </c>
      <c r="AV8" s="49" t="str">
        <f t="shared" si="3"/>
        <v>LOPEZ SANCHEZ, PEDRO JAVIER, Administradores mancomunados and LÓPEZ SÁNCHEZ, MIGUEL ÁNGEL, Administradores mancomunados</v>
      </c>
      <c r="AW8" s="65" t="str">
        <f t="shared" si="4"/>
        <v>ES_B04357018_CPA_EN</v>
      </c>
      <c r="AX8" s="65" t="str">
        <f t="shared" si="5"/>
        <v>ES_B04357018_DoT_EN</v>
      </c>
      <c r="AY8" s="65" t="str">
        <f t="shared" si="6"/>
        <v>ES_B04357018_Dis_EN</v>
      </c>
      <c r="AZ8" s="65" t="str">
        <f t="shared" si="7"/>
        <v>ES_B04357018_CPA_DE</v>
      </c>
      <c r="BA8" s="65" t="str">
        <f t="shared" si="8"/>
        <v>ES_B04357018_DoT_DE</v>
      </c>
      <c r="BB8" s="65" t="str">
        <f t="shared" si="9"/>
        <v>ES_B04357018_CPA_ES</v>
      </c>
      <c r="BC8" s="215" t="str">
        <f t="shared" si="10"/>
        <v>ES_B04357018_DoT_ES</v>
      </c>
      <c r="BD8" s="65" t="str">
        <f t="shared" si="11"/>
        <v>LOGIFUEL, SL</v>
      </c>
      <c r="BE8" s="64" t="str">
        <f>VLOOKUP(C8,aux!$A$1:$B$260,2,FALSE)</f>
        <v>Spain</v>
      </c>
      <c r="BF8" s="64" t="str">
        <f>VLOOKUP(C8,aux!$A$1:$C$260,3,FALSE)</f>
        <v>Spanien</v>
      </c>
      <c r="BG8" s="66" t="str">
        <f t="shared" si="12"/>
        <v>represented by  LOPEZ SANCHEZ, PEDRO JAVIER, Administradores mancomunados and LÓPEZ SÁNCHEZ, MIGUEL ÁNGEL, Administradores mancomunados</v>
      </c>
      <c r="BH8" s="66" t="str">
        <f t="shared" si="13"/>
        <v>representado por LOPEZ SANCHEZ, PEDRO JAVIER, Administradores mancomunados and LÓPEZ SÁNCHEZ, MIGUEL ÁNGEL, Administradores mancomunados</v>
      </c>
      <c r="BI8" s="119">
        <f t="shared" si="14"/>
        <v>2</v>
      </c>
      <c r="BJ8" s="119" t="str">
        <f t="shared" si="31"/>
        <v>and its</v>
      </c>
      <c r="BK8" s="119" t="str">
        <f t="shared" si="31"/>
        <v/>
      </c>
      <c r="BL8" s="66" t="str">
        <f t="shared" si="15"/>
        <v>und</v>
      </c>
      <c r="BM8" s="66" t="str">
        <f t="shared" si="16"/>
        <v/>
      </c>
      <c r="BN8" s="66" t="str">
        <f t="shared" si="17"/>
        <v>y su</v>
      </c>
      <c r="BO8" s="66" t="str">
        <f t="shared" si="18"/>
        <v/>
      </c>
      <c r="BP8" s="216" t="str">
        <f>VLOOKUP(X8,aux!$G$1:$I$22,3,FALSE)</f>
        <v>cero coma seis ocho</v>
      </c>
      <c r="BQ8" s="66" t="str">
        <f t="shared" si="19"/>
        <v>Por</v>
      </c>
      <c r="BR8" s="66" t="str">
        <f>VLOOKUP(C8,aux!$D$1:$E$307,2,FALSE)</f>
        <v>España</v>
      </c>
      <c r="BS8" s="66" t="str">
        <f t="shared" si="20"/>
        <v>Ciento</v>
      </c>
      <c r="BT8" s="66" t="str">
        <f t="shared" si="21"/>
        <v>Cero</v>
      </c>
      <c r="BU8" s="66" t="str">
        <f t="shared" si="22"/>
        <v>Cero</v>
      </c>
      <c r="BV8" s="315"/>
      <c r="BW8" s="61"/>
      <c r="BX8" s="315"/>
      <c r="BY8" s="148"/>
      <c r="BZ8" s="315"/>
      <c r="CA8" s="1112"/>
      <c r="CB8" s="614" t="s">
        <v>199</v>
      </c>
      <c r="CC8" s="614" t="s">
        <v>199</v>
      </c>
      <c r="CD8" s="614"/>
      <c r="CE8" s="614" t="s">
        <v>199</v>
      </c>
      <c r="CF8" s="614"/>
      <c r="CG8" s="614" t="s">
        <v>199</v>
      </c>
      <c r="CH8" s="497" t="s">
        <v>7252</v>
      </c>
      <c r="CI8" s="155"/>
      <c r="CJ8" s="168"/>
      <c r="CK8" s="168"/>
      <c r="CL8" s="102" t="str">
        <f t="shared" si="23"/>
        <v>LOGIFUEL, SL_ ES_B04357018_DOT_EN _2sig</v>
      </c>
      <c r="CM8" s="102" t="str">
        <f t="shared" si="24"/>
        <v>LOGIFUEL, SL_ES_B04357018_CPA_EN _2sig</v>
      </c>
      <c r="CN8" s="102" t="str">
        <f t="shared" si="25"/>
        <v>LOGIFUEL, SL_ ES_B04357018_DOT_EN _2sig_stamped</v>
      </c>
      <c r="CO8" s="102" t="str">
        <f t="shared" si="26"/>
        <v>LOGIFUEL, SL_ES_B04357018_DOT_EN _o</v>
      </c>
      <c r="CP8" s="102" t="str">
        <f t="shared" si="27"/>
        <v>LOGIFUEL, SL_ES_B04357018_DOT_EN _o_stamped</v>
      </c>
      <c r="CQ8" s="102" t="str">
        <f t="shared" si="28"/>
        <v>LOGIFUEL, SL_ES_B04357018_powers</v>
      </c>
      <c r="CR8" s="168"/>
      <c r="CS8" s="168"/>
      <c r="CT8" s="168"/>
      <c r="CU8" s="251"/>
      <c r="CV8" s="168"/>
      <c r="CW8" s="168"/>
      <c r="CX8" s="252"/>
      <c r="CY8" s="251"/>
      <c r="CZ8" s="251"/>
      <c r="DA8" s="324"/>
      <c r="DB8" s="324"/>
      <c r="DC8" s="251"/>
      <c r="DD8" s="251"/>
      <c r="DE8" s="324"/>
      <c r="DF8" s="324"/>
      <c r="DG8" s="168"/>
      <c r="DH8" s="168"/>
      <c r="DI8" s="168"/>
      <c r="DJ8" s="324"/>
      <c r="DK8" s="324"/>
      <c r="DL8" s="168"/>
      <c r="DM8" s="324"/>
      <c r="DN8" s="251"/>
      <c r="DO8" s="324"/>
      <c r="DP8" s="338"/>
      <c r="DQ8" s="902"/>
      <c r="DR8" s="503"/>
      <c r="DS8" s="88"/>
      <c r="DT8" s="88"/>
      <c r="DU8" s="168"/>
      <c r="DV8" s="168"/>
      <c r="DW8" s="168"/>
      <c r="DX8" s="168"/>
      <c r="DY8" s="168"/>
      <c r="DZ8" s="168"/>
      <c r="EA8" s="359" t="str">
        <f t="shared" si="29"/>
        <v>0</v>
      </c>
      <c r="EB8" s="359">
        <v>0</v>
      </c>
      <c r="EC8" s="88"/>
      <c r="ED8" s="88"/>
      <c r="EE8" s="88"/>
      <c r="EF8" s="186"/>
      <c r="EG8" s="182"/>
      <c r="EH8" s="182"/>
      <c r="EI8" s="182"/>
      <c r="EJ8" s="182"/>
      <c r="EK8" s="182"/>
      <c r="EL8" s="182"/>
      <c r="EM8" s="203"/>
      <c r="EN8" s="182"/>
      <c r="EO8" s="182"/>
      <c r="EP8" s="796"/>
      <c r="EQ8" s="382" t="s">
        <v>6088</v>
      </c>
      <c r="ER8" s="382" t="s">
        <v>6109</v>
      </c>
      <c r="ES8" s="707" t="s">
        <v>7093</v>
      </c>
      <c r="ET8" s="167"/>
      <c r="EU8" s="182" t="str">
        <f t="shared" si="30"/>
        <v>LOGIFUEL, S.L., ES_B04357018_sinv.pdf</v>
      </c>
    </row>
    <row r="9" spans="1:151" ht="63.75">
      <c r="A9" s="1000" t="s">
        <v>427</v>
      </c>
      <c r="B9" s="638" t="s">
        <v>4696</v>
      </c>
      <c r="C9" s="338" t="s">
        <v>42</v>
      </c>
      <c r="D9" s="186" t="s">
        <v>428</v>
      </c>
      <c r="E9" s="186"/>
      <c r="F9" s="186"/>
      <c r="G9" s="186"/>
      <c r="H9" s="186"/>
      <c r="I9" s="191"/>
      <c r="J9" s="191" t="s">
        <v>2114</v>
      </c>
      <c r="K9" s="191"/>
      <c r="L9" s="571" t="s">
        <v>429</v>
      </c>
      <c r="N9" s="847"/>
      <c r="O9" s="384"/>
      <c r="P9" s="540"/>
      <c r="Q9" s="539">
        <v>100</v>
      </c>
      <c r="R9" s="540">
        <v>0</v>
      </c>
      <c r="S9" s="338"/>
      <c r="T9" s="63"/>
      <c r="U9" s="63"/>
      <c r="V9" s="425">
        <v>0</v>
      </c>
      <c r="W9" s="425">
        <v>0</v>
      </c>
      <c r="X9" s="919">
        <v>0.7</v>
      </c>
      <c r="Y9" s="425">
        <v>2.5</v>
      </c>
      <c r="Z9" s="41" t="s">
        <v>45</v>
      </c>
      <c r="AA9" s="41" t="s">
        <v>45</v>
      </c>
      <c r="AB9" s="188"/>
      <c r="AC9" s="13" t="s">
        <v>7385</v>
      </c>
      <c r="AD9" s="813" t="s">
        <v>5689</v>
      </c>
      <c r="AE9" s="723" t="s">
        <v>6358</v>
      </c>
      <c r="AF9" s="356" t="s">
        <v>6722</v>
      </c>
      <c r="AG9" s="419"/>
      <c r="AH9" s="927" t="s">
        <v>192</v>
      </c>
      <c r="AI9" s="63" t="s">
        <v>5764</v>
      </c>
      <c r="AJ9" s="63" t="str">
        <f t="shared" si="0"/>
        <v>NO</v>
      </c>
      <c r="AK9" s="64" t="str">
        <f>VLOOKUP(X9,aux!$G$1:$I$22,2,FALSE)</f>
        <v>zero point seven</v>
      </c>
      <c r="AL9" s="64" t="str">
        <f>VLOOKUP(X9,aux!$G$1:$J$22,4,FALSE)</f>
        <v>null komma sieben</v>
      </c>
      <c r="AM9" s="214">
        <f t="shared" si="1"/>
        <v>70</v>
      </c>
      <c r="AN9" s="214" t="str">
        <f>IF(INT(AM9)=AM9,EnglishNumber(AM9), _xlfn.CONCAT(EnglishNumber(INT(AM9)), " point ", EnglishNumber(ROUND(INT((AM9 - INT(AM9)) * 10),  0)), " ", EnglishNumber(ROUND((AM9 - INT(AM9))*100 - (INT((AM9-INT(AM9))*10)*10), 0))))</f>
        <v>seventy</v>
      </c>
      <c r="AO9" s="214" t="str">
        <f>IF(INT(AM9)=AM9,FctZahl_In_Worten(AM9), _xlfn.CONCAT(FctZahl_In_Worten(INT(AM9)), " komma ", FctZahl_In_Worten(ROUND(INT((AM9 - INT(AM9)) * 10),  0)), " ", FctZahl_In_Worten(ROUND((AM9 - INT(AM9))*100 - (INT((AM9-INT(AM9))*10)*10), 0))))</f>
        <v>siebzig</v>
      </c>
      <c r="AP9" s="64" t="str">
        <f>EnglishNumber(Q9)</f>
        <v>one hundred</v>
      </c>
      <c r="AQ9" s="64" t="str">
        <f>FctZahl_In_Worten(Q9)</f>
        <v>einhundert</v>
      </c>
      <c r="AR9" s="64" t="str">
        <f>FctZahl_In_Worten(R9)</f>
        <v>null</v>
      </c>
      <c r="AS9" s="64" t="str">
        <f>VLOOKUP(V9,aux!$K$1:$M$11,2,FALSE)</f>
        <v>zero</v>
      </c>
      <c r="AT9" s="64" t="str">
        <f>VLOOKUP(W9,aux!$K$1:$M$11,2,FALSE)</f>
        <v>zero</v>
      </c>
      <c r="AU9" s="64" t="str">
        <f t="shared" si="2"/>
        <v/>
      </c>
      <c r="AV9" s="49" t="str">
        <f t="shared" si="3"/>
        <v/>
      </c>
      <c r="AW9" s="65" t="str">
        <f t="shared" si="4"/>
        <v>ES_13896984Q_CPA_EN</v>
      </c>
      <c r="AX9" s="65" t="str">
        <f t="shared" si="5"/>
        <v>ES_13896984Q_DoT_EN</v>
      </c>
      <c r="AY9" s="65" t="str">
        <f t="shared" si="6"/>
        <v>ES_13896984Q_Dis_EN</v>
      </c>
      <c r="AZ9" s="65" t="str">
        <f t="shared" si="7"/>
        <v>ES_13896984Q_CPA_DE</v>
      </c>
      <c r="BA9" s="65" t="str">
        <f t="shared" si="8"/>
        <v>ES_13896984Q_DoT_DE</v>
      </c>
      <c r="BB9" s="65" t="str">
        <f t="shared" si="9"/>
        <v>ES_13896984Q_CPA_ES</v>
      </c>
      <c r="BC9" s="215" t="str">
        <f t="shared" si="10"/>
        <v>ES_13896984Q_DoT_ES</v>
      </c>
      <c r="BD9" s="65" t="str">
        <f t="shared" si="11"/>
        <v>MANUEL ACEBAL REVUELTA</v>
      </c>
      <c r="BE9" s="64" t="str">
        <f>VLOOKUP(C9,aux!$A$1:$B$260,2,FALSE)</f>
        <v>Spain</v>
      </c>
      <c r="BF9" s="64" t="str">
        <f>VLOOKUP(C9,aux!$A$1:$C$260,3,FALSE)</f>
        <v>Spanien</v>
      </c>
      <c r="BG9" s="66" t="str">
        <f t="shared" si="12"/>
        <v/>
      </c>
      <c r="BH9" s="66" t="str">
        <f t="shared" si="13"/>
        <v/>
      </c>
      <c r="BI9" s="66">
        <f t="shared" si="14"/>
        <v>0</v>
      </c>
      <c r="BJ9" s="66" t="str">
        <f t="shared" si="31"/>
        <v/>
      </c>
      <c r="BK9" s="66" t="str">
        <f t="shared" si="31"/>
        <v/>
      </c>
      <c r="BL9" s="66" t="str">
        <f t="shared" si="15"/>
        <v/>
      </c>
      <c r="BM9" s="66" t="str">
        <f t="shared" si="16"/>
        <v/>
      </c>
      <c r="BN9" s="66" t="str">
        <f t="shared" si="17"/>
        <v/>
      </c>
      <c r="BO9" s="66" t="str">
        <f t="shared" si="18"/>
        <v/>
      </c>
      <c r="BP9" s="216" t="str">
        <f>VLOOKUP(X9,aux!$G$1:$I$22,3,FALSE)</f>
        <v xml:space="preserve">cero coma siete </v>
      </c>
      <c r="BQ9" s="66" t="str">
        <f t="shared" si="19"/>
        <v>Por</v>
      </c>
      <c r="BR9" s="66" t="str">
        <f>VLOOKUP(C9,aux!$D$1:$E$307,2,FALSE)</f>
        <v>España</v>
      </c>
      <c r="BS9" s="66" t="str">
        <f t="shared" si="20"/>
        <v>Ciento</v>
      </c>
      <c r="BT9" s="66" t="str">
        <f t="shared" si="21"/>
        <v>Cero</v>
      </c>
      <c r="BU9" s="66" t="str">
        <f t="shared" si="22"/>
        <v>Cero</v>
      </c>
      <c r="BV9" s="137"/>
      <c r="BW9" s="51"/>
      <c r="BX9" s="137"/>
      <c r="BY9" s="143"/>
      <c r="BZ9" s="137"/>
      <c r="CA9" s="1112">
        <v>42920</v>
      </c>
      <c r="CB9" s="342">
        <v>42920</v>
      </c>
      <c r="CC9" s="607" t="s">
        <v>199</v>
      </c>
      <c r="CD9" s="608"/>
      <c r="CE9" s="607" t="s">
        <v>199</v>
      </c>
      <c r="CF9" s="608"/>
      <c r="CG9" s="607" t="s">
        <v>199</v>
      </c>
      <c r="CH9" s="903" t="s">
        <v>6358</v>
      </c>
      <c r="CI9" s="155"/>
      <c r="CJ9" s="61"/>
      <c r="CK9" s="62"/>
      <c r="CL9" s="102" t="str">
        <f t="shared" si="23"/>
        <v>MANUEL ACEBAL REVUELTA_ ES_13896984Q_DOT_EN _2sig</v>
      </c>
      <c r="CM9" s="102" t="str">
        <f t="shared" si="24"/>
        <v>MANUEL ACEBAL REVUELTA_ES_13896984Q_CPA_EN _2sig</v>
      </c>
      <c r="CN9" s="102" t="str">
        <f t="shared" si="25"/>
        <v>MANUEL ACEBAL REVUELTA_ ES_13896984Q_DOT_EN _2sig_stamped</v>
      </c>
      <c r="CO9" s="102" t="str">
        <f t="shared" si="26"/>
        <v>MANUEL ACEBAL REVUELTA_ES_13896984Q_DOT_EN _o</v>
      </c>
      <c r="CP9" s="102" t="str">
        <f t="shared" si="27"/>
        <v>MANUEL ACEBAL REVUELTA_ES_13896984Q_DOT_EN _o_stamped</v>
      </c>
      <c r="CQ9" s="102" t="str">
        <f t="shared" si="28"/>
        <v>MANUEL ACEBAL REVUELTA_ES_13896984Q_powers</v>
      </c>
      <c r="CR9" s="70" t="s">
        <v>1469</v>
      </c>
      <c r="CS9" s="70" t="s">
        <v>1469</v>
      </c>
      <c r="CT9" s="61"/>
      <c r="CU9" s="148" t="e">
        <f>CE9-CC9</f>
        <v>#VALUE!</v>
      </c>
      <c r="CV9" s="56" t="s">
        <v>2116</v>
      </c>
      <c r="CW9" s="56" t="s">
        <v>2120</v>
      </c>
      <c r="CX9" s="52"/>
      <c r="CY9" s="148"/>
      <c r="CZ9" s="148"/>
      <c r="DA9" s="315"/>
      <c r="DB9" s="315"/>
      <c r="DC9" s="148"/>
      <c r="DD9" s="148"/>
      <c r="DE9" s="315"/>
      <c r="DF9" s="315"/>
      <c r="DG9" s="61"/>
      <c r="DH9" s="61"/>
      <c r="DI9" s="61"/>
      <c r="DJ9" s="315"/>
      <c r="DK9" s="315"/>
      <c r="DL9" s="61"/>
      <c r="DM9" s="161"/>
      <c r="DN9" s="148"/>
      <c r="DO9" s="315"/>
      <c r="DP9" s="338"/>
      <c r="DQ9" s="940"/>
      <c r="DR9" s="342"/>
      <c r="DS9" s="522"/>
      <c r="DT9" s="69" t="s">
        <v>1469</v>
      </c>
      <c r="DU9" s="69"/>
      <c r="DV9" s="87"/>
      <c r="DW9" s="87"/>
      <c r="DX9" s="87"/>
      <c r="DY9" s="87"/>
      <c r="DZ9" s="87"/>
      <c r="EA9" s="359" t="str">
        <f t="shared" si="29"/>
        <v>0</v>
      </c>
      <c r="EB9" s="359">
        <v>0</v>
      </c>
      <c r="EC9" s="88"/>
      <c r="ED9" s="88"/>
      <c r="EE9" s="88" t="e">
        <f>IF(CX8=#REF!,"gleich","ungleich")</f>
        <v>#REF!</v>
      </c>
      <c r="EF9" s="186"/>
      <c r="EG9" s="186"/>
      <c r="EH9" s="186"/>
      <c r="EI9" s="186"/>
      <c r="EJ9" s="186"/>
      <c r="EK9" s="186"/>
      <c r="EL9" s="186"/>
      <c r="EM9" s="173"/>
      <c r="EN9" s="186"/>
      <c r="EO9" s="186"/>
      <c r="EP9" s="445"/>
      <c r="EQ9" s="382" t="s">
        <v>6100</v>
      </c>
      <c r="ER9" s="382" t="s">
        <v>6100</v>
      </c>
      <c r="ES9" s="382"/>
      <c r="ET9" s="108"/>
      <c r="EU9" s="182" t="str">
        <f t="shared" si="30"/>
        <v>MANUEL ACEBAL REVUELTA, ES_13896984Q_sinv.pdf</v>
      </c>
    </row>
    <row r="10" spans="1:151" ht="76.5">
      <c r="A10" s="1000" t="s">
        <v>5697</v>
      </c>
      <c r="B10" s="176" t="s">
        <v>5698</v>
      </c>
      <c r="C10" s="338" t="s">
        <v>898</v>
      </c>
      <c r="D10" s="438" t="s">
        <v>5706</v>
      </c>
      <c r="E10" s="438" t="s">
        <v>5712</v>
      </c>
      <c r="F10" s="438" t="s">
        <v>3788</v>
      </c>
      <c r="G10" s="438"/>
      <c r="H10" s="438"/>
      <c r="I10" s="438"/>
      <c r="J10" s="186"/>
      <c r="K10" s="186" t="str">
        <f>EP10</f>
        <v>0049410150050</v>
      </c>
      <c r="L10" s="571" t="s">
        <v>5726</v>
      </c>
      <c r="N10" s="847"/>
      <c r="O10" s="186"/>
      <c r="P10" s="261">
        <v>20</v>
      </c>
      <c r="Q10" s="436">
        <v>100</v>
      </c>
      <c r="R10" s="540">
        <v>0</v>
      </c>
      <c r="S10" s="338"/>
      <c r="T10" s="82"/>
      <c r="U10" s="82"/>
      <c r="V10" s="338">
        <v>0</v>
      </c>
      <c r="W10" s="338">
        <v>0</v>
      </c>
      <c r="X10" s="919">
        <v>0.7</v>
      </c>
      <c r="Y10" s="338">
        <v>0</v>
      </c>
      <c r="Z10" s="82"/>
      <c r="AA10" s="82"/>
      <c r="AB10" s="186" t="s">
        <v>5755</v>
      </c>
      <c r="AC10" s="984" t="s">
        <v>898</v>
      </c>
      <c r="AD10" s="811" t="s">
        <v>5691</v>
      </c>
      <c r="AE10" s="723" t="s">
        <v>6358</v>
      </c>
      <c r="AF10" s="199" t="s">
        <v>7498</v>
      </c>
      <c r="AG10" s="419"/>
      <c r="AH10" s="927" t="s">
        <v>896</v>
      </c>
      <c r="AI10" s="63" t="s">
        <v>5764</v>
      </c>
      <c r="AJ10" s="57" t="str">
        <f t="shared" si="0"/>
        <v>NO</v>
      </c>
      <c r="AK10" s="64" t="str">
        <f>VLOOKUP(X10,aux!$G$1:$I$22,2,FALSE)</f>
        <v>zero point seven</v>
      </c>
      <c r="AL10" s="64" t="str">
        <f>VLOOKUP(X10,aux!$G$1:$J$22,4,FALSE)</f>
        <v>null komma sieben</v>
      </c>
      <c r="AM10" s="214">
        <f t="shared" si="1"/>
        <v>70</v>
      </c>
      <c r="AN10" s="214" t="str">
        <f>IF(INT(AM10)=AM10,EnglishNumber(AM10), _xlfn.CONCAT(EnglishNumber(INT(AM10)), " point ", EnglishNumber(ROUND(INT((AM10 - INT(AM10)) * 10),  0)), " ", EnglishNumber(ROUND((AM10 - INT(AM10))*100 - (INT((AM10-INT(AM10))*10)*10), 0))))</f>
        <v>seventy</v>
      </c>
      <c r="AO10" s="214" t="str">
        <f>IF(INT(AM10)=AM10,FctZahl_In_Worten(AM10), _xlfn.CONCAT(FctZahl_In_Worten(INT(AM10)), " komma ", FctZahl_In_Worten(ROUND(INT((AM10 - INT(AM10)) * 10),  0)), " ", FctZahl_In_Worten(ROUND((AM10 - INT(AM10))*100 - (INT((AM10-INT(AM10))*10)*10), 0))))</f>
        <v>siebzig</v>
      </c>
      <c r="AP10" s="64" t="str">
        <f>EnglishNumber(Q10)</f>
        <v>one hundred</v>
      </c>
      <c r="AQ10" s="64" t="str">
        <f>FctZahl_In_Worten(Q10)</f>
        <v>einhundert</v>
      </c>
      <c r="AR10" s="64" t="str">
        <f>FctZahl_In_Worten(R10)</f>
        <v>null</v>
      </c>
      <c r="AS10" s="64" t="str">
        <f>EnglishNumber(V10)</f>
        <v>zero</v>
      </c>
      <c r="AT10" s="64" t="str">
        <f>EnglishNumber(W10)</f>
        <v>zero</v>
      </c>
      <c r="AU10" s="64" t="str">
        <f t="shared" si="2"/>
        <v>For</v>
      </c>
      <c r="AV10" s="364" t="str">
        <f t="shared" si="3"/>
        <v xml:space="preserve">Michael Binné , Geschäftsführer </v>
      </c>
      <c r="AW10" s="365" t="str">
        <f t="shared" si="4"/>
        <v>DE_134524992_CPA_EN</v>
      </c>
      <c r="AX10" s="365" t="str">
        <f t="shared" si="5"/>
        <v>DE_134524992_DoT_EN</v>
      </c>
      <c r="AY10" s="365" t="str">
        <f t="shared" si="6"/>
        <v>DE_134524992_Dis_EN</v>
      </c>
      <c r="AZ10" s="365" t="str">
        <f t="shared" si="7"/>
        <v>DE_134524992_CPA_DE</v>
      </c>
      <c r="BA10" s="365" t="str">
        <f t="shared" si="8"/>
        <v>DE_134524992_DoT_DE</v>
      </c>
      <c r="BB10" s="365" t="str">
        <f t="shared" si="9"/>
        <v>DE_134524992_CPA_ES</v>
      </c>
      <c r="BC10" s="458" t="str">
        <f t="shared" si="10"/>
        <v>DE_134524992_DoT_ES</v>
      </c>
      <c r="BD10" s="365" t="str">
        <f t="shared" si="11"/>
        <v xml:space="preserve">Nordtraffic Transport GmbH &amp; Co KG </v>
      </c>
      <c r="BE10" s="64" t="str">
        <f>VLOOKUP(C10,aux!$A$1:$B$260,2,FALSE)</f>
        <v>Germany</v>
      </c>
      <c r="BF10" s="64" t="str">
        <f>VLOOKUP(C10,aux!$A$1:$C$260,3,FALSE)</f>
        <v>Deutschland</v>
      </c>
      <c r="BG10" s="64" t="str">
        <f t="shared" si="12"/>
        <v xml:space="preserve">represented by  Michael Binné , Geschäftsführer </v>
      </c>
      <c r="BH10" s="64" t="str">
        <f t="shared" si="13"/>
        <v xml:space="preserve">representado por Michael Binné , Geschäftsführer </v>
      </c>
      <c r="BI10" s="39">
        <f t="shared" si="14"/>
        <v>1</v>
      </c>
      <c r="BJ10" s="39" t="str">
        <f t="shared" si="31"/>
        <v/>
      </c>
      <c r="BK10" s="39" t="str">
        <f t="shared" si="31"/>
        <v/>
      </c>
      <c r="BL10" s="64" t="str">
        <f t="shared" si="15"/>
        <v/>
      </c>
      <c r="BM10" s="64" t="str">
        <f t="shared" si="16"/>
        <v/>
      </c>
      <c r="BN10" s="64" t="str">
        <f t="shared" si="17"/>
        <v/>
      </c>
      <c r="BO10" s="64" t="str">
        <f t="shared" si="18"/>
        <v/>
      </c>
      <c r="BP10" s="216" t="str">
        <f>VLOOKUP(X10,aux!$G$1:$I$22,3,FALSE)</f>
        <v xml:space="preserve">cero coma siete </v>
      </c>
      <c r="BQ10" s="64" t="str">
        <f t="shared" si="19"/>
        <v>Por</v>
      </c>
      <c r="BR10" s="64" t="str">
        <f>VLOOKUP(C10,aux!$D$1:$E$307,2,FALSE)</f>
        <v>Alemania</v>
      </c>
      <c r="BS10" s="64" t="str">
        <f t="shared" si="20"/>
        <v>Ciento</v>
      </c>
      <c r="BT10" s="64" t="str">
        <f t="shared" si="21"/>
        <v>Cero</v>
      </c>
      <c r="BU10" s="64" t="str">
        <f t="shared" si="22"/>
        <v>Cero</v>
      </c>
      <c r="BV10" s="161"/>
      <c r="BW10" s="56"/>
      <c r="BX10" s="315">
        <v>43102</v>
      </c>
      <c r="BY10" s="366">
        <v>163001021201</v>
      </c>
      <c r="BZ10" s="161"/>
      <c r="CA10" s="1113"/>
      <c r="CB10" s="805">
        <v>43102</v>
      </c>
      <c r="CC10" s="607" t="s">
        <v>199</v>
      </c>
      <c r="CD10" s="608"/>
      <c r="CE10" s="607" t="s">
        <v>199</v>
      </c>
      <c r="CF10" s="608"/>
      <c r="CG10" s="607" t="s">
        <v>199</v>
      </c>
      <c r="CH10" s="903" t="s">
        <v>6358</v>
      </c>
      <c r="CI10" s="367"/>
      <c r="CJ10" s="82"/>
      <c r="CK10" s="82"/>
      <c r="CL10" s="102" t="str">
        <f t="shared" si="23"/>
        <v>Nordtraffic Transport GmbH &amp; Co KG _ DE_134524992_DOT_DE_2sig</v>
      </c>
      <c r="CM10" s="102" t="str">
        <f t="shared" si="24"/>
        <v>Nordtraffic Transport GmbH &amp; Co KG _DE_134524992_CPA_DE_2sig</v>
      </c>
      <c r="CN10" s="102" t="str">
        <f t="shared" si="25"/>
        <v>Nordtraffic Transport GmbH &amp; Co KG _ DE_134524992_DOT_DE_2sig_stamped</v>
      </c>
      <c r="CO10" s="102" t="str">
        <f t="shared" si="26"/>
        <v>Nordtraffic Transport GmbH &amp; Co KG _DE_134524992_DOT_DE_o</v>
      </c>
      <c r="CP10" s="102" t="str">
        <f t="shared" si="27"/>
        <v>Nordtraffic Transport GmbH &amp; Co KG _DE_134524992_DOT_DE_o_stamped</v>
      </c>
      <c r="CQ10" s="102" t="str">
        <f t="shared" si="28"/>
        <v>Nordtraffic Transport GmbH &amp; Co KG_DE_134524992_powers</v>
      </c>
      <c r="CR10" s="82"/>
      <c r="CS10" s="82"/>
      <c r="CT10" s="82"/>
      <c r="CU10" s="369"/>
      <c r="CV10" s="82"/>
      <c r="CW10" s="82"/>
      <c r="CX10" s="99"/>
      <c r="CY10" s="369"/>
      <c r="CZ10" s="369"/>
      <c r="DA10" s="370"/>
      <c r="DB10" s="370"/>
      <c r="DC10" s="369"/>
      <c r="DD10" s="369"/>
      <c r="DE10" s="370"/>
      <c r="DF10" s="370"/>
      <c r="DG10" s="82"/>
      <c r="DH10" s="82"/>
      <c r="DI10" s="82"/>
      <c r="DJ10" s="370"/>
      <c r="DK10" s="370"/>
      <c r="DL10" s="82"/>
      <c r="DM10" s="370"/>
      <c r="DN10" s="369"/>
      <c r="DO10" s="370"/>
      <c r="DP10" s="338"/>
      <c r="DQ10" s="902"/>
      <c r="DR10" s="503"/>
      <c r="DS10" s="88"/>
      <c r="DT10" s="88"/>
      <c r="DU10" s="82"/>
      <c r="DV10" s="82"/>
      <c r="DW10" s="82"/>
      <c r="DX10" s="82"/>
      <c r="DY10" s="82"/>
      <c r="DZ10" s="82"/>
      <c r="EA10" s="359" t="str">
        <f t="shared" si="29"/>
        <v>0</v>
      </c>
      <c r="EB10" s="359">
        <v>0</v>
      </c>
      <c r="EC10" s="88"/>
      <c r="ED10" s="88"/>
      <c r="EE10" s="88"/>
      <c r="EF10" s="186"/>
      <c r="EG10" s="438" t="s">
        <v>5697</v>
      </c>
      <c r="EH10" s="438" t="s">
        <v>5742</v>
      </c>
      <c r="EI10" s="438" t="s">
        <v>5743</v>
      </c>
      <c r="EJ10" s="438">
        <v>60</v>
      </c>
      <c r="EK10" s="438"/>
      <c r="EL10" s="438" t="s">
        <v>5744</v>
      </c>
      <c r="EM10" s="438">
        <v>25421</v>
      </c>
      <c r="EN10" s="438"/>
      <c r="EO10" s="438"/>
      <c r="EP10" s="670" t="s">
        <v>5745</v>
      </c>
      <c r="EQ10" s="398" t="s">
        <v>6095</v>
      </c>
      <c r="ER10" s="176" t="s">
        <v>6114</v>
      </c>
      <c r="ES10" s="176"/>
      <c r="ET10" s="108"/>
      <c r="EU10" s="182" t="str">
        <f t="shared" si="30"/>
        <v>Nordtraffic Transport GmbH &amp; Co. KG, DE_134524992_sinv.pdf</v>
      </c>
    </row>
    <row r="11" spans="1:151" ht="76.5">
      <c r="A11" s="1021" t="s">
        <v>6793</v>
      </c>
      <c r="B11" s="830" t="s">
        <v>6882</v>
      </c>
      <c r="C11" s="221" t="s">
        <v>42</v>
      </c>
      <c r="D11" s="692" t="s">
        <v>6964</v>
      </c>
      <c r="E11" s="692" t="s">
        <v>6965</v>
      </c>
      <c r="F11" s="692" t="s">
        <v>6591</v>
      </c>
      <c r="G11" s="831"/>
      <c r="H11" s="831"/>
      <c r="I11" s="202"/>
      <c r="J11" s="692" t="s">
        <v>7017</v>
      </c>
      <c r="K11" s="692" t="s">
        <v>7015</v>
      </c>
      <c r="L11" s="823" t="s">
        <v>7016</v>
      </c>
      <c r="M11" s="1126"/>
      <c r="N11" s="853" t="s">
        <v>766</v>
      </c>
      <c r="O11" s="691" t="s">
        <v>766</v>
      </c>
      <c r="P11" s="1215"/>
      <c r="Q11" s="539">
        <v>100</v>
      </c>
      <c r="R11" s="540">
        <v>0</v>
      </c>
      <c r="S11" s="338"/>
      <c r="T11" s="168"/>
      <c r="U11" s="168"/>
      <c r="V11" s="338">
        <v>0</v>
      </c>
      <c r="W11" s="338">
        <v>0</v>
      </c>
      <c r="X11" s="919">
        <v>0.68</v>
      </c>
      <c r="Y11" s="338">
        <v>0</v>
      </c>
      <c r="Z11" s="168"/>
      <c r="AA11" s="168"/>
      <c r="AB11" s="186" t="s">
        <v>6711</v>
      </c>
      <c r="AC11" s="13" t="s">
        <v>7385</v>
      </c>
      <c r="AD11" s="811" t="s">
        <v>7089</v>
      </c>
      <c r="AE11" s="723" t="s">
        <v>6358</v>
      </c>
      <c r="AF11" s="831" t="s">
        <v>7428</v>
      </c>
      <c r="AG11" s="419"/>
      <c r="AH11" s="927" t="s">
        <v>896</v>
      </c>
      <c r="AI11" s="63" t="s">
        <v>5764</v>
      </c>
      <c r="AJ11" s="63" t="str">
        <f t="shared" si="0"/>
        <v>NO</v>
      </c>
      <c r="AK11" s="64" t="str">
        <f>VLOOKUP(X11,aux!$G$1:$I$22,2,FALSE)</f>
        <v>zero point six eight</v>
      </c>
      <c r="AL11" s="64" t="str">
        <f>VLOOKUP(X11,aux!$G$1:$J$22,4,FALSE)</f>
        <v>null komma sechs acht</v>
      </c>
      <c r="AM11" s="214">
        <f t="shared" si="1"/>
        <v>68</v>
      </c>
      <c r="AN11" s="214" t="str">
        <f>IF(INT(AM11)=AM11,EnglishNumber(AM11), _xlfn.CONCAT(EnglishNumber(INT(AM11)), " point ", EnglishNumber(ROUND(INT((AM11 - INT(AM11)) * 10),  0)), " ", EnglishNumber(ROUND((AM11 - INT(AM11))*100 - (INT((AM11-INT(AM11))*10)*10), 0))))</f>
        <v>sixty-eight</v>
      </c>
      <c r="AO11" s="214" t="str">
        <f>IF(INT(AM11)=AM11,FctZahl_In_Worten(AM11), _xlfn.CONCAT(FctZahl_In_Worten(INT(AM11)), " komma ", FctZahl_In_Worten(ROUND(INT((AM11 - INT(AM11)) * 10),  0)), " ", FctZahl_In_Worten(ROUND((AM11 - INT(AM11))*100 - (INT((AM11-INT(AM11))*10)*10), 0))))</f>
        <v>achtundsechzig</v>
      </c>
      <c r="AP11" s="64" t="str">
        <f>EnglishNumber(Q11)</f>
        <v>one hundred</v>
      </c>
      <c r="AQ11" s="64" t="str">
        <f>FctZahl_In_Worten(Q11)</f>
        <v>einhundert</v>
      </c>
      <c r="AR11" s="64" t="str">
        <f>FctZahl_In_Worten(R11)</f>
        <v>null</v>
      </c>
      <c r="AS11" s="64" t="str">
        <f>EnglishNumber(V11)</f>
        <v>zero</v>
      </c>
      <c r="AT11" s="64" t="str">
        <f>EnglishNumber(W11)</f>
        <v>zero</v>
      </c>
      <c r="AU11" s="64" t="str">
        <f t="shared" si="2"/>
        <v>For</v>
      </c>
      <c r="AV11" s="49" t="str">
        <f t="shared" si="3"/>
        <v>LEON GARCIA GARCIA, Administrador único</v>
      </c>
      <c r="AW11" s="65" t="str">
        <f t="shared" si="4"/>
        <v>ES_B30635254_CPA_EN</v>
      </c>
      <c r="AX11" s="65" t="str">
        <f t="shared" si="5"/>
        <v>ES_B30635254_DoT_EN</v>
      </c>
      <c r="AY11" s="65" t="str">
        <f t="shared" si="6"/>
        <v>ES_B30635254_Dis_EN</v>
      </c>
      <c r="AZ11" s="65" t="str">
        <f t="shared" si="7"/>
        <v>ES_B30635254_CPA_DE</v>
      </c>
      <c r="BA11" s="65" t="str">
        <f t="shared" si="8"/>
        <v>ES_B30635254_DoT_DE</v>
      </c>
      <c r="BB11" s="65" t="str">
        <f t="shared" si="9"/>
        <v>ES_B30635254_CPA_ES</v>
      </c>
      <c r="BC11" s="215" t="str">
        <f t="shared" si="10"/>
        <v>ES_B30635254_DoT_ES</v>
      </c>
      <c r="BD11" s="65" t="str">
        <f t="shared" si="11"/>
        <v>TRANSPORTES CECILIO GARCIA SL</v>
      </c>
      <c r="BE11" s="64" t="str">
        <f>VLOOKUP(C11,aux!$A$1:$B$260,2,FALSE)</f>
        <v>Spain</v>
      </c>
      <c r="BF11" s="64" t="str">
        <f>VLOOKUP(C11,aux!$A$1:$C$260,3,FALSE)</f>
        <v>Spanien</v>
      </c>
      <c r="BG11" s="66" t="str">
        <f t="shared" si="12"/>
        <v>represented by  LEON GARCIA GARCIA, Administrador único</v>
      </c>
      <c r="BH11" s="66" t="str">
        <f t="shared" si="13"/>
        <v>representado por LEON GARCIA GARCIA, Administrador único</v>
      </c>
      <c r="BI11" s="119">
        <f t="shared" si="14"/>
        <v>1</v>
      </c>
      <c r="BJ11" s="119" t="str">
        <f t="shared" si="31"/>
        <v/>
      </c>
      <c r="BK11" s="119" t="str">
        <f t="shared" si="31"/>
        <v/>
      </c>
      <c r="BL11" s="66" t="str">
        <f t="shared" si="15"/>
        <v/>
      </c>
      <c r="BM11" s="66" t="str">
        <f t="shared" si="16"/>
        <v/>
      </c>
      <c r="BN11" s="66" t="str">
        <f t="shared" si="17"/>
        <v/>
      </c>
      <c r="BO11" s="66" t="str">
        <f t="shared" si="18"/>
        <v/>
      </c>
      <c r="BP11" s="216" t="str">
        <f>VLOOKUP(X11,aux!$G$1:$I$22,3,FALSE)</f>
        <v>cero coma seis ocho</v>
      </c>
      <c r="BQ11" s="66" t="str">
        <f t="shared" si="19"/>
        <v>Por</v>
      </c>
      <c r="BR11" s="66" t="str">
        <f>VLOOKUP(C11,aux!$D$1:$E$307,2,FALSE)</f>
        <v>España</v>
      </c>
      <c r="BS11" s="66" t="str">
        <f t="shared" si="20"/>
        <v>Ciento</v>
      </c>
      <c r="BT11" s="66" t="str">
        <f t="shared" si="21"/>
        <v>Cero</v>
      </c>
      <c r="BU11" s="66" t="str">
        <f t="shared" si="22"/>
        <v>Cero</v>
      </c>
      <c r="BV11" s="315"/>
      <c r="BW11" s="61"/>
      <c r="BX11" s="315"/>
      <c r="BY11" s="148"/>
      <c r="BZ11" s="315"/>
      <c r="CA11" s="1112"/>
      <c r="CB11" s="805">
        <v>43172</v>
      </c>
      <c r="CC11" s="614" t="s">
        <v>199</v>
      </c>
      <c r="CD11" s="614" t="s">
        <v>199</v>
      </c>
      <c r="CE11" s="614" t="s">
        <v>199</v>
      </c>
      <c r="CF11" s="614" t="s">
        <v>199</v>
      </c>
      <c r="CG11" s="614" t="s">
        <v>199</v>
      </c>
      <c r="CH11" s="992" t="s">
        <v>7259</v>
      </c>
      <c r="CI11" s="155"/>
      <c r="CJ11" s="168"/>
      <c r="CK11" s="168"/>
      <c r="CL11" s="102" t="str">
        <f t="shared" si="23"/>
        <v>TRANSPORTES CECILIO GARCIA SL_ ES_B30635254_DOT_EN _2sig</v>
      </c>
      <c r="CM11" s="102" t="str">
        <f t="shared" si="24"/>
        <v>TRANSPORTES CECILIO GARCIA SL_ES_B30635254_CPA_EN _2sig</v>
      </c>
      <c r="CN11" s="102" t="str">
        <f t="shared" si="25"/>
        <v>TRANSPORTES CECILIO GARCIA SL_ ES_B30635254_DOT_EN _2sig_stamped</v>
      </c>
      <c r="CO11" s="102" t="str">
        <f t="shared" si="26"/>
        <v>TRANSPORTES CECILIO GARCIA SL_ES_B30635254_DOT_EN _o</v>
      </c>
      <c r="CP11" s="102" t="str">
        <f t="shared" si="27"/>
        <v>TRANSPORTES CECILIO GARCIA SL_ES_B30635254_DOT_EN _o_stamped</v>
      </c>
      <c r="CQ11" s="102" t="str">
        <f t="shared" si="28"/>
        <v>TRANSPORTES CECILIO GARCIA SL_ES_B30635254_powers</v>
      </c>
      <c r="CR11" s="168"/>
      <c r="CS11" s="168"/>
      <c r="CT11" s="168"/>
      <c r="CU11" s="251"/>
      <c r="CV11" s="168"/>
      <c r="CW11" s="168"/>
      <c r="CX11" s="252"/>
      <c r="CY11" s="251"/>
      <c r="CZ11" s="251"/>
      <c r="DA11" s="324"/>
      <c r="DB11" s="324"/>
      <c r="DC11" s="251"/>
      <c r="DD11" s="251"/>
      <c r="DE11" s="324"/>
      <c r="DF11" s="324"/>
      <c r="DG11" s="168"/>
      <c r="DH11" s="168"/>
      <c r="DI11" s="168"/>
      <c r="DJ11" s="324"/>
      <c r="DK11" s="324"/>
      <c r="DL11" s="168"/>
      <c r="DM11" s="324"/>
      <c r="DN11" s="251"/>
      <c r="DO11" s="324"/>
      <c r="DP11" s="338"/>
      <c r="DQ11" s="902"/>
      <c r="DR11" s="503"/>
      <c r="DS11" s="88"/>
      <c r="DT11" s="88"/>
      <c r="DU11" s="168"/>
      <c r="DV11" s="168"/>
      <c r="DW11" s="168"/>
      <c r="DX11" s="168"/>
      <c r="DY11" s="168"/>
      <c r="DZ11" s="168"/>
      <c r="EA11" s="359" t="str">
        <f t="shared" si="29"/>
        <v>0</v>
      </c>
      <c r="EB11" s="359">
        <v>0</v>
      </c>
      <c r="EC11" s="88"/>
      <c r="ED11" s="88"/>
      <c r="EE11" s="88"/>
      <c r="EF11" s="186"/>
      <c r="EG11" s="182"/>
      <c r="EH11" s="182"/>
      <c r="EI11" s="182"/>
      <c r="EJ11" s="182"/>
      <c r="EK11" s="182"/>
      <c r="EL11" s="182"/>
      <c r="EM11" s="203"/>
      <c r="EN11" s="182"/>
      <c r="EO11" s="182"/>
      <c r="EP11" s="796"/>
      <c r="EQ11" s="382" t="s">
        <v>6088</v>
      </c>
      <c r="ER11" s="382" t="s">
        <v>6109</v>
      </c>
      <c r="ES11" s="709" t="s">
        <v>7092</v>
      </c>
      <c r="ET11" s="167"/>
      <c r="EU11" s="182" t="str">
        <f t="shared" si="30"/>
        <v>TRANSPORTES CECILIO GARCIA SL, ES_B30635254_sinv.pdf</v>
      </c>
    </row>
    <row r="12" spans="1:151" ht="76.5">
      <c r="A12" s="1000" t="s">
        <v>2875</v>
      </c>
      <c r="B12" s="638" t="s">
        <v>4754</v>
      </c>
      <c r="C12" s="338" t="s">
        <v>1067</v>
      </c>
      <c r="D12" s="186" t="s">
        <v>2876</v>
      </c>
      <c r="E12" s="186" t="s">
        <v>2878</v>
      </c>
      <c r="F12" s="186" t="s">
        <v>2877</v>
      </c>
      <c r="G12" s="186" t="s">
        <v>2880</v>
      </c>
      <c r="H12" s="186" t="s">
        <v>2879</v>
      </c>
      <c r="I12" s="383"/>
      <c r="J12" s="383" t="s">
        <v>6725</v>
      </c>
      <c r="K12" s="200" t="s">
        <v>2881</v>
      </c>
      <c r="L12" s="571" t="s">
        <v>2882</v>
      </c>
      <c r="M12" s="181" t="s">
        <v>2883</v>
      </c>
      <c r="N12" s="846" t="s">
        <v>2884</v>
      </c>
      <c r="O12" s="200" t="s">
        <v>2843</v>
      </c>
      <c r="P12" s="540">
        <v>40</v>
      </c>
      <c r="Q12" s="539">
        <v>250</v>
      </c>
      <c r="R12" s="540">
        <v>0</v>
      </c>
      <c r="S12" s="338"/>
      <c r="T12" s="100"/>
      <c r="U12" s="100"/>
      <c r="V12" s="425">
        <v>100</v>
      </c>
      <c r="W12" s="425">
        <v>50</v>
      </c>
      <c r="X12" s="919">
        <v>0.75</v>
      </c>
      <c r="Y12" s="425">
        <v>2.5</v>
      </c>
      <c r="Z12" s="101"/>
      <c r="AA12" s="101"/>
      <c r="AB12" s="188" t="s">
        <v>2988</v>
      </c>
      <c r="AC12" s="13" t="s">
        <v>7385</v>
      </c>
      <c r="AD12" s="812" t="s">
        <v>40</v>
      </c>
      <c r="AE12" s="723" t="s">
        <v>6358</v>
      </c>
      <c r="AF12" s="182" t="s">
        <v>7503</v>
      </c>
      <c r="AG12" s="419"/>
      <c r="AH12" s="927" t="s">
        <v>896</v>
      </c>
      <c r="AI12" s="63">
        <v>0</v>
      </c>
      <c r="AJ12" s="63" t="str">
        <f t="shared" si="0"/>
        <v>NO</v>
      </c>
      <c r="AK12" s="64" t="str">
        <f>VLOOKUP(X12,aux!$G$1:$I$22,2,FALSE)</f>
        <v>zero point seven five</v>
      </c>
      <c r="AL12" s="64" t="str">
        <f>VLOOKUP(X12,aux!$G$1:$J$22,4,FALSE)</f>
        <v>null komma sieben fünf</v>
      </c>
      <c r="AM12" s="214">
        <f t="shared" si="1"/>
        <v>75</v>
      </c>
      <c r="AN12" s="214" t="str">
        <f>IF(INT(AM12)=AM12,EnglishNumber(AM12), _xlfn.CONCAT(EnglishNumber(INT(AM12)), " point ", EnglishNumber(ROUND(INT((AM12 - INT(AM12)) * 10),  0)), " ", EnglishNumber(ROUND((AM12 - INT(AM12))*100 - (INT((AM12-INT(AM12))*10)*10), 0))))</f>
        <v>seventy-five</v>
      </c>
      <c r="AO12" s="214" t="str">
        <f>IF(INT(AM12)=AM12,FctZahl_In_Worten(AM12), _xlfn.CONCAT(FctZahl_In_Worten(INT(AM12)), " komma ", FctZahl_In_Worten(ROUND(INT((AM12 - INT(AM12)) * 10),  0)), " ", FctZahl_In_Worten(ROUND((AM12 - INT(AM12))*100 - (INT((AM12-INT(AM12))*10)*10), 0))))</f>
        <v>fünfundsiebzig</v>
      </c>
      <c r="AP12" s="64" t="str">
        <f>EnglishNumber(Q12)</f>
        <v>two hundred fifty</v>
      </c>
      <c r="AQ12" s="64" t="str">
        <f>FctZahl_In_Worten(Q12)</f>
        <v>zweihundertfünfzig</v>
      </c>
      <c r="AR12" s="64" t="str">
        <f>FctZahl_In_Worten(R12)</f>
        <v>null</v>
      </c>
      <c r="AS12" s="64" t="str">
        <f>EnglishNumber(V12)</f>
        <v>one hundred</v>
      </c>
      <c r="AT12" s="64" t="str">
        <f>EnglishNumber(W12)</f>
        <v>fifty</v>
      </c>
      <c r="AU12" s="64" t="str">
        <f t="shared" si="2"/>
        <v>For</v>
      </c>
      <c r="AV12" s="49" t="str">
        <f t="shared" si="3"/>
        <v>Anton Hofer, ECO Managing Director and Karin Friedrich, Head of Administration</v>
      </c>
      <c r="AW12" s="65" t="str">
        <f t="shared" si="4"/>
        <v>AT_U44651006_CPA_EN</v>
      </c>
      <c r="AX12" s="65" t="str">
        <f t="shared" si="5"/>
        <v>AT_U44651006_DoT_EN</v>
      </c>
      <c r="AY12" s="65" t="str">
        <f t="shared" si="6"/>
        <v>AT_U44651006_Dis_EN</v>
      </c>
      <c r="AZ12" s="65" t="str">
        <f t="shared" si="7"/>
        <v>AT_U44651006_CPA_DE</v>
      </c>
      <c r="BA12" s="65" t="str">
        <f t="shared" si="8"/>
        <v>AT_U44651006_DoT_DE</v>
      </c>
      <c r="BB12" s="65" t="str">
        <f t="shared" si="9"/>
        <v>AT_U44651006_CPA_ES</v>
      </c>
      <c r="BC12" s="215" t="str">
        <f t="shared" si="10"/>
        <v>AT_U44651006_DoT_ES</v>
      </c>
      <c r="BD12" s="65" t="str">
        <f t="shared" si="11"/>
        <v>A Hofer Transporte GmbH &amp; CoKG</v>
      </c>
      <c r="BE12" s="64" t="str">
        <f>VLOOKUP(C12,aux!$A$1:$B$260,2,FALSE)</f>
        <v>Austria</v>
      </c>
      <c r="BF12" s="64" t="str">
        <f>VLOOKUP(C12,aux!$A$1:$C$260,3,FALSE)</f>
        <v>Österreich</v>
      </c>
      <c r="BG12" s="66" t="str">
        <f t="shared" si="12"/>
        <v>represented by  Anton Hofer, ECO Managing Director and Karin Friedrich, Head of Administration</v>
      </c>
      <c r="BH12" s="66" t="str">
        <f t="shared" si="13"/>
        <v>representado por Anton Hofer, ECO Managing Director and Karin Friedrich, Head of Administration</v>
      </c>
      <c r="BI12" s="66">
        <f t="shared" si="14"/>
        <v>2</v>
      </c>
      <c r="BJ12" s="66" t="str">
        <f t="shared" si="31"/>
        <v>and its</v>
      </c>
      <c r="BK12" s="66" t="str">
        <f t="shared" si="31"/>
        <v/>
      </c>
      <c r="BL12" s="66" t="str">
        <f t="shared" si="15"/>
        <v>und</v>
      </c>
      <c r="BM12" s="66" t="str">
        <f t="shared" si="16"/>
        <v/>
      </c>
      <c r="BN12" s="66" t="str">
        <f t="shared" si="17"/>
        <v>y su</v>
      </c>
      <c r="BO12" s="66" t="str">
        <f t="shared" si="18"/>
        <v/>
      </c>
      <c r="BP12" s="216" t="str">
        <f>VLOOKUP(X12,aux!$G$1:$I$22,3,FALSE)</f>
        <v>cero coma siete cinco</v>
      </c>
      <c r="BQ12" s="66" t="str">
        <f t="shared" si="19"/>
        <v>Por</v>
      </c>
      <c r="BR12" s="66" t="str">
        <f>VLOOKUP(C12,aux!$D$1:$E$307,2,FALSE)</f>
        <v>Austria</v>
      </c>
      <c r="BS12" s="66" t="str">
        <f t="shared" si="20"/>
        <v>Doscientos Cincuenta</v>
      </c>
      <c r="BT12" s="66" t="str">
        <f t="shared" si="21"/>
        <v>Ciento</v>
      </c>
      <c r="BU12" s="66" t="str">
        <f t="shared" si="22"/>
        <v>Cincuenta</v>
      </c>
      <c r="BV12" s="137"/>
      <c r="BW12" s="51"/>
      <c r="BX12" s="433"/>
      <c r="BY12" s="437"/>
      <c r="BZ12" s="433"/>
      <c r="CA12" s="1112"/>
      <c r="CB12" s="607" t="s">
        <v>199</v>
      </c>
      <c r="CC12" s="607" t="s">
        <v>199</v>
      </c>
      <c r="CD12" s="434"/>
      <c r="CE12" s="607" t="s">
        <v>199</v>
      </c>
      <c r="CF12" s="434"/>
      <c r="CG12" s="607" t="s">
        <v>199</v>
      </c>
      <c r="CH12" s="497" t="s">
        <v>6358</v>
      </c>
      <c r="CI12" s="155"/>
      <c r="CJ12" s="43"/>
      <c r="CK12" s="103"/>
      <c r="CL12" s="102" t="str">
        <f t="shared" si="23"/>
        <v>A Hofer Transporte GmbH &amp; CoKG_ AT_U44651006_DOT_EN _2sig</v>
      </c>
      <c r="CM12" s="102" t="str">
        <f t="shared" si="24"/>
        <v>A Hofer Transporte GmbH &amp; CoKG_AT_U44651006_CPA_EN _2sig</v>
      </c>
      <c r="CN12" s="102" t="str">
        <f t="shared" si="25"/>
        <v>A Hofer Transporte GmbH &amp; CoKG_ AT_U44651006_DOT_EN _2sig_stamped</v>
      </c>
      <c r="CO12" s="102" t="str">
        <f t="shared" si="26"/>
        <v>A Hofer Transporte GmbH &amp; CoKG_AT_U44651006_DOT_EN _o</v>
      </c>
      <c r="CP12" s="102" t="str">
        <f t="shared" si="27"/>
        <v>A Hofer Transporte GmbH &amp; CoKG_AT_U44651006_DOT_EN _o_stamped</v>
      </c>
      <c r="CQ12" s="102" t="str">
        <f t="shared" si="28"/>
        <v>A Hofer Transporte GmbH &amp; CoKG_AT_U44651006_powers</v>
      </c>
      <c r="CR12" s="61"/>
      <c r="CS12" s="61"/>
      <c r="CT12" s="61"/>
      <c r="CU12" s="148" t="e">
        <f>CE12-CC12</f>
        <v>#VALUE!</v>
      </c>
      <c r="CV12" s="56"/>
      <c r="CW12" s="56"/>
      <c r="CX12" s="152" t="s">
        <v>2233</v>
      </c>
      <c r="CY12" s="158" t="s">
        <v>2233</v>
      </c>
      <c r="CZ12" s="158" t="s">
        <v>2233</v>
      </c>
      <c r="DA12" s="318" t="s">
        <v>2233</v>
      </c>
      <c r="DB12" s="318" t="s">
        <v>2233</v>
      </c>
      <c r="DC12" s="158" t="s">
        <v>2233</v>
      </c>
      <c r="DD12" s="158" t="s">
        <v>2233</v>
      </c>
      <c r="DE12" s="318"/>
      <c r="DF12" s="318" t="s">
        <v>2233</v>
      </c>
      <c r="DG12" s="96" t="s">
        <v>2233</v>
      </c>
      <c r="DH12" s="96" t="s">
        <v>2233</v>
      </c>
      <c r="DI12" s="96" t="s">
        <v>2233</v>
      </c>
      <c r="DJ12" s="318" t="s">
        <v>2233</v>
      </c>
      <c r="DK12" s="318"/>
      <c r="DL12" s="96" t="s">
        <v>2233</v>
      </c>
      <c r="DM12" s="318" t="s">
        <v>2233</v>
      </c>
      <c r="DN12" s="158" t="s">
        <v>2233</v>
      </c>
      <c r="DO12" s="318" t="s">
        <v>2233</v>
      </c>
      <c r="DP12" s="465" t="s">
        <v>2233</v>
      </c>
      <c r="DQ12" s="940"/>
      <c r="DR12" s="342"/>
      <c r="DS12" s="522"/>
      <c r="DT12" s="69" t="s">
        <v>49</v>
      </c>
      <c r="DU12" s="69"/>
      <c r="DV12" s="87"/>
      <c r="DW12" s="87"/>
      <c r="DX12" s="87"/>
      <c r="DY12" s="87"/>
      <c r="DZ12" s="87"/>
      <c r="EA12" s="359" t="str">
        <f t="shared" si="29"/>
        <v>0</v>
      </c>
      <c r="EB12" s="359">
        <v>0</v>
      </c>
      <c r="EC12" s="88"/>
      <c r="ED12" s="88"/>
      <c r="EE12" s="88" t="e">
        <f>IF(CX11=#REF!,"gleich","ungleich")</f>
        <v>#REF!</v>
      </c>
      <c r="EF12" s="186"/>
      <c r="EG12" s="186"/>
      <c r="EH12" s="186"/>
      <c r="EI12" s="186"/>
      <c r="EJ12" s="186"/>
      <c r="EK12" s="186"/>
      <c r="EL12" s="186"/>
      <c r="EM12" s="173"/>
      <c r="EN12" s="186"/>
      <c r="EO12" s="186"/>
      <c r="EP12" s="724"/>
      <c r="EQ12" s="382" t="s">
        <v>6095</v>
      </c>
      <c r="ER12" s="382" t="s">
        <v>6114</v>
      </c>
      <c r="ES12" s="382"/>
      <c r="ET12" s="108"/>
      <c r="EU12" s="182" t="str">
        <f t="shared" si="30"/>
        <v>A. Hofer Transporte GmbH &amp; CoKG, AT_U44651006_sinv.pdf</v>
      </c>
    </row>
    <row r="13" spans="1:151" ht="156">
      <c r="A13" s="1000" t="s">
        <v>4933</v>
      </c>
      <c r="B13" s="176" t="s">
        <v>7112</v>
      </c>
      <c r="C13" s="655" t="s">
        <v>898</v>
      </c>
      <c r="D13" s="174" t="s">
        <v>4928</v>
      </c>
      <c r="E13" s="190" t="s">
        <v>4934</v>
      </c>
      <c r="F13" s="186" t="s">
        <v>4927</v>
      </c>
      <c r="G13" s="258" t="s">
        <v>4934</v>
      </c>
      <c r="H13" s="202"/>
      <c r="I13" s="174"/>
      <c r="J13" s="174" t="s">
        <v>4928</v>
      </c>
      <c r="K13" s="192" t="s">
        <v>4929</v>
      </c>
      <c r="L13" s="589" t="s">
        <v>4930</v>
      </c>
      <c r="M13" s="176"/>
      <c r="N13" s="845" t="s">
        <v>4931</v>
      </c>
      <c r="O13" s="192" t="s">
        <v>4932</v>
      </c>
      <c r="P13" s="875">
        <v>12</v>
      </c>
      <c r="Q13" s="539">
        <v>100</v>
      </c>
      <c r="R13" s="540">
        <v>0</v>
      </c>
      <c r="S13" s="341"/>
      <c r="T13" s="106"/>
      <c r="U13" s="106"/>
      <c r="V13" s="425">
        <v>100</v>
      </c>
      <c r="W13" s="425">
        <v>50</v>
      </c>
      <c r="X13" s="919">
        <v>0.75</v>
      </c>
      <c r="Y13" s="425">
        <v>2.5</v>
      </c>
      <c r="Z13" s="106"/>
      <c r="AA13" s="106"/>
      <c r="AB13" s="188" t="s">
        <v>2988</v>
      </c>
      <c r="AC13" s="13" t="s">
        <v>7385</v>
      </c>
      <c r="AD13" s="812" t="s">
        <v>40</v>
      </c>
      <c r="AE13" s="723" t="s">
        <v>6358</v>
      </c>
      <c r="AF13" s="190" t="s">
        <v>7669</v>
      </c>
      <c r="AG13" s="419"/>
      <c r="AH13" s="927" t="s">
        <v>896</v>
      </c>
      <c r="AI13" s="63">
        <v>0</v>
      </c>
      <c r="AJ13" s="63"/>
      <c r="AK13" s="64" t="str">
        <f>VLOOKUP(X13,aux!$G$1:$I$22,2,FALSE)</f>
        <v>zero point seven five</v>
      </c>
      <c r="AL13" s="64" t="str">
        <f>VLOOKUP(X13,aux!$G$1:$J$22,4,FALSE)</f>
        <v>null komma sieben fünf</v>
      </c>
      <c r="AM13" s="214">
        <f t="shared" si="1"/>
        <v>75</v>
      </c>
      <c r="AN13" s="214" t="str">
        <f>IF(INT(AM13)=AM13,EnglishNumber(AM13), _xlfn.CONCAT(EnglishNumber(INT(AM13)), " point ", EnglishNumber(ROUND(INT((AM13 - INT(AM13)) * 10),  0)), " ", EnglishNumber(ROUND((AM13 - INT(AM13))*100 - (INT((AM13-INT(AM13))*10)*10), 0))))</f>
        <v>seventy-five</v>
      </c>
      <c r="AO13" s="214" t="str">
        <f>IF(INT(AM13)=AM13,FctZahl_In_Worten(AM13), _xlfn.CONCAT(FctZahl_In_Worten(INT(AM13)), " komma ", FctZahl_In_Worten(ROUND(INT((AM13 - INT(AM13)) * 10),  0)), " ", FctZahl_In_Worten(ROUND((AM13 - INT(AM13))*100 - (INT((AM13-INT(AM13))*10)*10), 0))))</f>
        <v>fünfundsiebzig</v>
      </c>
      <c r="AP13" s="64" t="str">
        <f>EnglishNumber(Q13)</f>
        <v>one hundred</v>
      </c>
      <c r="AQ13" s="64" t="str">
        <f>FctZahl_In_Worten(Q13)</f>
        <v>einhundert</v>
      </c>
      <c r="AR13" s="64" t="str">
        <f>FctZahl_In_Worten(R13)</f>
        <v>null</v>
      </c>
      <c r="AS13" s="64" t="str">
        <f>EnglishNumber(V13)</f>
        <v>one hundred</v>
      </c>
      <c r="AT13" s="64" t="str">
        <f>EnglishNumber(W13)</f>
        <v>fifty</v>
      </c>
      <c r="AU13" s="64" t="str">
        <f t="shared" si="2"/>
        <v>For</v>
      </c>
      <c r="AV13" s="49" t="str">
        <f t="shared" si="3"/>
        <v xml:space="preserve">Geschäftsführer ihrer Komplementärin Bischofberger Beteiligungsgesellschaft mbH, Günter Bischofberger and Geschäftsführer ihrer Komplementärin Bischofberger Beteiligungsgesellschaft mbH, </v>
      </c>
      <c r="AW13" s="65" t="str">
        <f t="shared" si="4"/>
        <v>DE_255617630 _CPA_EN</v>
      </c>
      <c r="AX13" s="65" t="str">
        <f t="shared" si="5"/>
        <v>DE_255617630 _DoT_EN</v>
      </c>
      <c r="AY13" s="65" t="str">
        <f t="shared" si="6"/>
        <v>DE_255617630 _Dis_EN</v>
      </c>
      <c r="AZ13" s="65" t="str">
        <f t="shared" si="7"/>
        <v>DE_255617630 _CPA_DE</v>
      </c>
      <c r="BA13" s="65" t="str">
        <f t="shared" si="8"/>
        <v>DE_255617630 _DoT_DE</v>
      </c>
      <c r="BB13" s="65" t="str">
        <f t="shared" si="9"/>
        <v>DE_255617630 _CPA_ES</v>
      </c>
      <c r="BC13" s="215" t="str">
        <f t="shared" si="10"/>
        <v>DE_255617630 _DoT_ES</v>
      </c>
      <c r="BD13" s="65" t="str">
        <f t="shared" si="11"/>
        <v>Bischofberger Internationale Transport-GmbH &amp; Co KG</v>
      </c>
      <c r="BE13" s="39" t="s">
        <v>1263</v>
      </c>
      <c r="BF13" s="39" t="s">
        <v>1263</v>
      </c>
      <c r="BG13" s="66" t="str">
        <f t="shared" si="12"/>
        <v xml:space="preserve">represented by  Geschäftsführer ihrer Komplementärin Bischofberger Beteiligungsgesellschaft mbH, Günter Bischofberger and Geschäftsführer ihrer Komplementärin Bischofberger Beteiligungsgesellschaft mbH, </v>
      </c>
      <c r="BH13" s="66"/>
      <c r="BI13" s="66">
        <f t="shared" si="14"/>
        <v>2</v>
      </c>
      <c r="BJ13" s="106"/>
      <c r="BK13" s="106"/>
      <c r="BL13" s="106"/>
      <c r="BM13" s="106"/>
      <c r="BN13" s="66"/>
      <c r="BO13" s="66"/>
      <c r="BP13" s="216"/>
      <c r="BQ13" s="66"/>
      <c r="BR13" s="66"/>
      <c r="BS13" s="66"/>
      <c r="BT13" s="66"/>
      <c r="BU13" s="66"/>
      <c r="BV13" s="137"/>
      <c r="BW13" s="51"/>
      <c r="BX13" s="325"/>
      <c r="BY13" s="149"/>
      <c r="BZ13" s="325"/>
      <c r="CA13" s="1112"/>
      <c r="CB13" s="612"/>
      <c r="CC13" s="612"/>
      <c r="CD13" s="434"/>
      <c r="CE13" s="612"/>
      <c r="CF13" s="434"/>
      <c r="CG13" s="612"/>
      <c r="CH13" s="497"/>
      <c r="CI13" s="155"/>
      <c r="CJ13" s="106"/>
      <c r="CK13" s="106"/>
      <c r="CL13" s="102" t="str">
        <f t="shared" si="23"/>
        <v>Bischofberger Internationale Transport-GmbH &amp; Co KG_ DE_255617630 _DOT_EN _2sig</v>
      </c>
      <c r="CM13" s="102" t="str">
        <f t="shared" si="24"/>
        <v>Bischofberger Internationale Transport-GmbH &amp; Co KG_DE_255617630 _CPA_EN _2sig</v>
      </c>
      <c r="CN13" s="102" t="str">
        <f t="shared" si="25"/>
        <v>Bischofberger Internationale Transport-GmbH &amp; Co KG_ DE_255617630 _DOT_EN _2sig_stamped</v>
      </c>
      <c r="CO13" s="102" t="str">
        <f t="shared" si="26"/>
        <v>Bischofberger Internationale Transport-GmbH &amp; Co KG_DE_255617630 _DOT_EN _o</v>
      </c>
      <c r="CP13" s="102" t="str">
        <f t="shared" si="27"/>
        <v>Bischofberger Internationale Transport-GmbH &amp; Co KG_DE_255617630 _DOT_EN _o_stamped</v>
      </c>
      <c r="CQ13" s="102" t="str">
        <f t="shared" si="28"/>
        <v>Bischofberger Internationale Transport-GmbH &amp; Co KG_DE_255617630_powers</v>
      </c>
      <c r="CR13" s="106"/>
      <c r="CS13" s="106"/>
      <c r="CT13" s="106"/>
      <c r="CU13" s="148">
        <f>CE13-CC13</f>
        <v>0</v>
      </c>
      <c r="CV13" s="106"/>
      <c r="CW13" s="106"/>
      <c r="CX13" s="152"/>
      <c r="CY13" s="158"/>
      <c r="CZ13" s="158"/>
      <c r="DA13" s="318"/>
      <c r="DB13" s="318"/>
      <c r="DC13" s="158"/>
      <c r="DD13" s="158"/>
      <c r="DE13" s="318"/>
      <c r="DF13" s="318"/>
      <c r="DG13" s="96"/>
      <c r="DH13" s="96"/>
      <c r="DI13" s="96"/>
      <c r="DJ13" s="318"/>
      <c r="DK13" s="318"/>
      <c r="DL13" s="96"/>
      <c r="DM13" s="318"/>
      <c r="DN13" s="158"/>
      <c r="DO13" s="318"/>
      <c r="DP13" s="465"/>
      <c r="DQ13" s="940"/>
      <c r="DR13" s="342"/>
      <c r="DS13" s="125"/>
      <c r="DT13" s="125"/>
      <c r="DU13" s="106"/>
      <c r="DV13" s="106"/>
      <c r="DW13" s="106"/>
      <c r="DX13" s="106"/>
      <c r="DY13" s="106"/>
      <c r="DZ13" s="106"/>
      <c r="EA13" s="359" t="str">
        <f t="shared" si="29"/>
        <v>0</v>
      </c>
      <c r="EB13" s="359">
        <v>0</v>
      </c>
      <c r="EC13" s="125"/>
      <c r="ED13" s="125"/>
      <c r="EE13" s="125"/>
      <c r="EF13" s="186"/>
      <c r="EG13" s="186" t="e">
        <v>#N/A</v>
      </c>
      <c r="EH13" s="186" t="e">
        <v>#N/A</v>
      </c>
      <c r="EI13" s="186" t="e">
        <v>#N/A</v>
      </c>
      <c r="EJ13" s="186" t="e">
        <v>#N/A</v>
      </c>
      <c r="EK13" s="186" t="e">
        <v>#N/A</v>
      </c>
      <c r="EL13" s="186" t="e">
        <v>#N/A</v>
      </c>
      <c r="EM13" s="173" t="e">
        <v>#N/A</v>
      </c>
      <c r="EN13" s="173" t="e">
        <v>#N/A</v>
      </c>
      <c r="EO13" s="173" t="e">
        <v>#N/A</v>
      </c>
      <c r="EP13" s="950" t="e">
        <v>#N/A</v>
      </c>
      <c r="EQ13" s="176" t="s">
        <v>6095</v>
      </c>
      <c r="ER13" s="176" t="s">
        <v>6114</v>
      </c>
      <c r="ES13" s="176"/>
      <c r="ET13" s="108"/>
      <c r="EU13" s="182" t="str">
        <f t="shared" si="30"/>
        <v>Bischofberger Internationale Transport-GmbH &amp; Co. KG, DE_255617630_sinv.pdf</v>
      </c>
    </row>
    <row r="14" spans="1:151" ht="76.5">
      <c r="A14" s="1021" t="s">
        <v>6752</v>
      </c>
      <c r="B14" s="830" t="s">
        <v>6840</v>
      </c>
      <c r="C14" s="221" t="s">
        <v>1067</v>
      </c>
      <c r="D14" s="692" t="s">
        <v>6885</v>
      </c>
      <c r="E14" s="692" t="s">
        <v>6886</v>
      </c>
      <c r="F14" s="692" t="s">
        <v>899</v>
      </c>
      <c r="G14" s="831"/>
      <c r="H14" s="831"/>
      <c r="I14" s="202"/>
      <c r="J14" s="692" t="s">
        <v>7017</v>
      </c>
      <c r="K14" s="692" t="s">
        <v>7015</v>
      </c>
      <c r="L14" s="823" t="s">
        <v>7016</v>
      </c>
      <c r="M14" s="1126"/>
      <c r="N14" s="848" t="s">
        <v>7018</v>
      </c>
      <c r="O14" s="691" t="s">
        <v>7019</v>
      </c>
      <c r="P14" s="991">
        <v>38</v>
      </c>
      <c r="Q14" s="539">
        <v>100</v>
      </c>
      <c r="R14" s="540">
        <v>0</v>
      </c>
      <c r="S14" s="338"/>
      <c r="T14" s="168"/>
      <c r="U14" s="168"/>
      <c r="V14" s="338">
        <v>0</v>
      </c>
      <c r="W14" s="338">
        <v>0</v>
      </c>
      <c r="X14" s="919">
        <v>0.68</v>
      </c>
      <c r="Y14" s="338">
        <v>0</v>
      </c>
      <c r="Z14" s="168"/>
      <c r="AA14" s="168"/>
      <c r="AB14" s="186" t="s">
        <v>6711</v>
      </c>
      <c r="AC14" s="13" t="s">
        <v>7385</v>
      </c>
      <c r="AD14" s="811" t="s">
        <v>7089</v>
      </c>
      <c r="AE14" s="723" t="s">
        <v>6358</v>
      </c>
      <c r="AF14" s="190" t="s">
        <v>7429</v>
      </c>
      <c r="AG14" s="419"/>
      <c r="AH14" s="927" t="s">
        <v>896</v>
      </c>
      <c r="AI14" s="63" t="s">
        <v>5764</v>
      </c>
      <c r="AJ14" s="63" t="str">
        <f t="shared" ref="AJ14:AJ77" si="32">IF(1*(ISERROR(_xlfn.TEXTJOIN("|",FALSE,AK14:BU14)))=0,"NO","YES")</f>
        <v>NO</v>
      </c>
      <c r="AK14" s="64" t="str">
        <f>VLOOKUP(X14,aux!$G$1:$I$22,2,FALSE)</f>
        <v>zero point six eight</v>
      </c>
      <c r="AL14" s="64" t="str">
        <f>VLOOKUP(X14,aux!$G$1:$J$22,4,FALSE)</f>
        <v>null komma sechs acht</v>
      </c>
      <c r="AM14" s="214">
        <f t="shared" si="1"/>
        <v>68</v>
      </c>
      <c r="AN14" s="214" t="str">
        <f>IF(INT(AM14)=AM14,EnglishNumber(AM14), _xlfn.CONCAT(EnglishNumber(INT(AM14)), " point ", EnglishNumber(ROUND(INT((AM14 - INT(AM14)) * 10),  0)), " ", EnglishNumber(ROUND((AM14 - INT(AM14))*100 - (INT((AM14-INT(AM14))*10)*10), 0))))</f>
        <v>sixty-eight</v>
      </c>
      <c r="AO14" s="214" t="str">
        <f>IF(INT(AM14)=AM14,FctZahl_In_Worten(AM14), _xlfn.CONCAT(FctZahl_In_Worten(INT(AM14)), " komma ", FctZahl_In_Worten(ROUND(INT((AM14 - INT(AM14)) * 10),  0)), " ", FctZahl_In_Worten(ROUND((AM14 - INT(AM14))*100 - (INT((AM14-INT(AM14))*10)*10), 0))))</f>
        <v>achtundsechzig</v>
      </c>
      <c r="AP14" s="64" t="str">
        <f>EnglishNumber(Q14)</f>
        <v>one hundred</v>
      </c>
      <c r="AQ14" s="64" t="str">
        <f>FctZahl_In_Worten(Q14)</f>
        <v>einhundert</v>
      </c>
      <c r="AR14" s="64" t="str">
        <f>FctZahl_In_Worten(R14)</f>
        <v>null</v>
      </c>
      <c r="AS14" s="64" t="str">
        <f>EnglishNumber(V14)</f>
        <v>zero</v>
      </c>
      <c r="AT14" s="64" t="str">
        <f>EnglishNumber(W14)</f>
        <v>zero</v>
      </c>
      <c r="AU14" s="64" t="str">
        <f t="shared" si="2"/>
        <v>For</v>
      </c>
      <c r="AV14" s="49" t="str">
        <f t="shared" si="3"/>
        <v>Michael Klamminger, Geschäftsführer</v>
      </c>
      <c r="AW14" s="65" t="str">
        <f t="shared" si="4"/>
        <v>AT_U30540509_CPA_EN</v>
      </c>
      <c r="AX14" s="65" t="str">
        <f t="shared" si="5"/>
        <v>AT_U30540509_DoT_EN</v>
      </c>
      <c r="AY14" s="65" t="str">
        <f t="shared" si="6"/>
        <v>AT_U30540509_Dis_EN</v>
      </c>
      <c r="AZ14" s="65" t="str">
        <f t="shared" si="7"/>
        <v>AT_U30540509_CPA_DE</v>
      </c>
      <c r="BA14" s="65" t="str">
        <f t="shared" si="8"/>
        <v>AT_U30540509_DoT_DE</v>
      </c>
      <c r="BB14" s="65" t="str">
        <f t="shared" si="9"/>
        <v>AT_U30540509_CPA_ES</v>
      </c>
      <c r="BC14" s="215" t="str">
        <f t="shared" si="10"/>
        <v>AT_U30540509_DoT_ES</v>
      </c>
      <c r="BD14" s="65" t="str">
        <f t="shared" si="11"/>
        <v>Felber Transport GesmbH</v>
      </c>
      <c r="BE14" s="64" t="str">
        <f>VLOOKUP(C14,aux!$A$1:$B$260,2,FALSE)</f>
        <v>Austria</v>
      </c>
      <c r="BF14" s="64" t="str">
        <f>VLOOKUP(C14,aux!$A$1:$C$260,3,FALSE)</f>
        <v>Österreich</v>
      </c>
      <c r="BG14" s="66" t="str">
        <f t="shared" si="12"/>
        <v>represented by  Michael Klamminger, Geschäftsführer</v>
      </c>
      <c r="BH14" s="66" t="str">
        <f t="shared" ref="BH14:BH77" si="33">IF(AH14="DNI","",CONCATENATE("representado por ", AV14))</f>
        <v>representado por Michael Klamminger, Geschäftsführer</v>
      </c>
      <c r="BI14" s="119">
        <f t="shared" si="14"/>
        <v>1</v>
      </c>
      <c r="BJ14" s="119" t="str">
        <f t="shared" ref="BJ14:BK16" si="34">IF(H14="","","and its")</f>
        <v/>
      </c>
      <c r="BK14" s="119" t="str">
        <f t="shared" si="34"/>
        <v/>
      </c>
      <c r="BL14" s="66" t="str">
        <f t="shared" ref="BL14:BL77" si="35">IF(H14="","","und")</f>
        <v/>
      </c>
      <c r="BM14" s="66" t="str">
        <f t="shared" ref="BM14:BM77" si="36">IF(I14="","","und")</f>
        <v/>
      </c>
      <c r="BN14" s="66" t="str">
        <f t="shared" ref="BN14:BN77" si="37">IF(H14="","","y su")</f>
        <v/>
      </c>
      <c r="BO14" s="66" t="str">
        <f t="shared" ref="BO14:BO77" si="38">IF(I14="","","y su")</f>
        <v/>
      </c>
      <c r="BP14" s="216" t="str">
        <f>VLOOKUP(X14,aux!$G$1:$I$22,3,FALSE)</f>
        <v>cero coma seis ocho</v>
      </c>
      <c r="BQ14" s="66" t="str">
        <f t="shared" ref="BQ14:BQ77" si="39">IF(AE14="DNI","","Por")</f>
        <v>Por</v>
      </c>
      <c r="BR14" s="66" t="str">
        <f>VLOOKUP(C14,aux!$D$1:$E$307,2,FALSE)</f>
        <v>Austria</v>
      </c>
      <c r="BS14" s="66" t="str">
        <f t="shared" ref="BS14:BS77" si="40">NumEnPalabras(Q14)</f>
        <v>Ciento</v>
      </c>
      <c r="BT14" s="66" t="str">
        <f t="shared" ref="BT14:BT77" si="41">NumEnPalabras(V14)</f>
        <v>Cero</v>
      </c>
      <c r="BU14" s="66" t="str">
        <f t="shared" ref="BU14:BU77" si="42">NumEnPalabras(W14)</f>
        <v>Cero</v>
      </c>
      <c r="BV14" s="315"/>
      <c r="BW14" s="61"/>
      <c r="BX14" s="315"/>
      <c r="BY14" s="148"/>
      <c r="BZ14" s="315"/>
      <c r="CA14" s="1112"/>
      <c r="CB14" s="353">
        <v>43172</v>
      </c>
      <c r="CC14" s="612" t="s">
        <v>199</v>
      </c>
      <c r="CD14" s="434"/>
      <c r="CE14" s="612" t="s">
        <v>199</v>
      </c>
      <c r="CF14" s="434"/>
      <c r="CG14" s="612" t="s">
        <v>199</v>
      </c>
      <c r="CH14" s="497"/>
      <c r="CI14" s="155"/>
      <c r="CJ14" s="168"/>
      <c r="CK14" s="168"/>
      <c r="CL14" s="102" t="str">
        <f t="shared" si="23"/>
        <v>Felber Transport GesmbH_ AT_U30540509_DOT_EN _2sig</v>
      </c>
      <c r="CM14" s="102" t="str">
        <f t="shared" si="24"/>
        <v>Felber Transport GesmbH_AT_U30540509_CPA_EN _2sig</v>
      </c>
      <c r="CN14" s="102" t="str">
        <f t="shared" si="25"/>
        <v>Felber Transport GesmbH_ AT_U30540509_DOT_EN _2sig_stamped</v>
      </c>
      <c r="CO14" s="102" t="str">
        <f t="shared" si="26"/>
        <v>Felber Transport GesmbH_AT_U30540509_DOT_EN _o</v>
      </c>
      <c r="CP14" s="102" t="str">
        <f t="shared" si="27"/>
        <v>Felber Transport GesmbH_AT_U30540509_DOT_EN _o_stamped</v>
      </c>
      <c r="CQ14" s="102" t="str">
        <f t="shared" si="28"/>
        <v>Felber Transport GesmbH_AT_U30540509_powers</v>
      </c>
      <c r="CR14" s="168"/>
      <c r="CS14" s="168"/>
      <c r="CT14" s="168"/>
      <c r="CU14" s="251"/>
      <c r="CV14" s="168"/>
      <c r="CW14" s="168"/>
      <c r="CX14" s="252"/>
      <c r="CY14" s="251"/>
      <c r="CZ14" s="251"/>
      <c r="DA14" s="324"/>
      <c r="DB14" s="324"/>
      <c r="DC14" s="251"/>
      <c r="DD14" s="251"/>
      <c r="DE14" s="324"/>
      <c r="DF14" s="324"/>
      <c r="DG14" s="168"/>
      <c r="DH14" s="168"/>
      <c r="DI14" s="168"/>
      <c r="DJ14" s="324"/>
      <c r="DK14" s="324"/>
      <c r="DL14" s="168"/>
      <c r="DM14" s="324"/>
      <c r="DN14" s="251"/>
      <c r="DO14" s="324"/>
      <c r="DP14" s="338"/>
      <c r="DQ14" s="902"/>
      <c r="DR14" s="503"/>
      <c r="DS14" s="88"/>
      <c r="DT14" s="88"/>
      <c r="DU14" s="168"/>
      <c r="DV14" s="168"/>
      <c r="DW14" s="168"/>
      <c r="DX14" s="168"/>
      <c r="DY14" s="168"/>
      <c r="DZ14" s="168"/>
      <c r="EA14" s="359" t="str">
        <f t="shared" si="29"/>
        <v>0</v>
      </c>
      <c r="EB14" s="359">
        <v>0</v>
      </c>
      <c r="EC14" s="88"/>
      <c r="ED14" s="88"/>
      <c r="EE14" s="88"/>
      <c r="EF14" s="186"/>
      <c r="EG14" s="182"/>
      <c r="EH14" s="182"/>
      <c r="EI14" s="182"/>
      <c r="EJ14" s="182"/>
      <c r="EK14" s="182"/>
      <c r="EL14" s="182"/>
      <c r="EM14" s="203"/>
      <c r="EN14" s="182"/>
      <c r="EO14" s="182"/>
      <c r="EP14" s="796"/>
      <c r="EQ14" s="643" t="s">
        <v>6086</v>
      </c>
      <c r="ER14" s="182" t="s">
        <v>6137</v>
      </c>
      <c r="ES14" s="691" t="s">
        <v>7092</v>
      </c>
      <c r="ET14" s="167"/>
      <c r="EU14" s="182" t="str">
        <f t="shared" si="30"/>
        <v>Felber Transport GesmbH, AT_U30540509_sinv.pdf</v>
      </c>
    </row>
    <row r="15" spans="1:151" ht="63.75">
      <c r="A15" s="1009" t="s">
        <v>6032</v>
      </c>
      <c r="B15" s="638" t="s">
        <v>6033</v>
      </c>
      <c r="C15" s="338" t="s">
        <v>1067</v>
      </c>
      <c r="D15" s="182" t="s">
        <v>6034</v>
      </c>
      <c r="E15" s="186" t="s">
        <v>6035</v>
      </c>
      <c r="F15" s="182" t="s">
        <v>899</v>
      </c>
      <c r="G15" s="182" t="s">
        <v>6036</v>
      </c>
      <c r="H15" s="182" t="s">
        <v>899</v>
      </c>
      <c r="I15" s="182"/>
      <c r="J15" s="182" t="s">
        <v>6042</v>
      </c>
      <c r="K15" s="182" t="s">
        <v>6037</v>
      </c>
      <c r="L15" s="571" t="s">
        <v>6038</v>
      </c>
      <c r="N15" s="1193" t="s">
        <v>6039</v>
      </c>
      <c r="O15" s="182" t="s">
        <v>6040</v>
      </c>
      <c r="P15" s="261">
        <v>20</v>
      </c>
      <c r="Q15" s="539">
        <v>100</v>
      </c>
      <c r="R15" s="540">
        <v>0</v>
      </c>
      <c r="S15" s="338"/>
      <c r="T15" s="168"/>
      <c r="U15" s="168"/>
      <c r="V15" s="338">
        <v>100</v>
      </c>
      <c r="W15" s="338">
        <v>50</v>
      </c>
      <c r="X15" s="919">
        <v>0.75</v>
      </c>
      <c r="Y15" s="338">
        <v>0</v>
      </c>
      <c r="Z15" s="168"/>
      <c r="AA15" s="168"/>
      <c r="AB15" s="186">
        <v>5</v>
      </c>
      <c r="AC15" s="13" t="s">
        <v>7385</v>
      </c>
      <c r="AD15" s="812" t="s">
        <v>40</v>
      </c>
      <c r="AE15" s="723" t="s">
        <v>6358</v>
      </c>
      <c r="AF15" s="568" t="s">
        <v>7427</v>
      </c>
      <c r="AG15" s="297"/>
      <c r="AH15" s="927" t="s">
        <v>896</v>
      </c>
      <c r="AI15" s="63" t="s">
        <v>5764</v>
      </c>
      <c r="AJ15" s="63" t="str">
        <f t="shared" si="32"/>
        <v>NO</v>
      </c>
      <c r="AK15" s="64" t="str">
        <f>VLOOKUP(X15,aux!$G$1:$I$22,2,FALSE)</f>
        <v>zero point seven five</v>
      </c>
      <c r="AL15" s="64" t="str">
        <f>VLOOKUP(X15,aux!$G$1:$J$22,4,FALSE)</f>
        <v>null komma sieben fünf</v>
      </c>
      <c r="AM15" s="214">
        <f t="shared" si="1"/>
        <v>75</v>
      </c>
      <c r="AN15" s="214" t="str">
        <f>IF(INT(AM15)=AM15,EnglishNumber(AM15), _xlfn.CONCAT(EnglishNumber(INT(AM15)), " point ", EnglishNumber(ROUND(INT((AM15 - INT(AM15)) * 10),  0)), " ", EnglishNumber(ROUND((AM15 - INT(AM15))*100 - (INT((AM15-INT(AM15))*10)*10), 0))))</f>
        <v>seventy-five</v>
      </c>
      <c r="AO15" s="214" t="str">
        <f>IF(INT(AM15)=AM15,FctZahl_In_Worten(AM15), _xlfn.CONCAT(FctZahl_In_Worten(INT(AM15)), " komma ", FctZahl_In_Worten(ROUND(INT((AM15 - INT(AM15)) * 10),  0)), " ", FctZahl_In_Worten(ROUND((AM15 - INT(AM15))*100 - (INT((AM15-INT(AM15))*10)*10), 0))))</f>
        <v>fünfundsiebzig</v>
      </c>
      <c r="AP15" s="64" t="str">
        <f>EnglishNumber(Q15)</f>
        <v>one hundred</v>
      </c>
      <c r="AQ15" s="64" t="str">
        <f>FctZahl_In_Worten(Q15)</f>
        <v>einhundert</v>
      </c>
      <c r="AR15" s="64" t="str">
        <f>FctZahl_In_Worten(R15)</f>
        <v>null</v>
      </c>
      <c r="AS15" s="64" t="str">
        <f>EnglishNumber(V15)</f>
        <v>one hundred</v>
      </c>
      <c r="AT15" s="64" t="str">
        <f>EnglishNumber(W15)</f>
        <v>fifty</v>
      </c>
      <c r="AU15" s="64" t="str">
        <f t="shared" si="2"/>
        <v>For</v>
      </c>
      <c r="AV15" s="49" t="str">
        <f t="shared" si="3"/>
        <v>Franz Höfle, Geschäftsführer and Johannes Schatzmann, Geschäftsführer</v>
      </c>
      <c r="AW15" s="65" t="str">
        <f t="shared" si="4"/>
        <v>AT_U61970399_CPA_EN</v>
      </c>
      <c r="AX15" s="65" t="str">
        <f t="shared" si="5"/>
        <v>AT_U61970399_DoT_EN</v>
      </c>
      <c r="AY15" s="65" t="str">
        <f t="shared" si="6"/>
        <v>AT_U61970399_Dis_EN</v>
      </c>
      <c r="AZ15" s="65" t="str">
        <f t="shared" si="7"/>
        <v>AT_U61970399_CPA_DE</v>
      </c>
      <c r="BA15" s="65" t="str">
        <f t="shared" si="8"/>
        <v>AT_U61970399_DoT_DE</v>
      </c>
      <c r="BB15" s="65" t="str">
        <f t="shared" si="9"/>
        <v>AT_U61970399_CPA_ES</v>
      </c>
      <c r="BC15" s="215" t="str">
        <f t="shared" si="10"/>
        <v>AT_U61970399_DoT_ES</v>
      </c>
      <c r="BD15" s="65" t="str">
        <f t="shared" si="11"/>
        <v>Höfle Bautruck GmbH &amp; Co KG</v>
      </c>
      <c r="BE15" s="64" t="str">
        <f>VLOOKUP(C15,aux!$A$1:$B$260,2,FALSE)</f>
        <v>Austria</v>
      </c>
      <c r="BF15" s="64" t="str">
        <f>VLOOKUP(C15,aux!$A$1:$C$260,3,FALSE)</f>
        <v>Österreich</v>
      </c>
      <c r="BG15" s="66" t="str">
        <f t="shared" si="12"/>
        <v>represented by  Franz Höfle, Geschäftsführer and Johannes Schatzmann, Geschäftsführer</v>
      </c>
      <c r="BH15" s="66" t="str">
        <f t="shared" si="33"/>
        <v>representado por Franz Höfle, Geschäftsführer and Johannes Schatzmann, Geschäftsführer</v>
      </c>
      <c r="BI15" s="119">
        <f t="shared" si="14"/>
        <v>2</v>
      </c>
      <c r="BJ15" s="119" t="str">
        <f t="shared" si="34"/>
        <v>and its</v>
      </c>
      <c r="BK15" s="119" t="str">
        <f t="shared" si="34"/>
        <v/>
      </c>
      <c r="BL15" s="66" t="str">
        <f t="shared" si="35"/>
        <v>und</v>
      </c>
      <c r="BM15" s="66" t="str">
        <f t="shared" si="36"/>
        <v/>
      </c>
      <c r="BN15" s="66" t="str">
        <f t="shared" si="37"/>
        <v>y su</v>
      </c>
      <c r="BO15" s="66" t="str">
        <f t="shared" si="38"/>
        <v/>
      </c>
      <c r="BP15" s="216" t="str">
        <f>VLOOKUP(X15,aux!$G$1:$I$22,3,FALSE)</f>
        <v>cero coma siete cinco</v>
      </c>
      <c r="BQ15" s="66" t="str">
        <f t="shared" si="39"/>
        <v>Por</v>
      </c>
      <c r="BR15" s="66" t="str">
        <f>VLOOKUP(C15,aux!$D$1:$E$307,2,FALSE)</f>
        <v>Austria</v>
      </c>
      <c r="BS15" s="66" t="str">
        <f t="shared" si="40"/>
        <v>Ciento</v>
      </c>
      <c r="BT15" s="66" t="str">
        <f t="shared" si="41"/>
        <v>Ciento</v>
      </c>
      <c r="BU15" s="66" t="str">
        <f t="shared" si="42"/>
        <v>Cincuenta</v>
      </c>
      <c r="BV15" s="315"/>
      <c r="BW15" s="61"/>
      <c r="BX15" s="315">
        <v>43117</v>
      </c>
      <c r="BY15" s="148">
        <v>1633025093</v>
      </c>
      <c r="BZ15" s="315"/>
      <c r="CA15" s="1112"/>
      <c r="CB15" s="805">
        <v>43117</v>
      </c>
      <c r="CC15" s="607" t="s">
        <v>199</v>
      </c>
      <c r="CD15" s="608"/>
      <c r="CE15" s="607" t="s">
        <v>199</v>
      </c>
      <c r="CF15" s="608"/>
      <c r="CG15" s="607" t="s">
        <v>199</v>
      </c>
      <c r="CH15" s="1056" t="s">
        <v>6358</v>
      </c>
      <c r="CI15" s="155"/>
      <c r="CJ15" s="168"/>
      <c r="CK15" s="168"/>
      <c r="CL15" s="102" t="str">
        <f t="shared" si="23"/>
        <v>Höfle Bautruck GmbH &amp; Co KG_ AT_U61970399_DOT_EN _2sig</v>
      </c>
      <c r="CM15" s="102" t="str">
        <f t="shared" si="24"/>
        <v>Höfle Bautruck GmbH &amp; Co KG_AT_U61970399_CPA_EN _2sig</v>
      </c>
      <c r="CN15" s="102" t="str">
        <f t="shared" si="25"/>
        <v>Höfle Bautruck GmbH &amp; Co KG_ AT_U61970399_DOT_EN _2sig_stamped</v>
      </c>
      <c r="CO15" s="102" t="str">
        <f t="shared" si="26"/>
        <v>Höfle Bautruck GmbH &amp; Co KG_AT_U61970399_DOT_EN _o</v>
      </c>
      <c r="CP15" s="102" t="str">
        <f t="shared" si="27"/>
        <v>Höfle Bautruck GmbH &amp; Co KG_AT_U61970399_DOT_EN _o_stamped</v>
      </c>
      <c r="CQ15" s="102" t="str">
        <f t="shared" si="28"/>
        <v>Höfle Bautruck GmbH &amp; Co KG_AT_U61970399_powers</v>
      </c>
      <c r="CR15" s="168"/>
      <c r="CS15" s="168"/>
      <c r="CT15" s="168"/>
      <c r="CU15" s="251"/>
      <c r="CV15" s="168"/>
      <c r="CW15" s="168"/>
      <c r="CX15" s="252"/>
      <c r="CY15" s="251"/>
      <c r="CZ15" s="251"/>
      <c r="DA15" s="324"/>
      <c r="DB15" s="324"/>
      <c r="DC15" s="251"/>
      <c r="DD15" s="251"/>
      <c r="DE15" s="324"/>
      <c r="DF15" s="324"/>
      <c r="DG15" s="168"/>
      <c r="DH15" s="168"/>
      <c r="DI15" s="168"/>
      <c r="DJ15" s="324"/>
      <c r="DK15" s="324"/>
      <c r="DL15" s="168"/>
      <c r="DM15" s="324"/>
      <c r="DN15" s="251"/>
      <c r="DO15" s="324"/>
      <c r="DP15" s="338"/>
      <c r="DQ15" s="902"/>
      <c r="DR15" s="503"/>
      <c r="DS15" s="88"/>
      <c r="DT15" s="88"/>
      <c r="DU15" s="168"/>
      <c r="DV15" s="168"/>
      <c r="DW15" s="168"/>
      <c r="DX15" s="168"/>
      <c r="DY15" s="168"/>
      <c r="DZ15" s="168"/>
      <c r="EA15" s="359" t="str">
        <f t="shared" si="29"/>
        <v>0</v>
      </c>
      <c r="EB15" s="359">
        <v>0</v>
      </c>
      <c r="EC15" s="88"/>
      <c r="ED15" s="88"/>
      <c r="EE15" s="88"/>
      <c r="EF15" s="186"/>
      <c r="EG15" s="182"/>
      <c r="EH15" s="182"/>
      <c r="EI15" s="182"/>
      <c r="EJ15" s="182"/>
      <c r="EK15" s="182"/>
      <c r="EL15" s="182"/>
      <c r="EM15" s="203"/>
      <c r="EN15" s="182"/>
      <c r="EO15" s="182"/>
      <c r="EP15" s="796"/>
      <c r="EQ15" s="182" t="s">
        <v>6095</v>
      </c>
      <c r="ER15" s="182" t="s">
        <v>6114</v>
      </c>
      <c r="ES15" s="182"/>
      <c r="ET15" s="108"/>
      <c r="EU15" s="182" t="str">
        <f t="shared" si="30"/>
        <v>Höfle Bautruck GmbH &amp; Co KG, AT_U61970399_sinv.pdf</v>
      </c>
    </row>
    <row r="16" spans="1:151" ht="63.75">
      <c r="A16" s="1021" t="s">
        <v>6795</v>
      </c>
      <c r="B16" s="830" t="s">
        <v>6884</v>
      </c>
      <c r="C16" s="221" t="s">
        <v>42</v>
      </c>
      <c r="D16" s="692" t="s">
        <v>6966</v>
      </c>
      <c r="E16" s="692" t="s">
        <v>6967</v>
      </c>
      <c r="F16" s="692" t="s">
        <v>6591</v>
      </c>
      <c r="G16" s="831"/>
      <c r="H16" s="831"/>
      <c r="I16" s="202"/>
      <c r="J16" s="692" t="s">
        <v>7017</v>
      </c>
      <c r="K16" s="692" t="s">
        <v>7015</v>
      </c>
      <c r="L16" s="823" t="s">
        <v>7016</v>
      </c>
      <c r="M16" s="1126"/>
      <c r="N16" s="848" t="s">
        <v>7065</v>
      </c>
      <c r="O16" s="691" t="s">
        <v>165</v>
      </c>
      <c r="P16" s="991">
        <v>14</v>
      </c>
      <c r="Q16" s="539">
        <v>100</v>
      </c>
      <c r="R16" s="540">
        <v>0</v>
      </c>
      <c r="S16" s="338"/>
      <c r="T16" s="168"/>
      <c r="U16" s="168"/>
      <c r="V16" s="338">
        <v>0</v>
      </c>
      <c r="W16" s="338">
        <v>0</v>
      </c>
      <c r="X16" s="919">
        <v>0.68</v>
      </c>
      <c r="Y16" s="338">
        <v>0</v>
      </c>
      <c r="Z16" s="168"/>
      <c r="AA16" s="168"/>
      <c r="AB16" s="186" t="s">
        <v>6711</v>
      </c>
      <c r="AC16" s="13" t="s">
        <v>7377</v>
      </c>
      <c r="AD16" s="811" t="s">
        <v>7089</v>
      </c>
      <c r="AE16" s="723" t="s">
        <v>6358</v>
      </c>
      <c r="AF16" s="831" t="s">
        <v>7428</v>
      </c>
      <c r="AG16" s="419"/>
      <c r="AH16" s="927" t="s">
        <v>896</v>
      </c>
      <c r="AI16" s="63" t="s">
        <v>5764</v>
      </c>
      <c r="AJ16" s="63" t="str">
        <f t="shared" si="32"/>
        <v>NO</v>
      </c>
      <c r="AK16" s="64" t="str">
        <f>VLOOKUP(X16,aux!$G$1:$I$22,2,FALSE)</f>
        <v>zero point six eight</v>
      </c>
      <c r="AL16" s="64" t="str">
        <f>VLOOKUP(X16,aux!$G$1:$J$22,4,FALSE)</f>
        <v>null komma sechs acht</v>
      </c>
      <c r="AM16" s="214">
        <f t="shared" si="1"/>
        <v>68</v>
      </c>
      <c r="AN16" s="214" t="str">
        <f>IF(INT(AM16)=AM16,EnglishNumber(AM16), _xlfn.CONCAT(EnglishNumber(INT(AM16)), " point ", EnglishNumber(ROUND(INT((AM16 - INT(AM16)) * 10),  0)), " ", EnglishNumber(ROUND((AM16 - INT(AM16))*100 - (INT((AM16-INT(AM16))*10)*10), 0))))</f>
        <v>sixty-eight</v>
      </c>
      <c r="AO16" s="214" t="str">
        <f>IF(INT(AM16)=AM16,FctZahl_In_Worten(AM16), _xlfn.CONCAT(FctZahl_In_Worten(INT(AM16)), " komma ", FctZahl_In_Worten(ROUND(INT((AM16 - INT(AM16)) * 10),  0)), " ", FctZahl_In_Worten(ROUND((AM16 - INT(AM16))*100 - (INT((AM16-INT(AM16))*10)*10), 0))))</f>
        <v>achtundsechzig</v>
      </c>
      <c r="AP16" s="64" t="str">
        <f>EnglishNumber(Q16)</f>
        <v>one hundred</v>
      </c>
      <c r="AQ16" s="64" t="str">
        <f>FctZahl_In_Worten(Q16)</f>
        <v>einhundert</v>
      </c>
      <c r="AR16" s="64" t="str">
        <f>FctZahl_In_Worten(R16)</f>
        <v>null</v>
      </c>
      <c r="AS16" s="64" t="str">
        <f>EnglishNumber(V16)</f>
        <v>zero</v>
      </c>
      <c r="AT16" s="64" t="str">
        <f>EnglishNumber(W16)</f>
        <v>zero</v>
      </c>
      <c r="AU16" s="64" t="str">
        <f t="shared" si="2"/>
        <v>For</v>
      </c>
      <c r="AV16" s="49" t="str">
        <f t="shared" si="3"/>
        <v>TARMO RENE NINK, Administrador único</v>
      </c>
      <c r="AW16" s="65" t="str">
        <f t="shared" si="4"/>
        <v>ES_B73154387_CPA_EN</v>
      </c>
      <c r="AX16" s="65" t="str">
        <f t="shared" si="5"/>
        <v>ES_B73154387_DoT_EN</v>
      </c>
      <c r="AY16" s="65" t="str">
        <f t="shared" si="6"/>
        <v>ES_B73154387_Dis_EN</v>
      </c>
      <c r="AZ16" s="65" t="str">
        <f t="shared" si="7"/>
        <v>ES_B73154387_CPA_DE</v>
      </c>
      <c r="BA16" s="65" t="str">
        <f t="shared" si="8"/>
        <v>ES_B73154387_DoT_DE</v>
      </c>
      <c r="BB16" s="65" t="str">
        <f t="shared" si="9"/>
        <v>ES_B73154387_CPA_ES</v>
      </c>
      <c r="BC16" s="215" t="str">
        <f t="shared" si="10"/>
        <v>ES_B73154387_DoT_ES</v>
      </c>
      <c r="BD16" s="65" t="str">
        <f t="shared" si="11"/>
        <v>LOGISTICA CUNI SL</v>
      </c>
      <c r="BE16" s="64" t="str">
        <f>VLOOKUP(C16,aux!$A$1:$B$260,2,FALSE)</f>
        <v>Spain</v>
      </c>
      <c r="BF16" s="64" t="str">
        <f>VLOOKUP(C16,aux!$A$1:$C$260,3,FALSE)</f>
        <v>Spanien</v>
      </c>
      <c r="BG16" s="66" t="str">
        <f t="shared" si="12"/>
        <v>represented by  TARMO RENE NINK, Administrador único</v>
      </c>
      <c r="BH16" s="66" t="str">
        <f t="shared" si="33"/>
        <v>representado por TARMO RENE NINK, Administrador único</v>
      </c>
      <c r="BI16" s="119">
        <f t="shared" si="14"/>
        <v>1</v>
      </c>
      <c r="BJ16" s="119" t="str">
        <f t="shared" si="34"/>
        <v/>
      </c>
      <c r="BK16" s="119" t="str">
        <f t="shared" si="34"/>
        <v/>
      </c>
      <c r="BL16" s="66" t="str">
        <f t="shared" si="35"/>
        <v/>
      </c>
      <c r="BM16" s="66" t="str">
        <f t="shared" si="36"/>
        <v/>
      </c>
      <c r="BN16" s="66" t="str">
        <f t="shared" si="37"/>
        <v/>
      </c>
      <c r="BO16" s="66" t="str">
        <f t="shared" si="38"/>
        <v/>
      </c>
      <c r="BP16" s="216" t="str">
        <f>VLOOKUP(X16,aux!$G$1:$I$22,3,FALSE)</f>
        <v>cero coma seis ocho</v>
      </c>
      <c r="BQ16" s="66" t="str">
        <f t="shared" si="39"/>
        <v>Por</v>
      </c>
      <c r="BR16" s="66" t="str">
        <f>VLOOKUP(C16,aux!$D$1:$E$307,2,FALSE)</f>
        <v>España</v>
      </c>
      <c r="BS16" s="66" t="str">
        <f t="shared" si="40"/>
        <v>Ciento</v>
      </c>
      <c r="BT16" s="66" t="str">
        <f t="shared" si="41"/>
        <v>Cero</v>
      </c>
      <c r="BU16" s="66" t="str">
        <f t="shared" si="42"/>
        <v>Cero</v>
      </c>
      <c r="BV16" s="315"/>
      <c r="BW16" s="61"/>
      <c r="BX16" s="315"/>
      <c r="BY16" s="148"/>
      <c r="BZ16" s="315"/>
      <c r="CA16" s="1112"/>
      <c r="CB16" s="805">
        <v>43172</v>
      </c>
      <c r="CC16" s="614" t="s">
        <v>199</v>
      </c>
      <c r="CD16" s="614" t="s">
        <v>199</v>
      </c>
      <c r="CE16" s="614" t="s">
        <v>199</v>
      </c>
      <c r="CF16" s="614" t="s">
        <v>199</v>
      </c>
      <c r="CG16" s="614" t="s">
        <v>199</v>
      </c>
      <c r="CH16" s="916" t="s">
        <v>7259</v>
      </c>
      <c r="CI16" s="155"/>
      <c r="CJ16" s="168"/>
      <c r="CK16" s="168"/>
      <c r="CL16" s="102" t="str">
        <f t="shared" si="23"/>
        <v>LOGISTICA CUNI SL_ ES_B73154387_DOT_EN_2sig</v>
      </c>
      <c r="CM16" s="102" t="str">
        <f t="shared" si="24"/>
        <v>LOGISTICA CUNI SL_ES_B73154387_CPA_EN_2sig</v>
      </c>
      <c r="CN16" s="102" t="str">
        <f t="shared" si="25"/>
        <v>LOGISTICA CUNI SL_ ES_B73154387_DOT_EN_2sig_stamped</v>
      </c>
      <c r="CO16" s="102" t="str">
        <f t="shared" si="26"/>
        <v>LOGISTICA CUNI SL_ES_B73154387_DOT_EN_o</v>
      </c>
      <c r="CP16" s="102" t="str">
        <f t="shared" si="27"/>
        <v>LOGISTICA CUNI SL_ES_B73154387_DOT_EN_o_stamped</v>
      </c>
      <c r="CQ16" s="102" t="str">
        <f t="shared" si="28"/>
        <v>LOGISTICA CUNI SL_ES_B73154387_powers</v>
      </c>
      <c r="CR16" s="168"/>
      <c r="CS16" s="168"/>
      <c r="CT16" s="168"/>
      <c r="CU16" s="251"/>
      <c r="CV16" s="168"/>
      <c r="CW16" s="168"/>
      <c r="CX16" s="252"/>
      <c r="CY16" s="251"/>
      <c r="CZ16" s="251"/>
      <c r="DA16" s="324"/>
      <c r="DB16" s="324"/>
      <c r="DC16" s="251"/>
      <c r="DD16" s="251"/>
      <c r="DE16" s="324"/>
      <c r="DF16" s="324"/>
      <c r="DG16" s="168"/>
      <c r="DH16" s="168"/>
      <c r="DI16" s="168"/>
      <c r="DJ16" s="324"/>
      <c r="DK16" s="324"/>
      <c r="DL16" s="168"/>
      <c r="DM16" s="324"/>
      <c r="DN16" s="251"/>
      <c r="DO16" s="324"/>
      <c r="DP16" s="338"/>
      <c r="DQ16" s="902"/>
      <c r="DR16" s="503"/>
      <c r="DS16" s="88"/>
      <c r="DT16" s="88"/>
      <c r="DU16" s="168"/>
      <c r="DV16" s="168"/>
      <c r="DW16" s="168"/>
      <c r="DX16" s="168"/>
      <c r="DY16" s="168"/>
      <c r="DZ16" s="168"/>
      <c r="EA16" s="359" t="str">
        <f t="shared" si="29"/>
        <v>0</v>
      </c>
      <c r="EB16" s="359">
        <v>0</v>
      </c>
      <c r="EC16" s="88"/>
      <c r="ED16" s="88"/>
      <c r="EE16" s="88"/>
      <c r="EF16" s="186"/>
      <c r="EG16" s="182"/>
      <c r="EH16" s="182"/>
      <c r="EI16" s="182"/>
      <c r="EJ16" s="182"/>
      <c r="EK16" s="182"/>
      <c r="EL16" s="182"/>
      <c r="EM16" s="203"/>
      <c r="EN16" s="182"/>
      <c r="EO16" s="182"/>
      <c r="EP16" s="796"/>
      <c r="EQ16" s="382" t="s">
        <v>6088</v>
      </c>
      <c r="ER16" s="382" t="s">
        <v>6109</v>
      </c>
      <c r="ES16" s="709" t="s">
        <v>7092</v>
      </c>
      <c r="ET16" s="167"/>
      <c r="EU16" s="182" t="str">
        <f t="shared" si="30"/>
        <v>LOGISTICA CUNI SL, ES_B73154387_sinv.pdf</v>
      </c>
    </row>
    <row r="17" spans="1:151" ht="76.5">
      <c r="A17" s="1000" t="s">
        <v>3186</v>
      </c>
      <c r="B17" s="696" t="s">
        <v>4769</v>
      </c>
      <c r="C17" s="338" t="s">
        <v>1067</v>
      </c>
      <c r="D17" s="191" t="s">
        <v>3187</v>
      </c>
      <c r="E17" s="189" t="s">
        <v>3188</v>
      </c>
      <c r="F17" s="186" t="s">
        <v>899</v>
      </c>
      <c r="G17" s="186"/>
      <c r="H17" s="186"/>
      <c r="I17" s="191"/>
      <c r="J17" s="191" t="s">
        <v>3189</v>
      </c>
      <c r="K17" s="191" t="s">
        <v>3193</v>
      </c>
      <c r="L17" s="587" t="s">
        <v>3192</v>
      </c>
      <c r="M17" s="199"/>
      <c r="N17" s="846" t="s">
        <v>3190</v>
      </c>
      <c r="O17" s="191" t="s">
        <v>3191</v>
      </c>
      <c r="P17" s="540">
        <v>385</v>
      </c>
      <c r="Q17" s="539">
        <v>1000</v>
      </c>
      <c r="R17" s="540">
        <v>0</v>
      </c>
      <c r="S17" s="338"/>
      <c r="T17" s="100"/>
      <c r="U17" s="100"/>
      <c r="V17" s="425">
        <v>100</v>
      </c>
      <c r="W17" s="425">
        <v>50</v>
      </c>
      <c r="X17" s="919">
        <v>0.75</v>
      </c>
      <c r="Y17" s="425">
        <v>2.5</v>
      </c>
      <c r="Z17" s="101"/>
      <c r="AA17" s="101"/>
      <c r="AB17" s="188" t="s">
        <v>2988</v>
      </c>
      <c r="AC17" s="13" t="s">
        <v>7377</v>
      </c>
      <c r="AD17" s="812" t="s">
        <v>40</v>
      </c>
      <c r="AE17" s="723" t="s">
        <v>6358</v>
      </c>
      <c r="AF17" s="182" t="s">
        <v>7502</v>
      </c>
      <c r="AG17" s="419"/>
      <c r="AH17" s="61" t="s">
        <v>896</v>
      </c>
      <c r="AI17" s="63" t="s">
        <v>5763</v>
      </c>
      <c r="AJ17" s="63" t="str">
        <f t="shared" si="32"/>
        <v>NO</v>
      </c>
      <c r="AK17" s="64" t="str">
        <f>VLOOKUP(X17,aux!$G$1:$I$22,2,FALSE)</f>
        <v>zero point seven five</v>
      </c>
      <c r="AL17" s="64" t="str">
        <f>VLOOKUP(X17,aux!$G$1:$J$22,4,FALSE)</f>
        <v>null komma sieben fünf</v>
      </c>
      <c r="AM17" s="214">
        <f t="shared" si="1"/>
        <v>75</v>
      </c>
      <c r="AN17" s="214" t="str">
        <f>IF(INT(AM17)=AM17,EnglishNumber(AM17), _xlfn.CONCAT(EnglishNumber(INT(AM17)), " point ", EnglishNumber(ROUND(INT((AM17 - INT(AM17)) * 10),  0)), " ", EnglishNumber(ROUND((AM17 - INT(AM17))*100 - (INT((AM17-INT(AM17))*10)*10), 0))))</f>
        <v>seventy-five</v>
      </c>
      <c r="AO17" s="214" t="str">
        <f>IF(INT(AM17)=AM17,FctZahl_In_Worten(AM17), _xlfn.CONCAT(FctZahl_In_Worten(INT(AM17)), " komma ", FctZahl_In_Worten(ROUND(INT((AM17 - INT(AM17)) * 10),  0)), " ", FctZahl_In_Worten(ROUND((AM17 - INT(AM17))*100 - (INT((AM17-INT(AM17))*10)*10), 0))))</f>
        <v>fünfundsiebzig</v>
      </c>
      <c r="AP17" s="64" t="str">
        <f>EnglishNumber(Q17)</f>
        <v>one thousand</v>
      </c>
      <c r="AQ17" s="64" t="str">
        <f>FctZahl_In_Worten(Q17)</f>
        <v>eintausend</v>
      </c>
      <c r="AR17" s="64" t="str">
        <f>FctZahl_In_Worten(R17)</f>
        <v>null</v>
      </c>
      <c r="AS17" s="64" t="str">
        <f>EnglishNumber(V17)</f>
        <v>one hundred</v>
      </c>
      <c r="AT17" s="64" t="str">
        <f>EnglishNumber(W17)</f>
        <v>fifty</v>
      </c>
      <c r="AU17" s="64" t="str">
        <f t="shared" si="2"/>
        <v>For</v>
      </c>
      <c r="AV17" s="49" t="str">
        <f t="shared" si="3"/>
        <v>Karl Nothegger Junior, Geschäftsführer</v>
      </c>
      <c r="AW17" s="65" t="str">
        <f t="shared" si="4"/>
        <v>AT_U32052809_CPA_EN</v>
      </c>
      <c r="AX17" s="65" t="str">
        <f t="shared" si="5"/>
        <v>AT_U32052809_DoT_EN</v>
      </c>
      <c r="AY17" s="65" t="str">
        <f t="shared" si="6"/>
        <v>AT_U32052809_Dis_EN</v>
      </c>
      <c r="AZ17" s="65" t="str">
        <f t="shared" si="7"/>
        <v>AT_U32052809_CPA_DE</v>
      </c>
      <c r="BA17" s="65" t="str">
        <f t="shared" si="8"/>
        <v>AT_U32052809_DoT_DE</v>
      </c>
      <c r="BB17" s="65" t="str">
        <f t="shared" si="9"/>
        <v>AT_U32052809_CPA_ES</v>
      </c>
      <c r="BC17" s="215" t="str">
        <f t="shared" si="10"/>
        <v>AT_U32052809_DoT_ES</v>
      </c>
      <c r="BD17" s="65" t="str">
        <f t="shared" si="11"/>
        <v>Nothegger Transport Logistik GmbH</v>
      </c>
      <c r="BE17" s="64" t="str">
        <f>VLOOKUP(C17,aux!$A$1:$B$260,2,FALSE)</f>
        <v>Austria</v>
      </c>
      <c r="BF17" s="64" t="str">
        <f>VLOOKUP(C17,aux!$A$1:$C$260,3,FALSE)</f>
        <v>Österreich</v>
      </c>
      <c r="BG17" s="66" t="str">
        <f t="shared" si="12"/>
        <v>represented by  Karl Nothegger Junior, Geschäftsführer</v>
      </c>
      <c r="BH17" s="66" t="str">
        <f t="shared" si="33"/>
        <v>representado por Karl Nothegger Junior, Geschäftsführer</v>
      </c>
      <c r="BI17" s="66"/>
      <c r="BJ17" s="66"/>
      <c r="BK17" s="66"/>
      <c r="BL17" s="66" t="str">
        <f t="shared" si="35"/>
        <v/>
      </c>
      <c r="BM17" s="66" t="str">
        <f t="shared" si="36"/>
        <v/>
      </c>
      <c r="BN17" s="66" t="str">
        <f t="shared" si="37"/>
        <v/>
      </c>
      <c r="BO17" s="66" t="str">
        <f t="shared" si="38"/>
        <v/>
      </c>
      <c r="BP17" s="216" t="str">
        <f>VLOOKUP(X17,aux!$G$1:$I$22,3,FALSE)</f>
        <v>cero coma siete cinco</v>
      </c>
      <c r="BQ17" s="66" t="str">
        <f t="shared" si="39"/>
        <v>Por</v>
      </c>
      <c r="BR17" s="66" t="str">
        <f>VLOOKUP(C17,aux!$D$1:$E$307,2,FALSE)</f>
        <v>Austria</v>
      </c>
      <c r="BS17" s="66" t="str">
        <f t="shared" si="40"/>
        <v>Un Mil</v>
      </c>
      <c r="BT17" s="66" t="str">
        <f t="shared" si="41"/>
        <v>Ciento</v>
      </c>
      <c r="BU17" s="66" t="str">
        <f t="shared" si="42"/>
        <v>Cincuenta</v>
      </c>
      <c r="BV17" s="137" t="s">
        <v>2233</v>
      </c>
      <c r="BW17" s="137" t="s">
        <v>2233</v>
      </c>
      <c r="BX17" s="433">
        <v>43061</v>
      </c>
      <c r="BY17" s="437">
        <v>1630010010</v>
      </c>
      <c r="BZ17" s="433">
        <v>43062</v>
      </c>
      <c r="CA17" s="1112" t="s">
        <v>2233</v>
      </c>
      <c r="CB17" s="614">
        <v>43059</v>
      </c>
      <c r="CC17" s="614" t="s">
        <v>199</v>
      </c>
      <c r="CD17" s="434"/>
      <c r="CE17" s="614" t="s">
        <v>199</v>
      </c>
      <c r="CF17" s="434"/>
      <c r="CG17" s="614" t="s">
        <v>199</v>
      </c>
      <c r="CH17" s="497" t="s">
        <v>7259</v>
      </c>
      <c r="CI17" s="155"/>
      <c r="CJ17" s="54"/>
      <c r="CK17" s="54"/>
      <c r="CL17" s="102" t="str">
        <f t="shared" si="23"/>
        <v>Nothegger Transport Logistik GmbH_ AT_U32052809_DOT_EN_2sig</v>
      </c>
      <c r="CM17" s="102" t="str">
        <f t="shared" si="24"/>
        <v>Nothegger Transport Logistik GmbH_AT_U32052809_CPA_EN_2sig</v>
      </c>
      <c r="CN17" s="102" t="str">
        <f t="shared" si="25"/>
        <v>Nothegger Transport Logistik GmbH_ AT_U32052809_DOT_EN_2sig_stamped</v>
      </c>
      <c r="CO17" s="102" t="str">
        <f t="shared" si="26"/>
        <v>Nothegger Transport Logistik GmbH_AT_U32052809_DOT_EN_o</v>
      </c>
      <c r="CP17" s="102" t="str">
        <f t="shared" si="27"/>
        <v>Nothegger Transport Logistik GmbH_AT_U32052809_DOT_EN_o_stamped</v>
      </c>
      <c r="CQ17" s="102" t="str">
        <f t="shared" si="28"/>
        <v>Nothegger Transport Logistik GmbH_AT_U32052809_powers</v>
      </c>
      <c r="CR17" s="54"/>
      <c r="CS17" s="54"/>
      <c r="CT17" s="54"/>
      <c r="CU17" s="148" t="e">
        <f>CE17-CC17</f>
        <v>#VALUE!</v>
      </c>
      <c r="CV17" s="54"/>
      <c r="CW17" s="54"/>
      <c r="CX17" s="152" t="s">
        <v>2233</v>
      </c>
      <c r="CY17" s="158" t="s">
        <v>2233</v>
      </c>
      <c r="CZ17" s="158" t="s">
        <v>2233</v>
      </c>
      <c r="DA17" s="318" t="s">
        <v>2233</v>
      </c>
      <c r="DB17" s="318" t="s">
        <v>2233</v>
      </c>
      <c r="DC17" s="158" t="s">
        <v>2233</v>
      </c>
      <c r="DD17" s="158" t="s">
        <v>2233</v>
      </c>
      <c r="DE17" s="318" t="s">
        <v>2233</v>
      </c>
      <c r="DF17" s="318" t="s">
        <v>2233</v>
      </c>
      <c r="DG17" s="96" t="s">
        <v>2233</v>
      </c>
      <c r="DH17" s="96" t="s">
        <v>2233</v>
      </c>
      <c r="DI17" s="96" t="s">
        <v>2233</v>
      </c>
      <c r="DJ17" s="318" t="s">
        <v>2233</v>
      </c>
      <c r="DK17" s="318"/>
      <c r="DL17" s="96" t="s">
        <v>2233</v>
      </c>
      <c r="DM17" s="318" t="s">
        <v>2233</v>
      </c>
      <c r="DN17" s="158" t="s">
        <v>2233</v>
      </c>
      <c r="DO17" s="318" t="s">
        <v>2233</v>
      </c>
      <c r="DP17" s="465" t="s">
        <v>2233</v>
      </c>
      <c r="DQ17" s="940"/>
      <c r="DR17" s="342"/>
      <c r="DS17" s="521"/>
      <c r="DT17" s="88" t="s">
        <v>49</v>
      </c>
      <c r="DU17" s="168"/>
      <c r="DV17" s="168"/>
      <c r="DW17" s="168"/>
      <c r="DX17" s="168"/>
      <c r="DY17" s="168"/>
      <c r="DZ17" s="168"/>
      <c r="EA17" s="359" t="str">
        <f t="shared" si="29"/>
        <v>0</v>
      </c>
      <c r="EB17" s="359">
        <v>0</v>
      </c>
      <c r="EC17" s="88"/>
      <c r="ED17" s="88"/>
      <c r="EE17" s="88" t="e">
        <f>IF(CX16=#REF!,"gleich","ungleich")</f>
        <v>#REF!</v>
      </c>
      <c r="EF17" s="186"/>
      <c r="EG17" s="186"/>
      <c r="EH17" s="186"/>
      <c r="EI17" s="186"/>
      <c r="EJ17" s="186"/>
      <c r="EK17" s="186"/>
      <c r="EL17" s="186"/>
      <c r="EM17" s="173"/>
      <c r="EN17" s="186"/>
      <c r="EO17" s="186"/>
      <c r="EP17" s="724"/>
      <c r="EQ17" s="382" t="s">
        <v>6086</v>
      </c>
      <c r="ER17" s="382" t="s">
        <v>6137</v>
      </c>
      <c r="ES17" s="382"/>
      <c r="ET17" s="108"/>
      <c r="EU17" s="182" t="str">
        <f t="shared" si="30"/>
        <v>Nothegger Transport Logistik GmbH, AT_U32052809_sinv.pdf</v>
      </c>
    </row>
    <row r="18" spans="1:151" ht="63.75">
      <c r="A18" s="1000" t="s">
        <v>5695</v>
      </c>
      <c r="B18" s="176" t="s">
        <v>5696</v>
      </c>
      <c r="C18" s="338" t="s">
        <v>898</v>
      </c>
      <c r="D18" s="438" t="s">
        <v>5705</v>
      </c>
      <c r="E18" s="438" t="s">
        <v>5711</v>
      </c>
      <c r="F18" s="438" t="s">
        <v>3788</v>
      </c>
      <c r="G18" s="438"/>
      <c r="H18" s="438"/>
      <c r="I18" s="438"/>
      <c r="J18" s="186"/>
      <c r="K18" s="186" t="str">
        <f>EP18</f>
        <v>00493317481682</v>
      </c>
      <c r="L18" s="571" t="s">
        <v>5722</v>
      </c>
      <c r="M18" s="181" t="s">
        <v>5723</v>
      </c>
      <c r="N18" s="846" t="s">
        <v>5724</v>
      </c>
      <c r="O18" s="186" t="s">
        <v>5725</v>
      </c>
      <c r="P18" s="261">
        <v>490</v>
      </c>
      <c r="Q18" s="436">
        <v>100</v>
      </c>
      <c r="R18" s="540">
        <v>0</v>
      </c>
      <c r="S18" s="338"/>
      <c r="T18" s="82"/>
      <c r="U18" s="82"/>
      <c r="V18" s="338">
        <v>0</v>
      </c>
      <c r="W18" s="338">
        <v>0</v>
      </c>
      <c r="X18" s="919">
        <v>0.75</v>
      </c>
      <c r="Y18" s="338">
        <v>0</v>
      </c>
      <c r="Z18" s="82"/>
      <c r="AA18" s="82"/>
      <c r="AB18" s="186" t="s">
        <v>5755</v>
      </c>
      <c r="AC18" s="984" t="s">
        <v>898</v>
      </c>
      <c r="AD18" s="811" t="s">
        <v>5691</v>
      </c>
      <c r="AE18" s="723" t="s">
        <v>6358</v>
      </c>
      <c r="AF18" s="199" t="s">
        <v>7498</v>
      </c>
      <c r="AG18" s="419"/>
      <c r="AH18" s="927" t="s">
        <v>896</v>
      </c>
      <c r="AI18" s="63" t="s">
        <v>5764</v>
      </c>
      <c r="AJ18" s="57" t="str">
        <f t="shared" si="32"/>
        <v>NO</v>
      </c>
      <c r="AK18" s="64" t="str">
        <f>VLOOKUP(X18,aux!$G$1:$I$22,2,FALSE)</f>
        <v>zero point seven five</v>
      </c>
      <c r="AL18" s="64" t="str">
        <f>VLOOKUP(X18,aux!$G$1:$J$22,4,FALSE)</f>
        <v>null komma sieben fünf</v>
      </c>
      <c r="AM18" s="214">
        <f t="shared" si="1"/>
        <v>75</v>
      </c>
      <c r="AN18" s="214" t="str">
        <f>IF(INT(AM18)=AM18,EnglishNumber(AM18), _xlfn.CONCAT(EnglishNumber(INT(AM18)), " point ", EnglishNumber(ROUND(INT((AM18 - INT(AM18)) * 10),  0)), " ", EnglishNumber(ROUND((AM18 - INT(AM18))*100 - (INT((AM18-INT(AM18))*10)*10), 0))))</f>
        <v>seventy-five</v>
      </c>
      <c r="AO18" s="214" t="str">
        <f>IF(INT(AM18)=AM18,FctZahl_In_Worten(AM18), _xlfn.CONCAT(FctZahl_In_Worten(INT(AM18)), " komma ", FctZahl_In_Worten(ROUND(INT((AM18 - INT(AM18)) * 10),  0)), " ", FctZahl_In_Worten(ROUND((AM18 - INT(AM18))*100 - (INT((AM18-INT(AM18))*10)*10), 0))))</f>
        <v>fünfundsiebzig</v>
      </c>
      <c r="AP18" s="64" t="str">
        <f>EnglishNumber(Q18)</f>
        <v>one hundred</v>
      </c>
      <c r="AQ18" s="64" t="str">
        <f>FctZahl_In_Worten(Q18)</f>
        <v>einhundert</v>
      </c>
      <c r="AR18" s="64" t="str">
        <f>FctZahl_In_Worten(R18)</f>
        <v>null</v>
      </c>
      <c r="AS18" s="64" t="str">
        <f>EnglishNumber(V18)</f>
        <v>zero</v>
      </c>
      <c r="AT18" s="64" t="str">
        <f>EnglishNumber(W18)</f>
        <v>zero</v>
      </c>
      <c r="AU18" s="64" t="str">
        <f t="shared" si="2"/>
        <v>For</v>
      </c>
      <c r="AV18" s="364" t="str">
        <f t="shared" si="3"/>
        <v xml:space="preserve">Hans-Joachim Sawczuk , Geschäftsführer </v>
      </c>
      <c r="AW18" s="365" t="str">
        <f t="shared" si="4"/>
        <v>DE_138406089_CPA_EN</v>
      </c>
      <c r="AX18" s="365" t="str">
        <f t="shared" si="5"/>
        <v>DE_138406089_DoT_EN</v>
      </c>
      <c r="AY18" s="365" t="str">
        <f t="shared" si="6"/>
        <v>DE_138406089_Dis_EN</v>
      </c>
      <c r="AZ18" s="365" t="str">
        <f t="shared" si="7"/>
        <v>DE_138406089_CPA_DE</v>
      </c>
      <c r="BA18" s="365" t="str">
        <f t="shared" si="8"/>
        <v>DE_138406089_DoT_DE</v>
      </c>
      <c r="BB18" s="365" t="str">
        <f t="shared" si="9"/>
        <v>DE_138406089_CPA_ES</v>
      </c>
      <c r="BC18" s="458" t="str">
        <f t="shared" si="10"/>
        <v>DE_138406089_DoT_ES</v>
      </c>
      <c r="BD18" s="365" t="str">
        <f t="shared" si="11"/>
        <v xml:space="preserve">Spedition Greif GmbH </v>
      </c>
      <c r="BE18" s="64" t="str">
        <f>VLOOKUP(C18,aux!$A$1:$B$260,2,FALSE)</f>
        <v>Germany</v>
      </c>
      <c r="BF18" s="64" t="str">
        <f>VLOOKUP(C18,aux!$A$1:$C$260,3,FALSE)</f>
        <v>Deutschland</v>
      </c>
      <c r="BG18" s="64" t="str">
        <f t="shared" si="12"/>
        <v xml:space="preserve">represented by  Hans-Joachim Sawczuk , Geschäftsführer </v>
      </c>
      <c r="BH18" s="64" t="str">
        <f t="shared" si="33"/>
        <v xml:space="preserve">representado por Hans-Joachim Sawczuk , Geschäftsführer </v>
      </c>
      <c r="BI18" s="39">
        <f t="shared" ref="BI18:BI49" si="43">COUNTA(F18,G18)</f>
        <v>1</v>
      </c>
      <c r="BJ18" s="39" t="str">
        <f t="shared" ref="BJ18:BK21" si="44">IF(H18="","","and its")</f>
        <v/>
      </c>
      <c r="BK18" s="39" t="str">
        <f t="shared" si="44"/>
        <v/>
      </c>
      <c r="BL18" s="64" t="str">
        <f t="shared" si="35"/>
        <v/>
      </c>
      <c r="BM18" s="64" t="str">
        <f t="shared" si="36"/>
        <v/>
      </c>
      <c r="BN18" s="64" t="str">
        <f t="shared" si="37"/>
        <v/>
      </c>
      <c r="BO18" s="64" t="str">
        <f t="shared" si="38"/>
        <v/>
      </c>
      <c r="BP18" s="216" t="str">
        <f>VLOOKUP(X18,aux!$G$1:$I$22,3,FALSE)</f>
        <v>cero coma siete cinco</v>
      </c>
      <c r="BQ18" s="64" t="str">
        <f t="shared" si="39"/>
        <v>Por</v>
      </c>
      <c r="BR18" s="64" t="str">
        <f>VLOOKUP(C18,aux!$D$1:$E$307,2,FALSE)</f>
        <v>Alemania</v>
      </c>
      <c r="BS18" s="64" t="str">
        <f t="shared" si="40"/>
        <v>Ciento</v>
      </c>
      <c r="BT18" s="64" t="str">
        <f t="shared" si="41"/>
        <v>Cero</v>
      </c>
      <c r="BU18" s="64" t="str">
        <f t="shared" si="42"/>
        <v>Cero</v>
      </c>
      <c r="BV18" s="161"/>
      <c r="BW18" s="56"/>
      <c r="BX18" s="315">
        <v>43102</v>
      </c>
      <c r="BY18" s="366">
        <v>163001021101</v>
      </c>
      <c r="BZ18" s="161"/>
      <c r="CA18" s="1113"/>
      <c r="CB18" s="805">
        <v>43102</v>
      </c>
      <c r="CC18" s="607" t="s">
        <v>199</v>
      </c>
      <c r="CD18" s="608"/>
      <c r="CE18" s="607" t="s">
        <v>199</v>
      </c>
      <c r="CF18" s="608"/>
      <c r="CG18" s="607" t="s">
        <v>199</v>
      </c>
      <c r="CH18" s="903" t="s">
        <v>6358</v>
      </c>
      <c r="CI18" s="367"/>
      <c r="CJ18" s="82"/>
      <c r="CK18" s="82"/>
      <c r="CL18" s="102" t="str">
        <f t="shared" si="23"/>
        <v>Spedition Greif GmbH _ DE_138406089_DOT_DE_2sig</v>
      </c>
      <c r="CM18" s="102" t="str">
        <f t="shared" si="24"/>
        <v>Spedition Greif GmbH _DE_138406089_CPA_DE_2sig</v>
      </c>
      <c r="CN18" s="102" t="str">
        <f t="shared" si="25"/>
        <v>Spedition Greif GmbH _ DE_138406089_DOT_DE_2sig_stamped</v>
      </c>
      <c r="CO18" s="102" t="str">
        <f t="shared" si="26"/>
        <v>Spedition Greif GmbH _DE_138406089_DOT_DE_o</v>
      </c>
      <c r="CP18" s="102" t="str">
        <f t="shared" si="27"/>
        <v>Spedition Greif GmbH _DE_138406089_DOT_DE_o_stamped</v>
      </c>
      <c r="CQ18" s="102" t="str">
        <f t="shared" si="28"/>
        <v>Spedition Greif GmbH_DE_138406089_powers</v>
      </c>
      <c r="CR18" s="82"/>
      <c r="CS18" s="82"/>
      <c r="CT18" s="82"/>
      <c r="CU18" s="369"/>
      <c r="CV18" s="82"/>
      <c r="CW18" s="82"/>
      <c r="CX18" s="99"/>
      <c r="CY18" s="369"/>
      <c r="CZ18" s="369"/>
      <c r="DA18" s="370"/>
      <c r="DB18" s="370"/>
      <c r="DC18" s="369"/>
      <c r="DD18" s="369"/>
      <c r="DE18" s="370"/>
      <c r="DF18" s="370"/>
      <c r="DG18" s="82"/>
      <c r="DH18" s="82"/>
      <c r="DI18" s="82"/>
      <c r="DJ18" s="370"/>
      <c r="DK18" s="370"/>
      <c r="DL18" s="82"/>
      <c r="DM18" s="370"/>
      <c r="DN18" s="369"/>
      <c r="DO18" s="370"/>
      <c r="DP18" s="338"/>
      <c r="DQ18" s="902"/>
      <c r="DR18" s="503"/>
      <c r="DS18" s="88"/>
      <c r="DT18" s="88"/>
      <c r="DU18" s="82"/>
      <c r="DV18" s="82"/>
      <c r="DW18" s="82"/>
      <c r="DX18" s="82"/>
      <c r="DY18" s="82"/>
      <c r="DZ18" s="82"/>
      <c r="EA18" s="359" t="str">
        <f t="shared" si="29"/>
        <v>0</v>
      </c>
      <c r="EB18" s="359">
        <v>0</v>
      </c>
      <c r="EC18" s="88"/>
      <c r="ED18" s="88"/>
      <c r="EE18" s="88"/>
      <c r="EF18" s="186"/>
      <c r="EG18" s="438" t="s">
        <v>5695</v>
      </c>
      <c r="EH18" s="438" t="s">
        <v>5711</v>
      </c>
      <c r="EI18" s="438" t="s">
        <v>5739</v>
      </c>
      <c r="EJ18" s="438">
        <v>3</v>
      </c>
      <c r="EK18" s="438"/>
      <c r="EL18" s="438" t="s">
        <v>5740</v>
      </c>
      <c r="EM18" s="438">
        <v>14482</v>
      </c>
      <c r="EN18" s="438"/>
      <c r="EO18" s="438"/>
      <c r="EP18" s="951" t="s">
        <v>5741</v>
      </c>
      <c r="EQ18" s="385" t="s">
        <v>6086</v>
      </c>
      <c r="ER18" s="385" t="s">
        <v>6137</v>
      </c>
      <c r="ES18" s="176"/>
      <c r="ET18" s="108"/>
      <c r="EU18" s="182" t="str">
        <f t="shared" si="30"/>
        <v>Spedition Greif GmbH, DE_138406089_sinv.pdf</v>
      </c>
    </row>
    <row r="19" spans="1:151" ht="76.5">
      <c r="A19" s="1049" t="s">
        <v>7131</v>
      </c>
      <c r="B19" s="824" t="s">
        <v>7128</v>
      </c>
      <c r="C19" s="825" t="s">
        <v>517</v>
      </c>
      <c r="D19" s="643" t="s">
        <v>7129</v>
      </c>
      <c r="E19" s="826" t="s">
        <v>7130</v>
      </c>
      <c r="F19" s="827" t="s">
        <v>6477</v>
      </c>
      <c r="G19" s="828"/>
      <c r="H19" s="828"/>
      <c r="I19" s="568"/>
      <c r="J19" s="182" t="str">
        <f>CONCATENATE(_xlfn.TEXTJOIN(", ",TRUE,EG19,EI19:EO19)," z.H.",EH19)</f>
        <v>TRANSPORTES BROLIVEIRA, LDA, Rua das Areias , 17, Gondemaria, 2490-124 z.H.BOAVENTURA VERDASCA DE ALMEIDA</v>
      </c>
      <c r="K19" s="718" t="s">
        <v>7136</v>
      </c>
      <c r="L19" s="952" t="s">
        <v>6664</v>
      </c>
      <c r="M19" s="171" t="s">
        <v>7137</v>
      </c>
      <c r="N19" s="1077" t="s">
        <v>7138</v>
      </c>
      <c r="O19" s="1086" t="s">
        <v>7139</v>
      </c>
      <c r="P19" s="1089">
        <v>391</v>
      </c>
      <c r="Q19" s="539">
        <v>500</v>
      </c>
      <c r="R19" s="540">
        <v>0</v>
      </c>
      <c r="S19" s="338"/>
      <c r="T19" s="168"/>
      <c r="U19" s="168"/>
      <c r="V19" s="338">
        <v>0</v>
      </c>
      <c r="W19" s="338">
        <v>0</v>
      </c>
      <c r="X19" s="919">
        <v>0.7</v>
      </c>
      <c r="Y19" s="338">
        <v>0</v>
      </c>
      <c r="Z19" s="168"/>
      <c r="AA19" s="168"/>
      <c r="AB19" s="186" t="s">
        <v>6711</v>
      </c>
      <c r="AC19" s="13" t="s">
        <v>7377</v>
      </c>
      <c r="AD19" s="811" t="s">
        <v>6710</v>
      </c>
      <c r="AE19" s="724" t="s">
        <v>6358</v>
      </c>
      <c r="AF19" s="182" t="s">
        <v>7430</v>
      </c>
      <c r="AG19" s="419"/>
      <c r="AH19" s="927" t="s">
        <v>896</v>
      </c>
      <c r="AI19" s="63" t="s">
        <v>5760</v>
      </c>
      <c r="AJ19" s="63" t="str">
        <f t="shared" si="32"/>
        <v>NO</v>
      </c>
      <c r="AK19" s="64" t="str">
        <f>VLOOKUP(X19,aux!$G$1:$I$22,2,FALSE)</f>
        <v>zero point seven</v>
      </c>
      <c r="AL19" s="64" t="str">
        <f>VLOOKUP(X19,aux!$G$1:$J$22,4,FALSE)</f>
        <v>null komma sieben</v>
      </c>
      <c r="AM19" s="214">
        <f t="shared" si="1"/>
        <v>70</v>
      </c>
      <c r="AN19" s="214" t="str">
        <f>IF(INT(AM19)=AM19,EnglishNumber(AM19), _xlfn.CONCAT(EnglishNumber(INT(AM19)), " point ", EnglishNumber(ROUND(INT((AM19 - INT(AM19)) * 10),  0)), " ", EnglishNumber(ROUND((AM19 - INT(AM19))*100 - (INT((AM19-INT(AM19))*10)*10), 0))))</f>
        <v>seventy</v>
      </c>
      <c r="AO19" s="214" t="str">
        <f>IF(INT(AM19)=AM19,FctZahl_In_Worten(AM19), _xlfn.CONCAT(FctZahl_In_Worten(INT(AM19)), " komma ", FctZahl_In_Worten(ROUND(INT((AM19 - INT(AM19)) * 10),  0)), " ", FctZahl_In_Worten(ROUND((AM19 - INT(AM19))*100 - (INT((AM19-INT(AM19))*10)*10), 0))))</f>
        <v>siebzig</v>
      </c>
      <c r="AP19" s="64" t="str">
        <f>EnglishNumber(Q19)</f>
        <v>five hundred</v>
      </c>
      <c r="AQ19" s="64" t="str">
        <f>FctZahl_In_Worten(Q19)</f>
        <v>fünfhundert</v>
      </c>
      <c r="AR19" s="64" t="str">
        <f>FctZahl_In_Worten(R19)</f>
        <v>null</v>
      </c>
      <c r="AS19" s="64" t="str">
        <f>EnglishNumber(V19)</f>
        <v>zero</v>
      </c>
      <c r="AT19" s="64" t="str">
        <f>EnglishNumber(W19)</f>
        <v>zero</v>
      </c>
      <c r="AU19" s="64" t="str">
        <f t="shared" si="2"/>
        <v>For</v>
      </c>
      <c r="AV19" s="49" t="str">
        <f t="shared" si="3"/>
        <v>BOAVENTURA VERDASCA DE ALMEIDA, GERENTE</v>
      </c>
      <c r="AW19" s="65" t="str">
        <f t="shared" si="4"/>
        <v>PT_500425353_CPA_EN</v>
      </c>
      <c r="AX19" s="65" t="str">
        <f t="shared" si="5"/>
        <v>PT_500425353_DoT_EN</v>
      </c>
      <c r="AY19" s="65" t="str">
        <f t="shared" si="6"/>
        <v>PT_500425353_Dis_EN</v>
      </c>
      <c r="AZ19" s="65" t="str">
        <f t="shared" si="7"/>
        <v>PT_500425353_CPA_DE</v>
      </c>
      <c r="BA19" s="65" t="str">
        <f t="shared" si="8"/>
        <v>PT_500425353_DoT_DE</v>
      </c>
      <c r="BB19" s="65" t="str">
        <f t="shared" si="9"/>
        <v>PT_500425353_CPA_ES</v>
      </c>
      <c r="BC19" s="215" t="str">
        <f t="shared" si="10"/>
        <v>PT_500425353_DoT_ES</v>
      </c>
      <c r="BD19" s="65" t="str">
        <f t="shared" si="11"/>
        <v>TRANSPORTES BROLIVEIRA, LDA</v>
      </c>
      <c r="BE19" s="64" t="str">
        <f>VLOOKUP(C19,aux!$A$1:$B$260,2,FALSE)</f>
        <v>Portugal</v>
      </c>
      <c r="BF19" s="64">
        <f>VLOOKUP(C19,aux!$A$1:$C$260,3,FALSE)</f>
        <v>0</v>
      </c>
      <c r="BG19" s="66" t="str">
        <f t="shared" si="12"/>
        <v>represented by  BOAVENTURA VERDASCA DE ALMEIDA, GERENTE</v>
      </c>
      <c r="BH19" s="66" t="str">
        <f t="shared" si="33"/>
        <v>representado por BOAVENTURA VERDASCA DE ALMEIDA, GERENTE</v>
      </c>
      <c r="BI19" s="119">
        <f t="shared" si="43"/>
        <v>1</v>
      </c>
      <c r="BJ19" s="119" t="str">
        <f t="shared" si="44"/>
        <v/>
      </c>
      <c r="BK19" s="119" t="str">
        <f t="shared" si="44"/>
        <v/>
      </c>
      <c r="BL19" s="66" t="str">
        <f t="shared" si="35"/>
        <v/>
      </c>
      <c r="BM19" s="66" t="str">
        <f t="shared" si="36"/>
        <v/>
      </c>
      <c r="BN19" s="66" t="str">
        <f t="shared" si="37"/>
        <v/>
      </c>
      <c r="BO19" s="66" t="str">
        <f t="shared" si="38"/>
        <v/>
      </c>
      <c r="BP19" s="216" t="str">
        <f>VLOOKUP(X19,aux!$G$1:$I$22,3,FALSE)</f>
        <v xml:space="preserve">cero coma siete </v>
      </c>
      <c r="BQ19" s="66" t="str">
        <f t="shared" si="39"/>
        <v>Por</v>
      </c>
      <c r="BR19" s="66" t="str">
        <f>VLOOKUP(C19,aux!$D$1:$E$307,2,FALSE)</f>
        <v>Portugal</v>
      </c>
      <c r="BS19" s="66" t="str">
        <f t="shared" si="40"/>
        <v>Quinientos</v>
      </c>
      <c r="BT19" s="66" t="str">
        <f t="shared" si="41"/>
        <v>Cero</v>
      </c>
      <c r="BU19" s="66" t="str">
        <f t="shared" si="42"/>
        <v>Cero</v>
      </c>
      <c r="BV19" s="315"/>
      <c r="BW19" s="61"/>
      <c r="BX19" s="315"/>
      <c r="BY19" s="148"/>
      <c r="BZ19" s="315"/>
      <c r="CA19" s="1112"/>
      <c r="CB19" s="805">
        <v>43168</v>
      </c>
      <c r="CC19" s="614" t="s">
        <v>199</v>
      </c>
      <c r="CD19" s="614" t="s">
        <v>199</v>
      </c>
      <c r="CE19" s="614" t="s">
        <v>199</v>
      </c>
      <c r="CF19" s="614" t="s">
        <v>199</v>
      </c>
      <c r="CG19" s="614" t="s">
        <v>199</v>
      </c>
      <c r="CH19" s="903" t="s">
        <v>6358</v>
      </c>
      <c r="CI19" s="155"/>
      <c r="CJ19" s="168"/>
      <c r="CK19" s="168"/>
      <c r="CL19" s="102" t="str">
        <f t="shared" si="23"/>
        <v>TRANSPORTES BROLIVEIRA, LDA_ PT_500425353_DOT_EN_2sig</v>
      </c>
      <c r="CM19" s="102" t="str">
        <f t="shared" si="24"/>
        <v>TRANSPORTES BROLIVEIRA, LDA_PT_500425353_CPA_EN_2sig</v>
      </c>
      <c r="CN19" s="102" t="str">
        <f t="shared" si="25"/>
        <v>TRANSPORTES BROLIVEIRA, LDA_ PT_500425353_DOT_EN_2sig_stamped</v>
      </c>
      <c r="CO19" s="102" t="str">
        <f t="shared" si="26"/>
        <v>TRANSPORTES BROLIVEIRA, LDA_PT_500425353_DOT_EN_o</v>
      </c>
      <c r="CP19" s="102" t="str">
        <f t="shared" si="27"/>
        <v>TRANSPORTES BROLIVEIRA, LDA_PT_500425353_DOT_EN_o_stamped</v>
      </c>
      <c r="CQ19" s="102" t="str">
        <f t="shared" si="28"/>
        <v>TRANSPORTES BROLIVEIRA, LDA_PT_500425353_powers</v>
      </c>
      <c r="CR19" s="168"/>
      <c r="CS19" s="168"/>
      <c r="CT19" s="168"/>
      <c r="CU19" s="251"/>
      <c r="CV19" s="168"/>
      <c r="CW19" s="168"/>
      <c r="CX19" s="252"/>
      <c r="CY19" s="251"/>
      <c r="CZ19" s="251"/>
      <c r="DA19" s="324"/>
      <c r="DB19" s="324"/>
      <c r="DC19" s="251"/>
      <c r="DD19" s="251"/>
      <c r="DE19" s="324"/>
      <c r="DF19" s="324"/>
      <c r="DG19" s="168"/>
      <c r="DH19" s="168"/>
      <c r="DI19" s="168"/>
      <c r="DJ19" s="324"/>
      <c r="DK19" s="324"/>
      <c r="DL19" s="168"/>
      <c r="DM19" s="324"/>
      <c r="DN19" s="251"/>
      <c r="DO19" s="324"/>
      <c r="DP19" s="338"/>
      <c r="DQ19" s="902"/>
      <c r="DR19" s="503"/>
      <c r="DS19" s="88"/>
      <c r="DT19" s="88"/>
      <c r="DU19" s="168"/>
      <c r="DV19" s="168"/>
      <c r="DW19" s="168"/>
      <c r="DX19" s="168"/>
      <c r="DY19" s="168"/>
      <c r="DZ19" s="168"/>
      <c r="EA19" s="359" t="str">
        <f t="shared" si="29"/>
        <v>0</v>
      </c>
      <c r="EB19" s="359">
        <v>0</v>
      </c>
      <c r="EC19" s="88"/>
      <c r="ED19" s="88"/>
      <c r="EE19" s="88"/>
      <c r="EF19" s="186"/>
      <c r="EG19" s="186" t="s">
        <v>7131</v>
      </c>
      <c r="EH19" s="824" t="s">
        <v>7130</v>
      </c>
      <c r="EI19" s="182" t="s">
        <v>7133</v>
      </c>
      <c r="EJ19" s="182">
        <v>17</v>
      </c>
      <c r="EK19" s="182"/>
      <c r="EL19" s="1307" t="s">
        <v>7135</v>
      </c>
      <c r="EM19" s="1307" t="s">
        <v>7134</v>
      </c>
      <c r="EN19" s="182"/>
      <c r="EO19" s="182"/>
      <c r="EP19" s="194"/>
      <c r="EQ19" s="632" t="s">
        <v>7437</v>
      </c>
      <c r="ER19" s="632" t="s">
        <v>6153</v>
      </c>
      <c r="ES19" s="182"/>
      <c r="ET19" s="167"/>
      <c r="EU19" s="182" t="str">
        <f t="shared" si="30"/>
        <v>TRANSPORTES BROLIVEIRA, LDA, PT_500425353_sinv.pdf</v>
      </c>
    </row>
    <row r="20" spans="1:151" ht="102">
      <c r="A20" s="1000" t="s">
        <v>1004</v>
      </c>
      <c r="B20" s="638" t="s">
        <v>2209</v>
      </c>
      <c r="C20" s="338" t="s">
        <v>42</v>
      </c>
      <c r="D20" s="186" t="s">
        <v>3289</v>
      </c>
      <c r="E20" s="186" t="s">
        <v>1006</v>
      </c>
      <c r="F20" s="186" t="s">
        <v>779</v>
      </c>
      <c r="G20" s="186"/>
      <c r="H20" s="186"/>
      <c r="I20" s="191" t="s">
        <v>2794</v>
      </c>
      <c r="J20" s="186" t="s">
        <v>6726</v>
      </c>
      <c r="K20" s="186" t="s">
        <v>2774</v>
      </c>
      <c r="L20" s="571" t="s">
        <v>1903</v>
      </c>
      <c r="M20" s="181" t="s">
        <v>1902</v>
      </c>
      <c r="N20" s="846" t="s">
        <v>1784</v>
      </c>
      <c r="O20" s="384" t="s">
        <v>416</v>
      </c>
      <c r="P20" s="540">
        <v>35</v>
      </c>
      <c r="Q20" s="539">
        <v>1000</v>
      </c>
      <c r="R20" s="540">
        <v>0</v>
      </c>
      <c r="S20" s="338"/>
      <c r="T20" s="63"/>
      <c r="U20" s="63"/>
      <c r="V20" s="425">
        <v>0</v>
      </c>
      <c r="W20" s="425">
        <v>0</v>
      </c>
      <c r="X20" s="919">
        <v>0.8</v>
      </c>
      <c r="Y20" s="922">
        <v>2.5</v>
      </c>
      <c r="Z20" s="41" t="s">
        <v>45</v>
      </c>
      <c r="AA20" s="41" t="s">
        <v>45</v>
      </c>
      <c r="AB20" s="188" t="s">
        <v>3212</v>
      </c>
      <c r="AC20" s="13" t="s">
        <v>7377</v>
      </c>
      <c r="AD20" s="813" t="s">
        <v>5689</v>
      </c>
      <c r="AE20" s="723">
        <v>42928</v>
      </c>
      <c r="AF20" s="191" t="s">
        <v>7354</v>
      </c>
      <c r="AG20" s="727"/>
      <c r="AH20" s="927" t="s">
        <v>38</v>
      </c>
      <c r="AI20" s="63" t="s">
        <v>5760</v>
      </c>
      <c r="AJ20" s="63" t="str">
        <f t="shared" si="32"/>
        <v>NO</v>
      </c>
      <c r="AK20" s="64" t="str">
        <f>VLOOKUP(X20,aux!$G$1:$I$22,2,FALSE)</f>
        <v>zero point eight</v>
      </c>
      <c r="AL20" s="64" t="str">
        <f>VLOOKUP(X20,aux!$G$1:$J$22,4,FALSE)</f>
        <v>null komma acht</v>
      </c>
      <c r="AM20" s="214">
        <f t="shared" si="1"/>
        <v>80</v>
      </c>
      <c r="AN20" s="214" t="str">
        <f>IF(INT(AM20)=AM20,EnglishNumber(AM20), _xlfn.CONCAT(EnglishNumber(INT(AM20)), " point ", EnglishNumber(ROUND(INT((AM20 - INT(AM20)) * 10),  0)), " ", EnglishNumber(ROUND((AM20 - INT(AM20))*100 - (INT((AM20-INT(AM20))*10)*10), 0))))</f>
        <v>eighty</v>
      </c>
      <c r="AO20" s="214" t="str">
        <f>IF(INT(AM20)=AM20,FctZahl_In_Worten(AM20), _xlfn.CONCAT(FctZahl_In_Worten(INT(AM20)), " komma ", FctZahl_In_Worten(ROUND(INT((AM20 - INT(AM20)) * 10),  0)), " ", FctZahl_In_Worten(ROUND((AM20 - INT(AM20))*100 - (INT((AM20-INT(AM20))*10)*10), 0))))</f>
        <v>achtzig</v>
      </c>
      <c r="AP20" s="64" t="str">
        <f>EnglishNumber(Q20)</f>
        <v>one thousand</v>
      </c>
      <c r="AQ20" s="64" t="str">
        <f>FctZahl_In_Worten(Q20)</f>
        <v>eintausend</v>
      </c>
      <c r="AR20" s="64" t="str">
        <f>FctZahl_In_Worten(R20)</f>
        <v>null</v>
      </c>
      <c r="AS20" s="64" t="str">
        <f>VLOOKUP(V20,aux!$K$1:$M$11,2,FALSE)</f>
        <v>zero</v>
      </c>
      <c r="AT20" s="64" t="str">
        <f>VLOOKUP(W20,aux!$K$1:$M$11,2,FALSE)</f>
        <v>zero</v>
      </c>
      <c r="AU20" s="64" t="str">
        <f t="shared" si="2"/>
        <v>For</v>
      </c>
      <c r="AV20" s="49" t="str">
        <f t="shared" si="3"/>
        <v>ANTONI SANZ BARBADILLO, ADMINISTRADOR UNICO</v>
      </c>
      <c r="AW20" s="65" t="str">
        <f t="shared" si="4"/>
        <v>ES_B62937180_CPA_EN</v>
      </c>
      <c r="AX20" s="65" t="str">
        <f t="shared" si="5"/>
        <v>ES_B62937180_DoT_EN</v>
      </c>
      <c r="AY20" s="65" t="str">
        <f t="shared" si="6"/>
        <v>ES_B62937180_Dis_EN</v>
      </c>
      <c r="AZ20" s="65" t="str">
        <f t="shared" si="7"/>
        <v>ES_B62937180_CPA_DE</v>
      </c>
      <c r="BA20" s="65" t="str">
        <f t="shared" si="8"/>
        <v>ES_B62937180_DoT_DE</v>
      </c>
      <c r="BB20" s="65" t="str">
        <f t="shared" si="9"/>
        <v>ES_B62937180_CPA_ES</v>
      </c>
      <c r="BC20" s="215" t="str">
        <f t="shared" si="10"/>
        <v>ES_B62937180_DoT_ES</v>
      </c>
      <c r="BD20" s="65" t="str">
        <f t="shared" si="11"/>
        <v>AT NOUTRANSPORT SL</v>
      </c>
      <c r="BE20" s="64" t="str">
        <f>VLOOKUP(C20,aux!$A$1:$B$260,2,FALSE)</f>
        <v>Spain</v>
      </c>
      <c r="BF20" s="64" t="str">
        <f>VLOOKUP(C20,aux!$A$1:$C$260,3,FALSE)</f>
        <v>Spanien</v>
      </c>
      <c r="BG20" s="66" t="str">
        <f t="shared" si="12"/>
        <v>represented by  ANTONI SANZ BARBADILLO, ADMINISTRADOR UNICO</v>
      </c>
      <c r="BH20" s="66" t="str">
        <f t="shared" si="33"/>
        <v>representado por ANTONI SANZ BARBADILLO, ADMINISTRADOR UNICO</v>
      </c>
      <c r="BI20" s="66">
        <f t="shared" si="43"/>
        <v>1</v>
      </c>
      <c r="BJ20" s="66" t="str">
        <f t="shared" si="44"/>
        <v/>
      </c>
      <c r="BK20" s="66" t="str">
        <f t="shared" si="44"/>
        <v>and its</v>
      </c>
      <c r="BL20" s="66" t="str">
        <f t="shared" si="35"/>
        <v/>
      </c>
      <c r="BM20" s="66" t="str">
        <f t="shared" si="36"/>
        <v>und</v>
      </c>
      <c r="BN20" s="66" t="str">
        <f t="shared" si="37"/>
        <v/>
      </c>
      <c r="BO20" s="66" t="str">
        <f t="shared" si="38"/>
        <v>y su</v>
      </c>
      <c r="BP20" s="216" t="str">
        <f>VLOOKUP(X20,aux!$G$1:$I$22,3,FALSE)</f>
        <v>cero coma ocho</v>
      </c>
      <c r="BQ20" s="66" t="str">
        <f t="shared" si="39"/>
        <v>Por</v>
      </c>
      <c r="BR20" s="66" t="str">
        <f>VLOOKUP(C20,aux!$D$1:$E$307,2,FALSE)</f>
        <v>España</v>
      </c>
      <c r="BS20" s="66" t="str">
        <f t="shared" si="40"/>
        <v>Un Mil</v>
      </c>
      <c r="BT20" s="66" t="str">
        <f t="shared" si="41"/>
        <v>Cero</v>
      </c>
      <c r="BU20" s="66" t="str">
        <f t="shared" si="42"/>
        <v>Cero</v>
      </c>
      <c r="BV20" s="137"/>
      <c r="BW20" s="51"/>
      <c r="BX20" s="137"/>
      <c r="BY20" s="143"/>
      <c r="BZ20" s="137"/>
      <c r="CA20" s="1112"/>
      <c r="CB20" s="342">
        <v>42921</v>
      </c>
      <c r="CC20" s="342">
        <v>42922</v>
      </c>
      <c r="CD20" s="434" t="s">
        <v>2233</v>
      </c>
      <c r="CE20" s="342">
        <v>42922</v>
      </c>
      <c r="CF20" s="434" t="s">
        <v>2233</v>
      </c>
      <c r="CG20" s="342">
        <v>42923</v>
      </c>
      <c r="CH20" s="903" t="s">
        <v>7501</v>
      </c>
      <c r="CI20" s="155">
        <v>2</v>
      </c>
      <c r="CJ20" s="61" t="s">
        <v>2272</v>
      </c>
      <c r="CK20" s="62" t="s">
        <v>2440</v>
      </c>
      <c r="CL20" s="102" t="str">
        <f t="shared" si="23"/>
        <v>AT NOUTRANSPORT SL_ ES_B62937180_DOT_EN_2sig</v>
      </c>
      <c r="CM20" s="102" t="str">
        <f t="shared" si="24"/>
        <v>AT NOUTRANSPORT SL_ES_B62937180_CPA_EN_2sig</v>
      </c>
      <c r="CN20" s="102" t="str">
        <f t="shared" si="25"/>
        <v>AT NOUTRANSPORT SL_ ES_B62937180_DOT_EN_2sig_stamped</v>
      </c>
      <c r="CO20" s="102" t="str">
        <f t="shared" si="26"/>
        <v>AT NOUTRANSPORT SL_ES_B62937180_DOT_EN_o</v>
      </c>
      <c r="CP20" s="102" t="str">
        <f t="shared" si="27"/>
        <v>AT NOUTRANSPORT SL_ES_B62937180_DOT_EN_o_stamped</v>
      </c>
      <c r="CQ20" s="102" t="str">
        <f t="shared" si="28"/>
        <v>AT NOUTRANSPORT SL_ES_B62937180_powers</v>
      </c>
      <c r="CR20" s="68" t="s">
        <v>49</v>
      </c>
      <c r="CS20" s="68" t="s">
        <v>49</v>
      </c>
      <c r="CT20" s="61" t="s">
        <v>49</v>
      </c>
      <c r="CU20" s="148">
        <f t="shared" ref="CU20:CU51" si="45">CE20-CC20</f>
        <v>0</v>
      </c>
      <c r="CV20" s="56" t="b">
        <v>1</v>
      </c>
      <c r="CW20" s="56" t="b">
        <v>1</v>
      </c>
      <c r="CX20" s="152"/>
      <c r="CY20" s="208" t="s">
        <v>2233</v>
      </c>
      <c r="CZ20" s="208" t="s">
        <v>2233</v>
      </c>
      <c r="DA20" s="320" t="s">
        <v>2233</v>
      </c>
      <c r="DB20" s="320" t="s">
        <v>2233</v>
      </c>
      <c r="DC20" s="208">
        <v>1</v>
      </c>
      <c r="DD20" s="208">
        <v>1</v>
      </c>
      <c r="DE20" s="320" t="s">
        <v>159</v>
      </c>
      <c r="DF20" s="320">
        <v>42922</v>
      </c>
      <c r="DG20" s="61" t="s">
        <v>5384</v>
      </c>
      <c r="DH20" s="61" t="s">
        <v>2238</v>
      </c>
      <c r="DI20" s="61" t="s">
        <v>2238</v>
      </c>
      <c r="DJ20" s="808">
        <v>43000</v>
      </c>
      <c r="DK20" s="808" t="s">
        <v>5967</v>
      </c>
      <c r="DL20" s="61" t="s">
        <v>2247</v>
      </c>
      <c r="DM20" s="164"/>
      <c r="DN20" s="155"/>
      <c r="DO20" s="319" t="s">
        <v>2792</v>
      </c>
      <c r="DP20" s="262" t="s">
        <v>7453</v>
      </c>
      <c r="DQ20" s="940"/>
      <c r="DR20" s="342"/>
      <c r="DS20" s="522"/>
      <c r="DT20" s="69" t="s">
        <v>49</v>
      </c>
      <c r="DU20" s="69"/>
      <c r="DV20" s="87"/>
      <c r="DW20" s="87"/>
      <c r="DX20" s="87"/>
      <c r="DY20" s="87"/>
      <c r="DZ20" s="87"/>
      <c r="EA20" s="359" t="str">
        <f t="shared" si="29"/>
        <v>1</v>
      </c>
      <c r="EB20" s="359">
        <v>1</v>
      </c>
      <c r="EC20" s="88"/>
      <c r="ED20" s="88"/>
      <c r="EE20" s="88" t="e">
        <f>IF(#REF!=#REF!,"gleich","ungleich")</f>
        <v>#REF!</v>
      </c>
      <c r="EF20" s="186"/>
      <c r="EG20" s="186"/>
      <c r="EH20" s="186"/>
      <c r="EI20" s="186"/>
      <c r="EJ20" s="186"/>
      <c r="EK20" s="186"/>
      <c r="EL20" s="186"/>
      <c r="EM20" s="173"/>
      <c r="EN20" s="186"/>
      <c r="EO20" s="186"/>
      <c r="EP20" s="724"/>
      <c r="EQ20" s="382" t="s">
        <v>6088</v>
      </c>
      <c r="ER20" s="382" t="s">
        <v>6109</v>
      </c>
      <c r="ES20" s="382"/>
      <c r="ET20" s="108"/>
      <c r="EU20" s="182" t="str">
        <f t="shared" si="30"/>
        <v>A.T. NOUTRANSPORT SL, ES_B62937180_sinv.pdf</v>
      </c>
    </row>
    <row r="21" spans="1:151" ht="96">
      <c r="A21" s="1000" t="s">
        <v>605</v>
      </c>
      <c r="B21" s="638" t="s">
        <v>2124</v>
      </c>
      <c r="C21" s="338" t="s">
        <v>42</v>
      </c>
      <c r="D21" s="186" t="s">
        <v>2654</v>
      </c>
      <c r="E21" s="186" t="s">
        <v>597</v>
      </c>
      <c r="F21" s="186" t="s">
        <v>596</v>
      </c>
      <c r="G21" s="186" t="s">
        <v>598</v>
      </c>
      <c r="H21" s="186" t="s">
        <v>596</v>
      </c>
      <c r="I21" s="191" t="s">
        <v>599</v>
      </c>
      <c r="J21" s="191" t="s">
        <v>6727</v>
      </c>
      <c r="K21" s="191" t="s">
        <v>2025</v>
      </c>
      <c r="L21" s="500" t="s">
        <v>601</v>
      </c>
      <c r="M21" s="1065"/>
      <c r="N21" s="846" t="s">
        <v>1740</v>
      </c>
      <c r="O21" s="384" t="s">
        <v>141</v>
      </c>
      <c r="P21" s="540">
        <v>12</v>
      </c>
      <c r="Q21" s="539">
        <v>250</v>
      </c>
      <c r="R21" s="540">
        <v>0</v>
      </c>
      <c r="S21" s="338"/>
      <c r="T21" s="63"/>
      <c r="U21" s="63"/>
      <c r="V21" s="425">
        <v>0</v>
      </c>
      <c r="W21" s="425">
        <v>0</v>
      </c>
      <c r="X21" s="919">
        <v>0.8</v>
      </c>
      <c r="Y21" s="425">
        <v>2.5</v>
      </c>
      <c r="Z21" s="41" t="s">
        <v>45</v>
      </c>
      <c r="AA21" s="41" t="s">
        <v>45</v>
      </c>
      <c r="AB21" s="188" t="s">
        <v>3212</v>
      </c>
      <c r="AC21" s="13" t="s">
        <v>7377</v>
      </c>
      <c r="AD21" s="813" t="s">
        <v>5689</v>
      </c>
      <c r="AE21" s="723">
        <v>42928</v>
      </c>
      <c r="AF21" s="807" t="s">
        <v>2230</v>
      </c>
      <c r="AG21" s="728" t="s">
        <v>199</v>
      </c>
      <c r="AH21" s="927" t="s">
        <v>38</v>
      </c>
      <c r="AI21" s="63" t="s">
        <v>5764</v>
      </c>
      <c r="AJ21" s="63" t="str">
        <f t="shared" si="32"/>
        <v>NO</v>
      </c>
      <c r="AK21" s="64" t="str">
        <f>VLOOKUP(X21,aux!$G$1:$I$22,2,FALSE)</f>
        <v>zero point eight</v>
      </c>
      <c r="AL21" s="64" t="str">
        <f>VLOOKUP(X21,aux!$G$1:$J$22,4,FALSE)</f>
        <v>null komma acht</v>
      </c>
      <c r="AM21" s="214">
        <f t="shared" si="1"/>
        <v>80</v>
      </c>
      <c r="AN21" s="214" t="str">
        <f>IF(INT(AM21)=AM21,EnglishNumber(AM21), _xlfn.CONCAT(EnglishNumber(INT(AM21)), " point ", EnglishNumber(ROUND(INT((AM21 - INT(AM21)) * 10),  0)), " ", EnglishNumber(ROUND((AM21 - INT(AM21))*100 - (INT((AM21-INT(AM21))*10)*10), 0))))</f>
        <v>eighty</v>
      </c>
      <c r="AO21" s="214" t="str">
        <f>IF(INT(AM21)=AM21,FctZahl_In_Worten(AM21), _xlfn.CONCAT(FctZahl_In_Worten(INT(AM21)), " komma ", FctZahl_In_Worten(ROUND(INT((AM21 - INT(AM21)) * 10),  0)), " ", FctZahl_In_Worten(ROUND((AM21 - INT(AM21))*100 - (INT((AM21-INT(AM21))*10)*10), 0))))</f>
        <v>achtzig</v>
      </c>
      <c r="AP21" s="64" t="str">
        <f>EnglishNumber(Q21)</f>
        <v>two hundred fifty</v>
      </c>
      <c r="AQ21" s="64" t="str">
        <f>FctZahl_In_Worten(Q21)</f>
        <v>zweihundertfünfzig</v>
      </c>
      <c r="AR21" s="64" t="str">
        <f>FctZahl_In_Worten(R21)</f>
        <v>null</v>
      </c>
      <c r="AS21" s="64" t="str">
        <f>VLOOKUP(V21,aux!$K$1:$M$11,2,FALSE)</f>
        <v>zero</v>
      </c>
      <c r="AT21" s="64" t="str">
        <f>VLOOKUP(W21,aux!$K$1:$M$11,2,FALSE)</f>
        <v>zero</v>
      </c>
      <c r="AU21" s="64" t="str">
        <f t="shared" si="2"/>
        <v>For</v>
      </c>
      <c r="AV21" s="49" t="str">
        <f t="shared" si="3"/>
        <v>ALEJANDO MONTULL, joint attorney and JOSE GARCIA GARCIA, joint attorney</v>
      </c>
      <c r="AW21" s="65" t="str">
        <f t="shared" si="4"/>
        <v>ES_A08112716_CPA_EN</v>
      </c>
      <c r="AX21" s="65" t="str">
        <f t="shared" si="5"/>
        <v>ES_A08112716_DoT_EN</v>
      </c>
      <c r="AY21" s="65" t="str">
        <f t="shared" si="6"/>
        <v>ES_A08112716_Dis_EN</v>
      </c>
      <c r="AZ21" s="65" t="str">
        <f t="shared" si="7"/>
        <v>ES_A08112716_CPA_DE</v>
      </c>
      <c r="BA21" s="65" t="str">
        <f t="shared" si="8"/>
        <v>ES_A08112716_DoT_DE</v>
      </c>
      <c r="BB21" s="65" t="str">
        <f t="shared" si="9"/>
        <v>ES_A08112716_CPA_ES</v>
      </c>
      <c r="BC21" s="215" t="str">
        <f t="shared" si="10"/>
        <v>ES_A08112716_DoT_ES</v>
      </c>
      <c r="BD21" s="65" t="str">
        <f t="shared" si="11"/>
        <v>ACSA OBRAS E INFRAESTRUCTURAS, SAU</v>
      </c>
      <c r="BE21" s="64" t="str">
        <f>VLOOKUP(C21,aux!$A$1:$B$260,2,FALSE)</f>
        <v>Spain</v>
      </c>
      <c r="BF21" s="64" t="str">
        <f>VLOOKUP(C21,aux!$A$1:$C$260,3,FALSE)</f>
        <v>Spanien</v>
      </c>
      <c r="BG21" s="66" t="str">
        <f t="shared" si="12"/>
        <v>represented by  ALEJANDO MONTULL, joint attorney and JOSE GARCIA GARCIA, joint attorney</v>
      </c>
      <c r="BH21" s="66" t="str">
        <f t="shared" si="33"/>
        <v>representado por ALEJANDO MONTULL, joint attorney and JOSE GARCIA GARCIA, joint attorney</v>
      </c>
      <c r="BI21" s="66">
        <f t="shared" si="43"/>
        <v>2</v>
      </c>
      <c r="BJ21" s="66" t="str">
        <f t="shared" si="44"/>
        <v>and its</v>
      </c>
      <c r="BK21" s="66" t="str">
        <f t="shared" si="44"/>
        <v>and its</v>
      </c>
      <c r="BL21" s="66" t="str">
        <f t="shared" si="35"/>
        <v>und</v>
      </c>
      <c r="BM21" s="66" t="str">
        <f t="shared" si="36"/>
        <v>und</v>
      </c>
      <c r="BN21" s="66" t="str">
        <f t="shared" si="37"/>
        <v>y su</v>
      </c>
      <c r="BO21" s="66" t="str">
        <f t="shared" si="38"/>
        <v>y su</v>
      </c>
      <c r="BP21" s="216" t="str">
        <f>VLOOKUP(X21,aux!$G$1:$I$22,3,FALSE)</f>
        <v>cero coma ocho</v>
      </c>
      <c r="BQ21" s="66" t="str">
        <f t="shared" si="39"/>
        <v>Por</v>
      </c>
      <c r="BR21" s="66" t="str">
        <f>VLOOKUP(C21,aux!$D$1:$E$307,2,FALSE)</f>
        <v>España</v>
      </c>
      <c r="BS21" s="66" t="str">
        <f t="shared" si="40"/>
        <v>Doscientos Cincuenta</v>
      </c>
      <c r="BT21" s="66" t="str">
        <f t="shared" si="41"/>
        <v>Cero</v>
      </c>
      <c r="BU21" s="66" t="str">
        <f t="shared" si="42"/>
        <v>Cero</v>
      </c>
      <c r="BV21" s="137"/>
      <c r="BW21" s="51"/>
      <c r="BX21" s="137"/>
      <c r="BY21" s="143"/>
      <c r="BZ21" s="137"/>
      <c r="CA21" s="1112">
        <v>42921</v>
      </c>
      <c r="CB21" s="342">
        <v>42921</v>
      </c>
      <c r="CC21" s="342">
        <v>42921</v>
      </c>
      <c r="CD21" s="434" t="s">
        <v>2233</v>
      </c>
      <c r="CE21" s="342">
        <v>42922</v>
      </c>
      <c r="CF21" s="434" t="s">
        <v>2233</v>
      </c>
      <c r="CG21" s="342">
        <v>42922</v>
      </c>
      <c r="CH21" s="903" t="s">
        <v>7501</v>
      </c>
      <c r="CI21" s="155"/>
      <c r="CJ21" s="61" t="s">
        <v>2253</v>
      </c>
      <c r="CK21" s="67" t="s">
        <v>2608</v>
      </c>
      <c r="CL21" s="102" t="str">
        <f t="shared" si="23"/>
        <v>ACSA OBRAS E INFRAESTRUCTURAS, SAU_ ES_A08112716_DOT_EN_2sig</v>
      </c>
      <c r="CM21" s="102" t="str">
        <f t="shared" si="24"/>
        <v>ACSA OBRAS E INFRAESTRUCTURAS, SAU_ES_A08112716_CPA_EN_2sig</v>
      </c>
      <c r="CN21" s="102" t="str">
        <f t="shared" si="25"/>
        <v>ACSA OBRAS E INFRAESTRUCTURAS, SAU_ ES_A08112716_DOT_EN_2sig_stamped</v>
      </c>
      <c r="CO21" s="102" t="str">
        <f t="shared" si="26"/>
        <v>ACSA OBRAS E INFRAESTRUCTURAS, SAU_ES_A08112716_DOT_EN_o</v>
      </c>
      <c r="CP21" s="102" t="str">
        <f t="shared" si="27"/>
        <v>ACSA OBRAS E INFRAESTRUCTURAS, SAU_ES_A08112716_DOT_EN_o_stamped</v>
      </c>
      <c r="CQ21" s="102" t="str">
        <f t="shared" si="28"/>
        <v>ACSA OBRAS E INFRAESTRUCTURAS, SAU_ES_A08112716_powers</v>
      </c>
      <c r="CR21" s="68" t="s">
        <v>49</v>
      </c>
      <c r="CS21" s="68" t="s">
        <v>49</v>
      </c>
      <c r="CT21" s="61" t="s">
        <v>49</v>
      </c>
      <c r="CU21" s="148">
        <f t="shared" si="45"/>
        <v>1</v>
      </c>
      <c r="CV21" s="56" t="b">
        <v>1</v>
      </c>
      <c r="CW21" s="56" t="b">
        <v>1</v>
      </c>
      <c r="CX21" s="152"/>
      <c r="CY21" s="208"/>
      <c r="CZ21" s="208"/>
      <c r="DA21" s="320"/>
      <c r="DB21" s="320"/>
      <c r="DC21" s="208"/>
      <c r="DD21" s="208"/>
      <c r="DE21" s="320"/>
      <c r="DF21" s="320"/>
      <c r="DG21" s="152"/>
      <c r="DH21" s="152"/>
      <c r="DI21" s="152"/>
      <c r="DJ21" s="320"/>
      <c r="DK21" s="320"/>
      <c r="DL21" s="152"/>
      <c r="DM21" s="210"/>
      <c r="DN21" s="208"/>
      <c r="DO21" s="315" t="s">
        <v>3002</v>
      </c>
      <c r="DP21" s="338"/>
      <c r="DQ21" s="969" t="s">
        <v>49</v>
      </c>
      <c r="DR21" s="805"/>
      <c r="DS21" s="522"/>
      <c r="DT21" s="69" t="s">
        <v>49</v>
      </c>
      <c r="DU21" s="69"/>
      <c r="DV21" s="87"/>
      <c r="DW21" s="87"/>
      <c r="DX21" s="87"/>
      <c r="DY21" s="87"/>
      <c r="DZ21" s="87"/>
      <c r="EA21" s="359" t="str">
        <f t="shared" si="29"/>
        <v>2</v>
      </c>
      <c r="EB21" s="359">
        <v>2</v>
      </c>
      <c r="EC21" s="88"/>
      <c r="ED21" s="88"/>
      <c r="EE21" s="88" t="e">
        <f>IF(#REF!=#REF!,"gleich","ungleich")</f>
        <v>#REF!</v>
      </c>
      <c r="EF21" s="186"/>
      <c r="EG21" s="186"/>
      <c r="EH21" s="186"/>
      <c r="EI21" s="186"/>
      <c r="EJ21" s="186"/>
      <c r="EK21" s="186"/>
      <c r="EL21" s="186"/>
      <c r="EM21" s="173"/>
      <c r="EN21" s="186"/>
      <c r="EO21" s="186"/>
      <c r="EP21" s="724"/>
      <c r="EQ21" s="382" t="s">
        <v>6142</v>
      </c>
      <c r="ER21" s="382" t="s">
        <v>6145</v>
      </c>
      <c r="ES21" s="382"/>
      <c r="ET21" s="108"/>
      <c r="EU21" s="182" t="str">
        <f t="shared" si="30"/>
        <v>ACSA OBRAS E INFRAESTRUCTURAS, S.A.U., ES_A08112716_sinv.pdf</v>
      </c>
    </row>
    <row r="22" spans="1:151" ht="72">
      <c r="A22" s="1000" t="s">
        <v>846</v>
      </c>
      <c r="B22" s="638" t="s">
        <v>4624</v>
      </c>
      <c r="C22" s="338" t="s">
        <v>42</v>
      </c>
      <c r="D22" s="186" t="s">
        <v>848</v>
      </c>
      <c r="E22" s="186"/>
      <c r="F22" s="445"/>
      <c r="G22" s="186"/>
      <c r="H22" s="186"/>
      <c r="I22" s="191" t="s">
        <v>2761</v>
      </c>
      <c r="J22" s="186" t="s">
        <v>6729</v>
      </c>
      <c r="K22" s="191" t="s">
        <v>2631</v>
      </c>
      <c r="L22" s="571" t="s">
        <v>763</v>
      </c>
      <c r="M22" s="199"/>
      <c r="N22" s="846" t="s">
        <v>1761</v>
      </c>
      <c r="O22" s="384" t="s">
        <v>1757</v>
      </c>
      <c r="P22" s="540">
        <v>1</v>
      </c>
      <c r="Q22" s="539">
        <v>100</v>
      </c>
      <c r="R22" s="540">
        <v>0</v>
      </c>
      <c r="S22" s="338"/>
      <c r="T22" s="63"/>
      <c r="U22" s="63"/>
      <c r="V22" s="425">
        <v>0</v>
      </c>
      <c r="W22" s="425">
        <v>0</v>
      </c>
      <c r="X22" s="919">
        <v>0.7</v>
      </c>
      <c r="Y22" s="425">
        <v>2.5</v>
      </c>
      <c r="Z22" s="41" t="s">
        <v>45</v>
      </c>
      <c r="AA22" s="41" t="s">
        <v>45</v>
      </c>
      <c r="AB22" s="188" t="s">
        <v>3212</v>
      </c>
      <c r="AC22" s="13" t="s">
        <v>7377</v>
      </c>
      <c r="AD22" s="813" t="s">
        <v>5689</v>
      </c>
      <c r="AE22" s="723">
        <v>42928</v>
      </c>
      <c r="AF22" s="356"/>
      <c r="AG22" s="728" t="s">
        <v>199</v>
      </c>
      <c r="AH22" s="927" t="s">
        <v>192</v>
      </c>
      <c r="AI22" s="63" t="s">
        <v>5764</v>
      </c>
      <c r="AJ22" s="63" t="str">
        <f t="shared" si="32"/>
        <v>NO</v>
      </c>
      <c r="AK22" s="64" t="str">
        <f>VLOOKUP(X22,aux!$G$1:$I$22,2,FALSE)</f>
        <v>zero point seven</v>
      </c>
      <c r="AL22" s="64" t="str">
        <f>VLOOKUP(X22,aux!$G$1:$J$22,4,FALSE)</f>
        <v>null komma sieben</v>
      </c>
      <c r="AM22" s="214">
        <f t="shared" si="1"/>
        <v>70</v>
      </c>
      <c r="AN22" s="214" t="str">
        <f>IF(INT(AM22)=AM22,EnglishNumber(AM22), _xlfn.CONCAT(EnglishNumber(INT(AM22)), " point ", EnglishNumber(ROUND(INT((AM22 - INT(AM22)) * 10),  0)), " ", EnglishNumber(ROUND((AM22 - INT(AM22))*100 - (INT((AM22-INT(AM22))*10)*10), 0))))</f>
        <v>seventy</v>
      </c>
      <c r="AO22" s="214" t="str">
        <f>IF(INT(AM22)=AM22,FctZahl_In_Worten(AM22), _xlfn.CONCAT(FctZahl_In_Worten(INT(AM22)), " komma ", FctZahl_In_Worten(ROUND(INT((AM22 - INT(AM22)) * 10),  0)), " ", FctZahl_In_Worten(ROUND((AM22 - INT(AM22))*100 - (INT((AM22-INT(AM22))*10)*10), 0))))</f>
        <v>siebzig</v>
      </c>
      <c r="AP22" s="64" t="str">
        <f>EnglishNumber(Q22)</f>
        <v>one hundred</v>
      </c>
      <c r="AQ22" s="64" t="str">
        <f>FctZahl_In_Worten(Q22)</f>
        <v>einhundert</v>
      </c>
      <c r="AR22" s="64" t="str">
        <f>FctZahl_In_Worten(R22)</f>
        <v>null</v>
      </c>
      <c r="AS22" s="64" t="str">
        <f>VLOOKUP(V22,aux!$K$1:$M$11,2,FALSE)</f>
        <v>zero</v>
      </c>
      <c r="AT22" s="64" t="str">
        <f>VLOOKUP(W22,aux!$K$1:$M$11,2,FALSE)</f>
        <v>zero</v>
      </c>
      <c r="AU22" s="64" t="str">
        <f t="shared" si="2"/>
        <v/>
      </c>
      <c r="AV22" s="49" t="str">
        <f t="shared" si="3"/>
        <v/>
      </c>
      <c r="AW22" s="65" t="str">
        <f t="shared" si="4"/>
        <v>ES_15395802Q_CPA_EN</v>
      </c>
      <c r="AX22" s="65" t="str">
        <f t="shared" si="5"/>
        <v>ES_15395802Q_DoT_EN</v>
      </c>
      <c r="AY22" s="65" t="str">
        <f t="shared" si="6"/>
        <v>ES_15395802Q_Dis_EN</v>
      </c>
      <c r="AZ22" s="65" t="str">
        <f t="shared" si="7"/>
        <v>ES_15395802Q_CPA_DE</v>
      </c>
      <c r="BA22" s="65" t="str">
        <f t="shared" si="8"/>
        <v>ES_15395802Q_DoT_DE</v>
      </c>
      <c r="BB22" s="65" t="str">
        <f t="shared" si="9"/>
        <v>ES_15395802Q_CPA_ES</v>
      </c>
      <c r="BC22" s="215" t="str">
        <f t="shared" si="10"/>
        <v>ES_15395802Q_DoT_ES</v>
      </c>
      <c r="BD22" s="65" t="str">
        <f t="shared" si="11"/>
        <v>ADELINO TEJERA FERNANDEZ</v>
      </c>
      <c r="BE22" s="64" t="str">
        <f>VLOOKUP(C22,aux!$A$1:$B$260,2,FALSE)</f>
        <v>Spain</v>
      </c>
      <c r="BF22" s="64" t="str">
        <f>VLOOKUP(C22,aux!$A$1:$C$260,3,FALSE)</f>
        <v>Spanien</v>
      </c>
      <c r="BG22" s="66" t="str">
        <f t="shared" si="12"/>
        <v/>
      </c>
      <c r="BH22" s="66" t="str">
        <f t="shared" si="33"/>
        <v/>
      </c>
      <c r="BI22" s="66">
        <f t="shared" si="43"/>
        <v>0</v>
      </c>
      <c r="BJ22" s="66"/>
      <c r="BK22" s="66"/>
      <c r="BL22" s="66" t="str">
        <f t="shared" si="35"/>
        <v/>
      </c>
      <c r="BM22" s="66" t="str">
        <f t="shared" si="36"/>
        <v>und</v>
      </c>
      <c r="BN22" s="66" t="str">
        <f t="shared" si="37"/>
        <v/>
      </c>
      <c r="BO22" s="66" t="str">
        <f t="shared" si="38"/>
        <v>y su</v>
      </c>
      <c r="BP22" s="216" t="str">
        <f>VLOOKUP(X22,aux!$G$1:$I$22,3,FALSE)</f>
        <v xml:space="preserve">cero coma siete </v>
      </c>
      <c r="BQ22" s="66" t="str">
        <f t="shared" si="39"/>
        <v>Por</v>
      </c>
      <c r="BR22" s="66" t="str">
        <f>VLOOKUP(C22,aux!$D$1:$E$307,2,FALSE)</f>
        <v>España</v>
      </c>
      <c r="BS22" s="66" t="str">
        <f t="shared" si="40"/>
        <v>Ciento</v>
      </c>
      <c r="BT22" s="66" t="str">
        <f t="shared" si="41"/>
        <v>Cero</v>
      </c>
      <c r="BU22" s="66" t="str">
        <f t="shared" si="42"/>
        <v>Cero</v>
      </c>
      <c r="BV22" s="137"/>
      <c r="BW22" s="51"/>
      <c r="BX22" s="137"/>
      <c r="BY22" s="143"/>
      <c r="BZ22" s="137"/>
      <c r="CA22" s="1112">
        <v>42921</v>
      </c>
      <c r="CB22" s="342">
        <v>42921</v>
      </c>
      <c r="CC22" s="342">
        <v>42921</v>
      </c>
      <c r="CD22" s="434" t="s">
        <v>2233</v>
      </c>
      <c r="CE22" s="342">
        <v>42922</v>
      </c>
      <c r="CF22" s="434" t="s">
        <v>2233</v>
      </c>
      <c r="CG22" s="342">
        <v>42922</v>
      </c>
      <c r="CH22" s="903" t="s">
        <v>7258</v>
      </c>
      <c r="CI22" s="155">
        <v>1</v>
      </c>
      <c r="CJ22" s="61" t="s">
        <v>2254</v>
      </c>
      <c r="CK22" s="62" t="s">
        <v>2441</v>
      </c>
      <c r="CL22" s="102" t="str">
        <f t="shared" si="23"/>
        <v>ADELINO TEJERA FERNANDEZ_ ES_15395802Q_DOT_EN_2sig</v>
      </c>
      <c r="CM22" s="102" t="str">
        <f t="shared" si="24"/>
        <v>ADELINO TEJERA FERNANDEZ_ES_15395802Q_CPA_EN_2sig</v>
      </c>
      <c r="CN22" s="102" t="str">
        <f t="shared" si="25"/>
        <v>ADELINO TEJERA FERNANDEZ_ ES_15395802Q_DOT_EN_2sig_stamped</v>
      </c>
      <c r="CO22" s="102" t="str">
        <f t="shared" si="26"/>
        <v>ADELINO TEJERA FERNANDEZ_ES_15395802Q_DOT_EN_o</v>
      </c>
      <c r="CP22" s="102" t="str">
        <f t="shared" si="27"/>
        <v>ADELINO TEJERA FERNANDEZ_ES_15395802Q_DOT_EN_o_stamped</v>
      </c>
      <c r="CQ22" s="102" t="str">
        <f t="shared" si="28"/>
        <v>ADELINO TEJERA FERNANDEZ_ES_15395802Q_powers</v>
      </c>
      <c r="CR22" s="68" t="s">
        <v>49</v>
      </c>
      <c r="CS22" s="68" t="s">
        <v>49</v>
      </c>
      <c r="CT22" s="61" t="s">
        <v>49</v>
      </c>
      <c r="CU22" s="148">
        <f t="shared" si="45"/>
        <v>1</v>
      </c>
      <c r="CV22" s="56" t="b">
        <v>1</v>
      </c>
      <c r="CW22" s="56" t="b">
        <v>1</v>
      </c>
      <c r="CX22" s="152"/>
      <c r="CY22" s="208"/>
      <c r="CZ22" s="208"/>
      <c r="DA22" s="320"/>
      <c r="DB22" s="320"/>
      <c r="DC22" s="208"/>
      <c r="DD22" s="208"/>
      <c r="DE22" s="320"/>
      <c r="DF22" s="320"/>
      <c r="DG22" s="152"/>
      <c r="DH22" s="152"/>
      <c r="DI22" s="152"/>
      <c r="DJ22" s="320"/>
      <c r="DK22" s="320"/>
      <c r="DL22" s="152"/>
      <c r="DM22" s="210"/>
      <c r="DN22" s="208"/>
      <c r="DO22" s="315" t="s">
        <v>2632</v>
      </c>
      <c r="DP22" s="338"/>
      <c r="DQ22" s="969"/>
      <c r="DR22" s="805"/>
      <c r="DS22" s="522"/>
      <c r="DT22" s="69" t="s">
        <v>49</v>
      </c>
      <c r="DU22" s="69"/>
      <c r="DV22" s="87"/>
      <c r="DW22" s="87"/>
      <c r="DX22" s="87"/>
      <c r="DY22" s="87"/>
      <c r="DZ22" s="87"/>
      <c r="EA22" s="359" t="str">
        <f t="shared" si="29"/>
        <v>3</v>
      </c>
      <c r="EB22" s="359">
        <v>3</v>
      </c>
      <c r="EC22" s="88"/>
      <c r="ED22" s="88"/>
      <c r="EE22" s="88" t="e">
        <f>IF(CX21=#REF!,"gleich","ungleich")</f>
        <v>#REF!</v>
      </c>
      <c r="EF22" s="186"/>
      <c r="EG22" s="186"/>
      <c r="EH22" s="186"/>
      <c r="EI22" s="186"/>
      <c r="EJ22" s="186"/>
      <c r="EK22" s="186"/>
      <c r="EL22" s="186"/>
      <c r="EM22" s="173"/>
      <c r="EN22" s="186"/>
      <c r="EO22" s="186"/>
      <c r="EP22" s="724"/>
      <c r="EQ22" s="382" t="s">
        <v>6100</v>
      </c>
      <c r="ER22" s="382" t="s">
        <v>6100</v>
      </c>
      <c r="ES22" s="382"/>
      <c r="ET22" s="108"/>
      <c r="EU22" s="182" t="str">
        <f t="shared" si="30"/>
        <v>ADELINO TEJERA FERNANDEZ, ES_15395802Q_sinv.pdf</v>
      </c>
    </row>
    <row r="23" spans="1:151" ht="84">
      <c r="A23" s="530" t="s">
        <v>585</v>
      </c>
      <c r="B23" s="638" t="s">
        <v>2134</v>
      </c>
      <c r="C23" s="338" t="s">
        <v>42</v>
      </c>
      <c r="D23" s="186" t="s">
        <v>3291</v>
      </c>
      <c r="E23" s="186" t="s">
        <v>588</v>
      </c>
      <c r="F23" s="189" t="s">
        <v>59</v>
      </c>
      <c r="G23" s="186"/>
      <c r="H23" s="186"/>
      <c r="I23" s="191"/>
      <c r="J23" s="191" t="s">
        <v>2630</v>
      </c>
      <c r="K23" s="191" t="s">
        <v>3292</v>
      </c>
      <c r="L23" s="571" t="s">
        <v>589</v>
      </c>
      <c r="M23" s="565"/>
      <c r="N23" s="846" t="s">
        <v>590</v>
      </c>
      <c r="O23" s="384" t="s">
        <v>591</v>
      </c>
      <c r="P23" s="540">
        <v>158</v>
      </c>
      <c r="Q23" s="539">
        <v>1000</v>
      </c>
      <c r="R23" s="540">
        <v>0</v>
      </c>
      <c r="S23" s="338"/>
      <c r="T23" s="63"/>
      <c r="U23" s="63"/>
      <c r="V23" s="425">
        <v>0</v>
      </c>
      <c r="W23" s="425">
        <v>0</v>
      </c>
      <c r="X23" s="919">
        <v>0.8</v>
      </c>
      <c r="Y23" s="425">
        <v>2.5</v>
      </c>
      <c r="Z23" s="41" t="s">
        <v>45</v>
      </c>
      <c r="AA23" s="41" t="s">
        <v>45</v>
      </c>
      <c r="AB23" s="188" t="s">
        <v>3212</v>
      </c>
      <c r="AC23" s="13" t="s">
        <v>7377</v>
      </c>
      <c r="AD23" s="813" t="s">
        <v>5689</v>
      </c>
      <c r="AE23" s="723">
        <v>42928</v>
      </c>
      <c r="AF23" s="356"/>
      <c r="AG23" s="728" t="s">
        <v>199</v>
      </c>
      <c r="AH23" s="927" t="s">
        <v>38</v>
      </c>
      <c r="AI23" s="63" t="s">
        <v>5764</v>
      </c>
      <c r="AJ23" s="63" t="str">
        <f t="shared" si="32"/>
        <v>NO</v>
      </c>
      <c r="AK23" s="64" t="str">
        <f>VLOOKUP(X23,aux!$G$1:$I$22,2,FALSE)</f>
        <v>zero point eight</v>
      </c>
      <c r="AL23" s="64" t="str">
        <f>VLOOKUP(X23,aux!$G$1:$J$22,4,FALSE)</f>
        <v>null komma acht</v>
      </c>
      <c r="AM23" s="214">
        <f t="shared" si="1"/>
        <v>80</v>
      </c>
      <c r="AN23" s="214" t="str">
        <f>IF(INT(AM23)=AM23,EnglishNumber(AM23), _xlfn.CONCAT(EnglishNumber(INT(AM23)), " point ", EnglishNumber(ROUND(INT((AM23 - INT(AM23)) * 10),  0)), " ", EnglishNumber(ROUND((AM23 - INT(AM23))*100 - (INT((AM23-INT(AM23))*10)*10), 0))))</f>
        <v>eighty</v>
      </c>
      <c r="AO23" s="214" t="str">
        <f>IF(INT(AM23)=AM23,FctZahl_In_Worten(AM23), _xlfn.CONCAT(FctZahl_In_Worten(INT(AM23)), " komma ", FctZahl_In_Worten(ROUND(INT((AM23 - INT(AM23)) * 10),  0)), " ", FctZahl_In_Worten(ROUND((AM23 - INT(AM23))*100 - (INT((AM23-INT(AM23))*10)*10), 0))))</f>
        <v>achtzig</v>
      </c>
      <c r="AP23" s="64" t="str">
        <f>EnglishNumber(Q23)</f>
        <v>one thousand</v>
      </c>
      <c r="AQ23" s="64" t="str">
        <f>FctZahl_In_Worten(Q23)</f>
        <v>eintausend</v>
      </c>
      <c r="AR23" s="64" t="str">
        <f>FctZahl_In_Worten(R23)</f>
        <v>null</v>
      </c>
      <c r="AS23" s="64" t="str">
        <f>VLOOKUP(V23,aux!$K$1:$M$11,2,FALSE)</f>
        <v>zero</v>
      </c>
      <c r="AT23" s="64" t="str">
        <f>VLOOKUP(W23,aux!$K$1:$M$11,2,FALSE)</f>
        <v>zero</v>
      </c>
      <c r="AU23" s="64" t="str">
        <f t="shared" si="2"/>
        <v>For</v>
      </c>
      <c r="AV23" s="49" t="str">
        <f t="shared" si="3"/>
        <v>FRANCESC TROTA SITJAR, administrador único</v>
      </c>
      <c r="AW23" s="65" t="str">
        <f t="shared" si="4"/>
        <v>ES_A25038142_CPA_EN</v>
      </c>
      <c r="AX23" s="65" t="str">
        <f t="shared" si="5"/>
        <v>ES_A25038142_DoT_EN</v>
      </c>
      <c r="AY23" s="65" t="str">
        <f t="shared" si="6"/>
        <v>ES_A25038142_Dis_EN</v>
      </c>
      <c r="AZ23" s="65" t="str">
        <f t="shared" si="7"/>
        <v>ES_A25038142_CPA_DE</v>
      </c>
      <c r="BA23" s="65" t="str">
        <f t="shared" si="8"/>
        <v>ES_A25038142_DoT_DE</v>
      </c>
      <c r="BB23" s="65" t="str">
        <f t="shared" si="9"/>
        <v>ES_A25038142_CPA_ES</v>
      </c>
      <c r="BC23" s="215" t="str">
        <f t="shared" si="10"/>
        <v>ES_A25038142_DoT_ES</v>
      </c>
      <c r="BD23" s="65" t="str">
        <f t="shared" si="11"/>
        <v>AGENCIA DE TRANSPORTES TROTA, SA</v>
      </c>
      <c r="BE23" s="64" t="str">
        <f>VLOOKUP(C23,aux!$A$1:$B$260,2,FALSE)</f>
        <v>Spain</v>
      </c>
      <c r="BF23" s="64" t="str">
        <f>VLOOKUP(C23,aux!$A$1:$C$260,3,FALSE)</f>
        <v>Spanien</v>
      </c>
      <c r="BG23" s="66" t="str">
        <f t="shared" si="12"/>
        <v>represented by  FRANCESC TROTA SITJAR, administrador único</v>
      </c>
      <c r="BH23" s="66" t="str">
        <f t="shared" si="33"/>
        <v>representado por FRANCESC TROTA SITJAR, administrador único</v>
      </c>
      <c r="BI23" s="66">
        <f t="shared" si="43"/>
        <v>1</v>
      </c>
      <c r="BJ23" s="66" t="str">
        <f>IF(H23="","","and its")</f>
        <v/>
      </c>
      <c r="BK23" s="66" t="str">
        <f>IF(I23="","","and its")</f>
        <v/>
      </c>
      <c r="BL23" s="66" t="str">
        <f t="shared" si="35"/>
        <v/>
      </c>
      <c r="BM23" s="66" t="str">
        <f t="shared" si="36"/>
        <v/>
      </c>
      <c r="BN23" s="66" t="str">
        <f t="shared" si="37"/>
        <v/>
      </c>
      <c r="BO23" s="66" t="str">
        <f t="shared" si="38"/>
        <v/>
      </c>
      <c r="BP23" s="216" t="str">
        <f>VLOOKUP(X23,aux!$G$1:$I$22,3,FALSE)</f>
        <v>cero coma ocho</v>
      </c>
      <c r="BQ23" s="66" t="str">
        <f t="shared" si="39"/>
        <v>Por</v>
      </c>
      <c r="BR23" s="66" t="str">
        <f>VLOOKUP(C23,aux!$D$1:$E$307,2,FALSE)</f>
        <v>España</v>
      </c>
      <c r="BS23" s="66" t="str">
        <f t="shared" si="40"/>
        <v>Un Mil</v>
      </c>
      <c r="BT23" s="66" t="str">
        <f t="shared" si="41"/>
        <v>Cero</v>
      </c>
      <c r="BU23" s="66" t="str">
        <f t="shared" si="42"/>
        <v>Cero</v>
      </c>
      <c r="BV23" s="137"/>
      <c r="BW23" s="51"/>
      <c r="BX23" s="137"/>
      <c r="BY23" s="143"/>
      <c r="BZ23" s="137"/>
      <c r="CA23" s="1112">
        <v>42921</v>
      </c>
      <c r="CB23" s="342">
        <v>42920</v>
      </c>
      <c r="CC23" s="342">
        <v>42922</v>
      </c>
      <c r="CD23" s="434">
        <v>0.33333333333333331</v>
      </c>
      <c r="CE23" s="342">
        <v>42922</v>
      </c>
      <c r="CF23" s="434">
        <v>0.39583333333333331</v>
      </c>
      <c r="CG23" s="342">
        <v>42922</v>
      </c>
      <c r="CH23" s="903" t="s">
        <v>7258</v>
      </c>
      <c r="CI23" s="155"/>
      <c r="CJ23" s="61" t="s">
        <v>2255</v>
      </c>
      <c r="CK23" s="67" t="s">
        <v>2609</v>
      </c>
      <c r="CL23" s="102" t="str">
        <f t="shared" si="23"/>
        <v>AGENCIA DE TRANSPORTES TROTA, SA_ ES_A25038142_DOT_EN_2sig</v>
      </c>
      <c r="CM23" s="102" t="str">
        <f t="shared" si="24"/>
        <v>AGENCIA DE TRANSPORTES TROTA, SA_ES_A25038142_CPA_EN_2sig</v>
      </c>
      <c r="CN23" s="102" t="str">
        <f t="shared" si="25"/>
        <v>AGENCIA DE TRANSPORTES TROTA, SA_ ES_A25038142_DOT_EN_2sig_stamped</v>
      </c>
      <c r="CO23" s="102" t="str">
        <f t="shared" si="26"/>
        <v>AGENCIA DE TRANSPORTES TROTA, SA_ES_A25038142_DOT_EN_o</v>
      </c>
      <c r="CP23" s="102" t="str">
        <f t="shared" si="27"/>
        <v>AGENCIA DE TRANSPORTES TROTA, SA_ES_A25038142_DOT_EN_o_stamped</v>
      </c>
      <c r="CQ23" s="102" t="str">
        <f t="shared" si="28"/>
        <v>AGENCIA DE TRANSPORTES TROTA, SA_ES_A25038142_powers</v>
      </c>
      <c r="CR23" s="68" t="s">
        <v>49</v>
      </c>
      <c r="CS23" s="68" t="s">
        <v>49</v>
      </c>
      <c r="CT23" s="61" t="s">
        <v>49</v>
      </c>
      <c r="CU23" s="148">
        <f t="shared" si="45"/>
        <v>0</v>
      </c>
      <c r="CV23" s="56" t="b">
        <v>1</v>
      </c>
      <c r="CW23" s="56" t="b">
        <v>1</v>
      </c>
      <c r="CX23" s="152"/>
      <c r="CY23" s="208"/>
      <c r="CZ23" s="208"/>
      <c r="DA23" s="320"/>
      <c r="DB23" s="320"/>
      <c r="DC23" s="208"/>
      <c r="DD23" s="208"/>
      <c r="DE23" s="320"/>
      <c r="DF23" s="320"/>
      <c r="DG23" s="152"/>
      <c r="DH23" s="152"/>
      <c r="DI23" s="152"/>
      <c r="DJ23" s="320"/>
      <c r="DK23" s="320"/>
      <c r="DL23" s="152"/>
      <c r="DM23" s="210"/>
      <c r="DN23" s="208"/>
      <c r="DO23" s="315" t="s">
        <v>2629</v>
      </c>
      <c r="DP23" s="338"/>
      <c r="DQ23" s="969"/>
      <c r="DR23" s="805"/>
      <c r="DS23" s="522"/>
      <c r="DT23" s="69" t="s">
        <v>49</v>
      </c>
      <c r="DU23" s="69"/>
      <c r="DV23" s="87"/>
      <c r="DW23" s="87"/>
      <c r="DX23" s="87"/>
      <c r="DY23" s="87"/>
      <c r="DZ23" s="87"/>
      <c r="EA23" s="359" t="str">
        <f t="shared" si="29"/>
        <v>4</v>
      </c>
      <c r="EB23" s="359">
        <v>4</v>
      </c>
      <c r="EC23" s="88"/>
      <c r="ED23" s="88"/>
      <c r="EE23" s="88" t="e">
        <f>IF(#REF!=#REF!,"gleich","ungleich")</f>
        <v>#REF!</v>
      </c>
      <c r="EF23" s="186"/>
      <c r="EG23" s="186"/>
      <c r="EH23" s="186"/>
      <c r="EI23" s="186"/>
      <c r="EJ23" s="186"/>
      <c r="EK23" s="186"/>
      <c r="EL23" s="186"/>
      <c r="EM23" s="173"/>
      <c r="EN23" s="186"/>
      <c r="EO23" s="186"/>
      <c r="EP23" s="445"/>
      <c r="EQ23" s="186" t="s">
        <v>6089</v>
      </c>
      <c r="ER23" s="186" t="s">
        <v>6111</v>
      </c>
      <c r="ES23" s="186"/>
      <c r="ET23" s="108"/>
      <c r="EU23" s="182" t="str">
        <f t="shared" si="30"/>
        <v>AGENCIA DE TRANSPORTES TROTA, SA, ES_A25038142_sinv.pdf</v>
      </c>
    </row>
    <row r="24" spans="1:151" ht="60">
      <c r="A24" s="1000" t="s">
        <v>842</v>
      </c>
      <c r="B24" s="638" t="s">
        <v>2172</v>
      </c>
      <c r="C24" s="338" t="s">
        <v>42</v>
      </c>
      <c r="D24" s="186" t="s">
        <v>2646</v>
      </c>
      <c r="E24" s="186" t="s">
        <v>845</v>
      </c>
      <c r="F24" s="186" t="s">
        <v>835</v>
      </c>
      <c r="G24" s="186"/>
      <c r="H24" s="186"/>
      <c r="I24" s="191" t="s">
        <v>2761</v>
      </c>
      <c r="J24" s="186" t="s">
        <v>6729</v>
      </c>
      <c r="K24" s="191" t="s">
        <v>2631</v>
      </c>
      <c r="L24" s="571" t="s">
        <v>763</v>
      </c>
      <c r="M24" s="199"/>
      <c r="N24" s="846" t="s">
        <v>1759</v>
      </c>
      <c r="O24" s="384" t="s">
        <v>1760</v>
      </c>
      <c r="P24" s="540">
        <v>2</v>
      </c>
      <c r="Q24" s="539">
        <v>100</v>
      </c>
      <c r="R24" s="540">
        <v>0</v>
      </c>
      <c r="S24" s="338"/>
      <c r="T24" s="63"/>
      <c r="U24" s="63"/>
      <c r="V24" s="425">
        <v>0</v>
      </c>
      <c r="W24" s="425">
        <v>0</v>
      </c>
      <c r="X24" s="919">
        <v>0.7</v>
      </c>
      <c r="Y24" s="425">
        <v>2.5</v>
      </c>
      <c r="Z24" s="41" t="s">
        <v>45</v>
      </c>
      <c r="AA24" s="41" t="s">
        <v>45</v>
      </c>
      <c r="AB24" s="188" t="s">
        <v>3212</v>
      </c>
      <c r="AC24" s="13" t="s">
        <v>7377</v>
      </c>
      <c r="AD24" s="813" t="s">
        <v>5689</v>
      </c>
      <c r="AE24" s="723">
        <v>42928</v>
      </c>
      <c r="AF24" s="356"/>
      <c r="AG24" s="450" t="s">
        <v>199</v>
      </c>
      <c r="AH24" s="927" t="s">
        <v>38</v>
      </c>
      <c r="AI24" s="63" t="s">
        <v>5764</v>
      </c>
      <c r="AJ24" s="63" t="str">
        <f t="shared" si="32"/>
        <v>NO</v>
      </c>
      <c r="AK24" s="64" t="str">
        <f>VLOOKUP(X24,aux!$G$1:$I$22,2,FALSE)</f>
        <v>zero point seven</v>
      </c>
      <c r="AL24" s="64" t="str">
        <f>VLOOKUP(X24,aux!$G$1:$J$22,4,FALSE)</f>
        <v>null komma sieben</v>
      </c>
      <c r="AM24" s="214">
        <f t="shared" si="1"/>
        <v>70</v>
      </c>
      <c r="AN24" s="214" t="str">
        <f>IF(INT(AM24)=AM24,EnglishNumber(AM24), _xlfn.CONCAT(EnglishNumber(INT(AM24)), " point ", EnglishNumber(ROUND(INT((AM24 - INT(AM24)) * 10),  0)), " ", EnglishNumber(ROUND((AM24 - INT(AM24))*100 - (INT((AM24-INT(AM24))*10)*10), 0))))</f>
        <v>seventy</v>
      </c>
      <c r="AO24" s="214" t="str">
        <f>IF(INT(AM24)=AM24,FctZahl_In_Worten(AM24), _xlfn.CONCAT(FctZahl_In_Worten(INT(AM24)), " komma ", FctZahl_In_Worten(ROUND(INT((AM24 - INT(AM24)) * 10),  0)), " ", FctZahl_In_Worten(ROUND((AM24 - INT(AM24))*100 - (INT((AM24-INT(AM24))*10)*10), 0))))</f>
        <v>siebzig</v>
      </c>
      <c r="AP24" s="64" t="str">
        <f>EnglishNumber(Q24)</f>
        <v>one hundred</v>
      </c>
      <c r="AQ24" s="64" t="str">
        <f>FctZahl_In_Worten(Q24)</f>
        <v>einhundert</v>
      </c>
      <c r="AR24" s="64" t="str">
        <f>FctZahl_In_Worten(R24)</f>
        <v>null</v>
      </c>
      <c r="AS24" s="64" t="str">
        <f>VLOOKUP(V24,aux!$K$1:$M$11,2,FALSE)</f>
        <v>zero</v>
      </c>
      <c r="AT24" s="64" t="str">
        <f>VLOOKUP(W24,aux!$K$1:$M$11,2,FALSE)</f>
        <v>zero</v>
      </c>
      <c r="AU24" s="64" t="str">
        <f t="shared" si="2"/>
        <v>For</v>
      </c>
      <c r="AV24" s="49" t="str">
        <f t="shared" si="3"/>
        <v>JUAN ANTONIO UZCUDUN ASTIAZARAN, ADMINISTRADOR SOLIDARIO</v>
      </c>
      <c r="AW24" s="65" t="str">
        <f t="shared" si="4"/>
        <v>ES_B20479531_CPA_EN</v>
      </c>
      <c r="AX24" s="65" t="str">
        <f t="shared" si="5"/>
        <v>ES_B20479531_DoT_EN</v>
      </c>
      <c r="AY24" s="65" t="str">
        <f t="shared" si="6"/>
        <v>ES_B20479531_Dis_EN</v>
      </c>
      <c r="AZ24" s="65" t="str">
        <f t="shared" si="7"/>
        <v>ES_B20479531_CPA_DE</v>
      </c>
      <c r="BA24" s="65" t="str">
        <f t="shared" si="8"/>
        <v>ES_B20479531_DoT_DE</v>
      </c>
      <c r="BB24" s="65" t="str">
        <f t="shared" si="9"/>
        <v>ES_B20479531_CPA_ES</v>
      </c>
      <c r="BC24" s="215" t="str">
        <f t="shared" si="10"/>
        <v>ES_B20479531_DoT_ES</v>
      </c>
      <c r="BD24" s="65" t="str">
        <f t="shared" si="11"/>
        <v>AIZTI,SL</v>
      </c>
      <c r="BE24" s="64" t="str">
        <f>VLOOKUP(C24,aux!$A$1:$B$260,2,FALSE)</f>
        <v>Spain</v>
      </c>
      <c r="BF24" s="64" t="str">
        <f>VLOOKUP(C24,aux!$A$1:$C$260,3,FALSE)</f>
        <v>Spanien</v>
      </c>
      <c r="BG24" s="66" t="str">
        <f t="shared" si="12"/>
        <v>represented by  JUAN ANTONIO UZCUDUN ASTIAZARAN, ADMINISTRADOR SOLIDARIO</v>
      </c>
      <c r="BH24" s="66" t="str">
        <f t="shared" si="33"/>
        <v>representado por JUAN ANTONIO UZCUDUN ASTIAZARAN, ADMINISTRADOR SOLIDARIO</v>
      </c>
      <c r="BI24" s="66">
        <f t="shared" si="43"/>
        <v>1</v>
      </c>
      <c r="BJ24" s="66"/>
      <c r="BK24" s="66"/>
      <c r="BL24" s="66" t="str">
        <f t="shared" si="35"/>
        <v/>
      </c>
      <c r="BM24" s="66" t="str">
        <f t="shared" si="36"/>
        <v>und</v>
      </c>
      <c r="BN24" s="66" t="str">
        <f t="shared" si="37"/>
        <v/>
      </c>
      <c r="BO24" s="66" t="str">
        <f t="shared" si="38"/>
        <v>y su</v>
      </c>
      <c r="BP24" s="216" t="str">
        <f>VLOOKUP(X24,aux!$G$1:$I$22,3,FALSE)</f>
        <v xml:space="preserve">cero coma siete </v>
      </c>
      <c r="BQ24" s="66" t="str">
        <f t="shared" si="39"/>
        <v>Por</v>
      </c>
      <c r="BR24" s="66" t="str">
        <f>VLOOKUP(C24,aux!$D$1:$E$307,2,FALSE)</f>
        <v>España</v>
      </c>
      <c r="BS24" s="66" t="str">
        <f t="shared" si="40"/>
        <v>Ciento</v>
      </c>
      <c r="BT24" s="66" t="str">
        <f t="shared" si="41"/>
        <v>Cero</v>
      </c>
      <c r="BU24" s="66" t="str">
        <f t="shared" si="42"/>
        <v>Cero</v>
      </c>
      <c r="BV24" s="137"/>
      <c r="BW24" s="51"/>
      <c r="BX24" s="137"/>
      <c r="BY24" s="143"/>
      <c r="BZ24" s="137"/>
      <c r="CA24" s="1112">
        <v>42921</v>
      </c>
      <c r="CB24" s="342">
        <v>42921</v>
      </c>
      <c r="CC24" s="342">
        <v>42921</v>
      </c>
      <c r="CD24" s="434" t="s">
        <v>2233</v>
      </c>
      <c r="CE24" s="342">
        <v>42922</v>
      </c>
      <c r="CF24" s="434" t="s">
        <v>2233</v>
      </c>
      <c r="CG24" s="342">
        <v>42922</v>
      </c>
      <c r="CH24" s="1264"/>
      <c r="CI24" s="155"/>
      <c r="CJ24" s="61" t="s">
        <v>2256</v>
      </c>
      <c r="CK24" s="62" t="s">
        <v>2442</v>
      </c>
      <c r="CL24" s="102" t="str">
        <f t="shared" si="23"/>
        <v>AIZTI,SL_ ES_B20479531_DOT_EN_2sig</v>
      </c>
      <c r="CM24" s="102" t="str">
        <f t="shared" si="24"/>
        <v>AIZTI,SL_ES_B20479531_CPA_EN_2sig</v>
      </c>
      <c r="CN24" s="102" t="str">
        <f t="shared" si="25"/>
        <v>AIZTI,SL_ ES_B20479531_DOT_EN_2sig_stamped</v>
      </c>
      <c r="CO24" s="102" t="str">
        <f t="shared" si="26"/>
        <v>AIZTI,SL_ES_B20479531_DOT_EN_o</v>
      </c>
      <c r="CP24" s="102" t="str">
        <f t="shared" si="27"/>
        <v>AIZTI,SL_ES_B20479531_DOT_EN_o_stamped</v>
      </c>
      <c r="CQ24" s="102" t="str">
        <f t="shared" si="28"/>
        <v>AIZTI,SL_ES_B20479531_powers</v>
      </c>
      <c r="CR24" s="68" t="s">
        <v>49</v>
      </c>
      <c r="CS24" s="68" t="s">
        <v>49</v>
      </c>
      <c r="CT24" s="61" t="s">
        <v>49</v>
      </c>
      <c r="CU24" s="148">
        <f t="shared" si="45"/>
        <v>1</v>
      </c>
      <c r="CV24" s="56" t="b">
        <v>1</v>
      </c>
      <c r="CW24" s="56" t="b">
        <v>1</v>
      </c>
      <c r="CX24" s="152"/>
      <c r="CY24" s="208"/>
      <c r="CZ24" s="208"/>
      <c r="DA24" s="320"/>
      <c r="DB24" s="320"/>
      <c r="DC24" s="208"/>
      <c r="DD24" s="208"/>
      <c r="DE24" s="320"/>
      <c r="DF24" s="320"/>
      <c r="DG24" s="152"/>
      <c r="DH24" s="152"/>
      <c r="DI24" s="152"/>
      <c r="DJ24" s="320"/>
      <c r="DK24" s="320"/>
      <c r="DL24" s="152"/>
      <c r="DM24" s="210"/>
      <c r="DN24" s="208"/>
      <c r="DO24" s="315" t="s">
        <v>2632</v>
      </c>
      <c r="DP24" s="338"/>
      <c r="DQ24" s="969"/>
      <c r="DR24" s="805"/>
      <c r="DS24" s="522"/>
      <c r="DT24" s="69" t="s">
        <v>49</v>
      </c>
      <c r="DU24" s="69"/>
      <c r="DV24" s="87"/>
      <c r="DW24" s="87"/>
      <c r="DX24" s="87"/>
      <c r="DY24" s="87"/>
      <c r="DZ24" s="87"/>
      <c r="EA24" s="359" t="str">
        <f t="shared" si="29"/>
        <v>5</v>
      </c>
      <c r="EB24" s="359">
        <v>5</v>
      </c>
      <c r="EC24" s="88"/>
      <c r="ED24" s="88"/>
      <c r="EE24" s="88" t="e">
        <f>IF(CX23=#REF!,"gleich","ungleich")</f>
        <v>#REF!</v>
      </c>
      <c r="EF24" s="186"/>
      <c r="EG24" s="186"/>
      <c r="EH24" s="186"/>
      <c r="EI24" s="186"/>
      <c r="EJ24" s="186"/>
      <c r="EK24" s="186"/>
      <c r="EL24" s="186"/>
      <c r="EM24" s="173"/>
      <c r="EN24" s="186"/>
      <c r="EO24" s="186"/>
      <c r="EP24" s="724"/>
      <c r="EQ24" s="382" t="s">
        <v>6088</v>
      </c>
      <c r="ER24" s="382" t="s">
        <v>6109</v>
      </c>
      <c r="ES24" s="382"/>
      <c r="ET24" s="108"/>
      <c r="EU24" s="182" t="str">
        <f t="shared" si="30"/>
        <v>AIZTI,SL, ES_B20479531_sinv.pdf</v>
      </c>
    </row>
    <row r="25" spans="1:151" ht="76.5">
      <c r="A25" s="1000" t="s">
        <v>664</v>
      </c>
      <c r="B25" s="638" t="s">
        <v>4626</v>
      </c>
      <c r="C25" s="338" t="s">
        <v>42</v>
      </c>
      <c r="D25" s="186" t="s">
        <v>666</v>
      </c>
      <c r="E25" s="186"/>
      <c r="F25" s="186"/>
      <c r="G25" s="186"/>
      <c r="H25" s="186"/>
      <c r="I25" s="191" t="s">
        <v>663</v>
      </c>
      <c r="J25" s="191" t="s">
        <v>6732</v>
      </c>
      <c r="K25" s="191" t="s">
        <v>6733</v>
      </c>
      <c r="L25" s="1064" t="s">
        <v>7527</v>
      </c>
      <c r="M25" s="1071" t="s">
        <v>7528</v>
      </c>
      <c r="N25" s="847" t="s">
        <v>766</v>
      </c>
      <c r="O25" s="387"/>
      <c r="P25" s="540">
        <v>2</v>
      </c>
      <c r="Q25" s="539">
        <v>100</v>
      </c>
      <c r="R25" s="540">
        <v>0</v>
      </c>
      <c r="S25" s="338"/>
      <c r="T25" s="63"/>
      <c r="U25" s="63"/>
      <c r="V25" s="425">
        <v>0</v>
      </c>
      <c r="W25" s="425">
        <v>0</v>
      </c>
      <c r="X25" s="919">
        <v>0.75</v>
      </c>
      <c r="Y25" s="425">
        <v>2.5</v>
      </c>
      <c r="Z25" s="41" t="s">
        <v>45</v>
      </c>
      <c r="AA25" s="41" t="s">
        <v>45</v>
      </c>
      <c r="AB25" s="188" t="s">
        <v>3212</v>
      </c>
      <c r="AC25" s="13" t="s">
        <v>7377</v>
      </c>
      <c r="AD25" s="813" t="s">
        <v>5689</v>
      </c>
      <c r="AE25" s="723">
        <v>42928</v>
      </c>
      <c r="AF25" s="356"/>
      <c r="AG25" s="728" t="s">
        <v>199</v>
      </c>
      <c r="AH25" s="927" t="s">
        <v>192</v>
      </c>
      <c r="AI25" s="63" t="s">
        <v>5764</v>
      </c>
      <c r="AJ25" s="63" t="str">
        <f t="shared" si="32"/>
        <v>NO</v>
      </c>
      <c r="AK25" s="64" t="str">
        <f>VLOOKUP(X25,aux!$G$1:$I$22,2,FALSE)</f>
        <v>zero point seven five</v>
      </c>
      <c r="AL25" s="64" t="str">
        <f>VLOOKUP(X25,aux!$G$1:$J$22,4,FALSE)</f>
        <v>null komma sieben fünf</v>
      </c>
      <c r="AM25" s="214">
        <f t="shared" si="1"/>
        <v>75</v>
      </c>
      <c r="AN25" s="214" t="str">
        <f>IF(INT(AM25)=AM25,EnglishNumber(AM25), _xlfn.CONCAT(EnglishNumber(INT(AM25)), " point ", EnglishNumber(ROUND(INT((AM25 - INT(AM25)) * 10),  0)), " ", EnglishNumber(ROUND((AM25 - INT(AM25))*100 - (INT((AM25-INT(AM25))*10)*10), 0))))</f>
        <v>seventy-five</v>
      </c>
      <c r="AO25" s="214" t="str">
        <f>IF(INT(AM25)=AM25,FctZahl_In_Worten(AM25), _xlfn.CONCAT(FctZahl_In_Worten(INT(AM25)), " komma ", FctZahl_In_Worten(ROUND(INT((AM25 - INT(AM25)) * 10),  0)), " ", FctZahl_In_Worten(ROUND((AM25 - INT(AM25))*100 - (INT((AM25-INT(AM25))*10)*10), 0))))</f>
        <v>fünfundsiebzig</v>
      </c>
      <c r="AP25" s="64" t="str">
        <f>EnglishNumber(Q25)</f>
        <v>one hundred</v>
      </c>
      <c r="AQ25" s="64" t="str">
        <f>FctZahl_In_Worten(Q25)</f>
        <v>einhundert</v>
      </c>
      <c r="AR25" s="64" t="str">
        <f>FctZahl_In_Worten(R25)</f>
        <v>null</v>
      </c>
      <c r="AS25" s="64" t="str">
        <f>VLOOKUP(V25,aux!$K$1:$M$11,2,FALSE)</f>
        <v>zero</v>
      </c>
      <c r="AT25" s="64" t="str">
        <f>VLOOKUP(W25,aux!$K$1:$M$11,2,FALSE)</f>
        <v>zero</v>
      </c>
      <c r="AU25" s="64" t="str">
        <f t="shared" si="2"/>
        <v/>
      </c>
      <c r="AV25" s="49" t="str">
        <f t="shared" si="3"/>
        <v/>
      </c>
      <c r="AW25" s="65" t="str">
        <f t="shared" si="4"/>
        <v>ES_22521770D_CPA_EN</v>
      </c>
      <c r="AX25" s="65" t="str">
        <f t="shared" si="5"/>
        <v>ES_22521770D_DoT_EN</v>
      </c>
      <c r="AY25" s="65" t="str">
        <f t="shared" si="6"/>
        <v>ES_22521770D_Dis_EN</v>
      </c>
      <c r="AZ25" s="65" t="str">
        <f t="shared" si="7"/>
        <v>ES_22521770D_CPA_DE</v>
      </c>
      <c r="BA25" s="65" t="str">
        <f t="shared" si="8"/>
        <v>ES_22521770D_DoT_DE</v>
      </c>
      <c r="BB25" s="65" t="str">
        <f t="shared" si="9"/>
        <v>ES_22521770D_CPA_ES</v>
      </c>
      <c r="BC25" s="215" t="str">
        <f t="shared" si="10"/>
        <v>ES_22521770D_DoT_ES</v>
      </c>
      <c r="BD25" s="65" t="str">
        <f t="shared" si="11"/>
        <v>ALAPONT GIMENO, ELVIRA</v>
      </c>
      <c r="BE25" s="64" t="str">
        <f>VLOOKUP(C25,aux!$A$1:$B$260,2,FALSE)</f>
        <v>Spain</v>
      </c>
      <c r="BF25" s="64" t="str">
        <f>VLOOKUP(C25,aux!$A$1:$C$260,3,FALSE)</f>
        <v>Spanien</v>
      </c>
      <c r="BG25" s="66" t="str">
        <f t="shared" si="12"/>
        <v/>
      </c>
      <c r="BH25" s="66" t="str">
        <f t="shared" si="33"/>
        <v/>
      </c>
      <c r="BI25" s="66">
        <f t="shared" si="43"/>
        <v>0</v>
      </c>
      <c r="BJ25" s="66" t="str">
        <f>IF(H25="","","and its")</f>
        <v/>
      </c>
      <c r="BK25" s="66" t="str">
        <f>IF(I25="","","and its")</f>
        <v>and its</v>
      </c>
      <c r="BL25" s="66" t="str">
        <f t="shared" si="35"/>
        <v/>
      </c>
      <c r="BM25" s="66" t="str">
        <f t="shared" si="36"/>
        <v>und</v>
      </c>
      <c r="BN25" s="66" t="str">
        <f t="shared" si="37"/>
        <v/>
      </c>
      <c r="BO25" s="66" t="str">
        <f t="shared" si="38"/>
        <v>y su</v>
      </c>
      <c r="BP25" s="216" t="str">
        <f>VLOOKUP(X25,aux!$G$1:$I$22,3,FALSE)</f>
        <v>cero coma siete cinco</v>
      </c>
      <c r="BQ25" s="66" t="str">
        <f t="shared" si="39"/>
        <v>Por</v>
      </c>
      <c r="BR25" s="66" t="str">
        <f>VLOOKUP(C25,aux!$D$1:$E$307,2,FALSE)</f>
        <v>España</v>
      </c>
      <c r="BS25" s="66" t="str">
        <f t="shared" si="40"/>
        <v>Ciento</v>
      </c>
      <c r="BT25" s="66" t="str">
        <f t="shared" si="41"/>
        <v>Cero</v>
      </c>
      <c r="BU25" s="66" t="str">
        <f t="shared" si="42"/>
        <v>Cero</v>
      </c>
      <c r="BV25" s="137"/>
      <c r="BW25" s="51"/>
      <c r="BX25" s="137"/>
      <c r="BY25" s="143"/>
      <c r="BZ25" s="137"/>
      <c r="CA25" s="1112">
        <v>42920</v>
      </c>
      <c r="CB25" s="342">
        <v>42920</v>
      </c>
      <c r="CC25" s="342">
        <v>42921</v>
      </c>
      <c r="CD25" s="434" t="s">
        <v>2233</v>
      </c>
      <c r="CE25" s="342">
        <v>42922</v>
      </c>
      <c r="CF25" s="434" t="s">
        <v>2233</v>
      </c>
      <c r="CG25" s="342">
        <v>42922</v>
      </c>
      <c r="CH25" s="741"/>
      <c r="CI25" s="155">
        <v>1</v>
      </c>
      <c r="CJ25" s="61" t="s">
        <v>2257</v>
      </c>
      <c r="CK25" s="62" t="s">
        <v>2610</v>
      </c>
      <c r="CL25" s="102" t="str">
        <f t="shared" si="23"/>
        <v>ALAPONT GIMENO, ELVIRA_ ES_22521770D_DOT_EN_2sig</v>
      </c>
      <c r="CM25" s="102" t="str">
        <f t="shared" si="24"/>
        <v>ALAPONT GIMENO, ELVIRA_ES_22521770D_CPA_EN_2sig</v>
      </c>
      <c r="CN25" s="102" t="str">
        <f t="shared" si="25"/>
        <v>ALAPONT GIMENO, ELVIRA_ ES_22521770D_DOT_EN_2sig_stamped</v>
      </c>
      <c r="CO25" s="102" t="str">
        <f t="shared" si="26"/>
        <v>ALAPONT GIMENO, ELVIRA_ES_22521770D_DOT_EN_o</v>
      </c>
      <c r="CP25" s="102" t="str">
        <f t="shared" si="27"/>
        <v>ALAPONT GIMENO, ELVIRA_ES_22521770D_DOT_EN_o_stamped</v>
      </c>
      <c r="CQ25" s="102" t="str">
        <f t="shared" si="28"/>
        <v>ALAPONT GIMENO, ELVIRA_ES_22521770D_powers</v>
      </c>
      <c r="CR25" s="68" t="s">
        <v>49</v>
      </c>
      <c r="CS25" s="68" t="s">
        <v>49</v>
      </c>
      <c r="CT25" s="61" t="s">
        <v>49</v>
      </c>
      <c r="CU25" s="148">
        <f t="shared" si="45"/>
        <v>1</v>
      </c>
      <c r="CV25" s="56" t="s">
        <v>2117</v>
      </c>
      <c r="CW25" s="56" t="s">
        <v>2120</v>
      </c>
      <c r="CX25" s="152"/>
      <c r="CY25" s="208"/>
      <c r="CZ25" s="208"/>
      <c r="DA25" s="320"/>
      <c r="DB25" s="320"/>
      <c r="DC25" s="208"/>
      <c r="DD25" s="208"/>
      <c r="DE25" s="320"/>
      <c r="DF25" s="320"/>
      <c r="DG25" s="152"/>
      <c r="DH25" s="152"/>
      <c r="DI25" s="152"/>
      <c r="DJ25" s="320"/>
      <c r="DK25" s="320"/>
      <c r="DL25" s="152"/>
      <c r="DM25" s="210"/>
      <c r="DN25" s="208"/>
      <c r="DO25" s="315" t="s">
        <v>2827</v>
      </c>
      <c r="DP25" s="338"/>
      <c r="DQ25" s="969"/>
      <c r="DR25" s="805"/>
      <c r="DS25" s="522"/>
      <c r="DT25" s="69" t="s">
        <v>1469</v>
      </c>
      <c r="DU25" s="69"/>
      <c r="DV25" s="87"/>
      <c r="DW25" s="87"/>
      <c r="DX25" s="87"/>
      <c r="DY25" s="87"/>
      <c r="DZ25" s="87"/>
      <c r="EA25" s="359" t="str">
        <f t="shared" si="29"/>
        <v>6</v>
      </c>
      <c r="EB25" s="359">
        <v>6</v>
      </c>
      <c r="EC25" s="88"/>
      <c r="ED25" s="88"/>
      <c r="EE25" s="88" t="e">
        <f>IF(CX24=#REF!,"gleich","ungleich")</f>
        <v>#REF!</v>
      </c>
      <c r="EF25" s="186"/>
      <c r="EG25" s="186"/>
      <c r="EH25" s="186"/>
      <c r="EI25" s="186"/>
      <c r="EJ25" s="186"/>
      <c r="EK25" s="186"/>
      <c r="EL25" s="186"/>
      <c r="EM25" s="173"/>
      <c r="EN25" s="186"/>
      <c r="EO25" s="186"/>
      <c r="EP25" s="724"/>
      <c r="EQ25" s="382" t="s">
        <v>6100</v>
      </c>
      <c r="ER25" s="382" t="s">
        <v>6100</v>
      </c>
      <c r="ES25" s="382"/>
      <c r="ET25" s="108"/>
      <c r="EU25" s="182" t="str">
        <f t="shared" si="30"/>
        <v>ALAPONT GIMENO, ELVIRA, ES_22521770D_sinv.pdf</v>
      </c>
    </row>
    <row r="26" spans="1:151" ht="72">
      <c r="A26" s="1000" t="s">
        <v>211</v>
      </c>
      <c r="B26" s="638" t="s">
        <v>4627</v>
      </c>
      <c r="C26" s="338" t="s">
        <v>42</v>
      </c>
      <c r="D26" s="186" t="s">
        <v>213</v>
      </c>
      <c r="E26" s="186"/>
      <c r="F26" s="186"/>
      <c r="G26" s="186"/>
      <c r="H26" s="186"/>
      <c r="I26" s="191" t="s">
        <v>54</v>
      </c>
      <c r="J26" s="191" t="s">
        <v>213</v>
      </c>
      <c r="K26" s="186" t="s">
        <v>2776</v>
      </c>
      <c r="L26" s="571" t="s">
        <v>56</v>
      </c>
      <c r="M26" s="199"/>
      <c r="N26" s="846" t="s">
        <v>7419</v>
      </c>
      <c r="O26" s="384" t="s">
        <v>384</v>
      </c>
      <c r="P26" s="540">
        <v>3</v>
      </c>
      <c r="Q26" s="539">
        <v>100</v>
      </c>
      <c r="R26" s="540">
        <v>0</v>
      </c>
      <c r="S26" s="338"/>
      <c r="T26" s="63"/>
      <c r="U26" s="63"/>
      <c r="V26" s="425">
        <v>0</v>
      </c>
      <c r="W26" s="425">
        <v>0</v>
      </c>
      <c r="X26" s="919">
        <v>0.7</v>
      </c>
      <c r="Y26" s="425">
        <v>2.5</v>
      </c>
      <c r="Z26" s="41" t="s">
        <v>45</v>
      </c>
      <c r="AA26" s="41" t="s">
        <v>45</v>
      </c>
      <c r="AB26" s="188" t="s">
        <v>3212</v>
      </c>
      <c r="AC26" s="13" t="s">
        <v>7377</v>
      </c>
      <c r="AD26" s="813" t="s">
        <v>5689</v>
      </c>
      <c r="AE26" s="723">
        <v>42928</v>
      </c>
      <c r="AF26" s="356"/>
      <c r="AG26" s="450" t="s">
        <v>199</v>
      </c>
      <c r="AH26" s="927" t="s">
        <v>192</v>
      </c>
      <c r="AI26" s="63" t="s">
        <v>5764</v>
      </c>
      <c r="AJ26" s="63" t="str">
        <f t="shared" si="32"/>
        <v>NO</v>
      </c>
      <c r="AK26" s="64" t="str">
        <f>VLOOKUP(X26,aux!$G$1:$I$22,2,FALSE)</f>
        <v>zero point seven</v>
      </c>
      <c r="AL26" s="64" t="str">
        <f>VLOOKUP(X26,aux!$G$1:$J$22,4,FALSE)</f>
        <v>null komma sieben</v>
      </c>
      <c r="AM26" s="214">
        <f t="shared" si="1"/>
        <v>70</v>
      </c>
      <c r="AN26" s="214" t="str">
        <f>IF(INT(AM26)=AM26,EnglishNumber(AM26), _xlfn.CONCAT(EnglishNumber(INT(AM26)), " point ", EnglishNumber(ROUND(INT((AM26 - INT(AM26)) * 10),  0)), " ", EnglishNumber(ROUND((AM26 - INT(AM26))*100 - (INT((AM26-INT(AM26))*10)*10), 0))))</f>
        <v>seventy</v>
      </c>
      <c r="AO26" s="214" t="str">
        <f>IF(INT(AM26)=AM26,FctZahl_In_Worten(AM26), _xlfn.CONCAT(FctZahl_In_Worten(INT(AM26)), " komma ", FctZahl_In_Worten(ROUND(INT((AM26 - INT(AM26)) * 10),  0)), " ", FctZahl_In_Worten(ROUND((AM26 - INT(AM26))*100 - (INT((AM26-INT(AM26))*10)*10), 0))))</f>
        <v>siebzig</v>
      </c>
      <c r="AP26" s="64" t="str">
        <f>EnglishNumber(Q26)</f>
        <v>one hundred</v>
      </c>
      <c r="AQ26" s="64" t="str">
        <f>FctZahl_In_Worten(Q26)</f>
        <v>einhundert</v>
      </c>
      <c r="AR26" s="64" t="str">
        <f>FctZahl_In_Worten(R26)</f>
        <v>null</v>
      </c>
      <c r="AS26" s="64" t="str">
        <f>VLOOKUP(V26,aux!$K$1:$M$11,2,FALSE)</f>
        <v>zero</v>
      </c>
      <c r="AT26" s="64" t="str">
        <f>VLOOKUP(W26,aux!$K$1:$M$11,2,FALSE)</f>
        <v>zero</v>
      </c>
      <c r="AU26" s="64" t="str">
        <f t="shared" si="2"/>
        <v/>
      </c>
      <c r="AV26" s="49" t="str">
        <f t="shared" si="3"/>
        <v/>
      </c>
      <c r="AW26" s="65" t="str">
        <f t="shared" si="4"/>
        <v>ES_06233174J_CPA_EN</v>
      </c>
      <c r="AX26" s="65" t="str">
        <f t="shared" si="5"/>
        <v>ES_06233174J_DoT_EN</v>
      </c>
      <c r="AY26" s="65" t="str">
        <f t="shared" si="6"/>
        <v>ES_06233174J_Dis_EN</v>
      </c>
      <c r="AZ26" s="65" t="str">
        <f t="shared" si="7"/>
        <v>ES_06233174J_CPA_DE</v>
      </c>
      <c r="BA26" s="65" t="str">
        <f t="shared" si="8"/>
        <v>ES_06233174J_DoT_DE</v>
      </c>
      <c r="BB26" s="65" t="str">
        <f t="shared" si="9"/>
        <v>ES_06233174J_CPA_ES</v>
      </c>
      <c r="BC26" s="215" t="str">
        <f t="shared" si="10"/>
        <v>ES_06233174J_DoT_ES</v>
      </c>
      <c r="BD26" s="65" t="str">
        <f t="shared" si="11"/>
        <v>ALBERTO MUÑOZ ABAD</v>
      </c>
      <c r="BE26" s="64" t="str">
        <f>VLOOKUP(C26,aux!$A$1:$B$260,2,FALSE)</f>
        <v>Spain</v>
      </c>
      <c r="BF26" s="64" t="str">
        <f>VLOOKUP(C26,aux!$A$1:$C$260,3,FALSE)</f>
        <v>Spanien</v>
      </c>
      <c r="BG26" s="66" t="str">
        <f t="shared" si="12"/>
        <v/>
      </c>
      <c r="BH26" s="66" t="str">
        <f t="shared" si="33"/>
        <v/>
      </c>
      <c r="BI26" s="66">
        <f t="shared" si="43"/>
        <v>0</v>
      </c>
      <c r="BJ26" s="66" t="str">
        <f>IF(H26="","","and its")</f>
        <v/>
      </c>
      <c r="BK26" s="66" t="str">
        <f>IF(I26="","","and its")</f>
        <v>and its</v>
      </c>
      <c r="BL26" s="66" t="str">
        <f t="shared" si="35"/>
        <v/>
      </c>
      <c r="BM26" s="66" t="str">
        <f t="shared" si="36"/>
        <v>und</v>
      </c>
      <c r="BN26" s="66" t="str">
        <f t="shared" si="37"/>
        <v/>
      </c>
      <c r="BO26" s="66" t="str">
        <f t="shared" si="38"/>
        <v>y su</v>
      </c>
      <c r="BP26" s="216" t="str">
        <f>VLOOKUP(X26,aux!$G$1:$I$22,3,FALSE)</f>
        <v xml:space="preserve">cero coma siete </v>
      </c>
      <c r="BQ26" s="66" t="str">
        <f t="shared" si="39"/>
        <v>Por</v>
      </c>
      <c r="BR26" s="66" t="str">
        <f>VLOOKUP(C26,aux!$D$1:$E$307,2,FALSE)</f>
        <v>España</v>
      </c>
      <c r="BS26" s="66" t="str">
        <f t="shared" si="40"/>
        <v>Ciento</v>
      </c>
      <c r="BT26" s="66" t="str">
        <f t="shared" si="41"/>
        <v>Cero</v>
      </c>
      <c r="BU26" s="66" t="str">
        <f t="shared" si="42"/>
        <v>Cero</v>
      </c>
      <c r="BV26" s="137"/>
      <c r="BW26" s="51"/>
      <c r="BX26" s="137"/>
      <c r="BY26" s="143"/>
      <c r="BZ26" s="137"/>
      <c r="CA26" s="1112">
        <v>42920</v>
      </c>
      <c r="CB26" s="342">
        <v>42920</v>
      </c>
      <c r="CC26" s="342">
        <v>42920</v>
      </c>
      <c r="CD26" s="434"/>
      <c r="CE26" s="342">
        <v>42921</v>
      </c>
      <c r="CF26" s="434"/>
      <c r="CG26" s="342">
        <v>42922</v>
      </c>
      <c r="CH26" s="1264"/>
      <c r="CI26" s="155">
        <v>1</v>
      </c>
      <c r="CJ26" s="61" t="s">
        <v>2258</v>
      </c>
      <c r="CK26" s="62" t="s">
        <v>2443</v>
      </c>
      <c r="CL26" s="102" t="str">
        <f t="shared" si="23"/>
        <v>ALBERTO MUÑOZ ABAD_ ES_06233174J_DOT_EN_2sig</v>
      </c>
      <c r="CM26" s="102" t="str">
        <f t="shared" si="24"/>
        <v>ALBERTO MUÑOZ ABAD_ES_06233174J_CPA_EN_2sig</v>
      </c>
      <c r="CN26" s="102" t="str">
        <f t="shared" si="25"/>
        <v>ALBERTO MUÑOZ ABAD_ ES_06233174J_DOT_EN_2sig_stamped</v>
      </c>
      <c r="CO26" s="102" t="str">
        <f t="shared" si="26"/>
        <v>ALBERTO MUÑOZ ABAD_ES_06233174J_DOT_EN_o</v>
      </c>
      <c r="CP26" s="102" t="str">
        <f t="shared" si="27"/>
        <v>ALBERTO MUÑOZ ABAD_ES_06233174J_DOT_EN_o_stamped</v>
      </c>
      <c r="CQ26" s="102" t="str">
        <f t="shared" si="28"/>
        <v>ALBERTO MUÑOZ ABAD_ES_06233174J_powers</v>
      </c>
      <c r="CR26" s="68" t="s">
        <v>49</v>
      </c>
      <c r="CS26" s="68" t="s">
        <v>49</v>
      </c>
      <c r="CT26" s="61" t="s">
        <v>49</v>
      </c>
      <c r="CU26" s="148">
        <f t="shared" si="45"/>
        <v>1</v>
      </c>
      <c r="CV26" s="56" t="b">
        <v>1</v>
      </c>
      <c r="CW26" s="56" t="b">
        <v>1</v>
      </c>
      <c r="CX26" s="152"/>
      <c r="CY26" s="208"/>
      <c r="CZ26" s="208"/>
      <c r="DA26" s="320"/>
      <c r="DB26" s="320"/>
      <c r="DC26" s="208"/>
      <c r="DD26" s="208"/>
      <c r="DE26" s="320"/>
      <c r="DF26" s="320"/>
      <c r="DG26" s="152"/>
      <c r="DH26" s="152"/>
      <c r="DI26" s="152"/>
      <c r="DJ26" s="320"/>
      <c r="DK26" s="320"/>
      <c r="DL26" s="152"/>
      <c r="DM26" s="210"/>
      <c r="DN26" s="208"/>
      <c r="DO26" s="315" t="s">
        <v>2756</v>
      </c>
      <c r="DP26" s="338"/>
      <c r="DQ26" s="969"/>
      <c r="DR26" s="805"/>
      <c r="DS26" s="522"/>
      <c r="DT26" s="69" t="s">
        <v>49</v>
      </c>
      <c r="DU26" s="69"/>
      <c r="DV26" s="87"/>
      <c r="DW26" s="87"/>
      <c r="DX26" s="87"/>
      <c r="DY26" s="87"/>
      <c r="DZ26" s="87"/>
      <c r="EA26" s="359" t="str">
        <f t="shared" si="29"/>
        <v>7</v>
      </c>
      <c r="EB26" s="359">
        <v>7</v>
      </c>
      <c r="EC26" s="88"/>
      <c r="ED26" s="88"/>
      <c r="EE26" s="88" t="e">
        <f>IF(CX25=#REF!,"gleich","ungleich")</f>
        <v>#REF!</v>
      </c>
      <c r="EF26" s="186"/>
      <c r="EG26" s="186"/>
      <c r="EH26" s="186"/>
      <c r="EI26" s="186"/>
      <c r="EJ26" s="186"/>
      <c r="EK26" s="186"/>
      <c r="EL26" s="186"/>
      <c r="EM26" s="173"/>
      <c r="EN26" s="186"/>
      <c r="EO26" s="186"/>
      <c r="EP26" s="724"/>
      <c r="EQ26" s="382" t="s">
        <v>6100</v>
      </c>
      <c r="ER26" s="382" t="s">
        <v>6100</v>
      </c>
      <c r="ES26" s="382"/>
      <c r="ET26" s="108"/>
      <c r="EU26" s="182" t="str">
        <f t="shared" si="30"/>
        <v>ALBERTO MUÑOZ ABAD, ES_06233174J_sinv.pdf</v>
      </c>
    </row>
    <row r="27" spans="1:151" ht="76.5">
      <c r="A27" s="1000" t="s">
        <v>157</v>
      </c>
      <c r="B27" s="638" t="s">
        <v>4628</v>
      </c>
      <c r="C27" s="338" t="s">
        <v>42</v>
      </c>
      <c r="D27" s="186" t="s">
        <v>991</v>
      </c>
      <c r="E27" s="186"/>
      <c r="F27" s="186"/>
      <c r="G27" s="186"/>
      <c r="H27" s="186"/>
      <c r="I27" s="191" t="s">
        <v>158</v>
      </c>
      <c r="J27" s="191" t="s">
        <v>2086</v>
      </c>
      <c r="K27" s="191" t="s">
        <v>2634</v>
      </c>
      <c r="L27" s="571" t="s">
        <v>891</v>
      </c>
      <c r="M27" s="199"/>
      <c r="N27" s="846" t="s">
        <v>1700</v>
      </c>
      <c r="O27" s="384" t="s">
        <v>229</v>
      </c>
      <c r="P27" s="540">
        <v>7</v>
      </c>
      <c r="Q27" s="539">
        <v>100</v>
      </c>
      <c r="R27" s="540">
        <v>0</v>
      </c>
      <c r="S27" s="338"/>
      <c r="T27" s="63"/>
      <c r="U27" s="63"/>
      <c r="V27" s="425">
        <v>0</v>
      </c>
      <c r="W27" s="425">
        <v>0</v>
      </c>
      <c r="X27" s="919">
        <v>0.7</v>
      </c>
      <c r="Y27" s="425">
        <v>2.5</v>
      </c>
      <c r="Z27" s="41" t="s">
        <v>45</v>
      </c>
      <c r="AA27" s="41" t="s">
        <v>45</v>
      </c>
      <c r="AB27" s="188" t="s">
        <v>3212</v>
      </c>
      <c r="AC27" s="13" t="s">
        <v>7377</v>
      </c>
      <c r="AD27" s="813" t="s">
        <v>5689</v>
      </c>
      <c r="AE27" s="723">
        <v>42928</v>
      </c>
      <c r="AF27" s="191" t="s">
        <v>5411</v>
      </c>
      <c r="AG27" s="419"/>
      <c r="AH27" s="927" t="s">
        <v>192</v>
      </c>
      <c r="AI27" s="63" t="s">
        <v>5764</v>
      </c>
      <c r="AJ27" s="63" t="str">
        <f t="shared" si="32"/>
        <v>NO</v>
      </c>
      <c r="AK27" s="64" t="str">
        <f>VLOOKUP(X27,aux!$G$1:$I$22,2,FALSE)</f>
        <v>zero point seven</v>
      </c>
      <c r="AL27" s="64" t="str">
        <f>VLOOKUP(X27,aux!$G$1:$J$22,4,FALSE)</f>
        <v>null komma sieben</v>
      </c>
      <c r="AM27" s="214">
        <f t="shared" si="1"/>
        <v>70</v>
      </c>
      <c r="AN27" s="214" t="str">
        <f>IF(INT(AM27)=AM27,EnglishNumber(AM27), _xlfn.CONCAT(EnglishNumber(INT(AM27)), " point ", EnglishNumber(ROUND(INT((AM27 - INT(AM27)) * 10),  0)), " ", EnglishNumber(ROUND((AM27 - INT(AM27))*100 - (INT((AM27-INT(AM27))*10)*10), 0))))</f>
        <v>seventy</v>
      </c>
      <c r="AO27" s="214" t="str">
        <f>IF(INT(AM27)=AM27,FctZahl_In_Worten(AM27), _xlfn.CONCAT(FctZahl_In_Worten(INT(AM27)), " komma ", FctZahl_In_Worten(ROUND(INT((AM27 - INT(AM27)) * 10),  0)), " ", FctZahl_In_Worten(ROUND((AM27 - INT(AM27))*100 - (INT((AM27-INT(AM27))*10)*10), 0))))</f>
        <v>siebzig</v>
      </c>
      <c r="AP27" s="64" t="str">
        <f>EnglishNumber(Q27)</f>
        <v>one hundred</v>
      </c>
      <c r="AQ27" s="64" t="str">
        <f>FctZahl_In_Worten(Q27)</f>
        <v>einhundert</v>
      </c>
      <c r="AR27" s="64" t="str">
        <f>FctZahl_In_Worten(R27)</f>
        <v>null</v>
      </c>
      <c r="AS27" s="64" t="str">
        <f>VLOOKUP(V27,aux!$K$1:$M$11,2,FALSE)</f>
        <v>zero</v>
      </c>
      <c r="AT27" s="64" t="str">
        <f>VLOOKUP(W27,aux!$K$1:$M$11,2,FALSE)</f>
        <v>zero</v>
      </c>
      <c r="AU27" s="64" t="str">
        <f t="shared" si="2"/>
        <v/>
      </c>
      <c r="AV27" s="49" t="str">
        <f t="shared" si="3"/>
        <v/>
      </c>
      <c r="AW27" s="65" t="str">
        <f t="shared" si="4"/>
        <v>ES_22450103X_CPA_EN</v>
      </c>
      <c r="AX27" s="65" t="str">
        <f t="shared" si="5"/>
        <v>ES_22450103X_DoT_EN</v>
      </c>
      <c r="AY27" s="65" t="str">
        <f t="shared" si="6"/>
        <v>ES_22450103X_Dis_EN</v>
      </c>
      <c r="AZ27" s="65" t="str">
        <f t="shared" si="7"/>
        <v>ES_22450103X_CPA_DE</v>
      </c>
      <c r="BA27" s="65" t="str">
        <f t="shared" si="8"/>
        <v>ES_22450103X_DoT_DE</v>
      </c>
      <c r="BB27" s="65" t="str">
        <f t="shared" si="9"/>
        <v>ES_22450103X_CPA_ES</v>
      </c>
      <c r="BC27" s="215" t="str">
        <f t="shared" si="10"/>
        <v>ES_22450103X_DoT_ES</v>
      </c>
      <c r="BD27" s="65" t="str">
        <f t="shared" si="11"/>
        <v>ALFONSO MARTINEZ GUIRAO</v>
      </c>
      <c r="BE27" s="64" t="str">
        <f>VLOOKUP(C27,aux!$A$1:$B$260,2,FALSE)</f>
        <v>Spain</v>
      </c>
      <c r="BF27" s="64" t="str">
        <f>VLOOKUP(C27,aux!$A$1:$C$260,3,FALSE)</f>
        <v>Spanien</v>
      </c>
      <c r="BG27" s="66" t="str">
        <f t="shared" si="12"/>
        <v/>
      </c>
      <c r="BH27" s="66" t="str">
        <f t="shared" si="33"/>
        <v/>
      </c>
      <c r="BI27" s="66">
        <f t="shared" si="43"/>
        <v>0</v>
      </c>
      <c r="BJ27" s="66"/>
      <c r="BK27" s="66"/>
      <c r="BL27" s="66" t="str">
        <f t="shared" si="35"/>
        <v/>
      </c>
      <c r="BM27" s="66" t="str">
        <f t="shared" si="36"/>
        <v>und</v>
      </c>
      <c r="BN27" s="66" t="str">
        <f t="shared" si="37"/>
        <v/>
      </c>
      <c r="BO27" s="66" t="str">
        <f t="shared" si="38"/>
        <v>y su</v>
      </c>
      <c r="BP27" s="216" t="str">
        <f>VLOOKUP(X27,aux!$G$1:$I$22,3,FALSE)</f>
        <v xml:space="preserve">cero coma siete </v>
      </c>
      <c r="BQ27" s="66" t="str">
        <f t="shared" si="39"/>
        <v>Por</v>
      </c>
      <c r="BR27" s="66" t="str">
        <f>VLOOKUP(C27,aux!$D$1:$E$307,2,FALSE)</f>
        <v>España</v>
      </c>
      <c r="BS27" s="66" t="str">
        <f t="shared" si="40"/>
        <v>Ciento</v>
      </c>
      <c r="BT27" s="66" t="str">
        <f t="shared" si="41"/>
        <v>Cero</v>
      </c>
      <c r="BU27" s="66" t="str">
        <f t="shared" si="42"/>
        <v>Cero</v>
      </c>
      <c r="BV27" s="137"/>
      <c r="BW27" s="51"/>
      <c r="BX27" s="137"/>
      <c r="BY27" s="143"/>
      <c r="BZ27" s="137"/>
      <c r="CA27" s="1112">
        <v>42922</v>
      </c>
      <c r="CB27" s="342">
        <v>42922</v>
      </c>
      <c r="CC27" s="342">
        <v>42922</v>
      </c>
      <c r="CD27" s="434"/>
      <c r="CE27" s="342">
        <v>42923</v>
      </c>
      <c r="CF27" s="434"/>
      <c r="CG27" s="342">
        <v>42926</v>
      </c>
      <c r="CH27" s="497"/>
      <c r="CI27" s="155"/>
      <c r="CJ27" s="61" t="s">
        <v>2259</v>
      </c>
      <c r="CK27" s="62" t="s">
        <v>2444</v>
      </c>
      <c r="CL27" s="102" t="str">
        <f t="shared" si="23"/>
        <v>ALFONSO MARTINEZ GUIRAO_ ES_22450103X_DOT_EN_2sig</v>
      </c>
      <c r="CM27" s="102" t="str">
        <f t="shared" si="24"/>
        <v>ALFONSO MARTINEZ GUIRAO_ES_22450103X_CPA_EN_2sig</v>
      </c>
      <c r="CN27" s="102" t="str">
        <f t="shared" si="25"/>
        <v>ALFONSO MARTINEZ GUIRAO_ ES_22450103X_DOT_EN_2sig_stamped</v>
      </c>
      <c r="CO27" s="102" t="str">
        <f t="shared" si="26"/>
        <v>ALFONSO MARTINEZ GUIRAO_ES_22450103X_DOT_EN_o</v>
      </c>
      <c r="CP27" s="102" t="str">
        <f t="shared" si="27"/>
        <v>ALFONSO MARTINEZ GUIRAO_ES_22450103X_DOT_EN_o_stamped</v>
      </c>
      <c r="CQ27" s="102" t="str">
        <f t="shared" si="28"/>
        <v>ALFONSO MARTINEZ GUIRAO_ES_22450103X_powers</v>
      </c>
      <c r="CR27" s="68" t="s">
        <v>49</v>
      </c>
      <c r="CS27" s="68" t="s">
        <v>49</v>
      </c>
      <c r="CT27" s="61" t="s">
        <v>49</v>
      </c>
      <c r="CU27" s="148">
        <f t="shared" si="45"/>
        <v>1</v>
      </c>
      <c r="CV27" s="56" t="b">
        <v>1</v>
      </c>
      <c r="CW27" s="56" t="b">
        <v>1</v>
      </c>
      <c r="CX27" s="152"/>
      <c r="CY27" s="208"/>
      <c r="CZ27" s="208"/>
      <c r="DA27" s="320"/>
      <c r="DB27" s="320"/>
      <c r="DC27" s="208"/>
      <c r="DD27" s="208"/>
      <c r="DE27" s="320"/>
      <c r="DF27" s="320"/>
      <c r="DG27" s="152"/>
      <c r="DH27" s="152"/>
      <c r="DI27" s="152"/>
      <c r="DJ27" s="319"/>
      <c r="DK27" s="319"/>
      <c r="DL27" s="152"/>
      <c r="DM27" s="210"/>
      <c r="DN27" s="208"/>
      <c r="DO27" s="315" t="s">
        <v>3001</v>
      </c>
      <c r="DP27" s="338" t="s">
        <v>1469</v>
      </c>
      <c r="DQ27" s="969"/>
      <c r="DR27" s="805"/>
      <c r="DS27" s="522"/>
      <c r="DT27" s="69" t="s">
        <v>49</v>
      </c>
      <c r="DU27" s="69"/>
      <c r="DV27" s="87"/>
      <c r="DW27" s="87"/>
      <c r="DX27" s="87"/>
      <c r="DY27" s="87"/>
      <c r="DZ27" s="87"/>
      <c r="EA27" s="359" t="str">
        <f t="shared" si="29"/>
        <v>8</v>
      </c>
      <c r="EB27" s="359">
        <v>8</v>
      </c>
      <c r="EC27" s="88"/>
      <c r="ED27" s="88"/>
      <c r="EE27" s="88" t="e">
        <f>IF(CX26=#REF!,"gleich","ungleich")</f>
        <v>#REF!</v>
      </c>
      <c r="EF27" s="186"/>
      <c r="EG27" s="186"/>
      <c r="EH27" s="186"/>
      <c r="EI27" s="186"/>
      <c r="EJ27" s="186"/>
      <c r="EK27" s="186"/>
      <c r="EL27" s="186"/>
      <c r="EM27" s="173"/>
      <c r="EN27" s="186"/>
      <c r="EO27" s="186"/>
      <c r="EP27" s="724"/>
      <c r="EQ27" s="382" t="s">
        <v>6100</v>
      </c>
      <c r="ER27" s="382" t="s">
        <v>6100</v>
      </c>
      <c r="ES27" s="382"/>
      <c r="ET27" s="108"/>
      <c r="EU27" s="182" t="str">
        <f t="shared" si="30"/>
        <v>ALFONSO MARTINEZ GUIRAO, ES_22450103X_sinv.pdf</v>
      </c>
    </row>
    <row r="28" spans="1:151" ht="76.5">
      <c r="A28" s="1003" t="s">
        <v>660</v>
      </c>
      <c r="B28" s="638" t="s">
        <v>4629</v>
      </c>
      <c r="C28" s="338" t="s">
        <v>42</v>
      </c>
      <c r="D28" s="186" t="s">
        <v>662</v>
      </c>
      <c r="E28" s="186"/>
      <c r="F28" s="186"/>
      <c r="G28" s="186"/>
      <c r="H28" s="186"/>
      <c r="I28" s="191" t="s">
        <v>663</v>
      </c>
      <c r="J28" s="191" t="s">
        <v>6732</v>
      </c>
      <c r="K28" s="191" t="s">
        <v>6733</v>
      </c>
      <c r="L28" s="1064" t="s">
        <v>7527</v>
      </c>
      <c r="M28" s="1071" t="s">
        <v>7528</v>
      </c>
      <c r="N28" s="847" t="s">
        <v>766</v>
      </c>
      <c r="O28" s="387"/>
      <c r="P28" s="540"/>
      <c r="Q28" s="539">
        <v>100</v>
      </c>
      <c r="R28" s="540">
        <v>0</v>
      </c>
      <c r="S28" s="338"/>
      <c r="T28" s="63"/>
      <c r="U28" s="63"/>
      <c r="V28" s="425">
        <v>0</v>
      </c>
      <c r="W28" s="425">
        <v>0</v>
      </c>
      <c r="X28" s="919">
        <v>0.75</v>
      </c>
      <c r="Y28" s="425">
        <v>2.5</v>
      </c>
      <c r="Z28" s="41" t="s">
        <v>45</v>
      </c>
      <c r="AA28" s="41" t="s">
        <v>45</v>
      </c>
      <c r="AB28" s="188" t="s">
        <v>3212</v>
      </c>
      <c r="AC28" s="13" t="s">
        <v>7377</v>
      </c>
      <c r="AD28" s="813" t="s">
        <v>5689</v>
      </c>
      <c r="AE28" s="723">
        <v>42928</v>
      </c>
      <c r="AF28" s="356"/>
      <c r="AG28" s="728" t="s">
        <v>199</v>
      </c>
      <c r="AH28" s="927" t="s">
        <v>192</v>
      </c>
      <c r="AI28" s="63" t="s">
        <v>5764</v>
      </c>
      <c r="AJ28" s="63" t="str">
        <f t="shared" si="32"/>
        <v>NO</v>
      </c>
      <c r="AK28" s="64" t="str">
        <f>VLOOKUP(X28,aux!$G$1:$I$22,2,FALSE)</f>
        <v>zero point seven five</v>
      </c>
      <c r="AL28" s="64" t="str">
        <f>VLOOKUP(X28,aux!$G$1:$J$22,4,FALSE)</f>
        <v>null komma sieben fünf</v>
      </c>
      <c r="AM28" s="214">
        <f t="shared" si="1"/>
        <v>75</v>
      </c>
      <c r="AN28" s="214" t="str">
        <f>IF(INT(AM28)=AM28,EnglishNumber(AM28), _xlfn.CONCAT(EnglishNumber(INT(AM28)), " point ", EnglishNumber(ROUND(INT((AM28 - INT(AM28)) * 10),  0)), " ", EnglishNumber(ROUND((AM28 - INT(AM28))*100 - (INT((AM28-INT(AM28))*10)*10), 0))))</f>
        <v>seventy-five</v>
      </c>
      <c r="AO28" s="214" t="str">
        <f>IF(INT(AM28)=AM28,FctZahl_In_Worten(AM28), _xlfn.CONCAT(FctZahl_In_Worten(INT(AM28)), " komma ", FctZahl_In_Worten(ROUND(INT((AM28 - INT(AM28)) * 10),  0)), " ", FctZahl_In_Worten(ROUND((AM28 - INT(AM28))*100 - (INT((AM28-INT(AM28))*10)*10), 0))))</f>
        <v>fünfundsiebzig</v>
      </c>
      <c r="AP28" s="64" t="str">
        <f>EnglishNumber(Q28)</f>
        <v>one hundred</v>
      </c>
      <c r="AQ28" s="64" t="str">
        <f>FctZahl_In_Worten(Q28)</f>
        <v>einhundert</v>
      </c>
      <c r="AR28" s="64" t="str">
        <f>FctZahl_In_Worten(R28)</f>
        <v>null</v>
      </c>
      <c r="AS28" s="64" t="str">
        <f>VLOOKUP(V28,aux!$K$1:$M$11,2,FALSE)</f>
        <v>zero</v>
      </c>
      <c r="AT28" s="64" t="str">
        <f>VLOOKUP(W28,aux!$K$1:$M$11,2,FALSE)</f>
        <v>zero</v>
      </c>
      <c r="AU28" s="64" t="str">
        <f t="shared" si="2"/>
        <v/>
      </c>
      <c r="AV28" s="49" t="str">
        <f t="shared" si="3"/>
        <v/>
      </c>
      <c r="AW28" s="65" t="str">
        <f t="shared" si="4"/>
        <v>ES_19462819N_CPA_EN</v>
      </c>
      <c r="AX28" s="65" t="str">
        <f t="shared" si="5"/>
        <v>ES_19462819N_DoT_EN</v>
      </c>
      <c r="AY28" s="65" t="str">
        <f t="shared" si="6"/>
        <v>ES_19462819N_Dis_EN</v>
      </c>
      <c r="AZ28" s="65" t="str">
        <f t="shared" si="7"/>
        <v>ES_19462819N_CPA_DE</v>
      </c>
      <c r="BA28" s="65" t="str">
        <f t="shared" si="8"/>
        <v>ES_19462819N_DoT_DE</v>
      </c>
      <c r="BB28" s="65" t="str">
        <f t="shared" si="9"/>
        <v>ES_19462819N_CPA_ES</v>
      </c>
      <c r="BC28" s="215" t="str">
        <f t="shared" si="10"/>
        <v>ES_19462819N_DoT_ES</v>
      </c>
      <c r="BD28" s="65" t="str">
        <f t="shared" si="11"/>
        <v>ALGARRA SANJOSE, MANUEL</v>
      </c>
      <c r="BE28" s="64" t="str">
        <f>VLOOKUP(C28,aux!$A$1:$B$260,2,FALSE)</f>
        <v>Spain</v>
      </c>
      <c r="BF28" s="64" t="str">
        <f>VLOOKUP(C28,aux!$A$1:$C$260,3,FALSE)</f>
        <v>Spanien</v>
      </c>
      <c r="BG28" s="66" t="str">
        <f t="shared" si="12"/>
        <v/>
      </c>
      <c r="BH28" s="66" t="str">
        <f t="shared" si="33"/>
        <v/>
      </c>
      <c r="BI28" s="66">
        <f t="shared" si="43"/>
        <v>0</v>
      </c>
      <c r="BJ28" s="66" t="str">
        <f t="shared" ref="BJ28:BK30" si="46">IF(H28="","","and its")</f>
        <v/>
      </c>
      <c r="BK28" s="66" t="str">
        <f t="shared" si="46"/>
        <v>and its</v>
      </c>
      <c r="BL28" s="66" t="str">
        <f t="shared" si="35"/>
        <v/>
      </c>
      <c r="BM28" s="66" t="str">
        <f t="shared" si="36"/>
        <v>und</v>
      </c>
      <c r="BN28" s="66" t="str">
        <f t="shared" si="37"/>
        <v/>
      </c>
      <c r="BO28" s="66" t="str">
        <f t="shared" si="38"/>
        <v>y su</v>
      </c>
      <c r="BP28" s="216" t="str">
        <f>VLOOKUP(X28,aux!$G$1:$I$22,3,FALSE)</f>
        <v>cero coma siete cinco</v>
      </c>
      <c r="BQ28" s="66" t="str">
        <f t="shared" si="39"/>
        <v>Por</v>
      </c>
      <c r="BR28" s="66" t="str">
        <f>VLOOKUP(C28,aux!$D$1:$E$307,2,FALSE)</f>
        <v>España</v>
      </c>
      <c r="BS28" s="66" t="str">
        <f t="shared" si="40"/>
        <v>Ciento</v>
      </c>
      <c r="BT28" s="66" t="str">
        <f t="shared" si="41"/>
        <v>Cero</v>
      </c>
      <c r="BU28" s="66" t="str">
        <f t="shared" si="42"/>
        <v>Cero</v>
      </c>
      <c r="BV28" s="137"/>
      <c r="BW28" s="51"/>
      <c r="BX28" s="137"/>
      <c r="BY28" s="143"/>
      <c r="BZ28" s="137"/>
      <c r="CA28" s="1112">
        <v>42920</v>
      </c>
      <c r="CB28" s="342">
        <v>42920</v>
      </c>
      <c r="CC28" s="342">
        <v>42921</v>
      </c>
      <c r="CD28" s="434" t="s">
        <v>2233</v>
      </c>
      <c r="CE28" s="342">
        <v>42922</v>
      </c>
      <c r="CF28" s="434" t="s">
        <v>2233</v>
      </c>
      <c r="CG28" s="342">
        <v>42922</v>
      </c>
      <c r="CH28" s="741"/>
      <c r="CI28" s="155"/>
      <c r="CJ28" s="67" t="s">
        <v>2260</v>
      </c>
      <c r="CK28" s="67" t="s">
        <v>2445</v>
      </c>
      <c r="CL28" s="102" t="str">
        <f t="shared" si="23"/>
        <v>ALGARRA SANJOSE, MANUEL_ ES_19462819N_DOT_EN_2sig</v>
      </c>
      <c r="CM28" s="102" t="str">
        <f t="shared" si="24"/>
        <v>ALGARRA SANJOSE, MANUEL_ES_19462819N_CPA_EN_2sig</v>
      </c>
      <c r="CN28" s="102" t="str">
        <f t="shared" si="25"/>
        <v>ALGARRA SANJOSE, MANUEL_ ES_19462819N_DOT_EN_2sig_stamped</v>
      </c>
      <c r="CO28" s="102" t="str">
        <f t="shared" si="26"/>
        <v>ALGARRA SANJOSE, MANUEL_ES_19462819N_DOT_EN_o</v>
      </c>
      <c r="CP28" s="102" t="str">
        <f t="shared" si="27"/>
        <v>ALGARRA SANJOSE, MANUEL_ES_19462819N_DOT_EN_o_stamped</v>
      </c>
      <c r="CQ28" s="102" t="str">
        <f t="shared" si="28"/>
        <v>ALGARRA SANJOSE, MANUEL_ES_19462819N_powers</v>
      </c>
      <c r="CR28" s="68" t="s">
        <v>49</v>
      </c>
      <c r="CS28" s="68" t="s">
        <v>49</v>
      </c>
      <c r="CT28" s="61" t="s">
        <v>49</v>
      </c>
      <c r="CU28" s="148">
        <f t="shared" si="45"/>
        <v>1</v>
      </c>
      <c r="CV28" s="56" t="s">
        <v>2117</v>
      </c>
      <c r="CW28" s="56" t="s">
        <v>2120</v>
      </c>
      <c r="CX28" s="152"/>
      <c r="CY28" s="208"/>
      <c r="CZ28" s="208"/>
      <c r="DA28" s="320"/>
      <c r="DB28" s="320"/>
      <c r="DC28" s="208"/>
      <c r="DD28" s="208"/>
      <c r="DE28" s="320"/>
      <c r="DF28" s="320"/>
      <c r="DG28" s="152"/>
      <c r="DH28" s="152"/>
      <c r="DI28" s="152"/>
      <c r="DJ28" s="320"/>
      <c r="DK28" s="320"/>
      <c r="DL28" s="152"/>
      <c r="DM28" s="210"/>
      <c r="DN28" s="208"/>
      <c r="DO28" s="315" t="s">
        <v>2827</v>
      </c>
      <c r="DP28" s="338"/>
      <c r="DQ28" s="969"/>
      <c r="DR28" s="805"/>
      <c r="DS28" s="522"/>
      <c r="DT28" s="69" t="s">
        <v>1469</v>
      </c>
      <c r="DU28" s="69"/>
      <c r="DV28" s="87"/>
      <c r="DW28" s="87"/>
      <c r="DX28" s="87"/>
      <c r="DY28" s="87"/>
      <c r="DZ28" s="87"/>
      <c r="EA28" s="359" t="str">
        <f t="shared" si="29"/>
        <v>9</v>
      </c>
      <c r="EB28" s="359">
        <v>9</v>
      </c>
      <c r="EC28" s="88"/>
      <c r="ED28" s="88"/>
      <c r="EE28" s="88" t="e">
        <f>IF(CX27=#REF!,"gleich","ungleich")</f>
        <v>#REF!</v>
      </c>
      <c r="EF28" s="186"/>
      <c r="EG28" s="186"/>
      <c r="EH28" s="186"/>
      <c r="EI28" s="186"/>
      <c r="EJ28" s="186"/>
      <c r="EK28" s="186"/>
      <c r="EL28" s="186"/>
      <c r="EM28" s="173"/>
      <c r="EN28" s="186"/>
      <c r="EO28" s="186"/>
      <c r="EP28" s="724"/>
      <c r="EQ28" s="388" t="s">
        <v>6100</v>
      </c>
      <c r="ER28" s="382" t="s">
        <v>6100</v>
      </c>
      <c r="ES28" s="388"/>
      <c r="ET28" s="108"/>
      <c r="EU28" s="182" t="str">
        <f t="shared" si="30"/>
        <v>ALGARRA SANJOSE, MANUEL, ES_19462819N_sinv.pdf</v>
      </c>
    </row>
    <row r="29" spans="1:151" ht="60">
      <c r="A29" s="530" t="s">
        <v>203</v>
      </c>
      <c r="B29" s="638" t="s">
        <v>2174</v>
      </c>
      <c r="C29" s="338" t="s">
        <v>42</v>
      </c>
      <c r="D29" s="186" t="s">
        <v>3246</v>
      </c>
      <c r="E29" s="186" t="s">
        <v>207</v>
      </c>
      <c r="F29" s="186" t="s">
        <v>206</v>
      </c>
      <c r="G29" s="186"/>
      <c r="H29" s="186"/>
      <c r="I29" s="191" t="s">
        <v>208</v>
      </c>
      <c r="J29" s="191" t="s">
        <v>209</v>
      </c>
      <c r="K29" s="191"/>
      <c r="L29" s="571" t="s">
        <v>1899</v>
      </c>
      <c r="M29" s="199"/>
      <c r="N29" s="847" t="s">
        <v>766</v>
      </c>
      <c r="O29" s="387"/>
      <c r="P29" s="540">
        <v>206</v>
      </c>
      <c r="Q29" s="539">
        <v>1000</v>
      </c>
      <c r="R29" s="540">
        <v>0</v>
      </c>
      <c r="S29" s="338"/>
      <c r="T29" s="63"/>
      <c r="U29" s="63"/>
      <c r="V29" s="425">
        <v>100</v>
      </c>
      <c r="W29" s="425">
        <v>50</v>
      </c>
      <c r="X29" s="919">
        <v>0.75</v>
      </c>
      <c r="Y29" s="425">
        <v>2.5</v>
      </c>
      <c r="Z29" s="41" t="s">
        <v>45</v>
      </c>
      <c r="AA29" s="41" t="s">
        <v>45</v>
      </c>
      <c r="AB29" s="188" t="s">
        <v>3212</v>
      </c>
      <c r="AC29" s="13" t="s">
        <v>7377</v>
      </c>
      <c r="AD29" s="813" t="s">
        <v>5689</v>
      </c>
      <c r="AE29" s="723">
        <v>42928</v>
      </c>
      <c r="AF29" s="488" t="s">
        <v>202</v>
      </c>
      <c r="AG29" s="419"/>
      <c r="AH29" s="927" t="s">
        <v>38</v>
      </c>
      <c r="AI29" s="63" t="s">
        <v>5764</v>
      </c>
      <c r="AJ29" s="63" t="str">
        <f t="shared" si="32"/>
        <v>NO</v>
      </c>
      <c r="AK29" s="64" t="str">
        <f>VLOOKUP(X29,aux!$G$1:$I$22,2,FALSE)</f>
        <v>zero point seven five</v>
      </c>
      <c r="AL29" s="64" t="str">
        <f>VLOOKUP(X29,aux!$G$1:$J$22,4,FALSE)</f>
        <v>null komma sieben fünf</v>
      </c>
      <c r="AM29" s="214">
        <f t="shared" si="1"/>
        <v>75</v>
      </c>
      <c r="AN29" s="214" t="str">
        <f>IF(INT(AM29)=AM29,EnglishNumber(AM29), _xlfn.CONCAT(EnglishNumber(INT(AM29)), " point ", EnglishNumber(ROUND(INT((AM29 - INT(AM29)) * 10),  0)), " ", EnglishNumber(ROUND((AM29 - INT(AM29))*100 - (INT((AM29-INT(AM29))*10)*10), 0))))</f>
        <v>seventy-five</v>
      </c>
      <c r="AO29" s="214" t="str">
        <f>IF(INT(AM29)=AM29,FctZahl_In_Worten(AM29), _xlfn.CONCAT(FctZahl_In_Worten(INT(AM29)), " komma ", FctZahl_In_Worten(ROUND(INT((AM29 - INT(AM29)) * 10),  0)), " ", FctZahl_In_Worten(ROUND((AM29 - INT(AM29))*100 - (INT((AM29-INT(AM29))*10)*10), 0))))</f>
        <v>fünfundsiebzig</v>
      </c>
      <c r="AP29" s="64" t="str">
        <f>EnglishNumber(Q29)</f>
        <v>one thousand</v>
      </c>
      <c r="AQ29" s="64" t="str">
        <f>FctZahl_In_Worten(Q29)</f>
        <v>eintausend</v>
      </c>
      <c r="AR29" s="64" t="str">
        <f>FctZahl_In_Worten(R29)</f>
        <v>null</v>
      </c>
      <c r="AS29" s="64" t="str">
        <f>VLOOKUP(V29,aux!$K$1:$M$11,2,FALSE)</f>
        <v>one hundred</v>
      </c>
      <c r="AT29" s="64" t="str">
        <f>VLOOKUP(W29,aux!$K$1:$M$11,2,FALSE)</f>
        <v>fifty</v>
      </c>
      <c r="AU29" s="64" t="str">
        <f t="shared" si="2"/>
        <v>For</v>
      </c>
      <c r="AV29" s="49" t="str">
        <f t="shared" si="3"/>
        <v>FERNANDO SERRADILLA FERNANDEZ, apoderado</v>
      </c>
      <c r="AW29" s="65" t="str">
        <f t="shared" si="4"/>
        <v>ES_B20816559_CPA_EN</v>
      </c>
      <c r="AX29" s="65" t="str">
        <f t="shared" si="5"/>
        <v>ES_B20816559_DoT_EN</v>
      </c>
      <c r="AY29" s="65" t="str">
        <f t="shared" si="6"/>
        <v>ES_B20816559_Dis_EN</v>
      </c>
      <c r="AZ29" s="65" t="str">
        <f t="shared" si="7"/>
        <v>ES_B20816559_CPA_DE</v>
      </c>
      <c r="BA29" s="65" t="str">
        <f t="shared" si="8"/>
        <v>ES_B20816559_DoT_DE</v>
      </c>
      <c r="BB29" s="65" t="str">
        <f t="shared" si="9"/>
        <v>ES_B20816559_CPA_ES</v>
      </c>
      <c r="BC29" s="215" t="str">
        <f t="shared" si="10"/>
        <v>ES_B20816559_DoT_ES</v>
      </c>
      <c r="BD29" s="65" t="str">
        <f t="shared" si="11"/>
        <v>ALOKALAN SL</v>
      </c>
      <c r="BE29" s="64" t="str">
        <f>VLOOKUP(C29,aux!$A$1:$B$260,2,FALSE)</f>
        <v>Spain</v>
      </c>
      <c r="BF29" s="64" t="str">
        <f>VLOOKUP(C29,aux!$A$1:$C$260,3,FALSE)</f>
        <v>Spanien</v>
      </c>
      <c r="BG29" s="66" t="str">
        <f t="shared" si="12"/>
        <v>represented by  FERNANDO SERRADILLA FERNANDEZ, apoderado</v>
      </c>
      <c r="BH29" s="66" t="str">
        <f t="shared" si="33"/>
        <v>representado por FERNANDO SERRADILLA FERNANDEZ, apoderado</v>
      </c>
      <c r="BI29" s="66">
        <f t="shared" si="43"/>
        <v>1</v>
      </c>
      <c r="BJ29" s="66" t="str">
        <f t="shared" si="46"/>
        <v/>
      </c>
      <c r="BK29" s="66" t="str">
        <f t="shared" si="46"/>
        <v>and its</v>
      </c>
      <c r="BL29" s="66" t="str">
        <f t="shared" si="35"/>
        <v/>
      </c>
      <c r="BM29" s="66" t="str">
        <f t="shared" si="36"/>
        <v>und</v>
      </c>
      <c r="BN29" s="66" t="str">
        <f t="shared" si="37"/>
        <v/>
      </c>
      <c r="BO29" s="66" t="str">
        <f t="shared" si="38"/>
        <v>y su</v>
      </c>
      <c r="BP29" s="216" t="str">
        <f>VLOOKUP(X29,aux!$G$1:$I$22,3,FALSE)</f>
        <v>cero coma siete cinco</v>
      </c>
      <c r="BQ29" s="66" t="str">
        <f t="shared" si="39"/>
        <v>Por</v>
      </c>
      <c r="BR29" s="66" t="str">
        <f>VLOOKUP(C29,aux!$D$1:$E$307,2,FALSE)</f>
        <v>España</v>
      </c>
      <c r="BS29" s="66" t="str">
        <f t="shared" si="40"/>
        <v>Un Mil</v>
      </c>
      <c r="BT29" s="66" t="str">
        <f t="shared" si="41"/>
        <v>Ciento</v>
      </c>
      <c r="BU29" s="66" t="str">
        <f t="shared" si="42"/>
        <v>Cincuenta</v>
      </c>
      <c r="BV29" s="137"/>
      <c r="BW29" s="51"/>
      <c r="BX29" s="137"/>
      <c r="BY29" s="143"/>
      <c r="BZ29" s="137"/>
      <c r="CA29" s="1112">
        <v>42920</v>
      </c>
      <c r="CB29" s="342">
        <v>42920</v>
      </c>
      <c r="CC29" s="342">
        <v>42921</v>
      </c>
      <c r="CD29" s="434" t="s">
        <v>2233</v>
      </c>
      <c r="CE29" s="342">
        <v>42923</v>
      </c>
      <c r="CF29" s="434" t="s">
        <v>2233</v>
      </c>
      <c r="CG29" s="342">
        <v>42923</v>
      </c>
      <c r="CH29" s="903" t="s">
        <v>7258</v>
      </c>
      <c r="CI29" s="155">
        <v>2</v>
      </c>
      <c r="CJ29" s="67" t="s">
        <v>2261</v>
      </c>
      <c r="CK29" s="67" t="s">
        <v>2446</v>
      </c>
      <c r="CL29" s="102" t="str">
        <f t="shared" si="23"/>
        <v>ALOKALAN SL_ ES_B20816559_DOT_EN_2sig</v>
      </c>
      <c r="CM29" s="102" t="str">
        <f t="shared" si="24"/>
        <v>ALOKALAN SL_ES_B20816559_CPA_EN_2sig</v>
      </c>
      <c r="CN29" s="102" t="str">
        <f t="shared" si="25"/>
        <v>ALOKALAN SL_ ES_B20816559_DOT_EN_2sig_stamped</v>
      </c>
      <c r="CO29" s="102" t="str">
        <f t="shared" si="26"/>
        <v>ALOKALAN SL_ES_B20816559_DOT_EN_o</v>
      </c>
      <c r="CP29" s="102" t="str">
        <f t="shared" si="27"/>
        <v>ALOKALAN SL_ES_B20816559_DOT_EN_o_stamped</v>
      </c>
      <c r="CQ29" s="102" t="str">
        <f t="shared" si="28"/>
        <v>ALOKALAN SL_ES_B20816559_powers</v>
      </c>
      <c r="CR29" s="68" t="s">
        <v>49</v>
      </c>
      <c r="CS29" s="68" t="s">
        <v>49</v>
      </c>
      <c r="CT29" s="61" t="s">
        <v>49</v>
      </c>
      <c r="CU29" s="148">
        <f t="shared" si="45"/>
        <v>2</v>
      </c>
      <c r="CV29" s="56" t="s">
        <v>2117</v>
      </c>
      <c r="CW29" s="56" t="s">
        <v>2120</v>
      </c>
      <c r="CX29" s="263"/>
      <c r="CY29" s="265"/>
      <c r="CZ29" s="265"/>
      <c r="DA29" s="264"/>
      <c r="DB29" s="264"/>
      <c r="DC29" s="265"/>
      <c r="DD29" s="265"/>
      <c r="DE29" s="264"/>
      <c r="DF29" s="264"/>
      <c r="DG29" s="263"/>
      <c r="DH29" s="263"/>
      <c r="DI29" s="263"/>
      <c r="DJ29" s="264"/>
      <c r="DK29" s="264"/>
      <c r="DL29" s="263"/>
      <c r="DM29" s="266"/>
      <c r="DN29" s="265"/>
      <c r="DO29" s="315"/>
      <c r="DP29" s="338"/>
      <c r="DQ29" s="969"/>
      <c r="DR29" s="805"/>
      <c r="DS29" s="522"/>
      <c r="DT29" s="69" t="s">
        <v>1469</v>
      </c>
      <c r="DU29" s="69"/>
      <c r="DV29" s="87"/>
      <c r="DW29" s="87"/>
      <c r="DX29" s="87"/>
      <c r="DY29" s="87"/>
      <c r="DZ29" s="87"/>
      <c r="EA29" s="359" t="str">
        <f t="shared" si="29"/>
        <v>10</v>
      </c>
      <c r="EB29" s="359">
        <v>10</v>
      </c>
      <c r="EC29" s="88"/>
      <c r="ED29" s="88"/>
      <c r="EE29" s="88" t="e">
        <f>IF(CX28=#REF!,"gleich","ungleich")</f>
        <v>#REF!</v>
      </c>
      <c r="EF29" s="186"/>
      <c r="EG29" s="186"/>
      <c r="EH29" s="186"/>
      <c r="EI29" s="186"/>
      <c r="EJ29" s="186"/>
      <c r="EK29" s="186"/>
      <c r="EL29" s="186"/>
      <c r="EM29" s="173"/>
      <c r="EN29" s="186"/>
      <c r="EO29" s="186"/>
      <c r="EP29" s="724"/>
      <c r="EQ29" s="382" t="s">
        <v>6088</v>
      </c>
      <c r="ER29" s="186" t="s">
        <v>6109</v>
      </c>
      <c r="ES29" s="186"/>
      <c r="ET29" s="108"/>
      <c r="EU29" s="182" t="str">
        <f t="shared" si="30"/>
        <v>ALOKALAN SL, ES_B20816559_sinv.pdf</v>
      </c>
    </row>
    <row r="30" spans="1:151" ht="63.75">
      <c r="A30" s="1015" t="s">
        <v>216</v>
      </c>
      <c r="B30" s="638" t="s">
        <v>4631</v>
      </c>
      <c r="C30" s="338" t="s">
        <v>42</v>
      </c>
      <c r="D30" s="191" t="s">
        <v>218</v>
      </c>
      <c r="E30" s="186"/>
      <c r="F30" s="186"/>
      <c r="G30" s="186"/>
      <c r="H30" s="186"/>
      <c r="I30" s="191" t="s">
        <v>529</v>
      </c>
      <c r="J30" s="191" t="s">
        <v>6734</v>
      </c>
      <c r="K30" s="191" t="s">
        <v>337</v>
      </c>
      <c r="L30" s="571" t="s">
        <v>219</v>
      </c>
      <c r="M30" s="199"/>
      <c r="N30" s="846" t="s">
        <v>1963</v>
      </c>
      <c r="O30" s="384" t="s">
        <v>488</v>
      </c>
      <c r="P30" s="540">
        <v>3</v>
      </c>
      <c r="Q30" s="539">
        <v>1000</v>
      </c>
      <c r="R30" s="540">
        <v>0</v>
      </c>
      <c r="S30" s="338"/>
      <c r="T30" s="63"/>
      <c r="U30" s="63"/>
      <c r="V30" s="425">
        <v>0</v>
      </c>
      <c r="W30" s="425">
        <v>0</v>
      </c>
      <c r="X30" s="919">
        <v>0.75</v>
      </c>
      <c r="Y30" s="425">
        <v>2.5</v>
      </c>
      <c r="Z30" s="41" t="s">
        <v>45</v>
      </c>
      <c r="AA30" s="41" t="s">
        <v>45</v>
      </c>
      <c r="AB30" s="188" t="s">
        <v>3212</v>
      </c>
      <c r="AC30" s="13" t="s">
        <v>7377</v>
      </c>
      <c r="AD30" s="813" t="s">
        <v>5689</v>
      </c>
      <c r="AE30" s="723">
        <v>42928</v>
      </c>
      <c r="AF30" s="356"/>
      <c r="AG30" s="450" t="s">
        <v>199</v>
      </c>
      <c r="AH30" s="927" t="s">
        <v>192</v>
      </c>
      <c r="AI30" s="63" t="s">
        <v>5764</v>
      </c>
      <c r="AJ30" s="63" t="str">
        <f t="shared" si="32"/>
        <v>NO</v>
      </c>
      <c r="AK30" s="64" t="str">
        <f>VLOOKUP(X30,aux!$G$1:$I$22,2,FALSE)</f>
        <v>zero point seven five</v>
      </c>
      <c r="AL30" s="64" t="str">
        <f>VLOOKUP(X30,aux!$G$1:$J$22,4,FALSE)</f>
        <v>null komma sieben fünf</v>
      </c>
      <c r="AM30" s="214">
        <f t="shared" si="1"/>
        <v>75</v>
      </c>
      <c r="AN30" s="214" t="str">
        <f>IF(INT(AM30)=AM30,EnglishNumber(AM30), _xlfn.CONCAT(EnglishNumber(INT(AM30)), " point ", EnglishNumber(ROUND(INT((AM30 - INT(AM30)) * 10),  0)), " ", EnglishNumber(ROUND((AM30 - INT(AM30))*100 - (INT((AM30-INT(AM30))*10)*10), 0))))</f>
        <v>seventy-five</v>
      </c>
      <c r="AO30" s="214" t="str">
        <f>IF(INT(AM30)=AM30,FctZahl_In_Worten(AM30), _xlfn.CONCAT(FctZahl_In_Worten(INT(AM30)), " komma ", FctZahl_In_Worten(ROUND(INT((AM30 - INT(AM30)) * 10),  0)), " ", FctZahl_In_Worten(ROUND((AM30 - INT(AM30))*100 - (INT((AM30-INT(AM30))*10)*10), 0))))</f>
        <v>fünfundsiebzig</v>
      </c>
      <c r="AP30" s="64" t="str">
        <f>EnglishNumber(Q30)</f>
        <v>one thousand</v>
      </c>
      <c r="AQ30" s="64" t="str">
        <f>FctZahl_In_Worten(Q30)</f>
        <v>eintausend</v>
      </c>
      <c r="AR30" s="64" t="str">
        <f>FctZahl_In_Worten(R30)</f>
        <v>null</v>
      </c>
      <c r="AS30" s="64" t="str">
        <f>VLOOKUP(V30,aux!$K$1:$M$11,2,FALSE)</f>
        <v>zero</v>
      </c>
      <c r="AT30" s="64" t="str">
        <f>VLOOKUP(W30,aux!$K$1:$M$11,2,FALSE)</f>
        <v>zero</v>
      </c>
      <c r="AU30" s="64" t="str">
        <f t="shared" si="2"/>
        <v/>
      </c>
      <c r="AV30" s="49" t="str">
        <f t="shared" si="3"/>
        <v/>
      </c>
      <c r="AW30" s="65" t="str">
        <f t="shared" si="4"/>
        <v>ES_23234524Q_CPA_EN</v>
      </c>
      <c r="AX30" s="65" t="str">
        <f t="shared" si="5"/>
        <v>ES_23234524Q_DoT_EN</v>
      </c>
      <c r="AY30" s="65" t="str">
        <f t="shared" si="6"/>
        <v>ES_23234524Q_Dis_EN</v>
      </c>
      <c r="AZ30" s="65" t="str">
        <f t="shared" si="7"/>
        <v>ES_23234524Q_CPA_DE</v>
      </c>
      <c r="BA30" s="65" t="str">
        <f t="shared" si="8"/>
        <v>ES_23234524Q_DoT_DE</v>
      </c>
      <c r="BB30" s="65" t="str">
        <f t="shared" si="9"/>
        <v>ES_23234524Q_CPA_ES</v>
      </c>
      <c r="BC30" s="215" t="str">
        <f t="shared" si="10"/>
        <v>ES_23234524Q_DoT_ES</v>
      </c>
      <c r="BD30" s="65" t="str">
        <f t="shared" si="11"/>
        <v>Antonia Garcia Ortega</v>
      </c>
      <c r="BE30" s="64" t="str">
        <f>VLOOKUP(C30,aux!$A$1:$B$260,2,FALSE)</f>
        <v>Spain</v>
      </c>
      <c r="BF30" s="64" t="str">
        <f>VLOOKUP(C30,aux!$A$1:$C$260,3,FALSE)</f>
        <v>Spanien</v>
      </c>
      <c r="BG30" s="66" t="str">
        <f t="shared" si="12"/>
        <v/>
      </c>
      <c r="BH30" s="66" t="str">
        <f t="shared" si="33"/>
        <v/>
      </c>
      <c r="BI30" s="66">
        <f t="shared" si="43"/>
        <v>0</v>
      </c>
      <c r="BJ30" s="66" t="str">
        <f t="shared" si="46"/>
        <v/>
      </c>
      <c r="BK30" s="66" t="str">
        <f t="shared" si="46"/>
        <v>and its</v>
      </c>
      <c r="BL30" s="66" t="str">
        <f t="shared" si="35"/>
        <v/>
      </c>
      <c r="BM30" s="66" t="str">
        <f t="shared" si="36"/>
        <v>und</v>
      </c>
      <c r="BN30" s="66" t="str">
        <f t="shared" si="37"/>
        <v/>
      </c>
      <c r="BO30" s="66" t="str">
        <f t="shared" si="38"/>
        <v>y su</v>
      </c>
      <c r="BP30" s="216" t="str">
        <f>VLOOKUP(X30,aux!$G$1:$I$22,3,FALSE)</f>
        <v>cero coma siete cinco</v>
      </c>
      <c r="BQ30" s="66" t="str">
        <f t="shared" si="39"/>
        <v>Por</v>
      </c>
      <c r="BR30" s="66" t="str">
        <f>VLOOKUP(C30,aux!$D$1:$E$307,2,FALSE)</f>
        <v>España</v>
      </c>
      <c r="BS30" s="66" t="str">
        <f t="shared" si="40"/>
        <v>Un Mil</v>
      </c>
      <c r="BT30" s="66" t="str">
        <f t="shared" si="41"/>
        <v>Cero</v>
      </c>
      <c r="BU30" s="66" t="str">
        <f t="shared" si="42"/>
        <v>Cero</v>
      </c>
      <c r="BV30" s="319" t="s">
        <v>1691</v>
      </c>
      <c r="BW30" s="52" t="s">
        <v>5816</v>
      </c>
      <c r="BX30" s="137">
        <v>42915</v>
      </c>
      <c r="BY30" s="143" t="s">
        <v>220</v>
      </c>
      <c r="BZ30" s="137">
        <v>42919</v>
      </c>
      <c r="CA30" s="1112" t="s">
        <v>199</v>
      </c>
      <c r="CB30" s="342">
        <v>42914</v>
      </c>
      <c r="CC30" s="342">
        <v>42920</v>
      </c>
      <c r="CD30" s="806" t="s">
        <v>2233</v>
      </c>
      <c r="CE30" s="342">
        <v>42921</v>
      </c>
      <c r="CF30" s="806" t="s">
        <v>2233</v>
      </c>
      <c r="CG30" s="342">
        <v>42922</v>
      </c>
      <c r="CH30" s="1264"/>
      <c r="CI30" s="155">
        <v>1</v>
      </c>
      <c r="CJ30" s="67" t="s">
        <v>2263</v>
      </c>
      <c r="CK30" s="67" t="s">
        <v>2448</v>
      </c>
      <c r="CL30" s="102" t="str">
        <f t="shared" si="23"/>
        <v>Antonia Garcia Ortega_ ES_23234524Q_DOT_EN_2sig</v>
      </c>
      <c r="CM30" s="102" t="str">
        <f t="shared" si="24"/>
        <v>Antonia Garcia Ortega_ES_23234524Q_CPA_EN_2sig</v>
      </c>
      <c r="CN30" s="102" t="str">
        <f t="shared" si="25"/>
        <v>Antonia Garcia Ortega_ ES_23234524Q_DOT_EN_2sig_stamped</v>
      </c>
      <c r="CO30" s="102" t="str">
        <f t="shared" si="26"/>
        <v>Antonia Garcia Ortega_ES_23234524Q_DOT_EN_o</v>
      </c>
      <c r="CP30" s="102" t="str">
        <f t="shared" si="27"/>
        <v>Antonia Garcia Ortega_ES_23234524Q_DOT_EN_o_stamped</v>
      </c>
      <c r="CQ30" s="102" t="str">
        <f t="shared" si="28"/>
        <v>Antonia Garcia Ortega_ES_23234524Q_powers</v>
      </c>
      <c r="CR30" s="68" t="s">
        <v>49</v>
      </c>
      <c r="CS30" s="68" t="s">
        <v>49</v>
      </c>
      <c r="CT30" s="61" t="s">
        <v>49</v>
      </c>
      <c r="CU30" s="148">
        <f t="shared" si="45"/>
        <v>1</v>
      </c>
      <c r="CV30" s="56" t="b">
        <v>1</v>
      </c>
      <c r="CW30" s="56" t="b">
        <v>1</v>
      </c>
      <c r="CX30" s="52" t="s">
        <v>58</v>
      </c>
      <c r="CY30" s="148">
        <v>1</v>
      </c>
      <c r="CZ30" s="148">
        <v>1</v>
      </c>
      <c r="DA30" s="315">
        <v>42914</v>
      </c>
      <c r="DB30" s="315">
        <v>42920</v>
      </c>
      <c r="DC30" s="265"/>
      <c r="DD30" s="265"/>
      <c r="DE30" s="264"/>
      <c r="DF30" s="264"/>
      <c r="DG30" s="263"/>
      <c r="DH30" s="263"/>
      <c r="DI30" s="263"/>
      <c r="DJ30" s="264"/>
      <c r="DK30" s="264"/>
      <c r="DL30" s="263"/>
      <c r="DM30" s="266"/>
      <c r="DN30" s="265"/>
      <c r="DO30" s="315"/>
      <c r="DP30" s="338"/>
      <c r="DQ30" s="969"/>
      <c r="DR30" s="805"/>
      <c r="DS30" s="522"/>
      <c r="DT30" s="69" t="s">
        <v>49</v>
      </c>
      <c r="DU30" s="69"/>
      <c r="DV30" s="87"/>
      <c r="DW30" s="87"/>
      <c r="DX30" s="87"/>
      <c r="DY30" s="87"/>
      <c r="DZ30" s="87"/>
      <c r="EA30" s="359" t="str">
        <f t="shared" si="29"/>
        <v>11</v>
      </c>
      <c r="EB30" s="359">
        <v>11</v>
      </c>
      <c r="EC30" s="88"/>
      <c r="ED30" s="88"/>
      <c r="EE30" s="88" t="e">
        <f>IF(CX29=#REF!,"gleich","ungleich")</f>
        <v>#REF!</v>
      </c>
      <c r="EF30" s="186"/>
      <c r="EG30" s="186"/>
      <c r="EH30" s="186"/>
      <c r="EI30" s="186"/>
      <c r="EJ30" s="186"/>
      <c r="EK30" s="186"/>
      <c r="EL30" s="186"/>
      <c r="EM30" s="173"/>
      <c r="EN30" s="186"/>
      <c r="EO30" s="186"/>
      <c r="EP30" s="724"/>
      <c r="EQ30" s="199" t="s">
        <v>6100</v>
      </c>
      <c r="ER30" s="382" t="s">
        <v>6100</v>
      </c>
      <c r="ES30" s="199"/>
      <c r="ET30" s="108"/>
      <c r="EU30" s="182" t="str">
        <f t="shared" si="30"/>
        <v>Antonia Garcia Ortega, ES_23234524Q_sinv.pdf</v>
      </c>
    </row>
    <row r="31" spans="1:151" ht="84">
      <c r="A31" s="1000" t="s">
        <v>888</v>
      </c>
      <c r="B31" s="638" t="s">
        <v>4632</v>
      </c>
      <c r="C31" s="338" t="s">
        <v>42</v>
      </c>
      <c r="D31" s="186" t="s">
        <v>2738</v>
      </c>
      <c r="E31" s="186"/>
      <c r="F31" s="186"/>
      <c r="G31" s="186"/>
      <c r="H31" s="186"/>
      <c r="I31" s="191" t="s">
        <v>158</v>
      </c>
      <c r="J31" s="191" t="s">
        <v>2737</v>
      </c>
      <c r="K31" s="191" t="s">
        <v>2736</v>
      </c>
      <c r="L31" s="571" t="s">
        <v>891</v>
      </c>
      <c r="M31" s="199"/>
      <c r="N31" s="846" t="s">
        <v>1700</v>
      </c>
      <c r="O31" s="384" t="s">
        <v>229</v>
      </c>
      <c r="P31" s="540">
        <v>3</v>
      </c>
      <c r="Q31" s="539">
        <v>100</v>
      </c>
      <c r="R31" s="540">
        <v>0</v>
      </c>
      <c r="S31" s="338"/>
      <c r="T31" s="63"/>
      <c r="U31" s="63"/>
      <c r="V31" s="425">
        <v>0</v>
      </c>
      <c r="W31" s="425">
        <v>0</v>
      </c>
      <c r="X31" s="919">
        <v>0.7</v>
      </c>
      <c r="Y31" s="425">
        <v>2.5</v>
      </c>
      <c r="Z31" s="41" t="s">
        <v>45</v>
      </c>
      <c r="AA31" s="41" t="s">
        <v>45</v>
      </c>
      <c r="AB31" s="188" t="s">
        <v>3212</v>
      </c>
      <c r="AC31" s="13" t="s">
        <v>7377</v>
      </c>
      <c r="AD31" s="813" t="s">
        <v>5689</v>
      </c>
      <c r="AE31" s="723">
        <v>42928</v>
      </c>
      <c r="AF31" s="184" t="s">
        <v>6083</v>
      </c>
      <c r="AG31" s="419"/>
      <c r="AH31" s="927" t="s">
        <v>192</v>
      </c>
      <c r="AI31" s="63" t="s">
        <v>5764</v>
      </c>
      <c r="AJ31" s="63" t="str">
        <f t="shared" si="32"/>
        <v>NO</v>
      </c>
      <c r="AK31" s="64" t="str">
        <f>VLOOKUP(X31,aux!$G$1:$I$22,2,FALSE)</f>
        <v>zero point seven</v>
      </c>
      <c r="AL31" s="64" t="str">
        <f>VLOOKUP(X31,aux!$G$1:$J$22,4,FALSE)</f>
        <v>null komma sieben</v>
      </c>
      <c r="AM31" s="214">
        <f t="shared" si="1"/>
        <v>70</v>
      </c>
      <c r="AN31" s="214" t="str">
        <f>IF(INT(AM31)=AM31,EnglishNumber(AM31), _xlfn.CONCAT(EnglishNumber(INT(AM31)), " point ", EnglishNumber(ROUND(INT((AM31 - INT(AM31)) * 10),  0)), " ", EnglishNumber(ROUND((AM31 - INT(AM31))*100 - (INT((AM31-INT(AM31))*10)*10), 0))))</f>
        <v>seventy</v>
      </c>
      <c r="AO31" s="214" t="str">
        <f>IF(INT(AM31)=AM31,FctZahl_In_Worten(AM31), _xlfn.CONCAT(FctZahl_In_Worten(INT(AM31)), " komma ", FctZahl_In_Worten(ROUND(INT((AM31 - INT(AM31)) * 10),  0)), " ", FctZahl_In_Worten(ROUND((AM31 - INT(AM31))*100 - (INT((AM31-INT(AM31))*10)*10), 0))))</f>
        <v>siebzig</v>
      </c>
      <c r="AP31" s="64" t="str">
        <f>EnglishNumber(Q31)</f>
        <v>one hundred</v>
      </c>
      <c r="AQ31" s="64" t="str">
        <f>FctZahl_In_Worten(Q31)</f>
        <v>einhundert</v>
      </c>
      <c r="AR31" s="64" t="str">
        <f>FctZahl_In_Worten(R31)</f>
        <v>null</v>
      </c>
      <c r="AS31" s="64" t="str">
        <f>VLOOKUP(V31,aux!$K$1:$M$11,2,FALSE)</f>
        <v>zero</v>
      </c>
      <c r="AT31" s="64" t="str">
        <f>VLOOKUP(W31,aux!$K$1:$M$11,2,FALSE)</f>
        <v>zero</v>
      </c>
      <c r="AU31" s="64" t="str">
        <f t="shared" si="2"/>
        <v/>
      </c>
      <c r="AV31" s="49" t="str">
        <f t="shared" si="3"/>
        <v/>
      </c>
      <c r="AW31" s="65" t="str">
        <f t="shared" si="4"/>
        <v>ES_48509374M_CPA_EN</v>
      </c>
      <c r="AX31" s="65" t="str">
        <f t="shared" si="5"/>
        <v>ES_48509374M_DoT_EN</v>
      </c>
      <c r="AY31" s="65" t="str">
        <f t="shared" si="6"/>
        <v>ES_48509374M_Dis_EN</v>
      </c>
      <c r="AZ31" s="65" t="str">
        <f t="shared" si="7"/>
        <v>ES_48509374M_CPA_DE</v>
      </c>
      <c r="BA31" s="65" t="str">
        <f t="shared" si="8"/>
        <v>ES_48509374M_DoT_DE</v>
      </c>
      <c r="BB31" s="65" t="str">
        <f t="shared" si="9"/>
        <v>ES_48509374M_CPA_ES</v>
      </c>
      <c r="BC31" s="215" t="str">
        <f t="shared" si="10"/>
        <v>ES_48509374M_DoT_ES</v>
      </c>
      <c r="BD31" s="65" t="str">
        <f t="shared" si="11"/>
        <v>ANTONIO JOSE MARCO ZARAGOZA</v>
      </c>
      <c r="BE31" s="64" t="str">
        <f>VLOOKUP(C31,aux!$A$1:$B$260,2,FALSE)</f>
        <v>Spain</v>
      </c>
      <c r="BF31" s="64" t="str">
        <f>VLOOKUP(C31,aux!$A$1:$C$260,3,FALSE)</f>
        <v>Spanien</v>
      </c>
      <c r="BG31" s="66" t="str">
        <f t="shared" si="12"/>
        <v/>
      </c>
      <c r="BH31" s="66" t="str">
        <f t="shared" si="33"/>
        <v/>
      </c>
      <c r="BI31" s="66">
        <f t="shared" si="43"/>
        <v>0</v>
      </c>
      <c r="BJ31" s="66"/>
      <c r="BK31" s="66"/>
      <c r="BL31" s="66" t="str">
        <f t="shared" si="35"/>
        <v/>
      </c>
      <c r="BM31" s="66" t="str">
        <f t="shared" si="36"/>
        <v>und</v>
      </c>
      <c r="BN31" s="66" t="str">
        <f t="shared" si="37"/>
        <v/>
      </c>
      <c r="BO31" s="66" t="str">
        <f t="shared" si="38"/>
        <v>y su</v>
      </c>
      <c r="BP31" s="216" t="str">
        <f>VLOOKUP(X31,aux!$G$1:$I$22,3,FALSE)</f>
        <v xml:space="preserve">cero coma siete </v>
      </c>
      <c r="BQ31" s="66" t="str">
        <f t="shared" si="39"/>
        <v>Por</v>
      </c>
      <c r="BR31" s="66" t="str">
        <f>VLOOKUP(C31,aux!$D$1:$E$307,2,FALSE)</f>
        <v>España</v>
      </c>
      <c r="BS31" s="66" t="str">
        <f t="shared" si="40"/>
        <v>Ciento</v>
      </c>
      <c r="BT31" s="66" t="str">
        <f t="shared" si="41"/>
        <v>Cero</v>
      </c>
      <c r="BU31" s="66" t="str">
        <f t="shared" si="42"/>
        <v>Cero</v>
      </c>
      <c r="BV31" s="137"/>
      <c r="BW31" s="51"/>
      <c r="BX31" s="137"/>
      <c r="BY31" s="143"/>
      <c r="BZ31" s="137"/>
      <c r="CA31" s="1112">
        <v>42922</v>
      </c>
      <c r="CB31" s="342">
        <v>42921</v>
      </c>
      <c r="CC31" s="342">
        <v>42921</v>
      </c>
      <c r="CD31" s="434"/>
      <c r="CE31" s="342">
        <v>42921</v>
      </c>
      <c r="CF31" s="434"/>
      <c r="CG31" s="342">
        <v>42923</v>
      </c>
      <c r="CH31" s="497"/>
      <c r="CI31" s="155"/>
      <c r="CJ31" s="67" t="s">
        <v>2264</v>
      </c>
      <c r="CK31" s="67" t="s">
        <v>2449</v>
      </c>
      <c r="CL31" s="102" t="str">
        <f t="shared" si="23"/>
        <v>ANTONIO JOSE MARCO ZARAGOZA_ ES_48509374M_DOT_EN_2sig</v>
      </c>
      <c r="CM31" s="102" t="str">
        <f t="shared" si="24"/>
        <v>ANTONIO JOSE MARCO ZARAGOZA_ES_48509374M_CPA_EN_2sig</v>
      </c>
      <c r="CN31" s="102" t="str">
        <f t="shared" si="25"/>
        <v>ANTONIO JOSE MARCO ZARAGOZA_ ES_48509374M_DOT_EN_2sig_stamped</v>
      </c>
      <c r="CO31" s="102" t="str">
        <f t="shared" si="26"/>
        <v>ANTONIO JOSE MARCO ZARAGOZA_ES_48509374M_DOT_EN_o</v>
      </c>
      <c r="CP31" s="102" t="str">
        <f t="shared" si="27"/>
        <v>ANTONIO JOSE MARCO ZARAGOZA_ES_48509374M_DOT_EN_o_stamped</v>
      </c>
      <c r="CQ31" s="102" t="str">
        <f t="shared" si="28"/>
        <v>ANTONIO JOSE MARCO ZARAGOZA_ES_48509374M_powers</v>
      </c>
      <c r="CR31" s="68" t="s">
        <v>49</v>
      </c>
      <c r="CS31" s="68" t="s">
        <v>49</v>
      </c>
      <c r="CT31" s="61" t="s">
        <v>49</v>
      </c>
      <c r="CU31" s="148">
        <f t="shared" si="45"/>
        <v>0</v>
      </c>
      <c r="CV31" s="56" t="b">
        <v>1</v>
      </c>
      <c r="CW31" s="56" t="b">
        <v>1</v>
      </c>
      <c r="CX31" s="152"/>
      <c r="CY31" s="208"/>
      <c r="CZ31" s="208"/>
      <c r="DA31" s="320"/>
      <c r="DB31" s="320"/>
      <c r="DC31" s="208"/>
      <c r="DD31" s="208"/>
      <c r="DE31" s="320"/>
      <c r="DF31" s="320"/>
      <c r="DG31" s="152"/>
      <c r="DH31" s="152"/>
      <c r="DI31" s="152"/>
      <c r="DJ31" s="808">
        <v>42922</v>
      </c>
      <c r="DK31" s="808" t="s">
        <v>5968</v>
      </c>
      <c r="DL31" s="142"/>
      <c r="DM31" s="210"/>
      <c r="DN31" s="208"/>
      <c r="DO31" s="315" t="s">
        <v>2734</v>
      </c>
      <c r="DP31" s="338" t="s">
        <v>49</v>
      </c>
      <c r="DQ31" s="969"/>
      <c r="DR31" s="805"/>
      <c r="DS31" s="522"/>
      <c r="DT31" s="69" t="s">
        <v>49</v>
      </c>
      <c r="DU31" s="69"/>
      <c r="DV31" s="87"/>
      <c r="DW31" s="87"/>
      <c r="DX31" s="87"/>
      <c r="DY31" s="87"/>
      <c r="DZ31" s="87"/>
      <c r="EA31" s="359" t="str">
        <f t="shared" si="29"/>
        <v>12</v>
      </c>
      <c r="EB31" s="359">
        <v>12</v>
      </c>
      <c r="EC31" s="88"/>
      <c r="ED31" s="88"/>
      <c r="EE31" s="88" t="e">
        <f>IF(CX30=#REF!,"gleich","ungleich")</f>
        <v>#REF!</v>
      </c>
      <c r="EF31" s="186"/>
      <c r="EG31" s="186"/>
      <c r="EH31" s="186"/>
      <c r="EI31" s="186"/>
      <c r="EJ31" s="186"/>
      <c r="EK31" s="186"/>
      <c r="EL31" s="186"/>
      <c r="EM31" s="173"/>
      <c r="EN31" s="186"/>
      <c r="EO31" s="186"/>
      <c r="EP31" s="724"/>
      <c r="EQ31" s="382" t="s">
        <v>6100</v>
      </c>
      <c r="ER31" s="382" t="s">
        <v>6100</v>
      </c>
      <c r="ES31" s="382"/>
      <c r="ET31" s="108"/>
      <c r="EU31" s="182" t="str">
        <f t="shared" si="30"/>
        <v>ANTONIO JOSE MARCO ZARAGOZA, ES_48509374M_sinv.pdf</v>
      </c>
    </row>
    <row r="32" spans="1:151" ht="76.5">
      <c r="A32" s="1000" t="s">
        <v>221</v>
      </c>
      <c r="B32" s="697" t="s">
        <v>2176</v>
      </c>
      <c r="C32" s="338" t="s">
        <v>42</v>
      </c>
      <c r="D32" s="178" t="s">
        <v>223</v>
      </c>
      <c r="E32" s="186" t="s">
        <v>225</v>
      </c>
      <c r="F32" s="186" t="s">
        <v>224</v>
      </c>
      <c r="G32" s="186"/>
      <c r="H32" s="186"/>
      <c r="I32" s="191"/>
      <c r="J32" s="191" t="s">
        <v>223</v>
      </c>
      <c r="K32" s="191" t="s">
        <v>226</v>
      </c>
      <c r="L32" s="571" t="s">
        <v>227</v>
      </c>
      <c r="M32" s="199"/>
      <c r="N32" s="846" t="s">
        <v>1705</v>
      </c>
      <c r="O32" s="384" t="s">
        <v>229</v>
      </c>
      <c r="P32" s="540">
        <v>6</v>
      </c>
      <c r="Q32" s="539">
        <v>500</v>
      </c>
      <c r="R32" s="540">
        <v>0</v>
      </c>
      <c r="S32" s="338"/>
      <c r="T32" s="63"/>
      <c r="U32" s="63"/>
      <c r="V32" s="425">
        <v>0</v>
      </c>
      <c r="W32" s="425">
        <v>0</v>
      </c>
      <c r="X32" s="919">
        <v>0.7</v>
      </c>
      <c r="Y32" s="425">
        <v>2.5</v>
      </c>
      <c r="Z32" s="41" t="s">
        <v>45</v>
      </c>
      <c r="AA32" s="41" t="s">
        <v>45</v>
      </c>
      <c r="AB32" s="188" t="s">
        <v>3212</v>
      </c>
      <c r="AC32" s="13" t="s">
        <v>7377</v>
      </c>
      <c r="AD32" s="813" t="s">
        <v>5689</v>
      </c>
      <c r="AE32" s="723">
        <v>42928</v>
      </c>
      <c r="AF32" s="191" t="s">
        <v>3293</v>
      </c>
      <c r="AG32" s="728" t="s">
        <v>199</v>
      </c>
      <c r="AH32" s="927" t="s">
        <v>38</v>
      </c>
      <c r="AI32" s="63" t="s">
        <v>5764</v>
      </c>
      <c r="AJ32" s="63" t="str">
        <f t="shared" si="32"/>
        <v>NO</v>
      </c>
      <c r="AK32" s="64" t="str">
        <f>VLOOKUP(X32,aux!$G$1:$I$22,2,FALSE)</f>
        <v>zero point seven</v>
      </c>
      <c r="AL32" s="64" t="str">
        <f>VLOOKUP(X32,aux!$G$1:$J$22,4,FALSE)</f>
        <v>null komma sieben</v>
      </c>
      <c r="AM32" s="214">
        <f t="shared" si="1"/>
        <v>70</v>
      </c>
      <c r="AN32" s="214" t="str">
        <f>IF(INT(AM32)=AM32,EnglishNumber(AM32), _xlfn.CONCAT(EnglishNumber(INT(AM32)), " point ", EnglishNumber(ROUND(INT((AM32 - INT(AM32)) * 10),  0)), " ", EnglishNumber(ROUND((AM32 - INT(AM32))*100 - (INT((AM32-INT(AM32))*10)*10), 0))))</f>
        <v>seventy</v>
      </c>
      <c r="AO32" s="214" t="str">
        <f>IF(INT(AM32)=AM32,FctZahl_In_Worten(AM32), _xlfn.CONCAT(FctZahl_In_Worten(INT(AM32)), " komma ", FctZahl_In_Worten(ROUND(INT((AM32 - INT(AM32)) * 10),  0)), " ", FctZahl_In_Worten(ROUND((AM32 - INT(AM32))*100 - (INT((AM32-INT(AM32))*10)*10), 0))))</f>
        <v>siebzig</v>
      </c>
      <c r="AP32" s="64" t="str">
        <f>EnglishNumber(Q32)</f>
        <v>five hundred</v>
      </c>
      <c r="AQ32" s="64" t="str">
        <f>FctZahl_In_Worten(Q32)</f>
        <v>fünfhundert</v>
      </c>
      <c r="AR32" s="64" t="str">
        <f>FctZahl_In_Worten(R32)</f>
        <v>null</v>
      </c>
      <c r="AS32" s="64" t="str">
        <f>VLOOKUP(V32,aux!$K$1:$M$11,2,FALSE)</f>
        <v>zero</v>
      </c>
      <c r="AT32" s="64" t="str">
        <f>VLOOKUP(W32,aux!$K$1:$M$11,2,FALSE)</f>
        <v>zero</v>
      </c>
      <c r="AU32" s="64" t="str">
        <f t="shared" si="2"/>
        <v>For</v>
      </c>
      <c r="AV32" s="49" t="str">
        <f t="shared" si="3"/>
        <v xml:space="preserve">Iñaki Ugartemendia Saizar, Administrador Solidaro </v>
      </c>
      <c r="AW32" s="65" t="str">
        <f t="shared" si="4"/>
        <v>ES_B20840690_CPA_EN</v>
      </c>
      <c r="AX32" s="65" t="str">
        <f t="shared" si="5"/>
        <v>ES_B20840690_DoT_EN</v>
      </c>
      <c r="AY32" s="65" t="str">
        <f t="shared" si="6"/>
        <v>ES_B20840690_Dis_EN</v>
      </c>
      <c r="AZ32" s="65" t="str">
        <f t="shared" si="7"/>
        <v>ES_B20840690_CPA_DE</v>
      </c>
      <c r="BA32" s="65" t="str">
        <f t="shared" si="8"/>
        <v>ES_B20840690_DoT_DE</v>
      </c>
      <c r="BB32" s="65" t="str">
        <f t="shared" si="9"/>
        <v>ES_B20840690_CPA_ES</v>
      </c>
      <c r="BC32" s="215" t="str">
        <f t="shared" si="10"/>
        <v>ES_B20840690_DoT_ES</v>
      </c>
      <c r="BD32" s="65" t="str">
        <f t="shared" si="11"/>
        <v>APOLO LOGISTICA-GRUPO ALFA SL</v>
      </c>
      <c r="BE32" s="64" t="str">
        <f>VLOOKUP(C32,aux!$A$1:$B$260,2,FALSE)</f>
        <v>Spain</v>
      </c>
      <c r="BF32" s="64" t="str">
        <f>VLOOKUP(C32,aux!$A$1:$C$260,3,FALSE)</f>
        <v>Spanien</v>
      </c>
      <c r="BG32" s="66" t="str">
        <f t="shared" si="12"/>
        <v xml:space="preserve">represented by  Iñaki Ugartemendia Saizar, Administrador Solidaro </v>
      </c>
      <c r="BH32" s="66" t="str">
        <f t="shared" si="33"/>
        <v xml:space="preserve">representado por Iñaki Ugartemendia Saizar, Administrador Solidaro </v>
      </c>
      <c r="BI32" s="66">
        <f t="shared" si="43"/>
        <v>1</v>
      </c>
      <c r="BJ32" s="66" t="str">
        <f>IF(H32="","","and its")</f>
        <v/>
      </c>
      <c r="BK32" s="66" t="str">
        <f>IF(I32="","","and its")</f>
        <v/>
      </c>
      <c r="BL32" s="66" t="str">
        <f t="shared" si="35"/>
        <v/>
      </c>
      <c r="BM32" s="66" t="str">
        <f t="shared" si="36"/>
        <v/>
      </c>
      <c r="BN32" s="66" t="str">
        <f t="shared" si="37"/>
        <v/>
      </c>
      <c r="BO32" s="66" t="str">
        <f t="shared" si="38"/>
        <v/>
      </c>
      <c r="BP32" s="216" t="str">
        <f>VLOOKUP(X32,aux!$G$1:$I$22,3,FALSE)</f>
        <v xml:space="preserve">cero coma siete </v>
      </c>
      <c r="BQ32" s="66" t="str">
        <f t="shared" si="39"/>
        <v>Por</v>
      </c>
      <c r="BR32" s="66" t="str">
        <f>VLOOKUP(C32,aux!$D$1:$E$307,2,FALSE)</f>
        <v>España</v>
      </c>
      <c r="BS32" s="66" t="str">
        <f t="shared" si="40"/>
        <v>Quinientos</v>
      </c>
      <c r="BT32" s="66" t="str">
        <f t="shared" si="41"/>
        <v>Cero</v>
      </c>
      <c r="BU32" s="66" t="str">
        <f t="shared" si="42"/>
        <v>Cero</v>
      </c>
      <c r="BV32" s="319"/>
      <c r="BW32" s="71" t="s">
        <v>1789</v>
      </c>
      <c r="BX32" s="138">
        <v>42916</v>
      </c>
      <c r="BY32" s="144" t="s">
        <v>228</v>
      </c>
      <c r="BZ32" s="138">
        <v>42919</v>
      </c>
      <c r="CA32" s="1112" t="s">
        <v>199</v>
      </c>
      <c r="CB32" s="342">
        <v>42915</v>
      </c>
      <c r="CC32" s="342">
        <v>42920</v>
      </c>
      <c r="CD32" s="611"/>
      <c r="CE32" s="342">
        <v>42922</v>
      </c>
      <c r="CF32" s="611"/>
      <c r="CG32" s="342">
        <v>42923</v>
      </c>
      <c r="CH32" s="741"/>
      <c r="CI32" s="156"/>
      <c r="CJ32" s="67" t="s">
        <v>2265</v>
      </c>
      <c r="CK32" s="67" t="s">
        <v>2450</v>
      </c>
      <c r="CL32" s="102" t="str">
        <f t="shared" si="23"/>
        <v>APOLO LOGISTICA-GRUPO ALFA SL_ ES_B20840690_DOT_EN_2sig</v>
      </c>
      <c r="CM32" s="102" t="str">
        <f t="shared" si="24"/>
        <v>APOLO LOGISTICA-GRUPO ALFA SL_ES_B20840690_CPA_EN_2sig</v>
      </c>
      <c r="CN32" s="102" t="str">
        <f t="shared" si="25"/>
        <v>APOLO LOGISTICA-GRUPO ALFA SL_ ES_B20840690_DOT_EN_2sig_stamped</v>
      </c>
      <c r="CO32" s="102" t="str">
        <f t="shared" si="26"/>
        <v>APOLO LOGISTICA-GRUPO ALFA SL_ES_B20840690_DOT_EN_o</v>
      </c>
      <c r="CP32" s="102" t="str">
        <f t="shared" si="27"/>
        <v>APOLO LOGISTICA-GRUPO ALFA SL_ES_B20840690_DOT_EN_o_stamped</v>
      </c>
      <c r="CQ32" s="102" t="str">
        <f t="shared" si="28"/>
        <v>APOLO LOGISTICA-GRUPO ALFA SL_ES_B20840690_powers</v>
      </c>
      <c r="CR32" s="68" t="s">
        <v>49</v>
      </c>
      <c r="CS32" s="68" t="s">
        <v>49</v>
      </c>
      <c r="CT32" s="52" t="s">
        <v>1910</v>
      </c>
      <c r="CU32" s="148">
        <f t="shared" si="45"/>
        <v>2</v>
      </c>
      <c r="CV32" s="56" t="b">
        <v>1</v>
      </c>
      <c r="CW32" s="56" t="b">
        <v>1</v>
      </c>
      <c r="CX32" s="71" t="s">
        <v>58</v>
      </c>
      <c r="CY32" s="148">
        <v>1</v>
      </c>
      <c r="CZ32" s="148">
        <v>1</v>
      </c>
      <c r="DA32" s="315">
        <v>42915</v>
      </c>
      <c r="DB32" s="315">
        <v>42920</v>
      </c>
      <c r="DC32" s="208"/>
      <c r="DD32" s="208"/>
      <c r="DE32" s="320"/>
      <c r="DF32" s="320"/>
      <c r="DG32" s="152"/>
      <c r="DH32" s="152"/>
      <c r="DI32" s="152"/>
      <c r="DJ32" s="320"/>
      <c r="DK32" s="320"/>
      <c r="DL32" s="152"/>
      <c r="DM32" s="210"/>
      <c r="DN32" s="208"/>
      <c r="DO32" s="315"/>
      <c r="DP32" s="338"/>
      <c r="DQ32" s="940"/>
      <c r="DR32" s="342"/>
      <c r="DS32" s="522"/>
      <c r="DT32" s="69" t="s">
        <v>49</v>
      </c>
      <c r="DU32" s="69"/>
      <c r="DV32" s="87"/>
      <c r="DW32" s="87"/>
      <c r="DX32" s="87"/>
      <c r="DY32" s="87"/>
      <c r="DZ32" s="87"/>
      <c r="EA32" s="359" t="str">
        <f t="shared" si="29"/>
        <v>13</v>
      </c>
      <c r="EB32" s="359">
        <v>13</v>
      </c>
      <c r="EC32" s="88"/>
      <c r="ED32" s="88"/>
      <c r="EE32" s="88" t="e">
        <f>IF(#REF!=#REF!,"gleich","ungleich")</f>
        <v>#REF!</v>
      </c>
      <c r="EF32" s="186"/>
      <c r="EG32" s="186"/>
      <c r="EH32" s="186"/>
      <c r="EI32" s="186"/>
      <c r="EJ32" s="186"/>
      <c r="EK32" s="186"/>
      <c r="EL32" s="186"/>
      <c r="EM32" s="173"/>
      <c r="EN32" s="186"/>
      <c r="EO32" s="186"/>
      <c r="EP32" s="724"/>
      <c r="EQ32" s="382" t="s">
        <v>6088</v>
      </c>
      <c r="ER32" s="382" t="s">
        <v>6109</v>
      </c>
      <c r="ES32" s="382"/>
      <c r="ET32" s="108"/>
      <c r="EU32" s="182" t="str">
        <f t="shared" si="30"/>
        <v>APOLO LOGISTICA-GRUPO ALFA SL, ES_B20840690_sinv.pdf</v>
      </c>
    </row>
    <row r="33" spans="1:172" ht="72">
      <c r="A33" s="1000" t="s">
        <v>981</v>
      </c>
      <c r="B33" s="638" t="s">
        <v>2214</v>
      </c>
      <c r="C33" s="338" t="s">
        <v>42</v>
      </c>
      <c r="D33" s="186" t="s">
        <v>983</v>
      </c>
      <c r="E33" s="186" t="s">
        <v>971</v>
      </c>
      <c r="F33" s="186" t="s">
        <v>835</v>
      </c>
      <c r="G33" s="186"/>
      <c r="H33" s="186"/>
      <c r="I33" s="186" t="s">
        <v>2625</v>
      </c>
      <c r="J33" s="191">
        <v>0</v>
      </c>
      <c r="K33" s="1164" t="s">
        <v>7531</v>
      </c>
      <c r="L33" s="571" t="s">
        <v>2749</v>
      </c>
      <c r="M33" s="181" t="s">
        <v>2748</v>
      </c>
      <c r="N33" s="846" t="s">
        <v>1782</v>
      </c>
      <c r="O33" s="384" t="s">
        <v>141</v>
      </c>
      <c r="P33" s="540"/>
      <c r="Q33" s="539">
        <v>200</v>
      </c>
      <c r="R33" s="540">
        <v>0</v>
      </c>
      <c r="S33" s="338"/>
      <c r="T33" s="63"/>
      <c r="U33" s="63"/>
      <c r="V33" s="425">
        <v>100</v>
      </c>
      <c r="W33" s="425">
        <v>50</v>
      </c>
      <c r="X33" s="919">
        <v>0.7</v>
      </c>
      <c r="Y33" s="425">
        <v>2.5</v>
      </c>
      <c r="Z33" s="41" t="s">
        <v>45</v>
      </c>
      <c r="AA33" s="41" t="s">
        <v>45</v>
      </c>
      <c r="AB33" s="188" t="s">
        <v>3212</v>
      </c>
      <c r="AC33" s="13" t="s">
        <v>7377</v>
      </c>
      <c r="AD33" s="813" t="s">
        <v>5689</v>
      </c>
      <c r="AE33" s="723" t="s">
        <v>7697</v>
      </c>
      <c r="AF33" s="356" t="s">
        <v>7540</v>
      </c>
      <c r="AG33" s="727"/>
      <c r="AH33" s="927" t="s">
        <v>38</v>
      </c>
      <c r="AI33" s="63" t="s">
        <v>5764</v>
      </c>
      <c r="AJ33" s="63" t="str">
        <f t="shared" si="32"/>
        <v>NO</v>
      </c>
      <c r="AK33" s="64" t="str">
        <f>VLOOKUP(X33,aux!$G$1:$I$22,2,FALSE)</f>
        <v>zero point seven</v>
      </c>
      <c r="AL33" s="64" t="str">
        <f>VLOOKUP(X33,aux!$G$1:$J$22,4,FALSE)</f>
        <v>null komma sieben</v>
      </c>
      <c r="AM33" s="214">
        <f t="shared" si="1"/>
        <v>70</v>
      </c>
      <c r="AN33" s="214" t="str">
        <f>IF(INT(AM33)=AM33,EnglishNumber(AM33), _xlfn.CONCAT(EnglishNumber(INT(AM33)), " point ", EnglishNumber(ROUND(INT((AM33 - INT(AM33)) * 10),  0)), " ", EnglishNumber(ROUND((AM33 - INT(AM33))*100 - (INT((AM33-INT(AM33))*10)*10), 0))))</f>
        <v>seventy</v>
      </c>
      <c r="AO33" s="214" t="str">
        <f>IF(INT(AM33)=AM33,FctZahl_In_Worten(AM33), _xlfn.CONCAT(FctZahl_In_Worten(INT(AM33)), " komma ", FctZahl_In_Worten(ROUND(INT((AM33 - INT(AM33)) * 10),  0)), " ", FctZahl_In_Worten(ROUND((AM33 - INT(AM33))*100 - (INT((AM33-INT(AM33))*10)*10), 0))))</f>
        <v>siebzig</v>
      </c>
      <c r="AP33" s="64" t="str">
        <f>EnglishNumber(Q33)</f>
        <v>two hundred</v>
      </c>
      <c r="AQ33" s="64" t="str">
        <f>FctZahl_In_Worten(Q33)</f>
        <v>zweihundert</v>
      </c>
      <c r="AR33" s="64" t="str">
        <f>FctZahl_In_Worten(R33)</f>
        <v>null</v>
      </c>
      <c r="AS33" s="64" t="str">
        <f>VLOOKUP(V33,aux!$K$1:$M$11,2,FALSE)</f>
        <v>one hundred</v>
      </c>
      <c r="AT33" s="64" t="str">
        <f>VLOOKUP(W33,aux!$K$1:$M$11,2,FALSE)</f>
        <v>fifty</v>
      </c>
      <c r="AU33" s="64" t="str">
        <f t="shared" si="2"/>
        <v>For</v>
      </c>
      <c r="AV33" s="49" t="str">
        <f t="shared" si="3"/>
        <v>LUIS MARIA IMAZ RUIZ, ADMINISTRADOR SOLIDARIO</v>
      </c>
      <c r="AW33" s="65" t="str">
        <f t="shared" si="4"/>
        <v>ES_B95057238_CPA_EN</v>
      </c>
      <c r="AX33" s="65" t="str">
        <f t="shared" si="5"/>
        <v>ES_B95057238_DoT_EN</v>
      </c>
      <c r="AY33" s="65" t="str">
        <f t="shared" si="6"/>
        <v>ES_B95057238_Dis_EN</v>
      </c>
      <c r="AZ33" s="65" t="str">
        <f t="shared" si="7"/>
        <v>ES_B95057238_CPA_DE</v>
      </c>
      <c r="BA33" s="65" t="str">
        <f t="shared" si="8"/>
        <v>ES_B95057238_DoT_DE</v>
      </c>
      <c r="BB33" s="65" t="str">
        <f t="shared" si="9"/>
        <v>ES_B95057238_CPA_ES</v>
      </c>
      <c r="BC33" s="215" t="str">
        <f t="shared" si="10"/>
        <v>ES_B95057238_DoT_ES</v>
      </c>
      <c r="BD33" s="65" t="str">
        <f t="shared" si="11"/>
        <v>ARAIA LOGISTICA</v>
      </c>
      <c r="BE33" s="64" t="str">
        <f>VLOOKUP(C33,aux!$A$1:$B$260,2,FALSE)</f>
        <v>Spain</v>
      </c>
      <c r="BF33" s="64" t="str">
        <f>VLOOKUP(C33,aux!$A$1:$C$260,3,FALSE)</f>
        <v>Spanien</v>
      </c>
      <c r="BG33" s="66" t="str">
        <f t="shared" si="12"/>
        <v>represented by  LUIS MARIA IMAZ RUIZ, ADMINISTRADOR SOLIDARIO</v>
      </c>
      <c r="BH33" s="66" t="str">
        <f t="shared" si="33"/>
        <v>representado por LUIS MARIA IMAZ RUIZ, ADMINISTRADOR SOLIDARIO</v>
      </c>
      <c r="BI33" s="66">
        <f t="shared" si="43"/>
        <v>1</v>
      </c>
      <c r="BJ33" s="66"/>
      <c r="BK33" s="66"/>
      <c r="BL33" s="66" t="str">
        <f t="shared" si="35"/>
        <v/>
      </c>
      <c r="BM33" s="66" t="str">
        <f t="shared" si="36"/>
        <v>und</v>
      </c>
      <c r="BN33" s="66" t="str">
        <f t="shared" si="37"/>
        <v/>
      </c>
      <c r="BO33" s="66" t="str">
        <f t="shared" si="38"/>
        <v>y su</v>
      </c>
      <c r="BP33" s="216" t="str">
        <f>VLOOKUP(X33,aux!$G$1:$I$22,3,FALSE)</f>
        <v xml:space="preserve">cero coma siete </v>
      </c>
      <c r="BQ33" s="66" t="str">
        <f t="shared" si="39"/>
        <v>Por</v>
      </c>
      <c r="BR33" s="66" t="str">
        <f>VLOOKUP(C33,aux!$D$1:$E$307,2,FALSE)</f>
        <v>España</v>
      </c>
      <c r="BS33" s="66" t="str">
        <f t="shared" si="40"/>
        <v>Doscientos</v>
      </c>
      <c r="BT33" s="66" t="str">
        <f t="shared" si="41"/>
        <v>Ciento</v>
      </c>
      <c r="BU33" s="66" t="str">
        <f t="shared" si="42"/>
        <v>Cincuenta</v>
      </c>
      <c r="BV33" s="137"/>
      <c r="BW33" s="51"/>
      <c r="BX33" s="137"/>
      <c r="BY33" s="143"/>
      <c r="BZ33" s="137"/>
      <c r="CA33" s="1112">
        <v>42922</v>
      </c>
      <c r="CB33" s="342">
        <v>42922</v>
      </c>
      <c r="CC33" s="342">
        <v>42921</v>
      </c>
      <c r="CD33" s="806"/>
      <c r="CE33" s="342">
        <v>42923</v>
      </c>
      <c r="CF33" s="434"/>
      <c r="CG33" s="342">
        <v>42926</v>
      </c>
      <c r="CH33" s="740"/>
      <c r="CI33" s="155"/>
      <c r="CJ33" s="61" t="s">
        <v>2266</v>
      </c>
      <c r="CK33" s="62" t="s">
        <v>2451</v>
      </c>
      <c r="CL33" s="102" t="str">
        <f t="shared" si="23"/>
        <v>ARAIA LOGISTICA_ ES_B95057238_DOT_EN_2sig</v>
      </c>
      <c r="CM33" s="102" t="str">
        <f t="shared" si="24"/>
        <v>ARAIA LOGISTICA_ES_B95057238_CPA_EN_2sig</v>
      </c>
      <c r="CN33" s="102" t="str">
        <f t="shared" si="25"/>
        <v>ARAIA LOGISTICA_ ES_B95057238_DOT_EN_2sig_stamped</v>
      </c>
      <c r="CO33" s="102" t="str">
        <f t="shared" si="26"/>
        <v>ARAIA LOGISTICA_ES_B95057238_DOT_EN_o</v>
      </c>
      <c r="CP33" s="102" t="str">
        <f t="shared" si="27"/>
        <v>ARAIA LOGISTICA_ES_B95057238_DOT_EN_o_stamped</v>
      </c>
      <c r="CQ33" s="102" t="str">
        <f t="shared" si="28"/>
        <v>ARAIA LOGISTICA_ES_B95057238_powers</v>
      </c>
      <c r="CR33" s="68" t="s">
        <v>49</v>
      </c>
      <c r="CS33" s="68" t="s">
        <v>49</v>
      </c>
      <c r="CT33" s="61" t="s">
        <v>49</v>
      </c>
      <c r="CU33" s="148">
        <f t="shared" si="45"/>
        <v>2</v>
      </c>
      <c r="CV33" s="56" t="b">
        <v>1</v>
      </c>
      <c r="CW33" s="56" t="b">
        <v>1</v>
      </c>
      <c r="CX33" s="52"/>
      <c r="CY33" s="148"/>
      <c r="CZ33" s="148"/>
      <c r="DA33" s="315"/>
      <c r="DB33" s="315"/>
      <c r="DC33" s="148"/>
      <c r="DD33" s="148"/>
      <c r="DE33" s="315"/>
      <c r="DF33" s="315"/>
      <c r="DG33" s="61"/>
      <c r="DH33" s="61"/>
      <c r="DI33" s="61"/>
      <c r="DJ33" s="315"/>
      <c r="DK33" s="315"/>
      <c r="DL33" s="61"/>
      <c r="DM33" s="161"/>
      <c r="DN33" s="148"/>
      <c r="DO33" s="315" t="s">
        <v>2755</v>
      </c>
      <c r="DP33" s="338"/>
      <c r="DQ33" s="940"/>
      <c r="DR33" s="342"/>
      <c r="DS33" s="522"/>
      <c r="DT33" s="69" t="s">
        <v>49</v>
      </c>
      <c r="DU33" s="69"/>
      <c r="DV33" s="87"/>
      <c r="DW33" s="228" t="s">
        <v>2975</v>
      </c>
      <c r="DX33" s="87"/>
      <c r="DY33" s="87"/>
      <c r="DZ33" s="723">
        <v>42928</v>
      </c>
      <c r="EA33" s="359" t="str">
        <f t="shared" si="29"/>
        <v>14</v>
      </c>
      <c r="EB33" s="359">
        <v>14</v>
      </c>
      <c r="EC33" s="88"/>
      <c r="ED33" s="88"/>
      <c r="EE33" s="88" t="e">
        <f>IF(CX32=#REF!,"gleich","ungleich")</f>
        <v>#REF!</v>
      </c>
      <c r="EF33" s="186"/>
      <c r="EG33" s="186"/>
      <c r="EH33" s="186"/>
      <c r="EI33" s="186"/>
      <c r="EJ33" s="186"/>
      <c r="EK33" s="186"/>
      <c r="EL33" s="186"/>
      <c r="EM33" s="173"/>
      <c r="EN33" s="186"/>
      <c r="EO33" s="186"/>
      <c r="EP33" s="724"/>
      <c r="EQ33" s="382" t="s">
        <v>6159</v>
      </c>
      <c r="ER33" s="382" t="s">
        <v>6109</v>
      </c>
      <c r="ES33" s="382"/>
      <c r="ET33" s="108"/>
      <c r="EU33" s="182" t="str">
        <f t="shared" si="30"/>
        <v>ARAIA LOGISTICA, ES_B95057238_sinv.pdf</v>
      </c>
    </row>
    <row r="34" spans="1:172" ht="120">
      <c r="A34" s="1000" t="s">
        <v>747</v>
      </c>
      <c r="B34" s="638" t="s">
        <v>2147</v>
      </c>
      <c r="C34" s="338" t="s">
        <v>42</v>
      </c>
      <c r="D34" s="186" t="s">
        <v>2656</v>
      </c>
      <c r="E34" s="186" t="s">
        <v>3330</v>
      </c>
      <c r="F34" s="186" t="s">
        <v>743</v>
      </c>
      <c r="G34" s="186" t="s">
        <v>3329</v>
      </c>
      <c r="H34" s="186" t="s">
        <v>743</v>
      </c>
      <c r="I34" s="191" t="s">
        <v>599</v>
      </c>
      <c r="J34" s="191" t="s">
        <v>6728</v>
      </c>
      <c r="K34" s="191"/>
      <c r="L34" s="571" t="s">
        <v>601</v>
      </c>
      <c r="M34" s="199"/>
      <c r="N34" s="846" t="s">
        <v>1753</v>
      </c>
      <c r="O34" s="384" t="s">
        <v>141</v>
      </c>
      <c r="P34" s="540">
        <v>5</v>
      </c>
      <c r="Q34" s="539">
        <v>100</v>
      </c>
      <c r="R34" s="540">
        <v>0</v>
      </c>
      <c r="S34" s="338"/>
      <c r="T34" s="63"/>
      <c r="U34" s="63"/>
      <c r="V34" s="425">
        <v>0</v>
      </c>
      <c r="W34" s="425">
        <v>0</v>
      </c>
      <c r="X34" s="919">
        <v>0.7</v>
      </c>
      <c r="Y34" s="425">
        <v>2.5</v>
      </c>
      <c r="Z34" s="41" t="s">
        <v>45</v>
      </c>
      <c r="AA34" s="41" t="s">
        <v>45</v>
      </c>
      <c r="AB34" s="188" t="s">
        <v>3212</v>
      </c>
      <c r="AC34" s="13" t="s">
        <v>7377</v>
      </c>
      <c r="AD34" s="813" t="s">
        <v>5689</v>
      </c>
      <c r="AE34" s="723">
        <v>42928</v>
      </c>
      <c r="AF34" s="807" t="s">
        <v>592</v>
      </c>
      <c r="AG34" s="728" t="s">
        <v>199</v>
      </c>
      <c r="AH34" s="927" t="s">
        <v>38</v>
      </c>
      <c r="AI34" s="63" t="s">
        <v>5764</v>
      </c>
      <c r="AJ34" s="63" t="str">
        <f t="shared" si="32"/>
        <v>NO</v>
      </c>
      <c r="AK34" s="64" t="str">
        <f>VLOOKUP(X34,aux!$G$1:$I$22,2,FALSE)</f>
        <v>zero point seven</v>
      </c>
      <c r="AL34" s="64" t="str">
        <f>VLOOKUP(X34,aux!$G$1:$J$22,4,FALSE)</f>
        <v>null komma sieben</v>
      </c>
      <c r="AM34" s="214">
        <f t="shared" si="1"/>
        <v>70</v>
      </c>
      <c r="AN34" s="214" t="str">
        <f>IF(INT(AM34)=AM34,EnglishNumber(AM34), _xlfn.CONCAT(EnglishNumber(INT(AM34)), " point ", EnglishNumber(ROUND(INT((AM34 - INT(AM34)) * 10),  0)), " ", EnglishNumber(ROUND((AM34 - INT(AM34))*100 - (INT((AM34-INT(AM34))*10)*10), 0))))</f>
        <v>seventy</v>
      </c>
      <c r="AO34" s="214" t="str">
        <f>IF(INT(AM34)=AM34,FctZahl_In_Worten(AM34), _xlfn.CONCAT(FctZahl_In_Worten(INT(AM34)), " komma ", FctZahl_In_Worten(ROUND(INT((AM34 - INT(AM34)) * 10),  0)), " ", FctZahl_In_Worten(ROUND((AM34 - INT(AM34))*100 - (INT((AM34-INT(AM34))*10)*10), 0))))</f>
        <v>siebzig</v>
      </c>
      <c r="AP34" s="64" t="str">
        <f>EnglishNumber(Q34)</f>
        <v>one hundred</v>
      </c>
      <c r="AQ34" s="64" t="str">
        <f>FctZahl_In_Worten(Q34)</f>
        <v>einhundert</v>
      </c>
      <c r="AR34" s="64" t="str">
        <f>FctZahl_In_Worten(R34)</f>
        <v>null</v>
      </c>
      <c r="AS34" s="64" t="str">
        <f>VLOOKUP(V34,aux!$K$1:$M$11,2,FALSE)</f>
        <v>zero</v>
      </c>
      <c r="AT34" s="64" t="str">
        <f>VLOOKUP(W34,aux!$K$1:$M$11,2,FALSE)</f>
        <v>zero</v>
      </c>
      <c r="AU34" s="64" t="str">
        <f t="shared" ref="AU34:AU66" si="47">IF(AH34="DNI","","For")</f>
        <v>For</v>
      </c>
      <c r="AV34" s="49" t="str">
        <f t="shared" si="3"/>
        <v>Alejandro Montull Burillo (DNI 17.207.560 H ), APODERADO MANCOMUNADO and José García García (NIF 40.880.155 R ), APODERADO MANCOMUNADO</v>
      </c>
      <c r="AW34" s="65" t="str">
        <f t="shared" ref="AW34:AW65" si="48">CONCATENATE(B34,"_CPA_EN")</f>
        <v>ES_A58447426_CPA_EN</v>
      </c>
      <c r="AX34" s="65" t="str">
        <f t="shared" ref="AX34:AX65" si="49">CONCATENATE(B34,"_DoT_EN")</f>
        <v>ES_A58447426_DoT_EN</v>
      </c>
      <c r="AY34" s="65" t="str">
        <f t="shared" ref="AY34:AY65" si="50">CONCATENATE(B34,"_Dis_EN")</f>
        <v>ES_A58447426_Dis_EN</v>
      </c>
      <c r="AZ34" s="65" t="str">
        <f t="shared" si="7"/>
        <v>ES_A58447426_CPA_DE</v>
      </c>
      <c r="BA34" s="65" t="str">
        <f t="shared" si="8"/>
        <v>ES_A58447426_DoT_DE</v>
      </c>
      <c r="BB34" s="65" t="str">
        <f t="shared" si="9"/>
        <v>ES_A58447426_CPA_ES</v>
      </c>
      <c r="BC34" s="215" t="str">
        <f t="shared" si="10"/>
        <v>ES_A58447426_DoT_ES</v>
      </c>
      <c r="BD34" s="65" t="str">
        <f t="shared" si="11"/>
        <v>ARIDS CATALUNYA, SA</v>
      </c>
      <c r="BE34" s="64" t="str">
        <f>VLOOKUP(C34,aux!$A$1:$B$260,2,FALSE)</f>
        <v>Spain</v>
      </c>
      <c r="BF34" s="64" t="str">
        <f>VLOOKUP(C34,aux!$A$1:$C$260,3,FALSE)</f>
        <v>Spanien</v>
      </c>
      <c r="BG34" s="66" t="str">
        <f t="shared" si="12"/>
        <v>represented by  Alejandro Montull Burillo (DNI 17.207.560 H ), APODERADO MANCOMUNADO and José García García (NIF 40.880.155 R ), APODERADO MANCOMUNADO</v>
      </c>
      <c r="BH34" s="66" t="str">
        <f t="shared" si="33"/>
        <v>representado por Alejandro Montull Burillo (DNI 17.207.560 H ), APODERADO MANCOMUNADO and José García García (NIF 40.880.155 R ), APODERADO MANCOMUNADO</v>
      </c>
      <c r="BI34" s="66">
        <f t="shared" si="43"/>
        <v>2</v>
      </c>
      <c r="BJ34" s="66"/>
      <c r="BK34" s="66"/>
      <c r="BL34" s="66" t="str">
        <f t="shared" si="35"/>
        <v>und</v>
      </c>
      <c r="BM34" s="66" t="str">
        <f t="shared" si="36"/>
        <v>und</v>
      </c>
      <c r="BN34" s="66" t="str">
        <f t="shared" si="37"/>
        <v>y su</v>
      </c>
      <c r="BO34" s="66" t="str">
        <f t="shared" si="38"/>
        <v>y su</v>
      </c>
      <c r="BP34" s="216" t="str">
        <f>VLOOKUP(X34,aux!$G$1:$I$22,3,FALSE)</f>
        <v xml:space="preserve">cero coma siete </v>
      </c>
      <c r="BQ34" s="66" t="str">
        <f t="shared" si="39"/>
        <v>Por</v>
      </c>
      <c r="BR34" s="66" t="str">
        <f>VLOOKUP(C34,aux!$D$1:$E$307,2,FALSE)</f>
        <v>España</v>
      </c>
      <c r="BS34" s="66" t="str">
        <f t="shared" si="40"/>
        <v>Ciento</v>
      </c>
      <c r="BT34" s="66" t="str">
        <f t="shared" si="41"/>
        <v>Cero</v>
      </c>
      <c r="BU34" s="66" t="str">
        <f t="shared" si="42"/>
        <v>Cero</v>
      </c>
      <c r="BV34" s="137"/>
      <c r="BW34" s="51"/>
      <c r="BX34" s="137"/>
      <c r="BY34" s="143"/>
      <c r="BZ34" s="137"/>
      <c r="CA34" s="1112">
        <v>42921</v>
      </c>
      <c r="CB34" s="342">
        <v>42921</v>
      </c>
      <c r="CC34" s="342">
        <v>42921</v>
      </c>
      <c r="CD34" s="434"/>
      <c r="CE34" s="342">
        <v>42922</v>
      </c>
      <c r="CF34" s="434"/>
      <c r="CG34" s="342">
        <v>42926</v>
      </c>
      <c r="CH34" s="741"/>
      <c r="CI34" s="155"/>
      <c r="CJ34" s="67" t="s">
        <v>2267</v>
      </c>
      <c r="CK34" s="62" t="s">
        <v>2452</v>
      </c>
      <c r="CL34" s="102" t="str">
        <f t="shared" si="23"/>
        <v>ARIDS CATALUNYA, SA_ ES_A58447426_DOT_EN_2sig</v>
      </c>
      <c r="CM34" s="102" t="str">
        <f t="shared" si="24"/>
        <v>ARIDS CATALUNYA, SA_ES_A58447426_CPA_EN_2sig</v>
      </c>
      <c r="CN34" s="102" t="str">
        <f t="shared" si="25"/>
        <v>ARIDS CATALUNYA, SA_ ES_A58447426_DOT_EN_2sig_stamped</v>
      </c>
      <c r="CO34" s="102" t="str">
        <f t="shared" si="26"/>
        <v>ARIDS CATALUNYA, SA_ES_A58447426_DOT_EN_o</v>
      </c>
      <c r="CP34" s="102" t="str">
        <f t="shared" si="27"/>
        <v>ARIDS CATALUNYA, SA_ES_A58447426_DOT_EN_o_stamped</v>
      </c>
      <c r="CQ34" s="102" t="str">
        <f t="shared" si="28"/>
        <v>ARIDS CATALUNYA, SA_ES_A58447426_powers</v>
      </c>
      <c r="CR34" s="68" t="s">
        <v>49</v>
      </c>
      <c r="CS34" s="68" t="s">
        <v>49</v>
      </c>
      <c r="CT34" s="61" t="s">
        <v>49</v>
      </c>
      <c r="CU34" s="148">
        <f t="shared" si="45"/>
        <v>1</v>
      </c>
      <c r="CV34" s="56" t="b">
        <v>1</v>
      </c>
      <c r="CW34" s="56" t="b">
        <v>1</v>
      </c>
      <c r="CX34" s="152"/>
      <c r="CY34" s="208"/>
      <c r="CZ34" s="208"/>
      <c r="DA34" s="320"/>
      <c r="DB34" s="320"/>
      <c r="DC34" s="208"/>
      <c r="DD34" s="208"/>
      <c r="DE34" s="320"/>
      <c r="DF34" s="320"/>
      <c r="DG34" s="152"/>
      <c r="DH34" s="152"/>
      <c r="DI34" s="152"/>
      <c r="DJ34" s="320"/>
      <c r="DK34" s="320"/>
      <c r="DL34" s="152"/>
      <c r="DM34" s="210"/>
      <c r="DN34" s="208"/>
      <c r="DO34" s="315" t="s">
        <v>3002</v>
      </c>
      <c r="DP34" s="338"/>
      <c r="DQ34" s="940"/>
      <c r="DR34" s="342"/>
      <c r="DS34" s="522"/>
      <c r="DT34" s="69" t="s">
        <v>49</v>
      </c>
      <c r="DU34" s="69"/>
      <c r="DV34" s="87"/>
      <c r="DW34" s="87"/>
      <c r="DX34" s="87"/>
      <c r="DY34" s="87"/>
      <c r="DZ34" s="87"/>
      <c r="EA34" s="359" t="str">
        <f t="shared" si="29"/>
        <v>15</v>
      </c>
      <c r="EB34" s="359">
        <v>15</v>
      </c>
      <c r="EC34" s="88"/>
      <c r="ED34" s="88"/>
      <c r="EE34" s="88" t="e">
        <f>IF(CX33=#REF!,"gleich","ungleich")</f>
        <v>#REF!</v>
      </c>
      <c r="EF34" s="186"/>
      <c r="EG34" s="186"/>
      <c r="EH34" s="186"/>
      <c r="EI34" s="186"/>
      <c r="EJ34" s="186"/>
      <c r="EK34" s="186"/>
      <c r="EL34" s="186"/>
      <c r="EM34" s="173"/>
      <c r="EN34" s="186"/>
      <c r="EO34" s="186"/>
      <c r="EP34" s="724"/>
      <c r="EQ34" s="382" t="s">
        <v>6089</v>
      </c>
      <c r="ER34" s="186" t="s">
        <v>6111</v>
      </c>
      <c r="ES34" s="382"/>
      <c r="ET34" s="108"/>
      <c r="EU34" s="182" t="str">
        <f t="shared" si="30"/>
        <v>ARIDS CATALUNYA, S.A., ES_A58447426_sinv.pdf</v>
      </c>
      <c r="EV34" s="169"/>
      <c r="EW34" s="169"/>
      <c r="EX34" s="169"/>
      <c r="EY34" s="169"/>
      <c r="EZ34" s="169"/>
      <c r="FA34" s="169"/>
      <c r="FB34" s="169"/>
      <c r="FC34" s="169"/>
      <c r="FD34" s="169"/>
      <c r="FE34" s="169"/>
      <c r="FF34" s="169"/>
      <c r="FG34" s="169"/>
      <c r="FH34" s="169"/>
      <c r="FI34" s="169"/>
      <c r="FJ34" s="169"/>
      <c r="FK34" s="169"/>
      <c r="FL34" s="169"/>
      <c r="FM34" s="169"/>
      <c r="FN34" s="169"/>
      <c r="FO34" s="169"/>
      <c r="FP34" s="169"/>
    </row>
    <row r="35" spans="1:172" ht="114.75">
      <c r="A35" s="1000" t="s">
        <v>230</v>
      </c>
      <c r="B35" s="638" t="s">
        <v>2149</v>
      </c>
      <c r="C35" s="338" t="s">
        <v>42</v>
      </c>
      <c r="D35" s="186" t="s">
        <v>2730</v>
      </c>
      <c r="E35" s="186" t="s">
        <v>233</v>
      </c>
      <c r="F35" s="186" t="s">
        <v>59</v>
      </c>
      <c r="G35" s="186"/>
      <c r="H35" s="186"/>
      <c r="I35" s="191"/>
      <c r="J35" s="191" t="s">
        <v>3247</v>
      </c>
      <c r="K35" s="186" t="s">
        <v>2731</v>
      </c>
      <c r="L35" s="571" t="s">
        <v>236</v>
      </c>
      <c r="M35" s="199"/>
      <c r="N35" s="846" t="s">
        <v>2110</v>
      </c>
      <c r="O35" s="384" t="s">
        <v>384</v>
      </c>
      <c r="P35" s="540">
        <v>156</v>
      </c>
      <c r="Q35" s="539">
        <v>1000</v>
      </c>
      <c r="R35" s="540">
        <v>0</v>
      </c>
      <c r="S35" s="338"/>
      <c r="T35" s="63"/>
      <c r="U35" s="63"/>
      <c r="V35" s="425">
        <v>0</v>
      </c>
      <c r="W35" s="425">
        <v>0</v>
      </c>
      <c r="X35" s="919">
        <v>0.8</v>
      </c>
      <c r="Y35" s="425">
        <v>2.5</v>
      </c>
      <c r="Z35" s="41" t="s">
        <v>45</v>
      </c>
      <c r="AA35" s="41" t="s">
        <v>45</v>
      </c>
      <c r="AB35" s="188" t="s">
        <v>3212</v>
      </c>
      <c r="AC35" s="13" t="s">
        <v>7377</v>
      </c>
      <c r="AD35" s="813" t="s">
        <v>5689</v>
      </c>
      <c r="AE35" s="723">
        <v>42928</v>
      </c>
      <c r="AF35" s="807" t="s">
        <v>7539</v>
      </c>
      <c r="AG35" s="727"/>
      <c r="AH35" s="933" t="s">
        <v>38</v>
      </c>
      <c r="AI35" s="63" t="s">
        <v>5764</v>
      </c>
      <c r="AJ35" s="63" t="str">
        <f t="shared" si="32"/>
        <v>NO</v>
      </c>
      <c r="AK35" s="64" t="str">
        <f>VLOOKUP(X35,aux!$G$1:$I$22,2,FALSE)</f>
        <v>zero point eight</v>
      </c>
      <c r="AL35" s="64" t="str">
        <f>VLOOKUP(X35,aux!$G$1:$J$22,4,FALSE)</f>
        <v>null komma acht</v>
      </c>
      <c r="AM35" s="214">
        <f t="shared" si="1"/>
        <v>80</v>
      </c>
      <c r="AN35" s="214" t="str">
        <f>IF(INT(AM35)=AM35,EnglishNumber(AM35), _xlfn.CONCAT(EnglishNumber(INT(AM35)), " point ", EnglishNumber(ROUND(INT((AM35 - INT(AM35)) * 10),  0)), " ", EnglishNumber(ROUND((AM35 - INT(AM35))*100 - (INT((AM35-INT(AM35))*10)*10), 0))))</f>
        <v>eighty</v>
      </c>
      <c r="AO35" s="214" t="str">
        <f>IF(INT(AM35)=AM35,FctZahl_In_Worten(AM35), _xlfn.CONCAT(FctZahl_In_Worten(INT(AM35)), " komma ", FctZahl_In_Worten(ROUND(INT((AM35 - INT(AM35)) * 10),  0)), " ", FctZahl_In_Worten(ROUND((AM35 - INT(AM35))*100 - (INT((AM35-INT(AM35))*10)*10), 0))))</f>
        <v>achtzig</v>
      </c>
      <c r="AP35" s="64" t="str">
        <f>EnglishNumber(Q35)</f>
        <v>one thousand</v>
      </c>
      <c r="AQ35" s="64" t="str">
        <f>FctZahl_In_Worten(Q35)</f>
        <v>eintausend</v>
      </c>
      <c r="AR35" s="64" t="str">
        <f>FctZahl_In_Worten(R35)</f>
        <v>null</v>
      </c>
      <c r="AS35" s="64" t="str">
        <f>VLOOKUP(V35,aux!$K$1:$M$11,2,FALSE)</f>
        <v>zero</v>
      </c>
      <c r="AT35" s="64" t="str">
        <f>VLOOKUP(W35,aux!$K$1:$M$11,2,FALSE)</f>
        <v>zero</v>
      </c>
      <c r="AU35" s="64" t="str">
        <f t="shared" si="47"/>
        <v>For</v>
      </c>
      <c r="AV35" s="49" t="str">
        <f t="shared" si="3"/>
        <v>Juan-José Arnedo Medina, administrador único</v>
      </c>
      <c r="AW35" s="65" t="str">
        <f t="shared" si="48"/>
        <v>ES_A98548449_CPA_EN</v>
      </c>
      <c r="AX35" s="65" t="str">
        <f t="shared" si="49"/>
        <v>ES_A98548449_DoT_EN</v>
      </c>
      <c r="AY35" s="65" t="str">
        <f t="shared" si="50"/>
        <v>ES_A98548449_Dis_EN</v>
      </c>
      <c r="AZ35" s="65" t="str">
        <f t="shared" si="7"/>
        <v>ES_A98548449_CPA_DE</v>
      </c>
      <c r="BA35" s="65" t="str">
        <f t="shared" si="8"/>
        <v>ES_A98548449_DoT_DE</v>
      </c>
      <c r="BB35" s="65" t="str">
        <f t="shared" si="9"/>
        <v>ES_A98548449_CPA_ES</v>
      </c>
      <c r="BC35" s="215" t="str">
        <f t="shared" si="10"/>
        <v>ES_A98548449_DoT_ES</v>
      </c>
      <c r="BD35" s="65" t="str">
        <f t="shared" si="11"/>
        <v>ARMESA LOGISTICA INTERNACIONAL SA</v>
      </c>
      <c r="BE35" s="64" t="str">
        <f>VLOOKUP(C35,aux!$A$1:$B$260,2,FALSE)</f>
        <v>Spain</v>
      </c>
      <c r="BF35" s="64" t="str">
        <f>VLOOKUP(C35,aux!$A$1:$C$260,3,FALSE)</f>
        <v>Spanien</v>
      </c>
      <c r="BG35" s="66" t="str">
        <f t="shared" si="12"/>
        <v>represented by  Juan-José Arnedo Medina, administrador único</v>
      </c>
      <c r="BH35" s="66" t="str">
        <f t="shared" si="33"/>
        <v>representado por Juan-José Arnedo Medina, administrador único</v>
      </c>
      <c r="BI35" s="66">
        <f t="shared" si="43"/>
        <v>1</v>
      </c>
      <c r="BJ35" s="66" t="str">
        <f>IF(H35="","","and its")</f>
        <v/>
      </c>
      <c r="BK35" s="66" t="str">
        <f>IF(I35="","","and its")</f>
        <v/>
      </c>
      <c r="BL35" s="66" t="str">
        <f t="shared" si="35"/>
        <v/>
      </c>
      <c r="BM35" s="66" t="str">
        <f t="shared" si="36"/>
        <v/>
      </c>
      <c r="BN35" s="66" t="str">
        <f t="shared" si="37"/>
        <v/>
      </c>
      <c r="BO35" s="66" t="str">
        <f t="shared" si="38"/>
        <v/>
      </c>
      <c r="BP35" s="216" t="str">
        <f>VLOOKUP(X35,aux!$G$1:$I$22,3,FALSE)</f>
        <v>cero coma ocho</v>
      </c>
      <c r="BQ35" s="66" t="str">
        <f t="shared" si="39"/>
        <v>Por</v>
      </c>
      <c r="BR35" s="66" t="str">
        <f>VLOOKUP(C35,aux!$D$1:$E$307,2,FALSE)</f>
        <v>España</v>
      </c>
      <c r="BS35" s="66" t="str">
        <f t="shared" si="40"/>
        <v>Un Mil</v>
      </c>
      <c r="BT35" s="66" t="str">
        <f t="shared" si="41"/>
        <v>Cero</v>
      </c>
      <c r="BU35" s="66" t="str">
        <f t="shared" si="42"/>
        <v>Cero</v>
      </c>
      <c r="BV35" s="319"/>
      <c r="BW35" s="52" t="s">
        <v>195</v>
      </c>
      <c r="BX35" s="137">
        <v>42916</v>
      </c>
      <c r="BY35" s="143" t="s">
        <v>237</v>
      </c>
      <c r="BZ35" s="137">
        <v>42919</v>
      </c>
      <c r="CA35" s="1112" t="s">
        <v>199</v>
      </c>
      <c r="CB35" s="342">
        <v>42916</v>
      </c>
      <c r="CC35" s="342">
        <v>42921</v>
      </c>
      <c r="CD35" s="434"/>
      <c r="CE35" s="342">
        <v>42922</v>
      </c>
      <c r="CF35" s="434"/>
      <c r="CG35" s="342">
        <v>42922</v>
      </c>
      <c r="CH35" s="740"/>
      <c r="CI35" s="155">
        <v>1</v>
      </c>
      <c r="CJ35" s="67" t="s">
        <v>2268</v>
      </c>
      <c r="CK35" s="62" t="s">
        <v>2453</v>
      </c>
      <c r="CL35" s="102" t="str">
        <f t="shared" si="23"/>
        <v>ARMESA LOGISTICA INTERNACIONAL SA_ ES_A98548449_DOT_EN_2sig</v>
      </c>
      <c r="CM35" s="102" t="str">
        <f t="shared" si="24"/>
        <v>ARMESA LOGISTICA INTERNACIONAL SA_ES_A98548449_CPA_EN_2sig</v>
      </c>
      <c r="CN35" s="102" t="str">
        <f t="shared" si="25"/>
        <v>ARMESA LOGISTICA INTERNACIONAL SA_ ES_A98548449_DOT_EN_2sig_stamped</v>
      </c>
      <c r="CO35" s="102" t="str">
        <f t="shared" si="26"/>
        <v>ARMESA LOGISTICA INTERNACIONAL SA_ES_A98548449_DOT_EN_o</v>
      </c>
      <c r="CP35" s="102" t="str">
        <f t="shared" si="27"/>
        <v>ARMESA LOGISTICA INTERNACIONAL SA_ES_A98548449_DOT_EN_o_stamped</v>
      </c>
      <c r="CQ35" s="102" t="str">
        <f t="shared" si="28"/>
        <v>ARMESA LOGISTICA INTERNACIONAL SA_ES_A98548449_powers</v>
      </c>
      <c r="CR35" s="68" t="s">
        <v>49</v>
      </c>
      <c r="CS35" s="68" t="s">
        <v>49</v>
      </c>
      <c r="CT35" s="61" t="s">
        <v>49</v>
      </c>
      <c r="CU35" s="148">
        <f t="shared" si="45"/>
        <v>1</v>
      </c>
      <c r="CV35" s="56" t="b">
        <v>1</v>
      </c>
      <c r="CW35" s="56" t="b">
        <v>1</v>
      </c>
      <c r="CX35" s="153" t="s">
        <v>196</v>
      </c>
      <c r="CY35" s="208" t="s">
        <v>2233</v>
      </c>
      <c r="CZ35" s="208" t="s">
        <v>2233</v>
      </c>
      <c r="DA35" s="320" t="s">
        <v>2233</v>
      </c>
      <c r="DB35" s="320" t="s">
        <v>2233</v>
      </c>
      <c r="DC35" s="208">
        <v>1</v>
      </c>
      <c r="DD35" s="208">
        <v>1</v>
      </c>
      <c r="DE35" s="315">
        <v>42985</v>
      </c>
      <c r="DF35" s="315" t="s">
        <v>159</v>
      </c>
      <c r="DG35" s="42" t="s">
        <v>1469</v>
      </c>
      <c r="DH35" s="61" t="s">
        <v>2232</v>
      </c>
      <c r="DI35" s="61" t="s">
        <v>2232</v>
      </c>
      <c r="DJ35" s="808">
        <v>42922</v>
      </c>
      <c r="DK35" s="808" t="s">
        <v>5967</v>
      </c>
      <c r="DL35" s="52" t="s">
        <v>1469</v>
      </c>
      <c r="DM35" s="161" t="s">
        <v>3248</v>
      </c>
      <c r="DN35" s="148" t="s">
        <v>2628</v>
      </c>
      <c r="DO35" s="315" t="s">
        <v>2728</v>
      </c>
      <c r="DP35" s="338" t="s">
        <v>49</v>
      </c>
      <c r="DQ35" s="940"/>
      <c r="DR35" s="342"/>
      <c r="DS35" s="522"/>
      <c r="DT35" s="69" t="s">
        <v>49</v>
      </c>
      <c r="DU35" s="69"/>
      <c r="DV35" s="87"/>
      <c r="DW35" s="87"/>
      <c r="DX35" s="87"/>
      <c r="DY35" s="87"/>
      <c r="DZ35" s="87"/>
      <c r="EA35" s="359" t="str">
        <f t="shared" si="29"/>
        <v>16</v>
      </c>
      <c r="EB35" s="359">
        <v>16</v>
      </c>
      <c r="EC35" s="88"/>
      <c r="ED35" s="88"/>
      <c r="EE35" s="88" t="e">
        <f>IF(CX34=#REF!,"gleich","ungleich")</f>
        <v>#REF!</v>
      </c>
      <c r="EF35" s="186"/>
      <c r="EG35" s="186"/>
      <c r="EH35" s="186"/>
      <c r="EI35" s="186"/>
      <c r="EJ35" s="186"/>
      <c r="EK35" s="186"/>
      <c r="EL35" s="186"/>
      <c r="EM35" s="173"/>
      <c r="EN35" s="186"/>
      <c r="EO35" s="186"/>
      <c r="EP35" s="724"/>
      <c r="EQ35" s="382" t="s">
        <v>6089</v>
      </c>
      <c r="ER35" s="186" t="s">
        <v>6111</v>
      </c>
      <c r="ES35" s="382"/>
      <c r="ET35" s="167"/>
      <c r="EU35" s="182" t="str">
        <f t="shared" si="30"/>
        <v>ARMESA LOGISTICA INTERNACIONAL SA, ES_A98548449_sinv.pdf</v>
      </c>
    </row>
    <row r="36" spans="1:172" ht="63.75">
      <c r="A36" s="1000" t="s">
        <v>984</v>
      </c>
      <c r="B36" s="638" t="s">
        <v>2227</v>
      </c>
      <c r="C36" s="338" t="s">
        <v>42</v>
      </c>
      <c r="D36" s="186" t="s">
        <v>983</v>
      </c>
      <c r="E36" s="186" t="s">
        <v>971</v>
      </c>
      <c r="F36" s="182" t="s">
        <v>477</v>
      </c>
      <c r="G36" s="186"/>
      <c r="H36" s="186"/>
      <c r="I36" s="186" t="s">
        <v>2625</v>
      </c>
      <c r="J36" s="191"/>
      <c r="K36" s="1164" t="s">
        <v>7531</v>
      </c>
      <c r="L36" s="571" t="s">
        <v>2749</v>
      </c>
      <c r="M36" s="181" t="s">
        <v>2748</v>
      </c>
      <c r="N36" s="846" t="s">
        <v>1783</v>
      </c>
      <c r="O36" s="384" t="s">
        <v>141</v>
      </c>
      <c r="P36" s="540"/>
      <c r="Q36" s="539">
        <v>200</v>
      </c>
      <c r="R36" s="540">
        <v>0</v>
      </c>
      <c r="S36" s="338"/>
      <c r="T36" s="63"/>
      <c r="U36" s="63"/>
      <c r="V36" s="425">
        <v>100</v>
      </c>
      <c r="W36" s="425">
        <v>50</v>
      </c>
      <c r="X36" s="919">
        <v>0.7</v>
      </c>
      <c r="Y36" s="425">
        <v>2.5</v>
      </c>
      <c r="Z36" s="41" t="s">
        <v>45</v>
      </c>
      <c r="AA36" s="41" t="s">
        <v>45</v>
      </c>
      <c r="AB36" s="188" t="s">
        <v>3212</v>
      </c>
      <c r="AC36" s="13" t="s">
        <v>7377</v>
      </c>
      <c r="AD36" s="813" t="s">
        <v>5689</v>
      </c>
      <c r="AE36" s="723" t="s">
        <v>7697</v>
      </c>
      <c r="AF36" s="356" t="s">
        <v>7541</v>
      </c>
      <c r="AG36" s="297"/>
      <c r="AH36" s="927" t="s">
        <v>38</v>
      </c>
      <c r="AI36" s="63" t="s">
        <v>5764</v>
      </c>
      <c r="AJ36" s="63" t="str">
        <f t="shared" si="32"/>
        <v>NO</v>
      </c>
      <c r="AK36" s="64" t="str">
        <f>VLOOKUP(X36,aux!$G$1:$I$22,2,FALSE)</f>
        <v>zero point seven</v>
      </c>
      <c r="AL36" s="64" t="str">
        <f>VLOOKUP(X36,aux!$G$1:$J$22,4,FALSE)</f>
        <v>null komma sieben</v>
      </c>
      <c r="AM36" s="214">
        <f t="shared" si="1"/>
        <v>70</v>
      </c>
      <c r="AN36" s="214" t="str">
        <f>IF(INT(AM36)=AM36,EnglishNumber(AM36), _xlfn.CONCAT(EnglishNumber(INT(AM36)), " point ", EnglishNumber(ROUND(INT((AM36 - INT(AM36)) * 10),  0)), " ", EnglishNumber(ROUND((AM36 - INT(AM36))*100 - (INT((AM36-INT(AM36))*10)*10), 0))))</f>
        <v>seventy</v>
      </c>
      <c r="AO36" s="214" t="str">
        <f>IF(INT(AM36)=AM36,FctZahl_In_Worten(AM36), _xlfn.CONCAT(FctZahl_In_Worten(INT(AM36)), " komma ", FctZahl_In_Worten(ROUND(INT((AM36 - INT(AM36)) * 10),  0)), " ", FctZahl_In_Worten(ROUND((AM36 - INT(AM36))*100 - (INT((AM36-INT(AM36))*10)*10), 0))))</f>
        <v>siebzig</v>
      </c>
      <c r="AP36" s="64" t="str">
        <f>EnglishNumber(Q36)</f>
        <v>two hundred</v>
      </c>
      <c r="AQ36" s="64" t="str">
        <f>FctZahl_In_Worten(Q36)</f>
        <v>zweihundert</v>
      </c>
      <c r="AR36" s="64" t="str">
        <f>FctZahl_In_Worten(R36)</f>
        <v>null</v>
      </c>
      <c r="AS36" s="64" t="str">
        <f>VLOOKUP(V36,aux!$K$1:$M$11,2,FALSE)</f>
        <v>one hundred</v>
      </c>
      <c r="AT36" s="64" t="str">
        <f>VLOOKUP(W36,aux!$K$1:$M$11,2,FALSE)</f>
        <v>fifty</v>
      </c>
      <c r="AU36" s="64" t="str">
        <f t="shared" si="47"/>
        <v>For</v>
      </c>
      <c r="AV36" s="49" t="str">
        <f>IF(AH36="DNI","",IF((COUNTA(E36,G36))=1,CONCATENATE(E36,", ",DW36),IF(COUNTA(E36,G36)=2,CONCATENATE(E36,", ",DW36," and ",G36,", ",H36),"Error, there is a problem with representatives or their titles")))</f>
        <v>LUIS MARIA IMAZ RUIZ, ADMINISTRADOR SOLIDARIO</v>
      </c>
      <c r="AW36" s="65" t="str">
        <f t="shared" si="48"/>
        <v>ES_F31854235_CPA_EN</v>
      </c>
      <c r="AX36" s="65" t="str">
        <f t="shared" si="49"/>
        <v>ES_F31854235_DoT_EN</v>
      </c>
      <c r="AY36" s="65" t="str">
        <f t="shared" si="50"/>
        <v>ES_F31854235_Dis_EN</v>
      </c>
      <c r="AZ36" s="65" t="str">
        <f t="shared" si="7"/>
        <v>ES_F31854235_CPA_DE</v>
      </c>
      <c r="BA36" s="65" t="str">
        <f t="shared" si="8"/>
        <v>ES_F31854235_DoT_DE</v>
      </c>
      <c r="BB36" s="65" t="str">
        <f t="shared" si="9"/>
        <v>ES_F31854235_CPA_ES</v>
      </c>
      <c r="BC36" s="215" t="str">
        <f t="shared" si="10"/>
        <v>ES_F31854235_DoT_ES</v>
      </c>
      <c r="BD36" s="65" t="str">
        <f t="shared" si="11"/>
        <v>ARTIAN S COOP</v>
      </c>
      <c r="BE36" s="64" t="str">
        <f>VLOOKUP(C36,aux!$A$1:$B$260,2,FALSE)</f>
        <v>Spain</v>
      </c>
      <c r="BF36" s="64" t="str">
        <f>VLOOKUP(C36,aux!$A$1:$C$260,3,FALSE)</f>
        <v>Spanien</v>
      </c>
      <c r="BG36" s="66" t="str">
        <f t="shared" si="12"/>
        <v>represented by  LUIS MARIA IMAZ RUIZ, ADMINISTRADOR SOLIDARIO</v>
      </c>
      <c r="BH36" s="66" t="str">
        <f t="shared" si="33"/>
        <v>representado por LUIS MARIA IMAZ RUIZ, ADMINISTRADOR SOLIDARIO</v>
      </c>
      <c r="BI36" s="66">
        <f t="shared" si="43"/>
        <v>1</v>
      </c>
      <c r="BJ36" s="66"/>
      <c r="BK36" s="66"/>
      <c r="BL36" s="66" t="str">
        <f t="shared" si="35"/>
        <v/>
      </c>
      <c r="BM36" s="66" t="str">
        <f t="shared" si="36"/>
        <v>und</v>
      </c>
      <c r="BN36" s="66" t="str">
        <f t="shared" si="37"/>
        <v/>
      </c>
      <c r="BO36" s="66" t="str">
        <f t="shared" si="38"/>
        <v>y su</v>
      </c>
      <c r="BP36" s="216" t="str">
        <f>VLOOKUP(X36,aux!$G$1:$I$22,3,FALSE)</f>
        <v xml:space="preserve">cero coma siete </v>
      </c>
      <c r="BQ36" s="66" t="str">
        <f t="shared" si="39"/>
        <v>Por</v>
      </c>
      <c r="BR36" s="66" t="str">
        <f>VLOOKUP(C36,aux!$D$1:$E$307,2,FALSE)</f>
        <v>España</v>
      </c>
      <c r="BS36" s="66" t="str">
        <f t="shared" si="40"/>
        <v>Doscientos</v>
      </c>
      <c r="BT36" s="66" t="str">
        <f t="shared" si="41"/>
        <v>Ciento</v>
      </c>
      <c r="BU36" s="66" t="str">
        <f t="shared" si="42"/>
        <v>Cincuenta</v>
      </c>
      <c r="BV36" s="137"/>
      <c r="BW36" s="51"/>
      <c r="BX36" s="137"/>
      <c r="BY36" s="143"/>
      <c r="BZ36" s="137"/>
      <c r="CA36" s="1112">
        <v>42922</v>
      </c>
      <c r="CB36" s="342">
        <v>42922</v>
      </c>
      <c r="CC36" s="342">
        <v>42921</v>
      </c>
      <c r="CD36" s="806"/>
      <c r="CE36" s="342">
        <v>42923</v>
      </c>
      <c r="CF36" s="806"/>
      <c r="CG36" s="342">
        <v>42926</v>
      </c>
      <c r="CH36" s="742"/>
      <c r="CI36" s="155"/>
      <c r="CJ36" s="67" t="s">
        <v>2269</v>
      </c>
      <c r="CK36" s="67" t="s">
        <v>2454</v>
      </c>
      <c r="CL36" s="102" t="str">
        <f t="shared" si="23"/>
        <v>ARTIAN S COOP_ ES_F31854235_DOT_EN_2sig</v>
      </c>
      <c r="CM36" s="102" t="str">
        <f t="shared" si="24"/>
        <v>ARTIAN S COOP_ES_F31854235_CPA_EN_2sig</v>
      </c>
      <c r="CN36" s="102" t="str">
        <f t="shared" si="25"/>
        <v>ARTIAN S COOP_ ES_F31854235_DOT_EN_2sig_stamped</v>
      </c>
      <c r="CO36" s="102" t="str">
        <f t="shared" si="26"/>
        <v>ARTIAN S COOP_ES_F31854235_DOT_EN_o</v>
      </c>
      <c r="CP36" s="102" t="str">
        <f t="shared" si="27"/>
        <v>ARTIAN S COOP_ES_F31854235_DOT_EN_o_stamped</v>
      </c>
      <c r="CQ36" s="102" t="str">
        <f t="shared" si="28"/>
        <v>ARTIAN S COOP_ES_F31854235_powers</v>
      </c>
      <c r="CR36" s="68" t="s">
        <v>49</v>
      </c>
      <c r="CS36" s="68" t="s">
        <v>49</v>
      </c>
      <c r="CT36" s="61" t="s">
        <v>49</v>
      </c>
      <c r="CU36" s="148">
        <f t="shared" si="45"/>
        <v>2</v>
      </c>
      <c r="CV36" s="56" t="b">
        <v>1</v>
      </c>
      <c r="CW36" s="56" t="b">
        <v>1</v>
      </c>
      <c r="CX36" s="152"/>
      <c r="CY36" s="208"/>
      <c r="CZ36" s="208"/>
      <c r="DA36" s="320"/>
      <c r="DB36" s="320"/>
      <c r="DC36" s="208"/>
      <c r="DD36" s="208"/>
      <c r="DE36" s="320"/>
      <c r="DF36" s="320"/>
      <c r="DG36" s="152"/>
      <c r="DH36" s="152"/>
      <c r="DI36" s="152"/>
      <c r="DJ36" s="320"/>
      <c r="DK36" s="320"/>
      <c r="DL36" s="152"/>
      <c r="DM36" s="210"/>
      <c r="DN36" s="208"/>
      <c r="DO36" s="315" t="s">
        <v>2755</v>
      </c>
      <c r="DP36" s="338"/>
      <c r="DQ36" s="940"/>
      <c r="DR36" s="342"/>
      <c r="DS36" s="522"/>
      <c r="DT36" s="69" t="s">
        <v>49</v>
      </c>
      <c r="DU36" s="69"/>
      <c r="DV36" s="87"/>
      <c r="DW36" s="57" t="s">
        <v>835</v>
      </c>
      <c r="DX36" s="87"/>
      <c r="DY36" s="87"/>
      <c r="DZ36" s="723">
        <v>42928</v>
      </c>
      <c r="EA36" s="359" t="str">
        <f t="shared" si="29"/>
        <v>17</v>
      </c>
      <c r="EB36" s="359">
        <v>17</v>
      </c>
      <c r="EC36" s="88"/>
      <c r="ED36" s="88"/>
      <c r="EE36" s="88" t="e">
        <f>IF(CX35=#REF!,"gleich","ungleich")</f>
        <v>#REF!</v>
      </c>
      <c r="EF36" s="186"/>
      <c r="EG36" s="186"/>
      <c r="EH36" s="186"/>
      <c r="EI36" s="186"/>
      <c r="EJ36" s="186"/>
      <c r="EK36" s="186"/>
      <c r="EL36" s="186"/>
      <c r="EM36" s="173"/>
      <c r="EN36" s="186"/>
      <c r="EO36" s="186"/>
      <c r="EP36" s="724"/>
      <c r="EQ36" s="382" t="s">
        <v>6148</v>
      </c>
      <c r="ER36" s="382" t="s">
        <v>6146</v>
      </c>
      <c r="ES36" s="382"/>
      <c r="ET36" s="108"/>
      <c r="EU36" s="182" t="str">
        <f t="shared" si="30"/>
        <v>ARTIAN S. COOP., ES_F31854235_sinv.pdf</v>
      </c>
    </row>
    <row r="37" spans="1:172" ht="84">
      <c r="A37" s="1000" t="s">
        <v>993</v>
      </c>
      <c r="B37" s="638" t="s">
        <v>4633</v>
      </c>
      <c r="C37" s="338" t="s">
        <v>42</v>
      </c>
      <c r="D37" s="186" t="s">
        <v>995</v>
      </c>
      <c r="E37" s="186"/>
      <c r="F37" s="186"/>
      <c r="G37" s="186"/>
      <c r="H37" s="186"/>
      <c r="I37" s="191" t="s">
        <v>158</v>
      </c>
      <c r="J37" s="191" t="s">
        <v>2086</v>
      </c>
      <c r="K37" s="191" t="s">
        <v>2634</v>
      </c>
      <c r="L37" s="500" t="s">
        <v>891</v>
      </c>
      <c r="M37" s="1065"/>
      <c r="N37" s="846" t="s">
        <v>1700</v>
      </c>
      <c r="O37" s="384" t="s">
        <v>229</v>
      </c>
      <c r="P37" s="540">
        <v>3</v>
      </c>
      <c r="Q37" s="539">
        <v>100</v>
      </c>
      <c r="R37" s="540">
        <v>0</v>
      </c>
      <c r="S37" s="338"/>
      <c r="T37" s="63"/>
      <c r="U37" s="63"/>
      <c r="V37" s="425">
        <v>0</v>
      </c>
      <c r="W37" s="425">
        <v>0</v>
      </c>
      <c r="X37" s="919">
        <v>0.7</v>
      </c>
      <c r="Y37" s="425">
        <v>2.5</v>
      </c>
      <c r="Z37" s="41" t="s">
        <v>45</v>
      </c>
      <c r="AA37" s="41" t="s">
        <v>45</v>
      </c>
      <c r="AB37" s="188" t="s">
        <v>3212</v>
      </c>
      <c r="AC37" s="13" t="s">
        <v>7377</v>
      </c>
      <c r="AD37" s="813" t="s">
        <v>5689</v>
      </c>
      <c r="AE37" s="723">
        <v>42928</v>
      </c>
      <c r="AF37" s="356"/>
      <c r="AG37" s="728" t="s">
        <v>199</v>
      </c>
      <c r="AH37" s="927" t="s">
        <v>192</v>
      </c>
      <c r="AI37" s="63" t="s">
        <v>5764</v>
      </c>
      <c r="AJ37" s="63" t="str">
        <f t="shared" si="32"/>
        <v>NO</v>
      </c>
      <c r="AK37" s="64" t="str">
        <f>VLOOKUP(X37,aux!$G$1:$I$22,2,FALSE)</f>
        <v>zero point seven</v>
      </c>
      <c r="AL37" s="64" t="str">
        <f>VLOOKUP(X37,aux!$G$1:$J$22,4,FALSE)</f>
        <v>null komma sieben</v>
      </c>
      <c r="AM37" s="214">
        <f t="shared" si="1"/>
        <v>70</v>
      </c>
      <c r="AN37" s="214" t="str">
        <f>IF(INT(AM37)=AM37,EnglishNumber(AM37), _xlfn.CONCAT(EnglishNumber(INT(AM37)), " point ", EnglishNumber(ROUND(INT((AM37 - INT(AM37)) * 10),  0)), " ", EnglishNumber(ROUND((AM37 - INT(AM37))*100 - (INT((AM37-INT(AM37))*10)*10), 0))))</f>
        <v>seventy</v>
      </c>
      <c r="AO37" s="214" t="str">
        <f>IF(INT(AM37)=AM37,FctZahl_In_Worten(AM37), _xlfn.CONCAT(FctZahl_In_Worten(INT(AM37)), " komma ", FctZahl_In_Worten(ROUND(INT((AM37 - INT(AM37)) * 10),  0)), " ", FctZahl_In_Worten(ROUND((AM37 - INT(AM37))*100 - (INT((AM37-INT(AM37))*10)*10), 0))))</f>
        <v>siebzig</v>
      </c>
      <c r="AP37" s="64" t="str">
        <f>EnglishNumber(Q37)</f>
        <v>one hundred</v>
      </c>
      <c r="AQ37" s="64" t="str">
        <f>FctZahl_In_Worten(Q37)</f>
        <v>einhundert</v>
      </c>
      <c r="AR37" s="64" t="str">
        <f>FctZahl_In_Worten(R37)</f>
        <v>null</v>
      </c>
      <c r="AS37" s="64" t="str">
        <f>VLOOKUP(V37,aux!$K$1:$M$11,2,FALSE)</f>
        <v>zero</v>
      </c>
      <c r="AT37" s="64" t="str">
        <f>VLOOKUP(W37,aux!$K$1:$M$11,2,FALSE)</f>
        <v>zero</v>
      </c>
      <c r="AU37" s="64" t="str">
        <f t="shared" si="47"/>
        <v/>
      </c>
      <c r="AV37" s="49" t="str">
        <f t="shared" ref="AV37:AV78" si="51">IF(AH37="DNI","",IF((COUNTA(E37,G37))=1,CONCATENATE(E37,", ",F37),IF(COUNTA(E37,G37)=2,CONCATENATE(E37,", ",F37," and ",G37,", ",H37),"Error, there is a problem with representatives or their titles")))</f>
        <v/>
      </c>
      <c r="AW37" s="65" t="str">
        <f t="shared" si="48"/>
        <v>ES_48549287J_CPA_EN</v>
      </c>
      <c r="AX37" s="65" t="str">
        <f t="shared" si="49"/>
        <v>ES_48549287J_DoT_EN</v>
      </c>
      <c r="AY37" s="65" t="str">
        <f t="shared" si="50"/>
        <v>ES_48549287J_Dis_EN</v>
      </c>
      <c r="AZ37" s="65" t="str">
        <f t="shared" si="7"/>
        <v>ES_48549287J_CPA_DE</v>
      </c>
      <c r="BA37" s="65" t="str">
        <f t="shared" si="8"/>
        <v>ES_48549287J_DoT_DE</v>
      </c>
      <c r="BB37" s="65" t="str">
        <f t="shared" si="9"/>
        <v>ES_48549287J_CPA_ES</v>
      </c>
      <c r="BC37" s="215" t="str">
        <f t="shared" si="10"/>
        <v>ES_48549287J_DoT_ES</v>
      </c>
      <c r="BD37" s="65" t="str">
        <f t="shared" si="11"/>
        <v>ASCENSION MARTINEZ LOPEZ</v>
      </c>
      <c r="BE37" s="64" t="str">
        <f>VLOOKUP(C37,aux!$A$1:$B$260,2,FALSE)</f>
        <v>Spain</v>
      </c>
      <c r="BF37" s="64" t="str">
        <f>VLOOKUP(C37,aux!$A$1:$C$260,3,FALSE)</f>
        <v>Spanien</v>
      </c>
      <c r="BG37" s="66" t="str">
        <f t="shared" si="12"/>
        <v/>
      </c>
      <c r="BH37" s="66" t="str">
        <f t="shared" si="33"/>
        <v/>
      </c>
      <c r="BI37" s="66">
        <f t="shared" si="43"/>
        <v>0</v>
      </c>
      <c r="BJ37" s="66"/>
      <c r="BK37" s="66"/>
      <c r="BL37" s="66" t="str">
        <f t="shared" si="35"/>
        <v/>
      </c>
      <c r="BM37" s="66" t="str">
        <f t="shared" si="36"/>
        <v>und</v>
      </c>
      <c r="BN37" s="66" t="str">
        <f t="shared" si="37"/>
        <v/>
      </c>
      <c r="BO37" s="66" t="str">
        <f t="shared" si="38"/>
        <v>y su</v>
      </c>
      <c r="BP37" s="216" t="str">
        <f>VLOOKUP(X37,aux!$G$1:$I$22,3,FALSE)</f>
        <v xml:space="preserve">cero coma siete </v>
      </c>
      <c r="BQ37" s="66" t="str">
        <f t="shared" si="39"/>
        <v>Por</v>
      </c>
      <c r="BR37" s="66" t="str">
        <f>VLOOKUP(C37,aux!$D$1:$E$307,2,FALSE)</f>
        <v>España</v>
      </c>
      <c r="BS37" s="66" t="str">
        <f t="shared" si="40"/>
        <v>Ciento</v>
      </c>
      <c r="BT37" s="66" t="str">
        <f t="shared" si="41"/>
        <v>Cero</v>
      </c>
      <c r="BU37" s="66" t="str">
        <f t="shared" si="42"/>
        <v>Cero</v>
      </c>
      <c r="BV37" s="137"/>
      <c r="BW37" s="51"/>
      <c r="BX37" s="137"/>
      <c r="BY37" s="143"/>
      <c r="BZ37" s="137"/>
      <c r="CA37" s="1112">
        <v>42922</v>
      </c>
      <c r="CB37" s="342">
        <v>42922</v>
      </c>
      <c r="CC37" s="342">
        <v>42922</v>
      </c>
      <c r="CD37" s="806"/>
      <c r="CE37" s="342">
        <v>42923</v>
      </c>
      <c r="CF37" s="806"/>
      <c r="CG37" s="342">
        <v>42926</v>
      </c>
      <c r="CH37" s="741"/>
      <c r="CI37" s="155"/>
      <c r="CJ37" s="67" t="s">
        <v>2270</v>
      </c>
      <c r="CK37" s="67" t="s">
        <v>2455</v>
      </c>
      <c r="CL37" s="102" t="str">
        <f t="shared" si="23"/>
        <v>ASCENSION MARTINEZ LOPEZ_ ES_48549287J_DOT_EN_2sig</v>
      </c>
      <c r="CM37" s="102" t="str">
        <f t="shared" si="24"/>
        <v>ASCENSION MARTINEZ LOPEZ_ES_48549287J_CPA_EN_2sig</v>
      </c>
      <c r="CN37" s="102" t="str">
        <f t="shared" si="25"/>
        <v>ASCENSION MARTINEZ LOPEZ_ ES_48549287J_DOT_EN_2sig_stamped</v>
      </c>
      <c r="CO37" s="102" t="str">
        <f t="shared" si="26"/>
        <v>ASCENSION MARTINEZ LOPEZ_ES_48549287J_DOT_EN_o</v>
      </c>
      <c r="CP37" s="102" t="str">
        <f t="shared" si="27"/>
        <v>ASCENSION MARTINEZ LOPEZ_ES_48549287J_DOT_EN_o_stamped</v>
      </c>
      <c r="CQ37" s="102" t="str">
        <f t="shared" si="28"/>
        <v>ASCENSION MARTINEZ LOPEZ_ES_48549287J_powers</v>
      </c>
      <c r="CR37" s="68" t="s">
        <v>49</v>
      </c>
      <c r="CS37" s="68" t="s">
        <v>49</v>
      </c>
      <c r="CT37" s="61" t="s">
        <v>49</v>
      </c>
      <c r="CU37" s="148">
        <f t="shared" si="45"/>
        <v>1</v>
      </c>
      <c r="CV37" s="56" t="b">
        <v>1</v>
      </c>
      <c r="CW37" s="56" t="b">
        <v>1</v>
      </c>
      <c r="CX37" s="152"/>
      <c r="CY37" s="208"/>
      <c r="CZ37" s="208"/>
      <c r="DA37" s="320"/>
      <c r="DB37" s="320"/>
      <c r="DC37" s="208"/>
      <c r="DD37" s="208"/>
      <c r="DE37" s="320"/>
      <c r="DF37" s="320"/>
      <c r="DG37" s="152"/>
      <c r="DH37" s="152"/>
      <c r="DI37" s="152"/>
      <c r="DJ37" s="320"/>
      <c r="DK37" s="320"/>
      <c r="DL37" s="152"/>
      <c r="DM37" s="210"/>
      <c r="DN37" s="208"/>
      <c r="DO37" s="315" t="s">
        <v>3001</v>
      </c>
      <c r="DP37" s="338"/>
      <c r="DQ37" s="940"/>
      <c r="DR37" s="342"/>
      <c r="DS37" s="522"/>
      <c r="DT37" s="69" t="s">
        <v>49</v>
      </c>
      <c r="DU37" s="69"/>
      <c r="DV37" s="87"/>
      <c r="DW37" s="87"/>
      <c r="DX37" s="87"/>
      <c r="DY37" s="87"/>
      <c r="DZ37" s="87"/>
      <c r="EA37" s="359" t="str">
        <f t="shared" si="29"/>
        <v>18</v>
      </c>
      <c r="EB37" s="359">
        <v>18</v>
      </c>
      <c r="EC37" s="88"/>
      <c r="ED37" s="88"/>
      <c r="EE37" s="88" t="e">
        <f>IF(CX36=#REF!,"gleich","ungleich")</f>
        <v>#REF!</v>
      </c>
      <c r="EF37" s="186"/>
      <c r="EG37" s="186"/>
      <c r="EH37" s="186"/>
      <c r="EI37" s="186"/>
      <c r="EJ37" s="186"/>
      <c r="EK37" s="186"/>
      <c r="EL37" s="186"/>
      <c r="EM37" s="173"/>
      <c r="EN37" s="186"/>
      <c r="EO37" s="186"/>
      <c r="EP37" s="724"/>
      <c r="EQ37" s="382" t="s">
        <v>6100</v>
      </c>
      <c r="ER37" s="382" t="s">
        <v>6100</v>
      </c>
      <c r="ES37" s="382"/>
      <c r="ET37" s="108"/>
      <c r="EU37" s="182" t="str">
        <f t="shared" si="30"/>
        <v>ASCENSION MARTINEZ LOPEZ, ES_48549287J_sinv.pdf</v>
      </c>
    </row>
    <row r="38" spans="1:172" ht="76.5">
      <c r="A38" s="1000" t="s">
        <v>864</v>
      </c>
      <c r="B38" s="638" t="s">
        <v>4634</v>
      </c>
      <c r="C38" s="338" t="s">
        <v>42</v>
      </c>
      <c r="D38" s="186" t="s">
        <v>3290</v>
      </c>
      <c r="E38" s="186"/>
      <c r="F38" s="186"/>
      <c r="G38" s="186"/>
      <c r="H38" s="186"/>
      <c r="I38" s="191" t="s">
        <v>2761</v>
      </c>
      <c r="J38" s="186" t="s">
        <v>6729</v>
      </c>
      <c r="K38" s="191" t="s">
        <v>2631</v>
      </c>
      <c r="L38" s="500" t="s">
        <v>763</v>
      </c>
      <c r="M38" s="1065"/>
      <c r="N38" s="846" t="s">
        <v>1767</v>
      </c>
      <c r="O38" s="384" t="s">
        <v>1757</v>
      </c>
      <c r="P38" s="540">
        <v>1</v>
      </c>
      <c r="Q38" s="539">
        <v>100</v>
      </c>
      <c r="R38" s="540">
        <v>0</v>
      </c>
      <c r="S38" s="338"/>
      <c r="T38" s="63"/>
      <c r="U38" s="63"/>
      <c r="V38" s="425">
        <v>0</v>
      </c>
      <c r="W38" s="425">
        <v>0</v>
      </c>
      <c r="X38" s="919">
        <v>0.7</v>
      </c>
      <c r="Y38" s="425">
        <v>2.5</v>
      </c>
      <c r="Z38" s="41" t="s">
        <v>45</v>
      </c>
      <c r="AA38" s="41" t="s">
        <v>45</v>
      </c>
      <c r="AB38" s="188" t="s">
        <v>3212</v>
      </c>
      <c r="AC38" s="13" t="s">
        <v>7377</v>
      </c>
      <c r="AD38" s="813" t="s">
        <v>5689</v>
      </c>
      <c r="AE38" s="723">
        <v>42928</v>
      </c>
      <c r="AF38" s="356"/>
      <c r="AG38" s="728" t="s">
        <v>199</v>
      </c>
      <c r="AH38" s="927" t="s">
        <v>192</v>
      </c>
      <c r="AI38" s="63" t="s">
        <v>5764</v>
      </c>
      <c r="AJ38" s="63" t="str">
        <f t="shared" si="32"/>
        <v>NO</v>
      </c>
      <c r="AK38" s="64" t="str">
        <f>VLOOKUP(X38,aux!$G$1:$I$22,2,FALSE)</f>
        <v>zero point seven</v>
      </c>
      <c r="AL38" s="64" t="str">
        <f>VLOOKUP(X38,aux!$G$1:$J$22,4,FALSE)</f>
        <v>null komma sieben</v>
      </c>
      <c r="AM38" s="214">
        <f t="shared" si="1"/>
        <v>70</v>
      </c>
      <c r="AN38" s="214" t="str">
        <f>IF(INT(AM38)=AM38,EnglishNumber(AM38), _xlfn.CONCAT(EnglishNumber(INT(AM38)), " point ", EnglishNumber(ROUND(INT((AM38 - INT(AM38)) * 10),  0)), " ", EnglishNumber(ROUND((AM38 - INT(AM38))*100 - (INT((AM38-INT(AM38))*10)*10), 0))))</f>
        <v>seventy</v>
      </c>
      <c r="AO38" s="214" t="str">
        <f>IF(INT(AM38)=AM38,FctZahl_In_Worten(AM38), _xlfn.CONCAT(FctZahl_In_Worten(INT(AM38)), " komma ", FctZahl_In_Worten(ROUND(INT((AM38 - INT(AM38)) * 10),  0)), " ", FctZahl_In_Worten(ROUND((AM38 - INT(AM38))*100 - (INT((AM38-INT(AM38))*10)*10), 0))))</f>
        <v>siebzig</v>
      </c>
      <c r="AP38" s="64" t="str">
        <f>EnglishNumber(Q38)</f>
        <v>one hundred</v>
      </c>
      <c r="AQ38" s="64" t="str">
        <f>FctZahl_In_Worten(Q38)</f>
        <v>einhundert</v>
      </c>
      <c r="AR38" s="64" t="str">
        <f>FctZahl_In_Worten(R38)</f>
        <v>null</v>
      </c>
      <c r="AS38" s="64" t="str">
        <f>VLOOKUP(V38,aux!$K$1:$M$11,2,FALSE)</f>
        <v>zero</v>
      </c>
      <c r="AT38" s="64" t="str">
        <f>VLOOKUP(W38,aux!$K$1:$M$11,2,FALSE)</f>
        <v>zero</v>
      </c>
      <c r="AU38" s="64" t="str">
        <f t="shared" si="47"/>
        <v/>
      </c>
      <c r="AV38" s="49" t="str">
        <f t="shared" si="51"/>
        <v/>
      </c>
      <c r="AW38" s="65" t="str">
        <f t="shared" si="48"/>
        <v>ES_15386895X_CPA_EN</v>
      </c>
      <c r="AX38" s="65" t="str">
        <f t="shared" si="49"/>
        <v>ES_15386895X_DoT_EN</v>
      </c>
      <c r="AY38" s="65" t="str">
        <f t="shared" si="50"/>
        <v>ES_15386895X_Dis_EN</v>
      </c>
      <c r="AZ38" s="65" t="str">
        <f t="shared" si="7"/>
        <v>ES_15386895X_CPA_DE</v>
      </c>
      <c r="BA38" s="65" t="str">
        <f t="shared" si="8"/>
        <v>ES_15386895X_DoT_DE</v>
      </c>
      <c r="BB38" s="65" t="str">
        <f t="shared" si="9"/>
        <v>ES_15386895X_CPA_ES</v>
      </c>
      <c r="BC38" s="215" t="str">
        <f t="shared" si="10"/>
        <v>ES_15386895X_DoT_ES</v>
      </c>
      <c r="BD38" s="65" t="str">
        <f t="shared" si="11"/>
        <v>ASIER ARAMBARRI CINCUNEGUI</v>
      </c>
      <c r="BE38" s="64" t="str">
        <f>VLOOKUP(C38,aux!$A$1:$B$260,2,FALSE)</f>
        <v>Spain</v>
      </c>
      <c r="BF38" s="64" t="str">
        <f>VLOOKUP(C38,aux!$A$1:$C$260,3,FALSE)</f>
        <v>Spanien</v>
      </c>
      <c r="BG38" s="66" t="str">
        <f t="shared" si="12"/>
        <v/>
      </c>
      <c r="BH38" s="66" t="str">
        <f t="shared" si="33"/>
        <v/>
      </c>
      <c r="BI38" s="66">
        <f t="shared" si="43"/>
        <v>0</v>
      </c>
      <c r="BJ38" s="66"/>
      <c r="BK38" s="66"/>
      <c r="BL38" s="66" t="str">
        <f t="shared" si="35"/>
        <v/>
      </c>
      <c r="BM38" s="66" t="str">
        <f t="shared" si="36"/>
        <v>und</v>
      </c>
      <c r="BN38" s="66" t="str">
        <f t="shared" si="37"/>
        <v/>
      </c>
      <c r="BO38" s="66" t="str">
        <f t="shared" si="38"/>
        <v>y su</v>
      </c>
      <c r="BP38" s="216" t="str">
        <f>VLOOKUP(X38,aux!$G$1:$I$22,3,FALSE)</f>
        <v xml:space="preserve">cero coma siete </v>
      </c>
      <c r="BQ38" s="66" t="str">
        <f t="shared" si="39"/>
        <v>Por</v>
      </c>
      <c r="BR38" s="66" t="str">
        <f>VLOOKUP(C38,aux!$D$1:$E$307,2,FALSE)</f>
        <v>España</v>
      </c>
      <c r="BS38" s="66" t="str">
        <f t="shared" si="40"/>
        <v>Ciento</v>
      </c>
      <c r="BT38" s="66" t="str">
        <f t="shared" si="41"/>
        <v>Cero</v>
      </c>
      <c r="BU38" s="66" t="str">
        <f t="shared" si="42"/>
        <v>Cero</v>
      </c>
      <c r="BV38" s="137"/>
      <c r="BW38" s="51"/>
      <c r="BX38" s="137"/>
      <c r="BY38" s="143"/>
      <c r="BZ38" s="137"/>
      <c r="CA38" s="1112">
        <v>42921</v>
      </c>
      <c r="CB38" s="342">
        <v>42921</v>
      </c>
      <c r="CC38" s="342">
        <v>42921</v>
      </c>
      <c r="CD38" s="806"/>
      <c r="CE38" s="342">
        <v>42922</v>
      </c>
      <c r="CF38" s="806"/>
      <c r="CG38" s="342">
        <v>42922</v>
      </c>
      <c r="CH38" s="741"/>
      <c r="CI38" s="155"/>
      <c r="CJ38" s="67" t="s">
        <v>2271</v>
      </c>
      <c r="CK38" s="67" t="s">
        <v>2456</v>
      </c>
      <c r="CL38" s="102" t="str">
        <f t="shared" si="23"/>
        <v>ASIER ARAMBARRI CINCUNEGUI_ ES_15386895X_DOT_EN_2sig</v>
      </c>
      <c r="CM38" s="102" t="str">
        <f t="shared" si="24"/>
        <v>ASIER ARAMBARRI CINCUNEGUI_ES_15386895X_CPA_EN_2sig</v>
      </c>
      <c r="CN38" s="102" t="str">
        <f t="shared" si="25"/>
        <v>ASIER ARAMBARRI CINCUNEGUI_ ES_15386895X_DOT_EN_2sig_stamped</v>
      </c>
      <c r="CO38" s="102" t="str">
        <f t="shared" si="26"/>
        <v>ASIER ARAMBARRI CINCUNEGUI_ES_15386895X_DOT_EN_o</v>
      </c>
      <c r="CP38" s="102" t="str">
        <f t="shared" si="27"/>
        <v>ASIER ARAMBARRI CINCUNEGUI_ES_15386895X_DOT_EN_o_stamped</v>
      </c>
      <c r="CQ38" s="102" t="str">
        <f t="shared" si="28"/>
        <v>ASIER ARAMBARRI CINCUNEGUI_ES_15386895X_powers</v>
      </c>
      <c r="CR38" s="68" t="s">
        <v>49</v>
      </c>
      <c r="CS38" s="68" t="s">
        <v>49</v>
      </c>
      <c r="CT38" s="61" t="s">
        <v>49</v>
      </c>
      <c r="CU38" s="148">
        <f t="shared" si="45"/>
        <v>1</v>
      </c>
      <c r="CV38" s="56" t="b">
        <v>1</v>
      </c>
      <c r="CW38" s="56" t="b">
        <v>1</v>
      </c>
      <c r="CX38" s="152"/>
      <c r="CY38" s="208"/>
      <c r="CZ38" s="208"/>
      <c r="DA38" s="320"/>
      <c r="DB38" s="320"/>
      <c r="DC38" s="208"/>
      <c r="DD38" s="208"/>
      <c r="DE38" s="320"/>
      <c r="DF38" s="320"/>
      <c r="DG38" s="152"/>
      <c r="DH38" s="152"/>
      <c r="DI38" s="152"/>
      <c r="DJ38" s="320"/>
      <c r="DK38" s="320"/>
      <c r="DL38" s="152"/>
      <c r="DM38" s="210"/>
      <c r="DN38" s="208"/>
      <c r="DO38" s="315" t="s">
        <v>2632</v>
      </c>
      <c r="DP38" s="338"/>
      <c r="DQ38" s="940"/>
      <c r="DR38" s="342"/>
      <c r="DS38" s="522"/>
      <c r="DT38" s="69" t="s">
        <v>49</v>
      </c>
      <c r="DU38" s="69"/>
      <c r="DV38" s="87"/>
      <c r="DW38" s="87"/>
      <c r="DX38" s="87"/>
      <c r="DY38" s="87"/>
      <c r="DZ38" s="87"/>
      <c r="EA38" s="359" t="str">
        <f t="shared" si="29"/>
        <v>19</v>
      </c>
      <c r="EB38" s="359">
        <v>19</v>
      </c>
      <c r="EC38" s="88"/>
      <c r="ED38" s="88"/>
      <c r="EE38" s="88" t="e">
        <f>IF(CX37=#REF!,"gleich","ungleich")</f>
        <v>#REF!</v>
      </c>
      <c r="EF38" s="186"/>
      <c r="EG38" s="186"/>
      <c r="EH38" s="186"/>
      <c r="EI38" s="186"/>
      <c r="EJ38" s="186"/>
      <c r="EK38" s="186"/>
      <c r="EL38" s="186"/>
      <c r="EM38" s="173"/>
      <c r="EN38" s="186"/>
      <c r="EO38" s="186"/>
      <c r="EP38" s="445"/>
      <c r="EQ38" s="382" t="s">
        <v>6100</v>
      </c>
      <c r="ER38" s="382" t="s">
        <v>6100</v>
      </c>
      <c r="ES38" s="382"/>
      <c r="ET38" s="108"/>
      <c r="EU38" s="182" t="str">
        <f t="shared" si="30"/>
        <v>ASIER ARAMBARRI CINCUNEGUI, ES_15386895X_sinv.pdf</v>
      </c>
    </row>
    <row r="39" spans="1:172" ht="84">
      <c r="A39" s="1007" t="s">
        <v>1689</v>
      </c>
      <c r="B39" s="638" t="s">
        <v>2167</v>
      </c>
      <c r="C39" s="262" t="s">
        <v>42</v>
      </c>
      <c r="D39" s="191" t="s">
        <v>51</v>
      </c>
      <c r="E39" s="186" t="s">
        <v>53</v>
      </c>
      <c r="F39" s="186" t="s">
        <v>52</v>
      </c>
      <c r="G39" s="186"/>
      <c r="H39" s="186"/>
      <c r="I39" s="191" t="s">
        <v>54</v>
      </c>
      <c r="J39" s="191" t="s">
        <v>55</v>
      </c>
      <c r="K39" s="186" t="s">
        <v>2776</v>
      </c>
      <c r="L39" s="571" t="s">
        <v>56</v>
      </c>
      <c r="M39" s="199"/>
      <c r="N39" s="846" t="s">
        <v>7418</v>
      </c>
      <c r="O39" s="384" t="s">
        <v>384</v>
      </c>
      <c r="P39" s="540">
        <v>56</v>
      </c>
      <c r="Q39" s="539">
        <v>1000</v>
      </c>
      <c r="R39" s="540">
        <v>0</v>
      </c>
      <c r="S39" s="262"/>
      <c r="T39" s="63"/>
      <c r="U39" s="63"/>
      <c r="V39" s="425">
        <v>0</v>
      </c>
      <c r="W39" s="425">
        <v>0</v>
      </c>
      <c r="X39" s="919">
        <v>0.75</v>
      </c>
      <c r="Y39" s="425">
        <v>2.5</v>
      </c>
      <c r="Z39" s="41" t="s">
        <v>45</v>
      </c>
      <c r="AA39" s="41" t="s">
        <v>45</v>
      </c>
      <c r="AB39" s="188" t="s">
        <v>3212</v>
      </c>
      <c r="AC39" s="13" t="s">
        <v>7377</v>
      </c>
      <c r="AD39" s="813" t="s">
        <v>5689</v>
      </c>
      <c r="AE39" s="723">
        <v>42928</v>
      </c>
      <c r="AF39" s="191" t="s">
        <v>7542</v>
      </c>
      <c r="AG39" s="419"/>
      <c r="AH39" s="928" t="s">
        <v>38</v>
      </c>
      <c r="AI39" s="63" t="s">
        <v>5764</v>
      </c>
      <c r="AJ39" s="63" t="str">
        <f t="shared" si="32"/>
        <v>NO</v>
      </c>
      <c r="AK39" s="64" t="str">
        <f>VLOOKUP(X39,aux!$G$1:$I$22,2,FALSE)</f>
        <v>zero point seven five</v>
      </c>
      <c r="AL39" s="64" t="str">
        <f>VLOOKUP(X39,aux!$G$1:$J$22,4,FALSE)</f>
        <v>null komma sieben fünf</v>
      </c>
      <c r="AM39" s="214">
        <f t="shared" si="1"/>
        <v>75</v>
      </c>
      <c r="AN39" s="214" t="str">
        <f>IF(INT(AM39)=AM39,EnglishNumber(AM39), _xlfn.CONCAT(EnglishNumber(INT(AM39)), " point ", EnglishNumber(ROUND(INT((AM39 - INT(AM39)) * 10),  0)), " ", EnglishNumber(ROUND((AM39 - INT(AM39))*100 - (INT((AM39-INT(AM39))*10)*10), 0))))</f>
        <v>seventy-five</v>
      </c>
      <c r="AO39" s="214" t="str">
        <f>IF(INT(AM39)=AM39,FctZahl_In_Worten(AM39), _xlfn.CONCAT(FctZahl_In_Worten(INT(AM39)), " komma ", FctZahl_In_Worten(ROUND(INT((AM39 - INT(AM39)) * 10),  0)), " ", FctZahl_In_Worten(ROUND((AM39 - INT(AM39))*100 - (INT((AM39-INT(AM39))*10)*10), 0))))</f>
        <v>fünfundsiebzig</v>
      </c>
      <c r="AP39" s="64" t="str">
        <f>EnglishNumber(Q39)</f>
        <v>one thousand</v>
      </c>
      <c r="AQ39" s="64" t="str">
        <f>FctZahl_In_Worten(Q39)</f>
        <v>eintausend</v>
      </c>
      <c r="AR39" s="64" t="str">
        <f>FctZahl_In_Worten(R39)</f>
        <v>null</v>
      </c>
      <c r="AS39" s="64" t="str">
        <f>VLOOKUP(V39,aux!$K$1:$M$11,2,FALSE)</f>
        <v>zero</v>
      </c>
      <c r="AT39" s="64" t="str">
        <f>VLOOKUP(W39,aux!$K$1:$M$11,2,FALSE)</f>
        <v>zero</v>
      </c>
      <c r="AU39" s="64" t="str">
        <f t="shared" si="47"/>
        <v>For</v>
      </c>
      <c r="AV39" s="49" t="str">
        <f t="shared" si="51"/>
        <v>ZENON-SANTIAGO MUÑOZ ABAD, administrador solidario</v>
      </c>
      <c r="AW39" s="65" t="str">
        <f t="shared" si="48"/>
        <v>ES_B13240460_CPA_EN</v>
      </c>
      <c r="AX39" s="65" t="str">
        <f t="shared" si="49"/>
        <v>ES_B13240460_DoT_EN</v>
      </c>
      <c r="AY39" s="65" t="str">
        <f t="shared" si="50"/>
        <v>ES_B13240460_Dis_EN</v>
      </c>
      <c r="AZ39" s="65" t="str">
        <f t="shared" si="7"/>
        <v>ES_B13240460_CPA_DE</v>
      </c>
      <c r="BA39" s="65" t="str">
        <f t="shared" si="8"/>
        <v>ES_B13240460_DoT_DE</v>
      </c>
      <c r="BB39" s="65" t="str">
        <f t="shared" si="9"/>
        <v>ES_B13240460_CPA_ES</v>
      </c>
      <c r="BC39" s="215" t="str">
        <f t="shared" si="10"/>
        <v>ES_B13240460_DoT_ES</v>
      </c>
      <c r="BD39" s="65" t="str">
        <f t="shared" si="11"/>
        <v>AUTONOMOS MANCHEGOS AGRUPADOS SL</v>
      </c>
      <c r="BE39" s="64" t="str">
        <f>VLOOKUP(C39,aux!$A$1:$B$260,2,FALSE)</f>
        <v>Spain</v>
      </c>
      <c r="BF39" s="64" t="str">
        <f>VLOOKUP(C39,aux!$A$1:$C$260,3,FALSE)</f>
        <v>Spanien</v>
      </c>
      <c r="BG39" s="66" t="str">
        <f t="shared" si="12"/>
        <v>represented by  ZENON-SANTIAGO MUÑOZ ABAD, administrador solidario</v>
      </c>
      <c r="BH39" s="66" t="str">
        <f t="shared" si="33"/>
        <v>representado por ZENON-SANTIAGO MUÑOZ ABAD, administrador solidario</v>
      </c>
      <c r="BI39" s="66">
        <f t="shared" si="43"/>
        <v>1</v>
      </c>
      <c r="BJ39" s="66" t="str">
        <f>IF(H39="","","and its")</f>
        <v/>
      </c>
      <c r="BK39" s="66" t="str">
        <f>IF(I39="","","and its")</f>
        <v>and its</v>
      </c>
      <c r="BL39" s="66" t="str">
        <f t="shared" si="35"/>
        <v/>
      </c>
      <c r="BM39" s="66" t="str">
        <f t="shared" si="36"/>
        <v>und</v>
      </c>
      <c r="BN39" s="66" t="str">
        <f t="shared" si="37"/>
        <v/>
      </c>
      <c r="BO39" s="66" t="str">
        <f t="shared" si="38"/>
        <v>y su</v>
      </c>
      <c r="BP39" s="216" t="str">
        <f>VLOOKUP(X39,aux!$G$1:$I$22,3,FALSE)</f>
        <v>cero coma siete cinco</v>
      </c>
      <c r="BQ39" s="66" t="str">
        <f t="shared" si="39"/>
        <v>Por</v>
      </c>
      <c r="BR39" s="66" t="str">
        <f>VLOOKUP(C39,aux!$D$1:$E$307,2,FALSE)</f>
        <v>España</v>
      </c>
      <c r="BS39" s="66" t="str">
        <f t="shared" si="40"/>
        <v>Un Mil</v>
      </c>
      <c r="BT39" s="66" t="str">
        <f t="shared" si="41"/>
        <v>Cero</v>
      </c>
      <c r="BU39" s="66" t="str">
        <f t="shared" si="42"/>
        <v>Cero</v>
      </c>
      <c r="BV39" s="137"/>
      <c r="BW39" s="51"/>
      <c r="BX39" s="137"/>
      <c r="BY39" s="143"/>
      <c r="BZ39" s="137"/>
      <c r="CA39" s="1112">
        <v>42919</v>
      </c>
      <c r="CB39" s="342">
        <v>42919</v>
      </c>
      <c r="CC39" s="342">
        <v>42917</v>
      </c>
      <c r="CD39" s="434"/>
      <c r="CE39" s="342">
        <v>42921</v>
      </c>
      <c r="CF39" s="434"/>
      <c r="CG39" s="342">
        <v>42922</v>
      </c>
      <c r="CH39" s="497"/>
      <c r="CI39" s="155">
        <v>1</v>
      </c>
      <c r="CJ39" s="61" t="s">
        <v>2273</v>
      </c>
      <c r="CK39" s="67" t="s">
        <v>2457</v>
      </c>
      <c r="CL39" s="102" t="str">
        <f t="shared" si="23"/>
        <v>AUTONOMOS MANCHEGOS AGRUPADOS SL_ ES_B13240460_DOT_EN_2sig</v>
      </c>
      <c r="CM39" s="102" t="str">
        <f t="shared" si="24"/>
        <v>AUTONOMOS MANCHEGOS AGRUPADOS SL_ES_B13240460_CPA_EN_2sig</v>
      </c>
      <c r="CN39" s="102" t="str">
        <f t="shared" si="25"/>
        <v>AUTONOMOS MANCHEGOS AGRUPADOS SL_ ES_B13240460_DOT_EN_2sig_stamped</v>
      </c>
      <c r="CO39" s="102" t="str">
        <f t="shared" si="26"/>
        <v>AUTONOMOS MANCHEGOS AGRUPADOS SL_ES_B13240460_DOT_EN_o</v>
      </c>
      <c r="CP39" s="102" t="str">
        <f t="shared" si="27"/>
        <v>AUTONOMOS MANCHEGOS AGRUPADOS SL_ES_B13240460_DOT_EN_o_stamped</v>
      </c>
      <c r="CQ39" s="102" t="str">
        <f t="shared" si="28"/>
        <v>AUTONOMOS MANCHEGOS AGRUPADOS SL_ES_B13240460_powers</v>
      </c>
      <c r="CR39" s="68" t="s">
        <v>49</v>
      </c>
      <c r="CS39" s="68" t="s">
        <v>49</v>
      </c>
      <c r="CT39" s="52" t="s">
        <v>1914</v>
      </c>
      <c r="CU39" s="148">
        <f t="shared" si="45"/>
        <v>4</v>
      </c>
      <c r="CV39" s="56" t="b">
        <v>1</v>
      </c>
      <c r="CW39" s="56" t="b">
        <v>1</v>
      </c>
      <c r="CX39" s="152"/>
      <c r="CY39" s="208"/>
      <c r="CZ39" s="208"/>
      <c r="DA39" s="320"/>
      <c r="DB39" s="320"/>
      <c r="DC39" s="208"/>
      <c r="DD39" s="208"/>
      <c r="DE39" s="320"/>
      <c r="DF39" s="320"/>
      <c r="DG39" s="152"/>
      <c r="DH39" s="152"/>
      <c r="DI39" s="152"/>
      <c r="DJ39" s="320"/>
      <c r="DK39" s="320"/>
      <c r="DL39" s="152"/>
      <c r="DM39" s="210"/>
      <c r="DN39" s="208"/>
      <c r="DO39" s="315" t="s">
        <v>2756</v>
      </c>
      <c r="DP39" s="338"/>
      <c r="DQ39" s="940"/>
      <c r="DR39" s="342"/>
      <c r="DS39" s="522"/>
      <c r="DT39" s="69" t="s">
        <v>49</v>
      </c>
      <c r="DU39" s="69"/>
      <c r="DV39" s="87"/>
      <c r="DW39" s="87"/>
      <c r="DX39" s="87"/>
      <c r="DY39" s="87"/>
      <c r="DZ39" s="87"/>
      <c r="EA39" s="359" t="str">
        <f t="shared" si="29"/>
        <v>20</v>
      </c>
      <c r="EB39" s="359">
        <v>20</v>
      </c>
      <c r="EC39" s="88"/>
      <c r="ED39" s="88"/>
      <c r="EE39" s="88" t="e">
        <f>IF(CX38=#REF!,"gleich","ungleich")</f>
        <v>#REF!</v>
      </c>
      <c r="EF39" s="186"/>
      <c r="EG39" s="186"/>
      <c r="EH39" s="186"/>
      <c r="EI39" s="186"/>
      <c r="EJ39" s="186"/>
      <c r="EK39" s="186"/>
      <c r="EL39" s="186"/>
      <c r="EM39" s="173"/>
      <c r="EN39" s="186"/>
      <c r="EO39" s="186"/>
      <c r="EP39" s="445"/>
      <c r="EQ39" s="191" t="s">
        <v>6088</v>
      </c>
      <c r="ER39" s="382" t="s">
        <v>6109</v>
      </c>
      <c r="ES39" s="191"/>
      <c r="ET39" s="108"/>
      <c r="EU39" s="182" t="str">
        <f t="shared" si="30"/>
        <v>AUTONOMOS MANCHEGOS AGRUPADOS S.L., ES_B13240460_sinv.pdf</v>
      </c>
    </row>
    <row r="40" spans="1:172" ht="120">
      <c r="A40" s="1000" t="s">
        <v>740</v>
      </c>
      <c r="B40" s="638" t="s">
        <v>2143</v>
      </c>
      <c r="C40" s="338" t="s">
        <v>42</v>
      </c>
      <c r="D40" s="186" t="s">
        <v>3294</v>
      </c>
      <c r="E40" s="186" t="s">
        <v>3330</v>
      </c>
      <c r="F40" s="186" t="s">
        <v>743</v>
      </c>
      <c r="G40" s="186" t="s">
        <v>3329</v>
      </c>
      <c r="H40" s="186" t="s">
        <v>743</v>
      </c>
      <c r="I40" s="191" t="s">
        <v>599</v>
      </c>
      <c r="J40" s="191" t="s">
        <v>6728</v>
      </c>
      <c r="K40" s="191"/>
      <c r="L40" s="571" t="s">
        <v>601</v>
      </c>
      <c r="M40" s="199"/>
      <c r="N40" s="846" t="s">
        <v>1751</v>
      </c>
      <c r="O40" s="384" t="s">
        <v>141</v>
      </c>
      <c r="P40" s="540">
        <v>2</v>
      </c>
      <c r="Q40" s="539">
        <v>100</v>
      </c>
      <c r="R40" s="540">
        <v>0</v>
      </c>
      <c r="S40" s="338"/>
      <c r="T40" s="63"/>
      <c r="U40" s="63"/>
      <c r="V40" s="425">
        <v>0</v>
      </c>
      <c r="W40" s="425">
        <v>0</v>
      </c>
      <c r="X40" s="919">
        <v>0.7</v>
      </c>
      <c r="Y40" s="425">
        <v>2.5</v>
      </c>
      <c r="Z40" s="41" t="s">
        <v>45</v>
      </c>
      <c r="AA40" s="41" t="s">
        <v>45</v>
      </c>
      <c r="AB40" s="188" t="s">
        <v>3212</v>
      </c>
      <c r="AC40" s="13" t="s">
        <v>7377</v>
      </c>
      <c r="AD40" s="813" t="s">
        <v>5689</v>
      </c>
      <c r="AE40" s="723">
        <v>42928</v>
      </c>
      <c r="AF40" s="807" t="s">
        <v>3295</v>
      </c>
      <c r="AG40" s="728" t="s">
        <v>199</v>
      </c>
      <c r="AH40" s="927" t="s">
        <v>38</v>
      </c>
      <c r="AI40" s="63" t="s">
        <v>5764</v>
      </c>
      <c r="AJ40" s="63" t="str">
        <f t="shared" si="32"/>
        <v>NO</v>
      </c>
      <c r="AK40" s="64" t="str">
        <f>VLOOKUP(X40,aux!$G$1:$I$22,2,FALSE)</f>
        <v>zero point seven</v>
      </c>
      <c r="AL40" s="64" t="str">
        <f>VLOOKUP(X40,aux!$G$1:$J$22,4,FALSE)</f>
        <v>null komma sieben</v>
      </c>
      <c r="AM40" s="214">
        <f t="shared" si="1"/>
        <v>70</v>
      </c>
      <c r="AN40" s="214" t="str">
        <f>IF(INT(AM40)=AM40,EnglishNumber(AM40), _xlfn.CONCAT(EnglishNumber(INT(AM40)), " point ", EnglishNumber(ROUND(INT((AM40 - INT(AM40)) * 10),  0)), " ", EnglishNumber(ROUND((AM40 - INT(AM40))*100 - (INT((AM40-INT(AM40))*10)*10), 0))))</f>
        <v>seventy</v>
      </c>
      <c r="AO40" s="214" t="str">
        <f>IF(INT(AM40)=AM40,FctZahl_In_Worten(AM40), _xlfn.CONCAT(FctZahl_In_Worten(INT(AM40)), " komma ", FctZahl_In_Worten(ROUND(INT((AM40 - INT(AM40)) * 10),  0)), " ", FctZahl_In_Worten(ROUND((AM40 - INT(AM40))*100 - (INT((AM40-INT(AM40))*10)*10), 0))))</f>
        <v>siebzig</v>
      </c>
      <c r="AP40" s="64" t="str">
        <f>EnglishNumber(Q40)</f>
        <v>one hundred</v>
      </c>
      <c r="AQ40" s="64" t="str">
        <f>FctZahl_In_Worten(Q40)</f>
        <v>einhundert</v>
      </c>
      <c r="AR40" s="64" t="str">
        <f>FctZahl_In_Worten(R40)</f>
        <v>null</v>
      </c>
      <c r="AS40" s="64" t="str">
        <f>VLOOKUP(V40,aux!$K$1:$M$11,2,FALSE)</f>
        <v>zero</v>
      </c>
      <c r="AT40" s="64" t="str">
        <f>VLOOKUP(W40,aux!$K$1:$M$11,2,FALSE)</f>
        <v>zero</v>
      </c>
      <c r="AU40" s="64" t="str">
        <f t="shared" si="47"/>
        <v>For</v>
      </c>
      <c r="AV40" s="49" t="str">
        <f t="shared" si="51"/>
        <v>Alejandro Montull Burillo (DNI 17.207.560 H ), APODERADO MANCOMUNADO and José García García (NIF 40.880.155 R ), APODERADO MANCOMUNADO</v>
      </c>
      <c r="AW40" s="65" t="str">
        <f t="shared" si="48"/>
        <v>ES_A43017854_CPA_EN</v>
      </c>
      <c r="AX40" s="65" t="str">
        <f t="shared" si="49"/>
        <v>ES_A43017854_DoT_EN</v>
      </c>
      <c r="AY40" s="65" t="str">
        <f t="shared" si="50"/>
        <v>ES_A43017854_Dis_EN</v>
      </c>
      <c r="AZ40" s="65" t="str">
        <f t="shared" si="7"/>
        <v>ES_A43017854_CPA_DE</v>
      </c>
      <c r="BA40" s="65" t="str">
        <f t="shared" si="8"/>
        <v>ES_A43017854_DoT_DE</v>
      </c>
      <c r="BB40" s="65" t="str">
        <f t="shared" si="9"/>
        <v>ES_A43017854_CPA_ES</v>
      </c>
      <c r="BC40" s="215" t="str">
        <f t="shared" si="10"/>
        <v>ES_A43017854_DoT_ES</v>
      </c>
      <c r="BD40" s="65" t="str">
        <f t="shared" si="11"/>
        <v>AUXILIAR DE FIRMES Y CARRETERAS, SA (AFICSA)</v>
      </c>
      <c r="BE40" s="64" t="str">
        <f>VLOOKUP(C40,aux!$A$1:$B$260,2,FALSE)</f>
        <v>Spain</v>
      </c>
      <c r="BF40" s="64" t="str">
        <f>VLOOKUP(C40,aux!$A$1:$C$260,3,FALSE)</f>
        <v>Spanien</v>
      </c>
      <c r="BG40" s="66" t="str">
        <f t="shared" si="12"/>
        <v>represented by  Alejandro Montull Burillo (DNI 17.207.560 H ), APODERADO MANCOMUNADO and José García García (NIF 40.880.155 R ), APODERADO MANCOMUNADO</v>
      </c>
      <c r="BH40" s="66" t="str">
        <f t="shared" si="33"/>
        <v>representado por Alejandro Montull Burillo (DNI 17.207.560 H ), APODERADO MANCOMUNADO and José García García (NIF 40.880.155 R ), APODERADO MANCOMUNADO</v>
      </c>
      <c r="BI40" s="66">
        <f t="shared" si="43"/>
        <v>2</v>
      </c>
      <c r="BJ40" s="66"/>
      <c r="BK40" s="66"/>
      <c r="BL40" s="66" t="str">
        <f t="shared" si="35"/>
        <v>und</v>
      </c>
      <c r="BM40" s="66" t="str">
        <f t="shared" si="36"/>
        <v>und</v>
      </c>
      <c r="BN40" s="66" t="str">
        <f t="shared" si="37"/>
        <v>y su</v>
      </c>
      <c r="BO40" s="66" t="str">
        <f t="shared" si="38"/>
        <v>y su</v>
      </c>
      <c r="BP40" s="216" t="str">
        <f>VLOOKUP(X40,aux!$G$1:$I$22,3,FALSE)</f>
        <v xml:space="preserve">cero coma siete </v>
      </c>
      <c r="BQ40" s="66" t="str">
        <f t="shared" si="39"/>
        <v>Por</v>
      </c>
      <c r="BR40" s="66" t="str">
        <f>VLOOKUP(C40,aux!$D$1:$E$307,2,FALSE)</f>
        <v>España</v>
      </c>
      <c r="BS40" s="66" t="str">
        <f t="shared" si="40"/>
        <v>Ciento</v>
      </c>
      <c r="BT40" s="66" t="str">
        <f t="shared" si="41"/>
        <v>Cero</v>
      </c>
      <c r="BU40" s="66" t="str">
        <f t="shared" si="42"/>
        <v>Cero</v>
      </c>
      <c r="BV40" s="137"/>
      <c r="BW40" s="51"/>
      <c r="BX40" s="137"/>
      <c r="BY40" s="143"/>
      <c r="BZ40" s="137"/>
      <c r="CA40" s="1112">
        <v>42921</v>
      </c>
      <c r="CB40" s="342">
        <v>42921</v>
      </c>
      <c r="CC40" s="342">
        <v>42921</v>
      </c>
      <c r="CD40" s="434"/>
      <c r="CE40" s="342">
        <v>42922</v>
      </c>
      <c r="CF40" s="434"/>
      <c r="CG40" s="342">
        <v>42927</v>
      </c>
      <c r="CH40" s="741"/>
      <c r="CI40" s="155"/>
      <c r="CJ40" s="61" t="s">
        <v>2274</v>
      </c>
      <c r="CK40" s="67" t="s">
        <v>2611</v>
      </c>
      <c r="CL40" s="102" t="str">
        <f t="shared" si="23"/>
        <v>AUXILIAR DE FIRMES Y CARRETERAS, SA (AFICSA)_ ES_A43017854_DOT_EN_2sig</v>
      </c>
      <c r="CM40" s="102" t="str">
        <f t="shared" si="24"/>
        <v>AUXILIAR DE FIRMES Y CARRETERAS, SA (AFICSA)_ES_A43017854_CPA_EN_2sig</v>
      </c>
      <c r="CN40" s="102" t="str">
        <f t="shared" si="25"/>
        <v>AUXILIAR DE FIRMES Y CARRETERAS, SA (AFICSA)_ ES_A43017854_DOT_EN_2sig_stamped</v>
      </c>
      <c r="CO40" s="102" t="str">
        <f t="shared" si="26"/>
        <v>AUXILIAR DE FIRMES Y CARRETERAS, SA (AFICSA)_ES_A43017854_DOT_EN_o</v>
      </c>
      <c r="CP40" s="102" t="str">
        <f t="shared" si="27"/>
        <v>AUXILIAR DE FIRMES Y CARRETERAS, SA (AFICSA)_ES_A43017854_DOT_EN_o_stamped</v>
      </c>
      <c r="CQ40" s="102" t="str">
        <f t="shared" si="28"/>
        <v>AUXILIAR DE FIRMES Y CARRETERAS, SA (AFICSA)_ES_A43017854_powers</v>
      </c>
      <c r="CR40" s="68" t="s">
        <v>49</v>
      </c>
      <c r="CS40" s="68" t="s">
        <v>49</v>
      </c>
      <c r="CT40" s="61" t="s">
        <v>49</v>
      </c>
      <c r="CU40" s="148">
        <f t="shared" si="45"/>
        <v>1</v>
      </c>
      <c r="CV40" s="56" t="b">
        <v>1</v>
      </c>
      <c r="CW40" s="56" t="b">
        <v>1</v>
      </c>
      <c r="CX40" s="152"/>
      <c r="CY40" s="208"/>
      <c r="CZ40" s="208"/>
      <c r="DA40" s="320"/>
      <c r="DB40" s="320"/>
      <c r="DC40" s="208"/>
      <c r="DD40" s="208"/>
      <c r="DE40" s="320"/>
      <c r="DF40" s="320"/>
      <c r="DG40" s="152"/>
      <c r="DH40" s="152"/>
      <c r="DI40" s="152"/>
      <c r="DJ40" s="320"/>
      <c r="DK40" s="320"/>
      <c r="DL40" s="152"/>
      <c r="DM40" s="210"/>
      <c r="DN40" s="208"/>
      <c r="DO40" s="315" t="s">
        <v>3002</v>
      </c>
      <c r="DP40" s="338"/>
      <c r="DQ40" s="940"/>
      <c r="DR40" s="342"/>
      <c r="DS40" s="522"/>
      <c r="DT40" s="69" t="s">
        <v>49</v>
      </c>
      <c r="DU40" s="69"/>
      <c r="DV40" s="87"/>
      <c r="DW40" s="87"/>
      <c r="DX40" s="87"/>
      <c r="DY40" s="87"/>
      <c r="DZ40" s="87"/>
      <c r="EA40" s="359" t="str">
        <f t="shared" si="29"/>
        <v>21</v>
      </c>
      <c r="EB40" s="359">
        <v>21</v>
      </c>
      <c r="EC40" s="88"/>
      <c r="ED40" s="88"/>
      <c r="EE40" s="88" t="e">
        <f>IF(CX39=#REF!,"gleich","ungleich")</f>
        <v>#REF!</v>
      </c>
      <c r="EF40" s="186"/>
      <c r="EG40" s="186"/>
      <c r="EH40" s="186"/>
      <c r="EI40" s="186"/>
      <c r="EJ40" s="186"/>
      <c r="EK40" s="186"/>
      <c r="EL40" s="186"/>
      <c r="EM40" s="173"/>
      <c r="EN40" s="186"/>
      <c r="EO40" s="186"/>
      <c r="EP40" s="724"/>
      <c r="EQ40" s="382" t="s">
        <v>6089</v>
      </c>
      <c r="ER40" s="186" t="s">
        <v>6111</v>
      </c>
      <c r="ES40" s="382"/>
      <c r="ET40" s="108"/>
      <c r="EU40" s="182" t="str">
        <f t="shared" si="30"/>
        <v>AUXILIAR DE FIRMES Y CARRETERAS, S.A. (AFICSA), ES_A43017854_sinv.pdf</v>
      </c>
    </row>
    <row r="41" spans="1:172" ht="84">
      <c r="A41" s="1000" t="s">
        <v>93</v>
      </c>
      <c r="B41" s="638" t="s">
        <v>2127</v>
      </c>
      <c r="C41" s="338" t="s">
        <v>42</v>
      </c>
      <c r="D41" s="186" t="s">
        <v>2758</v>
      </c>
      <c r="E41" s="186" t="s">
        <v>97</v>
      </c>
      <c r="F41" s="186" t="s">
        <v>96</v>
      </c>
      <c r="G41" s="186"/>
      <c r="H41" s="186"/>
      <c r="I41" s="191"/>
      <c r="J41" s="191" t="s">
        <v>3249</v>
      </c>
      <c r="K41" s="191" t="s">
        <v>2757</v>
      </c>
      <c r="L41" s="571" t="s">
        <v>99</v>
      </c>
      <c r="M41" s="199"/>
      <c r="N41" s="846" t="s">
        <v>1696</v>
      </c>
      <c r="O41" s="384" t="s">
        <v>488</v>
      </c>
      <c r="P41" s="540">
        <v>166</v>
      </c>
      <c r="Q41" s="539">
        <v>1000</v>
      </c>
      <c r="R41" s="540">
        <v>0</v>
      </c>
      <c r="S41" s="338"/>
      <c r="T41" s="63"/>
      <c r="U41" s="63"/>
      <c r="V41" s="425">
        <v>0</v>
      </c>
      <c r="W41" s="425">
        <v>0</v>
      </c>
      <c r="X41" s="919">
        <v>0.8</v>
      </c>
      <c r="Y41" s="425">
        <v>2.5</v>
      </c>
      <c r="Z41" s="41" t="s">
        <v>45</v>
      </c>
      <c r="AA41" s="41" t="s">
        <v>45</v>
      </c>
      <c r="AB41" s="188" t="s">
        <v>3212</v>
      </c>
      <c r="AC41" s="13" t="s">
        <v>7377</v>
      </c>
      <c r="AD41" s="813" t="s">
        <v>5689</v>
      </c>
      <c r="AE41" s="723">
        <v>42928</v>
      </c>
      <c r="AF41" s="191" t="s">
        <v>7543</v>
      </c>
      <c r="AG41" s="894"/>
      <c r="AH41" s="927" t="s">
        <v>38</v>
      </c>
      <c r="AI41" s="63" t="s">
        <v>5764</v>
      </c>
      <c r="AJ41" s="63" t="str">
        <f t="shared" si="32"/>
        <v>NO</v>
      </c>
      <c r="AK41" s="64" t="str">
        <f>VLOOKUP(X41,aux!$G$1:$I$22,2,FALSE)</f>
        <v>zero point eight</v>
      </c>
      <c r="AL41" s="64" t="str">
        <f>VLOOKUP(X41,aux!$G$1:$J$22,4,FALSE)</f>
        <v>null komma acht</v>
      </c>
      <c r="AM41" s="214">
        <f t="shared" si="1"/>
        <v>80</v>
      </c>
      <c r="AN41" s="214" t="str">
        <f>IF(INT(AM41)=AM41,EnglishNumber(AM41), _xlfn.CONCAT(EnglishNumber(INT(AM41)), " point ", EnglishNumber(ROUND(INT((AM41 - INT(AM41)) * 10),  0)), " ", EnglishNumber(ROUND((AM41 - INT(AM41))*100 - (INT((AM41-INT(AM41))*10)*10), 0))))</f>
        <v>eighty</v>
      </c>
      <c r="AO41" s="214" t="str">
        <f>IF(INT(AM41)=AM41,FctZahl_In_Worten(AM41), _xlfn.CONCAT(FctZahl_In_Worten(INT(AM41)), " komma ", FctZahl_In_Worten(ROUND(INT((AM41 - INT(AM41)) * 10),  0)), " ", FctZahl_In_Worten(ROUND((AM41 - INT(AM41))*100 - (INT((AM41-INT(AM41))*10)*10), 0))))</f>
        <v>achtzig</v>
      </c>
      <c r="AP41" s="64" t="str">
        <f>EnglishNumber(Q41)</f>
        <v>one thousand</v>
      </c>
      <c r="AQ41" s="64" t="str">
        <f>FctZahl_In_Worten(Q41)</f>
        <v>eintausend</v>
      </c>
      <c r="AR41" s="64" t="str">
        <f>FctZahl_In_Worten(R41)</f>
        <v>null</v>
      </c>
      <c r="AS41" s="64" t="str">
        <f>VLOOKUP(V41,aux!$K$1:$M$11,2,FALSE)</f>
        <v>zero</v>
      </c>
      <c r="AT41" s="64" t="str">
        <f>VLOOKUP(W41,aux!$K$1:$M$11,2,FALSE)</f>
        <v>zero</v>
      </c>
      <c r="AU41" s="64" t="str">
        <f t="shared" si="47"/>
        <v>For</v>
      </c>
      <c r="AV41" s="49" t="str">
        <f t="shared" si="51"/>
        <v>JOSE LUIS RUIZ HERAS, consejero delegado y presidente</v>
      </c>
      <c r="AW41" s="65" t="str">
        <f t="shared" si="48"/>
        <v>ES_A13008461_CPA_EN</v>
      </c>
      <c r="AX41" s="65" t="str">
        <f t="shared" si="49"/>
        <v>ES_A13008461_DoT_EN</v>
      </c>
      <c r="AY41" s="65" t="str">
        <f t="shared" si="50"/>
        <v>ES_A13008461_Dis_EN</v>
      </c>
      <c r="AZ41" s="65" t="str">
        <f t="shared" si="7"/>
        <v>ES_A13008461_CPA_DE</v>
      </c>
      <c r="BA41" s="65" t="str">
        <f t="shared" si="8"/>
        <v>ES_A13008461_DoT_DE</v>
      </c>
      <c r="BB41" s="65" t="str">
        <f t="shared" si="9"/>
        <v>ES_A13008461_CPA_ES</v>
      </c>
      <c r="BC41" s="215" t="str">
        <f t="shared" si="10"/>
        <v>ES_A13008461_DoT_ES</v>
      </c>
      <c r="BD41" s="65" t="str">
        <f t="shared" si="11"/>
        <v>BALTRAN, SOCIEDAD ANONIMA</v>
      </c>
      <c r="BE41" s="64" t="str">
        <f>VLOOKUP(C41,aux!$A$1:$B$260,2,FALSE)</f>
        <v>Spain</v>
      </c>
      <c r="BF41" s="64" t="str">
        <f>VLOOKUP(C41,aux!$A$1:$C$260,3,FALSE)</f>
        <v>Spanien</v>
      </c>
      <c r="BG41" s="66" t="str">
        <f t="shared" si="12"/>
        <v>represented by  JOSE LUIS RUIZ HERAS, consejero delegado y presidente</v>
      </c>
      <c r="BH41" s="66" t="str">
        <f t="shared" si="33"/>
        <v>representado por JOSE LUIS RUIZ HERAS, consejero delegado y presidente</v>
      </c>
      <c r="BI41" s="66">
        <f t="shared" si="43"/>
        <v>1</v>
      </c>
      <c r="BJ41" s="66" t="str">
        <f t="shared" ref="BJ41:BK44" si="52">IF(H41="","","and its")</f>
        <v/>
      </c>
      <c r="BK41" s="66" t="str">
        <f t="shared" si="52"/>
        <v/>
      </c>
      <c r="BL41" s="66" t="str">
        <f t="shared" si="35"/>
        <v/>
      </c>
      <c r="BM41" s="66" t="str">
        <f t="shared" si="36"/>
        <v/>
      </c>
      <c r="BN41" s="66" t="str">
        <f t="shared" si="37"/>
        <v/>
      </c>
      <c r="BO41" s="66" t="str">
        <f t="shared" si="38"/>
        <v/>
      </c>
      <c r="BP41" s="216" t="str">
        <f>VLOOKUP(X41,aux!$G$1:$I$22,3,FALSE)</f>
        <v>cero coma ocho</v>
      </c>
      <c r="BQ41" s="66" t="str">
        <f t="shared" si="39"/>
        <v>Por</v>
      </c>
      <c r="BR41" s="66" t="str">
        <f>VLOOKUP(C41,aux!$D$1:$E$307,2,FALSE)</f>
        <v>España</v>
      </c>
      <c r="BS41" s="66" t="str">
        <f t="shared" si="40"/>
        <v>Un Mil</v>
      </c>
      <c r="BT41" s="66" t="str">
        <f t="shared" si="41"/>
        <v>Cero</v>
      </c>
      <c r="BU41" s="66" t="str">
        <f t="shared" si="42"/>
        <v>Cero</v>
      </c>
      <c r="BV41" s="137"/>
      <c r="BW41" s="51"/>
      <c r="BX41" s="137"/>
      <c r="BY41" s="143"/>
      <c r="BZ41" s="137"/>
      <c r="CA41" s="1112">
        <v>42919</v>
      </c>
      <c r="CB41" s="342">
        <v>42917</v>
      </c>
      <c r="CC41" s="342">
        <v>42920</v>
      </c>
      <c r="CD41" s="434"/>
      <c r="CE41" s="342">
        <v>42923</v>
      </c>
      <c r="CF41" s="434"/>
      <c r="CG41" s="342">
        <v>42926</v>
      </c>
      <c r="CH41" s="497"/>
      <c r="CI41" s="155">
        <v>2</v>
      </c>
      <c r="CJ41" s="61" t="s">
        <v>2275</v>
      </c>
      <c r="CK41" s="62" t="s">
        <v>2458</v>
      </c>
      <c r="CL41" s="102" t="str">
        <f t="shared" si="23"/>
        <v>BALTRAN, SOCIEDAD ANONIMA_ ES_A13008461_DOT_EN_2sig</v>
      </c>
      <c r="CM41" s="102" t="str">
        <f t="shared" si="24"/>
        <v>BALTRAN, SOCIEDAD ANONIMA_ES_A13008461_CPA_EN_2sig</v>
      </c>
      <c r="CN41" s="102" t="str">
        <f t="shared" si="25"/>
        <v>BALTRAN, SOCIEDAD ANONIMA_ ES_A13008461_DOT_EN_2sig_stamped</v>
      </c>
      <c r="CO41" s="102" t="str">
        <f t="shared" si="26"/>
        <v>BALTRAN, SOCIEDAD ANONIMA_ES_A13008461_DOT_EN_o</v>
      </c>
      <c r="CP41" s="102" t="str">
        <f t="shared" si="27"/>
        <v>BALTRAN, SOCIEDAD ANONIMA_ES_A13008461_DOT_EN_o_stamped</v>
      </c>
      <c r="CQ41" s="102" t="str">
        <f t="shared" si="28"/>
        <v>BALTRAN, SOCIEDAD ANONIMA_ES_A13008461_powers</v>
      </c>
      <c r="CR41" s="68" t="s">
        <v>49</v>
      </c>
      <c r="CS41" s="68" t="s">
        <v>49</v>
      </c>
      <c r="CT41" s="61" t="s">
        <v>49</v>
      </c>
      <c r="CU41" s="148">
        <f t="shared" si="45"/>
        <v>3</v>
      </c>
      <c r="CV41" s="56" t="b">
        <v>1</v>
      </c>
      <c r="CW41" s="56" t="b">
        <v>1</v>
      </c>
      <c r="CX41" s="152"/>
      <c r="CY41" s="208"/>
      <c r="CZ41" s="208"/>
      <c r="DA41" s="320"/>
      <c r="DB41" s="320"/>
      <c r="DC41" s="208"/>
      <c r="DD41" s="208"/>
      <c r="DE41" s="320"/>
      <c r="DF41" s="320"/>
      <c r="DG41" s="152"/>
      <c r="DH41" s="152"/>
      <c r="DI41" s="152"/>
      <c r="DJ41" s="320"/>
      <c r="DK41" s="320"/>
      <c r="DL41" s="42" t="s">
        <v>1469</v>
      </c>
      <c r="DM41" s="210"/>
      <c r="DN41" s="208"/>
      <c r="DO41" s="315" t="s">
        <v>2756</v>
      </c>
      <c r="DP41" s="338"/>
      <c r="DQ41" s="940"/>
      <c r="DR41" s="342"/>
      <c r="DS41" s="522"/>
      <c r="DT41" s="69" t="s">
        <v>49</v>
      </c>
      <c r="DU41" s="69"/>
      <c r="DV41" s="87"/>
      <c r="DW41" s="87"/>
      <c r="DX41" s="87"/>
      <c r="DY41" s="87"/>
      <c r="DZ41" s="87"/>
      <c r="EA41" s="359" t="str">
        <f t="shared" si="29"/>
        <v>22</v>
      </c>
      <c r="EB41" s="359">
        <v>22</v>
      </c>
      <c r="EC41" s="88"/>
      <c r="ED41" s="88"/>
      <c r="EE41" s="88" t="e">
        <f>IF(CX40=#REF!,"gleich","ungleich")</f>
        <v>#REF!</v>
      </c>
      <c r="EF41" s="186"/>
      <c r="EG41" s="186"/>
      <c r="EH41" s="186"/>
      <c r="EI41" s="186"/>
      <c r="EJ41" s="186"/>
      <c r="EK41" s="186"/>
      <c r="EL41" s="186"/>
      <c r="EM41" s="173"/>
      <c r="EN41" s="186"/>
      <c r="EO41" s="186"/>
      <c r="EP41" s="445"/>
      <c r="EQ41" s="382" t="s">
        <v>6089</v>
      </c>
      <c r="ER41" s="186" t="s">
        <v>6111</v>
      </c>
      <c r="ES41" s="382"/>
      <c r="ET41" s="108"/>
      <c r="EU41" s="182" t="str">
        <f t="shared" si="30"/>
        <v>BALTRAN, SOCIEDAD ANONIMA, ES_A13008461_sinv.pdf</v>
      </c>
    </row>
    <row r="42" spans="1:172" ht="72">
      <c r="A42" s="1000" t="s">
        <v>667</v>
      </c>
      <c r="B42" s="638" t="s">
        <v>4635</v>
      </c>
      <c r="C42" s="338" t="s">
        <v>42</v>
      </c>
      <c r="D42" s="186" t="s">
        <v>669</v>
      </c>
      <c r="E42" s="186"/>
      <c r="F42" s="186"/>
      <c r="G42" s="186"/>
      <c r="H42" s="186"/>
      <c r="I42" s="191" t="s">
        <v>663</v>
      </c>
      <c r="J42" s="191" t="s">
        <v>6732</v>
      </c>
      <c r="K42" s="191" t="s">
        <v>6733</v>
      </c>
      <c r="L42" s="1064" t="s">
        <v>7527</v>
      </c>
      <c r="M42" s="1071" t="s">
        <v>7528</v>
      </c>
      <c r="N42" s="847" t="s">
        <v>766</v>
      </c>
      <c r="O42" s="387"/>
      <c r="P42" s="540"/>
      <c r="Q42" s="539">
        <v>100</v>
      </c>
      <c r="R42" s="540">
        <v>0</v>
      </c>
      <c r="S42" s="338"/>
      <c r="T42" s="63"/>
      <c r="U42" s="63"/>
      <c r="V42" s="425">
        <v>0</v>
      </c>
      <c r="W42" s="425">
        <v>0</v>
      </c>
      <c r="X42" s="919">
        <v>0.75</v>
      </c>
      <c r="Y42" s="425">
        <v>2.5</v>
      </c>
      <c r="Z42" s="41" t="s">
        <v>45</v>
      </c>
      <c r="AA42" s="41" t="s">
        <v>45</v>
      </c>
      <c r="AB42" s="188" t="s">
        <v>3212</v>
      </c>
      <c r="AC42" s="13" t="s">
        <v>7377</v>
      </c>
      <c r="AD42" s="813" t="s">
        <v>5689</v>
      </c>
      <c r="AE42" s="723">
        <v>42928</v>
      </c>
      <c r="AF42" s="356"/>
      <c r="AG42" s="728" t="s">
        <v>199</v>
      </c>
      <c r="AH42" s="927" t="s">
        <v>192</v>
      </c>
      <c r="AI42" s="63" t="s">
        <v>5764</v>
      </c>
      <c r="AJ42" s="63" t="str">
        <f t="shared" si="32"/>
        <v>NO</v>
      </c>
      <c r="AK42" s="64" t="str">
        <f>VLOOKUP(X42,aux!$G$1:$I$22,2,FALSE)</f>
        <v>zero point seven five</v>
      </c>
      <c r="AL42" s="64" t="str">
        <f>VLOOKUP(X42,aux!$G$1:$J$22,4,FALSE)</f>
        <v>null komma sieben fünf</v>
      </c>
      <c r="AM42" s="214">
        <f t="shared" si="1"/>
        <v>75</v>
      </c>
      <c r="AN42" s="214" t="str">
        <f>IF(INT(AM42)=AM42,EnglishNumber(AM42), _xlfn.CONCAT(EnglishNumber(INT(AM42)), " point ", EnglishNumber(ROUND(INT((AM42 - INT(AM42)) * 10),  0)), " ", EnglishNumber(ROUND((AM42 - INT(AM42))*100 - (INT((AM42-INT(AM42))*10)*10), 0))))</f>
        <v>seventy-five</v>
      </c>
      <c r="AO42" s="214" t="str">
        <f>IF(INT(AM42)=AM42,FctZahl_In_Worten(AM42), _xlfn.CONCAT(FctZahl_In_Worten(INT(AM42)), " komma ", FctZahl_In_Worten(ROUND(INT((AM42 - INT(AM42)) * 10),  0)), " ", FctZahl_In_Worten(ROUND((AM42 - INT(AM42))*100 - (INT((AM42-INT(AM42))*10)*10), 0))))</f>
        <v>fünfundsiebzig</v>
      </c>
      <c r="AP42" s="64" t="str">
        <f>EnglishNumber(Q42)</f>
        <v>one hundred</v>
      </c>
      <c r="AQ42" s="64" t="str">
        <f>FctZahl_In_Worten(Q42)</f>
        <v>einhundert</v>
      </c>
      <c r="AR42" s="64" t="str">
        <f>FctZahl_In_Worten(R42)</f>
        <v>null</v>
      </c>
      <c r="AS42" s="64" t="str">
        <f>VLOOKUP(V42,aux!$K$1:$M$11,2,FALSE)</f>
        <v>zero</v>
      </c>
      <c r="AT42" s="64" t="str">
        <f>VLOOKUP(W42,aux!$K$1:$M$11,2,FALSE)</f>
        <v>zero</v>
      </c>
      <c r="AU42" s="64" t="str">
        <f t="shared" si="47"/>
        <v/>
      </c>
      <c r="AV42" s="49" t="str">
        <f t="shared" si="51"/>
        <v/>
      </c>
      <c r="AW42" s="65" t="str">
        <f t="shared" si="48"/>
        <v>ES_20798067H_CPA_EN</v>
      </c>
      <c r="AX42" s="65" t="str">
        <f t="shared" si="49"/>
        <v>ES_20798067H_DoT_EN</v>
      </c>
      <c r="AY42" s="65" t="str">
        <f t="shared" si="50"/>
        <v>ES_20798067H_Dis_EN</v>
      </c>
      <c r="AZ42" s="65" t="str">
        <f t="shared" si="7"/>
        <v>ES_20798067H_CPA_DE</v>
      </c>
      <c r="BA42" s="65" t="str">
        <f t="shared" si="8"/>
        <v>ES_20798067H_DoT_DE</v>
      </c>
      <c r="BB42" s="65" t="str">
        <f t="shared" si="9"/>
        <v>ES_20798067H_CPA_ES</v>
      </c>
      <c r="BC42" s="215" t="str">
        <f t="shared" si="10"/>
        <v>ES_20798067H_DoT_ES</v>
      </c>
      <c r="BD42" s="65" t="str">
        <f t="shared" si="11"/>
        <v>BARBERA BOIX, INMACULADA</v>
      </c>
      <c r="BE42" s="64" t="str">
        <f>VLOOKUP(C42,aux!$A$1:$B$260,2,FALSE)</f>
        <v>Spain</v>
      </c>
      <c r="BF42" s="64" t="str">
        <f>VLOOKUP(C42,aux!$A$1:$C$260,3,FALSE)</f>
        <v>Spanien</v>
      </c>
      <c r="BG42" s="66" t="str">
        <f t="shared" si="12"/>
        <v/>
      </c>
      <c r="BH42" s="66" t="str">
        <f t="shared" si="33"/>
        <v/>
      </c>
      <c r="BI42" s="66">
        <f t="shared" si="43"/>
        <v>0</v>
      </c>
      <c r="BJ42" s="66" t="str">
        <f t="shared" si="52"/>
        <v/>
      </c>
      <c r="BK42" s="66" t="str">
        <f t="shared" si="52"/>
        <v>and its</v>
      </c>
      <c r="BL42" s="66" t="str">
        <f t="shared" si="35"/>
        <v/>
      </c>
      <c r="BM42" s="66" t="str">
        <f t="shared" si="36"/>
        <v>und</v>
      </c>
      <c r="BN42" s="66" t="str">
        <f t="shared" si="37"/>
        <v/>
      </c>
      <c r="BO42" s="66" t="str">
        <f t="shared" si="38"/>
        <v>y su</v>
      </c>
      <c r="BP42" s="216" t="str">
        <f>VLOOKUP(X42,aux!$G$1:$I$22,3,FALSE)</f>
        <v>cero coma siete cinco</v>
      </c>
      <c r="BQ42" s="66" t="str">
        <f t="shared" si="39"/>
        <v>Por</v>
      </c>
      <c r="BR42" s="66" t="str">
        <f>VLOOKUP(C42,aux!$D$1:$E$307,2,FALSE)</f>
        <v>España</v>
      </c>
      <c r="BS42" s="66" t="str">
        <f t="shared" si="40"/>
        <v>Ciento</v>
      </c>
      <c r="BT42" s="66" t="str">
        <f t="shared" si="41"/>
        <v>Cero</v>
      </c>
      <c r="BU42" s="66" t="str">
        <f t="shared" si="42"/>
        <v>Cero</v>
      </c>
      <c r="BV42" s="137"/>
      <c r="BW42" s="51"/>
      <c r="BX42" s="137"/>
      <c r="BY42" s="143"/>
      <c r="BZ42" s="137"/>
      <c r="CA42" s="1112">
        <v>42920</v>
      </c>
      <c r="CB42" s="342">
        <v>42920</v>
      </c>
      <c r="CC42" s="342">
        <v>42921</v>
      </c>
      <c r="CD42" s="434"/>
      <c r="CE42" s="342">
        <v>42922</v>
      </c>
      <c r="CF42" s="434"/>
      <c r="CG42" s="342">
        <v>42922</v>
      </c>
      <c r="CH42" s="741"/>
      <c r="CI42" s="155"/>
      <c r="CJ42" s="67" t="s">
        <v>2276</v>
      </c>
      <c r="CK42" s="67" t="s">
        <v>2459</v>
      </c>
      <c r="CL42" s="102" t="str">
        <f t="shared" si="23"/>
        <v>BARBERA BOIX, INMACULADA_ ES_20798067H_DOT_EN_2sig</v>
      </c>
      <c r="CM42" s="102" t="str">
        <f t="shared" si="24"/>
        <v>BARBERA BOIX, INMACULADA_ES_20798067H_CPA_EN_2sig</v>
      </c>
      <c r="CN42" s="102" t="str">
        <f t="shared" si="25"/>
        <v>BARBERA BOIX, INMACULADA_ ES_20798067H_DOT_EN_2sig_stamped</v>
      </c>
      <c r="CO42" s="102" t="str">
        <f t="shared" si="26"/>
        <v>BARBERA BOIX, INMACULADA_ES_20798067H_DOT_EN_o</v>
      </c>
      <c r="CP42" s="102" t="str">
        <f t="shared" si="27"/>
        <v>BARBERA BOIX, INMACULADA_ES_20798067H_DOT_EN_o_stamped</v>
      </c>
      <c r="CQ42" s="102" t="str">
        <f t="shared" si="28"/>
        <v>BARBERA BOIX, INMACULADA_ES_20798067H_powers</v>
      </c>
      <c r="CR42" s="68" t="s">
        <v>49</v>
      </c>
      <c r="CS42" s="68" t="s">
        <v>49</v>
      </c>
      <c r="CT42" s="61" t="s">
        <v>49</v>
      </c>
      <c r="CU42" s="148">
        <f t="shared" si="45"/>
        <v>1</v>
      </c>
      <c r="CV42" s="56" t="s">
        <v>2117</v>
      </c>
      <c r="CW42" s="56" t="s">
        <v>2120</v>
      </c>
      <c r="CX42" s="152"/>
      <c r="CY42" s="208"/>
      <c r="CZ42" s="208"/>
      <c r="DA42" s="320"/>
      <c r="DB42" s="320"/>
      <c r="DC42" s="208"/>
      <c r="DD42" s="208"/>
      <c r="DE42" s="320"/>
      <c r="DF42" s="320"/>
      <c r="DG42" s="152"/>
      <c r="DH42" s="152"/>
      <c r="DI42" s="152"/>
      <c r="DJ42" s="320"/>
      <c r="DK42" s="320"/>
      <c r="DL42" s="152"/>
      <c r="DM42" s="210"/>
      <c r="DN42" s="208"/>
      <c r="DO42" s="315" t="s">
        <v>2827</v>
      </c>
      <c r="DP42" s="338"/>
      <c r="DQ42" s="940"/>
      <c r="DR42" s="342"/>
      <c r="DS42" s="522"/>
      <c r="DT42" s="69" t="s">
        <v>1469</v>
      </c>
      <c r="DU42" s="69"/>
      <c r="DV42" s="87"/>
      <c r="DW42" s="87"/>
      <c r="DX42" s="87"/>
      <c r="DY42" s="87"/>
      <c r="DZ42" s="87"/>
      <c r="EA42" s="359" t="str">
        <f t="shared" si="29"/>
        <v>23</v>
      </c>
      <c r="EB42" s="359">
        <v>23</v>
      </c>
      <c r="EC42" s="88"/>
      <c r="ED42" s="88"/>
      <c r="EE42" s="88" t="e">
        <f>IF(CX41=#REF!,"gleich","ungleich")</f>
        <v>#REF!</v>
      </c>
      <c r="EF42" s="186"/>
      <c r="EG42" s="186"/>
      <c r="EH42" s="186"/>
      <c r="EI42" s="186"/>
      <c r="EJ42" s="186"/>
      <c r="EK42" s="186"/>
      <c r="EL42" s="186"/>
      <c r="EM42" s="173"/>
      <c r="EN42" s="186"/>
      <c r="EO42" s="186"/>
      <c r="EP42" s="724"/>
      <c r="EQ42" s="382" t="s">
        <v>6100</v>
      </c>
      <c r="ER42" s="382" t="s">
        <v>6100</v>
      </c>
      <c r="ES42" s="382"/>
      <c r="ET42" s="108"/>
      <c r="EU42" s="182" t="str">
        <f t="shared" si="30"/>
        <v>BARBERA BOIX, INMACULADA, ES_20798067H_sinv.pdf</v>
      </c>
    </row>
    <row r="43" spans="1:172" ht="63.75">
      <c r="A43" s="1000" t="s">
        <v>125</v>
      </c>
      <c r="B43" s="638" t="s">
        <v>4636</v>
      </c>
      <c r="C43" s="338" t="s">
        <v>42</v>
      </c>
      <c r="D43" s="186" t="s">
        <v>3250</v>
      </c>
      <c r="E43" s="191"/>
      <c r="F43" s="191"/>
      <c r="G43" s="186"/>
      <c r="H43" s="186"/>
      <c r="I43" s="191" t="s">
        <v>2998</v>
      </c>
      <c r="J43" s="191" t="s">
        <v>3251</v>
      </c>
      <c r="K43" s="191" t="s">
        <v>241</v>
      </c>
      <c r="L43" s="571" t="s">
        <v>126</v>
      </c>
      <c r="M43" s="199"/>
      <c r="N43" s="846" t="s">
        <v>1706</v>
      </c>
      <c r="O43" s="384" t="s">
        <v>1698</v>
      </c>
      <c r="P43" s="540">
        <v>1</v>
      </c>
      <c r="Q43" s="539">
        <v>100</v>
      </c>
      <c r="R43" s="540">
        <v>0</v>
      </c>
      <c r="S43" s="338"/>
      <c r="T43" s="63"/>
      <c r="U43" s="63"/>
      <c r="V43" s="425">
        <v>0</v>
      </c>
      <c r="W43" s="425">
        <v>0</v>
      </c>
      <c r="X43" s="919">
        <v>0.7</v>
      </c>
      <c r="Y43" s="425">
        <v>2.5</v>
      </c>
      <c r="Z43" s="41" t="s">
        <v>45</v>
      </c>
      <c r="AA43" s="41" t="s">
        <v>45</v>
      </c>
      <c r="AB43" s="188" t="s">
        <v>3212</v>
      </c>
      <c r="AC43" s="13" t="s">
        <v>7377</v>
      </c>
      <c r="AD43" s="813" t="s">
        <v>5689</v>
      </c>
      <c r="AE43" s="723">
        <v>42928</v>
      </c>
      <c r="AF43" s="356"/>
      <c r="AG43" s="728" t="s">
        <v>199</v>
      </c>
      <c r="AH43" s="927" t="s">
        <v>192</v>
      </c>
      <c r="AI43" s="63" t="s">
        <v>5764</v>
      </c>
      <c r="AJ43" s="63" t="str">
        <f t="shared" si="32"/>
        <v>NO</v>
      </c>
      <c r="AK43" s="64" t="str">
        <f>VLOOKUP(X43,aux!$G$1:$I$22,2,FALSE)</f>
        <v>zero point seven</v>
      </c>
      <c r="AL43" s="64" t="str">
        <f>VLOOKUP(X43,aux!$G$1:$J$22,4,FALSE)</f>
        <v>null komma sieben</v>
      </c>
      <c r="AM43" s="214">
        <f t="shared" si="1"/>
        <v>70</v>
      </c>
      <c r="AN43" s="214" t="str">
        <f>IF(INT(AM43)=AM43,EnglishNumber(AM43), _xlfn.CONCAT(EnglishNumber(INT(AM43)), " point ", EnglishNumber(ROUND(INT((AM43 - INT(AM43)) * 10),  0)), " ", EnglishNumber(ROUND((AM43 - INT(AM43))*100 - (INT((AM43-INT(AM43))*10)*10), 0))))</f>
        <v>seventy</v>
      </c>
      <c r="AO43" s="214" t="str">
        <f>IF(INT(AM43)=AM43,FctZahl_In_Worten(AM43), _xlfn.CONCAT(FctZahl_In_Worten(INT(AM43)), " komma ", FctZahl_In_Worten(ROUND(INT((AM43 - INT(AM43)) * 10),  0)), " ", FctZahl_In_Worten(ROUND((AM43 - INT(AM43))*100 - (INT((AM43-INT(AM43))*10)*10), 0))))</f>
        <v>siebzig</v>
      </c>
      <c r="AP43" s="64" t="str">
        <f>EnglishNumber(Q43)</f>
        <v>one hundred</v>
      </c>
      <c r="AQ43" s="64" t="str">
        <f>FctZahl_In_Worten(Q43)</f>
        <v>einhundert</v>
      </c>
      <c r="AR43" s="64" t="str">
        <f>FctZahl_In_Worten(R43)</f>
        <v>null</v>
      </c>
      <c r="AS43" s="64" t="str">
        <f>VLOOKUP(V43,aux!$K$1:$M$11,2,FALSE)</f>
        <v>zero</v>
      </c>
      <c r="AT43" s="64" t="str">
        <f>VLOOKUP(W43,aux!$K$1:$M$11,2,FALSE)</f>
        <v>zero</v>
      </c>
      <c r="AU43" s="64" t="str">
        <f t="shared" si="47"/>
        <v/>
      </c>
      <c r="AV43" s="49" t="str">
        <f t="shared" si="51"/>
        <v/>
      </c>
      <c r="AW43" s="65" t="str">
        <f t="shared" si="48"/>
        <v>ES_72879682L_CPA_EN</v>
      </c>
      <c r="AX43" s="65" t="str">
        <f t="shared" si="49"/>
        <v>ES_72879682L_DoT_EN</v>
      </c>
      <c r="AY43" s="65" t="str">
        <f t="shared" si="50"/>
        <v>ES_72879682L_Dis_EN</v>
      </c>
      <c r="AZ43" s="65" t="str">
        <f t="shared" si="7"/>
        <v>ES_72879682L_CPA_DE</v>
      </c>
      <c r="BA43" s="65" t="str">
        <f t="shared" si="8"/>
        <v>ES_72879682L_DoT_DE</v>
      </c>
      <c r="BB43" s="65" t="str">
        <f t="shared" si="9"/>
        <v>ES_72879682L_CPA_ES</v>
      </c>
      <c r="BC43" s="215" t="str">
        <f t="shared" si="10"/>
        <v>ES_72879682L_DoT_ES</v>
      </c>
      <c r="BD43" s="65" t="str">
        <f t="shared" si="11"/>
        <v>BASILIO TOVAR GIL</v>
      </c>
      <c r="BE43" s="64" t="str">
        <f>VLOOKUP(C43,aux!$A$1:$B$260,2,FALSE)</f>
        <v>Spain</v>
      </c>
      <c r="BF43" s="64" t="str">
        <f>VLOOKUP(C43,aux!$A$1:$C$260,3,FALSE)</f>
        <v>Spanien</v>
      </c>
      <c r="BG43" s="66" t="str">
        <f t="shared" si="12"/>
        <v/>
      </c>
      <c r="BH43" s="66" t="str">
        <f t="shared" si="33"/>
        <v/>
      </c>
      <c r="BI43" s="66">
        <f t="shared" si="43"/>
        <v>0</v>
      </c>
      <c r="BJ43" s="66" t="str">
        <f t="shared" si="52"/>
        <v/>
      </c>
      <c r="BK43" s="66" t="str">
        <f t="shared" si="52"/>
        <v>and its</v>
      </c>
      <c r="BL43" s="66" t="str">
        <f t="shared" si="35"/>
        <v/>
      </c>
      <c r="BM43" s="66" t="str">
        <f t="shared" si="36"/>
        <v>und</v>
      </c>
      <c r="BN43" s="66" t="str">
        <f t="shared" si="37"/>
        <v/>
      </c>
      <c r="BO43" s="66" t="str">
        <f t="shared" si="38"/>
        <v>y su</v>
      </c>
      <c r="BP43" s="216" t="str">
        <f>VLOOKUP(X43,aux!$G$1:$I$22,3,FALSE)</f>
        <v xml:space="preserve">cero coma siete </v>
      </c>
      <c r="BQ43" s="66" t="str">
        <f t="shared" si="39"/>
        <v>Por</v>
      </c>
      <c r="BR43" s="66" t="str">
        <f>VLOOKUP(C43,aux!$D$1:$E$307,2,FALSE)</f>
        <v>España</v>
      </c>
      <c r="BS43" s="66" t="str">
        <f t="shared" si="40"/>
        <v>Ciento</v>
      </c>
      <c r="BT43" s="66" t="str">
        <f t="shared" si="41"/>
        <v>Cero</v>
      </c>
      <c r="BU43" s="66" t="str">
        <f t="shared" si="42"/>
        <v>Cero</v>
      </c>
      <c r="BV43" s="319">
        <v>42907</v>
      </c>
      <c r="BW43" s="52" t="s">
        <v>5816</v>
      </c>
      <c r="BX43" s="137">
        <v>42915</v>
      </c>
      <c r="BY43" s="143" t="s">
        <v>242</v>
      </c>
      <c r="BZ43" s="137">
        <v>42919</v>
      </c>
      <c r="CA43" s="1112" t="s">
        <v>199</v>
      </c>
      <c r="CB43" s="342">
        <v>42914</v>
      </c>
      <c r="CC43" s="342">
        <v>42919</v>
      </c>
      <c r="CD43" s="434"/>
      <c r="CE43" s="342">
        <v>42920</v>
      </c>
      <c r="CF43" s="434"/>
      <c r="CG43" s="342">
        <v>42922</v>
      </c>
      <c r="CH43" s="741"/>
      <c r="CI43" s="155">
        <v>1</v>
      </c>
      <c r="CJ43" s="67" t="s">
        <v>2277</v>
      </c>
      <c r="CK43" s="67" t="s">
        <v>2460</v>
      </c>
      <c r="CL43" s="102" t="str">
        <f t="shared" si="23"/>
        <v>BASILIO TOVAR GIL_ ES_72879682L_DOT_EN_2sig</v>
      </c>
      <c r="CM43" s="102" t="str">
        <f t="shared" si="24"/>
        <v>BASILIO TOVAR GIL_ES_72879682L_CPA_EN_2sig</v>
      </c>
      <c r="CN43" s="102" t="str">
        <f t="shared" si="25"/>
        <v>BASILIO TOVAR GIL_ ES_72879682L_DOT_EN_2sig_stamped</v>
      </c>
      <c r="CO43" s="102" t="str">
        <f t="shared" si="26"/>
        <v>BASILIO TOVAR GIL_ES_72879682L_DOT_EN_o</v>
      </c>
      <c r="CP43" s="102" t="str">
        <f t="shared" si="27"/>
        <v>BASILIO TOVAR GIL_ES_72879682L_DOT_EN_o_stamped</v>
      </c>
      <c r="CQ43" s="102" t="str">
        <f t="shared" si="28"/>
        <v>BASILIO TOVAR GIL_ES_72879682L_powers</v>
      </c>
      <c r="CR43" s="68" t="s">
        <v>49</v>
      </c>
      <c r="CS43" s="68" t="s">
        <v>49</v>
      </c>
      <c r="CT43" s="61" t="s">
        <v>49</v>
      </c>
      <c r="CU43" s="148">
        <f t="shared" si="45"/>
        <v>1</v>
      </c>
      <c r="CV43" s="56" t="b">
        <v>1</v>
      </c>
      <c r="CW43" s="56" t="b">
        <v>1</v>
      </c>
      <c r="CX43" s="52" t="s">
        <v>58</v>
      </c>
      <c r="CY43" s="148">
        <v>1</v>
      </c>
      <c r="CZ43" s="148">
        <v>1</v>
      </c>
      <c r="DA43" s="315">
        <v>42914</v>
      </c>
      <c r="DB43" s="315">
        <v>42919</v>
      </c>
      <c r="DC43" s="208"/>
      <c r="DD43" s="208"/>
      <c r="DE43" s="320"/>
      <c r="DF43" s="320"/>
      <c r="DG43" s="152"/>
      <c r="DH43" s="152"/>
      <c r="DI43" s="152"/>
      <c r="DJ43" s="320"/>
      <c r="DK43" s="320"/>
      <c r="DL43" s="152"/>
      <c r="DM43" s="210"/>
      <c r="DN43" s="208"/>
      <c r="DO43" s="315"/>
      <c r="DP43" s="338"/>
      <c r="DQ43" s="940"/>
      <c r="DR43" s="342"/>
      <c r="DS43" s="522"/>
      <c r="DT43" s="69" t="s">
        <v>49</v>
      </c>
      <c r="DU43" s="69"/>
      <c r="DV43" s="87"/>
      <c r="DW43" s="87"/>
      <c r="DX43" s="87"/>
      <c r="DY43" s="87"/>
      <c r="DZ43" s="87"/>
      <c r="EA43" s="359" t="str">
        <f t="shared" si="29"/>
        <v>24</v>
      </c>
      <c r="EB43" s="359">
        <v>24</v>
      </c>
      <c r="EC43" s="88"/>
      <c r="ED43" s="88"/>
      <c r="EE43" s="88" t="e">
        <f>IF(CX42=#REF!,"gleich","ungleich")</f>
        <v>#REF!</v>
      </c>
      <c r="EF43" s="186"/>
      <c r="EG43" s="186"/>
      <c r="EH43" s="186"/>
      <c r="EI43" s="186"/>
      <c r="EJ43" s="186"/>
      <c r="EK43" s="186"/>
      <c r="EL43" s="186"/>
      <c r="EM43" s="173"/>
      <c r="EN43" s="186"/>
      <c r="EO43" s="186"/>
      <c r="EP43" s="724"/>
      <c r="EQ43" s="382" t="s">
        <v>6100</v>
      </c>
      <c r="ER43" s="382" t="s">
        <v>6100</v>
      </c>
      <c r="ES43" s="382"/>
      <c r="ET43" s="108"/>
      <c r="EU43" s="182" t="str">
        <f t="shared" si="30"/>
        <v>BASILIO TOVAR GIL, ES_72879682L_sinv.pdf</v>
      </c>
    </row>
    <row r="44" spans="1:172" ht="72">
      <c r="A44" s="1000" t="s">
        <v>243</v>
      </c>
      <c r="B44" s="638" t="s">
        <v>4637</v>
      </c>
      <c r="C44" s="338" t="s">
        <v>42</v>
      </c>
      <c r="D44" s="186" t="s">
        <v>3296</v>
      </c>
      <c r="E44" s="191"/>
      <c r="F44" s="191"/>
      <c r="G44" s="186"/>
      <c r="H44" s="186"/>
      <c r="I44" s="191" t="s">
        <v>2998</v>
      </c>
      <c r="J44" s="191" t="s">
        <v>3251</v>
      </c>
      <c r="K44" s="191" t="s">
        <v>241</v>
      </c>
      <c r="L44" s="571" t="s">
        <v>126</v>
      </c>
      <c r="M44" s="199"/>
      <c r="N44" s="846" t="s">
        <v>1706</v>
      </c>
      <c r="O44" s="384" t="s">
        <v>1698</v>
      </c>
      <c r="P44" s="540">
        <v>2</v>
      </c>
      <c r="Q44" s="539">
        <v>100</v>
      </c>
      <c r="R44" s="540">
        <v>0</v>
      </c>
      <c r="S44" s="338"/>
      <c r="T44" s="63"/>
      <c r="U44" s="63"/>
      <c r="V44" s="425">
        <v>0</v>
      </c>
      <c r="W44" s="425">
        <v>0</v>
      </c>
      <c r="X44" s="919">
        <v>0.7</v>
      </c>
      <c r="Y44" s="425">
        <v>2.5</v>
      </c>
      <c r="Z44" s="41" t="s">
        <v>45</v>
      </c>
      <c r="AA44" s="41" t="s">
        <v>45</v>
      </c>
      <c r="AB44" s="188" t="s">
        <v>3212</v>
      </c>
      <c r="AC44" s="13" t="s">
        <v>7377</v>
      </c>
      <c r="AD44" s="813" t="s">
        <v>5689</v>
      </c>
      <c r="AE44" s="723">
        <v>42928</v>
      </c>
      <c r="AF44" s="356"/>
      <c r="AG44" s="450" t="s">
        <v>199</v>
      </c>
      <c r="AH44" s="927" t="s">
        <v>192</v>
      </c>
      <c r="AI44" s="63" t="s">
        <v>5764</v>
      </c>
      <c r="AJ44" s="63" t="str">
        <f t="shared" si="32"/>
        <v>NO</v>
      </c>
      <c r="AK44" s="64" t="str">
        <f>VLOOKUP(X44,aux!$G$1:$I$22,2,FALSE)</f>
        <v>zero point seven</v>
      </c>
      <c r="AL44" s="64" t="str">
        <f>VLOOKUP(X44,aux!$G$1:$J$22,4,FALSE)</f>
        <v>null komma sieben</v>
      </c>
      <c r="AM44" s="214">
        <f t="shared" si="1"/>
        <v>70</v>
      </c>
      <c r="AN44" s="214" t="str">
        <f>IF(INT(AM44)=AM44,EnglishNumber(AM44), _xlfn.CONCAT(EnglishNumber(INT(AM44)), " point ", EnglishNumber(ROUND(INT((AM44 - INT(AM44)) * 10),  0)), " ", EnglishNumber(ROUND((AM44 - INT(AM44))*100 - (INT((AM44-INT(AM44))*10)*10), 0))))</f>
        <v>seventy</v>
      </c>
      <c r="AO44" s="214" t="str">
        <f>IF(INT(AM44)=AM44,FctZahl_In_Worten(AM44), _xlfn.CONCAT(FctZahl_In_Worten(INT(AM44)), " komma ", FctZahl_In_Worten(ROUND(INT((AM44 - INT(AM44)) * 10),  0)), " ", FctZahl_In_Worten(ROUND((AM44 - INT(AM44))*100 - (INT((AM44-INT(AM44))*10)*10), 0))))</f>
        <v>siebzig</v>
      </c>
      <c r="AP44" s="64" t="str">
        <f>EnglishNumber(Q44)</f>
        <v>one hundred</v>
      </c>
      <c r="AQ44" s="64" t="str">
        <f>FctZahl_In_Worten(Q44)</f>
        <v>einhundert</v>
      </c>
      <c r="AR44" s="64" t="str">
        <f>FctZahl_In_Worten(R44)</f>
        <v>null</v>
      </c>
      <c r="AS44" s="64" t="str">
        <f>VLOOKUP(V44,aux!$K$1:$M$11,2,FALSE)</f>
        <v>zero</v>
      </c>
      <c r="AT44" s="64" t="str">
        <f>VLOOKUP(W44,aux!$K$1:$M$11,2,FALSE)</f>
        <v>zero</v>
      </c>
      <c r="AU44" s="64" t="str">
        <f t="shared" si="47"/>
        <v/>
      </c>
      <c r="AV44" s="49" t="str">
        <f t="shared" si="51"/>
        <v/>
      </c>
      <c r="AW44" s="65" t="str">
        <f t="shared" si="48"/>
        <v>ES_16745667B_CPA_EN</v>
      </c>
      <c r="AX44" s="65" t="str">
        <f t="shared" si="49"/>
        <v>ES_16745667B_DoT_EN</v>
      </c>
      <c r="AY44" s="65" t="str">
        <f t="shared" si="50"/>
        <v>ES_16745667B_Dis_EN</v>
      </c>
      <c r="AZ44" s="65" t="str">
        <f t="shared" si="7"/>
        <v>ES_16745667B_CPA_DE</v>
      </c>
      <c r="BA44" s="65" t="str">
        <f t="shared" si="8"/>
        <v>ES_16745667B_DoT_DE</v>
      </c>
      <c r="BB44" s="65" t="str">
        <f t="shared" si="9"/>
        <v>ES_16745667B_CPA_ES</v>
      </c>
      <c r="BC44" s="215" t="str">
        <f t="shared" si="10"/>
        <v>ES_16745667B_DoT_ES</v>
      </c>
      <c r="BD44" s="65" t="str">
        <f t="shared" si="11"/>
        <v>BASILIO TOVAR SANCHO</v>
      </c>
      <c r="BE44" s="64" t="str">
        <f>VLOOKUP(C44,aux!$A$1:$B$260,2,FALSE)</f>
        <v>Spain</v>
      </c>
      <c r="BF44" s="64" t="str">
        <f>VLOOKUP(C44,aux!$A$1:$C$260,3,FALSE)</f>
        <v>Spanien</v>
      </c>
      <c r="BG44" s="66" t="str">
        <f t="shared" si="12"/>
        <v/>
      </c>
      <c r="BH44" s="66" t="str">
        <f t="shared" si="33"/>
        <v/>
      </c>
      <c r="BI44" s="66">
        <f t="shared" si="43"/>
        <v>0</v>
      </c>
      <c r="BJ44" s="66" t="str">
        <f t="shared" si="52"/>
        <v/>
      </c>
      <c r="BK44" s="66" t="str">
        <f t="shared" si="52"/>
        <v>and its</v>
      </c>
      <c r="BL44" s="66" t="str">
        <f t="shared" si="35"/>
        <v/>
      </c>
      <c r="BM44" s="66" t="str">
        <f t="shared" si="36"/>
        <v>und</v>
      </c>
      <c r="BN44" s="66" t="str">
        <f t="shared" si="37"/>
        <v/>
      </c>
      <c r="BO44" s="66" t="str">
        <f t="shared" si="38"/>
        <v>y su</v>
      </c>
      <c r="BP44" s="216" t="str">
        <f>VLOOKUP(X44,aux!$G$1:$I$22,3,FALSE)</f>
        <v xml:space="preserve">cero coma siete </v>
      </c>
      <c r="BQ44" s="66" t="str">
        <f t="shared" si="39"/>
        <v>Por</v>
      </c>
      <c r="BR44" s="66" t="str">
        <f>VLOOKUP(C44,aux!$D$1:$E$307,2,FALSE)</f>
        <v>España</v>
      </c>
      <c r="BS44" s="66" t="str">
        <f t="shared" si="40"/>
        <v>Ciento</v>
      </c>
      <c r="BT44" s="66" t="str">
        <f t="shared" si="41"/>
        <v>Cero</v>
      </c>
      <c r="BU44" s="66" t="str">
        <f t="shared" si="42"/>
        <v>Cero</v>
      </c>
      <c r="BV44" s="319">
        <v>42907</v>
      </c>
      <c r="BW44" s="52" t="s">
        <v>5816</v>
      </c>
      <c r="BX44" s="137">
        <v>42915</v>
      </c>
      <c r="BY44" s="143" t="s">
        <v>242</v>
      </c>
      <c r="BZ44" s="137">
        <v>42919</v>
      </c>
      <c r="CA44" s="1112" t="s">
        <v>199</v>
      </c>
      <c r="CB44" s="342">
        <v>42914</v>
      </c>
      <c r="CC44" s="342">
        <v>42919</v>
      </c>
      <c r="CD44" s="806"/>
      <c r="CE44" s="342">
        <v>42920</v>
      </c>
      <c r="CF44" s="806"/>
      <c r="CG44" s="342">
        <v>42922</v>
      </c>
      <c r="CH44" s="741"/>
      <c r="CI44" s="155">
        <v>1</v>
      </c>
      <c r="CJ44" s="67" t="s">
        <v>2278</v>
      </c>
      <c r="CK44" s="67" t="s">
        <v>2461</v>
      </c>
      <c r="CL44" s="102" t="str">
        <f t="shared" si="23"/>
        <v>BASILIO TOVAR SANCHO_ ES_16745667B_DOT_EN_2sig</v>
      </c>
      <c r="CM44" s="102" t="str">
        <f t="shared" si="24"/>
        <v>BASILIO TOVAR SANCHO_ES_16745667B_CPA_EN_2sig</v>
      </c>
      <c r="CN44" s="102" t="str">
        <f t="shared" si="25"/>
        <v>BASILIO TOVAR SANCHO_ ES_16745667B_DOT_EN_2sig_stamped</v>
      </c>
      <c r="CO44" s="102" t="str">
        <f t="shared" si="26"/>
        <v>BASILIO TOVAR SANCHO_ES_16745667B_DOT_EN_o</v>
      </c>
      <c r="CP44" s="102" t="str">
        <f t="shared" si="27"/>
        <v>BASILIO TOVAR SANCHO_ES_16745667B_DOT_EN_o_stamped</v>
      </c>
      <c r="CQ44" s="102" t="str">
        <f t="shared" si="28"/>
        <v>BASILIO TOVAR SANCHO_ES_16745667B_powers</v>
      </c>
      <c r="CR44" s="68" t="s">
        <v>49</v>
      </c>
      <c r="CS44" s="68" t="s">
        <v>49</v>
      </c>
      <c r="CT44" s="61" t="s">
        <v>49</v>
      </c>
      <c r="CU44" s="148">
        <f t="shared" si="45"/>
        <v>1</v>
      </c>
      <c r="CV44" s="56" t="b">
        <v>1</v>
      </c>
      <c r="CW44" s="56" t="b">
        <v>1</v>
      </c>
      <c r="CX44" s="52" t="s">
        <v>58</v>
      </c>
      <c r="CY44" s="148">
        <v>1</v>
      </c>
      <c r="CZ44" s="148">
        <v>1</v>
      </c>
      <c r="DA44" s="315">
        <v>42914</v>
      </c>
      <c r="DB44" s="315">
        <v>42919</v>
      </c>
      <c r="DC44" s="208"/>
      <c r="DD44" s="208"/>
      <c r="DE44" s="320"/>
      <c r="DF44" s="320"/>
      <c r="DG44" s="152"/>
      <c r="DH44" s="152"/>
      <c r="DI44" s="152"/>
      <c r="DJ44" s="320"/>
      <c r="DK44" s="320"/>
      <c r="DL44" s="152"/>
      <c r="DM44" s="210"/>
      <c r="DN44" s="208"/>
      <c r="DO44" s="315"/>
      <c r="DP44" s="338"/>
      <c r="DQ44" s="940"/>
      <c r="DR44" s="342"/>
      <c r="DS44" s="522"/>
      <c r="DT44" s="69" t="s">
        <v>49</v>
      </c>
      <c r="DU44" s="69"/>
      <c r="DV44" s="87"/>
      <c r="DW44" s="87"/>
      <c r="DX44" s="87"/>
      <c r="DY44" s="87"/>
      <c r="DZ44" s="87"/>
      <c r="EA44" s="359" t="str">
        <f t="shared" si="29"/>
        <v>25</v>
      </c>
      <c r="EB44" s="359">
        <v>25</v>
      </c>
      <c r="EC44" s="88"/>
      <c r="ED44" s="88"/>
      <c r="EE44" s="88" t="e">
        <f>IF(CX43=#REF!,"gleich","ungleich")</f>
        <v>#REF!</v>
      </c>
      <c r="EF44" s="186"/>
      <c r="EG44" s="186"/>
      <c r="EH44" s="186"/>
      <c r="EI44" s="186"/>
      <c r="EJ44" s="186"/>
      <c r="EK44" s="186"/>
      <c r="EL44" s="186"/>
      <c r="EM44" s="173"/>
      <c r="EN44" s="186"/>
      <c r="EO44" s="186"/>
      <c r="EP44" s="724"/>
      <c r="EQ44" s="382" t="s">
        <v>6100</v>
      </c>
      <c r="ER44" s="382" t="s">
        <v>6100</v>
      </c>
      <c r="ES44" s="382"/>
      <c r="ET44" s="108"/>
      <c r="EU44" s="182" t="str">
        <f t="shared" si="30"/>
        <v>BASILIO TOVAR SANCHO, ES_16745667B_sinv.pdf</v>
      </c>
    </row>
    <row r="45" spans="1:172" ht="76.5">
      <c r="A45" s="1031" t="s">
        <v>926</v>
      </c>
      <c r="B45" s="698" t="s">
        <v>4638</v>
      </c>
      <c r="C45" s="391" t="s">
        <v>922</v>
      </c>
      <c r="D45" s="187" t="s">
        <v>921</v>
      </c>
      <c r="E45" s="187" t="s">
        <v>924</v>
      </c>
      <c r="F45" s="187" t="s">
        <v>927</v>
      </c>
      <c r="G45" s="187"/>
      <c r="H45" s="187"/>
      <c r="I45" s="187" t="s">
        <v>903</v>
      </c>
      <c r="J45" s="187" t="e">
        <v>#N/A</v>
      </c>
      <c r="K45" s="187"/>
      <c r="L45" s="588" t="s">
        <v>1898</v>
      </c>
      <c r="M45" s="196"/>
      <c r="N45" s="846" t="s">
        <v>6070</v>
      </c>
      <c r="O45" s="384" t="s">
        <v>925</v>
      </c>
      <c r="P45" s="540"/>
      <c r="Q45" s="539">
        <v>714</v>
      </c>
      <c r="R45" s="540">
        <v>0</v>
      </c>
      <c r="S45" s="391"/>
      <c r="T45" s="74"/>
      <c r="U45" s="74"/>
      <c r="V45" s="425">
        <v>0</v>
      </c>
      <c r="W45" s="425">
        <v>0</v>
      </c>
      <c r="X45" s="919">
        <v>0.73</v>
      </c>
      <c r="Y45" s="425">
        <v>0</v>
      </c>
      <c r="Z45" s="75" t="s">
        <v>45</v>
      </c>
      <c r="AA45" s="75" t="s">
        <v>45</v>
      </c>
      <c r="AB45" s="188"/>
      <c r="AC45" s="13" t="s">
        <v>7377</v>
      </c>
      <c r="AD45" s="812" t="s">
        <v>5690</v>
      </c>
      <c r="AE45" s="723">
        <v>42928</v>
      </c>
      <c r="AF45" s="179" t="s">
        <v>3297</v>
      </c>
      <c r="AG45" s="419"/>
      <c r="AH45" s="930" t="s">
        <v>896</v>
      </c>
      <c r="AI45" s="63" t="s">
        <v>5764</v>
      </c>
      <c r="AJ45" s="63" t="str">
        <f t="shared" si="32"/>
        <v>NO</v>
      </c>
      <c r="AK45" s="64" t="str">
        <f>VLOOKUP(X45,aux!$G$1:$I$22,2,FALSE)</f>
        <v>zero point seven three</v>
      </c>
      <c r="AL45" s="64" t="str">
        <f>VLOOKUP(X45,aux!$G$1:$J$22,4,FALSE)</f>
        <v>null komma sieben drei</v>
      </c>
      <c r="AM45" s="214">
        <f t="shared" si="1"/>
        <v>73</v>
      </c>
      <c r="AN45" s="214" t="str">
        <f>IF(INT(AM45)=AM45,EnglishNumber(AM45), _xlfn.CONCAT(EnglishNumber(INT(AM45)), " point ", EnglishNumber(ROUND(INT((AM45 - INT(AM45)) * 10),  0)), " ", EnglishNumber(ROUND((AM45 - INT(AM45))*100 - (INT((AM45-INT(AM45))*10)*10), 0))))</f>
        <v>seventy-three</v>
      </c>
      <c r="AO45" s="214" t="str">
        <f>IF(INT(AM45)=AM45,FctZahl_In_Worten(AM45), _xlfn.CONCAT(FctZahl_In_Worten(INT(AM45)), " komma ", FctZahl_In_Worten(ROUND(INT((AM45 - INT(AM45)) * 10),  0)), " ", FctZahl_In_Worten(ROUND((AM45 - INT(AM45))*100 - (INT((AM45-INT(AM45))*10)*10), 0))))</f>
        <v>dreiundsiebzig</v>
      </c>
      <c r="AP45" s="64" t="str">
        <f>EnglishNumber(Q45)</f>
        <v>seven hundred fourteen</v>
      </c>
      <c r="AQ45" s="64" t="str">
        <f>FctZahl_In_Worten(Q45)</f>
        <v>siebenhundertvierzehn</v>
      </c>
      <c r="AR45" s="64" t="str">
        <f>FctZahl_In_Worten(R45)</f>
        <v>null</v>
      </c>
      <c r="AS45" s="76" t="str">
        <f>VLOOKUP(V45,aux!$K$1:$M$11,2,FALSE)</f>
        <v>zero</v>
      </c>
      <c r="AT45" s="76" t="str">
        <f>VLOOKUP(W45,aux!$K$1:$M$11,2,FALSE)</f>
        <v>zero</v>
      </c>
      <c r="AU45" s="76" t="str">
        <f t="shared" si="47"/>
        <v>For</v>
      </c>
      <c r="AV45" s="49" t="str">
        <f t="shared" si="51"/>
        <v>Dr. Hans-Jörg Bertschi, Managing Director</v>
      </c>
      <c r="AW45" s="65" t="str">
        <f t="shared" si="48"/>
        <v>BE_0420074930_CPA_EN</v>
      </c>
      <c r="AX45" s="65" t="str">
        <f t="shared" si="49"/>
        <v>BE_0420074930_DoT_EN</v>
      </c>
      <c r="AY45" s="65" t="str">
        <f t="shared" si="50"/>
        <v>BE_0420074930_Dis_EN</v>
      </c>
      <c r="AZ45" s="65" t="str">
        <f t="shared" si="7"/>
        <v>BE_0420074930_CPA_DE</v>
      </c>
      <c r="BA45" s="65" t="str">
        <f t="shared" si="8"/>
        <v>BE_0420074930_DoT_DE</v>
      </c>
      <c r="BB45" s="65" t="str">
        <f t="shared" si="9"/>
        <v>BE_0420074930_CPA_ES</v>
      </c>
      <c r="BC45" s="215" t="str">
        <f t="shared" si="10"/>
        <v>BE_0420074930_DoT_ES</v>
      </c>
      <c r="BD45" s="77" t="str">
        <f t="shared" si="11"/>
        <v>Benelux Bulk Transport BVBA</v>
      </c>
      <c r="BE45" s="76" t="str">
        <f>VLOOKUP(C45,aux!$A$1:$B$260,2,FALSE)</f>
        <v>Belgium</v>
      </c>
      <c r="BF45" s="64">
        <f>VLOOKUP(C45,aux!$A$1:$C$260,3,FALSE)</f>
        <v>0</v>
      </c>
      <c r="BG45" s="66" t="str">
        <f t="shared" si="12"/>
        <v>represented by  Dr. Hans-Jörg Bertschi, Managing Director</v>
      </c>
      <c r="BH45" s="66" t="str">
        <f t="shared" si="33"/>
        <v>representado por Dr. Hans-Jörg Bertschi, Managing Director</v>
      </c>
      <c r="BI45" s="66">
        <f t="shared" si="43"/>
        <v>1</v>
      </c>
      <c r="BJ45" s="78"/>
      <c r="BK45" s="78"/>
      <c r="BL45" s="66" t="str">
        <f t="shared" si="35"/>
        <v/>
      </c>
      <c r="BM45" s="66" t="str">
        <f t="shared" si="36"/>
        <v>und</v>
      </c>
      <c r="BN45" s="66" t="str">
        <f t="shared" si="37"/>
        <v/>
      </c>
      <c r="BO45" s="66" t="str">
        <f t="shared" si="38"/>
        <v>y su</v>
      </c>
      <c r="BP45" s="216" t="str">
        <f>VLOOKUP(X45,aux!$G$1:$I$22,3,FALSE)</f>
        <v>cero coma siete tree</v>
      </c>
      <c r="BQ45" s="66" t="str">
        <f t="shared" si="39"/>
        <v>Por</v>
      </c>
      <c r="BR45" s="66" t="str">
        <f>VLOOKUP(C45,aux!$D$1:$E$307,2,FALSE)</f>
        <v>Bélgica</v>
      </c>
      <c r="BS45" s="66" t="str">
        <f t="shared" si="40"/>
        <v>Setecientos Catorce</v>
      </c>
      <c r="BT45" s="66" t="str">
        <f t="shared" si="41"/>
        <v>Cero</v>
      </c>
      <c r="BU45" s="66" t="str">
        <f t="shared" si="42"/>
        <v>Cero</v>
      </c>
      <c r="BV45" s="137"/>
      <c r="BW45" s="51"/>
      <c r="BX45" s="323" t="s">
        <v>391</v>
      </c>
      <c r="BY45" s="145"/>
      <c r="BZ45" s="323"/>
      <c r="CA45" s="1112"/>
      <c r="CB45" s="505">
        <v>42914</v>
      </c>
      <c r="CC45" s="505">
        <v>42918</v>
      </c>
      <c r="CD45" s="806">
        <v>0.82291666666666663</v>
      </c>
      <c r="CE45" s="505">
        <v>42918</v>
      </c>
      <c r="CF45" s="806">
        <v>0.83124999999999993</v>
      </c>
      <c r="CG45" s="342">
        <v>42922</v>
      </c>
      <c r="CH45" s="497"/>
      <c r="CI45" s="155"/>
      <c r="CJ45" s="52"/>
      <c r="CK45" s="80"/>
      <c r="CL45" s="102" t="str">
        <f t="shared" si="23"/>
        <v>Benelux Bulk Transport BVBA_ BE_0420074930_DOT_EN_2sig</v>
      </c>
      <c r="CM45" s="102" t="str">
        <f t="shared" si="24"/>
        <v>Benelux Bulk Transport BVBA_BE_0420074930_CPA_EN_2sig</v>
      </c>
      <c r="CN45" s="102" t="str">
        <f t="shared" si="25"/>
        <v>Benelux Bulk Transport BVBA_ BE_0420074930_DOT_EN_2sig_stamped</v>
      </c>
      <c r="CO45" s="102" t="str">
        <f t="shared" si="26"/>
        <v>Benelux Bulk Transport BVBA_BE_0420074930_DOT_EN_o</v>
      </c>
      <c r="CP45" s="102" t="str">
        <f t="shared" si="27"/>
        <v>Benelux Bulk Transport BVBA_BE_0420074930_DOT_EN_o_stamped</v>
      </c>
      <c r="CQ45" s="102" t="str">
        <f t="shared" si="28"/>
        <v>Benelux Bulk Transport BVBA_BE_0420074930_powers</v>
      </c>
      <c r="CR45" s="70" t="s">
        <v>1469</v>
      </c>
      <c r="CS45" s="70" t="s">
        <v>49</v>
      </c>
      <c r="CT45" s="61"/>
      <c r="CU45" s="148">
        <f t="shared" si="45"/>
        <v>0</v>
      </c>
      <c r="CV45" s="56" t="s">
        <v>2119</v>
      </c>
      <c r="CW45" s="56" t="b">
        <v>1</v>
      </c>
      <c r="CX45" s="152"/>
      <c r="CY45" s="208"/>
      <c r="CZ45" s="208"/>
      <c r="DA45" s="320"/>
      <c r="DB45" s="320"/>
      <c r="DC45" s="208"/>
      <c r="DD45" s="208"/>
      <c r="DE45" s="320"/>
      <c r="DF45" s="320"/>
      <c r="DG45" s="152"/>
      <c r="DH45" s="152"/>
      <c r="DI45" s="152"/>
      <c r="DJ45" s="320"/>
      <c r="DK45" s="320"/>
      <c r="DL45" s="152"/>
      <c r="DM45" s="210"/>
      <c r="DN45" s="208"/>
      <c r="DO45" s="323"/>
      <c r="DP45" s="340"/>
      <c r="DQ45" s="972"/>
      <c r="DR45" s="505" t="s">
        <v>49</v>
      </c>
      <c r="DS45" s="524"/>
      <c r="DT45" s="267" t="s">
        <v>1469</v>
      </c>
      <c r="DU45" s="267"/>
      <c r="DV45" s="473"/>
      <c r="DW45" s="473"/>
      <c r="DX45" s="473"/>
      <c r="DY45" s="473"/>
      <c r="DZ45" s="473"/>
      <c r="EA45" s="359" t="str">
        <f t="shared" si="29"/>
        <v>26</v>
      </c>
      <c r="EB45" s="359">
        <v>26</v>
      </c>
      <c r="EC45" s="88"/>
      <c r="ED45" s="88"/>
      <c r="EE45" s="88" t="e">
        <f>IF(CX44=#REF!,"gleich","ungleich")</f>
        <v>#REF!</v>
      </c>
      <c r="EF45" s="186"/>
      <c r="EG45" s="186"/>
      <c r="EH45" s="186"/>
      <c r="EI45" s="186"/>
      <c r="EJ45" s="186"/>
      <c r="EK45" s="186"/>
      <c r="EL45" s="186"/>
      <c r="EM45" s="173"/>
      <c r="EN45" s="186"/>
      <c r="EO45" s="186"/>
      <c r="EP45" s="724"/>
      <c r="EQ45" s="196" t="s">
        <v>6139</v>
      </c>
      <c r="ER45" s="196" t="s">
        <v>6138</v>
      </c>
      <c r="ES45" s="196"/>
      <c r="ET45" s="108"/>
      <c r="EU45" s="182" t="str">
        <f t="shared" si="30"/>
        <v>Benelux Bulk Transport BVBA, BE_0420074930_sinv.pdf</v>
      </c>
    </row>
    <row r="46" spans="1:172" ht="60">
      <c r="A46" s="1031" t="s">
        <v>966</v>
      </c>
      <c r="B46" s="698" t="s">
        <v>4606</v>
      </c>
      <c r="C46" s="391" t="s">
        <v>968</v>
      </c>
      <c r="D46" s="187" t="s">
        <v>967</v>
      </c>
      <c r="E46" s="187" t="s">
        <v>924</v>
      </c>
      <c r="F46" s="187" t="s">
        <v>969</v>
      </c>
      <c r="G46" s="187"/>
      <c r="H46" s="187"/>
      <c r="I46" s="187" t="s">
        <v>903</v>
      </c>
      <c r="J46" s="187" t="e">
        <v>#N/A</v>
      </c>
      <c r="K46" s="187"/>
      <c r="L46" s="588" t="s">
        <v>1898</v>
      </c>
      <c r="M46" s="196"/>
      <c r="N46" s="846" t="s">
        <v>1779</v>
      </c>
      <c r="O46" s="384" t="s">
        <v>970</v>
      </c>
      <c r="P46" s="540"/>
      <c r="Q46" s="539">
        <v>3820</v>
      </c>
      <c r="R46" s="540">
        <v>0</v>
      </c>
      <c r="S46" s="391"/>
      <c r="T46" s="74"/>
      <c r="U46" s="74"/>
      <c r="V46" s="425">
        <v>0</v>
      </c>
      <c r="W46" s="425">
        <v>0</v>
      </c>
      <c r="X46" s="919">
        <v>0.7</v>
      </c>
      <c r="Y46" s="425">
        <v>0</v>
      </c>
      <c r="Z46" s="75" t="s">
        <v>45</v>
      </c>
      <c r="AA46" s="75" t="s">
        <v>45</v>
      </c>
      <c r="AB46" s="188">
        <v>4</v>
      </c>
      <c r="AC46" s="13" t="s">
        <v>7377</v>
      </c>
      <c r="AD46" s="812" t="s">
        <v>5690</v>
      </c>
      <c r="AE46" s="723">
        <v>42928</v>
      </c>
      <c r="AF46" s="179" t="s">
        <v>3298</v>
      </c>
      <c r="AG46" s="419"/>
      <c r="AH46" s="930" t="s">
        <v>896</v>
      </c>
      <c r="AI46" s="63" t="s">
        <v>5764</v>
      </c>
      <c r="AJ46" s="63" t="str">
        <f t="shared" si="32"/>
        <v>NO</v>
      </c>
      <c r="AK46" s="64" t="str">
        <f>VLOOKUP(X46,aux!$G$1:$I$22,2,FALSE)</f>
        <v>zero point seven</v>
      </c>
      <c r="AL46" s="64" t="str">
        <f>VLOOKUP(X46,aux!$G$1:$J$22,4,FALSE)</f>
        <v>null komma sieben</v>
      </c>
      <c r="AM46" s="214">
        <f t="shared" si="1"/>
        <v>70</v>
      </c>
      <c r="AN46" s="214" t="str">
        <f>IF(INT(AM46)=AM46,EnglishNumber(AM46), _xlfn.CONCAT(EnglishNumber(INT(AM46)), " point ", EnglishNumber(ROUND(INT((AM46 - INT(AM46)) * 10),  0)), " ", EnglishNumber(ROUND((AM46 - INT(AM46))*100 - (INT((AM46-INT(AM46))*10)*10), 0))))</f>
        <v>seventy</v>
      </c>
      <c r="AO46" s="214" t="str">
        <f>IF(INT(AM46)=AM46,FctZahl_In_Worten(AM46), _xlfn.CONCAT(FctZahl_In_Worten(INT(AM46)), " komma ", FctZahl_In_Worten(ROUND(INT((AM46 - INT(AM46)) * 10),  0)), " ", FctZahl_In_Worten(ROUND((AM46 - INT(AM46))*100 - (INT((AM46-INT(AM46))*10)*10), 0))))</f>
        <v>siebzig</v>
      </c>
      <c r="AP46" s="64" t="str">
        <f>EnglishNumber(Q46)</f>
        <v>three thousand eight hundred twenty</v>
      </c>
      <c r="AQ46" s="64" t="str">
        <f>FctZahl_In_Worten(Q46)</f>
        <v>dreitausendachthundertzwanzig</v>
      </c>
      <c r="AR46" s="64" t="str">
        <f>FctZahl_In_Worten(R46)</f>
        <v>null</v>
      </c>
      <c r="AS46" s="76" t="str">
        <f>VLOOKUP(V46,aux!$K$1:$M$11,2,FALSE)</f>
        <v>zero</v>
      </c>
      <c r="AT46" s="76" t="str">
        <f>VLOOKUP(W46,aux!$K$1:$M$11,2,FALSE)</f>
        <v>zero</v>
      </c>
      <c r="AU46" s="76" t="str">
        <f t="shared" si="47"/>
        <v>For</v>
      </c>
      <c r="AV46" s="49" t="str">
        <f t="shared" si="51"/>
        <v>Dr. Hans-Jörg Bertschi, Präsident des Verwaltungsrates (CEO)</v>
      </c>
      <c r="AW46" s="65" t="str">
        <f t="shared" si="48"/>
        <v>CH_105778633MWST_CPA_EN</v>
      </c>
      <c r="AX46" s="65" t="str">
        <f t="shared" si="49"/>
        <v>CH_105778633MWST_DoT_EN</v>
      </c>
      <c r="AY46" s="65" t="str">
        <f t="shared" si="50"/>
        <v>CH_105778633MWST_Dis_EN</v>
      </c>
      <c r="AZ46" s="65" t="str">
        <f t="shared" si="7"/>
        <v>CH_105778633MWST_CPA_DE</v>
      </c>
      <c r="BA46" s="65" t="str">
        <f t="shared" si="8"/>
        <v>CH_105778633MWST_DoT_DE</v>
      </c>
      <c r="BB46" s="65" t="str">
        <f t="shared" si="9"/>
        <v>CH_105778633MWST_CPA_ES</v>
      </c>
      <c r="BC46" s="215" t="str">
        <f t="shared" si="10"/>
        <v>CH_105778633MWST_DoT_ES</v>
      </c>
      <c r="BD46" s="77" t="str">
        <f t="shared" si="11"/>
        <v>Bertschi AG</v>
      </c>
      <c r="BE46" s="76" t="str">
        <f>VLOOKUP(C46,aux!$A$1:$B$260,2,FALSE)</f>
        <v>Switzerland</v>
      </c>
      <c r="BF46" s="64" t="str">
        <f>VLOOKUP(C46,aux!$A$1:$C$260,3,FALSE)</f>
        <v>Schweiz</v>
      </c>
      <c r="BG46" s="66" t="str">
        <f t="shared" si="12"/>
        <v>represented by  Dr. Hans-Jörg Bertschi, Präsident des Verwaltungsrates (CEO)</v>
      </c>
      <c r="BH46" s="66" t="str">
        <f t="shared" si="33"/>
        <v>representado por Dr. Hans-Jörg Bertschi, Präsident des Verwaltungsrates (CEO)</v>
      </c>
      <c r="BI46" s="66">
        <f t="shared" si="43"/>
        <v>1</v>
      </c>
      <c r="BJ46" s="78"/>
      <c r="BK46" s="78"/>
      <c r="BL46" s="66" t="str">
        <f t="shared" si="35"/>
        <v/>
      </c>
      <c r="BM46" s="66" t="str">
        <f t="shared" si="36"/>
        <v>und</v>
      </c>
      <c r="BN46" s="66" t="str">
        <f t="shared" si="37"/>
        <v/>
      </c>
      <c r="BO46" s="66" t="str">
        <f t="shared" si="38"/>
        <v>y su</v>
      </c>
      <c r="BP46" s="216" t="str">
        <f>VLOOKUP(X46,aux!$G$1:$I$22,3,FALSE)</f>
        <v xml:space="preserve">cero coma siete </v>
      </c>
      <c r="BQ46" s="66" t="str">
        <f t="shared" si="39"/>
        <v>Por</v>
      </c>
      <c r="BR46" s="66" t="str">
        <f>VLOOKUP(C46,aux!$D$1:$E$307,2,FALSE)</f>
        <v>Suiza</v>
      </c>
      <c r="BS46" s="66" t="str">
        <f t="shared" si="40"/>
        <v>Tres Mil Ochocientos Veinte</v>
      </c>
      <c r="BT46" s="66" t="str">
        <f t="shared" si="41"/>
        <v>Cero</v>
      </c>
      <c r="BU46" s="66" t="str">
        <f t="shared" si="42"/>
        <v>Cero</v>
      </c>
      <c r="BV46" s="137"/>
      <c r="BW46" s="51"/>
      <c r="BX46" s="323" t="s">
        <v>1790</v>
      </c>
      <c r="BY46" s="145">
        <v>803762888226</v>
      </c>
      <c r="BZ46" s="323" t="s">
        <v>259</v>
      </c>
      <c r="CA46" s="1112" t="s">
        <v>199</v>
      </c>
      <c r="CB46" s="505">
        <v>42914</v>
      </c>
      <c r="CC46" s="505">
        <v>42918</v>
      </c>
      <c r="CD46" s="434">
        <v>0.79166666666666663</v>
      </c>
      <c r="CE46" s="505">
        <v>42918</v>
      </c>
      <c r="CF46" s="434">
        <v>0.79999999999999993</v>
      </c>
      <c r="CG46" s="342">
        <v>42922</v>
      </c>
      <c r="CH46" s="497"/>
      <c r="CI46" s="155"/>
      <c r="CJ46" s="52"/>
      <c r="CK46" s="80"/>
      <c r="CL46" s="102" t="str">
        <f t="shared" si="23"/>
        <v>Bertschi AG_ CH_105778633MWST_DOT_EN_2sig</v>
      </c>
      <c r="CM46" s="102" t="str">
        <f t="shared" si="24"/>
        <v>Bertschi AG_CH_105778633MWST_CPA_EN_2sig</v>
      </c>
      <c r="CN46" s="102" t="str">
        <f t="shared" si="25"/>
        <v>Bertschi AG_ CH_105778633MWST_DOT_EN_2sig_stamped</v>
      </c>
      <c r="CO46" s="102" t="str">
        <f t="shared" si="26"/>
        <v>Bertschi AG_CH_105778633MWST_DOT_EN_o</v>
      </c>
      <c r="CP46" s="102" t="str">
        <f t="shared" si="27"/>
        <v>Bertschi AG_CH_105778633MWST_DOT_EN_o_stamped</v>
      </c>
      <c r="CQ46" s="102" t="str">
        <f t="shared" si="28"/>
        <v>Bertschi AG_CH_105778633MWST_powers</v>
      </c>
      <c r="CR46" s="70" t="s">
        <v>1469</v>
      </c>
      <c r="CS46" s="70" t="s">
        <v>49</v>
      </c>
      <c r="CT46" s="79"/>
      <c r="CU46" s="148">
        <f t="shared" si="45"/>
        <v>0</v>
      </c>
      <c r="CV46" s="56" t="b">
        <v>1</v>
      </c>
      <c r="CW46" s="56" t="b">
        <v>1</v>
      </c>
      <c r="CX46" s="152"/>
      <c r="CY46" s="208"/>
      <c r="CZ46" s="208"/>
      <c r="DA46" s="320"/>
      <c r="DB46" s="320"/>
      <c r="DC46" s="208"/>
      <c r="DD46" s="208"/>
      <c r="DE46" s="320"/>
      <c r="DF46" s="320"/>
      <c r="DG46" s="152"/>
      <c r="DH46" s="152"/>
      <c r="DI46" s="152"/>
      <c r="DJ46" s="320"/>
      <c r="DK46" s="320"/>
      <c r="DL46" s="152"/>
      <c r="DM46" s="210"/>
      <c r="DN46" s="208"/>
      <c r="DO46" s="323"/>
      <c r="DP46" s="340"/>
      <c r="DQ46" s="972"/>
      <c r="DR46" s="505" t="s">
        <v>49</v>
      </c>
      <c r="DS46" s="524"/>
      <c r="DT46" s="267" t="s">
        <v>49</v>
      </c>
      <c r="DU46" s="267"/>
      <c r="DV46" s="473"/>
      <c r="DW46" s="473"/>
      <c r="DX46" s="473"/>
      <c r="DY46" s="473"/>
      <c r="DZ46" s="473"/>
      <c r="EA46" s="359" t="str">
        <f t="shared" si="29"/>
        <v>27</v>
      </c>
      <c r="EB46" s="359">
        <v>27</v>
      </c>
      <c r="EC46" s="88"/>
      <c r="ED46" s="88"/>
      <c r="EE46" s="88" t="e">
        <f>IF(CX45=#REF!,"gleich","ungleich")</f>
        <v>#REF!</v>
      </c>
      <c r="EF46" s="186"/>
      <c r="EG46" s="186"/>
      <c r="EH46" s="186"/>
      <c r="EI46" s="186"/>
      <c r="EJ46" s="186"/>
      <c r="EK46" s="186"/>
      <c r="EL46" s="186"/>
      <c r="EM46" s="173"/>
      <c r="EN46" s="186"/>
      <c r="EO46" s="186"/>
      <c r="EP46" s="445"/>
      <c r="EQ46" s="196" t="s">
        <v>1050</v>
      </c>
      <c r="ER46" s="196" t="s">
        <v>6141</v>
      </c>
      <c r="ES46" s="196"/>
      <c r="ET46" s="108"/>
      <c r="EU46" s="182" t="str">
        <f t="shared" si="30"/>
        <v>Bertschi AG, CH_105778633MWST_sinv.pdf</v>
      </c>
    </row>
    <row r="47" spans="1:172" ht="63.75">
      <c r="A47" s="1031" t="s">
        <v>920</v>
      </c>
      <c r="B47" s="698" t="s">
        <v>4639</v>
      </c>
      <c r="C47" s="391" t="s">
        <v>922</v>
      </c>
      <c r="D47" s="187" t="s">
        <v>921</v>
      </c>
      <c r="E47" s="187" t="s">
        <v>924</v>
      </c>
      <c r="F47" s="187" t="s">
        <v>923</v>
      </c>
      <c r="G47" s="187"/>
      <c r="H47" s="187"/>
      <c r="I47" s="187" t="s">
        <v>903</v>
      </c>
      <c r="J47" s="187" t="e">
        <v>#N/A</v>
      </c>
      <c r="K47" s="187"/>
      <c r="L47" s="588" t="s">
        <v>1898</v>
      </c>
      <c r="M47" s="196"/>
      <c r="N47" s="846" t="s">
        <v>1773</v>
      </c>
      <c r="O47" s="384" t="s">
        <v>925</v>
      </c>
      <c r="P47" s="540"/>
      <c r="Q47" s="539">
        <v>714</v>
      </c>
      <c r="R47" s="540">
        <v>0</v>
      </c>
      <c r="S47" s="391"/>
      <c r="T47" s="74"/>
      <c r="U47" s="74"/>
      <c r="V47" s="425">
        <v>0</v>
      </c>
      <c r="W47" s="425">
        <v>0</v>
      </c>
      <c r="X47" s="919">
        <v>0.73</v>
      </c>
      <c r="Y47" s="425">
        <v>0</v>
      </c>
      <c r="Z47" s="75" t="s">
        <v>45</v>
      </c>
      <c r="AA47" s="75" t="s">
        <v>45</v>
      </c>
      <c r="AB47" s="188">
        <v>4</v>
      </c>
      <c r="AC47" s="13" t="s">
        <v>7377</v>
      </c>
      <c r="AD47" s="812" t="s">
        <v>5690</v>
      </c>
      <c r="AE47" s="723">
        <v>42928</v>
      </c>
      <c r="AF47" s="179" t="s">
        <v>3298</v>
      </c>
      <c r="AG47" s="419"/>
      <c r="AH47" s="930" t="s">
        <v>896</v>
      </c>
      <c r="AI47" s="63" t="s">
        <v>5764</v>
      </c>
      <c r="AJ47" s="63" t="str">
        <f t="shared" si="32"/>
        <v>NO</v>
      </c>
      <c r="AK47" s="64" t="str">
        <f>VLOOKUP(X47,aux!$G$1:$I$22,2,FALSE)</f>
        <v>zero point seven three</v>
      </c>
      <c r="AL47" s="64" t="str">
        <f>VLOOKUP(X47,aux!$G$1:$J$22,4,FALSE)</f>
        <v>null komma sieben drei</v>
      </c>
      <c r="AM47" s="214">
        <f t="shared" si="1"/>
        <v>73</v>
      </c>
      <c r="AN47" s="214" t="str">
        <f>IF(INT(AM47)=AM47,EnglishNumber(AM47), _xlfn.CONCAT(EnglishNumber(INT(AM47)), " point ", EnglishNumber(ROUND(INT((AM47 - INT(AM47)) * 10),  0)), " ", EnglishNumber(ROUND((AM47 - INT(AM47))*100 - (INT((AM47-INT(AM47))*10)*10), 0))))</f>
        <v>seventy-three</v>
      </c>
      <c r="AO47" s="214" t="str">
        <f>IF(INT(AM47)=AM47,FctZahl_In_Worten(AM47), _xlfn.CONCAT(FctZahl_In_Worten(INT(AM47)), " komma ", FctZahl_In_Worten(ROUND(INT((AM47 - INT(AM47)) * 10),  0)), " ", FctZahl_In_Worten(ROUND((AM47 - INT(AM47))*100 - (INT((AM47-INT(AM47))*10)*10), 0))))</f>
        <v>dreiundsiebzig</v>
      </c>
      <c r="AP47" s="64" t="str">
        <f>EnglishNumber(Q47)</f>
        <v>seven hundred fourteen</v>
      </c>
      <c r="AQ47" s="64" t="str">
        <f>FctZahl_In_Worten(Q47)</f>
        <v>siebenhundertvierzehn</v>
      </c>
      <c r="AR47" s="64" t="str">
        <f>FctZahl_In_Worten(R47)</f>
        <v>null</v>
      </c>
      <c r="AS47" s="76" t="str">
        <f>VLOOKUP(V47,aux!$K$1:$M$11,2,FALSE)</f>
        <v>zero</v>
      </c>
      <c r="AT47" s="76" t="str">
        <f>VLOOKUP(W47,aux!$K$1:$M$11,2,FALSE)</f>
        <v>zero</v>
      </c>
      <c r="AU47" s="76" t="str">
        <f t="shared" si="47"/>
        <v>For</v>
      </c>
      <c r="AV47" s="49" t="str">
        <f t="shared" si="51"/>
        <v>Dr. Hans-Jörg Bertschi, Board Member and Managing Director</v>
      </c>
      <c r="AW47" s="65" t="str">
        <f t="shared" si="48"/>
        <v>BE_0433857838_CPA_EN</v>
      </c>
      <c r="AX47" s="65" t="str">
        <f t="shared" si="49"/>
        <v>BE_0433857838_DoT_EN</v>
      </c>
      <c r="AY47" s="65" t="str">
        <f t="shared" si="50"/>
        <v>BE_0433857838_Dis_EN</v>
      </c>
      <c r="AZ47" s="65" t="str">
        <f t="shared" si="7"/>
        <v>BE_0433857838_CPA_DE</v>
      </c>
      <c r="BA47" s="65" t="str">
        <f t="shared" si="8"/>
        <v>BE_0433857838_DoT_DE</v>
      </c>
      <c r="BB47" s="65" t="str">
        <f t="shared" si="9"/>
        <v>BE_0433857838_CPA_ES</v>
      </c>
      <c r="BC47" s="215" t="str">
        <f t="shared" si="10"/>
        <v>BE_0433857838_DoT_ES</v>
      </c>
      <c r="BD47" s="77" t="str">
        <f t="shared" si="11"/>
        <v>Bertschi Belgium NV</v>
      </c>
      <c r="BE47" s="76" t="str">
        <f>VLOOKUP(C47,aux!$A$1:$B$260,2,FALSE)</f>
        <v>Belgium</v>
      </c>
      <c r="BF47" s="64">
        <f>VLOOKUP(C47,aux!$A$1:$C$260,3,FALSE)</f>
        <v>0</v>
      </c>
      <c r="BG47" s="66" t="str">
        <f t="shared" si="12"/>
        <v>represented by  Dr. Hans-Jörg Bertschi, Board Member and Managing Director</v>
      </c>
      <c r="BH47" s="66" t="str">
        <f t="shared" si="33"/>
        <v>representado por Dr. Hans-Jörg Bertschi, Board Member and Managing Director</v>
      </c>
      <c r="BI47" s="66">
        <f t="shared" si="43"/>
        <v>1</v>
      </c>
      <c r="BJ47" s="78"/>
      <c r="BK47" s="78"/>
      <c r="BL47" s="66" t="str">
        <f t="shared" si="35"/>
        <v/>
      </c>
      <c r="BM47" s="66" t="str">
        <f t="shared" si="36"/>
        <v>und</v>
      </c>
      <c r="BN47" s="66" t="str">
        <f t="shared" si="37"/>
        <v/>
      </c>
      <c r="BO47" s="66" t="str">
        <f t="shared" si="38"/>
        <v>y su</v>
      </c>
      <c r="BP47" s="216" t="str">
        <f>VLOOKUP(X47,aux!$G$1:$I$22,3,FALSE)</f>
        <v>cero coma siete tree</v>
      </c>
      <c r="BQ47" s="66" t="str">
        <f t="shared" si="39"/>
        <v>Por</v>
      </c>
      <c r="BR47" s="66" t="str">
        <f>VLOOKUP(C47,aux!$D$1:$E$307,2,FALSE)</f>
        <v>Bélgica</v>
      </c>
      <c r="BS47" s="66" t="str">
        <f t="shared" si="40"/>
        <v>Setecientos Catorce</v>
      </c>
      <c r="BT47" s="66" t="str">
        <f t="shared" si="41"/>
        <v>Cero</v>
      </c>
      <c r="BU47" s="66" t="str">
        <f t="shared" si="42"/>
        <v>Cero</v>
      </c>
      <c r="BV47" s="137"/>
      <c r="BW47" s="51"/>
      <c r="BX47" s="323" t="s">
        <v>391</v>
      </c>
      <c r="BY47" s="145"/>
      <c r="BZ47" s="323"/>
      <c r="CA47" s="1112"/>
      <c r="CB47" s="505">
        <v>42914</v>
      </c>
      <c r="CC47" s="505">
        <v>42918</v>
      </c>
      <c r="CD47" s="434">
        <v>0.80208333333333337</v>
      </c>
      <c r="CE47" s="505">
        <v>42918</v>
      </c>
      <c r="CF47" s="434">
        <v>0.81041666666666667</v>
      </c>
      <c r="CG47" s="342">
        <v>42922</v>
      </c>
      <c r="CH47" s="497"/>
      <c r="CI47" s="155"/>
      <c r="CJ47" s="52"/>
      <c r="CK47" s="80"/>
      <c r="CL47" s="102" t="str">
        <f t="shared" si="23"/>
        <v>Bertschi Belgium NV_ BE_0433857838_DOT_EN_2sig</v>
      </c>
      <c r="CM47" s="102" t="str">
        <f t="shared" si="24"/>
        <v>Bertschi Belgium NV_BE_0433857838_CPA_EN_2sig</v>
      </c>
      <c r="CN47" s="102" t="str">
        <f t="shared" si="25"/>
        <v>Bertschi Belgium NV_ BE_0433857838_DOT_EN_2sig_stamped</v>
      </c>
      <c r="CO47" s="102" t="str">
        <f t="shared" si="26"/>
        <v>Bertschi Belgium NV_BE_0433857838_DOT_EN_o</v>
      </c>
      <c r="CP47" s="102" t="str">
        <f t="shared" si="27"/>
        <v>Bertschi Belgium NV_BE_0433857838_DOT_EN_o_stamped</v>
      </c>
      <c r="CQ47" s="102" t="str">
        <f t="shared" si="28"/>
        <v>Bertschi Belgium NV_BE_0433857838_powers</v>
      </c>
      <c r="CR47" s="70" t="s">
        <v>1469</v>
      </c>
      <c r="CS47" s="70" t="s">
        <v>49</v>
      </c>
      <c r="CT47" s="79"/>
      <c r="CU47" s="148">
        <f t="shared" si="45"/>
        <v>0</v>
      </c>
      <c r="CV47" s="56" t="b">
        <v>1</v>
      </c>
      <c r="CW47" s="56" t="b">
        <v>1</v>
      </c>
      <c r="CX47" s="152"/>
      <c r="CY47" s="208"/>
      <c r="CZ47" s="208"/>
      <c r="DA47" s="320"/>
      <c r="DB47" s="320"/>
      <c r="DC47" s="208"/>
      <c r="DD47" s="208"/>
      <c r="DE47" s="320"/>
      <c r="DF47" s="320"/>
      <c r="DG47" s="152"/>
      <c r="DH47" s="152"/>
      <c r="DI47" s="152"/>
      <c r="DJ47" s="320"/>
      <c r="DK47" s="320"/>
      <c r="DL47" s="152"/>
      <c r="DM47" s="210"/>
      <c r="DN47" s="208"/>
      <c r="DO47" s="323"/>
      <c r="DP47" s="340"/>
      <c r="DQ47" s="972"/>
      <c r="DR47" s="505" t="s">
        <v>49</v>
      </c>
      <c r="DS47" s="524"/>
      <c r="DT47" s="267" t="s">
        <v>49</v>
      </c>
      <c r="DU47" s="267"/>
      <c r="DV47" s="473"/>
      <c r="DW47" s="473"/>
      <c r="DX47" s="473"/>
      <c r="DY47" s="473"/>
      <c r="DZ47" s="473"/>
      <c r="EA47" s="359" t="str">
        <f t="shared" si="29"/>
        <v>28</v>
      </c>
      <c r="EB47" s="359">
        <v>28</v>
      </c>
      <c r="EC47" s="88"/>
      <c r="ED47" s="88"/>
      <c r="EE47" s="88" t="e">
        <f>IF(CX46=#REF!,"gleich","ungleich")</f>
        <v>#REF!</v>
      </c>
      <c r="EF47" s="186"/>
      <c r="EG47" s="186"/>
      <c r="EH47" s="186"/>
      <c r="EI47" s="186"/>
      <c r="EJ47" s="186"/>
      <c r="EK47" s="186"/>
      <c r="EL47" s="186"/>
      <c r="EM47" s="173"/>
      <c r="EN47" s="186"/>
      <c r="EO47" s="186"/>
      <c r="EP47" s="724"/>
      <c r="EQ47" s="196" t="s">
        <v>6091</v>
      </c>
      <c r="ER47" s="196" t="s">
        <v>6140</v>
      </c>
      <c r="ES47" s="196"/>
      <c r="ET47" s="108"/>
      <c r="EU47" s="182" t="str">
        <f t="shared" si="30"/>
        <v>Bertschi Belgium N.V., BE_0433857838_sinv.pdf</v>
      </c>
    </row>
    <row r="48" spans="1:172" ht="60">
      <c r="A48" s="1031" t="s">
        <v>940</v>
      </c>
      <c r="B48" s="698" t="s">
        <v>4640</v>
      </c>
      <c r="C48" s="391" t="s">
        <v>942</v>
      </c>
      <c r="D48" s="187" t="s">
        <v>941</v>
      </c>
      <c r="E48" s="187" t="s">
        <v>944</v>
      </c>
      <c r="F48" s="187" t="s">
        <v>943</v>
      </c>
      <c r="G48" s="187" t="s">
        <v>946</v>
      </c>
      <c r="H48" s="187" t="s">
        <v>945</v>
      </c>
      <c r="I48" s="187" t="s">
        <v>903</v>
      </c>
      <c r="J48" s="187" t="e">
        <v>#N/A</v>
      </c>
      <c r="K48" s="187"/>
      <c r="L48" s="588" t="s">
        <v>1898</v>
      </c>
      <c r="M48" s="196"/>
      <c r="N48" s="846" t="s">
        <v>1776</v>
      </c>
      <c r="O48" s="384" t="s">
        <v>947</v>
      </c>
      <c r="P48" s="540"/>
      <c r="Q48" s="539">
        <v>714</v>
      </c>
      <c r="R48" s="540">
        <v>0</v>
      </c>
      <c r="S48" s="391"/>
      <c r="T48" s="74"/>
      <c r="U48" s="74"/>
      <c r="V48" s="425">
        <v>0</v>
      </c>
      <c r="W48" s="425">
        <v>0</v>
      </c>
      <c r="X48" s="919">
        <v>0.73</v>
      </c>
      <c r="Y48" s="425">
        <v>0</v>
      </c>
      <c r="Z48" s="75" t="s">
        <v>45</v>
      </c>
      <c r="AA48" s="75" t="s">
        <v>45</v>
      </c>
      <c r="AB48" s="188">
        <v>4</v>
      </c>
      <c r="AC48" s="13" t="s">
        <v>7377</v>
      </c>
      <c r="AD48" s="812" t="s">
        <v>5690</v>
      </c>
      <c r="AE48" s="723">
        <v>42928</v>
      </c>
      <c r="AF48" s="179" t="s">
        <v>3299</v>
      </c>
      <c r="AG48" s="419"/>
      <c r="AH48" s="930" t="s">
        <v>896</v>
      </c>
      <c r="AI48" s="63" t="s">
        <v>5764</v>
      </c>
      <c r="AJ48" s="63" t="str">
        <f t="shared" si="32"/>
        <v>NO</v>
      </c>
      <c r="AK48" s="64" t="str">
        <f>VLOOKUP(X48,aux!$G$1:$I$22,2,FALSE)</f>
        <v>zero point seven three</v>
      </c>
      <c r="AL48" s="64" t="str">
        <f>VLOOKUP(X48,aux!$G$1:$J$22,4,FALSE)</f>
        <v>null komma sieben drei</v>
      </c>
      <c r="AM48" s="214">
        <f t="shared" si="1"/>
        <v>73</v>
      </c>
      <c r="AN48" s="214" t="str">
        <f>IF(INT(AM48)=AM48,EnglishNumber(AM48), _xlfn.CONCAT(EnglishNumber(INT(AM48)), " point ", EnglishNumber(ROUND(INT((AM48 - INT(AM48)) * 10),  0)), " ", EnglishNumber(ROUND((AM48 - INT(AM48))*100 - (INT((AM48-INT(AM48))*10)*10), 0))))</f>
        <v>seventy-three</v>
      </c>
      <c r="AO48" s="214" t="str">
        <f>IF(INT(AM48)=AM48,FctZahl_In_Worten(AM48), _xlfn.CONCAT(FctZahl_In_Worten(INT(AM48)), " komma ", FctZahl_In_Worten(ROUND(INT((AM48 - INT(AM48)) * 10),  0)), " ", FctZahl_In_Worten(ROUND((AM48 - INT(AM48))*100 - (INT((AM48-INT(AM48))*10)*10), 0))))</f>
        <v>dreiundsiebzig</v>
      </c>
      <c r="AP48" s="64" t="str">
        <f>EnglishNumber(Q48)</f>
        <v>seven hundred fourteen</v>
      </c>
      <c r="AQ48" s="64" t="str">
        <f>FctZahl_In_Worten(Q48)</f>
        <v>siebenhundertvierzehn</v>
      </c>
      <c r="AR48" s="64" t="str">
        <f>FctZahl_In_Worten(R48)</f>
        <v>null</v>
      </c>
      <c r="AS48" s="76" t="str">
        <f>VLOOKUP(V48,aux!$K$1:$M$11,2,FALSE)</f>
        <v>zero</v>
      </c>
      <c r="AT48" s="76" t="str">
        <f>VLOOKUP(W48,aux!$K$1:$M$11,2,FALSE)</f>
        <v>zero</v>
      </c>
      <c r="AU48" s="76" t="str">
        <f t="shared" si="47"/>
        <v>For</v>
      </c>
      <c r="AV48" s="49" t="str">
        <f t="shared" si="51"/>
        <v>Michael Vetter, General Manager and Barry Mol, Operations Manager</v>
      </c>
      <c r="AW48" s="65" t="str">
        <f t="shared" si="48"/>
        <v>NL_807799701B01_CPA_EN</v>
      </c>
      <c r="AX48" s="65" t="str">
        <f t="shared" si="49"/>
        <v>NL_807799701B01_DoT_EN</v>
      </c>
      <c r="AY48" s="65" t="str">
        <f t="shared" si="50"/>
        <v>NL_807799701B01_Dis_EN</v>
      </c>
      <c r="AZ48" s="65" t="str">
        <f t="shared" si="7"/>
        <v>NL_807799701B01_CPA_DE</v>
      </c>
      <c r="BA48" s="65" t="str">
        <f t="shared" si="8"/>
        <v>NL_807799701B01_DoT_DE</v>
      </c>
      <c r="BB48" s="65" t="str">
        <f t="shared" si="9"/>
        <v>NL_807799701B01_CPA_ES</v>
      </c>
      <c r="BC48" s="215" t="str">
        <f t="shared" si="10"/>
        <v>NL_807799701B01_DoT_ES</v>
      </c>
      <c r="BD48" s="77" t="str">
        <f t="shared" si="11"/>
        <v>Bertschi BV</v>
      </c>
      <c r="BE48" s="76" t="str">
        <f>VLOOKUP(C48,aux!$A$1:$B$260,2,FALSE)</f>
        <v>Netherlands</v>
      </c>
      <c r="BF48" s="64">
        <f>VLOOKUP(C48,aux!$A$1:$C$260,3,FALSE)</f>
        <v>0</v>
      </c>
      <c r="BG48" s="66" t="str">
        <f t="shared" si="12"/>
        <v>represented by  Michael Vetter, General Manager and Barry Mol, Operations Manager</v>
      </c>
      <c r="BH48" s="66" t="str">
        <f t="shared" si="33"/>
        <v>representado por Michael Vetter, General Manager and Barry Mol, Operations Manager</v>
      </c>
      <c r="BI48" s="66">
        <f t="shared" si="43"/>
        <v>2</v>
      </c>
      <c r="BJ48" s="78"/>
      <c r="BK48" s="78"/>
      <c r="BL48" s="66" t="str">
        <f t="shared" si="35"/>
        <v>und</v>
      </c>
      <c r="BM48" s="66" t="str">
        <f t="shared" si="36"/>
        <v>und</v>
      </c>
      <c r="BN48" s="66" t="str">
        <f t="shared" si="37"/>
        <v>y su</v>
      </c>
      <c r="BO48" s="66" t="str">
        <f t="shared" si="38"/>
        <v>y su</v>
      </c>
      <c r="BP48" s="216" t="str">
        <f>VLOOKUP(X48,aux!$G$1:$I$22,3,FALSE)</f>
        <v>cero coma siete tree</v>
      </c>
      <c r="BQ48" s="66" t="str">
        <f t="shared" si="39"/>
        <v>Por</v>
      </c>
      <c r="BR48" s="66" t="str">
        <f>VLOOKUP(C48,aux!$D$1:$E$307,2,FALSE)</f>
        <v>Países Bajos</v>
      </c>
      <c r="BS48" s="66" t="str">
        <f t="shared" si="40"/>
        <v>Setecientos Catorce</v>
      </c>
      <c r="BT48" s="66" t="str">
        <f t="shared" si="41"/>
        <v>Cero</v>
      </c>
      <c r="BU48" s="66" t="str">
        <f t="shared" si="42"/>
        <v>Cero</v>
      </c>
      <c r="BV48" s="137"/>
      <c r="BW48" s="51"/>
      <c r="BX48" s="323" t="s">
        <v>391</v>
      </c>
      <c r="BY48" s="145">
        <v>803762888351</v>
      </c>
      <c r="BZ48" s="323" t="s">
        <v>259</v>
      </c>
      <c r="CA48" s="1112" t="s">
        <v>199</v>
      </c>
      <c r="CB48" s="505">
        <v>42914</v>
      </c>
      <c r="CC48" s="505">
        <v>42919</v>
      </c>
      <c r="CD48" s="806" t="s">
        <v>5344</v>
      </c>
      <c r="CE48" s="505">
        <v>42919</v>
      </c>
      <c r="CF48" s="806" t="s">
        <v>5345</v>
      </c>
      <c r="CG48" s="342">
        <v>42922</v>
      </c>
      <c r="CH48" s="497"/>
      <c r="CI48" s="155"/>
      <c r="CJ48" s="52"/>
      <c r="CK48" s="80"/>
      <c r="CL48" s="102" t="str">
        <f t="shared" si="23"/>
        <v>Bertschi BV_ NL_807799701B01_DOT_EN_2sig</v>
      </c>
      <c r="CM48" s="102" t="str">
        <f t="shared" si="24"/>
        <v>Bertschi BV_NL_807799701B01_CPA_EN_2sig</v>
      </c>
      <c r="CN48" s="102" t="str">
        <f t="shared" si="25"/>
        <v>Bertschi BV_ NL_807799701B01_DOT_EN_2sig_stamped</v>
      </c>
      <c r="CO48" s="102" t="str">
        <f t="shared" si="26"/>
        <v>Bertschi BV_NL_807799701B01_DOT_EN_o</v>
      </c>
      <c r="CP48" s="102" t="str">
        <f t="shared" si="27"/>
        <v>Bertschi BV_NL_807799701B01_DOT_EN_o_stamped</v>
      </c>
      <c r="CQ48" s="102" t="str">
        <f t="shared" si="28"/>
        <v>Bertschi BV_NL_807799701B01_powers</v>
      </c>
      <c r="CR48" s="70" t="s">
        <v>1469</v>
      </c>
      <c r="CS48" s="70" t="s">
        <v>49</v>
      </c>
      <c r="CT48" s="61" t="s">
        <v>49</v>
      </c>
      <c r="CU48" s="155">
        <f t="shared" si="45"/>
        <v>0</v>
      </c>
      <c r="CV48" s="56" t="b">
        <v>1</v>
      </c>
      <c r="CW48" s="56" t="b">
        <v>1</v>
      </c>
      <c r="CX48" s="152"/>
      <c r="CY48" s="208"/>
      <c r="CZ48" s="208"/>
      <c r="DA48" s="320"/>
      <c r="DB48" s="320"/>
      <c r="DC48" s="208"/>
      <c r="DD48" s="208"/>
      <c r="DE48" s="320"/>
      <c r="DF48" s="320"/>
      <c r="DG48" s="152"/>
      <c r="DH48" s="152"/>
      <c r="DI48" s="152"/>
      <c r="DJ48" s="320"/>
      <c r="DK48" s="320"/>
      <c r="DL48" s="152"/>
      <c r="DM48" s="210"/>
      <c r="DN48" s="208"/>
      <c r="DO48" s="323"/>
      <c r="DP48" s="340"/>
      <c r="DQ48" s="972"/>
      <c r="DR48" s="505" t="s">
        <v>49</v>
      </c>
      <c r="DS48" s="524"/>
      <c r="DT48" s="267" t="s">
        <v>49</v>
      </c>
      <c r="DU48" s="267"/>
      <c r="DV48" s="473"/>
      <c r="DW48" s="473"/>
      <c r="DX48" s="473"/>
      <c r="DY48" s="473"/>
      <c r="DZ48" s="473"/>
      <c r="EA48" s="359" t="str">
        <f t="shared" si="29"/>
        <v>29</v>
      </c>
      <c r="EB48" s="359">
        <v>29</v>
      </c>
      <c r="EC48" s="88"/>
      <c r="ED48" s="88"/>
      <c r="EE48" s="88" t="e">
        <f>IF(CX47=#REF!,"gleich","ungleich")</f>
        <v>#REF!</v>
      </c>
      <c r="EF48" s="186"/>
      <c r="EG48" s="186"/>
      <c r="EH48" s="186"/>
      <c r="EI48" s="186"/>
      <c r="EJ48" s="186"/>
      <c r="EK48" s="186"/>
      <c r="EL48" s="186"/>
      <c r="EM48" s="173"/>
      <c r="EN48" s="186"/>
      <c r="EO48" s="186"/>
      <c r="EP48" s="724"/>
      <c r="EQ48" s="196" t="s">
        <v>1110</v>
      </c>
      <c r="ER48" s="196" t="s">
        <v>6152</v>
      </c>
      <c r="ES48" s="196"/>
      <c r="ET48" s="167"/>
      <c r="EU48" s="182" t="str">
        <f t="shared" si="30"/>
        <v>Bertschi BV, NL_807799701B01_sinv.pdf</v>
      </c>
    </row>
    <row r="49" spans="1:172" ht="76.5">
      <c r="A49" s="1031" t="s">
        <v>933</v>
      </c>
      <c r="B49" s="698" t="s">
        <v>4641</v>
      </c>
      <c r="C49" s="391" t="s">
        <v>42</v>
      </c>
      <c r="D49" s="187" t="s">
        <v>934</v>
      </c>
      <c r="E49" s="187" t="s">
        <v>936</v>
      </c>
      <c r="F49" s="187" t="s">
        <v>935</v>
      </c>
      <c r="G49" s="187" t="s">
        <v>937</v>
      </c>
      <c r="H49" s="187" t="s">
        <v>935</v>
      </c>
      <c r="I49" s="187" t="s">
        <v>903</v>
      </c>
      <c r="J49" s="187" t="e">
        <v>#N/A</v>
      </c>
      <c r="K49" s="187"/>
      <c r="L49" s="588" t="s">
        <v>1898</v>
      </c>
      <c r="M49" s="196"/>
      <c r="N49" s="846" t="s">
        <v>1774</v>
      </c>
      <c r="O49" s="384" t="s">
        <v>229</v>
      </c>
      <c r="P49" s="540"/>
      <c r="Q49" s="539">
        <v>714</v>
      </c>
      <c r="R49" s="540">
        <v>0</v>
      </c>
      <c r="S49" s="391"/>
      <c r="T49" s="74"/>
      <c r="U49" s="74"/>
      <c r="V49" s="425">
        <v>0</v>
      </c>
      <c r="W49" s="425">
        <v>0</v>
      </c>
      <c r="X49" s="919">
        <v>0.73</v>
      </c>
      <c r="Y49" s="425">
        <v>0</v>
      </c>
      <c r="Z49" s="75" t="s">
        <v>45</v>
      </c>
      <c r="AA49" s="75" t="s">
        <v>45</v>
      </c>
      <c r="AB49" s="188">
        <v>4</v>
      </c>
      <c r="AC49" s="13" t="s">
        <v>7377</v>
      </c>
      <c r="AD49" s="812" t="s">
        <v>5690</v>
      </c>
      <c r="AE49" s="723">
        <v>42928</v>
      </c>
      <c r="AF49" s="179" t="s">
        <v>3300</v>
      </c>
      <c r="AG49" s="419"/>
      <c r="AH49" s="930" t="s">
        <v>896</v>
      </c>
      <c r="AI49" s="63" t="s">
        <v>5764</v>
      </c>
      <c r="AJ49" s="63" t="str">
        <f t="shared" si="32"/>
        <v>NO</v>
      </c>
      <c r="AK49" s="64" t="str">
        <f>VLOOKUP(X49,aux!$G$1:$I$22,2,FALSE)</f>
        <v>zero point seven three</v>
      </c>
      <c r="AL49" s="64" t="str">
        <f>VLOOKUP(X49,aux!$G$1:$J$22,4,FALSE)</f>
        <v>null komma sieben drei</v>
      </c>
      <c r="AM49" s="214">
        <f t="shared" si="1"/>
        <v>73</v>
      </c>
      <c r="AN49" s="214" t="str">
        <f>IF(INT(AM49)=AM49,EnglishNumber(AM49), _xlfn.CONCAT(EnglishNumber(INT(AM49)), " point ", EnglishNumber(ROUND(INT((AM49 - INT(AM49)) * 10),  0)), " ", EnglishNumber(ROUND((AM49 - INT(AM49))*100 - (INT((AM49-INT(AM49))*10)*10), 0))))</f>
        <v>seventy-three</v>
      </c>
      <c r="AO49" s="214" t="str">
        <f>IF(INT(AM49)=AM49,FctZahl_In_Worten(AM49), _xlfn.CONCAT(FctZahl_In_Worten(INT(AM49)), " komma ", FctZahl_In_Worten(ROUND(INT((AM49 - INT(AM49)) * 10),  0)), " ", FctZahl_In_Worten(ROUND((AM49 - INT(AM49))*100 - (INT((AM49-INT(AM49))*10)*10), 0))))</f>
        <v>dreiundsiebzig</v>
      </c>
      <c r="AP49" s="64" t="str">
        <f>EnglishNumber(Q49)</f>
        <v>seven hundred fourteen</v>
      </c>
      <c r="AQ49" s="64" t="str">
        <f>FctZahl_In_Worten(Q49)</f>
        <v>siebenhundertvierzehn</v>
      </c>
      <c r="AR49" s="64" t="str">
        <f>FctZahl_In_Worten(R49)</f>
        <v>null</v>
      </c>
      <c r="AS49" s="76" t="str">
        <f>VLOOKUP(V49,aux!$K$1:$M$11,2,FALSE)</f>
        <v>zero</v>
      </c>
      <c r="AT49" s="76" t="str">
        <f>VLOOKUP(W49,aux!$K$1:$M$11,2,FALSE)</f>
        <v>zero</v>
      </c>
      <c r="AU49" s="76" t="str">
        <f t="shared" si="47"/>
        <v>For</v>
      </c>
      <c r="AV49" s="49" t="str">
        <f t="shared" si="51"/>
        <v>Santiago González Prats, Board Member and Britta Henseler, Board Member</v>
      </c>
      <c r="AW49" s="65" t="str">
        <f t="shared" si="48"/>
        <v>ES_B43673144_CPA_EN</v>
      </c>
      <c r="AX49" s="65" t="str">
        <f t="shared" si="49"/>
        <v>ES_B43673144_DoT_EN</v>
      </c>
      <c r="AY49" s="65" t="str">
        <f t="shared" si="50"/>
        <v>ES_B43673144_Dis_EN</v>
      </c>
      <c r="AZ49" s="65" t="str">
        <f t="shared" si="7"/>
        <v>ES_B43673144_CPA_DE</v>
      </c>
      <c r="BA49" s="65" t="str">
        <f t="shared" si="8"/>
        <v>ES_B43673144_DoT_DE</v>
      </c>
      <c r="BB49" s="65" t="str">
        <f t="shared" si="9"/>
        <v>ES_B43673144_CPA_ES</v>
      </c>
      <c r="BC49" s="215" t="str">
        <f t="shared" si="10"/>
        <v>ES_B43673144_DoT_ES</v>
      </c>
      <c r="BD49" s="77" t="str">
        <f t="shared" si="11"/>
        <v>Bertschi Container Transport SL</v>
      </c>
      <c r="BE49" s="76" t="str">
        <f>VLOOKUP(C49,aux!$A$1:$B$260,2,FALSE)</f>
        <v>Spain</v>
      </c>
      <c r="BF49" s="64" t="str">
        <f>VLOOKUP(C49,aux!$A$1:$C$260,3,FALSE)</f>
        <v>Spanien</v>
      </c>
      <c r="BG49" s="66" t="str">
        <f t="shared" si="12"/>
        <v>represented by  Santiago González Prats, Board Member and Britta Henseler, Board Member</v>
      </c>
      <c r="BH49" s="66" t="str">
        <f t="shared" si="33"/>
        <v>representado por Santiago González Prats, Board Member and Britta Henseler, Board Member</v>
      </c>
      <c r="BI49" s="66">
        <f t="shared" si="43"/>
        <v>2</v>
      </c>
      <c r="BJ49" s="78"/>
      <c r="BK49" s="78"/>
      <c r="BL49" s="66" t="str">
        <f t="shared" si="35"/>
        <v>und</v>
      </c>
      <c r="BM49" s="66" t="str">
        <f t="shared" si="36"/>
        <v>und</v>
      </c>
      <c r="BN49" s="66" t="str">
        <f t="shared" si="37"/>
        <v>y su</v>
      </c>
      <c r="BO49" s="66" t="str">
        <f t="shared" si="38"/>
        <v>y su</v>
      </c>
      <c r="BP49" s="216" t="str">
        <f>VLOOKUP(X49,aux!$G$1:$I$22,3,FALSE)</f>
        <v>cero coma siete tree</v>
      </c>
      <c r="BQ49" s="66" t="str">
        <f t="shared" si="39"/>
        <v>Por</v>
      </c>
      <c r="BR49" s="66" t="str">
        <f>VLOOKUP(C49,aux!$D$1:$E$307,2,FALSE)</f>
        <v>España</v>
      </c>
      <c r="BS49" s="66" t="str">
        <f t="shared" si="40"/>
        <v>Setecientos Catorce</v>
      </c>
      <c r="BT49" s="66" t="str">
        <f t="shared" si="41"/>
        <v>Cero</v>
      </c>
      <c r="BU49" s="66" t="str">
        <f t="shared" si="42"/>
        <v>Cero</v>
      </c>
      <c r="BV49" s="137"/>
      <c r="BW49" s="51"/>
      <c r="BX49" s="323" t="s">
        <v>391</v>
      </c>
      <c r="BY49" s="145"/>
      <c r="BZ49" s="323"/>
      <c r="CA49" s="1112"/>
      <c r="CB49" s="505">
        <v>42914</v>
      </c>
      <c r="CC49" s="505">
        <v>42920</v>
      </c>
      <c r="CD49" s="434">
        <v>0.62847222222222221</v>
      </c>
      <c r="CE49" s="505">
        <v>42920</v>
      </c>
      <c r="CF49" s="434">
        <v>0.62847222222222221</v>
      </c>
      <c r="CG49" s="342">
        <v>42922</v>
      </c>
      <c r="CH49" s="497"/>
      <c r="CI49" s="155"/>
      <c r="CJ49" s="52"/>
      <c r="CK49" s="80"/>
      <c r="CL49" s="102" t="str">
        <f t="shared" si="23"/>
        <v>Bertschi Container Transport SL_ ES_B43673144_DOT_EN_2sig</v>
      </c>
      <c r="CM49" s="102" t="str">
        <f t="shared" si="24"/>
        <v>Bertschi Container Transport SL_ES_B43673144_CPA_EN_2sig</v>
      </c>
      <c r="CN49" s="102" t="str">
        <f t="shared" si="25"/>
        <v>Bertschi Container Transport SL_ ES_B43673144_DOT_EN_2sig_stamped</v>
      </c>
      <c r="CO49" s="102" t="str">
        <f t="shared" si="26"/>
        <v>Bertschi Container Transport SL_ES_B43673144_DOT_EN_o</v>
      </c>
      <c r="CP49" s="102" t="str">
        <f t="shared" si="27"/>
        <v>Bertschi Container Transport SL_ES_B43673144_DOT_EN_o_stamped</v>
      </c>
      <c r="CQ49" s="102" t="str">
        <f t="shared" si="28"/>
        <v>Bertschi Container Transport SL_ES_B43673144_powers</v>
      </c>
      <c r="CR49" s="70" t="s">
        <v>1469</v>
      </c>
      <c r="CS49" s="70" t="s">
        <v>49</v>
      </c>
      <c r="CT49" s="79"/>
      <c r="CU49" s="155">
        <f t="shared" si="45"/>
        <v>0</v>
      </c>
      <c r="CV49" s="56" t="b">
        <v>1</v>
      </c>
      <c r="CW49" s="56" t="b">
        <v>1</v>
      </c>
      <c r="CX49" s="152"/>
      <c r="CY49" s="208"/>
      <c r="CZ49" s="208"/>
      <c r="DA49" s="320"/>
      <c r="DB49" s="320"/>
      <c r="DC49" s="208"/>
      <c r="DD49" s="208"/>
      <c r="DE49" s="320"/>
      <c r="DF49" s="320"/>
      <c r="DG49" s="152"/>
      <c r="DH49" s="152"/>
      <c r="DI49" s="152"/>
      <c r="DJ49" s="320"/>
      <c r="DK49" s="320"/>
      <c r="DL49" s="152"/>
      <c r="DM49" s="210"/>
      <c r="DN49" s="208"/>
      <c r="DO49" s="323"/>
      <c r="DP49" s="340"/>
      <c r="DQ49" s="972"/>
      <c r="DR49" s="505" t="s">
        <v>49</v>
      </c>
      <c r="DS49" s="524"/>
      <c r="DT49" s="267" t="s">
        <v>49</v>
      </c>
      <c r="DU49" s="267"/>
      <c r="DV49" s="473"/>
      <c r="DW49" s="473"/>
      <c r="DX49" s="473"/>
      <c r="DY49" s="473"/>
      <c r="DZ49" s="473"/>
      <c r="EA49" s="359" t="str">
        <f t="shared" si="29"/>
        <v>30</v>
      </c>
      <c r="EB49" s="359">
        <v>30</v>
      </c>
      <c r="EC49" s="88"/>
      <c r="ED49" s="88"/>
      <c r="EE49" s="88" t="e">
        <f>IF(CX48=#REF!,"gleich","ungleich")</f>
        <v>#REF!</v>
      </c>
      <c r="EF49" s="186"/>
      <c r="EG49" s="186"/>
      <c r="EH49" s="186"/>
      <c r="EI49" s="186"/>
      <c r="EJ49" s="186"/>
      <c r="EK49" s="186"/>
      <c r="EL49" s="186"/>
      <c r="EM49" s="173"/>
      <c r="EN49" s="186"/>
      <c r="EO49" s="186"/>
      <c r="EP49" s="724"/>
      <c r="EQ49" s="196" t="s">
        <v>6088</v>
      </c>
      <c r="ER49" s="196" t="s">
        <v>6109</v>
      </c>
      <c r="ES49" s="196"/>
      <c r="ET49" s="108"/>
      <c r="EU49" s="182" t="str">
        <f t="shared" si="30"/>
        <v>Bertschi Container Transport S.L., ES_B43673144_sinv.pdf</v>
      </c>
    </row>
    <row r="50" spans="1:172" ht="76.5">
      <c r="A50" s="1031" t="s">
        <v>895</v>
      </c>
      <c r="B50" s="698" t="s">
        <v>4642</v>
      </c>
      <c r="C50" s="391" t="s">
        <v>898</v>
      </c>
      <c r="D50" s="187" t="s">
        <v>897</v>
      </c>
      <c r="E50" s="187" t="s">
        <v>900</v>
      </c>
      <c r="F50" s="187" t="s">
        <v>899</v>
      </c>
      <c r="G50" s="187" t="s">
        <v>902</v>
      </c>
      <c r="H50" s="187" t="s">
        <v>901</v>
      </c>
      <c r="I50" s="187" t="s">
        <v>903</v>
      </c>
      <c r="J50" s="187" t="e">
        <v>#N/A</v>
      </c>
      <c r="K50" s="187"/>
      <c r="L50" s="588" t="s">
        <v>1898</v>
      </c>
      <c r="M50" s="197"/>
      <c r="N50" s="846" t="s">
        <v>1770</v>
      </c>
      <c r="O50" s="384" t="s">
        <v>6044</v>
      </c>
      <c r="P50" s="540"/>
      <c r="Q50" s="539">
        <v>714</v>
      </c>
      <c r="R50" s="540">
        <v>0</v>
      </c>
      <c r="S50" s="391"/>
      <c r="T50" s="74"/>
      <c r="U50" s="74"/>
      <c r="V50" s="425">
        <v>0</v>
      </c>
      <c r="W50" s="425">
        <v>0</v>
      </c>
      <c r="X50" s="919">
        <v>0.73</v>
      </c>
      <c r="Y50" s="425">
        <v>0</v>
      </c>
      <c r="Z50" s="75" t="s">
        <v>45</v>
      </c>
      <c r="AA50" s="75" t="s">
        <v>45</v>
      </c>
      <c r="AB50" s="188">
        <v>4</v>
      </c>
      <c r="AC50" s="13" t="s">
        <v>7377</v>
      </c>
      <c r="AD50" s="812" t="s">
        <v>5690</v>
      </c>
      <c r="AE50" s="723">
        <v>42928</v>
      </c>
      <c r="AF50" s="179" t="s">
        <v>3300</v>
      </c>
      <c r="AG50" s="419"/>
      <c r="AH50" s="930" t="s">
        <v>896</v>
      </c>
      <c r="AI50" s="63" t="s">
        <v>5764</v>
      </c>
      <c r="AJ50" s="63" t="str">
        <f t="shared" si="32"/>
        <v>NO</v>
      </c>
      <c r="AK50" s="64" t="str">
        <f>VLOOKUP(X50,aux!$G$1:$I$22,2,FALSE)</f>
        <v>zero point seven three</v>
      </c>
      <c r="AL50" s="64" t="str">
        <f>VLOOKUP(X50,aux!$G$1:$J$22,4,FALSE)</f>
        <v>null komma sieben drei</v>
      </c>
      <c r="AM50" s="214">
        <f t="shared" si="1"/>
        <v>73</v>
      </c>
      <c r="AN50" s="214" t="str">
        <f>IF(INT(AM50)=AM50,EnglishNumber(AM50), _xlfn.CONCAT(EnglishNumber(INT(AM50)), " point ", EnglishNumber(ROUND(INT((AM50 - INT(AM50)) * 10),  0)), " ", EnglishNumber(ROUND((AM50 - INT(AM50))*100 - (INT((AM50-INT(AM50))*10)*10), 0))))</f>
        <v>seventy-three</v>
      </c>
      <c r="AO50" s="214" t="str">
        <f>IF(INT(AM50)=AM50,FctZahl_In_Worten(AM50), _xlfn.CONCAT(FctZahl_In_Worten(INT(AM50)), " komma ", FctZahl_In_Worten(ROUND(INT((AM50 - INT(AM50)) * 10),  0)), " ", FctZahl_In_Worten(ROUND((AM50 - INT(AM50))*100 - (INT((AM50-INT(AM50))*10)*10), 0))))</f>
        <v>dreiundsiebzig</v>
      </c>
      <c r="AP50" s="64" t="str">
        <f>EnglishNumber(Q50)</f>
        <v>seven hundred fourteen</v>
      </c>
      <c r="AQ50" s="64" t="str">
        <f>FctZahl_In_Worten(Q50)</f>
        <v>siebenhundertvierzehn</v>
      </c>
      <c r="AR50" s="64" t="str">
        <f>FctZahl_In_Worten(R50)</f>
        <v>null</v>
      </c>
      <c r="AS50" s="76" t="str">
        <f>VLOOKUP(V50,aux!$K$1:$M$11,2,FALSE)</f>
        <v>zero</v>
      </c>
      <c r="AT50" s="76" t="str">
        <f>VLOOKUP(W50,aux!$K$1:$M$11,2,FALSE)</f>
        <v>zero</v>
      </c>
      <c r="AU50" s="76" t="str">
        <f t="shared" si="47"/>
        <v>For</v>
      </c>
      <c r="AV50" s="49" t="str">
        <f t="shared" si="51"/>
        <v>Michael Burger, Geschäftsführer and Petra Rieder, Prokuristin, Leitung Buchhaltung</v>
      </c>
      <c r="AW50" s="65" t="str">
        <f t="shared" si="48"/>
        <v>DE_149145931_CPA_EN</v>
      </c>
      <c r="AX50" s="65" t="str">
        <f t="shared" si="49"/>
        <v>DE_149145931_DoT_EN</v>
      </c>
      <c r="AY50" s="65" t="str">
        <f t="shared" si="50"/>
        <v>DE_149145931_Dis_EN</v>
      </c>
      <c r="AZ50" s="65" t="str">
        <f t="shared" si="7"/>
        <v>DE_149145931_CPA_DE</v>
      </c>
      <c r="BA50" s="65" t="str">
        <f t="shared" si="8"/>
        <v>DE_149145931_DoT_DE</v>
      </c>
      <c r="BB50" s="65" t="str">
        <f t="shared" si="9"/>
        <v>DE_149145931_CPA_ES</v>
      </c>
      <c r="BC50" s="215" t="str">
        <f t="shared" si="10"/>
        <v>DE_149145931_DoT_ES</v>
      </c>
      <c r="BD50" s="77" t="str">
        <f t="shared" si="11"/>
        <v>Bertschi GmbH (Ludwigshafen)</v>
      </c>
      <c r="BE50" s="76" t="str">
        <f>VLOOKUP(C50,aux!$A$1:$B$260,2,FALSE)</f>
        <v>Germany</v>
      </c>
      <c r="BF50" s="64" t="str">
        <f>VLOOKUP(C50,aux!$A$1:$C$260,3,FALSE)</f>
        <v>Deutschland</v>
      </c>
      <c r="BG50" s="66" t="str">
        <f t="shared" si="12"/>
        <v>represented by  Michael Burger, Geschäftsführer and Petra Rieder, Prokuristin, Leitung Buchhaltung</v>
      </c>
      <c r="BH50" s="66" t="str">
        <f t="shared" si="33"/>
        <v>representado por Michael Burger, Geschäftsführer and Petra Rieder, Prokuristin, Leitung Buchhaltung</v>
      </c>
      <c r="BI50" s="66">
        <f t="shared" ref="BI50:BI78" si="53">COUNTA(F50,G50)</f>
        <v>2</v>
      </c>
      <c r="BJ50" s="78"/>
      <c r="BK50" s="78"/>
      <c r="BL50" s="66" t="str">
        <f t="shared" si="35"/>
        <v>und</v>
      </c>
      <c r="BM50" s="66" t="str">
        <f t="shared" si="36"/>
        <v>und</v>
      </c>
      <c r="BN50" s="66" t="str">
        <f t="shared" si="37"/>
        <v>y su</v>
      </c>
      <c r="BO50" s="66" t="str">
        <f t="shared" si="38"/>
        <v>y su</v>
      </c>
      <c r="BP50" s="216" t="str">
        <f>VLOOKUP(X50,aux!$G$1:$I$22,3,FALSE)</f>
        <v>cero coma siete tree</v>
      </c>
      <c r="BQ50" s="66" t="str">
        <f t="shared" si="39"/>
        <v>Por</v>
      </c>
      <c r="BR50" s="66" t="str">
        <f>VLOOKUP(C50,aux!$D$1:$E$307,2,FALSE)</f>
        <v>Alemania</v>
      </c>
      <c r="BS50" s="66" t="str">
        <f t="shared" si="40"/>
        <v>Setecientos Catorce</v>
      </c>
      <c r="BT50" s="66" t="str">
        <f t="shared" si="41"/>
        <v>Cero</v>
      </c>
      <c r="BU50" s="66" t="str">
        <f t="shared" si="42"/>
        <v>Cero</v>
      </c>
      <c r="BV50" s="137"/>
      <c r="BW50" s="51"/>
      <c r="BX50" s="323" t="s">
        <v>391</v>
      </c>
      <c r="BY50" s="145">
        <v>803762888190</v>
      </c>
      <c r="BZ50" s="323" t="s">
        <v>259</v>
      </c>
      <c r="CA50" s="1112" t="s">
        <v>199</v>
      </c>
      <c r="CB50" s="505">
        <v>42914</v>
      </c>
      <c r="CC50" s="505">
        <v>42916</v>
      </c>
      <c r="CD50" s="434" t="s">
        <v>5349</v>
      </c>
      <c r="CE50" s="505">
        <v>42916</v>
      </c>
      <c r="CF50" s="434" t="s">
        <v>5350</v>
      </c>
      <c r="CG50" s="342">
        <v>42922</v>
      </c>
      <c r="CH50" s="497"/>
      <c r="CI50" s="155"/>
      <c r="CJ50" s="52"/>
      <c r="CK50" s="80"/>
      <c r="CL50" s="102" t="str">
        <f t="shared" si="23"/>
        <v>Bertschi GmbH (Ludwigshafen)_ DE_149145931_DOT_EN_2sig</v>
      </c>
      <c r="CM50" s="102" t="str">
        <f t="shared" si="24"/>
        <v>Bertschi GmbH (Ludwigshafen)_DE_149145931_CPA_EN_2sig</v>
      </c>
      <c r="CN50" s="102" t="str">
        <f t="shared" si="25"/>
        <v>Bertschi GmbH (Ludwigshafen)_ DE_149145931_DOT_EN_2sig_stamped</v>
      </c>
      <c r="CO50" s="102" t="str">
        <f t="shared" si="26"/>
        <v>Bertschi GmbH (Ludwigshafen)_DE_149145931_DOT_EN_o</v>
      </c>
      <c r="CP50" s="102" t="str">
        <f t="shared" si="27"/>
        <v>Bertschi GmbH (Ludwigshafen)_DE_149145931_DOT_EN_o_stamped</v>
      </c>
      <c r="CQ50" s="102" t="str">
        <f t="shared" si="28"/>
        <v>Bertschi GmbH (Ludwigshafen)_DE_149145931_powers</v>
      </c>
      <c r="CR50" s="70" t="s">
        <v>1469</v>
      </c>
      <c r="CS50" s="70" t="s">
        <v>49</v>
      </c>
      <c r="CT50" s="79"/>
      <c r="CU50" s="148">
        <f t="shared" si="45"/>
        <v>0</v>
      </c>
      <c r="CV50" s="56" t="b">
        <v>1</v>
      </c>
      <c r="CW50" s="56" t="s">
        <v>2121</v>
      </c>
      <c r="CX50" s="152"/>
      <c r="CY50" s="208"/>
      <c r="CZ50" s="208"/>
      <c r="DA50" s="320"/>
      <c r="DB50" s="320"/>
      <c r="DC50" s="208"/>
      <c r="DD50" s="208"/>
      <c r="DE50" s="320"/>
      <c r="DF50" s="320"/>
      <c r="DG50" s="152"/>
      <c r="DH50" s="152"/>
      <c r="DI50" s="152"/>
      <c r="DJ50" s="320"/>
      <c r="DK50" s="320"/>
      <c r="DL50" s="152"/>
      <c r="DM50" s="210"/>
      <c r="DN50" s="208"/>
      <c r="DO50" s="323"/>
      <c r="DP50" s="340"/>
      <c r="DQ50" s="972"/>
      <c r="DR50" s="505" t="s">
        <v>49</v>
      </c>
      <c r="DS50" s="524"/>
      <c r="DT50" s="267" t="s">
        <v>49</v>
      </c>
      <c r="DU50" s="267"/>
      <c r="DV50" s="473"/>
      <c r="DW50" s="473"/>
      <c r="DX50" s="473"/>
      <c r="DY50" s="473"/>
      <c r="DZ50" s="473"/>
      <c r="EA50" s="359" t="str">
        <f t="shared" si="29"/>
        <v>31</v>
      </c>
      <c r="EB50" s="359">
        <v>31</v>
      </c>
      <c r="EC50" s="88"/>
      <c r="ED50" s="88"/>
      <c r="EE50" s="88" t="e">
        <f>IF(CX49=#REF!,"gleich","ungleich")</f>
        <v>#REF!</v>
      </c>
      <c r="EF50" s="186"/>
      <c r="EG50" s="186" t="e">
        <v>#N/A</v>
      </c>
      <c r="EH50" s="186" t="e">
        <v>#N/A</v>
      </c>
      <c r="EI50" s="186" t="e">
        <v>#N/A</v>
      </c>
      <c r="EJ50" s="186" t="e">
        <v>#N/A</v>
      </c>
      <c r="EK50" s="186" t="e">
        <v>#N/A</v>
      </c>
      <c r="EL50" s="186" t="e">
        <v>#N/A</v>
      </c>
      <c r="EM50" s="173" t="e">
        <v>#N/A</v>
      </c>
      <c r="EN50" s="173" t="e">
        <v>#N/A</v>
      </c>
      <c r="EO50" s="173" t="e">
        <v>#N/A</v>
      </c>
      <c r="EP50" s="950" t="e">
        <v>#N/A</v>
      </c>
      <c r="EQ50" s="385" t="s">
        <v>6086</v>
      </c>
      <c r="ER50" s="385" t="s">
        <v>6137</v>
      </c>
      <c r="ES50" s="196"/>
      <c r="ET50" s="108"/>
      <c r="EU50" s="182" t="str">
        <f t="shared" si="30"/>
        <v>Bertschi GmbH (Ludwigshafen), DE_149145931_sinv.pdf</v>
      </c>
    </row>
    <row r="51" spans="1:172" ht="102">
      <c r="A51" s="1031" t="s">
        <v>904</v>
      </c>
      <c r="B51" s="698" t="s">
        <v>4643</v>
      </c>
      <c r="C51" s="391" t="s">
        <v>898</v>
      </c>
      <c r="D51" s="187" t="s">
        <v>905</v>
      </c>
      <c r="E51" s="187" t="s">
        <v>906</v>
      </c>
      <c r="F51" s="187" t="s">
        <v>899</v>
      </c>
      <c r="G51" s="187" t="s">
        <v>907</v>
      </c>
      <c r="H51" s="187" t="s">
        <v>899</v>
      </c>
      <c r="I51" s="187" t="s">
        <v>903</v>
      </c>
      <c r="J51" s="1062" t="e">
        <v>#N/A</v>
      </c>
      <c r="K51" s="1167"/>
      <c r="L51" s="1181" t="s">
        <v>1898</v>
      </c>
      <c r="M51" s="196"/>
      <c r="N51" s="846" t="s">
        <v>1771</v>
      </c>
      <c r="O51" s="384" t="s">
        <v>908</v>
      </c>
      <c r="P51" s="540"/>
      <c r="Q51" s="539">
        <v>714</v>
      </c>
      <c r="R51" s="540">
        <v>0</v>
      </c>
      <c r="S51" s="391"/>
      <c r="T51" s="74"/>
      <c r="U51" s="74"/>
      <c r="V51" s="425">
        <v>0</v>
      </c>
      <c r="W51" s="425">
        <v>0</v>
      </c>
      <c r="X51" s="919">
        <v>0.73</v>
      </c>
      <c r="Y51" s="425">
        <v>0</v>
      </c>
      <c r="Z51" s="75" t="s">
        <v>45</v>
      </c>
      <c r="AA51" s="75" t="s">
        <v>45</v>
      </c>
      <c r="AB51" s="188">
        <v>4</v>
      </c>
      <c r="AC51" s="13" t="s">
        <v>7377</v>
      </c>
      <c r="AD51" s="812" t="s">
        <v>5690</v>
      </c>
      <c r="AE51" s="723">
        <v>42928</v>
      </c>
      <c r="AF51" s="179" t="s">
        <v>5576</v>
      </c>
      <c r="AG51" s="730" t="s">
        <v>5348</v>
      </c>
      <c r="AH51" s="930" t="s">
        <v>896</v>
      </c>
      <c r="AI51" s="63" t="s">
        <v>5764</v>
      </c>
      <c r="AJ51" s="63" t="str">
        <f t="shared" si="32"/>
        <v>NO</v>
      </c>
      <c r="AK51" s="64" t="str">
        <f>VLOOKUP(X51,aux!$G$1:$I$22,2,FALSE)</f>
        <v>zero point seven three</v>
      </c>
      <c r="AL51" s="64" t="str">
        <f>VLOOKUP(X51,aux!$G$1:$J$22,4,FALSE)</f>
        <v>null komma sieben drei</v>
      </c>
      <c r="AM51" s="214">
        <f t="shared" si="1"/>
        <v>73</v>
      </c>
      <c r="AN51" s="214" t="str">
        <f>IF(INT(AM51)=AM51,EnglishNumber(AM51), _xlfn.CONCAT(EnglishNumber(INT(AM51)), " point ", EnglishNumber(ROUND(INT((AM51 - INT(AM51)) * 10),  0)), " ", EnglishNumber(ROUND((AM51 - INT(AM51))*100 - (INT((AM51-INT(AM51))*10)*10), 0))))</f>
        <v>seventy-three</v>
      </c>
      <c r="AO51" s="214" t="str">
        <f>IF(INT(AM51)=AM51,FctZahl_In_Worten(AM51), _xlfn.CONCAT(FctZahl_In_Worten(INT(AM51)), " komma ", FctZahl_In_Worten(ROUND(INT((AM51 - INT(AM51)) * 10),  0)), " ", FctZahl_In_Worten(ROUND((AM51 - INT(AM51))*100 - (INT((AM51-INT(AM51))*10)*10), 0))))</f>
        <v>dreiundsiebzig</v>
      </c>
      <c r="AP51" s="64" t="str">
        <f>EnglishNumber(Q51)</f>
        <v>seven hundred fourteen</v>
      </c>
      <c r="AQ51" s="64" t="str">
        <f>FctZahl_In_Worten(Q51)</f>
        <v>siebenhundertvierzehn</v>
      </c>
      <c r="AR51" s="64" t="str">
        <f>FctZahl_In_Worten(R51)</f>
        <v>null</v>
      </c>
      <c r="AS51" s="76" t="str">
        <f>VLOOKUP(V51,aux!$K$1:$M$11,2,FALSE)</f>
        <v>zero</v>
      </c>
      <c r="AT51" s="76" t="str">
        <f>VLOOKUP(W51,aux!$K$1:$M$11,2,FALSE)</f>
        <v>zero</v>
      </c>
      <c r="AU51" s="76" t="str">
        <f t="shared" si="47"/>
        <v>For</v>
      </c>
      <c r="AV51" s="49" t="str">
        <f t="shared" si="51"/>
        <v>Heiko Knüppel, Geschäftsführer and Dirk Knüppel, Geschäftsführer</v>
      </c>
      <c r="AW51" s="65" t="str">
        <f t="shared" si="48"/>
        <v>DE_118639923_CPA_EN</v>
      </c>
      <c r="AX51" s="65" t="str">
        <f t="shared" si="49"/>
        <v>DE_118639923_DoT_EN</v>
      </c>
      <c r="AY51" s="65" t="str">
        <f t="shared" si="50"/>
        <v>DE_118639923_Dis_EN</v>
      </c>
      <c r="AZ51" s="65" t="str">
        <f t="shared" si="7"/>
        <v>DE_118639923_CPA_DE</v>
      </c>
      <c r="BA51" s="65" t="str">
        <f t="shared" si="8"/>
        <v>DE_118639923_DoT_DE</v>
      </c>
      <c r="BB51" s="65" t="str">
        <f t="shared" si="9"/>
        <v>DE_118639923_CPA_ES</v>
      </c>
      <c r="BC51" s="215" t="str">
        <f t="shared" si="10"/>
        <v>DE_118639923_DoT_ES</v>
      </c>
      <c r="BD51" s="77" t="str">
        <f t="shared" si="11"/>
        <v>Bertschi GmbH (Stade)</v>
      </c>
      <c r="BE51" s="76" t="str">
        <f>VLOOKUP(C51,aux!$A$1:$B$260,2,FALSE)</f>
        <v>Germany</v>
      </c>
      <c r="BF51" s="64" t="str">
        <f>VLOOKUP(C51,aux!$A$1:$C$260,3,FALSE)</f>
        <v>Deutschland</v>
      </c>
      <c r="BG51" s="66" t="str">
        <f t="shared" si="12"/>
        <v>represented by  Heiko Knüppel, Geschäftsführer and Dirk Knüppel, Geschäftsführer</v>
      </c>
      <c r="BH51" s="66" t="str">
        <f t="shared" si="33"/>
        <v>representado por Heiko Knüppel, Geschäftsführer and Dirk Knüppel, Geschäftsführer</v>
      </c>
      <c r="BI51" s="66">
        <f t="shared" si="53"/>
        <v>2</v>
      </c>
      <c r="BJ51" s="78"/>
      <c r="BK51" s="78"/>
      <c r="BL51" s="66" t="str">
        <f t="shared" si="35"/>
        <v>und</v>
      </c>
      <c r="BM51" s="66" t="str">
        <f t="shared" si="36"/>
        <v>und</v>
      </c>
      <c r="BN51" s="66" t="str">
        <f t="shared" si="37"/>
        <v>y su</v>
      </c>
      <c r="BO51" s="66" t="str">
        <f t="shared" si="38"/>
        <v>y su</v>
      </c>
      <c r="BP51" s="216" t="str">
        <f>VLOOKUP(X51,aux!$G$1:$I$22,3,FALSE)</f>
        <v>cero coma siete tree</v>
      </c>
      <c r="BQ51" s="66" t="str">
        <f t="shared" si="39"/>
        <v>Por</v>
      </c>
      <c r="BR51" s="66" t="str">
        <f>VLOOKUP(C51,aux!$D$1:$E$307,2,FALSE)</f>
        <v>Alemania</v>
      </c>
      <c r="BS51" s="66" t="str">
        <f t="shared" si="40"/>
        <v>Setecientos Catorce</v>
      </c>
      <c r="BT51" s="66" t="str">
        <f t="shared" si="41"/>
        <v>Cero</v>
      </c>
      <c r="BU51" s="66" t="str">
        <f t="shared" si="42"/>
        <v>Cero</v>
      </c>
      <c r="BV51" s="137"/>
      <c r="BW51" s="51"/>
      <c r="BX51" s="323" t="s">
        <v>391</v>
      </c>
      <c r="BY51" s="145">
        <v>803762888204</v>
      </c>
      <c r="BZ51" s="323" t="s">
        <v>259</v>
      </c>
      <c r="CA51" s="1112" t="s">
        <v>199</v>
      </c>
      <c r="CB51" s="505">
        <v>42914</v>
      </c>
      <c r="CC51" s="505">
        <v>42919</v>
      </c>
      <c r="CD51" s="434" t="s">
        <v>2233</v>
      </c>
      <c r="CE51" s="505">
        <v>42920</v>
      </c>
      <c r="CF51" s="434" t="s">
        <v>2233</v>
      </c>
      <c r="CG51" s="342">
        <v>42922</v>
      </c>
      <c r="CH51" s="497"/>
      <c r="CI51" s="155"/>
      <c r="CJ51" s="52" t="s">
        <v>2279</v>
      </c>
      <c r="CK51" s="80"/>
      <c r="CL51" s="102" t="str">
        <f t="shared" si="23"/>
        <v>Bertschi GmbH (Stade)_ DE_118639923_DOT_EN_2sig</v>
      </c>
      <c r="CM51" s="102" t="str">
        <f t="shared" si="24"/>
        <v>Bertschi GmbH (Stade)_DE_118639923_CPA_EN_2sig</v>
      </c>
      <c r="CN51" s="102" t="str">
        <f t="shared" si="25"/>
        <v>Bertschi GmbH (Stade)_ DE_118639923_DOT_EN_2sig_stamped</v>
      </c>
      <c r="CO51" s="102" t="str">
        <f t="shared" si="26"/>
        <v>Bertschi GmbH (Stade)_DE_118639923_DOT_EN_o</v>
      </c>
      <c r="CP51" s="102" t="str">
        <f t="shared" si="27"/>
        <v>Bertschi GmbH (Stade)_DE_118639923_DOT_EN_o_stamped</v>
      </c>
      <c r="CQ51" s="102" t="str">
        <f t="shared" si="28"/>
        <v>Bertschi GmbH (Stade)_DE_118639923_powers</v>
      </c>
      <c r="CR51" s="68" t="s">
        <v>49</v>
      </c>
      <c r="CS51" s="70" t="s">
        <v>49</v>
      </c>
      <c r="CT51" s="79"/>
      <c r="CU51" s="148">
        <f t="shared" si="45"/>
        <v>1</v>
      </c>
      <c r="CV51" s="56" t="b">
        <v>1</v>
      </c>
      <c r="CW51" s="56" t="b">
        <v>1</v>
      </c>
      <c r="CX51" s="152"/>
      <c r="CY51" s="208"/>
      <c r="CZ51" s="208"/>
      <c r="DA51" s="320"/>
      <c r="DB51" s="320"/>
      <c r="DC51" s="208"/>
      <c r="DD51" s="208"/>
      <c r="DE51" s="320"/>
      <c r="DF51" s="320"/>
      <c r="DG51" s="152"/>
      <c r="DH51" s="152"/>
      <c r="DI51" s="152"/>
      <c r="DJ51" s="320"/>
      <c r="DK51" s="320"/>
      <c r="DL51" s="152"/>
      <c r="DM51" s="210"/>
      <c r="DN51" s="208"/>
      <c r="DO51" s="323"/>
      <c r="DP51" s="340"/>
      <c r="DQ51" s="972"/>
      <c r="DR51" s="505" t="s">
        <v>49</v>
      </c>
      <c r="DS51" s="524"/>
      <c r="DT51" s="267" t="s">
        <v>49</v>
      </c>
      <c r="DU51" s="267"/>
      <c r="DV51" s="473"/>
      <c r="DW51" s="473"/>
      <c r="DX51" s="473"/>
      <c r="DY51" s="473"/>
      <c r="DZ51" s="473"/>
      <c r="EA51" s="359" t="str">
        <f t="shared" si="29"/>
        <v>32</v>
      </c>
      <c r="EB51" s="359">
        <v>32</v>
      </c>
      <c r="EC51" s="88"/>
      <c r="ED51" s="88"/>
      <c r="EE51" s="88" t="e">
        <f>IF(CX50=#REF!,"gleich","ungleich")</f>
        <v>#REF!</v>
      </c>
      <c r="EF51" s="186"/>
      <c r="EG51" s="186" t="e">
        <v>#N/A</v>
      </c>
      <c r="EH51" s="186" t="e">
        <v>#N/A</v>
      </c>
      <c r="EI51" s="186" t="e">
        <v>#N/A</v>
      </c>
      <c r="EJ51" s="186" t="e">
        <v>#N/A</v>
      </c>
      <c r="EK51" s="186" t="e">
        <v>#N/A</v>
      </c>
      <c r="EL51" s="186" t="e">
        <v>#N/A</v>
      </c>
      <c r="EM51" s="173" t="e">
        <v>#N/A</v>
      </c>
      <c r="EN51" s="173" t="e">
        <v>#N/A</v>
      </c>
      <c r="EO51" s="173" t="e">
        <v>#N/A</v>
      </c>
      <c r="EP51" s="950" t="e">
        <v>#N/A</v>
      </c>
      <c r="EQ51" s="385" t="s">
        <v>6086</v>
      </c>
      <c r="ER51" s="385" t="s">
        <v>6137</v>
      </c>
      <c r="ES51" s="196"/>
      <c r="ET51" s="108"/>
      <c r="EU51" s="182" t="str">
        <f t="shared" si="30"/>
        <v>Bertschi GmbH (Stade), DE_118639923_sinv.pdf</v>
      </c>
    </row>
    <row r="52" spans="1:172" ht="63.75">
      <c r="A52" s="1031" t="s">
        <v>938</v>
      </c>
      <c r="B52" s="698" t="s">
        <v>4644</v>
      </c>
      <c r="C52" s="391" t="s">
        <v>42</v>
      </c>
      <c r="D52" s="187" t="s">
        <v>939</v>
      </c>
      <c r="E52" s="187" t="s">
        <v>936</v>
      </c>
      <c r="F52" s="187" t="s">
        <v>935</v>
      </c>
      <c r="G52" s="187" t="s">
        <v>937</v>
      </c>
      <c r="H52" s="187" t="s">
        <v>935</v>
      </c>
      <c r="I52" s="187" t="s">
        <v>903</v>
      </c>
      <c r="J52" s="187" t="e">
        <v>#N/A</v>
      </c>
      <c r="K52" s="187"/>
      <c r="L52" s="588" t="s">
        <v>1898</v>
      </c>
      <c r="M52" s="196"/>
      <c r="N52" s="846" t="s">
        <v>1775</v>
      </c>
      <c r="O52" s="384" t="s">
        <v>229</v>
      </c>
      <c r="P52" s="540"/>
      <c r="Q52" s="539">
        <v>714</v>
      </c>
      <c r="R52" s="540">
        <v>0</v>
      </c>
      <c r="S52" s="391"/>
      <c r="T52" s="74"/>
      <c r="U52" s="74"/>
      <c r="V52" s="425">
        <v>0</v>
      </c>
      <c r="W52" s="425">
        <v>0</v>
      </c>
      <c r="X52" s="919">
        <v>0.73</v>
      </c>
      <c r="Y52" s="425">
        <v>0</v>
      </c>
      <c r="Z52" s="75" t="s">
        <v>45</v>
      </c>
      <c r="AA52" s="75" t="s">
        <v>45</v>
      </c>
      <c r="AB52" s="188">
        <v>4</v>
      </c>
      <c r="AC52" s="13" t="s">
        <v>7377</v>
      </c>
      <c r="AD52" s="812" t="s">
        <v>5690</v>
      </c>
      <c r="AE52" s="723">
        <v>42928</v>
      </c>
      <c r="AF52" s="179" t="s">
        <v>3300</v>
      </c>
      <c r="AG52" s="419"/>
      <c r="AH52" s="930" t="s">
        <v>896</v>
      </c>
      <c r="AI52" s="63" t="s">
        <v>5764</v>
      </c>
      <c r="AJ52" s="63" t="str">
        <f t="shared" si="32"/>
        <v>NO</v>
      </c>
      <c r="AK52" s="64" t="str">
        <f>VLOOKUP(X52,aux!$G$1:$I$22,2,FALSE)</f>
        <v>zero point seven three</v>
      </c>
      <c r="AL52" s="64" t="str">
        <f>VLOOKUP(X52,aux!$G$1:$J$22,4,FALSE)</f>
        <v>null komma sieben drei</v>
      </c>
      <c r="AM52" s="214">
        <f t="shared" si="1"/>
        <v>73</v>
      </c>
      <c r="AN52" s="214" t="str">
        <f>IF(INT(AM52)=AM52,EnglishNumber(AM52), _xlfn.CONCAT(EnglishNumber(INT(AM52)), " point ", EnglishNumber(ROUND(INT((AM52 - INT(AM52)) * 10),  0)), " ", EnglishNumber(ROUND((AM52 - INT(AM52))*100 - (INT((AM52-INT(AM52))*10)*10), 0))))</f>
        <v>seventy-three</v>
      </c>
      <c r="AO52" s="214" t="str">
        <f>IF(INT(AM52)=AM52,FctZahl_In_Worten(AM52), _xlfn.CONCAT(FctZahl_In_Worten(INT(AM52)), " komma ", FctZahl_In_Worten(ROUND(INT((AM52 - INT(AM52)) * 10),  0)), " ", FctZahl_In_Worten(ROUND((AM52 - INT(AM52))*100 - (INT((AM52-INT(AM52))*10)*10), 0))))</f>
        <v>dreiundsiebzig</v>
      </c>
      <c r="AP52" s="64" t="str">
        <f>EnglishNumber(Q52)</f>
        <v>seven hundred fourteen</v>
      </c>
      <c r="AQ52" s="64" t="str">
        <f>FctZahl_In_Worten(Q52)</f>
        <v>siebenhundertvierzehn</v>
      </c>
      <c r="AR52" s="64" t="str">
        <f>FctZahl_In_Worten(R52)</f>
        <v>null</v>
      </c>
      <c r="AS52" s="76" t="str">
        <f>VLOOKUP(V52,aux!$K$1:$M$11,2,FALSE)</f>
        <v>zero</v>
      </c>
      <c r="AT52" s="76" t="str">
        <f>VLOOKUP(W52,aux!$K$1:$M$11,2,FALSE)</f>
        <v>zero</v>
      </c>
      <c r="AU52" s="76" t="str">
        <f t="shared" si="47"/>
        <v>For</v>
      </c>
      <c r="AV52" s="49" t="str">
        <f t="shared" si="51"/>
        <v>Santiago González Prats, Board Member and Britta Henseler, Board Member</v>
      </c>
      <c r="AW52" s="65" t="str">
        <f t="shared" si="48"/>
        <v>ES_B43383769_CPA_EN</v>
      </c>
      <c r="AX52" s="65" t="str">
        <f t="shared" si="49"/>
        <v>ES_B43383769_DoT_EN</v>
      </c>
      <c r="AY52" s="65" t="str">
        <f t="shared" si="50"/>
        <v>ES_B43383769_Dis_EN</v>
      </c>
      <c r="AZ52" s="65" t="str">
        <f t="shared" si="7"/>
        <v>ES_B43383769_CPA_DE</v>
      </c>
      <c r="BA52" s="65" t="str">
        <f t="shared" si="8"/>
        <v>ES_B43383769_DoT_DE</v>
      </c>
      <c r="BB52" s="65" t="str">
        <f t="shared" si="9"/>
        <v>ES_B43383769_CPA_ES</v>
      </c>
      <c r="BC52" s="215" t="str">
        <f t="shared" si="10"/>
        <v>ES_B43383769_DoT_ES</v>
      </c>
      <c r="BD52" s="77" t="str">
        <f t="shared" si="11"/>
        <v>Bertschi Ibérica SL</v>
      </c>
      <c r="BE52" s="76" t="str">
        <f>VLOOKUP(C52,aux!$A$1:$B$260,2,FALSE)</f>
        <v>Spain</v>
      </c>
      <c r="BF52" s="64" t="str">
        <f>VLOOKUP(C52,aux!$A$1:$C$260,3,FALSE)</f>
        <v>Spanien</v>
      </c>
      <c r="BG52" s="66" t="str">
        <f t="shared" si="12"/>
        <v>represented by  Santiago González Prats, Board Member and Britta Henseler, Board Member</v>
      </c>
      <c r="BH52" s="66" t="str">
        <f t="shared" si="33"/>
        <v>representado por Santiago González Prats, Board Member and Britta Henseler, Board Member</v>
      </c>
      <c r="BI52" s="66">
        <f t="shared" si="53"/>
        <v>2</v>
      </c>
      <c r="BJ52" s="78"/>
      <c r="BK52" s="78"/>
      <c r="BL52" s="66" t="str">
        <f t="shared" si="35"/>
        <v>und</v>
      </c>
      <c r="BM52" s="66" t="str">
        <f t="shared" si="36"/>
        <v>und</v>
      </c>
      <c r="BN52" s="66" t="str">
        <f t="shared" si="37"/>
        <v>y su</v>
      </c>
      <c r="BO52" s="66" t="str">
        <f t="shared" si="38"/>
        <v>y su</v>
      </c>
      <c r="BP52" s="216" t="str">
        <f>VLOOKUP(X52,aux!$G$1:$I$22,3,FALSE)</f>
        <v>cero coma siete tree</v>
      </c>
      <c r="BQ52" s="66" t="str">
        <f t="shared" si="39"/>
        <v>Por</v>
      </c>
      <c r="BR52" s="66" t="str">
        <f>VLOOKUP(C52,aux!$D$1:$E$307,2,FALSE)</f>
        <v>España</v>
      </c>
      <c r="BS52" s="66" t="str">
        <f t="shared" si="40"/>
        <v>Setecientos Catorce</v>
      </c>
      <c r="BT52" s="66" t="str">
        <f t="shared" si="41"/>
        <v>Cero</v>
      </c>
      <c r="BU52" s="66" t="str">
        <f t="shared" si="42"/>
        <v>Cero</v>
      </c>
      <c r="BV52" s="137"/>
      <c r="BW52" s="51"/>
      <c r="BX52" s="323" t="s">
        <v>391</v>
      </c>
      <c r="BY52" s="145">
        <v>803762888248</v>
      </c>
      <c r="BZ52" s="323" t="s">
        <v>198</v>
      </c>
      <c r="CA52" s="1112" t="s">
        <v>199</v>
      </c>
      <c r="CB52" s="505">
        <v>42914</v>
      </c>
      <c r="CC52" s="505">
        <v>42920</v>
      </c>
      <c r="CD52" s="434">
        <v>0.625</v>
      </c>
      <c r="CE52" s="505">
        <v>42920</v>
      </c>
      <c r="CF52" s="434">
        <v>0.625</v>
      </c>
      <c r="CG52" s="342">
        <v>42922</v>
      </c>
      <c r="CH52" s="497"/>
      <c r="CI52" s="155"/>
      <c r="CJ52" s="52"/>
      <c r="CK52" s="80"/>
      <c r="CL52" s="102" t="str">
        <f t="shared" si="23"/>
        <v>Bertschi Ibérica SL_ ES_B43383769_DOT_EN_2sig</v>
      </c>
      <c r="CM52" s="102" t="str">
        <f t="shared" si="24"/>
        <v>Bertschi Ibérica SL_ES_B43383769_CPA_EN_2sig</v>
      </c>
      <c r="CN52" s="102" t="str">
        <f t="shared" si="25"/>
        <v>Bertschi Ibérica SL_ ES_B43383769_DOT_EN_2sig_stamped</v>
      </c>
      <c r="CO52" s="102" t="str">
        <f t="shared" si="26"/>
        <v>Bertschi Ibérica SL_ES_B43383769_DOT_EN_o</v>
      </c>
      <c r="CP52" s="102" t="str">
        <f t="shared" si="27"/>
        <v>Bertschi Ibérica SL_ES_B43383769_DOT_EN_o_stamped</v>
      </c>
      <c r="CQ52" s="102" t="str">
        <f t="shared" si="28"/>
        <v>Bertschi Ibérica SL_ES_B43383769_powers</v>
      </c>
      <c r="CR52" s="70" t="s">
        <v>1469</v>
      </c>
      <c r="CS52" s="70" t="s">
        <v>49</v>
      </c>
      <c r="CT52" s="79"/>
      <c r="CU52" s="148">
        <f t="shared" ref="CU52:CU83" si="54">CE52-CC52</f>
        <v>0</v>
      </c>
      <c r="CV52" s="56" t="b">
        <v>1</v>
      </c>
      <c r="CW52" s="56" t="b">
        <v>1</v>
      </c>
      <c r="CX52" s="152"/>
      <c r="CY52" s="208"/>
      <c r="CZ52" s="208"/>
      <c r="DA52" s="320"/>
      <c r="DB52" s="320"/>
      <c r="DC52" s="208"/>
      <c r="DD52" s="208"/>
      <c r="DE52" s="320"/>
      <c r="DF52" s="320"/>
      <c r="DG52" s="152"/>
      <c r="DH52" s="152"/>
      <c r="DI52" s="152"/>
      <c r="DJ52" s="320"/>
      <c r="DK52" s="320"/>
      <c r="DL52" s="152"/>
      <c r="DM52" s="210"/>
      <c r="DN52" s="208"/>
      <c r="DO52" s="323"/>
      <c r="DP52" s="340"/>
      <c r="DQ52" s="972"/>
      <c r="DR52" s="505" t="s">
        <v>49</v>
      </c>
      <c r="DS52" s="524"/>
      <c r="DT52" s="267" t="s">
        <v>49</v>
      </c>
      <c r="DU52" s="267"/>
      <c r="DV52" s="473"/>
      <c r="DW52" s="473"/>
      <c r="DX52" s="473"/>
      <c r="DY52" s="473"/>
      <c r="DZ52" s="473"/>
      <c r="EA52" s="359" t="str">
        <f t="shared" si="29"/>
        <v>33</v>
      </c>
      <c r="EB52" s="359">
        <v>33</v>
      </c>
      <c r="EC52" s="88"/>
      <c r="ED52" s="88"/>
      <c r="EE52" s="88" t="e">
        <f>IF(CX51=#REF!,"gleich","ungleich")</f>
        <v>#REF!</v>
      </c>
      <c r="EF52" s="186"/>
      <c r="EG52" s="186"/>
      <c r="EH52" s="186"/>
      <c r="EI52" s="186"/>
      <c r="EJ52" s="186"/>
      <c r="EK52" s="186"/>
      <c r="EL52" s="186"/>
      <c r="EM52" s="173"/>
      <c r="EN52" s="186"/>
      <c r="EO52" s="186"/>
      <c r="EP52" s="724"/>
      <c r="EQ52" s="196" t="s">
        <v>6088</v>
      </c>
      <c r="ER52" s="196" t="s">
        <v>6109</v>
      </c>
      <c r="ES52" s="196"/>
      <c r="ET52" s="108"/>
      <c r="EU52" s="182" t="str">
        <f t="shared" si="30"/>
        <v>Bertschi Ibérica S.L., ES_B43383769_sinv.pdf</v>
      </c>
    </row>
    <row r="53" spans="1:172" ht="89.25">
      <c r="A53" s="1031" t="s">
        <v>952</v>
      </c>
      <c r="B53" s="698" t="s">
        <v>4645</v>
      </c>
      <c r="C53" s="391" t="s">
        <v>950</v>
      </c>
      <c r="D53" s="187" t="s">
        <v>953</v>
      </c>
      <c r="E53" s="187" t="s">
        <v>955</v>
      </c>
      <c r="F53" s="187" t="s">
        <v>954</v>
      </c>
      <c r="G53" s="187" t="s">
        <v>956</v>
      </c>
      <c r="H53" s="187" t="s">
        <v>954</v>
      </c>
      <c r="I53" s="187" t="s">
        <v>903</v>
      </c>
      <c r="J53" s="1163"/>
      <c r="K53" s="1163"/>
      <c r="L53" s="1170" t="s">
        <v>1898</v>
      </c>
      <c r="M53" s="196"/>
      <c r="N53" s="846" t="s">
        <v>1778</v>
      </c>
      <c r="O53" s="384" t="s">
        <v>957</v>
      </c>
      <c r="P53" s="540"/>
      <c r="Q53" s="539">
        <v>714</v>
      </c>
      <c r="R53" s="540">
        <v>0</v>
      </c>
      <c r="S53" s="391"/>
      <c r="T53" s="74"/>
      <c r="U53" s="74"/>
      <c r="V53" s="425">
        <v>0</v>
      </c>
      <c r="W53" s="425">
        <v>0</v>
      </c>
      <c r="X53" s="919">
        <v>0.73</v>
      </c>
      <c r="Y53" s="425">
        <v>0</v>
      </c>
      <c r="Z53" s="75" t="s">
        <v>45</v>
      </c>
      <c r="AA53" s="75" t="s">
        <v>45</v>
      </c>
      <c r="AB53" s="188">
        <v>4</v>
      </c>
      <c r="AC53" s="13" t="s">
        <v>7377</v>
      </c>
      <c r="AD53" s="812" t="s">
        <v>5690</v>
      </c>
      <c r="AE53" s="723">
        <v>42928</v>
      </c>
      <c r="AF53" s="179" t="s">
        <v>3300</v>
      </c>
      <c r="AG53" s="419"/>
      <c r="AH53" s="930" t="s">
        <v>896</v>
      </c>
      <c r="AI53" s="63" t="s">
        <v>5764</v>
      </c>
      <c r="AJ53" s="63" t="str">
        <f t="shared" si="32"/>
        <v>NO</v>
      </c>
      <c r="AK53" s="64" t="str">
        <f>VLOOKUP(X53,aux!$G$1:$I$22,2,FALSE)</f>
        <v>zero point seven three</v>
      </c>
      <c r="AL53" s="64" t="str">
        <f>VLOOKUP(X53,aux!$G$1:$J$22,4,FALSE)</f>
        <v>null komma sieben drei</v>
      </c>
      <c r="AM53" s="214">
        <f t="shared" si="1"/>
        <v>73</v>
      </c>
      <c r="AN53" s="214" t="str">
        <f>IF(INT(AM53)=AM53,EnglishNumber(AM53), _xlfn.CONCAT(EnglishNumber(INT(AM53)), " point ", EnglishNumber(ROUND(INT((AM53 - INT(AM53)) * 10),  0)), " ", EnglishNumber(ROUND((AM53 - INT(AM53))*100 - (INT((AM53-INT(AM53))*10)*10), 0))))</f>
        <v>seventy-three</v>
      </c>
      <c r="AO53" s="214" t="str">
        <f>IF(INT(AM53)=AM53,FctZahl_In_Worten(AM53), _xlfn.CONCAT(FctZahl_In_Worten(INT(AM53)), " komma ", FctZahl_In_Worten(ROUND(INT((AM53 - INT(AM53)) * 10),  0)), " ", FctZahl_In_Worten(ROUND((AM53 - INT(AM53))*100 - (INT((AM53-INT(AM53))*10)*10), 0))))</f>
        <v>dreiundsiebzig</v>
      </c>
      <c r="AP53" s="64" t="str">
        <f>EnglishNumber(Q53)</f>
        <v>seven hundred fourteen</v>
      </c>
      <c r="AQ53" s="64" t="str">
        <f>FctZahl_In_Worten(Q53)</f>
        <v>siebenhundertvierzehn</v>
      </c>
      <c r="AR53" s="64" t="str">
        <f>FctZahl_In_Worten(R53)</f>
        <v>null</v>
      </c>
      <c r="AS53" s="76" t="str">
        <f>VLOOKUP(V53,aux!$K$1:$M$11,2,FALSE)</f>
        <v>zero</v>
      </c>
      <c r="AT53" s="76" t="str">
        <f>VLOOKUP(W53,aux!$K$1:$M$11,2,FALSE)</f>
        <v>zero</v>
      </c>
      <c r="AU53" s="76" t="str">
        <f t="shared" si="47"/>
        <v>For</v>
      </c>
      <c r="AV53" s="49" t="str">
        <f t="shared" si="51"/>
        <v>Andreas Eller, Procurement and Jolanda Baromousta, Procurement</v>
      </c>
      <c r="AW53" s="65" t="str">
        <f t="shared" si="48"/>
        <v>PL_7743075571_CPA_EN</v>
      </c>
      <c r="AX53" s="65" t="str">
        <f t="shared" si="49"/>
        <v>PL_7743075571_DoT_EN</v>
      </c>
      <c r="AY53" s="65" t="str">
        <f t="shared" si="50"/>
        <v>PL_7743075571_Dis_EN</v>
      </c>
      <c r="AZ53" s="65" t="str">
        <f t="shared" si="7"/>
        <v>PL_7743075571_CPA_DE</v>
      </c>
      <c r="BA53" s="65" t="str">
        <f t="shared" si="8"/>
        <v>PL_7743075571_DoT_DE</v>
      </c>
      <c r="BB53" s="65" t="str">
        <f t="shared" si="9"/>
        <v>PL_7743075571_CPA_ES</v>
      </c>
      <c r="BC53" s="215" t="str">
        <f t="shared" si="10"/>
        <v>PL_7743075571_DoT_ES</v>
      </c>
      <c r="BD53" s="77" t="str">
        <f t="shared" si="11"/>
        <v>Bertschi Intermodal Plock Sp z oo</v>
      </c>
      <c r="BE53" s="76" t="str">
        <f>VLOOKUP(C53,aux!$A$1:$B$260,2,FALSE)</f>
        <v>Poland</v>
      </c>
      <c r="BF53" s="64">
        <f>VLOOKUP(C53,aux!$A$1:$C$260,3,FALSE)</f>
        <v>0</v>
      </c>
      <c r="BG53" s="66" t="str">
        <f t="shared" si="12"/>
        <v>represented by  Andreas Eller, Procurement and Jolanda Baromousta, Procurement</v>
      </c>
      <c r="BH53" s="66" t="str">
        <f t="shared" si="33"/>
        <v>representado por Andreas Eller, Procurement and Jolanda Baromousta, Procurement</v>
      </c>
      <c r="BI53" s="66">
        <f t="shared" si="53"/>
        <v>2</v>
      </c>
      <c r="BJ53" s="78"/>
      <c r="BK53" s="78"/>
      <c r="BL53" s="66" t="str">
        <f t="shared" si="35"/>
        <v>und</v>
      </c>
      <c r="BM53" s="66" t="str">
        <f t="shared" si="36"/>
        <v>und</v>
      </c>
      <c r="BN53" s="66" t="str">
        <f t="shared" si="37"/>
        <v>y su</v>
      </c>
      <c r="BO53" s="66" t="str">
        <f t="shared" si="38"/>
        <v>y su</v>
      </c>
      <c r="BP53" s="216" t="str">
        <f>VLOOKUP(X53,aux!$G$1:$I$22,3,FALSE)</f>
        <v>cero coma siete tree</v>
      </c>
      <c r="BQ53" s="66" t="str">
        <f t="shared" si="39"/>
        <v>Por</v>
      </c>
      <c r="BR53" s="66" t="str">
        <f>VLOOKUP(C53,aux!$D$1:$E$307,2,FALSE)</f>
        <v>Polonia</v>
      </c>
      <c r="BS53" s="66" t="str">
        <f t="shared" si="40"/>
        <v>Setecientos Catorce</v>
      </c>
      <c r="BT53" s="66" t="str">
        <f t="shared" si="41"/>
        <v>Cero</v>
      </c>
      <c r="BU53" s="66" t="str">
        <f t="shared" si="42"/>
        <v>Cero</v>
      </c>
      <c r="BV53" s="137"/>
      <c r="BW53" s="51"/>
      <c r="BX53" s="323" t="s">
        <v>391</v>
      </c>
      <c r="BY53" s="145">
        <v>803762888237</v>
      </c>
      <c r="BZ53" s="323" t="s">
        <v>198</v>
      </c>
      <c r="CA53" s="1112" t="s">
        <v>199</v>
      </c>
      <c r="CB53" s="505">
        <v>42914</v>
      </c>
      <c r="CC53" s="505">
        <v>42923</v>
      </c>
      <c r="CD53" s="434">
        <v>0.30069444444444443</v>
      </c>
      <c r="CE53" s="505">
        <v>42923</v>
      </c>
      <c r="CF53" s="434">
        <v>0.30555555555555552</v>
      </c>
      <c r="CG53" s="505">
        <v>42923</v>
      </c>
      <c r="CH53" s="497"/>
      <c r="CI53" s="155"/>
      <c r="CJ53" s="52"/>
      <c r="CK53" s="80"/>
      <c r="CL53" s="102" t="str">
        <f t="shared" si="23"/>
        <v>Bertschi Intermodal Plock Sp z oo_ PL_7743075571_DOT_EN_2sig</v>
      </c>
      <c r="CM53" s="102" t="str">
        <f t="shared" si="24"/>
        <v>Bertschi Intermodal Plock Sp z oo_PL_7743075571_CPA_EN_2sig</v>
      </c>
      <c r="CN53" s="102" t="str">
        <f t="shared" si="25"/>
        <v>Bertschi Intermodal Plock Sp z oo_ PL_7743075571_DOT_EN_2sig_stamped</v>
      </c>
      <c r="CO53" s="102" t="str">
        <f t="shared" si="26"/>
        <v>Bertschi Intermodal Plock Sp z oo_PL_7743075571_DOT_EN_o</v>
      </c>
      <c r="CP53" s="102" t="str">
        <f t="shared" si="27"/>
        <v>Bertschi Intermodal Plock Sp z oo_PL_7743075571_DOT_EN_o_stamped</v>
      </c>
      <c r="CQ53" s="102" t="str">
        <f t="shared" si="28"/>
        <v>Bertschi Intermodal Plock Sp z oo_PL_7743075571_powers</v>
      </c>
      <c r="CR53" s="70" t="s">
        <v>1469</v>
      </c>
      <c r="CS53" s="70" t="s">
        <v>49</v>
      </c>
      <c r="CT53" s="61" t="s">
        <v>49</v>
      </c>
      <c r="CU53" s="148">
        <f t="shared" si="54"/>
        <v>0</v>
      </c>
      <c r="CV53" s="56" t="b">
        <v>1</v>
      </c>
      <c r="CW53" s="56" t="b">
        <v>1</v>
      </c>
      <c r="CX53" s="152"/>
      <c r="CY53" s="208"/>
      <c r="CZ53" s="208"/>
      <c r="DA53" s="320"/>
      <c r="DB53" s="320"/>
      <c r="DC53" s="208"/>
      <c r="DD53" s="208"/>
      <c r="DE53" s="320"/>
      <c r="DF53" s="320"/>
      <c r="DG53" s="152"/>
      <c r="DH53" s="152"/>
      <c r="DI53" s="152"/>
      <c r="DJ53" s="320"/>
      <c r="DK53" s="320"/>
      <c r="DL53" s="152"/>
      <c r="DM53" s="210"/>
      <c r="DN53" s="208"/>
      <c r="DO53" s="323"/>
      <c r="DP53" s="340"/>
      <c r="DQ53" s="972"/>
      <c r="DR53" s="505" t="s">
        <v>49</v>
      </c>
      <c r="DS53" s="524"/>
      <c r="DT53" s="267" t="s">
        <v>49</v>
      </c>
      <c r="DU53" s="267"/>
      <c r="DV53" s="473"/>
      <c r="DW53" s="473"/>
      <c r="DX53" s="473"/>
      <c r="DY53" s="473"/>
      <c r="DZ53" s="473"/>
      <c r="EA53" s="359" t="str">
        <f t="shared" si="29"/>
        <v>34</v>
      </c>
      <c r="EB53" s="359">
        <v>34</v>
      </c>
      <c r="EC53" s="88"/>
      <c r="ED53" s="88"/>
      <c r="EE53" s="88" t="e">
        <f>IF(CX52=#REF!,"gleich","ungleich")</f>
        <v>#REF!</v>
      </c>
      <c r="EF53" s="186"/>
      <c r="EG53" s="186"/>
      <c r="EH53" s="186"/>
      <c r="EI53" s="186"/>
      <c r="EJ53" s="186"/>
      <c r="EK53" s="186"/>
      <c r="EL53" s="186"/>
      <c r="EM53" s="173"/>
      <c r="EN53" s="186"/>
      <c r="EO53" s="186"/>
      <c r="EP53" s="724"/>
      <c r="EQ53" s="583" t="s">
        <v>6092</v>
      </c>
      <c r="ER53" s="583" t="s">
        <v>6103</v>
      </c>
      <c r="ES53" s="196"/>
      <c r="ET53" s="108"/>
      <c r="EU53" s="182" t="str">
        <f t="shared" si="30"/>
        <v>Bertschi Intermodal Plock Sp. z o.o., PL_7743075571_sinv.pdf</v>
      </c>
    </row>
    <row r="54" spans="1:172" ht="63.75">
      <c r="A54" s="1031" t="s">
        <v>928</v>
      </c>
      <c r="B54" s="698" t="s">
        <v>4646</v>
      </c>
      <c r="C54" s="391" t="s">
        <v>930</v>
      </c>
      <c r="D54" s="187" t="s">
        <v>929</v>
      </c>
      <c r="E54" s="187" t="s">
        <v>924</v>
      </c>
      <c r="F54" s="187" t="s">
        <v>145</v>
      </c>
      <c r="G54" s="187"/>
      <c r="H54" s="187"/>
      <c r="I54" s="187" t="s">
        <v>903</v>
      </c>
      <c r="J54" s="1163" t="e">
        <v>#N/A</v>
      </c>
      <c r="K54" s="187"/>
      <c r="L54" s="588" t="s">
        <v>1898</v>
      </c>
      <c r="M54" s="196"/>
      <c r="N54" s="846" t="s">
        <v>931</v>
      </c>
      <c r="O54" s="384" t="s">
        <v>932</v>
      </c>
      <c r="P54" s="540"/>
      <c r="Q54" s="539">
        <v>714</v>
      </c>
      <c r="R54" s="540">
        <v>0</v>
      </c>
      <c r="S54" s="391"/>
      <c r="T54" s="74"/>
      <c r="U54" s="74"/>
      <c r="V54" s="425">
        <v>0</v>
      </c>
      <c r="W54" s="425">
        <v>0</v>
      </c>
      <c r="X54" s="919">
        <v>0.73</v>
      </c>
      <c r="Y54" s="425">
        <v>0</v>
      </c>
      <c r="Z54" s="75" t="s">
        <v>45</v>
      </c>
      <c r="AA54" s="75" t="s">
        <v>45</v>
      </c>
      <c r="AB54" s="188">
        <v>4</v>
      </c>
      <c r="AC54" s="13" t="s">
        <v>7377</v>
      </c>
      <c r="AD54" s="812" t="s">
        <v>5690</v>
      </c>
      <c r="AE54" s="723">
        <v>42928</v>
      </c>
      <c r="AF54" s="179" t="s">
        <v>3298</v>
      </c>
      <c r="AG54" s="419"/>
      <c r="AH54" s="930" t="s">
        <v>896</v>
      </c>
      <c r="AI54" s="63" t="s">
        <v>5764</v>
      </c>
      <c r="AJ54" s="63" t="str">
        <f t="shared" si="32"/>
        <v>NO</v>
      </c>
      <c r="AK54" s="64" t="str">
        <f>VLOOKUP(X54,aux!$G$1:$I$22,2,FALSE)</f>
        <v>zero point seven three</v>
      </c>
      <c r="AL54" s="64" t="str">
        <f>VLOOKUP(X54,aux!$G$1:$J$22,4,FALSE)</f>
        <v>null komma sieben drei</v>
      </c>
      <c r="AM54" s="214">
        <f t="shared" si="1"/>
        <v>73</v>
      </c>
      <c r="AN54" s="214" t="str">
        <f>IF(INT(AM54)=AM54,EnglishNumber(AM54), _xlfn.CONCAT(EnglishNumber(INT(AM54)), " point ", EnglishNumber(ROUND(INT((AM54 - INT(AM54)) * 10),  0)), " ", EnglishNumber(ROUND((AM54 - INT(AM54))*100 - (INT((AM54-INT(AM54))*10)*10), 0))))</f>
        <v>seventy-three</v>
      </c>
      <c r="AO54" s="214" t="str">
        <f>IF(INT(AM54)=AM54,FctZahl_In_Worten(AM54), _xlfn.CONCAT(FctZahl_In_Worten(INT(AM54)), " komma ", FctZahl_In_Worten(ROUND(INT((AM54 - INT(AM54)) * 10),  0)), " ", FctZahl_In_Worten(ROUND((AM54 - INT(AM54))*100 - (INT((AM54-INT(AM54))*10)*10), 0))))</f>
        <v>dreiundsiebzig</v>
      </c>
      <c r="AP54" s="64" t="str">
        <f>EnglishNumber(Q54)</f>
        <v>seven hundred fourteen</v>
      </c>
      <c r="AQ54" s="64" t="str">
        <f>FctZahl_In_Worten(Q54)</f>
        <v>siebenhundertvierzehn</v>
      </c>
      <c r="AR54" s="64" t="str">
        <f>FctZahl_In_Worten(R54)</f>
        <v>null</v>
      </c>
      <c r="AS54" s="76" t="str">
        <f>VLOOKUP(V54,aux!$K$1:$M$11,2,FALSE)</f>
        <v>zero</v>
      </c>
      <c r="AT54" s="76" t="str">
        <f>VLOOKUP(W54,aux!$K$1:$M$11,2,FALSE)</f>
        <v>zero</v>
      </c>
      <c r="AU54" s="76" t="str">
        <f t="shared" si="47"/>
        <v>For</v>
      </c>
      <c r="AV54" s="49" t="str">
        <f t="shared" si="51"/>
        <v>Dr. Hans-Jörg Bertschi, Presidente</v>
      </c>
      <c r="AW54" s="65" t="str">
        <f t="shared" si="48"/>
        <v>IT_01395010125_CPA_EN</v>
      </c>
      <c r="AX54" s="65" t="str">
        <f t="shared" si="49"/>
        <v>IT_01395010125_DoT_EN</v>
      </c>
      <c r="AY54" s="65" t="str">
        <f t="shared" si="50"/>
        <v>IT_01395010125_Dis_EN</v>
      </c>
      <c r="AZ54" s="65" t="str">
        <f t="shared" si="7"/>
        <v>IT_01395010125_CPA_DE</v>
      </c>
      <c r="BA54" s="65" t="str">
        <f t="shared" si="8"/>
        <v>IT_01395010125_DoT_DE</v>
      </c>
      <c r="BB54" s="65" t="str">
        <f t="shared" si="9"/>
        <v>IT_01395010125_CPA_ES</v>
      </c>
      <c r="BC54" s="215" t="str">
        <f t="shared" si="10"/>
        <v>IT_01395010125_DoT_ES</v>
      </c>
      <c r="BD54" s="77" t="str">
        <f t="shared" si="11"/>
        <v>Bertschi Italia SRL</v>
      </c>
      <c r="BE54" s="76" t="str">
        <f>VLOOKUP(C54,aux!$A$1:$B$260,2,FALSE)</f>
        <v>Italy</v>
      </c>
      <c r="BF54" s="64">
        <f>VLOOKUP(C54,aux!$A$1:$C$260,3,FALSE)</f>
        <v>0</v>
      </c>
      <c r="BG54" s="66" t="str">
        <f t="shared" si="12"/>
        <v>represented by  Dr. Hans-Jörg Bertschi, Presidente</v>
      </c>
      <c r="BH54" s="66" t="str">
        <f t="shared" si="33"/>
        <v>representado por Dr. Hans-Jörg Bertschi, Presidente</v>
      </c>
      <c r="BI54" s="66">
        <f t="shared" si="53"/>
        <v>1</v>
      </c>
      <c r="BJ54" s="78"/>
      <c r="BK54" s="78"/>
      <c r="BL54" s="66" t="str">
        <f t="shared" si="35"/>
        <v/>
      </c>
      <c r="BM54" s="66" t="str">
        <f t="shared" si="36"/>
        <v>und</v>
      </c>
      <c r="BN54" s="66" t="str">
        <f t="shared" si="37"/>
        <v/>
      </c>
      <c r="BO54" s="66" t="str">
        <f t="shared" si="38"/>
        <v>y su</v>
      </c>
      <c r="BP54" s="216" t="str">
        <f>VLOOKUP(X54,aux!$G$1:$I$22,3,FALSE)</f>
        <v>cero coma siete tree</v>
      </c>
      <c r="BQ54" s="66" t="str">
        <f t="shared" si="39"/>
        <v>Por</v>
      </c>
      <c r="BR54" s="66" t="str">
        <f>VLOOKUP(C54,aux!$D$1:$E$307,2,FALSE)</f>
        <v>Italia</v>
      </c>
      <c r="BS54" s="66" t="str">
        <f t="shared" si="40"/>
        <v>Setecientos Catorce</v>
      </c>
      <c r="BT54" s="66" t="str">
        <f t="shared" si="41"/>
        <v>Cero</v>
      </c>
      <c r="BU54" s="66" t="str">
        <f t="shared" si="42"/>
        <v>Cero</v>
      </c>
      <c r="BV54" s="137"/>
      <c r="BW54" s="51"/>
      <c r="BX54" s="323" t="s">
        <v>391</v>
      </c>
      <c r="BY54" s="145"/>
      <c r="BZ54" s="323"/>
      <c r="CA54" s="1112"/>
      <c r="CB54" s="505">
        <v>42914</v>
      </c>
      <c r="CC54" s="505">
        <v>42918</v>
      </c>
      <c r="CD54" s="806">
        <v>0.83333333333333337</v>
      </c>
      <c r="CE54" s="505">
        <v>42918</v>
      </c>
      <c r="CF54" s="806">
        <v>0.83958333333333324</v>
      </c>
      <c r="CG54" s="342">
        <v>42922</v>
      </c>
      <c r="CH54" s="497"/>
      <c r="CI54" s="155"/>
      <c r="CJ54" s="52"/>
      <c r="CK54" s="80"/>
      <c r="CL54" s="102" t="str">
        <f t="shared" si="23"/>
        <v>Bertschi Italia SRL_ IT_01395010125_DOT_EN_2sig</v>
      </c>
      <c r="CM54" s="102" t="str">
        <f t="shared" si="24"/>
        <v>Bertschi Italia SRL_IT_01395010125_CPA_EN_2sig</v>
      </c>
      <c r="CN54" s="102" t="str">
        <f t="shared" si="25"/>
        <v>Bertschi Italia SRL_ IT_01395010125_DOT_EN_2sig_stamped</v>
      </c>
      <c r="CO54" s="102" t="str">
        <f t="shared" si="26"/>
        <v>Bertschi Italia SRL_IT_01395010125_DOT_EN_o</v>
      </c>
      <c r="CP54" s="102" t="str">
        <f t="shared" si="27"/>
        <v>Bertschi Italia SRL_IT_01395010125_DOT_EN_o_stamped</v>
      </c>
      <c r="CQ54" s="102" t="str">
        <f t="shared" si="28"/>
        <v>Bertschi Italia SRL_IT_01395010125_powers</v>
      </c>
      <c r="CR54" s="70" t="s">
        <v>1469</v>
      </c>
      <c r="CS54" s="70" t="s">
        <v>49</v>
      </c>
      <c r="CT54" s="61" t="s">
        <v>49</v>
      </c>
      <c r="CU54" s="148">
        <f t="shared" si="54"/>
        <v>0</v>
      </c>
      <c r="CV54" s="56" t="b">
        <v>1</v>
      </c>
      <c r="CW54" s="56" t="b">
        <v>1</v>
      </c>
      <c r="CX54" s="152"/>
      <c r="CY54" s="208"/>
      <c r="CZ54" s="208"/>
      <c r="DA54" s="320"/>
      <c r="DB54" s="320"/>
      <c r="DC54" s="208"/>
      <c r="DD54" s="208"/>
      <c r="DE54" s="320"/>
      <c r="DF54" s="320"/>
      <c r="DG54" s="152"/>
      <c r="DH54" s="152"/>
      <c r="DI54" s="152"/>
      <c r="DJ54" s="320"/>
      <c r="DK54" s="320"/>
      <c r="DL54" s="152"/>
      <c r="DM54" s="210"/>
      <c r="DN54" s="208"/>
      <c r="DO54" s="323"/>
      <c r="DP54" s="340"/>
      <c r="DQ54" s="972"/>
      <c r="DR54" s="505" t="s">
        <v>49</v>
      </c>
      <c r="DS54" s="524"/>
      <c r="DT54" s="267" t="s">
        <v>49</v>
      </c>
      <c r="DU54" s="267"/>
      <c r="DV54" s="473"/>
      <c r="DW54" s="473"/>
      <c r="DX54" s="473"/>
      <c r="DY54" s="473"/>
      <c r="DZ54" s="473"/>
      <c r="EA54" s="359" t="str">
        <f t="shared" si="29"/>
        <v>35</v>
      </c>
      <c r="EB54" s="359">
        <v>35</v>
      </c>
      <c r="EC54" s="88"/>
      <c r="ED54" s="88"/>
      <c r="EE54" s="88" t="e">
        <f>IF(CX53=#REF!,"gleich","ungleich")</f>
        <v>#REF!</v>
      </c>
      <c r="EF54" s="186"/>
      <c r="EG54" s="186"/>
      <c r="EH54" s="186"/>
      <c r="EI54" s="186"/>
      <c r="EJ54" s="186"/>
      <c r="EK54" s="186"/>
      <c r="EL54" s="186"/>
      <c r="EM54" s="173"/>
      <c r="EN54" s="186"/>
      <c r="EO54" s="186"/>
      <c r="EP54" s="724"/>
      <c r="EQ54" s="196" t="s">
        <v>6093</v>
      </c>
      <c r="ER54" s="196" t="s">
        <v>6151</v>
      </c>
      <c r="ES54" s="196"/>
      <c r="ET54" s="108"/>
      <c r="EU54" s="182" t="str">
        <f t="shared" si="30"/>
        <v>Bertschi Italia SRL, IT_01395010125_sinv.pdf</v>
      </c>
    </row>
    <row r="55" spans="1:172" ht="76.5">
      <c r="A55" s="1031" t="s">
        <v>961</v>
      </c>
      <c r="B55" s="698" t="s">
        <v>4647</v>
      </c>
      <c r="C55" s="391" t="s">
        <v>963</v>
      </c>
      <c r="D55" s="187" t="s">
        <v>962</v>
      </c>
      <c r="E55" s="187" t="s">
        <v>924</v>
      </c>
      <c r="F55" s="187" t="s">
        <v>935</v>
      </c>
      <c r="G55" s="187"/>
      <c r="H55" s="187"/>
      <c r="I55" s="187" t="s">
        <v>903</v>
      </c>
      <c r="J55" s="1163" t="e">
        <v>#N/A</v>
      </c>
      <c r="K55" s="187"/>
      <c r="L55" s="588" t="s">
        <v>1898</v>
      </c>
      <c r="M55" s="196"/>
      <c r="N55" s="846" t="s">
        <v>964</v>
      </c>
      <c r="O55" s="384" t="s">
        <v>965</v>
      </c>
      <c r="P55" s="540"/>
      <c r="Q55" s="539">
        <v>714</v>
      </c>
      <c r="R55" s="540">
        <v>0</v>
      </c>
      <c r="S55" s="391"/>
      <c r="T55" s="74"/>
      <c r="U55" s="74"/>
      <c r="V55" s="425">
        <v>0</v>
      </c>
      <c r="W55" s="425">
        <v>0</v>
      </c>
      <c r="X55" s="919">
        <v>0.73</v>
      </c>
      <c r="Y55" s="425">
        <v>0</v>
      </c>
      <c r="Z55" s="75" t="s">
        <v>45</v>
      </c>
      <c r="AA55" s="75" t="s">
        <v>45</v>
      </c>
      <c r="AB55" s="188">
        <v>4</v>
      </c>
      <c r="AC55" s="13" t="s">
        <v>7377</v>
      </c>
      <c r="AD55" s="812" t="s">
        <v>5690</v>
      </c>
      <c r="AE55" s="723">
        <v>42928</v>
      </c>
      <c r="AF55" s="179" t="s">
        <v>3298</v>
      </c>
      <c r="AG55" s="419"/>
      <c r="AH55" s="930" t="s">
        <v>896</v>
      </c>
      <c r="AI55" s="63" t="s">
        <v>5764</v>
      </c>
      <c r="AJ55" s="63" t="str">
        <f t="shared" si="32"/>
        <v>NO</v>
      </c>
      <c r="AK55" s="64" t="str">
        <f>VLOOKUP(X55,aux!$G$1:$I$22,2,FALSE)</f>
        <v>zero point seven three</v>
      </c>
      <c r="AL55" s="64" t="str">
        <f>VLOOKUP(X55,aux!$G$1:$J$22,4,FALSE)</f>
        <v>null komma sieben drei</v>
      </c>
      <c r="AM55" s="214">
        <f t="shared" si="1"/>
        <v>73</v>
      </c>
      <c r="AN55" s="214" t="str">
        <f>IF(INT(AM55)=AM55,EnglishNumber(AM55), _xlfn.CONCAT(EnglishNumber(INT(AM55)), " point ", EnglishNumber(ROUND(INT((AM55 - INT(AM55)) * 10),  0)), " ", EnglishNumber(ROUND((AM55 - INT(AM55))*100 - (INT((AM55-INT(AM55))*10)*10), 0))))</f>
        <v>seventy-three</v>
      </c>
      <c r="AO55" s="214" t="str">
        <f>IF(INT(AM55)=AM55,FctZahl_In_Worten(AM55), _xlfn.CONCAT(FctZahl_In_Worten(INT(AM55)), " komma ", FctZahl_In_Worten(ROUND(INT((AM55 - INT(AM55)) * 10),  0)), " ", FctZahl_In_Worten(ROUND((AM55 - INT(AM55))*100 - (INT((AM55-INT(AM55))*10)*10), 0))))</f>
        <v>dreiundsiebzig</v>
      </c>
      <c r="AP55" s="64" t="str">
        <f>EnglishNumber(Q55)</f>
        <v>seven hundred fourteen</v>
      </c>
      <c r="AQ55" s="64" t="str">
        <f>FctZahl_In_Worten(Q55)</f>
        <v>siebenhundertvierzehn</v>
      </c>
      <c r="AR55" s="64" t="str">
        <f>FctZahl_In_Worten(R55)</f>
        <v>null</v>
      </c>
      <c r="AS55" s="76" t="str">
        <f>VLOOKUP(V55,aux!$K$1:$M$11,2,FALSE)</f>
        <v>zero</v>
      </c>
      <c r="AT55" s="76" t="str">
        <f>VLOOKUP(W55,aux!$K$1:$M$11,2,FALSE)</f>
        <v>zero</v>
      </c>
      <c r="AU55" s="76" t="str">
        <f t="shared" si="47"/>
        <v>For</v>
      </c>
      <c r="AV55" s="49" t="str">
        <f t="shared" si="51"/>
        <v>Dr. Hans-Jörg Bertschi, Board Member</v>
      </c>
      <c r="AW55" s="65" t="str">
        <f t="shared" si="48"/>
        <v>LU_18248232_CPA_EN</v>
      </c>
      <c r="AX55" s="65" t="str">
        <f t="shared" si="49"/>
        <v>LU_18248232_DoT_EN</v>
      </c>
      <c r="AY55" s="65" t="str">
        <f t="shared" si="50"/>
        <v>LU_18248232_Dis_EN</v>
      </c>
      <c r="AZ55" s="65" t="str">
        <f t="shared" si="7"/>
        <v>LU_18248232_CPA_DE</v>
      </c>
      <c r="BA55" s="65" t="str">
        <f t="shared" si="8"/>
        <v>LU_18248232_DoT_DE</v>
      </c>
      <c r="BB55" s="65" t="str">
        <f t="shared" si="9"/>
        <v>LU_18248232_CPA_ES</v>
      </c>
      <c r="BC55" s="215" t="str">
        <f t="shared" si="10"/>
        <v>LU_18248232_DoT_ES</v>
      </c>
      <c r="BD55" s="77" t="str">
        <f t="shared" si="11"/>
        <v>Bertschi Luxembourg SARL</v>
      </c>
      <c r="BE55" s="76" t="str">
        <f>VLOOKUP(C55,aux!$A$1:$B$260,2,FALSE)</f>
        <v>Luxembourg</v>
      </c>
      <c r="BF55" s="64">
        <f>VLOOKUP(C55,aux!$A$1:$C$260,3,FALSE)</f>
        <v>0</v>
      </c>
      <c r="BG55" s="66" t="str">
        <f t="shared" si="12"/>
        <v>represented by  Dr. Hans-Jörg Bertschi, Board Member</v>
      </c>
      <c r="BH55" s="66" t="str">
        <f t="shared" si="33"/>
        <v>representado por Dr. Hans-Jörg Bertschi, Board Member</v>
      </c>
      <c r="BI55" s="66">
        <f t="shared" si="53"/>
        <v>1</v>
      </c>
      <c r="BJ55" s="78"/>
      <c r="BK55" s="78"/>
      <c r="BL55" s="66" t="str">
        <f t="shared" si="35"/>
        <v/>
      </c>
      <c r="BM55" s="66" t="str">
        <f t="shared" si="36"/>
        <v>und</v>
      </c>
      <c r="BN55" s="66" t="str">
        <f t="shared" si="37"/>
        <v/>
      </c>
      <c r="BO55" s="66" t="str">
        <f t="shared" si="38"/>
        <v>y su</v>
      </c>
      <c r="BP55" s="216" t="str">
        <f>VLOOKUP(X55,aux!$G$1:$I$22,3,FALSE)</f>
        <v>cero coma siete tree</v>
      </c>
      <c r="BQ55" s="66" t="str">
        <f t="shared" si="39"/>
        <v>Por</v>
      </c>
      <c r="BR55" s="66" t="str">
        <f>VLOOKUP(C55,aux!$D$1:$E$307,2,FALSE)</f>
        <v>Luxemburgo</v>
      </c>
      <c r="BS55" s="66" t="str">
        <f t="shared" si="40"/>
        <v>Setecientos Catorce</v>
      </c>
      <c r="BT55" s="66" t="str">
        <f t="shared" si="41"/>
        <v>Cero</v>
      </c>
      <c r="BU55" s="66" t="str">
        <f t="shared" si="42"/>
        <v>Cero</v>
      </c>
      <c r="BV55" s="137"/>
      <c r="BW55" s="51"/>
      <c r="BX55" s="323"/>
      <c r="BY55" s="145"/>
      <c r="BZ55" s="323"/>
      <c r="CA55" s="1112"/>
      <c r="CB55" s="505">
        <v>42914</v>
      </c>
      <c r="CC55" s="505">
        <v>42918</v>
      </c>
      <c r="CD55" s="434">
        <v>0.85416666666666663</v>
      </c>
      <c r="CE55" s="505">
        <v>42918</v>
      </c>
      <c r="CF55" s="434">
        <v>0.86041666666666661</v>
      </c>
      <c r="CG55" s="342">
        <v>42922</v>
      </c>
      <c r="CH55" s="497"/>
      <c r="CI55" s="155"/>
      <c r="CJ55" s="52"/>
      <c r="CK55" s="80"/>
      <c r="CL55" s="102" t="str">
        <f t="shared" si="23"/>
        <v>Bertschi Luxembourg SARL_ LU_18248232_DOT_EN_2sig</v>
      </c>
      <c r="CM55" s="102" t="str">
        <f t="shared" si="24"/>
        <v>Bertschi Luxembourg SARL_LU_18248232_CPA_EN_2sig</v>
      </c>
      <c r="CN55" s="102" t="str">
        <f t="shared" si="25"/>
        <v>Bertschi Luxembourg SARL_ LU_18248232_DOT_EN_2sig_stamped</v>
      </c>
      <c r="CO55" s="102" t="str">
        <f t="shared" si="26"/>
        <v>Bertschi Luxembourg SARL_LU_18248232_DOT_EN_o</v>
      </c>
      <c r="CP55" s="102" t="str">
        <f t="shared" si="27"/>
        <v>Bertschi Luxembourg SARL_LU_18248232_DOT_EN_o_stamped</v>
      </c>
      <c r="CQ55" s="102" t="str">
        <f t="shared" si="28"/>
        <v>Bertschi Luxembourg SARL_LU_18248232_powers</v>
      </c>
      <c r="CR55" s="70" t="s">
        <v>1469</v>
      </c>
      <c r="CS55" s="70" t="s">
        <v>49</v>
      </c>
      <c r="CT55" s="61" t="s">
        <v>49</v>
      </c>
      <c r="CU55" s="148">
        <f t="shared" si="54"/>
        <v>0</v>
      </c>
      <c r="CV55" s="56" t="b">
        <v>1</v>
      </c>
      <c r="CW55" s="56" t="b">
        <v>1</v>
      </c>
      <c r="CX55" s="152"/>
      <c r="CY55" s="208"/>
      <c r="CZ55" s="208"/>
      <c r="DA55" s="320"/>
      <c r="DB55" s="320"/>
      <c r="DC55" s="208"/>
      <c r="DD55" s="208"/>
      <c r="DE55" s="320"/>
      <c r="DF55" s="320"/>
      <c r="DG55" s="152"/>
      <c r="DH55" s="152"/>
      <c r="DI55" s="152"/>
      <c r="DJ55" s="320"/>
      <c r="DK55" s="320"/>
      <c r="DL55" s="152"/>
      <c r="DM55" s="210"/>
      <c r="DN55" s="208"/>
      <c r="DO55" s="323"/>
      <c r="DP55" s="340"/>
      <c r="DQ55" s="972"/>
      <c r="DR55" s="505" t="s">
        <v>49</v>
      </c>
      <c r="DS55" s="524"/>
      <c r="DT55" s="267" t="s">
        <v>49</v>
      </c>
      <c r="DU55" s="267"/>
      <c r="DV55" s="473"/>
      <c r="DW55" s="473"/>
      <c r="DX55" s="473"/>
      <c r="DY55" s="473"/>
      <c r="DZ55" s="473"/>
      <c r="EA55" s="359" t="str">
        <f t="shared" si="29"/>
        <v>36</v>
      </c>
      <c r="EB55" s="359">
        <v>36</v>
      </c>
      <c r="EC55" s="88"/>
      <c r="ED55" s="88"/>
      <c r="EE55" s="88" t="e">
        <f>IF(CX54=#REF!,"gleich","ungleich")</f>
        <v>#REF!</v>
      </c>
      <c r="EF55" s="186"/>
      <c r="EG55" s="186"/>
      <c r="EH55" s="186"/>
      <c r="EI55" s="186"/>
      <c r="EJ55" s="186"/>
      <c r="EK55" s="186"/>
      <c r="EL55" s="186"/>
      <c r="EM55" s="173"/>
      <c r="EN55" s="186"/>
      <c r="EO55" s="186"/>
      <c r="EP55" s="724"/>
      <c r="EQ55" s="196" t="s">
        <v>6150</v>
      </c>
      <c r="ER55" s="196" t="s">
        <v>6149</v>
      </c>
      <c r="ES55" s="196"/>
      <c r="ET55" s="108"/>
      <c r="EU55" s="182" t="str">
        <f t="shared" si="30"/>
        <v>Bertschi Luxembourg SARL, LU_18248232_sinv.pdf</v>
      </c>
    </row>
    <row r="56" spans="1:172" ht="76.5">
      <c r="A56" s="1031" t="s">
        <v>948</v>
      </c>
      <c r="B56" s="698" t="s">
        <v>4648</v>
      </c>
      <c r="C56" s="391" t="s">
        <v>950</v>
      </c>
      <c r="D56" s="187" t="s">
        <v>949</v>
      </c>
      <c r="E56" s="187" t="s">
        <v>2825</v>
      </c>
      <c r="F56" s="187" t="s">
        <v>954</v>
      </c>
      <c r="G56" s="187" t="s">
        <v>2826</v>
      </c>
      <c r="H56" s="187" t="s">
        <v>954</v>
      </c>
      <c r="I56" s="187" t="s">
        <v>903</v>
      </c>
      <c r="J56" s="1163" t="e">
        <v>#N/A</v>
      </c>
      <c r="K56" s="187"/>
      <c r="L56" s="588" t="s">
        <v>1898</v>
      </c>
      <c r="M56" s="196"/>
      <c r="N56" s="846" t="s">
        <v>1777</v>
      </c>
      <c r="O56" s="384" t="s">
        <v>951</v>
      </c>
      <c r="P56" s="540"/>
      <c r="Q56" s="539">
        <v>714</v>
      </c>
      <c r="R56" s="540">
        <v>0</v>
      </c>
      <c r="S56" s="391"/>
      <c r="T56" s="74"/>
      <c r="U56" s="74"/>
      <c r="V56" s="425">
        <v>0</v>
      </c>
      <c r="W56" s="425">
        <v>0</v>
      </c>
      <c r="X56" s="919">
        <v>0.73</v>
      </c>
      <c r="Y56" s="425">
        <v>0</v>
      </c>
      <c r="Z56" s="75" t="s">
        <v>45</v>
      </c>
      <c r="AA56" s="75" t="s">
        <v>45</v>
      </c>
      <c r="AB56" s="188">
        <v>4</v>
      </c>
      <c r="AC56" s="13" t="s">
        <v>7377</v>
      </c>
      <c r="AD56" s="812" t="s">
        <v>5690</v>
      </c>
      <c r="AE56" s="723">
        <v>42928</v>
      </c>
      <c r="AF56" s="179" t="s">
        <v>3300</v>
      </c>
      <c r="AG56" s="419"/>
      <c r="AH56" s="930" t="s">
        <v>896</v>
      </c>
      <c r="AI56" s="63" t="s">
        <v>5764</v>
      </c>
      <c r="AJ56" s="63" t="str">
        <f t="shared" si="32"/>
        <v>NO</v>
      </c>
      <c r="AK56" s="64" t="str">
        <f>VLOOKUP(X56,aux!$G$1:$I$22,2,FALSE)</f>
        <v>zero point seven three</v>
      </c>
      <c r="AL56" s="64" t="str">
        <f>VLOOKUP(X56,aux!$G$1:$J$22,4,FALSE)</f>
        <v>null komma sieben drei</v>
      </c>
      <c r="AM56" s="214">
        <f t="shared" si="1"/>
        <v>73</v>
      </c>
      <c r="AN56" s="214" t="str">
        <f>IF(INT(AM56)=AM56,EnglishNumber(AM56), _xlfn.CONCAT(EnglishNumber(INT(AM56)), " point ", EnglishNumber(ROUND(INT((AM56 - INT(AM56)) * 10),  0)), " ", EnglishNumber(ROUND((AM56 - INT(AM56))*100 - (INT((AM56-INT(AM56))*10)*10), 0))))</f>
        <v>seventy-three</v>
      </c>
      <c r="AO56" s="214" t="str">
        <f>IF(INT(AM56)=AM56,FctZahl_In_Worten(AM56), _xlfn.CONCAT(FctZahl_In_Worten(INT(AM56)), " komma ", FctZahl_In_Worten(ROUND(INT((AM56 - INT(AM56)) * 10),  0)), " ", FctZahl_In_Worten(ROUND((AM56 - INT(AM56))*100 - (INT((AM56-INT(AM56))*10)*10), 0))))</f>
        <v>dreiundsiebzig</v>
      </c>
      <c r="AP56" s="64" t="str">
        <f>EnglishNumber(Q56)</f>
        <v>seven hundred fourteen</v>
      </c>
      <c r="AQ56" s="64" t="str">
        <f>FctZahl_In_Worten(Q56)</f>
        <v>siebenhundertvierzehn</v>
      </c>
      <c r="AR56" s="64" t="str">
        <f>FctZahl_In_Worten(R56)</f>
        <v>null</v>
      </c>
      <c r="AS56" s="76" t="str">
        <f>VLOOKUP(V56,aux!$K$1:$M$11,2,FALSE)</f>
        <v>zero</v>
      </c>
      <c r="AT56" s="76" t="str">
        <f>VLOOKUP(W56,aux!$K$1:$M$11,2,FALSE)</f>
        <v>zero</v>
      </c>
      <c r="AU56" s="76" t="str">
        <f t="shared" si="47"/>
        <v>For</v>
      </c>
      <c r="AV56" s="49" t="str">
        <f t="shared" si="51"/>
        <v>Andreas Elter, Procurement and Jolanta Baranowska, Procurement</v>
      </c>
      <c r="AW56" s="65" t="str">
        <f t="shared" si="48"/>
        <v>PL_9281801497_CPA_EN</v>
      </c>
      <c r="AX56" s="65" t="str">
        <f t="shared" si="49"/>
        <v>PL_9281801497_DoT_EN</v>
      </c>
      <c r="AY56" s="65" t="str">
        <f t="shared" si="50"/>
        <v>PL_9281801497_Dis_EN</v>
      </c>
      <c r="AZ56" s="65" t="str">
        <f t="shared" si="7"/>
        <v>PL_9281801497_CPA_DE</v>
      </c>
      <c r="BA56" s="65" t="str">
        <f t="shared" si="8"/>
        <v>PL_9281801497_DoT_DE</v>
      </c>
      <c r="BB56" s="65" t="str">
        <f t="shared" si="9"/>
        <v>PL_9281801497_CPA_ES</v>
      </c>
      <c r="BC56" s="215" t="str">
        <f t="shared" si="10"/>
        <v>PL_9281801497_DoT_ES</v>
      </c>
      <c r="BD56" s="77" t="str">
        <f t="shared" si="11"/>
        <v>Bertschi Poland SP zoo</v>
      </c>
      <c r="BE56" s="76" t="str">
        <f>VLOOKUP(C56,aux!$A$1:$B$260,2,FALSE)</f>
        <v>Poland</v>
      </c>
      <c r="BF56" s="64">
        <f>VLOOKUP(C56,aux!$A$1:$C$260,3,FALSE)</f>
        <v>0</v>
      </c>
      <c r="BG56" s="66" t="str">
        <f t="shared" si="12"/>
        <v>represented by  Andreas Elter, Procurement and Jolanta Baranowska, Procurement</v>
      </c>
      <c r="BH56" s="66" t="str">
        <f t="shared" si="33"/>
        <v>representado por Andreas Elter, Procurement and Jolanta Baranowska, Procurement</v>
      </c>
      <c r="BI56" s="66">
        <f t="shared" si="53"/>
        <v>2</v>
      </c>
      <c r="BJ56" s="78"/>
      <c r="BK56" s="78"/>
      <c r="BL56" s="66" t="str">
        <f t="shared" si="35"/>
        <v>und</v>
      </c>
      <c r="BM56" s="66" t="str">
        <f t="shared" si="36"/>
        <v>und</v>
      </c>
      <c r="BN56" s="66" t="str">
        <f t="shared" si="37"/>
        <v>y su</v>
      </c>
      <c r="BO56" s="66" t="str">
        <f t="shared" si="38"/>
        <v>y su</v>
      </c>
      <c r="BP56" s="216" t="str">
        <f>VLOOKUP(X56,aux!$G$1:$I$22,3,FALSE)</f>
        <v>cero coma siete tree</v>
      </c>
      <c r="BQ56" s="66" t="str">
        <f t="shared" si="39"/>
        <v>Por</v>
      </c>
      <c r="BR56" s="66" t="str">
        <f>VLOOKUP(C56,aux!$D$1:$E$307,2,FALSE)</f>
        <v>Polonia</v>
      </c>
      <c r="BS56" s="66" t="str">
        <f t="shared" si="40"/>
        <v>Setecientos Catorce</v>
      </c>
      <c r="BT56" s="66" t="str">
        <f t="shared" si="41"/>
        <v>Cero</v>
      </c>
      <c r="BU56" s="66" t="str">
        <f t="shared" si="42"/>
        <v>Cero</v>
      </c>
      <c r="BV56" s="137"/>
      <c r="BW56" s="51"/>
      <c r="BX56" s="323" t="s">
        <v>391</v>
      </c>
      <c r="BY56" s="145"/>
      <c r="BZ56" s="323"/>
      <c r="CA56" s="1112"/>
      <c r="CB56" s="505">
        <v>42914</v>
      </c>
      <c r="CC56" s="505">
        <v>42923</v>
      </c>
      <c r="CD56" s="434">
        <v>0.31736111111111115</v>
      </c>
      <c r="CE56" s="505">
        <v>42923</v>
      </c>
      <c r="CF56" s="434">
        <v>0.3263888888888889</v>
      </c>
      <c r="CG56" s="505">
        <v>42923</v>
      </c>
      <c r="CH56" s="497"/>
      <c r="CI56" s="155"/>
      <c r="CJ56" s="52"/>
      <c r="CK56" s="80"/>
      <c r="CL56" s="102" t="str">
        <f t="shared" si="23"/>
        <v>Bertschi Poland SP zoo_ PL_9281801497_DOT_EN_2sig</v>
      </c>
      <c r="CM56" s="102" t="str">
        <f t="shared" si="24"/>
        <v>Bertschi Poland SP zoo_PL_9281801497_CPA_EN_2sig</v>
      </c>
      <c r="CN56" s="102" t="str">
        <f t="shared" si="25"/>
        <v>Bertschi Poland SP zoo_ PL_9281801497_DOT_EN_2sig_stamped</v>
      </c>
      <c r="CO56" s="102" t="str">
        <f t="shared" si="26"/>
        <v>Bertschi Poland SP zoo_PL_9281801497_DOT_EN_o</v>
      </c>
      <c r="CP56" s="102" t="str">
        <f t="shared" si="27"/>
        <v>Bertschi Poland SP zoo_PL_9281801497_DOT_EN_o_stamped</v>
      </c>
      <c r="CQ56" s="102" t="str">
        <f t="shared" si="28"/>
        <v>Bertschi Poland SP zoo_PL_9281801497_powers</v>
      </c>
      <c r="CR56" s="70" t="s">
        <v>1469</v>
      </c>
      <c r="CS56" s="70" t="s">
        <v>49</v>
      </c>
      <c r="CT56" s="61" t="s">
        <v>49</v>
      </c>
      <c r="CU56" s="148">
        <f t="shared" si="54"/>
        <v>0</v>
      </c>
      <c r="CV56" s="56" t="b">
        <v>1</v>
      </c>
      <c r="CW56" s="56" t="b">
        <v>1</v>
      </c>
      <c r="CX56" s="152"/>
      <c r="CY56" s="208"/>
      <c r="CZ56" s="208"/>
      <c r="DA56" s="320"/>
      <c r="DB56" s="320"/>
      <c r="DC56" s="208"/>
      <c r="DD56" s="208"/>
      <c r="DE56" s="320"/>
      <c r="DF56" s="320"/>
      <c r="DG56" s="152"/>
      <c r="DH56" s="152"/>
      <c r="DI56" s="152"/>
      <c r="DJ56" s="320"/>
      <c r="DK56" s="320"/>
      <c r="DL56" s="152"/>
      <c r="DM56" s="210"/>
      <c r="DN56" s="208"/>
      <c r="DO56" s="323"/>
      <c r="DP56" s="340"/>
      <c r="DQ56" s="972"/>
      <c r="DR56" s="505" t="s">
        <v>49</v>
      </c>
      <c r="DS56" s="524"/>
      <c r="DT56" s="267" t="s">
        <v>49</v>
      </c>
      <c r="DU56" s="267"/>
      <c r="DV56" s="267" t="s">
        <v>2824</v>
      </c>
      <c r="DW56" s="267" t="s">
        <v>2824</v>
      </c>
      <c r="DX56" s="267" t="s">
        <v>2824</v>
      </c>
      <c r="DY56" s="267" t="s">
        <v>2824</v>
      </c>
      <c r="DZ56" s="267"/>
      <c r="EA56" s="359" t="str">
        <f t="shared" si="29"/>
        <v>37</v>
      </c>
      <c r="EB56" s="359">
        <v>37</v>
      </c>
      <c r="EC56" s="88"/>
      <c r="ED56" s="88"/>
      <c r="EE56" s="88" t="e">
        <f>IF(CX55=#REF!,"gleich","ungleich")</f>
        <v>#REF!</v>
      </c>
      <c r="EF56" s="186"/>
      <c r="EG56" s="186"/>
      <c r="EH56" s="186"/>
      <c r="EI56" s="186"/>
      <c r="EJ56" s="186"/>
      <c r="EK56" s="186"/>
      <c r="EL56" s="186"/>
      <c r="EM56" s="173"/>
      <c r="EN56" s="186"/>
      <c r="EO56" s="186"/>
      <c r="EP56" s="724"/>
      <c r="EQ56" s="583" t="s">
        <v>6092</v>
      </c>
      <c r="ER56" s="583" t="s">
        <v>6103</v>
      </c>
      <c r="ES56" s="196"/>
      <c r="ET56" s="108"/>
      <c r="EU56" s="182" t="str">
        <f t="shared" si="30"/>
        <v>Bertschi Poland SP z.o.o., PL_9281801497_sinv.pdf</v>
      </c>
    </row>
    <row r="57" spans="1:172" ht="76.5">
      <c r="A57" s="1031" t="s">
        <v>916</v>
      </c>
      <c r="B57" s="698" t="s">
        <v>4649</v>
      </c>
      <c r="C57" s="391" t="s">
        <v>898</v>
      </c>
      <c r="D57" s="187" t="s">
        <v>917</v>
      </c>
      <c r="E57" s="187" t="s">
        <v>918</v>
      </c>
      <c r="F57" s="187" t="s">
        <v>899</v>
      </c>
      <c r="G57" s="187" t="s">
        <v>902</v>
      </c>
      <c r="H57" s="187" t="s">
        <v>901</v>
      </c>
      <c r="I57" s="187" t="s">
        <v>903</v>
      </c>
      <c r="J57" s="187" t="e">
        <v>#N/A</v>
      </c>
      <c r="K57" s="187"/>
      <c r="L57" s="588" t="s">
        <v>1898</v>
      </c>
      <c r="M57" s="196"/>
      <c r="N57" s="846" t="s">
        <v>1772</v>
      </c>
      <c r="O57" s="384" t="s">
        <v>919</v>
      </c>
      <c r="P57" s="540"/>
      <c r="Q57" s="539">
        <v>714</v>
      </c>
      <c r="R57" s="540">
        <v>0</v>
      </c>
      <c r="S57" s="391"/>
      <c r="T57" s="74"/>
      <c r="U57" s="74"/>
      <c r="V57" s="425">
        <v>0</v>
      </c>
      <c r="W57" s="425">
        <v>0</v>
      </c>
      <c r="X57" s="919">
        <v>0.73</v>
      </c>
      <c r="Y57" s="425">
        <v>0</v>
      </c>
      <c r="Z57" s="75" t="s">
        <v>45</v>
      </c>
      <c r="AA57" s="75" t="s">
        <v>45</v>
      </c>
      <c r="AB57" s="188">
        <v>4</v>
      </c>
      <c r="AC57" s="13" t="s">
        <v>7377</v>
      </c>
      <c r="AD57" s="812" t="s">
        <v>5690</v>
      </c>
      <c r="AE57" s="723">
        <v>42928</v>
      </c>
      <c r="AF57" s="179" t="s">
        <v>3300</v>
      </c>
      <c r="AG57" s="419"/>
      <c r="AH57" s="930" t="s">
        <v>896</v>
      </c>
      <c r="AI57" s="63" t="s">
        <v>5764</v>
      </c>
      <c r="AJ57" s="63" t="str">
        <f t="shared" si="32"/>
        <v>NO</v>
      </c>
      <c r="AK57" s="64" t="str">
        <f>VLOOKUP(X57,aux!$G$1:$I$22,2,FALSE)</f>
        <v>zero point seven three</v>
      </c>
      <c r="AL57" s="64" t="str">
        <f>VLOOKUP(X57,aux!$G$1:$J$22,4,FALSE)</f>
        <v>null komma sieben drei</v>
      </c>
      <c r="AM57" s="214">
        <f t="shared" si="1"/>
        <v>73</v>
      </c>
      <c r="AN57" s="214" t="str">
        <f>IF(INT(AM57)=AM57,EnglishNumber(AM57), _xlfn.CONCAT(EnglishNumber(INT(AM57)), " point ", EnglishNumber(ROUND(INT((AM57 - INT(AM57)) * 10),  0)), " ", EnglishNumber(ROUND((AM57 - INT(AM57))*100 - (INT((AM57-INT(AM57))*10)*10), 0))))</f>
        <v>seventy-three</v>
      </c>
      <c r="AO57" s="214" t="str">
        <f>IF(INT(AM57)=AM57,FctZahl_In_Worten(AM57), _xlfn.CONCAT(FctZahl_In_Worten(INT(AM57)), " komma ", FctZahl_In_Worten(ROUND(INT((AM57 - INT(AM57)) * 10),  0)), " ", FctZahl_In_Worten(ROUND((AM57 - INT(AM57))*100 - (INT((AM57-INT(AM57))*10)*10), 0))))</f>
        <v>dreiundsiebzig</v>
      </c>
      <c r="AP57" s="64" t="str">
        <f>EnglishNumber(Q57)</f>
        <v>seven hundred fourteen</v>
      </c>
      <c r="AQ57" s="64" t="str">
        <f>FctZahl_In_Worten(Q57)</f>
        <v>siebenhundertvierzehn</v>
      </c>
      <c r="AR57" s="64" t="str">
        <f>FctZahl_In_Worten(R57)</f>
        <v>null</v>
      </c>
      <c r="AS57" s="76" t="str">
        <f>VLOOKUP(V57,aux!$K$1:$M$11,2,FALSE)</f>
        <v>zero</v>
      </c>
      <c r="AT57" s="76" t="str">
        <f>VLOOKUP(W57,aux!$K$1:$M$11,2,FALSE)</f>
        <v>zero</v>
      </c>
      <c r="AU57" s="76" t="str">
        <f t="shared" si="47"/>
        <v>For</v>
      </c>
      <c r="AV57" s="49" t="str">
        <f t="shared" si="51"/>
        <v>Michael Schmalholz, Geschäftsführer and Petra Rieder, Prokuristin, Leitung Buchhaltung</v>
      </c>
      <c r="AW57" s="65" t="str">
        <f t="shared" si="48"/>
        <v>DE_121290804_CPA_EN</v>
      </c>
      <c r="AX57" s="65" t="str">
        <f t="shared" si="49"/>
        <v>DE_121290804_DoT_EN</v>
      </c>
      <c r="AY57" s="65" t="str">
        <f t="shared" si="50"/>
        <v>DE_121290804_Dis_EN</v>
      </c>
      <c r="AZ57" s="65" t="str">
        <f t="shared" si="7"/>
        <v>DE_121290804_CPA_DE</v>
      </c>
      <c r="BA57" s="65" t="str">
        <f t="shared" si="8"/>
        <v>DE_121290804_DoT_DE</v>
      </c>
      <c r="BB57" s="65" t="str">
        <f t="shared" si="9"/>
        <v>DE_121290804_CPA_ES</v>
      </c>
      <c r="BC57" s="215" t="str">
        <f t="shared" si="10"/>
        <v>DE_121290804_DoT_ES</v>
      </c>
      <c r="BD57" s="77" t="str">
        <f t="shared" si="11"/>
        <v>Bertschi Transport GmbH</v>
      </c>
      <c r="BE57" s="76" t="str">
        <f>VLOOKUP(C57,aux!$A$1:$B$260,2,FALSE)</f>
        <v>Germany</v>
      </c>
      <c r="BF57" s="64" t="str">
        <f>VLOOKUP(C57,aux!$A$1:$C$260,3,FALSE)</f>
        <v>Deutschland</v>
      </c>
      <c r="BG57" s="66" t="str">
        <f t="shared" si="12"/>
        <v>represented by  Michael Schmalholz, Geschäftsführer and Petra Rieder, Prokuristin, Leitung Buchhaltung</v>
      </c>
      <c r="BH57" s="66" t="str">
        <f t="shared" si="33"/>
        <v>representado por Michael Schmalholz, Geschäftsführer and Petra Rieder, Prokuristin, Leitung Buchhaltung</v>
      </c>
      <c r="BI57" s="66">
        <f t="shared" si="53"/>
        <v>2</v>
      </c>
      <c r="BJ57" s="78"/>
      <c r="BK57" s="78"/>
      <c r="BL57" s="66" t="str">
        <f t="shared" si="35"/>
        <v>und</v>
      </c>
      <c r="BM57" s="66" t="str">
        <f t="shared" si="36"/>
        <v>und</v>
      </c>
      <c r="BN57" s="66" t="str">
        <f t="shared" si="37"/>
        <v>y su</v>
      </c>
      <c r="BO57" s="66" t="str">
        <f t="shared" si="38"/>
        <v>y su</v>
      </c>
      <c r="BP57" s="216" t="str">
        <f>VLOOKUP(X57,aux!$G$1:$I$22,3,FALSE)</f>
        <v>cero coma siete tree</v>
      </c>
      <c r="BQ57" s="66" t="str">
        <f t="shared" si="39"/>
        <v>Por</v>
      </c>
      <c r="BR57" s="66" t="str">
        <f>VLOOKUP(C57,aux!$D$1:$E$307,2,FALSE)</f>
        <v>Alemania</v>
      </c>
      <c r="BS57" s="66" t="str">
        <f t="shared" si="40"/>
        <v>Setecientos Catorce</v>
      </c>
      <c r="BT57" s="66" t="str">
        <f t="shared" si="41"/>
        <v>Cero</v>
      </c>
      <c r="BU57" s="66" t="str">
        <f t="shared" si="42"/>
        <v>Cero</v>
      </c>
      <c r="BV57" s="137"/>
      <c r="BW57" s="51"/>
      <c r="BX57" s="323" t="s">
        <v>391</v>
      </c>
      <c r="BY57" s="145">
        <v>803762888259</v>
      </c>
      <c r="BZ57" s="323" t="s">
        <v>259</v>
      </c>
      <c r="CA57" s="1112" t="s">
        <v>199</v>
      </c>
      <c r="CB57" s="505">
        <v>42914</v>
      </c>
      <c r="CC57" s="505">
        <v>42919</v>
      </c>
      <c r="CD57" s="434" t="s">
        <v>5346</v>
      </c>
      <c r="CE57" s="505">
        <v>42919</v>
      </c>
      <c r="CF57" s="434" t="s">
        <v>5347</v>
      </c>
      <c r="CG57" s="342">
        <v>42922</v>
      </c>
      <c r="CH57" s="497"/>
      <c r="CI57" s="155"/>
      <c r="CJ57" s="52"/>
      <c r="CK57" s="80"/>
      <c r="CL57" s="102" t="str">
        <f t="shared" si="23"/>
        <v>Bertschi Transport GmbH_ DE_121290804_DOT_EN_2sig</v>
      </c>
      <c r="CM57" s="102" t="str">
        <f t="shared" si="24"/>
        <v>Bertschi Transport GmbH_DE_121290804_CPA_EN_2sig</v>
      </c>
      <c r="CN57" s="102" t="str">
        <f t="shared" si="25"/>
        <v>Bertschi Transport GmbH_ DE_121290804_DOT_EN_2sig_stamped</v>
      </c>
      <c r="CO57" s="102" t="str">
        <f t="shared" si="26"/>
        <v>Bertschi Transport GmbH_DE_121290804_DOT_EN_o</v>
      </c>
      <c r="CP57" s="102" t="str">
        <f t="shared" si="27"/>
        <v>Bertschi Transport GmbH_DE_121290804_DOT_EN_o_stamped</v>
      </c>
      <c r="CQ57" s="102" t="str">
        <f t="shared" si="28"/>
        <v>Bertschi Transport GmbH_DE_121290804_powers</v>
      </c>
      <c r="CR57" s="70" t="s">
        <v>1469</v>
      </c>
      <c r="CS57" s="70" t="s">
        <v>49</v>
      </c>
      <c r="CT57" s="79"/>
      <c r="CU57" s="148">
        <f t="shared" si="54"/>
        <v>0</v>
      </c>
      <c r="CV57" s="56" t="b">
        <v>1</v>
      </c>
      <c r="CW57" s="56" t="b">
        <v>1</v>
      </c>
      <c r="CX57" s="152"/>
      <c r="CY57" s="208"/>
      <c r="CZ57" s="208"/>
      <c r="DA57" s="320"/>
      <c r="DB57" s="320"/>
      <c r="DC57" s="208"/>
      <c r="DD57" s="208"/>
      <c r="DE57" s="320"/>
      <c r="DF57" s="320"/>
      <c r="DG57" s="152"/>
      <c r="DH57" s="152"/>
      <c r="DI57" s="152"/>
      <c r="DJ57" s="320"/>
      <c r="DK57" s="320"/>
      <c r="DL57" s="152"/>
      <c r="DM57" s="210"/>
      <c r="DN57" s="208"/>
      <c r="DO57" s="323"/>
      <c r="DP57" s="340"/>
      <c r="DQ57" s="972"/>
      <c r="DR57" s="505" t="s">
        <v>49</v>
      </c>
      <c r="DS57" s="524"/>
      <c r="DT57" s="267" t="s">
        <v>49</v>
      </c>
      <c r="DU57" s="267"/>
      <c r="DV57" s="473"/>
      <c r="DW57" s="473"/>
      <c r="DX57" s="473"/>
      <c r="DY57" s="473"/>
      <c r="DZ57" s="473"/>
      <c r="EA57" s="359" t="str">
        <f t="shared" si="29"/>
        <v>38</v>
      </c>
      <c r="EB57" s="359">
        <v>38</v>
      </c>
      <c r="EC57" s="88"/>
      <c r="ED57" s="88"/>
      <c r="EE57" s="88" t="e">
        <f>IF(CX56=#REF!,"gleich","ungleich")</f>
        <v>#REF!</v>
      </c>
      <c r="EF57" s="186"/>
      <c r="EG57" s="186" t="e">
        <v>#N/A</v>
      </c>
      <c r="EH57" s="186" t="e">
        <v>#N/A</v>
      </c>
      <c r="EI57" s="186" t="e">
        <v>#N/A</v>
      </c>
      <c r="EJ57" s="186" t="e">
        <v>#N/A</v>
      </c>
      <c r="EK57" s="186" t="e">
        <v>#N/A</v>
      </c>
      <c r="EL57" s="186" t="e">
        <v>#N/A</v>
      </c>
      <c r="EM57" s="173" t="e">
        <v>#N/A</v>
      </c>
      <c r="EN57" s="173" t="e">
        <v>#N/A</v>
      </c>
      <c r="EO57" s="173" t="e">
        <v>#N/A</v>
      </c>
      <c r="EP57" s="950" t="e">
        <v>#N/A</v>
      </c>
      <c r="EQ57" s="385" t="s">
        <v>6086</v>
      </c>
      <c r="ER57" s="385" t="s">
        <v>6137</v>
      </c>
      <c r="ES57" s="196"/>
      <c r="ET57" s="108"/>
      <c r="EU57" s="182" t="str">
        <f t="shared" si="30"/>
        <v>Bertschi Transport GmbH, DE_121290804_sinv.pdf</v>
      </c>
    </row>
    <row r="58" spans="1:172" ht="60">
      <c r="A58" s="1000" t="s">
        <v>630</v>
      </c>
      <c r="B58" s="638" t="s">
        <v>2181</v>
      </c>
      <c r="C58" s="338" t="s">
        <v>42</v>
      </c>
      <c r="D58" s="382" t="s">
        <v>632</v>
      </c>
      <c r="E58" s="186" t="s">
        <v>633</v>
      </c>
      <c r="F58" s="382" t="s">
        <v>59</v>
      </c>
      <c r="G58" s="186"/>
      <c r="H58" s="186"/>
      <c r="I58" s="191" t="s">
        <v>624</v>
      </c>
      <c r="J58" s="191" t="s">
        <v>632</v>
      </c>
      <c r="K58" s="191"/>
      <c r="L58" s="573" t="s">
        <v>6068</v>
      </c>
      <c r="M58" s="199"/>
      <c r="N58" s="850" t="s">
        <v>6069</v>
      </c>
      <c r="O58" s="659" t="s">
        <v>398</v>
      </c>
      <c r="P58" s="540">
        <v>78</v>
      </c>
      <c r="Q58" s="539">
        <v>1000</v>
      </c>
      <c r="R58" s="540">
        <v>0</v>
      </c>
      <c r="S58" s="338"/>
      <c r="T58" s="63"/>
      <c r="U58" s="63"/>
      <c r="V58" s="425">
        <v>0</v>
      </c>
      <c r="W58" s="425">
        <v>0</v>
      </c>
      <c r="X58" s="919">
        <v>0.75</v>
      </c>
      <c r="Y58" s="425">
        <v>2.5</v>
      </c>
      <c r="Z58" s="41" t="s">
        <v>45</v>
      </c>
      <c r="AA58" s="41" t="s">
        <v>45</v>
      </c>
      <c r="AB58" s="188" t="s">
        <v>3212</v>
      </c>
      <c r="AC58" s="13" t="s">
        <v>7377</v>
      </c>
      <c r="AD58" s="813" t="s">
        <v>5689</v>
      </c>
      <c r="AE58" s="723">
        <v>42928</v>
      </c>
      <c r="AF58" s="356"/>
      <c r="AG58" s="728" t="s">
        <v>199</v>
      </c>
      <c r="AH58" s="927" t="s">
        <v>38</v>
      </c>
      <c r="AI58" s="63" t="s">
        <v>5764</v>
      </c>
      <c r="AJ58" s="63" t="str">
        <f t="shared" si="32"/>
        <v>NO</v>
      </c>
      <c r="AK58" s="64" t="str">
        <f>VLOOKUP(X58,aux!$G$1:$I$22,2,FALSE)</f>
        <v>zero point seven five</v>
      </c>
      <c r="AL58" s="64" t="str">
        <f>VLOOKUP(X58,aux!$G$1:$J$22,4,FALSE)</f>
        <v>null komma sieben fünf</v>
      </c>
      <c r="AM58" s="214">
        <f t="shared" si="1"/>
        <v>75</v>
      </c>
      <c r="AN58" s="214" t="str">
        <f>IF(INT(AM58)=AM58,EnglishNumber(AM58), _xlfn.CONCAT(EnglishNumber(INT(AM58)), " point ", EnglishNumber(ROUND(INT((AM58 - INT(AM58)) * 10),  0)), " ", EnglishNumber(ROUND((AM58 - INT(AM58))*100 - (INT((AM58-INT(AM58))*10)*10), 0))))</f>
        <v>seventy-five</v>
      </c>
      <c r="AO58" s="214" t="str">
        <f>IF(INT(AM58)=AM58,FctZahl_In_Worten(AM58), _xlfn.CONCAT(FctZahl_In_Worten(INT(AM58)), " komma ", FctZahl_In_Worten(ROUND(INT((AM58 - INT(AM58)) * 10),  0)), " ", FctZahl_In_Worten(ROUND((AM58 - INT(AM58))*100 - (INT((AM58-INT(AM58))*10)*10), 0))))</f>
        <v>fünfundsiebzig</v>
      </c>
      <c r="AP58" s="64" t="str">
        <f>EnglishNumber(Q58)</f>
        <v>one thousand</v>
      </c>
      <c r="AQ58" s="64" t="str">
        <f>FctZahl_In_Worten(Q58)</f>
        <v>eintausend</v>
      </c>
      <c r="AR58" s="64" t="str">
        <f>FctZahl_In_Worten(R58)</f>
        <v>null</v>
      </c>
      <c r="AS58" s="64" t="str">
        <f>VLOOKUP(V58,aux!$K$1:$M$11,2,FALSE)</f>
        <v>zero</v>
      </c>
      <c r="AT58" s="64" t="str">
        <f>VLOOKUP(W58,aux!$K$1:$M$11,2,FALSE)</f>
        <v>zero</v>
      </c>
      <c r="AU58" s="64" t="str">
        <f t="shared" si="47"/>
        <v>For</v>
      </c>
      <c r="AV58" s="49" t="str">
        <f t="shared" si="51"/>
        <v>BLAI SANCHEZ ARGERICH, administrador único</v>
      </c>
      <c r="AW58" s="65" t="str">
        <f t="shared" si="48"/>
        <v>ES_B25200643_CPA_EN</v>
      </c>
      <c r="AX58" s="65" t="str">
        <f t="shared" si="49"/>
        <v>ES_B25200643_DoT_EN</v>
      </c>
      <c r="AY58" s="65" t="str">
        <f t="shared" si="50"/>
        <v>ES_B25200643_Dis_EN</v>
      </c>
      <c r="AZ58" s="65" t="str">
        <f t="shared" si="7"/>
        <v>ES_B25200643_CPA_DE</v>
      </c>
      <c r="BA58" s="65" t="str">
        <f t="shared" si="8"/>
        <v>ES_B25200643_DoT_DE</v>
      </c>
      <c r="BB58" s="65" t="str">
        <f t="shared" si="9"/>
        <v>ES_B25200643_CPA_ES</v>
      </c>
      <c r="BC58" s="215" t="str">
        <f t="shared" si="10"/>
        <v>ES_B25200643_DoT_ES</v>
      </c>
      <c r="BD58" s="65" t="str">
        <f t="shared" si="11"/>
        <v>BIATRANS, SL</v>
      </c>
      <c r="BE58" s="64" t="str">
        <f>VLOOKUP(C58,aux!$A$1:$B$260,2,FALSE)</f>
        <v>Spain</v>
      </c>
      <c r="BF58" s="64" t="str">
        <f>VLOOKUP(C58,aux!$A$1:$C$260,3,FALSE)</f>
        <v>Spanien</v>
      </c>
      <c r="BG58" s="66" t="str">
        <f t="shared" si="12"/>
        <v>represented by  BLAI SANCHEZ ARGERICH, administrador único</v>
      </c>
      <c r="BH58" s="66" t="str">
        <f t="shared" si="33"/>
        <v>representado por BLAI SANCHEZ ARGERICH, administrador único</v>
      </c>
      <c r="BI58" s="66">
        <f t="shared" si="53"/>
        <v>1</v>
      </c>
      <c r="BJ58" s="66" t="str">
        <f t="shared" ref="BJ58:BK65" si="55">IF(H58="","","and its")</f>
        <v/>
      </c>
      <c r="BK58" s="66" t="str">
        <f t="shared" si="55"/>
        <v>and its</v>
      </c>
      <c r="BL58" s="66" t="str">
        <f t="shared" si="35"/>
        <v/>
      </c>
      <c r="BM58" s="66" t="str">
        <f t="shared" si="36"/>
        <v>und</v>
      </c>
      <c r="BN58" s="66" t="str">
        <f t="shared" si="37"/>
        <v/>
      </c>
      <c r="BO58" s="66" t="str">
        <f t="shared" si="38"/>
        <v>y su</v>
      </c>
      <c r="BP58" s="216" t="str">
        <f>VLOOKUP(X58,aux!$G$1:$I$22,3,FALSE)</f>
        <v>cero coma siete cinco</v>
      </c>
      <c r="BQ58" s="66" t="str">
        <f t="shared" si="39"/>
        <v>Por</v>
      </c>
      <c r="BR58" s="66" t="str">
        <f>VLOOKUP(C58,aux!$D$1:$E$307,2,FALSE)</f>
        <v>España</v>
      </c>
      <c r="BS58" s="66" t="str">
        <f t="shared" si="40"/>
        <v>Un Mil</v>
      </c>
      <c r="BT58" s="66" t="str">
        <f t="shared" si="41"/>
        <v>Cero</v>
      </c>
      <c r="BU58" s="66" t="str">
        <f t="shared" si="42"/>
        <v>Cero</v>
      </c>
      <c r="BV58" s="137"/>
      <c r="BW58" s="51"/>
      <c r="BX58" s="137"/>
      <c r="BY58" s="143"/>
      <c r="BZ58" s="137"/>
      <c r="CA58" s="1112">
        <v>42920</v>
      </c>
      <c r="CB58" s="342">
        <v>42920</v>
      </c>
      <c r="CC58" s="342">
        <v>42922</v>
      </c>
      <c r="CD58" s="434" t="s">
        <v>2233</v>
      </c>
      <c r="CE58" s="342">
        <v>42922</v>
      </c>
      <c r="CF58" s="434" t="s">
        <v>2233</v>
      </c>
      <c r="CG58" s="342">
        <v>42922</v>
      </c>
      <c r="CH58" s="741"/>
      <c r="CI58" s="155">
        <v>1</v>
      </c>
      <c r="CJ58" s="67" t="s">
        <v>2280</v>
      </c>
      <c r="CK58" s="67" t="s">
        <v>2612</v>
      </c>
      <c r="CL58" s="102" t="str">
        <f t="shared" si="23"/>
        <v>BIATRANS, SL_ ES_B25200643_DOT_EN_2sig</v>
      </c>
      <c r="CM58" s="102" t="str">
        <f t="shared" si="24"/>
        <v>BIATRANS, SL_ES_B25200643_CPA_EN_2sig</v>
      </c>
      <c r="CN58" s="102" t="str">
        <f t="shared" si="25"/>
        <v>BIATRANS, SL_ ES_B25200643_DOT_EN_2sig_stamped</v>
      </c>
      <c r="CO58" s="102" t="str">
        <f t="shared" si="26"/>
        <v>BIATRANS, SL_ES_B25200643_DOT_EN_o</v>
      </c>
      <c r="CP58" s="102" t="str">
        <f t="shared" si="27"/>
        <v>BIATRANS, SL_ES_B25200643_DOT_EN_o_stamped</v>
      </c>
      <c r="CQ58" s="102" t="str">
        <f t="shared" si="28"/>
        <v>BIATRANS, SL_ES_B25200643_powers</v>
      </c>
      <c r="CR58" s="68" t="s">
        <v>49</v>
      </c>
      <c r="CS58" s="68" t="s">
        <v>49</v>
      </c>
      <c r="CT58" s="61" t="s">
        <v>49</v>
      </c>
      <c r="CU58" s="148">
        <f t="shared" si="54"/>
        <v>0</v>
      </c>
      <c r="CV58" s="56" t="s">
        <v>2118</v>
      </c>
      <c r="CW58" s="56" t="b">
        <v>1</v>
      </c>
      <c r="CX58" s="152"/>
      <c r="CY58" s="208"/>
      <c r="CZ58" s="208"/>
      <c r="DA58" s="320"/>
      <c r="DB58" s="320"/>
      <c r="DC58" s="208"/>
      <c r="DD58" s="208"/>
      <c r="DE58" s="320"/>
      <c r="DF58" s="320"/>
      <c r="DG58" s="152"/>
      <c r="DH58" s="152"/>
      <c r="DI58" s="152"/>
      <c r="DJ58" s="320"/>
      <c r="DK58" s="320"/>
      <c r="DL58" s="152"/>
      <c r="DM58" s="210"/>
      <c r="DN58" s="208"/>
      <c r="DO58" s="319" t="s">
        <v>3001</v>
      </c>
      <c r="DP58" s="262"/>
      <c r="DQ58" s="940"/>
      <c r="DR58" s="342"/>
      <c r="DS58" s="522"/>
      <c r="DT58" s="69" t="s">
        <v>49</v>
      </c>
      <c r="DU58" s="69"/>
      <c r="DV58" s="87"/>
      <c r="DW58" s="228" t="s">
        <v>206</v>
      </c>
      <c r="DX58" s="87"/>
      <c r="DY58" s="87"/>
      <c r="DZ58" s="87"/>
      <c r="EA58" s="359" t="str">
        <f t="shared" si="29"/>
        <v>39</v>
      </c>
      <c r="EB58" s="359">
        <v>39</v>
      </c>
      <c r="EC58" s="88"/>
      <c r="ED58" s="88"/>
      <c r="EE58" s="88" t="e">
        <f>IF(CX57=#REF!,"gleich","ungleich")</f>
        <v>#REF!</v>
      </c>
      <c r="EF58" s="186"/>
      <c r="EG58" s="186"/>
      <c r="EH58" s="186"/>
      <c r="EI58" s="186"/>
      <c r="EJ58" s="186"/>
      <c r="EK58" s="186"/>
      <c r="EL58" s="186"/>
      <c r="EM58" s="173"/>
      <c r="EN58" s="186"/>
      <c r="EO58" s="186"/>
      <c r="EP58" s="724"/>
      <c r="EQ58" s="196" t="s">
        <v>6088</v>
      </c>
      <c r="ER58" s="382" t="s">
        <v>6109</v>
      </c>
      <c r="ES58" s="382"/>
      <c r="ET58" s="108"/>
      <c r="EU58" s="182" t="str">
        <f t="shared" si="30"/>
        <v>BIATRANS, SL, ES_B25200643_sinv.pdf</v>
      </c>
    </row>
    <row r="59" spans="1:172" ht="72">
      <c r="A59" s="1000" t="s">
        <v>84</v>
      </c>
      <c r="B59" s="638" t="s">
        <v>4650</v>
      </c>
      <c r="C59" s="338" t="s">
        <v>42</v>
      </c>
      <c r="D59" s="186" t="s">
        <v>247</v>
      </c>
      <c r="E59" s="186"/>
      <c r="F59" s="186"/>
      <c r="G59" s="186"/>
      <c r="H59" s="186"/>
      <c r="I59" s="191" t="s">
        <v>248</v>
      </c>
      <c r="J59" s="191" t="s">
        <v>6736</v>
      </c>
      <c r="K59" s="191" t="s">
        <v>2635</v>
      </c>
      <c r="L59" s="571" t="s">
        <v>85</v>
      </c>
      <c r="M59" s="199"/>
      <c r="N59" s="846" t="s">
        <v>2104</v>
      </c>
      <c r="O59" s="384" t="s">
        <v>1967</v>
      </c>
      <c r="P59" s="540"/>
      <c r="Q59" s="539">
        <v>100</v>
      </c>
      <c r="R59" s="540">
        <v>0</v>
      </c>
      <c r="S59" s="338"/>
      <c r="T59" s="63"/>
      <c r="U59" s="63"/>
      <c r="V59" s="425">
        <v>0</v>
      </c>
      <c r="W59" s="425">
        <v>0</v>
      </c>
      <c r="X59" s="919">
        <v>0.7</v>
      </c>
      <c r="Y59" s="425">
        <v>2.5</v>
      </c>
      <c r="Z59" s="41" t="s">
        <v>45</v>
      </c>
      <c r="AA59" s="41" t="s">
        <v>45</v>
      </c>
      <c r="AB59" s="188" t="s">
        <v>3212</v>
      </c>
      <c r="AC59" s="13" t="s">
        <v>7377</v>
      </c>
      <c r="AD59" s="813" t="s">
        <v>5689</v>
      </c>
      <c r="AE59" s="723">
        <v>42928</v>
      </c>
      <c r="AF59" s="356"/>
      <c r="AG59" s="732"/>
      <c r="AH59" s="927" t="s">
        <v>192</v>
      </c>
      <c r="AI59" s="63" t="s">
        <v>5764</v>
      </c>
      <c r="AJ59" s="63" t="str">
        <f t="shared" si="32"/>
        <v>NO</v>
      </c>
      <c r="AK59" s="64" t="str">
        <f>VLOOKUP(X59,aux!$G$1:$I$22,2,FALSE)</f>
        <v>zero point seven</v>
      </c>
      <c r="AL59" s="64" t="str">
        <f>VLOOKUP(X59,aux!$G$1:$J$22,4,FALSE)</f>
        <v>null komma sieben</v>
      </c>
      <c r="AM59" s="214">
        <f t="shared" si="1"/>
        <v>70</v>
      </c>
      <c r="AN59" s="214" t="str">
        <f>IF(INT(AM59)=AM59,EnglishNumber(AM59), _xlfn.CONCAT(EnglishNumber(INT(AM59)), " point ", EnglishNumber(ROUND(INT((AM59 - INT(AM59)) * 10),  0)), " ", EnglishNumber(ROUND((AM59 - INT(AM59))*100 - (INT((AM59-INT(AM59))*10)*10), 0))))</f>
        <v>seventy</v>
      </c>
      <c r="AO59" s="214" t="str">
        <f>IF(INT(AM59)=AM59,FctZahl_In_Worten(AM59), _xlfn.CONCAT(FctZahl_In_Worten(INT(AM59)), " komma ", FctZahl_In_Worten(ROUND(INT((AM59 - INT(AM59)) * 10),  0)), " ", FctZahl_In_Worten(ROUND((AM59 - INT(AM59))*100 - (INT((AM59-INT(AM59))*10)*10), 0))))</f>
        <v>siebzig</v>
      </c>
      <c r="AP59" s="64" t="str">
        <f>EnglishNumber(Q59)</f>
        <v>one hundred</v>
      </c>
      <c r="AQ59" s="64" t="str">
        <f>FctZahl_In_Worten(Q59)</f>
        <v>einhundert</v>
      </c>
      <c r="AR59" s="64" t="str">
        <f>FctZahl_In_Worten(R59)</f>
        <v>null</v>
      </c>
      <c r="AS59" s="64" t="str">
        <f>VLOOKUP(V59,aux!$K$1:$M$11,2,FALSE)</f>
        <v>zero</v>
      </c>
      <c r="AT59" s="64" t="str">
        <f>VLOOKUP(W59,aux!$K$1:$M$11,2,FALSE)</f>
        <v>zero</v>
      </c>
      <c r="AU59" s="64" t="str">
        <f t="shared" si="47"/>
        <v/>
      </c>
      <c r="AV59" s="49" t="str">
        <f t="shared" si="51"/>
        <v/>
      </c>
      <c r="AW59" s="65" t="str">
        <f t="shared" si="48"/>
        <v>ES_77509699K_CPA_EN</v>
      </c>
      <c r="AX59" s="65" t="str">
        <f t="shared" si="49"/>
        <v>ES_77509699K_DoT_EN</v>
      </c>
      <c r="AY59" s="65" t="str">
        <f t="shared" si="50"/>
        <v>ES_77509699K_Dis_EN</v>
      </c>
      <c r="AZ59" s="65" t="str">
        <f t="shared" si="7"/>
        <v>ES_77509699K_CPA_DE</v>
      </c>
      <c r="BA59" s="65" t="str">
        <f t="shared" si="8"/>
        <v>ES_77509699K_DoT_DE</v>
      </c>
      <c r="BB59" s="65" t="str">
        <f t="shared" si="9"/>
        <v>ES_77509699K_CPA_ES</v>
      </c>
      <c r="BC59" s="215" t="str">
        <f t="shared" si="10"/>
        <v>ES_77509699K_DoT_ES</v>
      </c>
      <c r="BD59" s="65" t="str">
        <f t="shared" si="11"/>
        <v>BLAS SANCHEZ MORENO</v>
      </c>
      <c r="BE59" s="64" t="str">
        <f>VLOOKUP(C59,aux!$A$1:$B$260,2,FALSE)</f>
        <v>Spain</v>
      </c>
      <c r="BF59" s="64" t="str">
        <f>VLOOKUP(C59,aux!$A$1:$C$260,3,FALSE)</f>
        <v>Spanien</v>
      </c>
      <c r="BG59" s="66" t="str">
        <f t="shared" si="12"/>
        <v/>
      </c>
      <c r="BH59" s="66" t="str">
        <f t="shared" si="33"/>
        <v/>
      </c>
      <c r="BI59" s="66">
        <f t="shared" si="53"/>
        <v>0</v>
      </c>
      <c r="BJ59" s="66" t="str">
        <f t="shared" si="55"/>
        <v/>
      </c>
      <c r="BK59" s="66" t="str">
        <f t="shared" si="55"/>
        <v>and its</v>
      </c>
      <c r="BL59" s="66" t="str">
        <f t="shared" si="35"/>
        <v/>
      </c>
      <c r="BM59" s="66" t="str">
        <f t="shared" si="36"/>
        <v>und</v>
      </c>
      <c r="BN59" s="66" t="str">
        <f t="shared" si="37"/>
        <v/>
      </c>
      <c r="BO59" s="66" t="str">
        <f t="shared" si="38"/>
        <v>y su</v>
      </c>
      <c r="BP59" s="216" t="str">
        <f>VLOOKUP(X59,aux!$G$1:$I$22,3,FALSE)</f>
        <v xml:space="preserve">cero coma siete </v>
      </c>
      <c r="BQ59" s="66" t="str">
        <f t="shared" si="39"/>
        <v>Por</v>
      </c>
      <c r="BR59" s="66" t="str">
        <f>VLOOKUP(C59,aux!$D$1:$E$307,2,FALSE)</f>
        <v>España</v>
      </c>
      <c r="BS59" s="66" t="str">
        <f t="shared" si="40"/>
        <v>Ciento</v>
      </c>
      <c r="BT59" s="66" t="str">
        <f t="shared" si="41"/>
        <v>Cero</v>
      </c>
      <c r="BU59" s="66" t="str">
        <f t="shared" si="42"/>
        <v>Cero</v>
      </c>
      <c r="BV59" s="137"/>
      <c r="BW59" s="51"/>
      <c r="BX59" s="137"/>
      <c r="BY59" s="143"/>
      <c r="BZ59" s="137"/>
      <c r="CA59" s="1112">
        <v>42920</v>
      </c>
      <c r="CB59" s="342">
        <v>42920</v>
      </c>
      <c r="CC59" s="342">
        <v>42921</v>
      </c>
      <c r="CD59" s="434"/>
      <c r="CE59" s="342">
        <v>42922</v>
      </c>
      <c r="CF59" s="434"/>
      <c r="CG59" s="342">
        <v>42922</v>
      </c>
      <c r="CH59" s="739"/>
      <c r="CI59" s="155">
        <v>1</v>
      </c>
      <c r="CJ59" s="67" t="s">
        <v>2281</v>
      </c>
      <c r="CK59" s="67" t="s">
        <v>2462</v>
      </c>
      <c r="CL59" s="102" t="str">
        <f t="shared" si="23"/>
        <v>BLAS SANCHEZ MORENO_ ES_77509699K_DOT_EN_2sig</v>
      </c>
      <c r="CM59" s="102" t="str">
        <f t="shared" si="24"/>
        <v>BLAS SANCHEZ MORENO_ES_77509699K_CPA_EN_2sig</v>
      </c>
      <c r="CN59" s="102" t="str">
        <f t="shared" si="25"/>
        <v>BLAS SANCHEZ MORENO_ ES_77509699K_DOT_EN_2sig_stamped</v>
      </c>
      <c r="CO59" s="102" t="str">
        <f t="shared" si="26"/>
        <v>BLAS SANCHEZ MORENO_ES_77509699K_DOT_EN_o</v>
      </c>
      <c r="CP59" s="102" t="str">
        <f t="shared" si="27"/>
        <v>BLAS SANCHEZ MORENO_ES_77509699K_DOT_EN_o_stamped</v>
      </c>
      <c r="CQ59" s="102" t="str">
        <f t="shared" si="28"/>
        <v>BLAS SANCHEZ MORENO_ES_77509699K_powers</v>
      </c>
      <c r="CR59" s="68" t="s">
        <v>49</v>
      </c>
      <c r="CS59" s="68" t="s">
        <v>49</v>
      </c>
      <c r="CT59" s="61" t="s">
        <v>49</v>
      </c>
      <c r="CU59" s="148">
        <f t="shared" si="54"/>
        <v>1</v>
      </c>
      <c r="CV59" s="56" t="b">
        <v>1</v>
      </c>
      <c r="CW59" s="56" t="b">
        <v>1</v>
      </c>
      <c r="CX59" s="152"/>
      <c r="CY59" s="208"/>
      <c r="CZ59" s="208"/>
      <c r="DA59" s="320"/>
      <c r="DB59" s="320"/>
      <c r="DC59" s="208"/>
      <c r="DD59" s="208"/>
      <c r="DE59" s="320"/>
      <c r="DF59" s="320"/>
      <c r="DG59" s="52"/>
      <c r="DH59" s="152"/>
      <c r="DI59" s="152"/>
      <c r="DJ59" s="320"/>
      <c r="DK59" s="320"/>
      <c r="DL59" s="152"/>
      <c r="DM59" s="210"/>
      <c r="DN59" s="208"/>
      <c r="DO59" s="315">
        <v>43073</v>
      </c>
      <c r="DP59" s="338"/>
      <c r="DQ59" s="940"/>
      <c r="DR59" s="342"/>
      <c r="DS59" s="522"/>
      <c r="DT59" s="69" t="s">
        <v>49</v>
      </c>
      <c r="DU59" s="69"/>
      <c r="DV59" s="87"/>
      <c r="DW59" s="87"/>
      <c r="DX59" s="87"/>
      <c r="DY59" s="87"/>
      <c r="DZ59" s="87"/>
      <c r="EA59" s="359" t="str">
        <f t="shared" si="29"/>
        <v>40</v>
      </c>
      <c r="EB59" s="359">
        <v>40</v>
      </c>
      <c r="EC59" s="88"/>
      <c r="ED59" s="88"/>
      <c r="EE59" s="88" t="e">
        <f>IF(CX58=#REF!,"gleich","ungleich")</f>
        <v>#REF!</v>
      </c>
      <c r="EF59" s="186"/>
      <c r="EG59" s="186"/>
      <c r="EH59" s="186"/>
      <c r="EI59" s="186"/>
      <c r="EJ59" s="186"/>
      <c r="EK59" s="186"/>
      <c r="EL59" s="186"/>
      <c r="EM59" s="173"/>
      <c r="EN59" s="186"/>
      <c r="EO59" s="186"/>
      <c r="EP59" s="724"/>
      <c r="EQ59" s="382" t="s">
        <v>6100</v>
      </c>
      <c r="ER59" s="382" t="s">
        <v>6100</v>
      </c>
      <c r="ES59" s="382"/>
      <c r="ET59" s="108"/>
      <c r="EU59" s="182" t="str">
        <f t="shared" si="30"/>
        <v>BLAS SANCHEZ MORENO, ES_77509699K_sinv.pdf</v>
      </c>
    </row>
    <row r="60" spans="1:172" ht="72">
      <c r="A60" s="1015" t="s">
        <v>250</v>
      </c>
      <c r="B60" s="638" t="s">
        <v>2212</v>
      </c>
      <c r="C60" s="338" t="s">
        <v>42</v>
      </c>
      <c r="D60" s="186" t="s">
        <v>3301</v>
      </c>
      <c r="E60" s="382" t="s">
        <v>253</v>
      </c>
      <c r="F60" s="186" t="s">
        <v>59</v>
      </c>
      <c r="G60" s="186"/>
      <c r="H60" s="186"/>
      <c r="I60" s="191"/>
      <c r="J60" s="191" t="s">
        <v>1968</v>
      </c>
      <c r="K60" s="191" t="s">
        <v>256</v>
      </c>
      <c r="L60" s="571" t="s">
        <v>257</v>
      </c>
      <c r="M60" s="199"/>
      <c r="N60" s="846" t="s">
        <v>1707</v>
      </c>
      <c r="O60" s="384" t="s">
        <v>1708</v>
      </c>
      <c r="P60" s="540">
        <v>949</v>
      </c>
      <c r="Q60" s="539">
        <v>1000</v>
      </c>
      <c r="R60" s="540">
        <v>0</v>
      </c>
      <c r="S60" s="338"/>
      <c r="T60" s="63"/>
      <c r="U60" s="63"/>
      <c r="V60" s="425">
        <v>500</v>
      </c>
      <c r="W60" s="425">
        <v>500</v>
      </c>
      <c r="X60" s="919">
        <v>0.7</v>
      </c>
      <c r="Y60" s="425">
        <v>2.5</v>
      </c>
      <c r="Z60" s="81" t="s">
        <v>254</v>
      </c>
      <c r="AA60" s="81" t="s">
        <v>255</v>
      </c>
      <c r="AB60" s="188" t="s">
        <v>3212</v>
      </c>
      <c r="AC60" s="13" t="s">
        <v>7377</v>
      </c>
      <c r="AD60" s="813" t="s">
        <v>5689</v>
      </c>
      <c r="AE60" s="723">
        <v>42928</v>
      </c>
      <c r="AF60" s="191" t="s">
        <v>7546</v>
      </c>
      <c r="AG60" s="894"/>
      <c r="AH60" s="927" t="s">
        <v>38</v>
      </c>
      <c r="AI60" s="63" t="s">
        <v>5764</v>
      </c>
      <c r="AJ60" s="63" t="str">
        <f t="shared" si="32"/>
        <v>NO</v>
      </c>
      <c r="AK60" s="64" t="str">
        <f>VLOOKUP(X60,aux!$G$1:$I$22,2,FALSE)</f>
        <v>zero point seven</v>
      </c>
      <c r="AL60" s="64" t="str">
        <f>VLOOKUP(X60,aux!$G$1:$J$22,4,FALSE)</f>
        <v>null komma sieben</v>
      </c>
      <c r="AM60" s="214">
        <f t="shared" si="1"/>
        <v>70</v>
      </c>
      <c r="AN60" s="214" t="str">
        <f>IF(INT(AM60)=AM60,EnglishNumber(AM60), _xlfn.CONCAT(EnglishNumber(INT(AM60)), " point ", EnglishNumber(ROUND(INT((AM60 - INT(AM60)) * 10),  0)), " ", EnglishNumber(ROUND((AM60 - INT(AM60))*100 - (INT((AM60-INT(AM60))*10)*10), 0))))</f>
        <v>seventy</v>
      </c>
      <c r="AO60" s="214" t="str">
        <f>IF(INT(AM60)=AM60,FctZahl_In_Worten(AM60), _xlfn.CONCAT(FctZahl_In_Worten(INT(AM60)), " komma ", FctZahl_In_Worten(ROUND(INT((AM60 - INT(AM60)) * 10),  0)), " ", FctZahl_In_Worten(ROUND((AM60 - INT(AM60))*100 - (INT((AM60-INT(AM60))*10)*10), 0))))</f>
        <v>siebzig</v>
      </c>
      <c r="AP60" s="64" t="str">
        <f>EnglishNumber(Q60)</f>
        <v>one thousand</v>
      </c>
      <c r="AQ60" s="64" t="str">
        <f>FctZahl_In_Worten(Q60)</f>
        <v>eintausend</v>
      </c>
      <c r="AR60" s="64" t="str">
        <f>FctZahl_In_Worten(R60)</f>
        <v>null</v>
      </c>
      <c r="AS60" s="64" t="str">
        <f>VLOOKUP(V60,aux!$K$1:$M$11,2,FALSE)</f>
        <v>five hundred</v>
      </c>
      <c r="AT60" s="64" t="str">
        <f>VLOOKUP(W60,aux!$K$1:$M$11,2,FALSE)</f>
        <v>five hundred</v>
      </c>
      <c r="AU60" s="64" t="str">
        <f t="shared" si="47"/>
        <v>For</v>
      </c>
      <c r="AV60" s="49" t="str">
        <f t="shared" si="51"/>
        <v>Carmen Campillo, administrador único</v>
      </c>
      <c r="AW60" s="65" t="str">
        <f t="shared" si="48"/>
        <v>ES_B73783003_CPA_EN</v>
      </c>
      <c r="AX60" s="65" t="str">
        <f t="shared" si="49"/>
        <v>ES_B73783003_DoT_EN</v>
      </c>
      <c r="AY60" s="65" t="str">
        <f t="shared" si="50"/>
        <v>ES_B73783003_Dis_EN</v>
      </c>
      <c r="AZ60" s="65" t="str">
        <f t="shared" si="7"/>
        <v>ES_B73783003_CPA_DE</v>
      </c>
      <c r="BA60" s="65" t="str">
        <f t="shared" si="8"/>
        <v>ES_B73783003_DoT_DE</v>
      </c>
      <c r="BB60" s="65" t="str">
        <f t="shared" si="9"/>
        <v>ES_B73783003_CPA_ES</v>
      </c>
      <c r="BC60" s="215" t="str">
        <f t="shared" si="10"/>
        <v>ES_B73783003_DoT_ES</v>
      </c>
      <c r="BD60" s="65" t="str">
        <f t="shared" si="11"/>
        <v>CAMPILLO PALMERA SL</v>
      </c>
      <c r="BE60" s="64" t="str">
        <f>VLOOKUP(C60,aux!$A$1:$B$260,2,FALSE)</f>
        <v>Spain</v>
      </c>
      <c r="BF60" s="64" t="str">
        <f>VLOOKUP(C60,aux!$A$1:$C$260,3,FALSE)</f>
        <v>Spanien</v>
      </c>
      <c r="BG60" s="66" t="str">
        <f t="shared" si="12"/>
        <v>represented by  Carmen Campillo, administrador único</v>
      </c>
      <c r="BH60" s="66" t="str">
        <f t="shared" si="33"/>
        <v>representado por Carmen Campillo, administrador único</v>
      </c>
      <c r="BI60" s="66">
        <f t="shared" si="53"/>
        <v>1</v>
      </c>
      <c r="BJ60" s="66" t="str">
        <f t="shared" si="55"/>
        <v/>
      </c>
      <c r="BK60" s="66" t="str">
        <f t="shared" si="55"/>
        <v/>
      </c>
      <c r="BL60" s="66" t="str">
        <f t="shared" si="35"/>
        <v/>
      </c>
      <c r="BM60" s="66" t="str">
        <f t="shared" si="36"/>
        <v/>
      </c>
      <c r="BN60" s="66" t="str">
        <f t="shared" si="37"/>
        <v/>
      </c>
      <c r="BO60" s="66" t="str">
        <f t="shared" si="38"/>
        <v/>
      </c>
      <c r="BP60" s="216" t="str">
        <f>VLOOKUP(X60,aux!$G$1:$I$22,3,FALSE)</f>
        <v xml:space="preserve">cero coma siete </v>
      </c>
      <c r="BQ60" s="66" t="str">
        <f t="shared" si="39"/>
        <v>Por</v>
      </c>
      <c r="BR60" s="66" t="str">
        <f>VLOOKUP(C60,aux!$D$1:$E$307,2,FALSE)</f>
        <v>España</v>
      </c>
      <c r="BS60" s="66" t="str">
        <f t="shared" si="40"/>
        <v>Un Mil</v>
      </c>
      <c r="BT60" s="66" t="str">
        <f t="shared" si="41"/>
        <v>Quinientos</v>
      </c>
      <c r="BU60" s="66" t="str">
        <f t="shared" si="42"/>
        <v>Quinientos</v>
      </c>
      <c r="BV60" s="319" t="s">
        <v>1788</v>
      </c>
      <c r="BW60" s="52" t="s">
        <v>195</v>
      </c>
      <c r="BX60" s="137">
        <v>42915</v>
      </c>
      <c r="BY60" s="143" t="s">
        <v>258</v>
      </c>
      <c r="BZ60" s="137">
        <v>42916</v>
      </c>
      <c r="CA60" s="1112" t="s">
        <v>199</v>
      </c>
      <c r="CB60" s="342">
        <v>42914</v>
      </c>
      <c r="CC60" s="342">
        <v>42915</v>
      </c>
      <c r="CD60" s="434"/>
      <c r="CE60" s="342">
        <v>42918</v>
      </c>
      <c r="CF60" s="434"/>
      <c r="CG60" s="342">
        <v>42922</v>
      </c>
      <c r="CH60" s="497"/>
      <c r="CI60" s="155"/>
      <c r="CJ60" s="61" t="s">
        <v>2282</v>
      </c>
      <c r="CK60" s="67" t="s">
        <v>2463</v>
      </c>
      <c r="CL60" s="102" t="str">
        <f t="shared" si="23"/>
        <v>CAMPILLO PALMERA SL_ ES_B73783003_DOT_EN_2sig</v>
      </c>
      <c r="CM60" s="102" t="str">
        <f t="shared" si="24"/>
        <v>CAMPILLO PALMERA SL_ES_B73783003_CPA_EN_2sig</v>
      </c>
      <c r="CN60" s="102" t="str">
        <f t="shared" si="25"/>
        <v>CAMPILLO PALMERA SL_ ES_B73783003_DOT_EN_2sig_stamped</v>
      </c>
      <c r="CO60" s="102" t="str">
        <f t="shared" si="26"/>
        <v>CAMPILLO PALMERA SL_ES_B73783003_DOT_EN_o</v>
      </c>
      <c r="CP60" s="102" t="str">
        <f t="shared" si="27"/>
        <v>CAMPILLO PALMERA SL_ES_B73783003_DOT_EN_o_stamped</v>
      </c>
      <c r="CQ60" s="102" t="str">
        <f t="shared" si="28"/>
        <v>CAMPILLO PALMERA SL_ES_B73783003_powers</v>
      </c>
      <c r="CR60" s="68" t="s">
        <v>49</v>
      </c>
      <c r="CS60" s="68" t="s">
        <v>49</v>
      </c>
      <c r="CT60" s="61" t="s">
        <v>49</v>
      </c>
      <c r="CU60" s="148">
        <f t="shared" si="54"/>
        <v>3</v>
      </c>
      <c r="CV60" s="56" t="b">
        <v>1</v>
      </c>
      <c r="CW60" s="56" t="b">
        <v>1</v>
      </c>
      <c r="CX60" s="52" t="s">
        <v>58</v>
      </c>
      <c r="CY60" s="148" t="s">
        <v>196</v>
      </c>
      <c r="CZ60" s="148" t="s">
        <v>196</v>
      </c>
      <c r="DA60" s="315" t="s">
        <v>196</v>
      </c>
      <c r="DB60" s="315" t="s">
        <v>196</v>
      </c>
      <c r="DC60" s="208"/>
      <c r="DD60" s="208"/>
      <c r="DE60" s="320"/>
      <c r="DF60" s="320"/>
      <c r="DG60" s="152"/>
      <c r="DH60" s="152"/>
      <c r="DI60" s="152"/>
      <c r="DJ60" s="320"/>
      <c r="DK60" s="320"/>
      <c r="DL60" s="42" t="s">
        <v>1469</v>
      </c>
      <c r="DM60" s="210"/>
      <c r="DN60" s="208"/>
      <c r="DO60" s="315"/>
      <c r="DP60" s="338"/>
      <c r="DQ60" s="940"/>
      <c r="DR60" s="342"/>
      <c r="DS60" s="522"/>
      <c r="DT60" s="69" t="s">
        <v>49</v>
      </c>
      <c r="DU60" s="69"/>
      <c r="DV60" s="87"/>
      <c r="DW60" s="87"/>
      <c r="DX60" s="87"/>
      <c r="DY60" s="87"/>
      <c r="DZ60" s="87"/>
      <c r="EA60" s="359" t="str">
        <f t="shared" si="29"/>
        <v>41</v>
      </c>
      <c r="EB60" s="359">
        <v>41</v>
      </c>
      <c r="EC60" s="88"/>
      <c r="ED60" s="88"/>
      <c r="EE60" s="88" t="e">
        <f>IF(CX59=#REF!,"gleich","ungleich")</f>
        <v>#REF!</v>
      </c>
      <c r="EF60" s="186"/>
      <c r="EG60" s="186"/>
      <c r="EH60" s="186"/>
      <c r="EI60" s="186"/>
      <c r="EJ60" s="186"/>
      <c r="EK60" s="186"/>
      <c r="EL60" s="186"/>
      <c r="EM60" s="173"/>
      <c r="EN60" s="186"/>
      <c r="EO60" s="186"/>
      <c r="EP60" s="724"/>
      <c r="EQ60" s="196" t="s">
        <v>6088</v>
      </c>
      <c r="ER60" s="382" t="s">
        <v>6109</v>
      </c>
      <c r="ES60" s="199"/>
      <c r="ET60" s="108"/>
      <c r="EU60" s="182" t="str">
        <f t="shared" si="30"/>
        <v>CAMPILLO PALMERA SL, ES_B73783003_sinv.pdf</v>
      </c>
    </row>
    <row r="61" spans="1:172" ht="76.5">
      <c r="A61" s="1000" t="s">
        <v>670</v>
      </c>
      <c r="B61" s="638" t="s">
        <v>4651</v>
      </c>
      <c r="C61" s="338" t="s">
        <v>42</v>
      </c>
      <c r="D61" s="186" t="s">
        <v>672</v>
      </c>
      <c r="E61" s="186"/>
      <c r="F61" s="186"/>
      <c r="G61" s="186"/>
      <c r="H61" s="186"/>
      <c r="I61" s="191" t="s">
        <v>663</v>
      </c>
      <c r="J61" s="191" t="s">
        <v>6732</v>
      </c>
      <c r="K61" s="191" t="s">
        <v>6733</v>
      </c>
      <c r="L61" s="1064" t="s">
        <v>7527</v>
      </c>
      <c r="M61" s="1071" t="s">
        <v>7528</v>
      </c>
      <c r="N61" s="847" t="s">
        <v>766</v>
      </c>
      <c r="O61" s="387"/>
      <c r="P61" s="540"/>
      <c r="Q61" s="539">
        <v>100</v>
      </c>
      <c r="R61" s="540">
        <v>0</v>
      </c>
      <c r="S61" s="338"/>
      <c r="T61" s="63"/>
      <c r="U61" s="63"/>
      <c r="V61" s="425">
        <v>0</v>
      </c>
      <c r="W61" s="425">
        <v>0</v>
      </c>
      <c r="X61" s="919">
        <v>0.75</v>
      </c>
      <c r="Y61" s="425">
        <v>2.5</v>
      </c>
      <c r="Z61" s="41" t="s">
        <v>45</v>
      </c>
      <c r="AA61" s="41" t="s">
        <v>45</v>
      </c>
      <c r="AB61" s="188" t="s">
        <v>3212</v>
      </c>
      <c r="AC61" s="13" t="s">
        <v>7377</v>
      </c>
      <c r="AD61" s="813" t="s">
        <v>5689</v>
      </c>
      <c r="AE61" s="723">
        <v>42928</v>
      </c>
      <c r="AF61" s="356"/>
      <c r="AG61" s="728" t="s">
        <v>199</v>
      </c>
      <c r="AH61" s="927" t="s">
        <v>192</v>
      </c>
      <c r="AI61" s="63" t="s">
        <v>5764</v>
      </c>
      <c r="AJ61" s="63" t="str">
        <f t="shared" si="32"/>
        <v>NO</v>
      </c>
      <c r="AK61" s="64" t="str">
        <f>VLOOKUP(X61,aux!$G$1:$I$22,2,FALSE)</f>
        <v>zero point seven five</v>
      </c>
      <c r="AL61" s="64" t="str">
        <f>VLOOKUP(X61,aux!$G$1:$J$22,4,FALSE)</f>
        <v>null komma sieben fünf</v>
      </c>
      <c r="AM61" s="214">
        <f t="shared" si="1"/>
        <v>75</v>
      </c>
      <c r="AN61" s="214" t="str">
        <f>IF(INT(AM61)=AM61,EnglishNumber(AM61), _xlfn.CONCAT(EnglishNumber(INT(AM61)), " point ", EnglishNumber(ROUND(INT((AM61 - INT(AM61)) * 10),  0)), " ", EnglishNumber(ROUND((AM61 - INT(AM61))*100 - (INT((AM61-INT(AM61))*10)*10), 0))))</f>
        <v>seventy-five</v>
      </c>
      <c r="AO61" s="214" t="str">
        <f>IF(INT(AM61)=AM61,FctZahl_In_Worten(AM61), _xlfn.CONCAT(FctZahl_In_Worten(INT(AM61)), " komma ", FctZahl_In_Worten(ROUND(INT((AM61 - INT(AM61)) * 10),  0)), " ", FctZahl_In_Worten(ROUND((AM61 - INT(AM61))*100 - (INT((AM61-INT(AM61))*10)*10), 0))))</f>
        <v>fünfundsiebzig</v>
      </c>
      <c r="AP61" s="64" t="str">
        <f>EnglishNumber(Q61)</f>
        <v>one hundred</v>
      </c>
      <c r="AQ61" s="64" t="str">
        <f>FctZahl_In_Worten(Q61)</f>
        <v>einhundert</v>
      </c>
      <c r="AR61" s="64" t="str">
        <f>FctZahl_In_Worten(R61)</f>
        <v>null</v>
      </c>
      <c r="AS61" s="64" t="str">
        <f>VLOOKUP(V61,aux!$K$1:$M$11,2,FALSE)</f>
        <v>zero</v>
      </c>
      <c r="AT61" s="64" t="str">
        <f>VLOOKUP(W61,aux!$K$1:$M$11,2,FALSE)</f>
        <v>zero</v>
      </c>
      <c r="AU61" s="64" t="str">
        <f t="shared" si="47"/>
        <v/>
      </c>
      <c r="AV61" s="49" t="str">
        <f t="shared" si="51"/>
        <v/>
      </c>
      <c r="AW61" s="65" t="str">
        <f t="shared" si="48"/>
        <v>ES_18890254D_CPA_EN</v>
      </c>
      <c r="AX61" s="65" t="str">
        <f t="shared" si="49"/>
        <v>ES_18890254D_DoT_EN</v>
      </c>
      <c r="AY61" s="65" t="str">
        <f t="shared" si="50"/>
        <v>ES_18890254D_Dis_EN</v>
      </c>
      <c r="AZ61" s="65" t="str">
        <f t="shared" si="7"/>
        <v>ES_18890254D_CPA_DE</v>
      </c>
      <c r="BA61" s="65" t="str">
        <f t="shared" si="8"/>
        <v>ES_18890254D_DoT_DE</v>
      </c>
      <c r="BB61" s="65" t="str">
        <f t="shared" si="9"/>
        <v>ES_18890254D_CPA_ES</v>
      </c>
      <c r="BC61" s="215" t="str">
        <f t="shared" si="10"/>
        <v>ES_18890254D_DoT_ES</v>
      </c>
      <c r="BD61" s="65" t="str">
        <f t="shared" si="11"/>
        <v>CAPILLA TERREN, CONSUELO</v>
      </c>
      <c r="BE61" s="64" t="str">
        <f>VLOOKUP(C61,aux!$A$1:$B$260,2,FALSE)</f>
        <v>Spain</v>
      </c>
      <c r="BF61" s="64" t="str">
        <f>VLOOKUP(C61,aux!$A$1:$C$260,3,FALSE)</f>
        <v>Spanien</v>
      </c>
      <c r="BG61" s="66" t="str">
        <f t="shared" si="12"/>
        <v/>
      </c>
      <c r="BH61" s="66" t="str">
        <f t="shared" si="33"/>
        <v/>
      </c>
      <c r="BI61" s="66">
        <f t="shared" si="53"/>
        <v>0</v>
      </c>
      <c r="BJ61" s="66" t="str">
        <f t="shared" si="55"/>
        <v/>
      </c>
      <c r="BK61" s="66" t="str">
        <f t="shared" si="55"/>
        <v>and its</v>
      </c>
      <c r="BL61" s="66" t="str">
        <f t="shared" si="35"/>
        <v/>
      </c>
      <c r="BM61" s="66" t="str">
        <f t="shared" si="36"/>
        <v>und</v>
      </c>
      <c r="BN61" s="66" t="str">
        <f t="shared" si="37"/>
        <v/>
      </c>
      <c r="BO61" s="66" t="str">
        <f t="shared" si="38"/>
        <v>y su</v>
      </c>
      <c r="BP61" s="216" t="str">
        <f>VLOOKUP(X61,aux!$G$1:$I$22,3,FALSE)</f>
        <v>cero coma siete cinco</v>
      </c>
      <c r="BQ61" s="66" t="str">
        <f t="shared" si="39"/>
        <v>Por</v>
      </c>
      <c r="BR61" s="66" t="str">
        <f>VLOOKUP(C61,aux!$D$1:$E$307,2,FALSE)</f>
        <v>España</v>
      </c>
      <c r="BS61" s="66" t="str">
        <f t="shared" si="40"/>
        <v>Ciento</v>
      </c>
      <c r="BT61" s="66" t="str">
        <f t="shared" si="41"/>
        <v>Cero</v>
      </c>
      <c r="BU61" s="66" t="str">
        <f t="shared" si="42"/>
        <v>Cero</v>
      </c>
      <c r="BV61" s="137"/>
      <c r="BW61" s="51"/>
      <c r="BX61" s="137"/>
      <c r="BY61" s="143"/>
      <c r="BZ61" s="137"/>
      <c r="CA61" s="1112">
        <v>42920</v>
      </c>
      <c r="CB61" s="342">
        <v>42920</v>
      </c>
      <c r="CC61" s="342">
        <v>42921</v>
      </c>
      <c r="CD61" s="434"/>
      <c r="CE61" s="342">
        <v>42922</v>
      </c>
      <c r="CF61" s="434"/>
      <c r="CG61" s="342">
        <v>42922</v>
      </c>
      <c r="CH61" s="741"/>
      <c r="CI61" s="155">
        <v>1</v>
      </c>
      <c r="CJ61" s="61" t="s">
        <v>2283</v>
      </c>
      <c r="CK61" s="67" t="s">
        <v>2464</v>
      </c>
      <c r="CL61" s="102" t="str">
        <f t="shared" si="23"/>
        <v>CAPILLA TERREN, CONSUELO_ ES_18890254D_DOT_EN_2sig</v>
      </c>
      <c r="CM61" s="102" t="str">
        <f t="shared" si="24"/>
        <v>CAPILLA TERREN, CONSUELO_ES_18890254D_CPA_EN_2sig</v>
      </c>
      <c r="CN61" s="102" t="str">
        <f t="shared" si="25"/>
        <v>CAPILLA TERREN, CONSUELO_ ES_18890254D_DOT_EN_2sig_stamped</v>
      </c>
      <c r="CO61" s="102" t="str">
        <f t="shared" si="26"/>
        <v>CAPILLA TERREN, CONSUELO_ES_18890254D_DOT_EN_o</v>
      </c>
      <c r="CP61" s="102" t="str">
        <f t="shared" si="27"/>
        <v>CAPILLA TERREN, CONSUELO_ES_18890254D_DOT_EN_o_stamped</v>
      </c>
      <c r="CQ61" s="102" t="str">
        <f t="shared" si="28"/>
        <v>CAPILLA TERREN, CONSUELO_ES_18890254D_powers</v>
      </c>
      <c r="CR61" s="68" t="s">
        <v>49</v>
      </c>
      <c r="CS61" s="68" t="s">
        <v>49</v>
      </c>
      <c r="CT61" s="61" t="s">
        <v>49</v>
      </c>
      <c r="CU61" s="148">
        <f t="shared" si="54"/>
        <v>1</v>
      </c>
      <c r="CV61" s="56" t="s">
        <v>2117</v>
      </c>
      <c r="CW61" s="56" t="s">
        <v>2120</v>
      </c>
      <c r="CX61" s="152"/>
      <c r="CY61" s="208"/>
      <c r="CZ61" s="208"/>
      <c r="DA61" s="320"/>
      <c r="DB61" s="320"/>
      <c r="DC61" s="208"/>
      <c r="DD61" s="208"/>
      <c r="DE61" s="320"/>
      <c r="DF61" s="320"/>
      <c r="DG61" s="152"/>
      <c r="DH61" s="152"/>
      <c r="DI61" s="152"/>
      <c r="DJ61" s="320"/>
      <c r="DK61" s="320"/>
      <c r="DL61" s="152"/>
      <c r="DM61" s="210"/>
      <c r="DN61" s="208"/>
      <c r="DO61" s="315" t="s">
        <v>2827</v>
      </c>
      <c r="DP61" s="338"/>
      <c r="DQ61" s="940"/>
      <c r="DR61" s="342"/>
      <c r="DS61" s="522"/>
      <c r="DT61" s="69" t="s">
        <v>1469</v>
      </c>
      <c r="DU61" s="69"/>
      <c r="DV61" s="87"/>
      <c r="DW61" s="87"/>
      <c r="DX61" s="87"/>
      <c r="DY61" s="87"/>
      <c r="DZ61" s="87"/>
      <c r="EA61" s="359" t="str">
        <f t="shared" si="29"/>
        <v>42</v>
      </c>
      <c r="EB61" s="359">
        <v>42</v>
      </c>
      <c r="EC61" s="88"/>
      <c r="ED61" s="88"/>
      <c r="EE61" s="88" t="e">
        <f>IF(CX60=#REF!,"gleich","ungleich")</f>
        <v>#REF!</v>
      </c>
      <c r="EF61" s="186"/>
      <c r="EG61" s="186"/>
      <c r="EH61" s="186"/>
      <c r="EI61" s="186"/>
      <c r="EJ61" s="186"/>
      <c r="EK61" s="186"/>
      <c r="EL61" s="186"/>
      <c r="EM61" s="173"/>
      <c r="EN61" s="186"/>
      <c r="EO61" s="186"/>
      <c r="EP61" s="724"/>
      <c r="EQ61" s="382" t="s">
        <v>6100</v>
      </c>
      <c r="ER61" s="382" t="s">
        <v>6100</v>
      </c>
      <c r="ES61" s="382"/>
      <c r="ET61" s="167"/>
      <c r="EU61" s="182" t="str">
        <f t="shared" si="30"/>
        <v>CAPILLA TERREN, CONSUELO, ES_18890254D_sinv.pdf</v>
      </c>
    </row>
    <row r="62" spans="1:172" ht="76.5">
      <c r="A62" s="1000" t="s">
        <v>673</v>
      </c>
      <c r="B62" s="638" t="s">
        <v>4652</v>
      </c>
      <c r="C62" s="338" t="s">
        <v>42</v>
      </c>
      <c r="D62" s="186" t="s">
        <v>675</v>
      </c>
      <c r="E62" s="186"/>
      <c r="F62" s="186"/>
      <c r="G62" s="186"/>
      <c r="H62" s="186"/>
      <c r="I62" s="191" t="s">
        <v>663</v>
      </c>
      <c r="J62" s="191" t="s">
        <v>6732</v>
      </c>
      <c r="K62" s="191" t="s">
        <v>6733</v>
      </c>
      <c r="L62" s="1064" t="s">
        <v>7527</v>
      </c>
      <c r="M62" s="1071" t="s">
        <v>7528</v>
      </c>
      <c r="N62" s="847" t="s">
        <v>766</v>
      </c>
      <c r="O62" s="387"/>
      <c r="P62" s="540"/>
      <c r="Q62" s="539">
        <v>100</v>
      </c>
      <c r="R62" s="540">
        <v>0</v>
      </c>
      <c r="S62" s="338"/>
      <c r="T62" s="63"/>
      <c r="U62" s="63"/>
      <c r="V62" s="425">
        <v>0</v>
      </c>
      <c r="W62" s="425">
        <v>0</v>
      </c>
      <c r="X62" s="919">
        <v>0.75</v>
      </c>
      <c r="Y62" s="425">
        <v>2.5</v>
      </c>
      <c r="Z62" s="41" t="s">
        <v>45</v>
      </c>
      <c r="AA62" s="41" t="s">
        <v>45</v>
      </c>
      <c r="AB62" s="188" t="s">
        <v>3212</v>
      </c>
      <c r="AC62" s="13" t="s">
        <v>7377</v>
      </c>
      <c r="AD62" s="813" t="s">
        <v>5689</v>
      </c>
      <c r="AE62" s="723">
        <v>42928</v>
      </c>
      <c r="AF62" s="356"/>
      <c r="AG62" s="728" t="s">
        <v>199</v>
      </c>
      <c r="AH62" s="927" t="s">
        <v>192</v>
      </c>
      <c r="AI62" s="63" t="s">
        <v>5764</v>
      </c>
      <c r="AJ62" s="63" t="str">
        <f t="shared" si="32"/>
        <v>NO</v>
      </c>
      <c r="AK62" s="64" t="str">
        <f>VLOOKUP(X62,aux!$G$1:$I$22,2,FALSE)</f>
        <v>zero point seven five</v>
      </c>
      <c r="AL62" s="64" t="str">
        <f>VLOOKUP(X62,aux!$G$1:$J$22,4,FALSE)</f>
        <v>null komma sieben fünf</v>
      </c>
      <c r="AM62" s="214">
        <f t="shared" si="1"/>
        <v>75</v>
      </c>
      <c r="AN62" s="214" t="str">
        <f>IF(INT(AM62)=AM62,EnglishNumber(AM62), _xlfn.CONCAT(EnglishNumber(INT(AM62)), " point ", EnglishNumber(ROUND(INT((AM62 - INT(AM62)) * 10),  0)), " ", EnglishNumber(ROUND((AM62 - INT(AM62))*100 - (INT((AM62-INT(AM62))*10)*10), 0))))</f>
        <v>seventy-five</v>
      </c>
      <c r="AO62" s="214" t="str">
        <f>IF(INT(AM62)=AM62,FctZahl_In_Worten(AM62), _xlfn.CONCAT(FctZahl_In_Worten(INT(AM62)), " komma ", FctZahl_In_Worten(ROUND(INT((AM62 - INT(AM62)) * 10),  0)), " ", FctZahl_In_Worten(ROUND((AM62 - INT(AM62))*100 - (INT((AM62-INT(AM62))*10)*10), 0))))</f>
        <v>fünfundsiebzig</v>
      </c>
      <c r="AP62" s="64" t="str">
        <f>EnglishNumber(Q62)</f>
        <v>one hundred</v>
      </c>
      <c r="AQ62" s="64" t="str">
        <f>FctZahl_In_Worten(Q62)</f>
        <v>einhundert</v>
      </c>
      <c r="AR62" s="64" t="str">
        <f>FctZahl_In_Worten(R62)</f>
        <v>null</v>
      </c>
      <c r="AS62" s="64" t="str">
        <f>VLOOKUP(V62,aux!$K$1:$M$11,2,FALSE)</f>
        <v>zero</v>
      </c>
      <c r="AT62" s="64" t="str">
        <f>VLOOKUP(W62,aux!$K$1:$M$11,2,FALSE)</f>
        <v>zero</v>
      </c>
      <c r="AU62" s="64" t="str">
        <f t="shared" si="47"/>
        <v/>
      </c>
      <c r="AV62" s="49" t="str">
        <f t="shared" si="51"/>
        <v/>
      </c>
      <c r="AW62" s="65" t="str">
        <f t="shared" si="48"/>
        <v>ES_73755148J_CPA_EN</v>
      </c>
      <c r="AX62" s="65" t="str">
        <f t="shared" si="49"/>
        <v>ES_73755148J_DoT_EN</v>
      </c>
      <c r="AY62" s="65" t="str">
        <f t="shared" si="50"/>
        <v>ES_73755148J_Dis_EN</v>
      </c>
      <c r="AZ62" s="65" t="str">
        <f t="shared" si="7"/>
        <v>ES_73755148J_CPA_DE</v>
      </c>
      <c r="BA62" s="65" t="str">
        <f t="shared" si="8"/>
        <v>ES_73755148J_DoT_DE</v>
      </c>
      <c r="BB62" s="65" t="str">
        <f t="shared" si="9"/>
        <v>ES_73755148J_CPA_ES</v>
      </c>
      <c r="BC62" s="215" t="str">
        <f t="shared" si="10"/>
        <v>ES_73755148J_DoT_ES</v>
      </c>
      <c r="BD62" s="65" t="str">
        <f t="shared" si="11"/>
        <v>CAPILLA TERREN, MARIA CARMEN</v>
      </c>
      <c r="BE62" s="64" t="str">
        <f>VLOOKUP(C62,aux!$A$1:$B$260,2,FALSE)</f>
        <v>Spain</v>
      </c>
      <c r="BF62" s="64" t="str">
        <f>VLOOKUP(C62,aux!$A$1:$C$260,3,FALSE)</f>
        <v>Spanien</v>
      </c>
      <c r="BG62" s="66" t="str">
        <f t="shared" si="12"/>
        <v/>
      </c>
      <c r="BH62" s="66" t="str">
        <f t="shared" si="33"/>
        <v/>
      </c>
      <c r="BI62" s="66">
        <f t="shared" si="53"/>
        <v>0</v>
      </c>
      <c r="BJ62" s="66" t="str">
        <f t="shared" si="55"/>
        <v/>
      </c>
      <c r="BK62" s="66" t="str">
        <f t="shared" si="55"/>
        <v>and its</v>
      </c>
      <c r="BL62" s="66" t="str">
        <f t="shared" si="35"/>
        <v/>
      </c>
      <c r="BM62" s="66" t="str">
        <f t="shared" si="36"/>
        <v>und</v>
      </c>
      <c r="BN62" s="66" t="str">
        <f t="shared" si="37"/>
        <v/>
      </c>
      <c r="BO62" s="66" t="str">
        <f t="shared" si="38"/>
        <v>y su</v>
      </c>
      <c r="BP62" s="216" t="str">
        <f>VLOOKUP(X62,aux!$G$1:$I$22,3,FALSE)</f>
        <v>cero coma siete cinco</v>
      </c>
      <c r="BQ62" s="66" t="str">
        <f t="shared" si="39"/>
        <v>Por</v>
      </c>
      <c r="BR62" s="66" t="str">
        <f>VLOOKUP(C62,aux!$D$1:$E$307,2,FALSE)</f>
        <v>España</v>
      </c>
      <c r="BS62" s="66" t="str">
        <f t="shared" si="40"/>
        <v>Ciento</v>
      </c>
      <c r="BT62" s="66" t="str">
        <f t="shared" si="41"/>
        <v>Cero</v>
      </c>
      <c r="BU62" s="66" t="str">
        <f t="shared" si="42"/>
        <v>Cero</v>
      </c>
      <c r="BV62" s="137"/>
      <c r="BW62" s="51"/>
      <c r="BX62" s="137"/>
      <c r="BY62" s="143"/>
      <c r="BZ62" s="137"/>
      <c r="CA62" s="1112">
        <v>42920</v>
      </c>
      <c r="CB62" s="342">
        <v>42920</v>
      </c>
      <c r="CC62" s="342">
        <v>42921</v>
      </c>
      <c r="CD62" s="434"/>
      <c r="CE62" s="342">
        <v>42922</v>
      </c>
      <c r="CF62" s="434"/>
      <c r="CG62" s="342">
        <v>42922</v>
      </c>
      <c r="CH62" s="741"/>
      <c r="CI62" s="155">
        <v>1</v>
      </c>
      <c r="CJ62" s="67" t="s">
        <v>2284</v>
      </c>
      <c r="CK62" s="67" t="s">
        <v>2465</v>
      </c>
      <c r="CL62" s="102" t="str">
        <f t="shared" si="23"/>
        <v>CAPILLA TERREN, MARIA CARMEN_ ES_73755148J_DOT_EN_2sig</v>
      </c>
      <c r="CM62" s="102" t="str">
        <f t="shared" si="24"/>
        <v>CAPILLA TERREN, MARIA CARMEN_ES_73755148J_CPA_EN_2sig</v>
      </c>
      <c r="CN62" s="102" t="str">
        <f t="shared" si="25"/>
        <v>CAPILLA TERREN, MARIA CARMEN_ ES_73755148J_DOT_EN_2sig_stamped</v>
      </c>
      <c r="CO62" s="102" t="str">
        <f t="shared" si="26"/>
        <v>CAPILLA TERREN, MARIA CARMEN_ES_73755148J_DOT_EN_o</v>
      </c>
      <c r="CP62" s="102" t="str">
        <f t="shared" si="27"/>
        <v>CAPILLA TERREN, MARIA CARMEN_ES_73755148J_DOT_EN_o_stamped</v>
      </c>
      <c r="CQ62" s="102" t="str">
        <f t="shared" si="28"/>
        <v>CAPILLA TERREN, MARIA CARMEN_ES_73755148J_powers</v>
      </c>
      <c r="CR62" s="68" t="s">
        <v>49</v>
      </c>
      <c r="CS62" s="68" t="s">
        <v>49</v>
      </c>
      <c r="CT62" s="61" t="s">
        <v>49</v>
      </c>
      <c r="CU62" s="148">
        <f t="shared" si="54"/>
        <v>1</v>
      </c>
      <c r="CV62" s="56" t="s">
        <v>2117</v>
      </c>
      <c r="CW62" s="56" t="s">
        <v>2120</v>
      </c>
      <c r="CX62" s="152"/>
      <c r="CY62" s="208" t="s">
        <v>2233</v>
      </c>
      <c r="CZ62" s="208" t="s">
        <v>2233</v>
      </c>
      <c r="DA62" s="320" t="s">
        <v>2233</v>
      </c>
      <c r="DB62" s="320" t="s">
        <v>2233</v>
      </c>
      <c r="DC62" s="208">
        <v>1</v>
      </c>
      <c r="DD62" s="208">
        <v>0</v>
      </c>
      <c r="DE62" s="320"/>
      <c r="DF62" s="320"/>
      <c r="DG62" s="152" t="s">
        <v>49</v>
      </c>
      <c r="DH62" s="152" t="s">
        <v>2238</v>
      </c>
      <c r="DI62" s="152" t="s">
        <v>190</v>
      </c>
      <c r="DJ62" s="320"/>
      <c r="DK62" s="320"/>
      <c r="DL62" s="152" t="s">
        <v>49</v>
      </c>
      <c r="DM62" s="210"/>
      <c r="DN62" s="208"/>
      <c r="DO62" s="315" t="s">
        <v>2827</v>
      </c>
      <c r="DP62" s="338"/>
      <c r="DQ62" s="940"/>
      <c r="DR62" s="342"/>
      <c r="DS62" s="522"/>
      <c r="DT62" s="69" t="s">
        <v>1469</v>
      </c>
      <c r="DU62" s="69"/>
      <c r="DV62" s="87"/>
      <c r="DW62" s="87"/>
      <c r="DX62" s="87"/>
      <c r="DY62" s="87"/>
      <c r="DZ62" s="87"/>
      <c r="EA62" s="359" t="str">
        <f t="shared" si="29"/>
        <v>43</v>
      </c>
      <c r="EB62" s="359">
        <v>43</v>
      </c>
      <c r="EC62" s="88"/>
      <c r="ED62" s="88"/>
      <c r="EE62" s="88" t="e">
        <f>IF(CX61=#REF!,"gleich","ungleich")</f>
        <v>#REF!</v>
      </c>
      <c r="EF62" s="186"/>
      <c r="EG62" s="186"/>
      <c r="EH62" s="186"/>
      <c r="EI62" s="186"/>
      <c r="EJ62" s="186"/>
      <c r="EK62" s="186"/>
      <c r="EL62" s="186"/>
      <c r="EM62" s="173"/>
      <c r="EN62" s="186"/>
      <c r="EO62" s="186"/>
      <c r="EP62" s="724"/>
      <c r="EQ62" s="382" t="s">
        <v>6100</v>
      </c>
      <c r="ER62" s="382" t="s">
        <v>6100</v>
      </c>
      <c r="ES62" s="382"/>
      <c r="ET62" s="108"/>
      <c r="EU62" s="182" t="str">
        <f t="shared" si="30"/>
        <v>CAPILLA TERREN, MARIA CARMEN, ES_73755148J_sinv.pdf</v>
      </c>
    </row>
    <row r="63" spans="1:172" ht="72">
      <c r="A63" s="1000" t="s">
        <v>260</v>
      </c>
      <c r="B63" s="638" t="s">
        <v>4653</v>
      </c>
      <c r="C63" s="338" t="s">
        <v>42</v>
      </c>
      <c r="D63" s="186" t="s">
        <v>262</v>
      </c>
      <c r="E63" s="186"/>
      <c r="F63" s="186"/>
      <c r="G63" s="186"/>
      <c r="H63" s="186"/>
      <c r="I63" s="191" t="s">
        <v>2816</v>
      </c>
      <c r="J63" s="191" t="s">
        <v>6731</v>
      </c>
      <c r="K63" s="191"/>
      <c r="L63" s="571" t="s">
        <v>194</v>
      </c>
      <c r="M63" s="199"/>
      <c r="N63" s="846" t="s">
        <v>1709</v>
      </c>
      <c r="O63" s="384" t="s">
        <v>165</v>
      </c>
      <c r="P63" s="540">
        <v>6</v>
      </c>
      <c r="Q63" s="539">
        <v>500</v>
      </c>
      <c r="R63" s="540">
        <v>0</v>
      </c>
      <c r="S63" s="338"/>
      <c r="T63" s="63"/>
      <c r="U63" s="63"/>
      <c r="V63" s="425">
        <v>100</v>
      </c>
      <c r="W63" s="425">
        <v>50</v>
      </c>
      <c r="X63" s="919">
        <v>0.7</v>
      </c>
      <c r="Y63" s="425">
        <v>2.5</v>
      </c>
      <c r="Z63" s="41" t="s">
        <v>45</v>
      </c>
      <c r="AA63" s="41" t="s">
        <v>45</v>
      </c>
      <c r="AB63" s="188" t="s">
        <v>3212</v>
      </c>
      <c r="AC63" s="13" t="s">
        <v>7377</v>
      </c>
      <c r="AD63" s="813" t="s">
        <v>5689</v>
      </c>
      <c r="AE63" s="723">
        <v>42928</v>
      </c>
      <c r="AF63" s="1111" t="s">
        <v>7567</v>
      </c>
      <c r="AG63" s="732"/>
      <c r="AH63" s="927" t="s">
        <v>192</v>
      </c>
      <c r="AI63" s="63" t="s">
        <v>5764</v>
      </c>
      <c r="AJ63" s="63" t="str">
        <f t="shared" si="32"/>
        <v>NO</v>
      </c>
      <c r="AK63" s="64" t="str">
        <f>VLOOKUP(X63,aux!$G$1:$I$22,2,FALSE)</f>
        <v>zero point seven</v>
      </c>
      <c r="AL63" s="64" t="str">
        <f>VLOOKUP(X63,aux!$G$1:$J$22,4,FALSE)</f>
        <v>null komma sieben</v>
      </c>
      <c r="AM63" s="214">
        <f t="shared" si="1"/>
        <v>70</v>
      </c>
      <c r="AN63" s="214" t="str">
        <f>IF(INT(AM63)=AM63,EnglishNumber(AM63), _xlfn.CONCAT(EnglishNumber(INT(AM63)), " point ", EnglishNumber(ROUND(INT((AM63 - INT(AM63)) * 10),  0)), " ", EnglishNumber(ROUND((AM63 - INT(AM63))*100 - (INT((AM63-INT(AM63))*10)*10), 0))))</f>
        <v>seventy</v>
      </c>
      <c r="AO63" s="214" t="str">
        <f>IF(INT(AM63)=AM63,FctZahl_In_Worten(AM63), _xlfn.CONCAT(FctZahl_In_Worten(INT(AM63)), " komma ", FctZahl_In_Worten(ROUND(INT((AM63 - INT(AM63)) * 10),  0)), " ", FctZahl_In_Worten(ROUND((AM63 - INT(AM63))*100 - (INT((AM63-INT(AM63))*10)*10), 0))))</f>
        <v>siebzig</v>
      </c>
      <c r="AP63" s="64" t="str">
        <f>EnglishNumber(Q63)</f>
        <v>five hundred</v>
      </c>
      <c r="AQ63" s="64" t="str">
        <f>FctZahl_In_Worten(Q63)</f>
        <v>fünfhundert</v>
      </c>
      <c r="AR63" s="64" t="str">
        <f>FctZahl_In_Worten(R63)</f>
        <v>null</v>
      </c>
      <c r="AS63" s="64" t="str">
        <f>VLOOKUP(V63,aux!$K$1:$M$11,2,FALSE)</f>
        <v>one hundred</v>
      </c>
      <c r="AT63" s="64" t="str">
        <f>VLOOKUP(W63,aux!$K$1:$M$11,2,FALSE)</f>
        <v>fifty</v>
      </c>
      <c r="AU63" s="64" t="str">
        <f t="shared" si="47"/>
        <v/>
      </c>
      <c r="AV63" s="49" t="str">
        <f t="shared" si="51"/>
        <v/>
      </c>
      <c r="AW63" s="65" t="str">
        <f t="shared" si="48"/>
        <v>ES_27495933P_CPA_EN</v>
      </c>
      <c r="AX63" s="65" t="str">
        <f t="shared" si="49"/>
        <v>ES_27495933P_DoT_EN</v>
      </c>
      <c r="AY63" s="65" t="str">
        <f t="shared" si="50"/>
        <v>ES_27495933P_Dis_EN</v>
      </c>
      <c r="AZ63" s="65" t="str">
        <f t="shared" si="7"/>
        <v>ES_27495933P_CPA_DE</v>
      </c>
      <c r="BA63" s="65" t="str">
        <f t="shared" si="8"/>
        <v>ES_27495933P_DoT_DE</v>
      </c>
      <c r="BB63" s="65" t="str">
        <f t="shared" si="9"/>
        <v>ES_27495933P_CPA_ES</v>
      </c>
      <c r="BC63" s="215" t="str">
        <f t="shared" si="10"/>
        <v>ES_27495933P_DoT_ES</v>
      </c>
      <c r="BD63" s="65" t="str">
        <f t="shared" si="11"/>
        <v>CARMEN LOPEZ NIETO</v>
      </c>
      <c r="BE63" s="64" t="str">
        <f>VLOOKUP(C63,aux!$A$1:$B$260,2,FALSE)</f>
        <v>Spain</v>
      </c>
      <c r="BF63" s="64" t="str">
        <f>VLOOKUP(C63,aux!$A$1:$C$260,3,FALSE)</f>
        <v>Spanien</v>
      </c>
      <c r="BG63" s="66" t="str">
        <f t="shared" si="12"/>
        <v/>
      </c>
      <c r="BH63" s="66" t="str">
        <f t="shared" si="33"/>
        <v/>
      </c>
      <c r="BI63" s="66">
        <f t="shared" si="53"/>
        <v>0</v>
      </c>
      <c r="BJ63" s="66" t="str">
        <f t="shared" si="55"/>
        <v/>
      </c>
      <c r="BK63" s="66" t="str">
        <f t="shared" si="55"/>
        <v>and its</v>
      </c>
      <c r="BL63" s="66" t="str">
        <f t="shared" si="35"/>
        <v/>
      </c>
      <c r="BM63" s="66" t="str">
        <f t="shared" si="36"/>
        <v>und</v>
      </c>
      <c r="BN63" s="66" t="str">
        <f t="shared" si="37"/>
        <v/>
      </c>
      <c r="BO63" s="66" t="str">
        <f t="shared" si="38"/>
        <v>y su</v>
      </c>
      <c r="BP63" s="216" t="str">
        <f>VLOOKUP(X63,aux!$G$1:$I$22,3,FALSE)</f>
        <v xml:space="preserve">cero coma siete </v>
      </c>
      <c r="BQ63" s="66" t="str">
        <f t="shared" si="39"/>
        <v>Por</v>
      </c>
      <c r="BR63" s="66" t="str">
        <f>VLOOKUP(C63,aux!$D$1:$E$307,2,FALSE)</f>
        <v>España</v>
      </c>
      <c r="BS63" s="66" t="str">
        <f t="shared" si="40"/>
        <v>Quinientos</v>
      </c>
      <c r="BT63" s="66" t="str">
        <f t="shared" si="41"/>
        <v>Ciento</v>
      </c>
      <c r="BU63" s="66" t="str">
        <f t="shared" si="42"/>
        <v>Cincuenta</v>
      </c>
      <c r="BV63" s="319"/>
      <c r="BW63" s="52" t="s">
        <v>195</v>
      </c>
      <c r="BX63" s="137">
        <v>42916</v>
      </c>
      <c r="BY63" s="143" t="s">
        <v>197</v>
      </c>
      <c r="BZ63" s="137">
        <v>42919</v>
      </c>
      <c r="CA63" s="1112" t="s">
        <v>199</v>
      </c>
      <c r="CB63" s="342">
        <v>42916</v>
      </c>
      <c r="CC63" s="342">
        <v>42921</v>
      </c>
      <c r="CD63" s="434"/>
      <c r="CE63" s="342">
        <v>42922</v>
      </c>
      <c r="CF63" s="434"/>
      <c r="CG63" s="342">
        <v>42926</v>
      </c>
      <c r="CH63" s="739"/>
      <c r="CI63" s="155"/>
      <c r="CJ63" s="67" t="s">
        <v>2285</v>
      </c>
      <c r="CK63" s="67" t="s">
        <v>2466</v>
      </c>
      <c r="CL63" s="102" t="str">
        <f t="shared" si="23"/>
        <v>CARMEN LOPEZ NIETO_ ES_27495933P_DOT_EN_2sig</v>
      </c>
      <c r="CM63" s="102" t="str">
        <f t="shared" si="24"/>
        <v>CARMEN LOPEZ NIETO_ES_27495933P_CPA_EN_2sig</v>
      </c>
      <c r="CN63" s="102" t="str">
        <f t="shared" si="25"/>
        <v>CARMEN LOPEZ NIETO_ ES_27495933P_DOT_EN_2sig_stamped</v>
      </c>
      <c r="CO63" s="102" t="str">
        <f t="shared" si="26"/>
        <v>CARMEN LOPEZ NIETO_ES_27495933P_DOT_EN_o</v>
      </c>
      <c r="CP63" s="102" t="str">
        <f t="shared" si="27"/>
        <v>CARMEN LOPEZ NIETO_ES_27495933P_DOT_EN_o_stamped</v>
      </c>
      <c r="CQ63" s="102" t="str">
        <f t="shared" si="28"/>
        <v>CARMEN LOPEZ NIETO_ES_27495933P_powers</v>
      </c>
      <c r="CR63" s="68" t="s">
        <v>49</v>
      </c>
      <c r="CS63" s="68" t="s">
        <v>49</v>
      </c>
      <c r="CT63" s="61" t="s">
        <v>49</v>
      </c>
      <c r="CU63" s="148">
        <f t="shared" si="54"/>
        <v>1</v>
      </c>
      <c r="CV63" s="56" t="b">
        <v>1</v>
      </c>
      <c r="CW63" s="56" t="b">
        <v>1</v>
      </c>
      <c r="CX63" s="153" t="s">
        <v>196</v>
      </c>
      <c r="CY63" s="208"/>
      <c r="CZ63" s="208"/>
      <c r="DA63" s="320"/>
      <c r="DB63" s="320"/>
      <c r="DC63" s="208"/>
      <c r="DD63" s="208"/>
      <c r="DE63" s="320"/>
      <c r="DF63" s="320"/>
      <c r="DG63" s="235" t="s">
        <v>1469</v>
      </c>
      <c r="DH63" s="152"/>
      <c r="DI63" s="152"/>
      <c r="DJ63" s="320"/>
      <c r="DK63" s="320"/>
      <c r="DL63" s="152"/>
      <c r="DM63" s="210"/>
      <c r="DN63" s="208"/>
      <c r="DO63" s="315" t="s">
        <v>2734</v>
      </c>
      <c r="DP63" s="338"/>
      <c r="DQ63" s="940"/>
      <c r="DR63" s="342"/>
      <c r="DS63" s="522"/>
      <c r="DT63" s="69" t="s">
        <v>49</v>
      </c>
      <c r="DU63" s="69"/>
      <c r="DV63" s="87"/>
      <c r="DW63" s="87"/>
      <c r="DX63" s="87"/>
      <c r="DY63" s="87"/>
      <c r="DZ63" s="87"/>
      <c r="EA63" s="359" t="str">
        <f t="shared" si="29"/>
        <v>44</v>
      </c>
      <c r="EB63" s="359">
        <v>44</v>
      </c>
      <c r="EC63" s="88"/>
      <c r="ED63" s="88"/>
      <c r="EE63" s="88" t="e">
        <f>IF(CX62=#REF!,"gleich","ungleich")</f>
        <v>#REF!</v>
      </c>
      <c r="EF63" s="186"/>
      <c r="EG63" s="186"/>
      <c r="EH63" s="186"/>
      <c r="EI63" s="186"/>
      <c r="EJ63" s="186"/>
      <c r="EK63" s="186"/>
      <c r="EL63" s="186"/>
      <c r="EM63" s="173"/>
      <c r="EN63" s="186"/>
      <c r="EO63" s="186"/>
      <c r="EP63" s="724"/>
      <c r="EQ63" s="382" t="s">
        <v>6100</v>
      </c>
      <c r="ER63" s="382" t="s">
        <v>6100</v>
      </c>
      <c r="ES63" s="382"/>
      <c r="ET63" s="108"/>
      <c r="EU63" s="182" t="str">
        <f t="shared" si="30"/>
        <v>CARMEN LOPEZ NIETO, ES_27495933P_sinv.pdf</v>
      </c>
    </row>
    <row r="64" spans="1:172" ht="72">
      <c r="A64" s="1015" t="s">
        <v>263</v>
      </c>
      <c r="B64" s="638" t="s">
        <v>2163</v>
      </c>
      <c r="C64" s="338" t="s">
        <v>42</v>
      </c>
      <c r="D64" s="186" t="s">
        <v>265</v>
      </c>
      <c r="E64" s="186" t="s">
        <v>266</v>
      </c>
      <c r="F64" s="186" t="s">
        <v>52</v>
      </c>
      <c r="G64" s="186"/>
      <c r="H64" s="186"/>
      <c r="I64" s="191"/>
      <c r="J64" s="191" t="s">
        <v>1971</v>
      </c>
      <c r="K64" s="191" t="s">
        <v>267</v>
      </c>
      <c r="L64" s="571" t="s">
        <v>268</v>
      </c>
      <c r="M64" s="199"/>
      <c r="N64" s="846" t="s">
        <v>1710</v>
      </c>
      <c r="O64" s="384" t="s">
        <v>229</v>
      </c>
      <c r="P64" s="540">
        <v>22</v>
      </c>
      <c r="Q64" s="539">
        <v>1000</v>
      </c>
      <c r="R64" s="540">
        <v>0</v>
      </c>
      <c r="S64" s="338"/>
      <c r="T64" s="63"/>
      <c r="U64" s="63"/>
      <c r="V64" s="425">
        <v>0</v>
      </c>
      <c r="W64" s="425">
        <v>0</v>
      </c>
      <c r="X64" s="919">
        <v>0.75</v>
      </c>
      <c r="Y64" s="425">
        <v>2.5</v>
      </c>
      <c r="Z64" s="41" t="s">
        <v>45</v>
      </c>
      <c r="AA64" s="41" t="s">
        <v>45</v>
      </c>
      <c r="AB64" s="188" t="s">
        <v>3212</v>
      </c>
      <c r="AC64" s="13" t="s">
        <v>7377</v>
      </c>
      <c r="AD64" s="813" t="s">
        <v>5689</v>
      </c>
      <c r="AE64" s="723">
        <v>42928</v>
      </c>
      <c r="AF64" s="356"/>
      <c r="AG64" s="728"/>
      <c r="AH64" s="927" t="s">
        <v>38</v>
      </c>
      <c r="AI64" s="63" t="s">
        <v>5764</v>
      </c>
      <c r="AJ64" s="63" t="str">
        <f t="shared" si="32"/>
        <v>NO</v>
      </c>
      <c r="AK64" s="64" t="str">
        <f>VLOOKUP(X64,aux!$G$1:$I$22,2,FALSE)</f>
        <v>zero point seven five</v>
      </c>
      <c r="AL64" s="64" t="str">
        <f>VLOOKUP(X64,aux!$G$1:$J$22,4,FALSE)</f>
        <v>null komma sieben fünf</v>
      </c>
      <c r="AM64" s="214">
        <f t="shared" si="1"/>
        <v>75</v>
      </c>
      <c r="AN64" s="214" t="str">
        <f>IF(INT(AM64)=AM64,EnglishNumber(AM64), _xlfn.CONCAT(EnglishNumber(INT(AM64)), " point ", EnglishNumber(ROUND(INT((AM64 - INT(AM64)) * 10),  0)), " ", EnglishNumber(ROUND((AM64 - INT(AM64))*100 - (INT((AM64-INT(AM64))*10)*10), 0))))</f>
        <v>seventy-five</v>
      </c>
      <c r="AO64" s="214" t="str">
        <f>IF(INT(AM64)=AM64,FctZahl_In_Worten(AM64), _xlfn.CONCAT(FctZahl_In_Worten(INT(AM64)), " komma ", FctZahl_In_Worten(ROUND(INT((AM64 - INT(AM64)) * 10),  0)), " ", FctZahl_In_Worten(ROUND((AM64 - INT(AM64))*100 - (INT((AM64-INT(AM64))*10)*10), 0))))</f>
        <v>fünfundsiebzig</v>
      </c>
      <c r="AP64" s="64" t="str">
        <f>EnglishNumber(Q64)</f>
        <v>one thousand</v>
      </c>
      <c r="AQ64" s="64" t="str">
        <f>FctZahl_In_Worten(Q64)</f>
        <v>eintausend</v>
      </c>
      <c r="AR64" s="64" t="str">
        <f>FctZahl_In_Worten(R64)</f>
        <v>null</v>
      </c>
      <c r="AS64" s="64" t="str">
        <f>VLOOKUP(V64,aux!$K$1:$M$11,2,FALSE)</f>
        <v>zero</v>
      </c>
      <c r="AT64" s="64" t="str">
        <f>VLOOKUP(W64,aux!$K$1:$M$11,2,FALSE)</f>
        <v>zero</v>
      </c>
      <c r="AU64" s="64" t="str">
        <f t="shared" si="47"/>
        <v>For</v>
      </c>
      <c r="AV64" s="49" t="str">
        <f t="shared" si="51"/>
        <v>ANTONIO BAUTISTA VILLALBA, administrador solidario</v>
      </c>
      <c r="AW64" s="65" t="str">
        <f t="shared" si="48"/>
        <v>ES_B11026440_CPA_EN</v>
      </c>
      <c r="AX64" s="65" t="str">
        <f t="shared" si="49"/>
        <v>ES_B11026440_DoT_EN</v>
      </c>
      <c r="AY64" s="65" t="str">
        <f t="shared" si="50"/>
        <v>ES_B11026440_Dis_EN</v>
      </c>
      <c r="AZ64" s="65" t="str">
        <f t="shared" si="7"/>
        <v>ES_B11026440_CPA_DE</v>
      </c>
      <c r="BA64" s="65" t="str">
        <f t="shared" si="8"/>
        <v>ES_B11026440_DoT_DE</v>
      </c>
      <c r="BB64" s="65" t="str">
        <f t="shared" si="9"/>
        <v>ES_B11026440_CPA_ES</v>
      </c>
      <c r="BC64" s="215" t="str">
        <f t="shared" si="10"/>
        <v>ES_B11026440_DoT_ES</v>
      </c>
      <c r="BD64" s="65" t="str">
        <f t="shared" si="11"/>
        <v>Caro Bautista y Sanchez SL</v>
      </c>
      <c r="BE64" s="64" t="str">
        <f>VLOOKUP(C64,aux!$A$1:$B$260,2,FALSE)</f>
        <v>Spain</v>
      </c>
      <c r="BF64" s="64" t="str">
        <f>VLOOKUP(C64,aux!$A$1:$C$260,3,FALSE)</f>
        <v>Spanien</v>
      </c>
      <c r="BG64" s="66" t="str">
        <f t="shared" si="12"/>
        <v>represented by  ANTONIO BAUTISTA VILLALBA, administrador solidario</v>
      </c>
      <c r="BH64" s="66" t="str">
        <f t="shared" si="33"/>
        <v>representado por ANTONIO BAUTISTA VILLALBA, administrador solidario</v>
      </c>
      <c r="BI64" s="66">
        <f t="shared" si="53"/>
        <v>1</v>
      </c>
      <c r="BJ64" s="66" t="str">
        <f t="shared" si="55"/>
        <v/>
      </c>
      <c r="BK64" s="66" t="str">
        <f t="shared" si="55"/>
        <v/>
      </c>
      <c r="BL64" s="66" t="str">
        <f t="shared" si="35"/>
        <v/>
      </c>
      <c r="BM64" s="66" t="str">
        <f t="shared" si="36"/>
        <v/>
      </c>
      <c r="BN64" s="66" t="str">
        <f t="shared" si="37"/>
        <v/>
      </c>
      <c r="BO64" s="66" t="str">
        <f t="shared" si="38"/>
        <v/>
      </c>
      <c r="BP64" s="216" t="str">
        <f>VLOOKUP(X64,aux!$G$1:$I$22,3,FALSE)</f>
        <v>cero coma siete cinco</v>
      </c>
      <c r="BQ64" s="66" t="str">
        <f t="shared" si="39"/>
        <v>Por</v>
      </c>
      <c r="BR64" s="66" t="str">
        <f>VLOOKUP(C64,aux!$D$1:$E$307,2,FALSE)</f>
        <v>España</v>
      </c>
      <c r="BS64" s="66" t="str">
        <f t="shared" si="40"/>
        <v>Un Mil</v>
      </c>
      <c r="BT64" s="66" t="str">
        <f t="shared" si="41"/>
        <v>Cero</v>
      </c>
      <c r="BU64" s="66" t="str">
        <f t="shared" si="42"/>
        <v>Cero</v>
      </c>
      <c r="BV64" s="319">
        <v>42902</v>
      </c>
      <c r="BW64" s="52" t="s">
        <v>5816</v>
      </c>
      <c r="BX64" s="137">
        <v>42915</v>
      </c>
      <c r="BY64" s="143" t="s">
        <v>269</v>
      </c>
      <c r="BZ64" s="137">
        <v>42919</v>
      </c>
      <c r="CA64" s="1112" t="s">
        <v>199</v>
      </c>
      <c r="CB64" s="342">
        <v>42914</v>
      </c>
      <c r="CC64" s="342">
        <v>42914</v>
      </c>
      <c r="CD64" s="434"/>
      <c r="CE64" s="342">
        <v>42915</v>
      </c>
      <c r="CF64" s="434"/>
      <c r="CG64" s="342">
        <v>42922</v>
      </c>
      <c r="CH64" s="741"/>
      <c r="CI64" s="155">
        <v>1</v>
      </c>
      <c r="CJ64" s="67" t="s">
        <v>2286</v>
      </c>
      <c r="CK64" s="67" t="s">
        <v>2467</v>
      </c>
      <c r="CL64" s="102" t="str">
        <f t="shared" si="23"/>
        <v>Caro Bautista y Sanchez SL_ ES_B11026440_DOT_EN_2sig</v>
      </c>
      <c r="CM64" s="102" t="str">
        <f t="shared" si="24"/>
        <v>Caro Bautista y Sanchez SL_ES_B11026440_CPA_EN_2sig</v>
      </c>
      <c r="CN64" s="102" t="str">
        <f t="shared" si="25"/>
        <v>Caro Bautista y Sanchez SL_ ES_B11026440_DOT_EN_2sig_stamped</v>
      </c>
      <c r="CO64" s="102" t="str">
        <f t="shared" si="26"/>
        <v>Caro Bautista y Sanchez SL_ES_B11026440_DOT_EN_o</v>
      </c>
      <c r="CP64" s="102" t="str">
        <f t="shared" si="27"/>
        <v>Caro Bautista y Sanchez SL_ES_B11026440_DOT_EN_o_stamped</v>
      </c>
      <c r="CQ64" s="102" t="str">
        <f t="shared" si="28"/>
        <v>Caro Bautista y Sanchez SL_ES_B11026440_powers</v>
      </c>
      <c r="CR64" s="68" t="s">
        <v>49</v>
      </c>
      <c r="CS64" s="68" t="s">
        <v>49</v>
      </c>
      <c r="CT64" s="61" t="s">
        <v>49</v>
      </c>
      <c r="CU64" s="148">
        <f t="shared" si="54"/>
        <v>1</v>
      </c>
      <c r="CV64" s="56" t="b">
        <v>1</v>
      </c>
      <c r="CW64" s="56" t="b">
        <v>1</v>
      </c>
      <c r="CX64" s="52" t="s">
        <v>58</v>
      </c>
      <c r="CY64" s="148">
        <v>1</v>
      </c>
      <c r="CZ64" s="148">
        <v>1</v>
      </c>
      <c r="DA64" s="315">
        <v>42914</v>
      </c>
      <c r="DB64" s="315">
        <v>42914</v>
      </c>
      <c r="DC64" s="208">
        <v>1</v>
      </c>
      <c r="DD64" s="208">
        <v>1</v>
      </c>
      <c r="DE64" s="320"/>
      <c r="DF64" s="320"/>
      <c r="DG64" s="52" t="s">
        <v>5385</v>
      </c>
      <c r="DH64" s="152" t="s">
        <v>2232</v>
      </c>
      <c r="DI64" s="152" t="s">
        <v>2232</v>
      </c>
      <c r="DJ64" s="320"/>
      <c r="DK64" s="320"/>
      <c r="DL64" s="152" t="s">
        <v>49</v>
      </c>
      <c r="DM64" s="210"/>
      <c r="DN64" s="208"/>
      <c r="DO64" s="315"/>
      <c r="DP64" s="338"/>
      <c r="DQ64" s="940"/>
      <c r="DR64" s="342"/>
      <c r="DS64" s="522"/>
      <c r="DT64" s="69" t="s">
        <v>49</v>
      </c>
      <c r="DU64" s="69"/>
      <c r="DV64" s="87"/>
      <c r="DW64" s="87"/>
      <c r="DX64" s="87"/>
      <c r="DY64" s="87"/>
      <c r="DZ64" s="87"/>
      <c r="EA64" s="359" t="str">
        <f t="shared" si="29"/>
        <v>45</v>
      </c>
      <c r="EB64" s="359">
        <v>45</v>
      </c>
      <c r="EC64" s="88"/>
      <c r="ED64" s="88"/>
      <c r="EE64" s="88" t="e">
        <f>IF(CX63=#REF!,"gleich","ungleich")</f>
        <v>#REF!</v>
      </c>
      <c r="EF64" s="186"/>
      <c r="EG64" s="186"/>
      <c r="EH64" s="186"/>
      <c r="EI64" s="186"/>
      <c r="EJ64" s="186"/>
      <c r="EK64" s="186"/>
      <c r="EL64" s="186"/>
      <c r="EM64" s="173"/>
      <c r="EN64" s="186"/>
      <c r="EO64" s="186"/>
      <c r="EP64" s="724"/>
      <c r="EQ64" s="196" t="s">
        <v>6088</v>
      </c>
      <c r="ER64" s="382" t="s">
        <v>6109</v>
      </c>
      <c r="ES64" s="199"/>
      <c r="ET64" s="108"/>
      <c r="EU64" s="182" t="str">
        <f t="shared" si="30"/>
        <v>Caro Bautista y Sanchez SL, ES_B11026440_sinv.pdf</v>
      </c>
      <c r="EV64" s="169"/>
      <c r="EW64" s="169"/>
      <c r="EX64" s="169"/>
      <c r="EY64" s="169"/>
      <c r="EZ64" s="169"/>
      <c r="FA64" s="169"/>
      <c r="FB64" s="169"/>
      <c r="FC64" s="169"/>
      <c r="FD64" s="169"/>
      <c r="FE64" s="169"/>
      <c r="FF64" s="169"/>
      <c r="FG64" s="169"/>
      <c r="FH64" s="169"/>
      <c r="FI64" s="169"/>
      <c r="FJ64" s="169"/>
      <c r="FK64" s="169"/>
      <c r="FL64" s="169"/>
      <c r="FM64" s="169"/>
      <c r="FN64" s="169"/>
      <c r="FO64" s="169"/>
      <c r="FP64" s="169"/>
    </row>
    <row r="65" spans="1:172" ht="72">
      <c r="A65" s="1000" t="s">
        <v>270</v>
      </c>
      <c r="B65" s="638" t="s">
        <v>2131</v>
      </c>
      <c r="C65" s="338" t="s">
        <v>42</v>
      </c>
      <c r="D65" s="186" t="s">
        <v>272</v>
      </c>
      <c r="E65" s="186" t="s">
        <v>273</v>
      </c>
      <c r="F65" s="186" t="s">
        <v>59</v>
      </c>
      <c r="G65" s="186"/>
      <c r="H65" s="186"/>
      <c r="I65" s="191">
        <v>0</v>
      </c>
      <c r="J65" s="191" t="s">
        <v>274</v>
      </c>
      <c r="K65" s="191" t="s">
        <v>2777</v>
      </c>
      <c r="L65" s="500" t="s">
        <v>276</v>
      </c>
      <c r="M65" s="199"/>
      <c r="N65" s="1196" t="s">
        <v>1972</v>
      </c>
      <c r="O65" s="1207" t="s">
        <v>141</v>
      </c>
      <c r="P65" s="540">
        <v>30</v>
      </c>
      <c r="Q65" s="539">
        <v>1000</v>
      </c>
      <c r="R65" s="540">
        <v>0</v>
      </c>
      <c r="S65" s="338"/>
      <c r="T65" s="63"/>
      <c r="U65" s="63"/>
      <c r="V65" s="425">
        <v>500</v>
      </c>
      <c r="W65" s="425">
        <v>250</v>
      </c>
      <c r="X65" s="919">
        <v>0.7</v>
      </c>
      <c r="Y65" s="425">
        <v>2.5</v>
      </c>
      <c r="Z65" s="41" t="s">
        <v>45</v>
      </c>
      <c r="AA65" s="41" t="s">
        <v>45</v>
      </c>
      <c r="AB65" s="188" t="s">
        <v>3212</v>
      </c>
      <c r="AC65" s="13" t="s">
        <v>7377</v>
      </c>
      <c r="AD65" s="813" t="s">
        <v>5689</v>
      </c>
      <c r="AE65" s="723">
        <v>42928</v>
      </c>
      <c r="AF65" s="1107" t="s">
        <v>7552</v>
      </c>
      <c r="AG65" s="1094"/>
      <c r="AH65" s="927" t="s">
        <v>38</v>
      </c>
      <c r="AI65" s="63" t="s">
        <v>5764</v>
      </c>
      <c r="AJ65" s="63" t="str">
        <f t="shared" si="32"/>
        <v>NO</v>
      </c>
      <c r="AK65" s="64" t="str">
        <f>VLOOKUP(X65,aux!$G$1:$I$22,2,FALSE)</f>
        <v>zero point seven</v>
      </c>
      <c r="AL65" s="64" t="str">
        <f>VLOOKUP(X65,aux!$G$1:$J$22,4,FALSE)</f>
        <v>null komma sieben</v>
      </c>
      <c r="AM65" s="214">
        <f t="shared" si="1"/>
        <v>70</v>
      </c>
      <c r="AN65" s="214" t="str">
        <f>IF(INT(AM65)=AM65,EnglishNumber(AM65), _xlfn.CONCAT(EnglishNumber(INT(AM65)), " point ", EnglishNumber(ROUND(INT((AM65 - INT(AM65)) * 10),  0)), " ", EnglishNumber(ROUND((AM65 - INT(AM65))*100 - (INT((AM65-INT(AM65))*10)*10), 0))))</f>
        <v>seventy</v>
      </c>
      <c r="AO65" s="214" t="str">
        <f>IF(INT(AM65)=AM65,FctZahl_In_Worten(AM65), _xlfn.CONCAT(FctZahl_In_Worten(INT(AM65)), " komma ", FctZahl_In_Worten(ROUND(INT((AM65 - INT(AM65)) * 10),  0)), " ", FctZahl_In_Worten(ROUND((AM65 - INT(AM65))*100 - (INT((AM65-INT(AM65))*10)*10), 0))))</f>
        <v>siebzig</v>
      </c>
      <c r="AP65" s="64" t="str">
        <f>EnglishNumber(Q65)</f>
        <v>one thousand</v>
      </c>
      <c r="AQ65" s="64" t="str">
        <f>FctZahl_In_Worten(Q65)</f>
        <v>eintausend</v>
      </c>
      <c r="AR65" s="64" t="str">
        <f>FctZahl_In_Worten(R65)</f>
        <v>null</v>
      </c>
      <c r="AS65" s="64" t="str">
        <f>VLOOKUP(V65,aux!$K$1:$M$11,2,FALSE)</f>
        <v>five hundred</v>
      </c>
      <c r="AT65" s="64" t="str">
        <f>VLOOKUP(W65,aux!$K$1:$M$11,2,FALSE)</f>
        <v>two hundred and fifty</v>
      </c>
      <c r="AU65" s="64" t="str">
        <f t="shared" si="47"/>
        <v>For</v>
      </c>
      <c r="AV65" s="49" t="str">
        <f t="shared" si="51"/>
        <v>FRANCISCO JOSE ROMERO GARCIA, administrador único</v>
      </c>
      <c r="AW65" s="65" t="str">
        <f t="shared" si="48"/>
        <v>ES_A21227723_CPA_EN</v>
      </c>
      <c r="AX65" s="65" t="str">
        <f t="shared" si="49"/>
        <v>ES_A21227723_DoT_EN</v>
      </c>
      <c r="AY65" s="65" t="str">
        <f t="shared" si="50"/>
        <v>ES_A21227723_Dis_EN</v>
      </c>
      <c r="AZ65" s="65" t="str">
        <f t="shared" si="7"/>
        <v>ES_A21227723_CPA_DE</v>
      </c>
      <c r="BA65" s="65" t="str">
        <f t="shared" si="8"/>
        <v>ES_A21227723_DoT_DE</v>
      </c>
      <c r="BB65" s="65" t="str">
        <f t="shared" si="9"/>
        <v>ES_A21227723_CPA_ES</v>
      </c>
      <c r="BC65" s="215" t="str">
        <f t="shared" si="10"/>
        <v>ES_A21227723_DoT_ES</v>
      </c>
      <c r="BD65" s="65" t="str">
        <f t="shared" si="11"/>
        <v>CISTERNAS DE BONARES SA</v>
      </c>
      <c r="BE65" s="64" t="str">
        <f>VLOOKUP(C65,aux!$A$1:$B$260,2,FALSE)</f>
        <v>Spain</v>
      </c>
      <c r="BF65" s="64" t="str">
        <f>VLOOKUP(C65,aux!$A$1:$C$260,3,FALSE)</f>
        <v>Spanien</v>
      </c>
      <c r="BG65" s="66" t="str">
        <f t="shared" si="12"/>
        <v>represented by  FRANCISCO JOSE ROMERO GARCIA, administrador único</v>
      </c>
      <c r="BH65" s="66" t="str">
        <f t="shared" si="33"/>
        <v>representado por FRANCISCO JOSE ROMERO GARCIA, administrador único</v>
      </c>
      <c r="BI65" s="66">
        <f t="shared" si="53"/>
        <v>1</v>
      </c>
      <c r="BJ65" s="66" t="str">
        <f t="shared" si="55"/>
        <v/>
      </c>
      <c r="BK65" s="66" t="str">
        <f t="shared" si="55"/>
        <v>and its</v>
      </c>
      <c r="BL65" s="66" t="str">
        <f t="shared" si="35"/>
        <v/>
      </c>
      <c r="BM65" s="66" t="str">
        <f t="shared" si="36"/>
        <v>und</v>
      </c>
      <c r="BN65" s="66" t="str">
        <f t="shared" si="37"/>
        <v/>
      </c>
      <c r="BO65" s="66" t="str">
        <f t="shared" si="38"/>
        <v>y su</v>
      </c>
      <c r="BP65" s="216" t="str">
        <f>VLOOKUP(X65,aux!$G$1:$I$22,3,FALSE)</f>
        <v xml:space="preserve">cero coma siete </v>
      </c>
      <c r="BQ65" s="66" t="str">
        <f t="shared" si="39"/>
        <v>Por</v>
      </c>
      <c r="BR65" s="66" t="str">
        <f>VLOOKUP(C65,aux!$D$1:$E$307,2,FALSE)</f>
        <v>España</v>
      </c>
      <c r="BS65" s="66" t="str">
        <f t="shared" si="40"/>
        <v>Un Mil</v>
      </c>
      <c r="BT65" s="66" t="str">
        <f t="shared" si="41"/>
        <v>Quinientos</v>
      </c>
      <c r="BU65" s="66" t="str">
        <f t="shared" si="42"/>
        <v>Doscientos Cincuenta</v>
      </c>
      <c r="BV65" s="137"/>
      <c r="BW65" s="51"/>
      <c r="BX65" s="137"/>
      <c r="BY65" s="143"/>
      <c r="BZ65" s="137"/>
      <c r="CA65" s="1112">
        <v>42920</v>
      </c>
      <c r="CB65" s="342">
        <v>42919</v>
      </c>
      <c r="CC65" s="342">
        <v>42920</v>
      </c>
      <c r="CD65" s="434"/>
      <c r="CE65" s="342">
        <v>42921</v>
      </c>
      <c r="CF65" s="434"/>
      <c r="CG65" s="342">
        <v>42922</v>
      </c>
      <c r="CH65" s="1263"/>
      <c r="CI65" s="155"/>
      <c r="CJ65" s="67" t="s">
        <v>2287</v>
      </c>
      <c r="CK65" s="62" t="s">
        <v>2468</v>
      </c>
      <c r="CL65" s="102" t="str">
        <f t="shared" si="23"/>
        <v>CISTERNAS DE BONARES SA_ ES_A21227723_DOT_EN_2sig</v>
      </c>
      <c r="CM65" s="102" t="str">
        <f t="shared" si="24"/>
        <v>CISTERNAS DE BONARES SA_ES_A21227723_CPA_EN_2sig</v>
      </c>
      <c r="CN65" s="102" t="str">
        <f t="shared" si="25"/>
        <v>CISTERNAS DE BONARES SA_ ES_A21227723_DOT_EN_2sig_stamped</v>
      </c>
      <c r="CO65" s="102" t="str">
        <f t="shared" si="26"/>
        <v>CISTERNAS DE BONARES SA_ES_A21227723_DOT_EN_o</v>
      </c>
      <c r="CP65" s="102" t="str">
        <f t="shared" si="27"/>
        <v>CISTERNAS DE BONARES SA_ES_A21227723_DOT_EN_o_stamped</v>
      </c>
      <c r="CQ65" s="102" t="str">
        <f t="shared" si="28"/>
        <v>CISTERNAS DE BONARES SA_ES_A21227723_powers</v>
      </c>
      <c r="CR65" s="68" t="s">
        <v>49</v>
      </c>
      <c r="CS65" s="68" t="s">
        <v>49</v>
      </c>
      <c r="CT65" s="61" t="s">
        <v>49</v>
      </c>
      <c r="CU65" s="148">
        <f t="shared" si="54"/>
        <v>1</v>
      </c>
      <c r="CV65" s="56" t="b">
        <v>1</v>
      </c>
      <c r="CW65" s="56" t="b">
        <v>1</v>
      </c>
      <c r="CX65" s="152"/>
      <c r="CY65" s="208"/>
      <c r="CZ65" s="208"/>
      <c r="DA65" s="320"/>
      <c r="DB65" s="320"/>
      <c r="DC65" s="208"/>
      <c r="DD65" s="208"/>
      <c r="DE65" s="320"/>
      <c r="DF65" s="320"/>
      <c r="DG65" s="152"/>
      <c r="DH65" s="152"/>
      <c r="DI65" s="152"/>
      <c r="DJ65" s="320"/>
      <c r="DK65" s="320"/>
      <c r="DL65" s="152"/>
      <c r="DM65" s="210"/>
      <c r="DN65" s="208"/>
      <c r="DO65" s="315" t="s">
        <v>5355</v>
      </c>
      <c r="DP65" s="338" t="s">
        <v>49</v>
      </c>
      <c r="DQ65" s="940"/>
      <c r="DR65" s="342"/>
      <c r="DS65" s="522"/>
      <c r="DT65" s="69" t="s">
        <v>49</v>
      </c>
      <c r="DU65" s="69"/>
      <c r="DV65" s="87"/>
      <c r="DW65" s="87"/>
      <c r="DX65" s="87"/>
      <c r="DY65" s="87"/>
      <c r="DZ65" s="87"/>
      <c r="EA65" s="359" t="str">
        <f t="shared" si="29"/>
        <v>46</v>
      </c>
      <c r="EB65" s="359">
        <v>46</v>
      </c>
      <c r="EC65" s="88"/>
      <c r="ED65" s="88"/>
      <c r="EE65" s="88" t="e">
        <f>IF(CX64=#REF!,"gleich","ungleich")</f>
        <v>#REF!</v>
      </c>
      <c r="EF65" s="186"/>
      <c r="EG65" s="186"/>
      <c r="EH65" s="186"/>
      <c r="EI65" s="186"/>
      <c r="EJ65" s="186"/>
      <c r="EK65" s="186"/>
      <c r="EL65" s="186"/>
      <c r="EM65" s="173"/>
      <c r="EN65" s="186"/>
      <c r="EO65" s="186"/>
      <c r="EP65" s="724"/>
      <c r="EQ65" s="382" t="s">
        <v>6089</v>
      </c>
      <c r="ER65" s="186" t="s">
        <v>6111</v>
      </c>
      <c r="ES65" s="382"/>
      <c r="ET65" s="108"/>
      <c r="EU65" s="182" t="str">
        <f t="shared" si="30"/>
        <v>CISTERNAS DE BONARES SA, ES_A21227723_sinv.pdf</v>
      </c>
    </row>
    <row r="66" spans="1:172" ht="108">
      <c r="A66" s="1000" t="s">
        <v>753</v>
      </c>
      <c r="B66" s="638" t="s">
        <v>2123</v>
      </c>
      <c r="C66" s="338" t="s">
        <v>42</v>
      </c>
      <c r="D66" s="186" t="s">
        <v>713</v>
      </c>
      <c r="E66" s="186" t="s">
        <v>715</v>
      </c>
      <c r="F66" s="186" t="s">
        <v>96</v>
      </c>
      <c r="G66" s="186"/>
      <c r="H66" s="186"/>
      <c r="I66" s="191" t="s">
        <v>2766</v>
      </c>
      <c r="J66" s="191" t="s">
        <v>3252</v>
      </c>
      <c r="K66" s="191" t="s">
        <v>2762</v>
      </c>
      <c r="L66" s="571" t="s">
        <v>716</v>
      </c>
      <c r="M66" s="199"/>
      <c r="N66" s="846" t="s">
        <v>1755</v>
      </c>
      <c r="O66" s="384" t="s">
        <v>717</v>
      </c>
      <c r="P66" s="540">
        <v>144</v>
      </c>
      <c r="Q66" s="539">
        <v>1000</v>
      </c>
      <c r="R66" s="540">
        <v>0</v>
      </c>
      <c r="S66" s="338"/>
      <c r="T66" s="63"/>
      <c r="U66" s="63"/>
      <c r="V66" s="425">
        <v>0</v>
      </c>
      <c r="W66" s="425">
        <v>0</v>
      </c>
      <c r="X66" s="919">
        <v>0.84</v>
      </c>
      <c r="Y66" s="425">
        <v>2.5</v>
      </c>
      <c r="Z66" s="41" t="s">
        <v>45</v>
      </c>
      <c r="AA66" s="41" t="s">
        <v>45</v>
      </c>
      <c r="AB66" s="188" t="s">
        <v>3212</v>
      </c>
      <c r="AC66" s="13" t="s">
        <v>7377</v>
      </c>
      <c r="AD66" s="813" t="s">
        <v>5689</v>
      </c>
      <c r="AE66" s="723">
        <v>42928</v>
      </c>
      <c r="AF66" s="356"/>
      <c r="AG66" s="728"/>
      <c r="AH66" s="927" t="s">
        <v>38</v>
      </c>
      <c r="AI66" s="63" t="s">
        <v>5764</v>
      </c>
      <c r="AJ66" s="63" t="str">
        <f t="shared" si="32"/>
        <v>NO</v>
      </c>
      <c r="AK66" s="64" t="str">
        <f>VLOOKUP(X66,aux!$G$1:$I$22,2,FALSE)</f>
        <v>zero point eight four</v>
      </c>
      <c r="AL66" s="64" t="str">
        <f>VLOOKUP(X66,aux!$G$1:$J$22,4,FALSE)</f>
        <v>null komma sieben vier</v>
      </c>
      <c r="AM66" s="214">
        <f t="shared" ref="AM66:AM129" si="56">_xlfn.NUMBERVALUE(X66)*100</f>
        <v>84</v>
      </c>
      <c r="AN66" s="214" t="str">
        <f>IF(INT(AM66)=AM66,EnglishNumber(AM66), _xlfn.CONCAT(EnglishNumber(INT(AM66)), " point ", EnglishNumber(ROUND(INT((AM66 - INT(AM66)) * 10),  0)), " ", EnglishNumber(ROUND((AM66 - INT(AM66))*100 - (INT((AM66-INT(AM66))*10)*10), 0))))</f>
        <v>eighty-four</v>
      </c>
      <c r="AO66" s="214" t="str">
        <f>IF(INT(AM66)=AM66,FctZahl_In_Worten(AM66), _xlfn.CONCAT(FctZahl_In_Worten(INT(AM66)), " komma ", FctZahl_In_Worten(ROUND(INT((AM66 - INT(AM66)) * 10),  0)), " ", FctZahl_In_Worten(ROUND((AM66 - INT(AM66))*100 - (INT((AM66-INT(AM66))*10)*10), 0))))</f>
        <v>vierundachtzig</v>
      </c>
      <c r="AP66" s="64" t="str">
        <f>EnglishNumber(Q66)</f>
        <v>one thousand</v>
      </c>
      <c r="AQ66" s="64" t="str">
        <f>FctZahl_In_Worten(Q66)</f>
        <v>eintausend</v>
      </c>
      <c r="AR66" s="64" t="str">
        <f>FctZahl_In_Worten(R66)</f>
        <v>null</v>
      </c>
      <c r="AS66" s="64" t="str">
        <f>VLOOKUP(V66,aux!$K$1:$M$11,2,FALSE)</f>
        <v>zero</v>
      </c>
      <c r="AT66" s="64" t="str">
        <f>VLOOKUP(W66,aux!$K$1:$M$11,2,FALSE)</f>
        <v>zero</v>
      </c>
      <c r="AU66" s="64" t="str">
        <f t="shared" si="47"/>
        <v>For</v>
      </c>
      <c r="AV66" s="49" t="str">
        <f t="shared" si="51"/>
        <v>PEDRO CONEJERO GANDIA, consejero delegado y presidente</v>
      </c>
      <c r="AW66" s="65" t="str">
        <f t="shared" ref="AW66:AW97" si="57">CONCATENATE(B66,"_CPA_EN")</f>
        <v>ES_A02010510_CPA_EN</v>
      </c>
      <c r="AX66" s="65" t="str">
        <f t="shared" ref="AX66:AX97" si="58">CONCATENATE(B66,"_DoT_EN")</f>
        <v>ES_A02010510_DoT_EN</v>
      </c>
      <c r="AY66" s="65" t="str">
        <f t="shared" ref="AY66:AY97" si="59">CONCATENATE(B66,"_Dis_EN")</f>
        <v>ES_A02010510_Dis_EN</v>
      </c>
      <c r="AZ66" s="65" t="str">
        <f t="shared" ref="AZ66:AZ129" si="60">CONCATENATE(B66,"_CPA_DE")</f>
        <v>ES_A02010510_CPA_DE</v>
      </c>
      <c r="BA66" s="65" t="str">
        <f t="shared" ref="BA66:BA129" si="61">CONCATENATE(B66,"_DoT_DE")</f>
        <v>ES_A02010510_DoT_DE</v>
      </c>
      <c r="BB66" s="65" t="str">
        <f t="shared" ref="BB66:BB129" si="62">CONCATENATE(B66,"_CPA_ES")</f>
        <v>ES_A02010510_CPA_ES</v>
      </c>
      <c r="BC66" s="215" t="str">
        <f t="shared" ref="BC66:BC129" si="63">CONCATENATE(B66,"_DoT_ES")</f>
        <v>ES_A02010510_DoT_ES</v>
      </c>
      <c r="BD66" s="65" t="str">
        <f t="shared" ref="BD66:BD129" si="64">SUBSTITUTE(A66,".","")</f>
        <v>CONTRATACION TRANSPORTES INTERNACIONALES SOCIEDAD ANONIMA</v>
      </c>
      <c r="BE66" s="64" t="str">
        <f>VLOOKUP(C66,aux!$A$1:$B$260,2,FALSE)</f>
        <v>Spain</v>
      </c>
      <c r="BF66" s="64" t="str">
        <f>VLOOKUP(C66,aux!$A$1:$C$260,3,FALSE)</f>
        <v>Spanien</v>
      </c>
      <c r="BG66" s="66" t="str">
        <f t="shared" ref="BG66:BG129" si="65">IF(AH66="DNI","",CONCATENATE("represented by  ", AV66))</f>
        <v>represented by  PEDRO CONEJERO GANDIA, consejero delegado y presidente</v>
      </c>
      <c r="BH66" s="66" t="str">
        <f t="shared" si="33"/>
        <v>representado por PEDRO CONEJERO GANDIA, consejero delegado y presidente</v>
      </c>
      <c r="BI66" s="66">
        <f t="shared" si="53"/>
        <v>1</v>
      </c>
      <c r="BJ66" s="66" t="str">
        <f t="shared" ref="BJ66:BJ74" si="66">IF(H66="","","and its")</f>
        <v/>
      </c>
      <c r="BK66" s="66"/>
      <c r="BL66" s="66" t="str">
        <f t="shared" si="35"/>
        <v/>
      </c>
      <c r="BM66" s="66" t="str">
        <f t="shared" si="36"/>
        <v>und</v>
      </c>
      <c r="BN66" s="66" t="str">
        <f t="shared" si="37"/>
        <v/>
      </c>
      <c r="BO66" s="66" t="str">
        <f t="shared" si="38"/>
        <v>y su</v>
      </c>
      <c r="BP66" s="216" t="str">
        <f>VLOOKUP(X66,aux!$G$1:$I$22,3,FALSE)</f>
        <v xml:space="preserve">cero coma ocho cuatro </v>
      </c>
      <c r="BQ66" s="66" t="str">
        <f t="shared" si="39"/>
        <v>Por</v>
      </c>
      <c r="BR66" s="66" t="str">
        <f>VLOOKUP(C66,aux!$D$1:$E$307,2,FALSE)</f>
        <v>España</v>
      </c>
      <c r="BS66" s="66" t="str">
        <f t="shared" si="40"/>
        <v>Un Mil</v>
      </c>
      <c r="BT66" s="66" t="str">
        <f t="shared" si="41"/>
        <v>Cero</v>
      </c>
      <c r="BU66" s="66" t="str">
        <f t="shared" si="42"/>
        <v>Cero</v>
      </c>
      <c r="BV66" s="137"/>
      <c r="BW66" s="51"/>
      <c r="BX66" s="137"/>
      <c r="BY66" s="143"/>
      <c r="BZ66" s="137"/>
      <c r="CA66" s="1112">
        <v>42921</v>
      </c>
      <c r="CB66" s="342">
        <v>42920</v>
      </c>
      <c r="CC66" s="342">
        <v>42920</v>
      </c>
      <c r="CD66" s="434" t="s">
        <v>2233</v>
      </c>
      <c r="CE66" s="342">
        <v>42921</v>
      </c>
      <c r="CF66" s="434" t="s">
        <v>2233</v>
      </c>
      <c r="CG66" s="342">
        <v>42926</v>
      </c>
      <c r="CH66" s="741"/>
      <c r="CI66" s="155">
        <v>2</v>
      </c>
      <c r="CJ66" s="67" t="s">
        <v>2288</v>
      </c>
      <c r="CK66" s="67" t="s">
        <v>2469</v>
      </c>
      <c r="CL66" s="102" t="str">
        <f t="shared" ref="CL66:CL129" si="67">_xlfn.CONCAT(BD66,"_ ",B66,"_DOT_",AC66,"_2sig")</f>
        <v>CONTRATACION TRANSPORTES INTERNACIONALES SOCIEDAD ANONIMA_ ES_A02010510_DOT_EN_2sig</v>
      </c>
      <c r="CM66" s="102" t="str">
        <f t="shared" ref="CM66:CM129" si="68">_xlfn.CONCAT(BD66,"_",B66,"_CPA_",AC66,"_2sig")</f>
        <v>CONTRATACION TRANSPORTES INTERNACIONALES SOCIEDAD ANONIMA_ES_A02010510_CPA_EN_2sig</v>
      </c>
      <c r="CN66" s="102" t="str">
        <f t="shared" ref="CN66:CN129" si="69">_xlfn.CONCAT(CL66,"_stamped")</f>
        <v>CONTRATACION TRANSPORTES INTERNACIONALES SOCIEDAD ANONIMA_ ES_A02010510_DOT_EN_2sig_stamped</v>
      </c>
      <c r="CO66" s="102" t="str">
        <f t="shared" ref="CO66:CO129" si="70">_xlfn.CONCAT(BD66,"_",B66,"_DOT_",AC66,"_o")</f>
        <v>CONTRATACION TRANSPORTES INTERNACIONALES SOCIEDAD ANONIMA_ES_A02010510_DOT_EN_o</v>
      </c>
      <c r="CP66" s="102" t="str">
        <f t="shared" ref="CP66:CP129" si="71">_xlfn.CONCAT(CO66,"_stamped")</f>
        <v>CONTRATACION TRANSPORTES INTERNACIONALES SOCIEDAD ANONIMA_ES_A02010510_DOT_EN_o_stamped</v>
      </c>
      <c r="CQ66" s="102" t="str">
        <f t="shared" ref="CQ66:CQ129" si="72">_xlfn.CONCAT(TRIM(BD66),"_",TRIM(B66),"_powers")</f>
        <v>CONTRATACION TRANSPORTES INTERNACIONALES SOCIEDAD ANONIMA_ES_A02010510_powers</v>
      </c>
      <c r="CR66" s="68" t="s">
        <v>49</v>
      </c>
      <c r="CS66" s="68" t="s">
        <v>49</v>
      </c>
      <c r="CT66" s="61" t="s">
        <v>49</v>
      </c>
      <c r="CU66" s="148">
        <f t="shared" si="54"/>
        <v>1</v>
      </c>
      <c r="CV66" s="56" t="b">
        <v>1</v>
      </c>
      <c r="CW66" s="56" t="b">
        <v>1</v>
      </c>
      <c r="CX66" s="152"/>
      <c r="CY66" s="208"/>
      <c r="CZ66" s="208"/>
      <c r="DA66" s="320"/>
      <c r="DB66" s="320"/>
      <c r="DC66" s="208"/>
      <c r="DD66" s="208"/>
      <c r="DE66" s="320"/>
      <c r="DF66" s="320"/>
      <c r="DG66" s="152"/>
      <c r="DH66" s="152"/>
      <c r="DI66" s="152"/>
      <c r="DJ66" s="320"/>
      <c r="DK66" s="320"/>
      <c r="DL66" s="152"/>
      <c r="DM66" s="210"/>
      <c r="DN66" s="208"/>
      <c r="DO66" s="315" t="s">
        <v>2763</v>
      </c>
      <c r="DP66" s="338"/>
      <c r="DQ66" s="940"/>
      <c r="DR66" s="342"/>
      <c r="DS66" s="522"/>
      <c r="DT66" s="69" t="s">
        <v>49</v>
      </c>
      <c r="DU66" s="69"/>
      <c r="DV66" s="87"/>
      <c r="DW66" s="87"/>
      <c r="DX66" s="87"/>
      <c r="DY66" s="87"/>
      <c r="DZ66" s="87"/>
      <c r="EA66" s="359" t="str">
        <f t="shared" ref="EA66:EA129" si="73">CONCATENATE(EB66,EC66)</f>
        <v>47</v>
      </c>
      <c r="EB66" s="359">
        <v>47</v>
      </c>
      <c r="EC66" s="88"/>
      <c r="ED66" s="88"/>
      <c r="EE66" s="88" t="e">
        <f>IF(CX65=#REF!,"gleich","ungleich")</f>
        <v>#REF!</v>
      </c>
      <c r="EF66" s="186"/>
      <c r="EG66" s="186"/>
      <c r="EH66" s="186"/>
      <c r="EI66" s="186"/>
      <c r="EJ66" s="186"/>
      <c r="EK66" s="186"/>
      <c r="EL66" s="186"/>
      <c r="EM66" s="173"/>
      <c r="EN66" s="186"/>
      <c r="EO66" s="186"/>
      <c r="EP66" s="724"/>
      <c r="EQ66" s="382" t="s">
        <v>6089</v>
      </c>
      <c r="ER66" s="186" t="s">
        <v>6111</v>
      </c>
      <c r="ES66" s="382"/>
      <c r="ET66" s="108"/>
      <c r="EU66" s="182" t="str">
        <f t="shared" ref="EU66:EU129" si="74">CONCATENATE(TRIM(A66),", ",TRIM(B66),"_sinv.pdf")</f>
        <v>CONTRATACION TRANSPORTES INTERNACIONALES SOCIEDAD ANONIMA, ES_A02010510_sinv.pdf</v>
      </c>
    </row>
    <row r="67" spans="1:172" ht="89.25">
      <c r="A67" s="1000" t="s">
        <v>610</v>
      </c>
      <c r="B67" s="638" t="s">
        <v>2229</v>
      </c>
      <c r="C67" s="338" t="s">
        <v>42</v>
      </c>
      <c r="D67" s="186" t="s">
        <v>612</v>
      </c>
      <c r="E67" s="186" t="s">
        <v>613</v>
      </c>
      <c r="F67" s="382" t="s">
        <v>206</v>
      </c>
      <c r="G67" s="186"/>
      <c r="H67" s="186"/>
      <c r="I67" s="191" t="s">
        <v>599</v>
      </c>
      <c r="J67" s="191" t="s">
        <v>6728</v>
      </c>
      <c r="K67" s="191" t="s">
        <v>614</v>
      </c>
      <c r="L67" s="571" t="s">
        <v>601</v>
      </c>
      <c r="M67" s="454"/>
      <c r="N67" s="846" t="s">
        <v>1738</v>
      </c>
      <c r="O67" s="384" t="s">
        <v>141</v>
      </c>
      <c r="P67" s="540">
        <v>75</v>
      </c>
      <c r="Q67" s="539">
        <v>1000</v>
      </c>
      <c r="R67" s="540">
        <v>0</v>
      </c>
      <c r="S67" s="338"/>
      <c r="T67" s="63"/>
      <c r="U67" s="63"/>
      <c r="V67" s="425">
        <v>0</v>
      </c>
      <c r="W67" s="425">
        <v>0</v>
      </c>
      <c r="X67" s="919">
        <v>0.8</v>
      </c>
      <c r="Y67" s="425">
        <v>2.5</v>
      </c>
      <c r="Z67" s="41" t="s">
        <v>45</v>
      </c>
      <c r="AA67" s="41" t="s">
        <v>45</v>
      </c>
      <c r="AB67" s="188" t="s">
        <v>3212</v>
      </c>
      <c r="AC67" s="13" t="s">
        <v>7377</v>
      </c>
      <c r="AD67" s="813" t="s">
        <v>5689</v>
      </c>
      <c r="AE67" s="723">
        <v>42928</v>
      </c>
      <c r="AF67" s="807" t="s">
        <v>3302</v>
      </c>
      <c r="AG67" s="728" t="s">
        <v>199</v>
      </c>
      <c r="AH67" s="927" t="s">
        <v>38</v>
      </c>
      <c r="AI67" s="63" t="s">
        <v>5764</v>
      </c>
      <c r="AJ67" s="63" t="str">
        <f t="shared" si="32"/>
        <v>NO</v>
      </c>
      <c r="AK67" s="64" t="str">
        <f>VLOOKUP(X67,aux!$G$1:$I$22,2,FALSE)</f>
        <v>zero point eight</v>
      </c>
      <c r="AL67" s="64" t="str">
        <f>VLOOKUP(X67,aux!$G$1:$J$22,4,FALSE)</f>
        <v>null komma acht</v>
      </c>
      <c r="AM67" s="214">
        <f t="shared" si="56"/>
        <v>80</v>
      </c>
      <c r="AN67" s="214" t="str">
        <f>IF(INT(AM67)=AM67,EnglishNumber(AM67), _xlfn.CONCAT(EnglishNumber(INT(AM67)), " point ", EnglishNumber(ROUND(INT((AM67 - INT(AM67)) * 10),  0)), " ", EnglishNumber(ROUND((AM67 - INT(AM67))*100 - (INT((AM67-INT(AM67))*10)*10), 0))))</f>
        <v>eighty</v>
      </c>
      <c r="AO67" s="214" t="str">
        <f>IF(INT(AM67)=AM67,FctZahl_In_Worten(AM67), _xlfn.CONCAT(FctZahl_In_Worten(INT(AM67)), " komma ", FctZahl_In_Worten(ROUND(INT((AM67 - INT(AM67)) * 10),  0)), " ", FctZahl_In_Worten(ROUND((AM67 - INT(AM67))*100 - (INT((AM67-INT(AM67))*10)*10), 0))))</f>
        <v>achtzig</v>
      </c>
      <c r="AP67" s="64" t="str">
        <f>EnglishNumber(Q67)</f>
        <v>one thousand</v>
      </c>
      <c r="AQ67" s="64" t="str">
        <f>FctZahl_In_Worten(Q67)</f>
        <v>eintausend</v>
      </c>
      <c r="AR67" s="64" t="str">
        <f>FctZahl_In_Worten(R67)</f>
        <v>null</v>
      </c>
      <c r="AS67" s="64" t="str">
        <f>VLOOKUP(V67,aux!$K$1:$M$11,2,FALSE)</f>
        <v>zero</v>
      </c>
      <c r="AT67" s="64" t="str">
        <f>VLOOKUP(W67,aux!$K$1:$M$11,2,FALSE)</f>
        <v>zero</v>
      </c>
      <c r="AU67" s="64" t="str">
        <f>IF(B67="DNI","","For")</f>
        <v>For</v>
      </c>
      <c r="AV67" s="49" t="str">
        <f t="shared" si="51"/>
        <v>José Javier García del Río, apoderado</v>
      </c>
      <c r="AW67" s="65" t="str">
        <f t="shared" si="57"/>
        <v>ES_U64993256_CPA_EN</v>
      </c>
      <c r="AX67" s="65" t="str">
        <f t="shared" si="58"/>
        <v>ES_U64993256_DoT_EN</v>
      </c>
      <c r="AY67" s="65" t="str">
        <f t="shared" si="59"/>
        <v>ES_U64993256_Dis_EN</v>
      </c>
      <c r="AZ67" s="65" t="str">
        <f t="shared" si="60"/>
        <v>ES_U64993256_CPA_DE</v>
      </c>
      <c r="BA67" s="65" t="str">
        <f t="shared" si="61"/>
        <v>ES_U64993256_DoT_DE</v>
      </c>
      <c r="BB67" s="65" t="str">
        <f t="shared" si="62"/>
        <v>ES_U64993256_CPA_ES</v>
      </c>
      <c r="BC67" s="215" t="str">
        <f t="shared" si="63"/>
        <v>ES_U64993256_DoT_ES</v>
      </c>
      <c r="BD67" s="65" t="str">
        <f t="shared" si="64"/>
        <v xml:space="preserve">CORP CLD UTE </v>
      </c>
      <c r="BE67" s="64" t="str">
        <f>VLOOKUP(C67,aux!$A$1:$B$260,2,FALSE)</f>
        <v>Spain</v>
      </c>
      <c r="BF67" s="64" t="str">
        <f>VLOOKUP(C67,aux!$A$1:$C$260,3,FALSE)</f>
        <v>Spanien</v>
      </c>
      <c r="BG67" s="66" t="str">
        <f t="shared" si="65"/>
        <v>represented by  José Javier García del Río, apoderado</v>
      </c>
      <c r="BH67" s="66" t="str">
        <f t="shared" si="33"/>
        <v>representado por José Javier García del Río, apoderado</v>
      </c>
      <c r="BI67" s="66">
        <f t="shared" si="53"/>
        <v>1</v>
      </c>
      <c r="BJ67" s="66" t="str">
        <f t="shared" si="66"/>
        <v/>
      </c>
      <c r="BK67" s="66" t="str">
        <f>IF(I67="","","and its")</f>
        <v>and its</v>
      </c>
      <c r="BL67" s="66" t="str">
        <f t="shared" si="35"/>
        <v/>
      </c>
      <c r="BM67" s="66" t="str">
        <f t="shared" si="36"/>
        <v>und</v>
      </c>
      <c r="BN67" s="66" t="str">
        <f t="shared" si="37"/>
        <v/>
      </c>
      <c r="BO67" s="66" t="str">
        <f t="shared" si="38"/>
        <v>y su</v>
      </c>
      <c r="BP67" s="216" t="str">
        <f>VLOOKUP(X67,aux!$G$1:$I$22,3,FALSE)</f>
        <v>cero coma ocho</v>
      </c>
      <c r="BQ67" s="66" t="str">
        <f t="shared" si="39"/>
        <v>Por</v>
      </c>
      <c r="BR67" s="66" t="str">
        <f>VLOOKUP(C67,aux!$D$1:$E$307,2,FALSE)</f>
        <v>España</v>
      </c>
      <c r="BS67" s="66" t="str">
        <f t="shared" si="40"/>
        <v>Un Mil</v>
      </c>
      <c r="BT67" s="66" t="str">
        <f t="shared" si="41"/>
        <v>Cero</v>
      </c>
      <c r="BU67" s="66" t="str">
        <f t="shared" si="42"/>
        <v>Cero</v>
      </c>
      <c r="BV67" s="137"/>
      <c r="BW67" s="51"/>
      <c r="BX67" s="137"/>
      <c r="BY67" s="143"/>
      <c r="BZ67" s="137"/>
      <c r="CA67" s="1112">
        <v>42922</v>
      </c>
      <c r="CB67" s="342">
        <v>42860</v>
      </c>
      <c r="CC67" s="342">
        <v>42921</v>
      </c>
      <c r="CD67" s="434"/>
      <c r="CE67" s="342">
        <v>42922</v>
      </c>
      <c r="CF67" s="434"/>
      <c r="CG67" s="342">
        <v>42922</v>
      </c>
      <c r="CH67" s="741"/>
      <c r="CI67" s="155">
        <v>1</v>
      </c>
      <c r="CJ67" s="67" t="s">
        <v>2289</v>
      </c>
      <c r="CK67" s="67" t="s">
        <v>3303</v>
      </c>
      <c r="CL67" s="102" t="str">
        <f t="shared" si="67"/>
        <v>CORP CLD UTE _ ES_U64993256_DOT_EN_2sig</v>
      </c>
      <c r="CM67" s="102" t="str">
        <f t="shared" si="68"/>
        <v>CORP CLD UTE _ES_U64993256_CPA_EN_2sig</v>
      </c>
      <c r="CN67" s="102" t="str">
        <f t="shared" si="69"/>
        <v>CORP CLD UTE _ ES_U64993256_DOT_EN_2sig_stamped</v>
      </c>
      <c r="CO67" s="102" t="str">
        <f t="shared" si="70"/>
        <v>CORP CLD UTE _ES_U64993256_DOT_EN_o</v>
      </c>
      <c r="CP67" s="102" t="str">
        <f t="shared" si="71"/>
        <v>CORP CLD UTE _ES_U64993256_DOT_EN_o_stamped</v>
      </c>
      <c r="CQ67" s="102" t="str">
        <f t="shared" si="72"/>
        <v>CORP CLD UTE_ES_U64993256_powers</v>
      </c>
      <c r="CR67" s="68" t="s">
        <v>49</v>
      </c>
      <c r="CS67" s="68" t="s">
        <v>49</v>
      </c>
      <c r="CT67" s="61" t="s">
        <v>49</v>
      </c>
      <c r="CU67" s="148">
        <f t="shared" si="54"/>
        <v>1</v>
      </c>
      <c r="CV67" s="56" t="b">
        <v>1</v>
      </c>
      <c r="CW67" s="56" t="b">
        <v>1</v>
      </c>
      <c r="CX67" s="152"/>
      <c r="CY67" s="208"/>
      <c r="CZ67" s="208"/>
      <c r="DA67" s="320"/>
      <c r="DB67" s="320"/>
      <c r="DC67" s="208"/>
      <c r="DD67" s="208"/>
      <c r="DE67" s="320"/>
      <c r="DF67" s="320"/>
      <c r="DG67" s="152"/>
      <c r="DH67" s="152"/>
      <c r="DI67" s="152"/>
      <c r="DJ67" s="320"/>
      <c r="DK67" s="320"/>
      <c r="DL67" s="152"/>
      <c r="DM67" s="210"/>
      <c r="DN67" s="208"/>
      <c r="DO67" s="315" t="s">
        <v>3002</v>
      </c>
      <c r="DP67" s="338"/>
      <c r="DQ67" s="940"/>
      <c r="DR67" s="342"/>
      <c r="DS67" s="522"/>
      <c r="DT67" s="69" t="s">
        <v>49</v>
      </c>
      <c r="DU67" s="69"/>
      <c r="DV67" s="87"/>
      <c r="DW67" s="87"/>
      <c r="DX67" s="87"/>
      <c r="DY67" s="87"/>
      <c r="DZ67" s="87"/>
      <c r="EA67" s="359" t="str">
        <f t="shared" si="73"/>
        <v>48</v>
      </c>
      <c r="EB67" s="359">
        <v>48</v>
      </c>
      <c r="EC67" s="88"/>
      <c r="ED67" s="88"/>
      <c r="EE67" s="88" t="e">
        <f>IF(CX66=#REF!,"gleich","ungleich")</f>
        <v>#REF!</v>
      </c>
      <c r="EF67" s="186"/>
      <c r="EG67" s="186"/>
      <c r="EH67" s="186"/>
      <c r="EI67" s="186"/>
      <c r="EJ67" s="186"/>
      <c r="EK67" s="186"/>
      <c r="EL67" s="186"/>
      <c r="EM67" s="173"/>
      <c r="EN67" s="186"/>
      <c r="EO67" s="186"/>
      <c r="EP67" s="724"/>
      <c r="EQ67" s="382" t="s">
        <v>6156</v>
      </c>
      <c r="ER67" s="382" t="s">
        <v>6157</v>
      </c>
      <c r="ES67" s="382"/>
      <c r="ET67" s="108"/>
      <c r="EU67" s="182" t="str">
        <f t="shared" si="74"/>
        <v>CORP. CLD UTE, ES_U64993256_sinv.pdf</v>
      </c>
    </row>
    <row r="68" spans="1:172" ht="120">
      <c r="A68" s="1000" t="s">
        <v>593</v>
      </c>
      <c r="B68" s="638" t="s">
        <v>2161</v>
      </c>
      <c r="C68" s="338" t="s">
        <v>42</v>
      </c>
      <c r="D68" s="186" t="s">
        <v>2657</v>
      </c>
      <c r="E68" s="186" t="s">
        <v>597</v>
      </c>
      <c r="F68" s="186" t="s">
        <v>596</v>
      </c>
      <c r="G68" s="186" t="s">
        <v>598</v>
      </c>
      <c r="H68" s="186" t="s">
        <v>596</v>
      </c>
      <c r="I68" s="191" t="s">
        <v>599</v>
      </c>
      <c r="J68" s="191" t="s">
        <v>6728</v>
      </c>
      <c r="K68" s="191" t="s">
        <v>2025</v>
      </c>
      <c r="L68" s="571" t="s">
        <v>601</v>
      </c>
      <c r="N68" s="846" t="s">
        <v>1738</v>
      </c>
      <c r="O68" s="384" t="s">
        <v>141</v>
      </c>
      <c r="P68" s="540">
        <v>59</v>
      </c>
      <c r="Q68" s="539">
        <v>1000</v>
      </c>
      <c r="R68" s="540">
        <v>0</v>
      </c>
      <c r="S68" s="338"/>
      <c r="T68" s="63"/>
      <c r="U68" s="63"/>
      <c r="V68" s="425">
        <v>0</v>
      </c>
      <c r="W68" s="425">
        <v>0</v>
      </c>
      <c r="X68" s="919">
        <v>0.8</v>
      </c>
      <c r="Y68" s="425">
        <v>2.5</v>
      </c>
      <c r="Z68" s="41" t="s">
        <v>45</v>
      </c>
      <c r="AA68" s="41" t="s">
        <v>45</v>
      </c>
      <c r="AB68" s="188" t="s">
        <v>3212</v>
      </c>
      <c r="AC68" s="13" t="s">
        <v>7377</v>
      </c>
      <c r="AD68" s="813" t="s">
        <v>5689</v>
      </c>
      <c r="AE68" s="723">
        <v>42928</v>
      </c>
      <c r="AF68" s="807" t="s">
        <v>2230</v>
      </c>
      <c r="AG68" s="728" t="s">
        <v>199</v>
      </c>
      <c r="AH68" s="927" t="s">
        <v>38</v>
      </c>
      <c r="AI68" s="63" t="s">
        <v>5764</v>
      </c>
      <c r="AJ68" s="63" t="str">
        <f t="shared" si="32"/>
        <v>NO</v>
      </c>
      <c r="AK68" s="64" t="str">
        <f>VLOOKUP(X68,aux!$G$1:$I$22,2,FALSE)</f>
        <v>zero point eight</v>
      </c>
      <c r="AL68" s="64" t="str">
        <f>VLOOKUP(X68,aux!$G$1:$J$22,4,FALSE)</f>
        <v>null komma acht</v>
      </c>
      <c r="AM68" s="214">
        <f t="shared" si="56"/>
        <v>80</v>
      </c>
      <c r="AN68" s="214" t="str">
        <f>IF(INT(AM68)=AM68,EnglishNumber(AM68), _xlfn.CONCAT(EnglishNumber(INT(AM68)), " point ", EnglishNumber(ROUND(INT((AM68 - INT(AM68)) * 10),  0)), " ", EnglishNumber(ROUND((AM68 - INT(AM68))*100 - (INT((AM68-INT(AM68))*10)*10), 0))))</f>
        <v>eighty</v>
      </c>
      <c r="AO68" s="214" t="str">
        <f>IF(INT(AM68)=AM68,FctZahl_In_Worten(AM68), _xlfn.CONCAT(FctZahl_In_Worten(INT(AM68)), " komma ", FctZahl_In_Worten(ROUND(INT((AM68 - INT(AM68)) * 10),  0)), " ", FctZahl_In_Worten(ROUND((AM68 - INT(AM68))*100 - (INT((AM68-INT(AM68))*10)*10), 0))))</f>
        <v>achtzig</v>
      </c>
      <c r="AP68" s="64" t="str">
        <f>EnglishNumber(Q68)</f>
        <v>one thousand</v>
      </c>
      <c r="AQ68" s="64" t="str">
        <f>FctZahl_In_Worten(Q68)</f>
        <v>eintausend</v>
      </c>
      <c r="AR68" s="64" t="str">
        <f>FctZahl_In_Worten(R68)</f>
        <v>null</v>
      </c>
      <c r="AS68" s="64" t="str">
        <f>VLOOKUP(V68,aux!$K$1:$M$11,2,FALSE)</f>
        <v>zero</v>
      </c>
      <c r="AT68" s="64" t="str">
        <f>VLOOKUP(W68,aux!$K$1:$M$11,2,FALSE)</f>
        <v>zero</v>
      </c>
      <c r="AU68" s="64" t="str">
        <f t="shared" ref="AU68:AU105" si="75">IF(AH68="DNI","","For")</f>
        <v>For</v>
      </c>
      <c r="AV68" s="49" t="str">
        <f t="shared" si="51"/>
        <v>ALEJANDO MONTULL, joint attorney and JOSE GARCIA GARCIA, joint attorney</v>
      </c>
      <c r="AW68" s="65" t="str">
        <f t="shared" si="57"/>
        <v>ES_B08173411_CPA_EN</v>
      </c>
      <c r="AX68" s="65" t="str">
        <f t="shared" si="58"/>
        <v>ES_B08173411_DoT_EN</v>
      </c>
      <c r="AY68" s="65" t="str">
        <f t="shared" si="59"/>
        <v>ES_B08173411_Dis_EN</v>
      </c>
      <c r="AZ68" s="65" t="str">
        <f t="shared" si="60"/>
        <v>ES_B08173411_CPA_DE</v>
      </c>
      <c r="BA68" s="65" t="str">
        <f t="shared" si="61"/>
        <v>ES_B08173411_DoT_DE</v>
      </c>
      <c r="BB68" s="65" t="str">
        <f t="shared" si="62"/>
        <v>ES_B08173411_CPA_ES</v>
      </c>
      <c r="BC68" s="215" t="str">
        <f t="shared" si="63"/>
        <v>ES_B08173411_DoT_ES</v>
      </c>
      <c r="BD68" s="65" t="str">
        <f t="shared" si="64"/>
        <v>CORPORACION CLD SERVICIOS URBANOS DE TRATAMIENTO DE RESIDUOS SL</v>
      </c>
      <c r="BE68" s="64" t="str">
        <f>VLOOKUP(C68,aux!$A$1:$B$260,2,FALSE)</f>
        <v>Spain</v>
      </c>
      <c r="BF68" s="64" t="str">
        <f>VLOOKUP(C68,aux!$A$1:$C$260,3,FALSE)</f>
        <v>Spanien</v>
      </c>
      <c r="BG68" s="66" t="str">
        <f t="shared" si="65"/>
        <v>represented by  ALEJANDO MONTULL, joint attorney and JOSE GARCIA GARCIA, joint attorney</v>
      </c>
      <c r="BH68" s="66" t="str">
        <f t="shared" si="33"/>
        <v>representado por ALEJANDO MONTULL, joint attorney and JOSE GARCIA GARCIA, joint attorney</v>
      </c>
      <c r="BI68" s="66">
        <f t="shared" si="53"/>
        <v>2</v>
      </c>
      <c r="BJ68" s="66" t="str">
        <f t="shared" si="66"/>
        <v>and its</v>
      </c>
      <c r="BK68" s="66" t="str">
        <f>IF(I68="","","and its")</f>
        <v>and its</v>
      </c>
      <c r="BL68" s="66" t="str">
        <f t="shared" si="35"/>
        <v>und</v>
      </c>
      <c r="BM68" s="66" t="str">
        <f t="shared" si="36"/>
        <v>und</v>
      </c>
      <c r="BN68" s="66" t="str">
        <f t="shared" si="37"/>
        <v>y su</v>
      </c>
      <c r="BO68" s="66" t="str">
        <f t="shared" si="38"/>
        <v>y su</v>
      </c>
      <c r="BP68" s="216" t="str">
        <f>VLOOKUP(X68,aux!$G$1:$I$22,3,FALSE)</f>
        <v>cero coma ocho</v>
      </c>
      <c r="BQ68" s="66" t="str">
        <f t="shared" si="39"/>
        <v>Por</v>
      </c>
      <c r="BR68" s="66" t="str">
        <f>VLOOKUP(C68,aux!$D$1:$E$307,2,FALSE)</f>
        <v>España</v>
      </c>
      <c r="BS68" s="66" t="str">
        <f t="shared" si="40"/>
        <v>Un Mil</v>
      </c>
      <c r="BT68" s="66" t="str">
        <f t="shared" si="41"/>
        <v>Cero</v>
      </c>
      <c r="BU68" s="66" t="str">
        <f t="shared" si="42"/>
        <v>Cero</v>
      </c>
      <c r="BV68" s="137"/>
      <c r="BW68" s="51"/>
      <c r="BX68" s="137"/>
      <c r="BY68" s="143"/>
      <c r="BZ68" s="137"/>
      <c r="CA68" s="1112">
        <v>42921</v>
      </c>
      <c r="CB68" s="342">
        <v>42921</v>
      </c>
      <c r="CC68" s="342">
        <v>42921</v>
      </c>
      <c r="CD68" s="434"/>
      <c r="CE68" s="342">
        <v>42922</v>
      </c>
      <c r="CF68" s="434"/>
      <c r="CG68" s="342">
        <v>42922</v>
      </c>
      <c r="CH68" s="741"/>
      <c r="CI68" s="155"/>
      <c r="CJ68" s="67" t="s">
        <v>2290</v>
      </c>
      <c r="CK68" s="67" t="s">
        <v>2470</v>
      </c>
      <c r="CL68" s="102" t="str">
        <f t="shared" si="67"/>
        <v>CORPORACION CLD SERVICIOS URBANOS DE TRATAMIENTO DE RESIDUOS SL_ ES_B08173411_DOT_EN_2sig</v>
      </c>
      <c r="CM68" s="102" t="str">
        <f t="shared" si="68"/>
        <v>CORPORACION CLD SERVICIOS URBANOS DE TRATAMIENTO DE RESIDUOS SL_ES_B08173411_CPA_EN_2sig</v>
      </c>
      <c r="CN68" s="102" t="str">
        <f t="shared" si="69"/>
        <v>CORPORACION CLD SERVICIOS URBANOS DE TRATAMIENTO DE RESIDUOS SL_ ES_B08173411_DOT_EN_2sig_stamped</v>
      </c>
      <c r="CO68" s="102" t="str">
        <f t="shared" si="70"/>
        <v>CORPORACION CLD SERVICIOS URBANOS DE TRATAMIENTO DE RESIDUOS SL_ES_B08173411_DOT_EN_o</v>
      </c>
      <c r="CP68" s="102" t="str">
        <f t="shared" si="71"/>
        <v>CORPORACION CLD SERVICIOS URBANOS DE TRATAMIENTO DE RESIDUOS SL_ES_B08173411_DOT_EN_o_stamped</v>
      </c>
      <c r="CQ68" s="102" t="str">
        <f t="shared" si="72"/>
        <v>CORPORACION CLD SERVICIOS URBANOS DE TRATAMIENTO DE RESIDUOS SL_ES_B08173411_powers</v>
      </c>
      <c r="CR68" s="68" t="s">
        <v>49</v>
      </c>
      <c r="CS68" s="68" t="s">
        <v>49</v>
      </c>
      <c r="CT68" s="61" t="s">
        <v>49</v>
      </c>
      <c r="CU68" s="148">
        <f t="shared" si="54"/>
        <v>1</v>
      </c>
      <c r="CV68" s="56" t="b">
        <v>1</v>
      </c>
      <c r="CW68" s="56" t="b">
        <v>1</v>
      </c>
      <c r="CX68" s="152"/>
      <c r="CY68" s="208"/>
      <c r="CZ68" s="208"/>
      <c r="DA68" s="320"/>
      <c r="DB68" s="320"/>
      <c r="DC68" s="208"/>
      <c r="DD68" s="208"/>
      <c r="DE68" s="320"/>
      <c r="DF68" s="320"/>
      <c r="DG68" s="152"/>
      <c r="DH68" s="152"/>
      <c r="DI68" s="152"/>
      <c r="DJ68" s="320"/>
      <c r="DK68" s="320"/>
      <c r="DL68" s="152"/>
      <c r="DM68" s="210"/>
      <c r="DN68" s="208"/>
      <c r="DO68" s="315" t="s">
        <v>3002</v>
      </c>
      <c r="DP68" s="338"/>
      <c r="DQ68" s="940"/>
      <c r="DR68" s="342"/>
      <c r="DS68" s="522"/>
      <c r="DT68" s="69" t="s">
        <v>49</v>
      </c>
      <c r="DU68" s="69"/>
      <c r="DV68" s="87"/>
      <c r="DW68" s="87"/>
      <c r="DX68" s="87"/>
      <c r="DY68" s="87"/>
      <c r="DZ68" s="87"/>
      <c r="EA68" s="359" t="str">
        <f t="shared" si="73"/>
        <v>49</v>
      </c>
      <c r="EB68" s="359">
        <v>49</v>
      </c>
      <c r="EC68" s="88"/>
      <c r="ED68" s="88"/>
      <c r="EE68" s="88" t="e">
        <f>IF(CX67=#REF!,"gleich","ungleich")</f>
        <v>#REF!</v>
      </c>
      <c r="EF68" s="186"/>
      <c r="EG68" s="186"/>
      <c r="EH68" s="186"/>
      <c r="EI68" s="186"/>
      <c r="EJ68" s="186"/>
      <c r="EK68" s="186"/>
      <c r="EL68" s="186"/>
      <c r="EM68" s="173"/>
      <c r="EN68" s="186"/>
      <c r="EO68" s="186"/>
      <c r="EP68" s="724"/>
      <c r="EQ68" s="382" t="s">
        <v>6088</v>
      </c>
      <c r="ER68" s="382" t="s">
        <v>6109</v>
      </c>
      <c r="ES68" s="382"/>
      <c r="ET68" s="108"/>
      <c r="EU68" s="182" t="str">
        <f t="shared" si="74"/>
        <v>CORPORACION CLD SERVICIOS URBANOS DE TRATAMIENTO DE RESIDUOS S.L., ES_B08173411_sinv.pdf</v>
      </c>
    </row>
    <row r="69" spans="1:172" ht="84">
      <c r="A69" s="1000" t="s">
        <v>284</v>
      </c>
      <c r="B69" s="638" t="s">
        <v>4655</v>
      </c>
      <c r="C69" s="338" t="s">
        <v>42</v>
      </c>
      <c r="D69" s="186" t="s">
        <v>286</v>
      </c>
      <c r="E69" s="186"/>
      <c r="F69" s="186"/>
      <c r="G69" s="186"/>
      <c r="H69" s="186"/>
      <c r="I69" s="191" t="s">
        <v>136</v>
      </c>
      <c r="J69" s="191" t="s">
        <v>137</v>
      </c>
      <c r="K69" s="191" t="s">
        <v>2633</v>
      </c>
      <c r="L69" s="571" t="s">
        <v>139</v>
      </c>
      <c r="N69" s="846" t="s">
        <v>372</v>
      </c>
      <c r="O69" s="384" t="s">
        <v>141</v>
      </c>
      <c r="P69" s="540">
        <v>1</v>
      </c>
      <c r="Q69" s="539">
        <v>100</v>
      </c>
      <c r="R69" s="540">
        <v>0</v>
      </c>
      <c r="S69" s="338"/>
      <c r="T69" s="63"/>
      <c r="U69" s="63"/>
      <c r="V69" s="425">
        <v>0</v>
      </c>
      <c r="W69" s="425">
        <v>0</v>
      </c>
      <c r="X69" s="919">
        <v>0.7</v>
      </c>
      <c r="Y69" s="425">
        <v>2.5</v>
      </c>
      <c r="Z69" s="41" t="s">
        <v>45</v>
      </c>
      <c r="AA69" s="41" t="s">
        <v>45</v>
      </c>
      <c r="AB69" s="188" t="s">
        <v>3212</v>
      </c>
      <c r="AC69" s="13" t="s">
        <v>7377</v>
      </c>
      <c r="AD69" s="813" t="s">
        <v>5689</v>
      </c>
      <c r="AE69" s="723">
        <v>42928</v>
      </c>
      <c r="AF69" s="356" t="s">
        <v>7547</v>
      </c>
      <c r="AG69" s="419"/>
      <c r="AH69" s="927" t="s">
        <v>192</v>
      </c>
      <c r="AI69" s="63" t="s">
        <v>5764</v>
      </c>
      <c r="AJ69" s="63" t="str">
        <f t="shared" si="32"/>
        <v>NO</v>
      </c>
      <c r="AK69" s="64" t="str">
        <f>VLOOKUP(X69,aux!$G$1:$I$22,2,FALSE)</f>
        <v>zero point seven</v>
      </c>
      <c r="AL69" s="64" t="str">
        <f>VLOOKUP(X69,aux!$G$1:$J$22,4,FALSE)</f>
        <v>null komma sieben</v>
      </c>
      <c r="AM69" s="214">
        <f t="shared" si="56"/>
        <v>70</v>
      </c>
      <c r="AN69" s="214" t="str">
        <f>IF(INT(AM69)=AM69,EnglishNumber(AM69), _xlfn.CONCAT(EnglishNumber(INT(AM69)), " point ", EnglishNumber(ROUND(INT((AM69 - INT(AM69)) * 10),  0)), " ", EnglishNumber(ROUND((AM69 - INT(AM69))*100 - (INT((AM69-INT(AM69))*10)*10), 0))))</f>
        <v>seventy</v>
      </c>
      <c r="AO69" s="214" t="str">
        <f>IF(INT(AM69)=AM69,FctZahl_In_Worten(AM69), _xlfn.CONCAT(FctZahl_In_Worten(INT(AM69)), " komma ", FctZahl_In_Worten(ROUND(INT((AM69 - INT(AM69)) * 10),  0)), " ", FctZahl_In_Worten(ROUND((AM69 - INT(AM69))*100 - (INT((AM69-INT(AM69))*10)*10), 0))))</f>
        <v>siebzig</v>
      </c>
      <c r="AP69" s="64" t="str">
        <f>EnglishNumber(Q69)</f>
        <v>one hundred</v>
      </c>
      <c r="AQ69" s="64" t="str">
        <f>FctZahl_In_Worten(Q69)</f>
        <v>einhundert</v>
      </c>
      <c r="AR69" s="64" t="str">
        <f>FctZahl_In_Worten(R69)</f>
        <v>null</v>
      </c>
      <c r="AS69" s="64" t="str">
        <f>VLOOKUP(V69,aux!$K$1:$M$11,2,FALSE)</f>
        <v>zero</v>
      </c>
      <c r="AT69" s="64" t="str">
        <f>VLOOKUP(W69,aux!$K$1:$M$11,2,FALSE)</f>
        <v>zero</v>
      </c>
      <c r="AU69" s="64" t="str">
        <f t="shared" si="75"/>
        <v/>
      </c>
      <c r="AV69" s="49" t="str">
        <f t="shared" si="51"/>
        <v/>
      </c>
      <c r="AW69" s="65" t="str">
        <f t="shared" si="57"/>
        <v>ES_43708957X_CPA_EN</v>
      </c>
      <c r="AX69" s="65" t="str">
        <f t="shared" si="58"/>
        <v>ES_43708957X_DoT_EN</v>
      </c>
      <c r="AY69" s="65" t="str">
        <f t="shared" si="59"/>
        <v>ES_43708957X_Dis_EN</v>
      </c>
      <c r="AZ69" s="65" t="str">
        <f t="shared" si="60"/>
        <v>ES_43708957X_CPA_DE</v>
      </c>
      <c r="BA69" s="65" t="str">
        <f t="shared" si="61"/>
        <v>ES_43708957X_DoT_DE</v>
      </c>
      <c r="BB69" s="65" t="str">
        <f t="shared" si="62"/>
        <v>ES_43708957X_CPA_ES</v>
      </c>
      <c r="BC69" s="215" t="str">
        <f t="shared" si="63"/>
        <v>ES_43708957X_DoT_ES</v>
      </c>
      <c r="BD69" s="65" t="str">
        <f t="shared" si="64"/>
        <v>CRISTINA TORRELLES DUESO</v>
      </c>
      <c r="BE69" s="64" t="str">
        <f>VLOOKUP(C69,aux!$A$1:$B$260,2,FALSE)</f>
        <v>Spain</v>
      </c>
      <c r="BF69" s="64" t="str">
        <f>VLOOKUP(C69,aux!$A$1:$C$260,3,FALSE)</f>
        <v>Spanien</v>
      </c>
      <c r="BG69" s="66" t="str">
        <f t="shared" si="65"/>
        <v/>
      </c>
      <c r="BH69" s="66" t="str">
        <f t="shared" si="33"/>
        <v/>
      </c>
      <c r="BI69" s="66">
        <f t="shared" si="53"/>
        <v>0</v>
      </c>
      <c r="BJ69" s="66" t="str">
        <f t="shared" si="66"/>
        <v/>
      </c>
      <c r="BK69" s="66" t="str">
        <f>IF(I69="","","and its")</f>
        <v>and its</v>
      </c>
      <c r="BL69" s="66" t="str">
        <f t="shared" si="35"/>
        <v/>
      </c>
      <c r="BM69" s="66" t="str">
        <f t="shared" si="36"/>
        <v>und</v>
      </c>
      <c r="BN69" s="66" t="str">
        <f t="shared" si="37"/>
        <v/>
      </c>
      <c r="BO69" s="66" t="str">
        <f t="shared" si="38"/>
        <v>y su</v>
      </c>
      <c r="BP69" s="216" t="str">
        <f>VLOOKUP(X69,aux!$G$1:$I$22,3,FALSE)</f>
        <v xml:space="preserve">cero coma siete </v>
      </c>
      <c r="BQ69" s="66" t="str">
        <f t="shared" si="39"/>
        <v>Por</v>
      </c>
      <c r="BR69" s="66" t="str">
        <f>VLOOKUP(C69,aux!$D$1:$E$307,2,FALSE)</f>
        <v>España</v>
      </c>
      <c r="BS69" s="66" t="str">
        <f t="shared" si="40"/>
        <v>Ciento</v>
      </c>
      <c r="BT69" s="66" t="str">
        <f t="shared" si="41"/>
        <v>Cero</v>
      </c>
      <c r="BU69" s="66" t="str">
        <f t="shared" si="42"/>
        <v>Cero</v>
      </c>
      <c r="BV69" s="137"/>
      <c r="BW69" s="51"/>
      <c r="BX69" s="137"/>
      <c r="BY69" s="143"/>
      <c r="BZ69" s="137"/>
      <c r="CA69" s="1112">
        <v>42920</v>
      </c>
      <c r="CB69" s="342">
        <v>42920</v>
      </c>
      <c r="CC69" s="342">
        <v>42920</v>
      </c>
      <c r="CD69" s="434"/>
      <c r="CE69" s="342">
        <v>42921</v>
      </c>
      <c r="CF69" s="434"/>
      <c r="CG69" s="342">
        <v>42922</v>
      </c>
      <c r="CH69" s="497"/>
      <c r="CI69" s="155">
        <v>1</v>
      </c>
      <c r="CJ69" s="67" t="s">
        <v>2291</v>
      </c>
      <c r="CK69" s="67" t="s">
        <v>2471</v>
      </c>
      <c r="CL69" s="102" t="str">
        <f t="shared" si="67"/>
        <v>CRISTINA TORRELLES DUESO_ ES_43708957X_DOT_EN_2sig</v>
      </c>
      <c r="CM69" s="102" t="str">
        <f t="shared" si="68"/>
        <v>CRISTINA TORRELLES DUESO_ES_43708957X_CPA_EN_2sig</v>
      </c>
      <c r="CN69" s="102" t="str">
        <f t="shared" si="69"/>
        <v>CRISTINA TORRELLES DUESO_ ES_43708957X_DOT_EN_2sig_stamped</v>
      </c>
      <c r="CO69" s="102" t="str">
        <f t="shared" si="70"/>
        <v>CRISTINA TORRELLES DUESO_ES_43708957X_DOT_EN_o</v>
      </c>
      <c r="CP69" s="102" t="str">
        <f t="shared" si="71"/>
        <v>CRISTINA TORRELLES DUESO_ES_43708957X_DOT_EN_o_stamped</v>
      </c>
      <c r="CQ69" s="102" t="str">
        <f t="shared" si="72"/>
        <v>CRISTINA TORRELLES DUESO_ES_43708957X_powers</v>
      </c>
      <c r="CR69" s="68" t="s">
        <v>49</v>
      </c>
      <c r="CS69" s="68" t="s">
        <v>49</v>
      </c>
      <c r="CT69" s="61" t="s">
        <v>49</v>
      </c>
      <c r="CU69" s="148">
        <f t="shared" si="54"/>
        <v>1</v>
      </c>
      <c r="CV69" s="56" t="b">
        <v>1</v>
      </c>
      <c r="CW69" s="56" t="b">
        <v>1</v>
      </c>
      <c r="CX69" s="152"/>
      <c r="CY69" s="208"/>
      <c r="CZ69" s="208"/>
      <c r="DA69" s="320"/>
      <c r="DB69" s="320"/>
      <c r="DC69" s="208"/>
      <c r="DD69" s="208"/>
      <c r="DE69" s="320"/>
      <c r="DF69" s="320"/>
      <c r="DG69" s="152"/>
      <c r="DH69" s="152"/>
      <c r="DI69" s="152"/>
      <c r="DJ69" s="320"/>
      <c r="DK69" s="320"/>
      <c r="DL69" s="152"/>
      <c r="DM69" s="210"/>
      <c r="DN69" s="208"/>
      <c r="DO69" s="315" t="s">
        <v>3001</v>
      </c>
      <c r="DP69" s="338" t="s">
        <v>6128</v>
      </c>
      <c r="DQ69" s="940"/>
      <c r="DR69" s="342"/>
      <c r="DS69" s="522"/>
      <c r="DT69" s="69" t="s">
        <v>49</v>
      </c>
      <c r="DU69" s="69"/>
      <c r="DV69" s="87"/>
      <c r="DW69" s="87"/>
      <c r="DX69" s="87"/>
      <c r="DY69" s="87"/>
      <c r="DZ69" s="87"/>
      <c r="EA69" s="359" t="str">
        <f t="shared" si="73"/>
        <v>50</v>
      </c>
      <c r="EB69" s="359">
        <v>50</v>
      </c>
      <c r="EC69" s="88"/>
      <c r="ED69" s="88"/>
      <c r="EE69" s="88" t="e">
        <f>IF(CX68=#REF!,"gleich","ungleich")</f>
        <v>#REF!</v>
      </c>
      <c r="EF69" s="186"/>
      <c r="EG69" s="186"/>
      <c r="EH69" s="186"/>
      <c r="EI69" s="186"/>
      <c r="EJ69" s="186"/>
      <c r="EK69" s="186"/>
      <c r="EL69" s="186"/>
      <c r="EM69" s="173"/>
      <c r="EN69" s="186"/>
      <c r="EO69" s="186"/>
      <c r="EP69" s="724"/>
      <c r="EQ69" s="382" t="s">
        <v>6100</v>
      </c>
      <c r="ER69" s="382" t="s">
        <v>6100</v>
      </c>
      <c r="ES69" s="382"/>
      <c r="ET69" s="108"/>
      <c r="EU69" s="182" t="str">
        <f t="shared" si="74"/>
        <v>CRISTINA TORRELLES DUESO, ES_43708957X_sinv.pdf</v>
      </c>
    </row>
    <row r="70" spans="1:172" ht="96">
      <c r="A70" s="1000" t="s">
        <v>735</v>
      </c>
      <c r="B70" s="638" t="s">
        <v>2193</v>
      </c>
      <c r="C70" s="338" t="s">
        <v>42</v>
      </c>
      <c r="D70" s="186" t="s">
        <v>727</v>
      </c>
      <c r="E70" s="186" t="s">
        <v>729</v>
      </c>
      <c r="F70" s="186" t="s">
        <v>728</v>
      </c>
      <c r="G70" s="186"/>
      <c r="H70" s="186"/>
      <c r="I70" s="191" t="s">
        <v>2759</v>
      </c>
      <c r="J70" s="191" t="s">
        <v>2753</v>
      </c>
      <c r="K70" s="191" t="s">
        <v>2754</v>
      </c>
      <c r="L70" s="571" t="s">
        <v>730</v>
      </c>
      <c r="N70" s="846" t="s">
        <v>1749</v>
      </c>
      <c r="O70" s="384" t="s">
        <v>384</v>
      </c>
      <c r="P70" s="540">
        <v>38</v>
      </c>
      <c r="Q70" s="539">
        <v>1000</v>
      </c>
      <c r="R70" s="540">
        <v>0</v>
      </c>
      <c r="S70" s="338"/>
      <c r="T70" s="63"/>
      <c r="U70" s="63"/>
      <c r="V70" s="425">
        <v>0</v>
      </c>
      <c r="W70" s="425">
        <v>0</v>
      </c>
      <c r="X70" s="919">
        <v>0.8</v>
      </c>
      <c r="Y70" s="425">
        <v>2.5</v>
      </c>
      <c r="Z70" s="41" t="s">
        <v>45</v>
      </c>
      <c r="AA70" s="41" t="s">
        <v>45</v>
      </c>
      <c r="AB70" s="188" t="s">
        <v>3212</v>
      </c>
      <c r="AC70" s="13" t="s">
        <v>7377</v>
      </c>
      <c r="AD70" s="813" t="s">
        <v>5689</v>
      </c>
      <c r="AE70" s="723">
        <v>42928</v>
      </c>
      <c r="AF70" s="1109" t="s">
        <v>7548</v>
      </c>
      <c r="AG70" s="419"/>
      <c r="AH70" s="927" t="s">
        <v>38</v>
      </c>
      <c r="AI70" s="63" t="s">
        <v>5764</v>
      </c>
      <c r="AJ70" s="63" t="str">
        <f t="shared" si="32"/>
        <v>NO</v>
      </c>
      <c r="AK70" s="64" t="str">
        <f>VLOOKUP(X70,aux!$G$1:$I$22,2,FALSE)</f>
        <v>zero point eight</v>
      </c>
      <c r="AL70" s="64" t="str">
        <f>VLOOKUP(X70,aux!$G$1:$J$22,4,FALSE)</f>
        <v>null komma acht</v>
      </c>
      <c r="AM70" s="214">
        <f t="shared" si="56"/>
        <v>80</v>
      </c>
      <c r="AN70" s="214" t="str">
        <f>IF(INT(AM70)=AM70,EnglishNumber(AM70), _xlfn.CONCAT(EnglishNumber(INT(AM70)), " point ", EnglishNumber(ROUND(INT((AM70 - INT(AM70)) * 10),  0)), " ", EnglishNumber(ROUND((AM70 - INT(AM70))*100 - (INT((AM70-INT(AM70))*10)*10), 0))))</f>
        <v>eighty</v>
      </c>
      <c r="AO70" s="214" t="str">
        <f>IF(INT(AM70)=AM70,FctZahl_In_Worten(AM70), _xlfn.CONCAT(FctZahl_In_Worten(INT(AM70)), " komma ", FctZahl_In_Worten(ROUND(INT((AM70 - INT(AM70)) * 10),  0)), " ", FctZahl_In_Worten(ROUND((AM70 - INT(AM70))*100 - (INT((AM70-INT(AM70))*10)*10), 0))))</f>
        <v>achtzig</v>
      </c>
      <c r="AP70" s="64" t="str">
        <f>EnglishNumber(Q70)</f>
        <v>one thousand</v>
      </c>
      <c r="AQ70" s="64" t="str">
        <f>FctZahl_In_Worten(Q70)</f>
        <v>eintausend</v>
      </c>
      <c r="AR70" s="64" t="str">
        <f>FctZahl_In_Worten(R70)</f>
        <v>null</v>
      </c>
      <c r="AS70" s="64" t="str">
        <f>VLOOKUP(V70,aux!$K$1:$M$11,2,FALSE)</f>
        <v>zero</v>
      </c>
      <c r="AT70" s="64" t="str">
        <f>VLOOKUP(W70,aux!$K$1:$M$11,2,FALSE)</f>
        <v>zero</v>
      </c>
      <c r="AU70" s="64" t="str">
        <f t="shared" si="75"/>
        <v>For</v>
      </c>
      <c r="AV70" s="49" t="str">
        <f t="shared" si="51"/>
        <v xml:space="preserve">SANTIAGO LAREDO REVUELTA, apoderado </v>
      </c>
      <c r="AW70" s="65" t="str">
        <f t="shared" si="57"/>
        <v>ES_B39457098_CPA_EN</v>
      </c>
      <c r="AX70" s="65" t="str">
        <f t="shared" si="58"/>
        <v>ES_B39457098_DoT_EN</v>
      </c>
      <c r="AY70" s="65" t="str">
        <f t="shared" si="59"/>
        <v>ES_B39457098_Dis_EN</v>
      </c>
      <c r="AZ70" s="65" t="str">
        <f t="shared" si="60"/>
        <v>ES_B39457098_CPA_DE</v>
      </c>
      <c r="BA70" s="65" t="str">
        <f t="shared" si="61"/>
        <v>ES_B39457098_DoT_DE</v>
      </c>
      <c r="BB70" s="65" t="str">
        <f t="shared" si="62"/>
        <v>ES_B39457098_CPA_ES</v>
      </c>
      <c r="BC70" s="215" t="str">
        <f t="shared" si="63"/>
        <v>ES_B39457098_DoT_ES</v>
      </c>
      <c r="BD70" s="65" t="str">
        <f t="shared" si="64"/>
        <v>DISTRIBUCION Y LOGISTICA HERMANOS LAREDO SL</v>
      </c>
      <c r="BE70" s="64" t="str">
        <f>VLOOKUP(C70,aux!$A$1:$B$260,2,FALSE)</f>
        <v>Spain</v>
      </c>
      <c r="BF70" s="64" t="str">
        <f>VLOOKUP(C70,aux!$A$1:$C$260,3,FALSE)</f>
        <v>Spanien</v>
      </c>
      <c r="BG70" s="66" t="str">
        <f t="shared" si="65"/>
        <v xml:space="preserve">represented by  SANTIAGO LAREDO REVUELTA, apoderado </v>
      </c>
      <c r="BH70" s="66" t="str">
        <f t="shared" si="33"/>
        <v xml:space="preserve">representado por SANTIAGO LAREDO REVUELTA, apoderado </v>
      </c>
      <c r="BI70" s="66">
        <f t="shared" si="53"/>
        <v>1</v>
      </c>
      <c r="BJ70" s="66" t="str">
        <f t="shared" si="66"/>
        <v/>
      </c>
      <c r="BK70" s="66"/>
      <c r="BL70" s="66" t="str">
        <f t="shared" si="35"/>
        <v/>
      </c>
      <c r="BM70" s="66" t="str">
        <f t="shared" si="36"/>
        <v>und</v>
      </c>
      <c r="BN70" s="66" t="str">
        <f t="shared" si="37"/>
        <v/>
      </c>
      <c r="BO70" s="66" t="str">
        <f t="shared" si="38"/>
        <v>y su</v>
      </c>
      <c r="BP70" s="216" t="str">
        <f>VLOOKUP(X70,aux!$G$1:$I$22,3,FALSE)</f>
        <v>cero coma ocho</v>
      </c>
      <c r="BQ70" s="66" t="str">
        <f t="shared" si="39"/>
        <v>Por</v>
      </c>
      <c r="BR70" s="66" t="str">
        <f>VLOOKUP(C70,aux!$D$1:$E$307,2,FALSE)</f>
        <v>España</v>
      </c>
      <c r="BS70" s="66" t="str">
        <f t="shared" si="40"/>
        <v>Un Mil</v>
      </c>
      <c r="BT70" s="66" t="str">
        <f t="shared" si="41"/>
        <v>Cero</v>
      </c>
      <c r="BU70" s="66" t="str">
        <f t="shared" si="42"/>
        <v>Cero</v>
      </c>
      <c r="BV70" s="137"/>
      <c r="BW70" s="51"/>
      <c r="BX70" s="137"/>
      <c r="BY70" s="143"/>
      <c r="BZ70" s="137"/>
      <c r="CA70" s="1112">
        <v>42921</v>
      </c>
      <c r="CB70" s="342">
        <v>42921</v>
      </c>
      <c r="CC70" s="342">
        <v>42921</v>
      </c>
      <c r="CD70" s="434" t="s">
        <v>2233</v>
      </c>
      <c r="CE70" s="342">
        <v>42922</v>
      </c>
      <c r="CF70" s="434" t="s">
        <v>2233</v>
      </c>
      <c r="CG70" s="342">
        <v>42922</v>
      </c>
      <c r="CH70" s="497"/>
      <c r="CI70" s="155">
        <v>1</v>
      </c>
      <c r="CJ70" s="61" t="s">
        <v>2292</v>
      </c>
      <c r="CK70" s="67" t="s">
        <v>2472</v>
      </c>
      <c r="CL70" s="102" t="str">
        <f t="shared" si="67"/>
        <v>DISTRIBUCION Y LOGISTICA HERMANOS LAREDO SL_ ES_B39457098_DOT_EN_2sig</v>
      </c>
      <c r="CM70" s="102" t="str">
        <f t="shared" si="68"/>
        <v>DISTRIBUCION Y LOGISTICA HERMANOS LAREDO SL_ES_B39457098_CPA_EN_2sig</v>
      </c>
      <c r="CN70" s="102" t="str">
        <f t="shared" si="69"/>
        <v>DISTRIBUCION Y LOGISTICA HERMANOS LAREDO SL_ ES_B39457098_DOT_EN_2sig_stamped</v>
      </c>
      <c r="CO70" s="102" t="str">
        <f t="shared" si="70"/>
        <v>DISTRIBUCION Y LOGISTICA HERMANOS LAREDO SL_ES_B39457098_DOT_EN_o</v>
      </c>
      <c r="CP70" s="102" t="str">
        <f t="shared" si="71"/>
        <v>DISTRIBUCION Y LOGISTICA HERMANOS LAREDO SL_ES_B39457098_DOT_EN_o_stamped</v>
      </c>
      <c r="CQ70" s="102" t="str">
        <f t="shared" si="72"/>
        <v>DISTRIBUCION Y LOGISTICA HERMANOS LAREDO SL_ES_B39457098_powers</v>
      </c>
      <c r="CR70" s="68" t="s">
        <v>49</v>
      </c>
      <c r="CS70" s="68" t="s">
        <v>49</v>
      </c>
      <c r="CT70" s="61" t="s">
        <v>49</v>
      </c>
      <c r="CU70" s="148">
        <f t="shared" si="54"/>
        <v>1</v>
      </c>
      <c r="CV70" s="56" t="b">
        <v>1</v>
      </c>
      <c r="CW70" s="56" t="b">
        <v>1</v>
      </c>
      <c r="CX70" s="152"/>
      <c r="CY70" s="208"/>
      <c r="CZ70" s="208"/>
      <c r="DA70" s="320"/>
      <c r="DB70" s="320"/>
      <c r="DC70" s="208"/>
      <c r="DD70" s="208"/>
      <c r="DE70" s="320"/>
      <c r="DF70" s="320"/>
      <c r="DG70" s="52" t="s">
        <v>1469</v>
      </c>
      <c r="DH70" s="152"/>
      <c r="DI70" s="152"/>
      <c r="DJ70" s="320"/>
      <c r="DK70" s="320"/>
      <c r="DL70" s="52" t="s">
        <v>1469</v>
      </c>
      <c r="DM70" s="210"/>
      <c r="DN70" s="208"/>
      <c r="DO70" s="315" t="s">
        <v>2752</v>
      </c>
      <c r="DP70" s="338"/>
      <c r="DQ70" s="940"/>
      <c r="DR70" s="342"/>
      <c r="DS70" s="522"/>
      <c r="DT70" s="69" t="s">
        <v>49</v>
      </c>
      <c r="DU70" s="69"/>
      <c r="DV70" s="87"/>
      <c r="DW70" s="87"/>
      <c r="DX70" s="87"/>
      <c r="DY70" s="87"/>
      <c r="DZ70" s="87"/>
      <c r="EA70" s="359" t="str">
        <f t="shared" si="73"/>
        <v>51</v>
      </c>
      <c r="EB70" s="359">
        <v>51</v>
      </c>
      <c r="EC70" s="88"/>
      <c r="ED70" s="88"/>
      <c r="EE70" s="88" t="e">
        <f>IF(CX69=#REF!,"gleich","ungleich")</f>
        <v>#REF!</v>
      </c>
      <c r="EF70" s="186"/>
      <c r="EG70" s="186"/>
      <c r="EH70" s="186"/>
      <c r="EI70" s="186"/>
      <c r="EJ70" s="186"/>
      <c r="EK70" s="186"/>
      <c r="EL70" s="186"/>
      <c r="EM70" s="173"/>
      <c r="EN70" s="186"/>
      <c r="EO70" s="186"/>
      <c r="EP70" s="724"/>
      <c r="EQ70" s="382" t="s">
        <v>6088</v>
      </c>
      <c r="ER70" s="382" t="s">
        <v>6109</v>
      </c>
      <c r="ES70" s="382"/>
      <c r="ET70" s="108"/>
      <c r="EU70" s="182" t="str">
        <f t="shared" si="74"/>
        <v>DISTRIBUCION Y LOGISTICA HERMANOS LAREDO SL, ES_B39457098_sinv.pdf</v>
      </c>
    </row>
    <row r="71" spans="1:172" ht="76.5">
      <c r="A71" s="1000" t="s">
        <v>608</v>
      </c>
      <c r="B71" s="638" t="s">
        <v>2182</v>
      </c>
      <c r="C71" s="338" t="s">
        <v>42</v>
      </c>
      <c r="D71" s="186" t="s">
        <v>2658</v>
      </c>
      <c r="E71" s="186" t="s">
        <v>597</v>
      </c>
      <c r="F71" s="186" t="s">
        <v>596</v>
      </c>
      <c r="G71" s="186" t="s">
        <v>598</v>
      </c>
      <c r="H71" s="186" t="s">
        <v>596</v>
      </c>
      <c r="I71" s="191" t="s">
        <v>599</v>
      </c>
      <c r="J71" s="191" t="s">
        <v>6728</v>
      </c>
      <c r="K71" s="191" t="s">
        <v>2025</v>
      </c>
      <c r="L71" s="571" t="s">
        <v>601</v>
      </c>
      <c r="N71" s="846" t="s">
        <v>1741</v>
      </c>
      <c r="O71" s="384" t="s">
        <v>141</v>
      </c>
      <c r="P71" s="540">
        <v>165</v>
      </c>
      <c r="Q71" s="539">
        <v>1000</v>
      </c>
      <c r="R71" s="540">
        <v>0</v>
      </c>
      <c r="S71" s="338"/>
      <c r="T71" s="63"/>
      <c r="U71" s="63"/>
      <c r="V71" s="425">
        <v>0</v>
      </c>
      <c r="W71" s="425">
        <v>0</v>
      </c>
      <c r="X71" s="919">
        <v>0.8</v>
      </c>
      <c r="Y71" s="425">
        <v>2.5</v>
      </c>
      <c r="Z71" s="41" t="s">
        <v>45</v>
      </c>
      <c r="AA71" s="41" t="s">
        <v>45</v>
      </c>
      <c r="AB71" s="188" t="s">
        <v>3212</v>
      </c>
      <c r="AC71" s="13" t="s">
        <v>7377</v>
      </c>
      <c r="AD71" s="813" t="s">
        <v>5689</v>
      </c>
      <c r="AE71" s="723">
        <v>42928</v>
      </c>
      <c r="AF71" s="807" t="s">
        <v>2230</v>
      </c>
      <c r="AG71" s="733" t="s">
        <v>199</v>
      </c>
      <c r="AH71" s="927" t="s">
        <v>38</v>
      </c>
      <c r="AI71" s="63" t="s">
        <v>5764</v>
      </c>
      <c r="AJ71" s="63" t="str">
        <f t="shared" si="32"/>
        <v>NO</v>
      </c>
      <c r="AK71" s="64" t="str">
        <f>VLOOKUP(X71,aux!$G$1:$I$22,2,FALSE)</f>
        <v>zero point eight</v>
      </c>
      <c r="AL71" s="64" t="str">
        <f>VLOOKUP(X71,aux!$G$1:$J$22,4,FALSE)</f>
        <v>null komma acht</v>
      </c>
      <c r="AM71" s="214">
        <f t="shared" si="56"/>
        <v>80</v>
      </c>
      <c r="AN71" s="214" t="str">
        <f>IF(INT(AM71)=AM71,EnglishNumber(AM71), _xlfn.CONCAT(EnglishNumber(INT(AM71)), " point ", EnglishNumber(ROUND(INT((AM71 - INT(AM71)) * 10),  0)), " ", EnglishNumber(ROUND((AM71 - INT(AM71))*100 - (INT((AM71-INT(AM71))*10)*10), 0))))</f>
        <v>eighty</v>
      </c>
      <c r="AO71" s="214" t="str">
        <f>IF(INT(AM71)=AM71,FctZahl_In_Worten(AM71), _xlfn.CONCAT(FctZahl_In_Worten(INT(AM71)), " komma ", FctZahl_In_Worten(ROUND(INT((AM71 - INT(AM71)) * 10),  0)), " ", FctZahl_In_Worten(ROUND((AM71 - INT(AM71))*100 - (INT((AM71-INT(AM71))*10)*10), 0))))</f>
        <v>achtzig</v>
      </c>
      <c r="AP71" s="64" t="str">
        <f>EnglishNumber(Q71)</f>
        <v>one thousand</v>
      </c>
      <c r="AQ71" s="64" t="str">
        <f>FctZahl_In_Worten(Q71)</f>
        <v>eintausend</v>
      </c>
      <c r="AR71" s="64" t="str">
        <f>FctZahl_In_Worten(R71)</f>
        <v>null</v>
      </c>
      <c r="AS71" s="64" t="str">
        <f>VLOOKUP(V71,aux!$K$1:$M$11,2,FALSE)</f>
        <v>zero</v>
      </c>
      <c r="AT71" s="64" t="str">
        <f>VLOOKUP(W71,aux!$K$1:$M$11,2,FALSE)</f>
        <v>zero</v>
      </c>
      <c r="AU71" s="64" t="str">
        <f t="shared" si="75"/>
        <v>For</v>
      </c>
      <c r="AV71" s="49" t="str">
        <f t="shared" si="51"/>
        <v>ALEJANDO MONTULL, joint attorney and JOSE GARCIA GARCIA, joint attorney</v>
      </c>
      <c r="AW71" s="65" t="str">
        <f t="shared" si="57"/>
        <v>ES_B25338450_CPA_EN</v>
      </c>
      <c r="AX71" s="65" t="str">
        <f t="shared" si="58"/>
        <v>ES_B25338450_DoT_EN</v>
      </c>
      <c r="AY71" s="65" t="str">
        <f t="shared" si="59"/>
        <v>ES_B25338450_Dis_EN</v>
      </c>
      <c r="AZ71" s="65" t="str">
        <f t="shared" si="60"/>
        <v>ES_B25338450_CPA_DE</v>
      </c>
      <c r="BA71" s="65" t="str">
        <f t="shared" si="61"/>
        <v>ES_B25338450_DoT_DE</v>
      </c>
      <c r="BB71" s="65" t="str">
        <f t="shared" si="62"/>
        <v>ES_B25338450_CPA_ES</v>
      </c>
      <c r="BC71" s="215" t="str">
        <f t="shared" si="63"/>
        <v>ES_B25338450_DoT_ES</v>
      </c>
      <c r="BD71" s="65" t="str">
        <f t="shared" si="64"/>
        <v>DITRANSCO  SL</v>
      </c>
      <c r="BE71" s="64" t="str">
        <f>VLOOKUP(C71,aux!$A$1:$B$260,2,FALSE)</f>
        <v>Spain</v>
      </c>
      <c r="BF71" s="64" t="str">
        <f>VLOOKUP(C71,aux!$A$1:$C$260,3,FALSE)</f>
        <v>Spanien</v>
      </c>
      <c r="BG71" s="66" t="str">
        <f t="shared" si="65"/>
        <v>represented by  ALEJANDO MONTULL, joint attorney and JOSE GARCIA GARCIA, joint attorney</v>
      </c>
      <c r="BH71" s="66" t="str">
        <f t="shared" si="33"/>
        <v>representado por ALEJANDO MONTULL, joint attorney and JOSE GARCIA GARCIA, joint attorney</v>
      </c>
      <c r="BI71" s="66">
        <f t="shared" si="53"/>
        <v>2</v>
      </c>
      <c r="BJ71" s="66" t="str">
        <f t="shared" si="66"/>
        <v>and its</v>
      </c>
      <c r="BK71" s="66" t="str">
        <f>IF(I71="","","and its")</f>
        <v>and its</v>
      </c>
      <c r="BL71" s="66" t="str">
        <f t="shared" si="35"/>
        <v>und</v>
      </c>
      <c r="BM71" s="66" t="str">
        <f t="shared" si="36"/>
        <v>und</v>
      </c>
      <c r="BN71" s="66" t="str">
        <f t="shared" si="37"/>
        <v>y su</v>
      </c>
      <c r="BO71" s="66" t="str">
        <f t="shared" si="38"/>
        <v>y su</v>
      </c>
      <c r="BP71" s="216" t="str">
        <f>VLOOKUP(X71,aux!$G$1:$I$22,3,FALSE)</f>
        <v>cero coma ocho</v>
      </c>
      <c r="BQ71" s="66" t="str">
        <f t="shared" si="39"/>
        <v>Por</v>
      </c>
      <c r="BR71" s="66" t="str">
        <f>VLOOKUP(C71,aux!$D$1:$E$307,2,FALSE)</f>
        <v>España</v>
      </c>
      <c r="BS71" s="66" t="str">
        <f t="shared" si="40"/>
        <v>Un Mil</v>
      </c>
      <c r="BT71" s="66" t="str">
        <f t="shared" si="41"/>
        <v>Cero</v>
      </c>
      <c r="BU71" s="66" t="str">
        <f t="shared" si="42"/>
        <v>Cero</v>
      </c>
      <c r="BV71" s="137"/>
      <c r="BW71" s="51"/>
      <c r="BX71" s="137"/>
      <c r="BY71" s="143"/>
      <c r="BZ71" s="137"/>
      <c r="CA71" s="1112">
        <v>42921</v>
      </c>
      <c r="CB71" s="342">
        <v>42921</v>
      </c>
      <c r="CC71" s="342">
        <v>42921</v>
      </c>
      <c r="CD71" s="434" t="s">
        <v>2233</v>
      </c>
      <c r="CE71" s="342">
        <v>42922</v>
      </c>
      <c r="CF71" s="434" t="s">
        <v>2233</v>
      </c>
      <c r="CG71" s="342">
        <v>42922</v>
      </c>
      <c r="CH71" s="744"/>
      <c r="CI71" s="155"/>
      <c r="CJ71" s="67" t="s">
        <v>2293</v>
      </c>
      <c r="CK71" s="67" t="s">
        <v>2613</v>
      </c>
      <c r="CL71" s="102" t="str">
        <f t="shared" si="67"/>
        <v>DITRANSCO  SL_ ES_B25338450_DOT_EN_2sig</v>
      </c>
      <c r="CM71" s="102" t="str">
        <f t="shared" si="68"/>
        <v>DITRANSCO  SL_ES_B25338450_CPA_EN_2sig</v>
      </c>
      <c r="CN71" s="102" t="str">
        <f t="shared" si="69"/>
        <v>DITRANSCO  SL_ ES_B25338450_DOT_EN_2sig_stamped</v>
      </c>
      <c r="CO71" s="102" t="str">
        <f t="shared" si="70"/>
        <v>DITRANSCO  SL_ES_B25338450_DOT_EN_o</v>
      </c>
      <c r="CP71" s="102" t="str">
        <f t="shared" si="71"/>
        <v>DITRANSCO  SL_ES_B25338450_DOT_EN_o_stamped</v>
      </c>
      <c r="CQ71" s="102" t="str">
        <f t="shared" si="72"/>
        <v>DITRANSCO  SL_ES_B25338450_powers</v>
      </c>
      <c r="CR71" s="68" t="s">
        <v>49</v>
      </c>
      <c r="CS71" s="68" t="s">
        <v>49</v>
      </c>
      <c r="CT71" s="61" t="s">
        <v>49</v>
      </c>
      <c r="CU71" s="148">
        <f t="shared" si="54"/>
        <v>1</v>
      </c>
      <c r="CV71" s="56" t="b">
        <v>1</v>
      </c>
      <c r="CW71" s="56" t="b">
        <v>1</v>
      </c>
      <c r="CX71" s="152"/>
      <c r="CY71" s="208"/>
      <c r="CZ71" s="208"/>
      <c r="DA71" s="320"/>
      <c r="DB71" s="320"/>
      <c r="DC71" s="208"/>
      <c r="DD71" s="208"/>
      <c r="DE71" s="320"/>
      <c r="DF71" s="320"/>
      <c r="DG71" s="152"/>
      <c r="DH71" s="152"/>
      <c r="DI71" s="152"/>
      <c r="DJ71" s="320"/>
      <c r="DK71" s="320"/>
      <c r="DL71" s="152"/>
      <c r="DM71" s="210"/>
      <c r="DN71" s="208"/>
      <c r="DO71" s="315" t="s">
        <v>3002</v>
      </c>
      <c r="DP71" s="338"/>
      <c r="DQ71" s="940"/>
      <c r="DR71" s="342"/>
      <c r="DS71" s="522"/>
      <c r="DT71" s="69" t="s">
        <v>49</v>
      </c>
      <c r="DU71" s="69"/>
      <c r="DV71" s="87"/>
      <c r="DW71" s="87"/>
      <c r="DX71" s="87"/>
      <c r="DY71" s="87"/>
      <c r="DZ71" s="87"/>
      <c r="EA71" s="359" t="str">
        <f t="shared" si="73"/>
        <v>52</v>
      </c>
      <c r="EB71" s="359">
        <v>52</v>
      </c>
      <c r="EC71" s="88"/>
      <c r="ED71" s="88"/>
      <c r="EE71" s="88" t="e">
        <f>IF(CX70=#REF!,"gleich","ungleich")</f>
        <v>#REF!</v>
      </c>
      <c r="EF71" s="186"/>
      <c r="EG71" s="186"/>
      <c r="EH71" s="186"/>
      <c r="EI71" s="186"/>
      <c r="EJ71" s="186"/>
      <c r="EK71" s="186"/>
      <c r="EL71" s="186"/>
      <c r="EM71" s="173"/>
      <c r="EN71" s="186"/>
      <c r="EO71" s="186"/>
      <c r="EP71" s="724"/>
      <c r="EQ71" s="382" t="s">
        <v>6088</v>
      </c>
      <c r="ER71" s="382" t="s">
        <v>6109</v>
      </c>
      <c r="ES71" s="382"/>
      <c r="ET71" s="108"/>
      <c r="EU71" s="182" t="str">
        <f t="shared" si="74"/>
        <v>DITRANSCO  S.L., ES_B25338450_sinv.pdf</v>
      </c>
    </row>
    <row r="72" spans="1:172" ht="96">
      <c r="A72" s="530" t="s">
        <v>287</v>
      </c>
      <c r="B72" s="638" t="s">
        <v>2152</v>
      </c>
      <c r="C72" s="338" t="s">
        <v>42</v>
      </c>
      <c r="D72" s="186" t="s">
        <v>289</v>
      </c>
      <c r="E72" s="186" t="s">
        <v>167</v>
      </c>
      <c r="F72" s="186" t="s">
        <v>52</v>
      </c>
      <c r="G72" s="186"/>
      <c r="H72" s="186"/>
      <c r="I72" s="191" t="s">
        <v>162</v>
      </c>
      <c r="J72" s="191">
        <v>0</v>
      </c>
      <c r="K72" s="191"/>
      <c r="L72" s="571" t="s">
        <v>168</v>
      </c>
      <c r="N72" s="846" t="s">
        <v>1711</v>
      </c>
      <c r="O72" s="384" t="s">
        <v>165</v>
      </c>
      <c r="P72" s="540"/>
      <c r="Q72" s="539">
        <v>1000</v>
      </c>
      <c r="R72" s="540">
        <v>0</v>
      </c>
      <c r="S72" s="338"/>
      <c r="T72" s="63"/>
      <c r="U72" s="63"/>
      <c r="V72" s="425">
        <v>0</v>
      </c>
      <c r="W72" s="425">
        <v>0</v>
      </c>
      <c r="X72" s="919">
        <v>0.8</v>
      </c>
      <c r="Y72" s="425">
        <v>2.5</v>
      </c>
      <c r="Z72" s="41" t="s">
        <v>45</v>
      </c>
      <c r="AA72" s="41" t="s">
        <v>45</v>
      </c>
      <c r="AB72" s="188" t="s">
        <v>3212</v>
      </c>
      <c r="AC72" s="13" t="s">
        <v>7377</v>
      </c>
      <c r="AD72" s="813" t="s">
        <v>5689</v>
      </c>
      <c r="AE72" s="723">
        <v>42928</v>
      </c>
      <c r="AF72" s="268" t="s">
        <v>7549</v>
      </c>
      <c r="AG72" s="419"/>
      <c r="AH72" s="927" t="s">
        <v>38</v>
      </c>
      <c r="AI72" s="63" t="s">
        <v>5764</v>
      </c>
      <c r="AJ72" s="63" t="str">
        <f t="shared" si="32"/>
        <v>NO</v>
      </c>
      <c r="AK72" s="64" t="str">
        <f>VLOOKUP(X72,aux!$G$1:$I$22,2,FALSE)</f>
        <v>zero point eight</v>
      </c>
      <c r="AL72" s="64" t="str">
        <f>VLOOKUP(X72,aux!$G$1:$J$22,4,FALSE)</f>
        <v>null komma acht</v>
      </c>
      <c r="AM72" s="214">
        <f t="shared" si="56"/>
        <v>80</v>
      </c>
      <c r="AN72" s="214" t="str">
        <f>IF(INT(AM72)=AM72,EnglishNumber(AM72), _xlfn.CONCAT(EnglishNumber(INT(AM72)), " point ", EnglishNumber(ROUND(INT((AM72 - INT(AM72)) * 10),  0)), " ", EnglishNumber(ROUND((AM72 - INT(AM72))*100 - (INT((AM72-INT(AM72))*10)*10), 0))))</f>
        <v>eighty</v>
      </c>
      <c r="AO72" s="214" t="str">
        <f>IF(INT(AM72)=AM72,FctZahl_In_Worten(AM72), _xlfn.CONCAT(FctZahl_In_Worten(INT(AM72)), " komma ", FctZahl_In_Worten(ROUND(INT((AM72 - INT(AM72)) * 10),  0)), " ", FctZahl_In_Worten(ROUND((AM72 - INT(AM72))*100 - (INT((AM72-INT(AM72))*10)*10), 0))))</f>
        <v>achtzig</v>
      </c>
      <c r="AP72" s="64" t="str">
        <f>EnglishNumber(Q72)</f>
        <v>one thousand</v>
      </c>
      <c r="AQ72" s="64" t="str">
        <f>FctZahl_In_Worten(Q72)</f>
        <v>eintausend</v>
      </c>
      <c r="AR72" s="64" t="str">
        <f>FctZahl_In_Worten(R72)</f>
        <v>null</v>
      </c>
      <c r="AS72" s="64" t="str">
        <f>VLOOKUP(V72,aux!$K$1:$M$11,2,FALSE)</f>
        <v>zero</v>
      </c>
      <c r="AT72" s="64" t="str">
        <f>VLOOKUP(W72,aux!$K$1:$M$11,2,FALSE)</f>
        <v>zero</v>
      </c>
      <c r="AU72" s="64" t="str">
        <f t="shared" si="75"/>
        <v>For</v>
      </c>
      <c r="AV72" s="49" t="str">
        <f t="shared" si="51"/>
        <v>MARIA DOLORES SALAS AGUILA, administrador solidario</v>
      </c>
      <c r="AW72" s="65" t="str">
        <f t="shared" si="57"/>
        <v>ES_B04232443_CPA_EN</v>
      </c>
      <c r="AX72" s="65" t="str">
        <f t="shared" si="58"/>
        <v>ES_B04232443_DoT_EN</v>
      </c>
      <c r="AY72" s="65" t="str">
        <f t="shared" si="59"/>
        <v>ES_B04232443_Dis_EN</v>
      </c>
      <c r="AZ72" s="65" t="str">
        <f t="shared" si="60"/>
        <v>ES_B04232443_CPA_DE</v>
      </c>
      <c r="BA72" s="65" t="str">
        <f t="shared" si="61"/>
        <v>ES_B04232443_DoT_DE</v>
      </c>
      <c r="BB72" s="65" t="str">
        <f t="shared" si="62"/>
        <v>ES_B04232443_CPA_ES</v>
      </c>
      <c r="BC72" s="215" t="str">
        <f t="shared" si="63"/>
        <v>ES_B04232443_DoT_ES</v>
      </c>
      <c r="BD72" s="65" t="str">
        <f t="shared" si="64"/>
        <v>DOLORES AGUILA PARRA SOCIEDAD LIMITADA</v>
      </c>
      <c r="BE72" s="64" t="str">
        <f>VLOOKUP(C72,aux!$A$1:$B$260,2,FALSE)</f>
        <v>Spain</v>
      </c>
      <c r="BF72" s="64" t="str">
        <f>VLOOKUP(C72,aux!$A$1:$C$260,3,FALSE)</f>
        <v>Spanien</v>
      </c>
      <c r="BG72" s="66" t="str">
        <f t="shared" si="65"/>
        <v>represented by  MARIA DOLORES SALAS AGUILA, administrador solidario</v>
      </c>
      <c r="BH72" s="66" t="str">
        <f t="shared" si="33"/>
        <v>representado por MARIA DOLORES SALAS AGUILA, administrador solidario</v>
      </c>
      <c r="BI72" s="66">
        <f t="shared" si="53"/>
        <v>1</v>
      </c>
      <c r="BJ72" s="66" t="str">
        <f t="shared" si="66"/>
        <v/>
      </c>
      <c r="BK72" s="66" t="str">
        <f>IF(I72="","","and its")</f>
        <v>and its</v>
      </c>
      <c r="BL72" s="66" t="str">
        <f t="shared" si="35"/>
        <v/>
      </c>
      <c r="BM72" s="66" t="str">
        <f t="shared" si="36"/>
        <v>und</v>
      </c>
      <c r="BN72" s="66" t="str">
        <f t="shared" si="37"/>
        <v/>
      </c>
      <c r="BO72" s="66" t="str">
        <f t="shared" si="38"/>
        <v>y su</v>
      </c>
      <c r="BP72" s="216" t="str">
        <f>VLOOKUP(X72,aux!$G$1:$I$22,3,FALSE)</f>
        <v>cero coma ocho</v>
      </c>
      <c r="BQ72" s="66" t="str">
        <f t="shared" si="39"/>
        <v>Por</v>
      </c>
      <c r="BR72" s="66" t="str">
        <f>VLOOKUP(C72,aux!$D$1:$E$307,2,FALSE)</f>
        <v>España</v>
      </c>
      <c r="BS72" s="66" t="str">
        <f t="shared" si="40"/>
        <v>Un Mil</v>
      </c>
      <c r="BT72" s="66" t="str">
        <f t="shared" si="41"/>
        <v>Cero</v>
      </c>
      <c r="BU72" s="66" t="str">
        <f t="shared" si="42"/>
        <v>Cero</v>
      </c>
      <c r="BV72" s="137"/>
      <c r="BW72" s="51"/>
      <c r="BX72" s="137"/>
      <c r="BY72" s="143"/>
      <c r="BZ72" s="137"/>
      <c r="CA72" s="1112">
        <v>42920</v>
      </c>
      <c r="CB72" s="342">
        <v>42919</v>
      </c>
      <c r="CC72" s="342">
        <v>42920</v>
      </c>
      <c r="CD72" s="434" t="s">
        <v>2233</v>
      </c>
      <c r="CE72" s="342">
        <v>42921</v>
      </c>
      <c r="CF72" s="434"/>
      <c r="CG72" s="342">
        <v>42922</v>
      </c>
      <c r="CH72" s="497"/>
      <c r="CI72" s="155"/>
      <c r="CJ72" s="67" t="s">
        <v>2294</v>
      </c>
      <c r="CK72" s="67" t="s">
        <v>2473</v>
      </c>
      <c r="CL72" s="102" t="str">
        <f t="shared" si="67"/>
        <v>DOLORES AGUILA PARRA SOCIEDAD LIMITADA_ ES_B04232443_DOT_EN_2sig</v>
      </c>
      <c r="CM72" s="102" t="str">
        <f t="shared" si="68"/>
        <v>DOLORES AGUILA PARRA SOCIEDAD LIMITADA_ES_B04232443_CPA_EN_2sig</v>
      </c>
      <c r="CN72" s="102" t="str">
        <f t="shared" si="69"/>
        <v>DOLORES AGUILA PARRA SOCIEDAD LIMITADA_ ES_B04232443_DOT_EN_2sig_stamped</v>
      </c>
      <c r="CO72" s="102" t="str">
        <f t="shared" si="70"/>
        <v>DOLORES AGUILA PARRA SOCIEDAD LIMITADA_ES_B04232443_DOT_EN_o</v>
      </c>
      <c r="CP72" s="102" t="str">
        <f t="shared" si="71"/>
        <v>DOLORES AGUILA PARRA SOCIEDAD LIMITADA_ES_B04232443_DOT_EN_o_stamped</v>
      </c>
      <c r="CQ72" s="102" t="str">
        <f t="shared" si="72"/>
        <v>DOLORES AGUILA PARRA SOCIEDAD LIMITADA_ES_B04232443_powers</v>
      </c>
      <c r="CR72" s="68" t="s">
        <v>49</v>
      </c>
      <c r="CS72" s="68" t="s">
        <v>49</v>
      </c>
      <c r="CT72" s="61" t="s">
        <v>49</v>
      </c>
      <c r="CU72" s="148">
        <f t="shared" si="54"/>
        <v>1</v>
      </c>
      <c r="CV72" s="56" t="b">
        <v>1</v>
      </c>
      <c r="CW72" s="56" t="b">
        <v>1</v>
      </c>
      <c r="CX72" s="52"/>
      <c r="CY72" s="148"/>
      <c r="CZ72" s="148"/>
      <c r="DA72" s="315"/>
      <c r="DB72" s="315"/>
      <c r="DC72" s="148"/>
      <c r="DD72" s="148"/>
      <c r="DE72" s="315"/>
      <c r="DF72" s="315"/>
      <c r="DG72" s="61"/>
      <c r="DH72" s="61"/>
      <c r="DI72" s="61"/>
      <c r="DJ72" s="315"/>
      <c r="DK72" s="315"/>
      <c r="DL72" s="61"/>
      <c r="DM72" s="161"/>
      <c r="DN72" s="148"/>
      <c r="DO72" s="315"/>
      <c r="DP72" s="338"/>
      <c r="DQ72" s="940"/>
      <c r="DR72" s="342"/>
      <c r="DS72" s="522"/>
      <c r="DT72" s="69" t="s">
        <v>49</v>
      </c>
      <c r="DU72" s="69"/>
      <c r="DV72" s="87"/>
      <c r="DW72" s="87"/>
      <c r="DX72" s="87"/>
      <c r="DY72" s="87"/>
      <c r="DZ72" s="87"/>
      <c r="EA72" s="359" t="str">
        <f t="shared" si="73"/>
        <v>53</v>
      </c>
      <c r="EB72" s="359">
        <v>53</v>
      </c>
      <c r="EC72" s="88"/>
      <c r="ED72" s="88"/>
      <c r="EE72" s="88" t="e">
        <f>IF(CX71=#REF!,"gleich","ungleich")</f>
        <v>#REF!</v>
      </c>
      <c r="EF72" s="186"/>
      <c r="EG72" s="186"/>
      <c r="EH72" s="186"/>
      <c r="EI72" s="186"/>
      <c r="EJ72" s="186"/>
      <c r="EK72" s="186"/>
      <c r="EL72" s="186"/>
      <c r="EM72" s="173"/>
      <c r="EN72" s="186"/>
      <c r="EO72" s="186"/>
      <c r="EP72" s="724"/>
      <c r="EQ72" s="186" t="s">
        <v>6088</v>
      </c>
      <c r="ER72" s="382" t="s">
        <v>6109</v>
      </c>
      <c r="ES72" s="186"/>
      <c r="ET72" s="108"/>
      <c r="EU72" s="182" t="str">
        <f t="shared" si="74"/>
        <v>DOLORES AGUILA PARRA SOCIEDAD LIMITADA, ES_B04232443_sinv.pdf</v>
      </c>
    </row>
    <row r="73" spans="1:172" ht="60">
      <c r="A73" s="1000" t="s">
        <v>290</v>
      </c>
      <c r="B73" s="638" t="s">
        <v>2223</v>
      </c>
      <c r="C73" s="338" t="s">
        <v>42</v>
      </c>
      <c r="D73" s="186" t="s">
        <v>292</v>
      </c>
      <c r="E73" s="186" t="s">
        <v>44</v>
      </c>
      <c r="F73" s="186" t="s">
        <v>206</v>
      </c>
      <c r="G73" s="186"/>
      <c r="H73" s="186"/>
      <c r="I73" s="191" t="s">
        <v>46</v>
      </c>
      <c r="J73" s="191" t="s">
        <v>6738</v>
      </c>
      <c r="K73" s="191" t="s">
        <v>2648</v>
      </c>
      <c r="L73" s="571" t="s">
        <v>2626</v>
      </c>
      <c r="M73" s="298"/>
      <c r="N73" s="846" t="s">
        <v>1682</v>
      </c>
      <c r="O73" s="384" t="s">
        <v>759</v>
      </c>
      <c r="P73" s="540">
        <v>4</v>
      </c>
      <c r="Q73" s="539">
        <v>1000</v>
      </c>
      <c r="R73" s="540">
        <v>0</v>
      </c>
      <c r="S73" s="338"/>
      <c r="T73" s="63"/>
      <c r="U73" s="63"/>
      <c r="V73" s="425">
        <v>0</v>
      </c>
      <c r="W73" s="425">
        <v>0</v>
      </c>
      <c r="X73" s="919">
        <v>0.75</v>
      </c>
      <c r="Y73" s="425">
        <v>2.5</v>
      </c>
      <c r="Z73" s="41" t="s">
        <v>45</v>
      </c>
      <c r="AA73" s="41" t="s">
        <v>45</v>
      </c>
      <c r="AB73" s="188" t="s">
        <v>3212</v>
      </c>
      <c r="AC73" s="13" t="s">
        <v>7377</v>
      </c>
      <c r="AD73" s="813" t="s">
        <v>5689</v>
      </c>
      <c r="AE73" s="723">
        <v>42928</v>
      </c>
      <c r="AF73" s="807"/>
      <c r="AG73" s="733" t="s">
        <v>199</v>
      </c>
      <c r="AH73" s="927" t="s">
        <v>38</v>
      </c>
      <c r="AI73" s="63" t="s">
        <v>5764</v>
      </c>
      <c r="AJ73" s="63" t="str">
        <f t="shared" si="32"/>
        <v>NO</v>
      </c>
      <c r="AK73" s="64" t="str">
        <f>VLOOKUP(X73,aux!$G$1:$I$22,2,FALSE)</f>
        <v>zero point seven five</v>
      </c>
      <c r="AL73" s="64" t="str">
        <f>VLOOKUP(X73,aux!$G$1:$J$22,4,FALSE)</f>
        <v>null komma sieben fünf</v>
      </c>
      <c r="AM73" s="214">
        <f t="shared" si="56"/>
        <v>75</v>
      </c>
      <c r="AN73" s="214" t="str">
        <f>IF(INT(AM73)=AM73,EnglishNumber(AM73), _xlfn.CONCAT(EnglishNumber(INT(AM73)), " point ", EnglishNumber(ROUND(INT((AM73 - INT(AM73)) * 10),  0)), " ", EnglishNumber(ROUND((AM73 - INT(AM73))*100 - (INT((AM73-INT(AM73))*10)*10), 0))))</f>
        <v>seventy-five</v>
      </c>
      <c r="AO73" s="214" t="str">
        <f>IF(INT(AM73)=AM73,FctZahl_In_Worten(AM73), _xlfn.CONCAT(FctZahl_In_Worten(INT(AM73)), " komma ", FctZahl_In_Worten(ROUND(INT((AM73 - INT(AM73)) * 10),  0)), " ", FctZahl_In_Worten(ROUND((AM73 - INT(AM73))*100 - (INT((AM73-INT(AM73))*10)*10), 0))))</f>
        <v>fünfundsiebzig</v>
      </c>
      <c r="AP73" s="64" t="str">
        <f>EnglishNumber(Q73)</f>
        <v>one thousand</v>
      </c>
      <c r="AQ73" s="64" t="str">
        <f>FctZahl_In_Worten(Q73)</f>
        <v>eintausend</v>
      </c>
      <c r="AR73" s="64" t="str">
        <f>FctZahl_In_Worten(R73)</f>
        <v>null</v>
      </c>
      <c r="AS73" s="64" t="str">
        <f>VLOOKUP(V73,aux!$K$1:$M$11,2,FALSE)</f>
        <v>zero</v>
      </c>
      <c r="AT73" s="64" t="str">
        <f>VLOOKUP(W73,aux!$K$1:$M$11,2,FALSE)</f>
        <v>zero</v>
      </c>
      <c r="AU73" s="64" t="str">
        <f t="shared" si="75"/>
        <v>For</v>
      </c>
      <c r="AV73" s="49" t="str">
        <f t="shared" si="51"/>
        <v>MARIO PALACIOS ORTEGA , apoderado</v>
      </c>
      <c r="AW73" s="65" t="str">
        <f t="shared" si="57"/>
        <v>ES_F20533048_CPA_EN</v>
      </c>
      <c r="AX73" s="65" t="str">
        <f t="shared" si="58"/>
        <v>ES_F20533048_DoT_EN</v>
      </c>
      <c r="AY73" s="65" t="str">
        <f t="shared" si="59"/>
        <v>ES_F20533048_Dis_EN</v>
      </c>
      <c r="AZ73" s="65" t="str">
        <f t="shared" si="60"/>
        <v>ES_F20533048_CPA_DE</v>
      </c>
      <c r="BA73" s="65" t="str">
        <f t="shared" si="61"/>
        <v>ES_F20533048_DoT_DE</v>
      </c>
      <c r="BB73" s="65" t="str">
        <f t="shared" si="62"/>
        <v>ES_F20533048_CPA_ES</v>
      </c>
      <c r="BC73" s="215" t="str">
        <f t="shared" si="63"/>
        <v>ES_F20533048_DoT_ES</v>
      </c>
      <c r="BD73" s="65" t="str">
        <f t="shared" si="64"/>
        <v>DOQUIER, SCL</v>
      </c>
      <c r="BE73" s="64" t="str">
        <f>VLOOKUP(C73,aux!$A$1:$B$260,2,FALSE)</f>
        <v>Spain</v>
      </c>
      <c r="BF73" s="64" t="str">
        <f>VLOOKUP(C73,aux!$A$1:$C$260,3,FALSE)</f>
        <v>Spanien</v>
      </c>
      <c r="BG73" s="66" t="str">
        <f t="shared" si="65"/>
        <v>represented by  MARIO PALACIOS ORTEGA , apoderado</v>
      </c>
      <c r="BH73" s="66" t="str">
        <f t="shared" si="33"/>
        <v>representado por MARIO PALACIOS ORTEGA , apoderado</v>
      </c>
      <c r="BI73" s="66">
        <f t="shared" si="53"/>
        <v>1</v>
      </c>
      <c r="BJ73" s="66" t="str">
        <f t="shared" si="66"/>
        <v/>
      </c>
      <c r="BK73" s="66" t="str">
        <f>IF(I73="","","and its")</f>
        <v>and its</v>
      </c>
      <c r="BL73" s="66" t="str">
        <f t="shared" si="35"/>
        <v/>
      </c>
      <c r="BM73" s="66" t="str">
        <f t="shared" si="36"/>
        <v>und</v>
      </c>
      <c r="BN73" s="66" t="str">
        <f t="shared" si="37"/>
        <v/>
      </c>
      <c r="BO73" s="66" t="str">
        <f t="shared" si="38"/>
        <v>y su</v>
      </c>
      <c r="BP73" s="216" t="str">
        <f>VLOOKUP(X73,aux!$G$1:$I$22,3,FALSE)</f>
        <v>cero coma siete cinco</v>
      </c>
      <c r="BQ73" s="66" t="str">
        <f t="shared" si="39"/>
        <v>Por</v>
      </c>
      <c r="BR73" s="66" t="str">
        <f>VLOOKUP(C73,aux!$D$1:$E$307,2,FALSE)</f>
        <v>España</v>
      </c>
      <c r="BS73" s="66" t="str">
        <f t="shared" si="40"/>
        <v>Un Mil</v>
      </c>
      <c r="BT73" s="66" t="str">
        <f t="shared" si="41"/>
        <v>Cero</v>
      </c>
      <c r="BU73" s="66" t="str">
        <f t="shared" si="42"/>
        <v>Cero</v>
      </c>
      <c r="BV73" s="137"/>
      <c r="BW73" s="51"/>
      <c r="BX73" s="137"/>
      <c r="BY73" s="143"/>
      <c r="BZ73" s="137"/>
      <c r="CA73" s="1112">
        <v>42921</v>
      </c>
      <c r="CB73" s="342">
        <v>42920</v>
      </c>
      <c r="CC73" s="342">
        <v>42920</v>
      </c>
      <c r="CD73" s="434"/>
      <c r="CE73" s="342">
        <v>42921</v>
      </c>
      <c r="CF73" s="434"/>
      <c r="CG73" s="342">
        <v>42922</v>
      </c>
      <c r="CH73" s="744"/>
      <c r="CI73" s="155"/>
      <c r="CJ73" s="67" t="s">
        <v>2295</v>
      </c>
      <c r="CK73" s="67" t="s">
        <v>2600</v>
      </c>
      <c r="CL73" s="102" t="str">
        <f t="shared" si="67"/>
        <v>DOQUIER, SCL_ ES_F20533048_DOT_EN_2sig</v>
      </c>
      <c r="CM73" s="102" t="str">
        <f t="shared" si="68"/>
        <v>DOQUIER, SCL_ES_F20533048_CPA_EN_2sig</v>
      </c>
      <c r="CN73" s="102" t="str">
        <f t="shared" si="69"/>
        <v>DOQUIER, SCL_ ES_F20533048_DOT_EN_2sig_stamped</v>
      </c>
      <c r="CO73" s="102" t="str">
        <f t="shared" si="70"/>
        <v>DOQUIER, SCL_ES_F20533048_DOT_EN_o</v>
      </c>
      <c r="CP73" s="102" t="str">
        <f t="shared" si="71"/>
        <v>DOQUIER, SCL_ES_F20533048_DOT_EN_o_stamped</v>
      </c>
      <c r="CQ73" s="102" t="str">
        <f t="shared" si="72"/>
        <v>DOQUIER, SCL_ES_F20533048_powers</v>
      </c>
      <c r="CR73" s="68" t="s">
        <v>49</v>
      </c>
      <c r="CS73" s="68" t="s">
        <v>49</v>
      </c>
      <c r="CT73" s="61" t="s">
        <v>49</v>
      </c>
      <c r="CU73" s="148">
        <f t="shared" si="54"/>
        <v>1</v>
      </c>
      <c r="CV73" s="56" t="b">
        <v>1</v>
      </c>
      <c r="CW73" s="56" t="b">
        <v>1</v>
      </c>
      <c r="CX73" s="152"/>
      <c r="CY73" s="208"/>
      <c r="CZ73" s="208"/>
      <c r="DA73" s="320"/>
      <c r="DB73" s="320"/>
      <c r="DC73" s="208"/>
      <c r="DD73" s="208"/>
      <c r="DE73" s="320"/>
      <c r="DF73" s="320"/>
      <c r="DG73" s="152"/>
      <c r="DH73" s="152"/>
      <c r="DI73" s="152"/>
      <c r="DJ73" s="320"/>
      <c r="DK73" s="320"/>
      <c r="DL73" s="152"/>
      <c r="DM73" s="210"/>
      <c r="DN73" s="208"/>
      <c r="DO73" s="315" t="s">
        <v>2632</v>
      </c>
      <c r="DP73" s="338"/>
      <c r="DQ73" s="940"/>
      <c r="DR73" s="342"/>
      <c r="DS73" s="522"/>
      <c r="DT73" s="69" t="s">
        <v>49</v>
      </c>
      <c r="DU73" s="69"/>
      <c r="DV73" s="87"/>
      <c r="DW73" s="87"/>
      <c r="DX73" s="87"/>
      <c r="DY73" s="87"/>
      <c r="DZ73" s="87"/>
      <c r="EA73" s="359" t="str">
        <f t="shared" si="73"/>
        <v>54</v>
      </c>
      <c r="EB73" s="359">
        <v>54</v>
      </c>
      <c r="EC73" s="88"/>
      <c r="ED73" s="88"/>
      <c r="EE73" s="88" t="e">
        <f>IF(#REF!=#REF!,"gleich","ungleich")</f>
        <v>#REF!</v>
      </c>
      <c r="EF73" s="186"/>
      <c r="EG73" s="186"/>
      <c r="EH73" s="186"/>
      <c r="EI73" s="186"/>
      <c r="EJ73" s="186"/>
      <c r="EK73" s="186"/>
      <c r="EL73" s="186"/>
      <c r="EM73" s="173"/>
      <c r="EN73" s="186"/>
      <c r="EO73" s="186"/>
      <c r="EP73" s="724"/>
      <c r="EQ73" s="382" t="s">
        <v>7438</v>
      </c>
      <c r="ER73" s="382" t="s">
        <v>6146</v>
      </c>
      <c r="ES73" s="382"/>
      <c r="ET73" s="108"/>
      <c r="EU73" s="182" t="str">
        <f t="shared" si="74"/>
        <v>DOQUIER, SCL, ES_F20533048_sinv.pdf</v>
      </c>
    </row>
    <row r="74" spans="1:172" ht="76.5">
      <c r="A74" s="1000" t="s">
        <v>294</v>
      </c>
      <c r="B74" s="638" t="s">
        <v>4657</v>
      </c>
      <c r="C74" s="338" t="s">
        <v>42</v>
      </c>
      <c r="D74" s="186" t="s">
        <v>296</v>
      </c>
      <c r="E74" s="186"/>
      <c r="F74" s="186"/>
      <c r="G74" s="186"/>
      <c r="H74" s="186"/>
      <c r="I74" s="191" t="s">
        <v>248</v>
      </c>
      <c r="J74" s="191" t="s">
        <v>6736</v>
      </c>
      <c r="K74" s="191" t="s">
        <v>2635</v>
      </c>
      <c r="L74" s="571" t="s">
        <v>85</v>
      </c>
      <c r="N74" s="846" t="s">
        <v>2105</v>
      </c>
      <c r="O74" s="384" t="s">
        <v>1977</v>
      </c>
      <c r="P74" s="540"/>
      <c r="Q74" s="539">
        <v>100</v>
      </c>
      <c r="R74" s="540">
        <v>0</v>
      </c>
      <c r="S74" s="338"/>
      <c r="T74" s="63"/>
      <c r="U74" s="63"/>
      <c r="V74" s="425">
        <v>0</v>
      </c>
      <c r="W74" s="425">
        <v>0</v>
      </c>
      <c r="X74" s="919">
        <v>0.7</v>
      </c>
      <c r="Y74" s="425">
        <v>2.5</v>
      </c>
      <c r="Z74" s="41" t="s">
        <v>45</v>
      </c>
      <c r="AA74" s="41" t="s">
        <v>45</v>
      </c>
      <c r="AB74" s="188" t="s">
        <v>3212</v>
      </c>
      <c r="AC74" s="13" t="s">
        <v>7377</v>
      </c>
      <c r="AD74" s="813" t="s">
        <v>5689</v>
      </c>
      <c r="AE74" s="723">
        <v>42928</v>
      </c>
      <c r="AF74" s="451" t="s">
        <v>5386</v>
      </c>
      <c r="AG74" s="419"/>
      <c r="AH74" s="927" t="s">
        <v>192</v>
      </c>
      <c r="AI74" s="63" t="s">
        <v>5764</v>
      </c>
      <c r="AJ74" s="63" t="str">
        <f t="shared" si="32"/>
        <v>NO</v>
      </c>
      <c r="AK74" s="64" t="str">
        <f>VLOOKUP(X74,aux!$G$1:$I$22,2,FALSE)</f>
        <v>zero point seven</v>
      </c>
      <c r="AL74" s="64" t="str">
        <f>VLOOKUP(X74,aux!$G$1:$J$22,4,FALSE)</f>
        <v>null komma sieben</v>
      </c>
      <c r="AM74" s="214">
        <f t="shared" si="56"/>
        <v>70</v>
      </c>
      <c r="AN74" s="214" t="str">
        <f>IF(INT(AM74)=AM74,EnglishNumber(AM74), _xlfn.CONCAT(EnglishNumber(INT(AM74)), " point ", EnglishNumber(ROUND(INT((AM74 - INT(AM74)) * 10),  0)), " ", EnglishNumber(ROUND((AM74 - INT(AM74))*100 - (INT((AM74-INT(AM74))*10)*10), 0))))</f>
        <v>seventy</v>
      </c>
      <c r="AO74" s="214" t="str">
        <f>IF(INT(AM74)=AM74,FctZahl_In_Worten(AM74), _xlfn.CONCAT(FctZahl_In_Worten(INT(AM74)), " komma ", FctZahl_In_Worten(ROUND(INT((AM74 - INT(AM74)) * 10),  0)), " ", FctZahl_In_Worten(ROUND((AM74 - INT(AM74))*100 - (INT((AM74-INT(AM74))*10)*10), 0))))</f>
        <v>siebzig</v>
      </c>
      <c r="AP74" s="64" t="str">
        <f>EnglishNumber(Q74)</f>
        <v>one hundred</v>
      </c>
      <c r="AQ74" s="64" t="str">
        <f>FctZahl_In_Worten(Q74)</f>
        <v>einhundert</v>
      </c>
      <c r="AR74" s="64" t="str">
        <f>FctZahl_In_Worten(R74)</f>
        <v>null</v>
      </c>
      <c r="AS74" s="64" t="str">
        <f>VLOOKUP(V74,aux!$K$1:$M$11,2,FALSE)</f>
        <v>zero</v>
      </c>
      <c r="AT74" s="64" t="str">
        <f>VLOOKUP(W74,aux!$K$1:$M$11,2,FALSE)</f>
        <v>zero</v>
      </c>
      <c r="AU74" s="64" t="str">
        <f t="shared" si="75"/>
        <v/>
      </c>
      <c r="AV74" s="49" t="str">
        <f t="shared" si="51"/>
        <v/>
      </c>
      <c r="AW74" s="65" t="str">
        <f t="shared" si="57"/>
        <v>ES_77518116C_CPA_EN</v>
      </c>
      <c r="AX74" s="65" t="str">
        <f t="shared" si="58"/>
        <v>ES_77518116C_DoT_EN</v>
      </c>
      <c r="AY74" s="65" t="str">
        <f t="shared" si="59"/>
        <v>ES_77518116C_Dis_EN</v>
      </c>
      <c r="AZ74" s="65" t="str">
        <f t="shared" si="60"/>
        <v>ES_77518116C_CPA_DE</v>
      </c>
      <c r="BA74" s="65" t="str">
        <f t="shared" si="61"/>
        <v>ES_77518116C_DoT_DE</v>
      </c>
      <c r="BB74" s="65" t="str">
        <f t="shared" si="62"/>
        <v>ES_77518116C_CPA_ES</v>
      </c>
      <c r="BC74" s="215" t="str">
        <f t="shared" si="63"/>
        <v>ES_77518116C_DoT_ES</v>
      </c>
      <c r="BD74" s="65" t="str">
        <f t="shared" si="64"/>
        <v>EMILIO GIMENEZ ALARTE</v>
      </c>
      <c r="BE74" s="64" t="str">
        <f>VLOOKUP(C74,aux!$A$1:$B$260,2,FALSE)</f>
        <v>Spain</v>
      </c>
      <c r="BF74" s="64" t="str">
        <f>VLOOKUP(C74,aux!$A$1:$C$260,3,FALSE)</f>
        <v>Spanien</v>
      </c>
      <c r="BG74" s="66" t="str">
        <f t="shared" si="65"/>
        <v/>
      </c>
      <c r="BH74" s="66" t="str">
        <f t="shared" si="33"/>
        <v/>
      </c>
      <c r="BI74" s="66">
        <f t="shared" si="53"/>
        <v>0</v>
      </c>
      <c r="BJ74" s="66" t="str">
        <f t="shared" si="66"/>
        <v/>
      </c>
      <c r="BK74" s="66" t="str">
        <f>IF(I74="","","and its")</f>
        <v>and its</v>
      </c>
      <c r="BL74" s="66" t="str">
        <f t="shared" si="35"/>
        <v/>
      </c>
      <c r="BM74" s="66" t="str">
        <f t="shared" si="36"/>
        <v>und</v>
      </c>
      <c r="BN74" s="66" t="str">
        <f t="shared" si="37"/>
        <v/>
      </c>
      <c r="BO74" s="66" t="str">
        <f t="shared" si="38"/>
        <v>y su</v>
      </c>
      <c r="BP74" s="216" t="str">
        <f>VLOOKUP(X74,aux!$G$1:$I$22,3,FALSE)</f>
        <v xml:space="preserve">cero coma siete </v>
      </c>
      <c r="BQ74" s="66" t="str">
        <f t="shared" si="39"/>
        <v>Por</v>
      </c>
      <c r="BR74" s="66" t="str">
        <f>VLOOKUP(C74,aux!$D$1:$E$307,2,FALSE)</f>
        <v>España</v>
      </c>
      <c r="BS74" s="66" t="str">
        <f t="shared" si="40"/>
        <v>Ciento</v>
      </c>
      <c r="BT74" s="66" t="str">
        <f t="shared" si="41"/>
        <v>Cero</v>
      </c>
      <c r="BU74" s="66" t="str">
        <f t="shared" si="42"/>
        <v>Cero</v>
      </c>
      <c r="BV74" s="137"/>
      <c r="BW74" s="51"/>
      <c r="BX74" s="137"/>
      <c r="BY74" s="143"/>
      <c r="BZ74" s="137"/>
      <c r="CA74" s="1112">
        <v>42920</v>
      </c>
      <c r="CB74" s="342">
        <v>42920</v>
      </c>
      <c r="CC74" s="342">
        <v>42921</v>
      </c>
      <c r="CD74" s="434"/>
      <c r="CE74" s="342">
        <v>42922</v>
      </c>
      <c r="CF74" s="434"/>
      <c r="CG74" s="342">
        <v>42922</v>
      </c>
      <c r="CH74" s="497"/>
      <c r="CI74" s="155">
        <v>1</v>
      </c>
      <c r="CJ74" s="67" t="s">
        <v>2296</v>
      </c>
      <c r="CK74" s="67" t="s">
        <v>2474</v>
      </c>
      <c r="CL74" s="102" t="str">
        <f t="shared" si="67"/>
        <v>EMILIO GIMENEZ ALARTE_ ES_77518116C_DOT_EN_2sig</v>
      </c>
      <c r="CM74" s="102" t="str">
        <f t="shared" si="68"/>
        <v>EMILIO GIMENEZ ALARTE_ES_77518116C_CPA_EN_2sig</v>
      </c>
      <c r="CN74" s="102" t="str">
        <f t="shared" si="69"/>
        <v>EMILIO GIMENEZ ALARTE_ ES_77518116C_DOT_EN_2sig_stamped</v>
      </c>
      <c r="CO74" s="102" t="str">
        <f t="shared" si="70"/>
        <v>EMILIO GIMENEZ ALARTE_ES_77518116C_DOT_EN_o</v>
      </c>
      <c r="CP74" s="102" t="str">
        <f t="shared" si="71"/>
        <v>EMILIO GIMENEZ ALARTE_ES_77518116C_DOT_EN_o_stamped</v>
      </c>
      <c r="CQ74" s="102" t="str">
        <f t="shared" si="72"/>
        <v>EMILIO GIMENEZ ALARTE_ES_77518116C_powers</v>
      </c>
      <c r="CR74" s="68" t="s">
        <v>49</v>
      </c>
      <c r="CS74" s="68" t="s">
        <v>49</v>
      </c>
      <c r="CT74" s="61" t="s">
        <v>49</v>
      </c>
      <c r="CU74" s="148">
        <f t="shared" si="54"/>
        <v>1</v>
      </c>
      <c r="CV74" s="56" t="b">
        <v>1</v>
      </c>
      <c r="CW74" s="56" t="b">
        <v>1</v>
      </c>
      <c r="CX74" s="152"/>
      <c r="CY74" s="208"/>
      <c r="CZ74" s="208"/>
      <c r="DA74" s="320"/>
      <c r="DB74" s="320"/>
      <c r="DC74" s="208"/>
      <c r="DD74" s="208"/>
      <c r="DE74" s="320"/>
      <c r="DF74" s="320"/>
      <c r="DG74" s="152"/>
      <c r="DH74" s="152"/>
      <c r="DI74" s="152"/>
      <c r="DJ74" s="320"/>
      <c r="DK74" s="320"/>
      <c r="DL74" s="152"/>
      <c r="DM74" s="210"/>
      <c r="DN74" s="208"/>
      <c r="DO74" s="315" t="s">
        <v>5387</v>
      </c>
      <c r="DP74" s="338"/>
      <c r="DQ74" s="940"/>
      <c r="DR74" s="342"/>
      <c r="DS74" s="522"/>
      <c r="DT74" s="69" t="s">
        <v>49</v>
      </c>
      <c r="DU74" s="69"/>
      <c r="DV74" s="87"/>
      <c r="DW74" s="87"/>
      <c r="DX74" s="87"/>
      <c r="DY74" s="87"/>
      <c r="DZ74" s="87"/>
      <c r="EA74" s="359" t="str">
        <f t="shared" si="73"/>
        <v>55</v>
      </c>
      <c r="EB74" s="359">
        <v>55</v>
      </c>
      <c r="EC74" s="88"/>
      <c r="ED74" s="88"/>
      <c r="EE74" s="88" t="e">
        <f>IF(CX73=#REF!,"gleich","ungleich")</f>
        <v>#REF!</v>
      </c>
      <c r="EF74" s="186"/>
      <c r="EG74" s="186"/>
      <c r="EH74" s="186"/>
      <c r="EI74" s="186"/>
      <c r="EJ74" s="186"/>
      <c r="EK74" s="186"/>
      <c r="EL74" s="186"/>
      <c r="EM74" s="173"/>
      <c r="EN74" s="186"/>
      <c r="EO74" s="186"/>
      <c r="EP74" s="724"/>
      <c r="EQ74" s="382" t="s">
        <v>6100</v>
      </c>
      <c r="ER74" s="382" t="s">
        <v>6100</v>
      </c>
      <c r="ES74" s="382"/>
      <c r="ET74" s="108"/>
      <c r="EU74" s="182" t="str">
        <f t="shared" si="74"/>
        <v>EMILIO GIMENEZ ALARTE, ES_77518116C_sinv.pdf</v>
      </c>
    </row>
    <row r="75" spans="1:172" ht="72">
      <c r="A75" s="1000" t="s">
        <v>876</v>
      </c>
      <c r="B75" s="638" t="s">
        <v>4658</v>
      </c>
      <c r="C75" s="338" t="s">
        <v>42</v>
      </c>
      <c r="D75" s="186" t="s">
        <v>2662</v>
      </c>
      <c r="E75" s="186"/>
      <c r="F75" s="186"/>
      <c r="G75" s="186"/>
      <c r="H75" s="186"/>
      <c r="I75" s="191"/>
      <c r="J75" s="186" t="s">
        <v>2662</v>
      </c>
      <c r="K75" s="191" t="s">
        <v>2663</v>
      </c>
      <c r="L75" s="571" t="s">
        <v>879</v>
      </c>
      <c r="N75" s="846" t="s">
        <v>2100</v>
      </c>
      <c r="O75" s="384" t="s">
        <v>384</v>
      </c>
      <c r="P75" s="540">
        <v>2</v>
      </c>
      <c r="Q75" s="539">
        <v>100</v>
      </c>
      <c r="R75" s="540">
        <v>0</v>
      </c>
      <c r="S75" s="338"/>
      <c r="T75" s="63"/>
      <c r="U75" s="63"/>
      <c r="V75" s="425">
        <v>0</v>
      </c>
      <c r="W75" s="425">
        <v>0</v>
      </c>
      <c r="X75" s="919">
        <v>0.7</v>
      </c>
      <c r="Y75" s="425">
        <v>2.5</v>
      </c>
      <c r="Z75" s="41" t="s">
        <v>45</v>
      </c>
      <c r="AA75" s="41" t="s">
        <v>45</v>
      </c>
      <c r="AB75" s="188" t="s">
        <v>3212</v>
      </c>
      <c r="AC75" s="13" t="s">
        <v>7377</v>
      </c>
      <c r="AD75" s="813" t="s">
        <v>5689</v>
      </c>
      <c r="AE75" s="723">
        <v>42928</v>
      </c>
      <c r="AF75" s="356"/>
      <c r="AG75" s="733" t="s">
        <v>199</v>
      </c>
      <c r="AH75" s="927" t="s">
        <v>192</v>
      </c>
      <c r="AI75" s="63" t="s">
        <v>5764</v>
      </c>
      <c r="AJ75" s="63" t="str">
        <f t="shared" si="32"/>
        <v>NO</v>
      </c>
      <c r="AK75" s="64" t="str">
        <f>VLOOKUP(X75,aux!$G$1:$I$22,2,FALSE)</f>
        <v>zero point seven</v>
      </c>
      <c r="AL75" s="64" t="str">
        <f>VLOOKUP(X75,aux!$G$1:$J$22,4,FALSE)</f>
        <v>null komma sieben</v>
      </c>
      <c r="AM75" s="214">
        <f t="shared" si="56"/>
        <v>70</v>
      </c>
      <c r="AN75" s="214" t="str">
        <f>IF(INT(AM75)=AM75,EnglishNumber(AM75), _xlfn.CONCAT(EnglishNumber(INT(AM75)), " point ", EnglishNumber(ROUND(INT((AM75 - INT(AM75)) * 10),  0)), " ", EnglishNumber(ROUND((AM75 - INT(AM75))*100 - (INT((AM75-INT(AM75))*10)*10), 0))))</f>
        <v>seventy</v>
      </c>
      <c r="AO75" s="214" t="str">
        <f>IF(INT(AM75)=AM75,FctZahl_In_Worten(AM75), _xlfn.CONCAT(FctZahl_In_Worten(INT(AM75)), " komma ", FctZahl_In_Worten(ROUND(INT((AM75 - INT(AM75)) * 10),  0)), " ", FctZahl_In_Worten(ROUND((AM75 - INT(AM75))*100 - (INT((AM75-INT(AM75))*10)*10), 0))))</f>
        <v>siebzig</v>
      </c>
      <c r="AP75" s="64" t="str">
        <f>EnglishNumber(Q75)</f>
        <v>one hundred</v>
      </c>
      <c r="AQ75" s="64" t="str">
        <f>FctZahl_In_Worten(Q75)</f>
        <v>einhundert</v>
      </c>
      <c r="AR75" s="64" t="str">
        <f>FctZahl_In_Worten(R75)</f>
        <v>null</v>
      </c>
      <c r="AS75" s="64" t="str">
        <f>VLOOKUP(V75,aux!$K$1:$M$11,2,FALSE)</f>
        <v>zero</v>
      </c>
      <c r="AT75" s="64" t="str">
        <f>VLOOKUP(W75,aux!$K$1:$M$11,2,FALSE)</f>
        <v>zero</v>
      </c>
      <c r="AU75" s="64" t="str">
        <f t="shared" si="75"/>
        <v/>
      </c>
      <c r="AV75" s="49" t="str">
        <f t="shared" si="51"/>
        <v/>
      </c>
      <c r="AW75" s="65" t="str">
        <f t="shared" si="57"/>
        <v>ES_16782634V_CPA_EN</v>
      </c>
      <c r="AX75" s="65" t="str">
        <f t="shared" si="58"/>
        <v>ES_16782634V_DoT_EN</v>
      </c>
      <c r="AY75" s="65" t="str">
        <f t="shared" si="59"/>
        <v>ES_16782634V_Dis_EN</v>
      </c>
      <c r="AZ75" s="65" t="str">
        <f t="shared" si="60"/>
        <v>ES_16782634V_CPA_DE</v>
      </c>
      <c r="BA75" s="65" t="str">
        <f t="shared" si="61"/>
        <v>ES_16782634V_DoT_DE</v>
      </c>
      <c r="BB75" s="65" t="str">
        <f t="shared" si="62"/>
        <v>ES_16782634V_CPA_ES</v>
      </c>
      <c r="BC75" s="215" t="str">
        <f t="shared" si="63"/>
        <v>ES_16782634V_DoT_ES</v>
      </c>
      <c r="BD75" s="65" t="str">
        <f t="shared" si="64"/>
        <v>EUGENIO NUÑEZ GARCIA</v>
      </c>
      <c r="BE75" s="64" t="str">
        <f>VLOOKUP(C75,aux!$A$1:$B$260,2,FALSE)</f>
        <v>Spain</v>
      </c>
      <c r="BF75" s="64" t="str">
        <f>VLOOKUP(C75,aux!$A$1:$C$260,3,FALSE)</f>
        <v>Spanien</v>
      </c>
      <c r="BG75" s="66" t="str">
        <f t="shared" si="65"/>
        <v/>
      </c>
      <c r="BH75" s="66" t="str">
        <f t="shared" si="33"/>
        <v/>
      </c>
      <c r="BI75" s="66">
        <f t="shared" si="53"/>
        <v>0</v>
      </c>
      <c r="BJ75" s="66"/>
      <c r="BK75" s="66"/>
      <c r="BL75" s="66" t="str">
        <f t="shared" si="35"/>
        <v/>
      </c>
      <c r="BM75" s="66" t="str">
        <f t="shared" si="36"/>
        <v/>
      </c>
      <c r="BN75" s="66" t="str">
        <f t="shared" si="37"/>
        <v/>
      </c>
      <c r="BO75" s="66" t="str">
        <f t="shared" si="38"/>
        <v/>
      </c>
      <c r="BP75" s="216" t="str">
        <f>VLOOKUP(X75,aux!$G$1:$I$22,3,FALSE)</f>
        <v xml:space="preserve">cero coma siete </v>
      </c>
      <c r="BQ75" s="66" t="str">
        <f t="shared" si="39"/>
        <v>Por</v>
      </c>
      <c r="BR75" s="66" t="str">
        <f>VLOOKUP(C75,aux!$D$1:$E$307,2,FALSE)</f>
        <v>España</v>
      </c>
      <c r="BS75" s="66" t="str">
        <f t="shared" si="40"/>
        <v>Ciento</v>
      </c>
      <c r="BT75" s="66" t="str">
        <f t="shared" si="41"/>
        <v>Cero</v>
      </c>
      <c r="BU75" s="66" t="str">
        <f t="shared" si="42"/>
        <v>Cero</v>
      </c>
      <c r="BV75" s="137"/>
      <c r="BW75" s="51"/>
      <c r="BX75" s="137"/>
      <c r="BY75" s="143"/>
      <c r="BZ75" s="137"/>
      <c r="CA75" s="1112">
        <v>42922</v>
      </c>
      <c r="CB75" s="342">
        <v>42921</v>
      </c>
      <c r="CC75" s="342">
        <v>42922</v>
      </c>
      <c r="CD75" s="434"/>
      <c r="CE75" s="342">
        <v>42922</v>
      </c>
      <c r="CF75" s="434"/>
      <c r="CG75" s="342">
        <v>42922</v>
      </c>
      <c r="CH75" s="744"/>
      <c r="CI75" s="155">
        <v>1</v>
      </c>
      <c r="CJ75" s="67" t="s">
        <v>2297</v>
      </c>
      <c r="CK75" s="67" t="s">
        <v>2475</v>
      </c>
      <c r="CL75" s="102" t="str">
        <f t="shared" si="67"/>
        <v>EUGENIO NUÑEZ GARCIA_ ES_16782634V_DOT_EN_2sig</v>
      </c>
      <c r="CM75" s="102" t="str">
        <f t="shared" si="68"/>
        <v>EUGENIO NUÑEZ GARCIA_ES_16782634V_CPA_EN_2sig</v>
      </c>
      <c r="CN75" s="102" t="str">
        <f t="shared" si="69"/>
        <v>EUGENIO NUÑEZ GARCIA_ ES_16782634V_DOT_EN_2sig_stamped</v>
      </c>
      <c r="CO75" s="102" t="str">
        <f t="shared" si="70"/>
        <v>EUGENIO NUÑEZ GARCIA_ES_16782634V_DOT_EN_o</v>
      </c>
      <c r="CP75" s="102" t="str">
        <f t="shared" si="71"/>
        <v>EUGENIO NUÑEZ GARCIA_ES_16782634V_DOT_EN_o_stamped</v>
      </c>
      <c r="CQ75" s="102" t="str">
        <f t="shared" si="72"/>
        <v>EUGENIO NUÑEZ GARCIA_ES_16782634V_powers</v>
      </c>
      <c r="CR75" s="68" t="s">
        <v>49</v>
      </c>
      <c r="CS75" s="68" t="s">
        <v>49</v>
      </c>
      <c r="CT75" s="61" t="s">
        <v>49</v>
      </c>
      <c r="CU75" s="148">
        <f t="shared" si="54"/>
        <v>0</v>
      </c>
      <c r="CV75" s="56" t="b">
        <v>1</v>
      </c>
      <c r="CW75" s="56" t="b">
        <v>1</v>
      </c>
      <c r="CX75" s="152"/>
      <c r="CY75" s="208"/>
      <c r="CZ75" s="208"/>
      <c r="DA75" s="320"/>
      <c r="DB75" s="320"/>
      <c r="DC75" s="208"/>
      <c r="DD75" s="208"/>
      <c r="DE75" s="320"/>
      <c r="DF75" s="320"/>
      <c r="DG75" s="152"/>
      <c r="DH75" s="152"/>
      <c r="DI75" s="152"/>
      <c r="DJ75" s="320"/>
      <c r="DK75" s="320"/>
      <c r="DL75" s="152"/>
      <c r="DM75" s="210"/>
      <c r="DN75" s="208"/>
      <c r="DO75" s="315" t="s">
        <v>2660</v>
      </c>
      <c r="DP75" s="338"/>
      <c r="DQ75" s="940"/>
      <c r="DR75" s="342"/>
      <c r="DS75" s="522"/>
      <c r="DT75" s="69" t="s">
        <v>49</v>
      </c>
      <c r="DU75" s="69"/>
      <c r="DV75" s="87"/>
      <c r="DW75" s="87"/>
      <c r="DX75" s="87"/>
      <c r="DY75" s="87"/>
      <c r="DZ75" s="87"/>
      <c r="EA75" s="359" t="str">
        <f t="shared" si="73"/>
        <v>56</v>
      </c>
      <c r="EB75" s="359">
        <v>56</v>
      </c>
      <c r="EC75" s="88"/>
      <c r="ED75" s="88"/>
      <c r="EE75" s="88" t="e">
        <f>IF(CX74=#REF!,"gleich","ungleich")</f>
        <v>#REF!</v>
      </c>
      <c r="EF75" s="186"/>
      <c r="EG75" s="186"/>
      <c r="EH75" s="186"/>
      <c r="EI75" s="186"/>
      <c r="EJ75" s="186"/>
      <c r="EK75" s="186"/>
      <c r="EL75" s="186"/>
      <c r="EM75" s="173"/>
      <c r="EN75" s="186"/>
      <c r="EO75" s="186"/>
      <c r="EP75" s="724"/>
      <c r="EQ75" s="382" t="s">
        <v>6100</v>
      </c>
      <c r="ER75" s="382" t="s">
        <v>6100</v>
      </c>
      <c r="ES75" s="382"/>
      <c r="ET75" s="108"/>
      <c r="EU75" s="182" t="str">
        <f t="shared" si="74"/>
        <v>EUGENIO NUÑEZ GARCIA, ES_16782634V_sinv.pdf</v>
      </c>
    </row>
    <row r="76" spans="1:172" ht="76.5">
      <c r="A76" s="1000" t="s">
        <v>297</v>
      </c>
      <c r="B76" s="638" t="s">
        <v>4659</v>
      </c>
      <c r="C76" s="338" t="s">
        <v>42</v>
      </c>
      <c r="D76" s="186" t="s">
        <v>2768</v>
      </c>
      <c r="E76" s="186"/>
      <c r="F76" s="186"/>
      <c r="G76" s="186"/>
      <c r="H76" s="186"/>
      <c r="I76" s="191" t="s">
        <v>2999</v>
      </c>
      <c r="J76" s="191" t="s">
        <v>6737</v>
      </c>
      <c r="K76" s="191" t="s">
        <v>2767</v>
      </c>
      <c r="L76" s="500" t="s">
        <v>282</v>
      </c>
      <c r="M76" s="1072"/>
      <c r="N76" s="846" t="s">
        <v>1683</v>
      </c>
      <c r="O76" s="384" t="s">
        <v>300</v>
      </c>
      <c r="P76" s="540">
        <v>3</v>
      </c>
      <c r="Q76" s="539">
        <v>100</v>
      </c>
      <c r="R76" s="540">
        <v>0</v>
      </c>
      <c r="S76" s="338"/>
      <c r="T76" s="63"/>
      <c r="U76" s="63"/>
      <c r="V76" s="425">
        <v>0</v>
      </c>
      <c r="W76" s="425">
        <v>0</v>
      </c>
      <c r="X76" s="919">
        <v>0.7</v>
      </c>
      <c r="Y76" s="425">
        <v>2.5</v>
      </c>
      <c r="Z76" s="41" t="s">
        <v>45</v>
      </c>
      <c r="AA76" s="41" t="s">
        <v>45</v>
      </c>
      <c r="AB76" s="188" t="s">
        <v>3212</v>
      </c>
      <c r="AC76" s="13" t="s">
        <v>7377</v>
      </c>
      <c r="AD76" s="813" t="s">
        <v>5689</v>
      </c>
      <c r="AE76" s="723">
        <v>42928</v>
      </c>
      <c r="AF76" s="356" t="s">
        <v>7542</v>
      </c>
      <c r="AG76" s="419"/>
      <c r="AH76" s="927" t="s">
        <v>192</v>
      </c>
      <c r="AI76" s="63" t="s">
        <v>5764</v>
      </c>
      <c r="AJ76" s="63" t="str">
        <f t="shared" si="32"/>
        <v>NO</v>
      </c>
      <c r="AK76" s="64" t="str">
        <f>VLOOKUP(X76,aux!$G$1:$I$22,2,FALSE)</f>
        <v>zero point seven</v>
      </c>
      <c r="AL76" s="64" t="str">
        <f>VLOOKUP(X76,aux!$G$1:$J$22,4,FALSE)</f>
        <v>null komma sieben</v>
      </c>
      <c r="AM76" s="214">
        <f t="shared" si="56"/>
        <v>70</v>
      </c>
      <c r="AN76" s="214" t="str">
        <f>IF(INT(AM76)=AM76,EnglishNumber(AM76), _xlfn.CONCAT(EnglishNumber(INT(AM76)), " point ", EnglishNumber(ROUND(INT((AM76 - INT(AM76)) * 10),  0)), " ", EnglishNumber(ROUND((AM76 - INT(AM76))*100 - (INT((AM76-INT(AM76))*10)*10), 0))))</f>
        <v>seventy</v>
      </c>
      <c r="AO76" s="214" t="str">
        <f>IF(INT(AM76)=AM76,FctZahl_In_Worten(AM76), _xlfn.CONCAT(FctZahl_In_Worten(INT(AM76)), " komma ", FctZahl_In_Worten(ROUND(INT((AM76 - INT(AM76)) * 10),  0)), " ", FctZahl_In_Worten(ROUND((AM76 - INT(AM76))*100 - (INT((AM76-INT(AM76))*10)*10), 0))))</f>
        <v>siebzig</v>
      </c>
      <c r="AP76" s="64" t="str">
        <f>EnglishNumber(Q76)</f>
        <v>one hundred</v>
      </c>
      <c r="AQ76" s="64" t="str">
        <f>FctZahl_In_Worten(Q76)</f>
        <v>einhundert</v>
      </c>
      <c r="AR76" s="64" t="str">
        <f>FctZahl_In_Worten(R76)</f>
        <v>null</v>
      </c>
      <c r="AS76" s="64" t="str">
        <f>VLOOKUP(V76,aux!$K$1:$M$11,2,FALSE)</f>
        <v>zero</v>
      </c>
      <c r="AT76" s="64" t="str">
        <f>VLOOKUP(W76,aux!$K$1:$M$11,2,FALSE)</f>
        <v>zero</v>
      </c>
      <c r="AU76" s="64" t="str">
        <f t="shared" si="75"/>
        <v/>
      </c>
      <c r="AV76" s="49" t="str">
        <f t="shared" si="51"/>
        <v/>
      </c>
      <c r="AW76" s="65" t="str">
        <f t="shared" si="57"/>
        <v>ES_46754945Q_CPA_EN</v>
      </c>
      <c r="AX76" s="65" t="str">
        <f t="shared" si="58"/>
        <v>ES_46754945Q_DoT_EN</v>
      </c>
      <c r="AY76" s="65" t="str">
        <f t="shared" si="59"/>
        <v>ES_46754945Q_Dis_EN</v>
      </c>
      <c r="AZ76" s="65" t="str">
        <f t="shared" si="60"/>
        <v>ES_46754945Q_CPA_DE</v>
      </c>
      <c r="BA76" s="65" t="str">
        <f t="shared" si="61"/>
        <v>ES_46754945Q_DoT_DE</v>
      </c>
      <c r="BB76" s="65" t="str">
        <f t="shared" si="62"/>
        <v>ES_46754945Q_CPA_ES</v>
      </c>
      <c r="BC76" s="215" t="str">
        <f t="shared" si="63"/>
        <v>ES_46754945Q_DoT_ES</v>
      </c>
      <c r="BD76" s="65" t="str">
        <f t="shared" si="64"/>
        <v>EULALIA BASSAS URBANO</v>
      </c>
      <c r="BE76" s="64" t="str">
        <f>VLOOKUP(C76,aux!$A$1:$B$260,2,FALSE)</f>
        <v>Spain</v>
      </c>
      <c r="BF76" s="64" t="str">
        <f>VLOOKUP(C76,aux!$A$1:$C$260,3,FALSE)</f>
        <v>Spanien</v>
      </c>
      <c r="BG76" s="66" t="str">
        <f t="shared" si="65"/>
        <v/>
      </c>
      <c r="BH76" s="66" t="str">
        <f t="shared" si="33"/>
        <v/>
      </c>
      <c r="BI76" s="66">
        <f t="shared" si="53"/>
        <v>0</v>
      </c>
      <c r="BJ76" s="66" t="str">
        <f t="shared" ref="BJ76:BK78" si="76">IF(H76="","","and its")</f>
        <v/>
      </c>
      <c r="BK76" s="66" t="str">
        <f t="shared" si="76"/>
        <v>and its</v>
      </c>
      <c r="BL76" s="66" t="str">
        <f t="shared" si="35"/>
        <v/>
      </c>
      <c r="BM76" s="66" t="str">
        <f t="shared" si="36"/>
        <v>und</v>
      </c>
      <c r="BN76" s="66" t="str">
        <f t="shared" si="37"/>
        <v/>
      </c>
      <c r="BO76" s="66" t="str">
        <f t="shared" si="38"/>
        <v>y su</v>
      </c>
      <c r="BP76" s="216" t="str">
        <f>VLOOKUP(X76,aux!$G$1:$I$22,3,FALSE)</f>
        <v xml:space="preserve">cero coma siete </v>
      </c>
      <c r="BQ76" s="66" t="str">
        <f t="shared" si="39"/>
        <v>Por</v>
      </c>
      <c r="BR76" s="66" t="str">
        <f>VLOOKUP(C76,aux!$D$1:$E$307,2,FALSE)</f>
        <v>España</v>
      </c>
      <c r="BS76" s="66" t="str">
        <f t="shared" si="40"/>
        <v>Ciento</v>
      </c>
      <c r="BT76" s="66" t="str">
        <f t="shared" si="41"/>
        <v>Cero</v>
      </c>
      <c r="BU76" s="66" t="str">
        <f t="shared" si="42"/>
        <v>Cero</v>
      </c>
      <c r="BV76" s="137"/>
      <c r="BW76" s="51"/>
      <c r="BX76" s="137"/>
      <c r="BY76" s="143"/>
      <c r="BZ76" s="137"/>
      <c r="CA76" s="1112">
        <v>42920</v>
      </c>
      <c r="CB76" s="342">
        <v>42920</v>
      </c>
      <c r="CC76" s="342">
        <v>42914</v>
      </c>
      <c r="CD76" s="434"/>
      <c r="CE76" s="342">
        <v>42921</v>
      </c>
      <c r="CF76" s="434"/>
      <c r="CG76" s="342">
        <v>42923</v>
      </c>
      <c r="CH76" s="497"/>
      <c r="CI76" s="155">
        <v>2</v>
      </c>
      <c r="CJ76" s="67" t="s">
        <v>2298</v>
      </c>
      <c r="CK76" s="67" t="s">
        <v>2476</v>
      </c>
      <c r="CL76" s="102" t="str">
        <f t="shared" si="67"/>
        <v>EULALIA BASSAS URBANO_ ES_46754945Q_DOT_EN_2sig</v>
      </c>
      <c r="CM76" s="102" t="str">
        <f t="shared" si="68"/>
        <v>EULALIA BASSAS URBANO_ES_46754945Q_CPA_EN_2sig</v>
      </c>
      <c r="CN76" s="102" t="str">
        <f t="shared" si="69"/>
        <v>EULALIA BASSAS URBANO_ ES_46754945Q_DOT_EN_2sig_stamped</v>
      </c>
      <c r="CO76" s="102" t="str">
        <f t="shared" si="70"/>
        <v>EULALIA BASSAS URBANO_ES_46754945Q_DOT_EN_o</v>
      </c>
      <c r="CP76" s="102" t="str">
        <f t="shared" si="71"/>
        <v>EULALIA BASSAS URBANO_ES_46754945Q_DOT_EN_o_stamped</v>
      </c>
      <c r="CQ76" s="102" t="str">
        <f t="shared" si="72"/>
        <v>EULALIA BASSAS URBANO_ES_46754945Q_powers</v>
      </c>
      <c r="CR76" s="68" t="s">
        <v>49</v>
      </c>
      <c r="CS76" s="68" t="s">
        <v>49</v>
      </c>
      <c r="CT76" s="61" t="s">
        <v>49</v>
      </c>
      <c r="CU76" s="148">
        <f t="shared" si="54"/>
        <v>7</v>
      </c>
      <c r="CV76" s="56" t="b">
        <v>1</v>
      </c>
      <c r="CW76" s="56" t="b">
        <v>1</v>
      </c>
      <c r="CX76" s="152"/>
      <c r="CY76" s="208"/>
      <c r="CZ76" s="208"/>
      <c r="DA76" s="320"/>
      <c r="DB76" s="320"/>
      <c r="DC76" s="208"/>
      <c r="DD76" s="208"/>
      <c r="DE76" s="320"/>
      <c r="DF76" s="320"/>
      <c r="DG76" s="152"/>
      <c r="DH76" s="152"/>
      <c r="DI76" s="152"/>
      <c r="DJ76" s="320"/>
      <c r="DK76" s="320"/>
      <c r="DL76" s="152"/>
      <c r="DM76" s="210"/>
      <c r="DN76" s="208"/>
      <c r="DO76" s="315" t="s">
        <v>2763</v>
      </c>
      <c r="DP76" s="338"/>
      <c r="DQ76" s="940"/>
      <c r="DR76" s="342"/>
      <c r="DS76" s="522"/>
      <c r="DT76" s="69" t="s">
        <v>49</v>
      </c>
      <c r="DU76" s="69"/>
      <c r="DV76" s="87"/>
      <c r="DW76" s="87"/>
      <c r="DX76" s="87"/>
      <c r="DY76" s="87"/>
      <c r="DZ76" s="87"/>
      <c r="EA76" s="359" t="str">
        <f t="shared" si="73"/>
        <v>57</v>
      </c>
      <c r="EB76" s="359">
        <v>57</v>
      </c>
      <c r="EC76" s="88"/>
      <c r="ED76" s="88"/>
      <c r="EE76" s="88" t="e">
        <f>IF(CX75=#REF!,"gleich","ungleich")</f>
        <v>#REF!</v>
      </c>
      <c r="EF76" s="186"/>
      <c r="EG76" s="186"/>
      <c r="EH76" s="186"/>
      <c r="EI76" s="186"/>
      <c r="EJ76" s="186"/>
      <c r="EK76" s="186"/>
      <c r="EL76" s="186"/>
      <c r="EM76" s="173"/>
      <c r="EN76" s="186"/>
      <c r="EO76" s="186"/>
      <c r="EP76" s="724"/>
      <c r="EQ76" s="382" t="s">
        <v>6100</v>
      </c>
      <c r="ER76" s="382" t="s">
        <v>6100</v>
      </c>
      <c r="ES76" s="382"/>
      <c r="ET76" s="108"/>
      <c r="EU76" s="182" t="str">
        <f t="shared" si="74"/>
        <v>EULALIA BASSAS URBANO, ES_46754945Q_sinv.pdf</v>
      </c>
      <c r="EV76" s="169"/>
      <c r="EW76" s="169"/>
      <c r="EX76" s="169"/>
      <c r="EY76" s="169"/>
      <c r="EZ76" s="169"/>
      <c r="FA76" s="169"/>
      <c r="FB76" s="169"/>
      <c r="FC76" s="169"/>
      <c r="FD76" s="169"/>
      <c r="FE76" s="169"/>
      <c r="FF76" s="169"/>
      <c r="FG76" s="169"/>
      <c r="FH76" s="169"/>
      <c r="FI76" s="169"/>
      <c r="FJ76" s="169"/>
      <c r="FK76" s="169"/>
      <c r="FL76" s="169"/>
      <c r="FM76" s="169"/>
      <c r="FN76" s="169"/>
      <c r="FO76" s="169"/>
      <c r="FP76" s="169"/>
    </row>
    <row r="77" spans="1:172" ht="60">
      <c r="A77" s="1015" t="s">
        <v>301</v>
      </c>
      <c r="B77" s="638" t="s">
        <v>2164</v>
      </c>
      <c r="C77" s="338" t="s">
        <v>42</v>
      </c>
      <c r="D77" s="186" t="s">
        <v>3304</v>
      </c>
      <c r="E77" s="186" t="s">
        <v>304</v>
      </c>
      <c r="F77" s="186" t="s">
        <v>59</v>
      </c>
      <c r="G77" s="186"/>
      <c r="H77" s="186"/>
      <c r="I77" s="191"/>
      <c r="J77" s="191" t="s">
        <v>1980</v>
      </c>
      <c r="K77" s="191" t="s">
        <v>305</v>
      </c>
      <c r="L77" s="571" t="s">
        <v>306</v>
      </c>
      <c r="N77" s="846" t="s">
        <v>1712</v>
      </c>
      <c r="O77" s="384" t="s">
        <v>141</v>
      </c>
      <c r="P77" s="540">
        <v>30</v>
      </c>
      <c r="Q77" s="539">
        <v>1000</v>
      </c>
      <c r="R77" s="540">
        <v>0</v>
      </c>
      <c r="S77" s="338"/>
      <c r="T77" s="63"/>
      <c r="U77" s="63"/>
      <c r="V77" s="425">
        <v>0</v>
      </c>
      <c r="W77" s="425">
        <v>0</v>
      </c>
      <c r="X77" s="919">
        <v>0.75</v>
      </c>
      <c r="Y77" s="425">
        <v>2.5</v>
      </c>
      <c r="Z77" s="41" t="s">
        <v>45</v>
      </c>
      <c r="AA77" s="41" t="s">
        <v>45</v>
      </c>
      <c r="AB77" s="188" t="s">
        <v>3212</v>
      </c>
      <c r="AC77" s="13" t="s">
        <v>7377</v>
      </c>
      <c r="AD77" s="813" t="s">
        <v>5689</v>
      </c>
      <c r="AE77" s="723">
        <v>42928</v>
      </c>
      <c r="AF77" s="356"/>
      <c r="AG77" s="733" t="s">
        <v>199</v>
      </c>
      <c r="AH77" s="927" t="s">
        <v>38</v>
      </c>
      <c r="AI77" s="63" t="s">
        <v>5764</v>
      </c>
      <c r="AJ77" s="63" t="str">
        <f t="shared" si="32"/>
        <v>NO</v>
      </c>
      <c r="AK77" s="64" t="str">
        <f>VLOOKUP(X77,aux!$G$1:$I$22,2,FALSE)</f>
        <v>zero point seven five</v>
      </c>
      <c r="AL77" s="64" t="str">
        <f>VLOOKUP(X77,aux!$G$1:$J$22,4,FALSE)</f>
        <v>null komma sieben fünf</v>
      </c>
      <c r="AM77" s="214">
        <f t="shared" si="56"/>
        <v>75</v>
      </c>
      <c r="AN77" s="214" t="str">
        <f>IF(INT(AM77)=AM77,EnglishNumber(AM77), _xlfn.CONCAT(EnglishNumber(INT(AM77)), " point ", EnglishNumber(ROUND(INT((AM77 - INT(AM77)) * 10),  0)), " ", EnglishNumber(ROUND((AM77 - INT(AM77))*100 - (INT((AM77-INT(AM77))*10)*10), 0))))</f>
        <v>seventy-five</v>
      </c>
      <c r="AO77" s="214" t="str">
        <f>IF(INT(AM77)=AM77,FctZahl_In_Worten(AM77), _xlfn.CONCAT(FctZahl_In_Worten(INT(AM77)), " komma ", FctZahl_In_Worten(ROUND(INT((AM77 - INT(AM77)) * 10),  0)), " ", FctZahl_In_Worten(ROUND((AM77 - INT(AM77))*100 - (INT((AM77-INT(AM77))*10)*10), 0))))</f>
        <v>fünfundsiebzig</v>
      </c>
      <c r="AP77" s="64" t="str">
        <f>EnglishNumber(Q77)</f>
        <v>one thousand</v>
      </c>
      <c r="AQ77" s="64" t="str">
        <f>FctZahl_In_Worten(Q77)</f>
        <v>eintausend</v>
      </c>
      <c r="AR77" s="64" t="str">
        <f>FctZahl_In_Worten(R77)</f>
        <v>null</v>
      </c>
      <c r="AS77" s="64" t="str">
        <f>VLOOKUP(V77,aux!$K$1:$M$11,2,FALSE)</f>
        <v>zero</v>
      </c>
      <c r="AT77" s="64" t="str">
        <f>VLOOKUP(W77,aux!$K$1:$M$11,2,FALSE)</f>
        <v>zero</v>
      </c>
      <c r="AU77" s="64" t="str">
        <f t="shared" si="75"/>
        <v>For</v>
      </c>
      <c r="AV77" s="49" t="str">
        <f t="shared" si="51"/>
        <v>FRANCISCO LACUESTA MARTINEZ, administrador único</v>
      </c>
      <c r="AW77" s="65" t="str">
        <f t="shared" si="57"/>
        <v>ES_B11595212_CPA_EN</v>
      </c>
      <c r="AX77" s="65" t="str">
        <f t="shared" si="58"/>
        <v>ES_B11595212_DoT_EN</v>
      </c>
      <c r="AY77" s="65" t="str">
        <f t="shared" si="59"/>
        <v>ES_B11595212_Dis_EN</v>
      </c>
      <c r="AZ77" s="65" t="str">
        <f t="shared" si="60"/>
        <v>ES_B11595212_CPA_DE</v>
      </c>
      <c r="BA77" s="65" t="str">
        <f t="shared" si="61"/>
        <v>ES_B11595212_DoT_DE</v>
      </c>
      <c r="BB77" s="65" t="str">
        <f t="shared" si="62"/>
        <v>ES_B11595212_CPA_ES</v>
      </c>
      <c r="BC77" s="215" t="str">
        <f t="shared" si="63"/>
        <v>ES_B11595212_DoT_ES</v>
      </c>
      <c r="BD77" s="65" t="str">
        <f t="shared" si="64"/>
        <v>EUMATRANS SL</v>
      </c>
      <c r="BE77" s="64" t="str">
        <f>VLOOKUP(C77,aux!$A$1:$B$260,2,FALSE)</f>
        <v>Spain</v>
      </c>
      <c r="BF77" s="64" t="str">
        <f>VLOOKUP(C77,aux!$A$1:$C$260,3,FALSE)</f>
        <v>Spanien</v>
      </c>
      <c r="BG77" s="66" t="str">
        <f t="shared" si="65"/>
        <v>represented by  FRANCISCO LACUESTA MARTINEZ, administrador único</v>
      </c>
      <c r="BH77" s="66" t="str">
        <f t="shared" si="33"/>
        <v>representado por FRANCISCO LACUESTA MARTINEZ, administrador único</v>
      </c>
      <c r="BI77" s="66">
        <f t="shared" si="53"/>
        <v>1</v>
      </c>
      <c r="BJ77" s="66" t="str">
        <f t="shared" si="76"/>
        <v/>
      </c>
      <c r="BK77" s="66" t="str">
        <f t="shared" si="76"/>
        <v/>
      </c>
      <c r="BL77" s="66" t="str">
        <f t="shared" si="35"/>
        <v/>
      </c>
      <c r="BM77" s="66" t="str">
        <f t="shared" si="36"/>
        <v/>
      </c>
      <c r="BN77" s="66" t="str">
        <f t="shared" si="37"/>
        <v/>
      </c>
      <c r="BO77" s="66" t="str">
        <f t="shared" si="38"/>
        <v/>
      </c>
      <c r="BP77" s="216" t="str">
        <f>VLOOKUP(X77,aux!$G$1:$I$22,3,FALSE)</f>
        <v>cero coma siete cinco</v>
      </c>
      <c r="BQ77" s="66" t="str">
        <f t="shared" si="39"/>
        <v>Por</v>
      </c>
      <c r="BR77" s="66" t="str">
        <f>VLOOKUP(C77,aux!$D$1:$E$307,2,FALSE)</f>
        <v>España</v>
      </c>
      <c r="BS77" s="66" t="str">
        <f t="shared" si="40"/>
        <v>Un Mil</v>
      </c>
      <c r="BT77" s="66" t="str">
        <f t="shared" si="41"/>
        <v>Cero</v>
      </c>
      <c r="BU77" s="66" t="str">
        <f t="shared" si="42"/>
        <v>Cero</v>
      </c>
      <c r="BV77" s="319" t="s">
        <v>1691</v>
      </c>
      <c r="BW77" s="52" t="s">
        <v>5816</v>
      </c>
      <c r="BX77" s="137">
        <v>42915</v>
      </c>
      <c r="BY77" s="143" t="s">
        <v>307</v>
      </c>
      <c r="BZ77" s="137">
        <v>42916</v>
      </c>
      <c r="CA77" s="1112">
        <v>42921</v>
      </c>
      <c r="CB77" s="342">
        <v>42914</v>
      </c>
      <c r="CC77" s="342">
        <v>42921</v>
      </c>
      <c r="CD77" s="434"/>
      <c r="CE77" s="342">
        <v>42922</v>
      </c>
      <c r="CF77" s="434"/>
      <c r="CG77" s="342">
        <v>42922</v>
      </c>
      <c r="CH77" s="744"/>
      <c r="CI77" s="155">
        <v>1</v>
      </c>
      <c r="CJ77" s="67" t="s">
        <v>2299</v>
      </c>
      <c r="CK77" s="67" t="s">
        <v>2477</v>
      </c>
      <c r="CL77" s="102" t="str">
        <f t="shared" si="67"/>
        <v>EUMATRANS SL_ ES_B11595212_DOT_EN_2sig</v>
      </c>
      <c r="CM77" s="102" t="str">
        <f t="shared" si="68"/>
        <v>EUMATRANS SL_ES_B11595212_CPA_EN_2sig</v>
      </c>
      <c r="CN77" s="102" t="str">
        <f t="shared" si="69"/>
        <v>EUMATRANS SL_ ES_B11595212_DOT_EN_2sig_stamped</v>
      </c>
      <c r="CO77" s="102" t="str">
        <f t="shared" si="70"/>
        <v>EUMATRANS SL_ES_B11595212_DOT_EN_o</v>
      </c>
      <c r="CP77" s="102" t="str">
        <f t="shared" si="71"/>
        <v>EUMATRANS SL_ES_B11595212_DOT_EN_o_stamped</v>
      </c>
      <c r="CQ77" s="102" t="str">
        <f t="shared" si="72"/>
        <v>EUMATRANS SL_ES_B11595212_powers</v>
      </c>
      <c r="CR77" s="68" t="s">
        <v>49</v>
      </c>
      <c r="CS77" s="68" t="s">
        <v>49</v>
      </c>
      <c r="CT77" s="61" t="s">
        <v>49</v>
      </c>
      <c r="CU77" s="148">
        <f t="shared" si="54"/>
        <v>1</v>
      </c>
      <c r="CV77" s="56" t="b">
        <v>1</v>
      </c>
      <c r="CW77" s="56" t="b">
        <v>1</v>
      </c>
      <c r="CX77" s="52" t="s">
        <v>58</v>
      </c>
      <c r="CY77" s="148">
        <v>2</v>
      </c>
      <c r="CZ77" s="148">
        <v>2</v>
      </c>
      <c r="DA77" s="315">
        <v>42914</v>
      </c>
      <c r="DB77" s="315">
        <v>42921</v>
      </c>
      <c r="DC77" s="208">
        <v>2</v>
      </c>
      <c r="DD77" s="208">
        <v>2</v>
      </c>
      <c r="DE77" s="320"/>
      <c r="DF77" s="320"/>
      <c r="DG77" s="152"/>
      <c r="DH77" s="152" t="s">
        <v>2232</v>
      </c>
      <c r="DI77" s="152" t="s">
        <v>2232</v>
      </c>
      <c r="DJ77" s="320"/>
      <c r="DK77" s="320"/>
      <c r="DL77" s="152" t="s">
        <v>49</v>
      </c>
      <c r="DM77" s="210"/>
      <c r="DN77" s="208"/>
      <c r="DO77" s="315"/>
      <c r="DP77" s="338"/>
      <c r="DQ77" s="940"/>
      <c r="DR77" s="342"/>
      <c r="DS77" s="522"/>
      <c r="DT77" s="69" t="s">
        <v>49</v>
      </c>
      <c r="DU77" s="69"/>
      <c r="DV77" s="87"/>
      <c r="DW77" s="87"/>
      <c r="DX77" s="87"/>
      <c r="DY77" s="87"/>
      <c r="DZ77" s="87"/>
      <c r="EA77" s="359" t="str">
        <f t="shared" si="73"/>
        <v>58</v>
      </c>
      <c r="EB77" s="359">
        <v>58</v>
      </c>
      <c r="EC77" s="88"/>
      <c r="ED77" s="88"/>
      <c r="EE77" s="88" t="e">
        <f>IF(CX76=#REF!,"gleich","ungleich")</f>
        <v>#REF!</v>
      </c>
      <c r="EF77" s="186"/>
      <c r="EG77" s="186"/>
      <c r="EH77" s="186"/>
      <c r="EI77" s="186"/>
      <c r="EJ77" s="186"/>
      <c r="EK77" s="186"/>
      <c r="EL77" s="186"/>
      <c r="EM77" s="173"/>
      <c r="EN77" s="186"/>
      <c r="EO77" s="186"/>
      <c r="EP77" s="724"/>
      <c r="EQ77" s="199" t="s">
        <v>6088</v>
      </c>
      <c r="ER77" s="382" t="s">
        <v>6109</v>
      </c>
      <c r="ES77" s="199"/>
      <c r="ET77" s="108"/>
      <c r="EU77" s="182" t="str">
        <f t="shared" si="74"/>
        <v>EUMATRANS SL, ES_B11595212_sinv.pdf</v>
      </c>
    </row>
    <row r="78" spans="1:172" ht="63.75">
      <c r="A78" s="1000" t="s">
        <v>74</v>
      </c>
      <c r="B78" s="638" t="s">
        <v>2162</v>
      </c>
      <c r="C78" s="338" t="s">
        <v>42</v>
      </c>
      <c r="D78" s="186" t="s">
        <v>76</v>
      </c>
      <c r="E78" s="186" t="s">
        <v>77</v>
      </c>
      <c r="F78" s="186" t="s">
        <v>59</v>
      </c>
      <c r="G78" s="186"/>
      <c r="H78" s="186"/>
      <c r="I78" s="191" t="s">
        <v>5503</v>
      </c>
      <c r="J78" s="191" t="s">
        <v>5500</v>
      </c>
      <c r="K78" s="191" t="s">
        <v>5502</v>
      </c>
      <c r="L78" s="571" t="s">
        <v>79</v>
      </c>
      <c r="N78" s="846" t="s">
        <v>1695</v>
      </c>
      <c r="O78" s="384" t="s">
        <v>80</v>
      </c>
      <c r="P78" s="540">
        <v>25</v>
      </c>
      <c r="Q78" s="539">
        <v>1000</v>
      </c>
      <c r="R78" s="540">
        <v>0</v>
      </c>
      <c r="S78" s="338"/>
      <c r="T78" s="63"/>
      <c r="U78" s="63"/>
      <c r="V78" s="425">
        <v>0</v>
      </c>
      <c r="W78" s="425">
        <v>0</v>
      </c>
      <c r="X78" s="919">
        <v>0.75</v>
      </c>
      <c r="Y78" s="425">
        <v>2.5</v>
      </c>
      <c r="Z78" s="41" t="s">
        <v>45</v>
      </c>
      <c r="AA78" s="41" t="s">
        <v>45</v>
      </c>
      <c r="AB78" s="188" t="s">
        <v>3212</v>
      </c>
      <c r="AC78" s="13" t="s">
        <v>7377</v>
      </c>
      <c r="AD78" s="813" t="s">
        <v>5689</v>
      </c>
      <c r="AE78" s="723">
        <v>42928</v>
      </c>
      <c r="AF78" s="356"/>
      <c r="AG78" s="419"/>
      <c r="AH78" s="927" t="s">
        <v>38</v>
      </c>
      <c r="AI78" s="63" t="s">
        <v>5764</v>
      </c>
      <c r="AJ78" s="63" t="str">
        <f t="shared" ref="AJ78:AJ141" si="77">IF(1*(ISERROR(_xlfn.TEXTJOIN("|",FALSE,AK78:BU78)))=0,"NO","YES")</f>
        <v>NO</v>
      </c>
      <c r="AK78" s="64" t="str">
        <f>VLOOKUP(X78,aux!$G$1:$I$22,2,FALSE)</f>
        <v>zero point seven five</v>
      </c>
      <c r="AL78" s="64" t="str">
        <f>VLOOKUP(X78,aux!$G$1:$J$22,4,FALSE)</f>
        <v>null komma sieben fünf</v>
      </c>
      <c r="AM78" s="214">
        <f t="shared" si="56"/>
        <v>75</v>
      </c>
      <c r="AN78" s="214" t="str">
        <f>IF(INT(AM78)=AM78,EnglishNumber(AM78), _xlfn.CONCAT(EnglishNumber(INT(AM78)), " point ", EnglishNumber(ROUND(INT((AM78 - INT(AM78)) * 10),  0)), " ", EnglishNumber(ROUND((AM78 - INT(AM78))*100 - (INT((AM78-INT(AM78))*10)*10), 0))))</f>
        <v>seventy-five</v>
      </c>
      <c r="AO78" s="214" t="str">
        <f>IF(INT(AM78)=AM78,FctZahl_In_Worten(AM78), _xlfn.CONCAT(FctZahl_In_Worten(INT(AM78)), " komma ", FctZahl_In_Worten(ROUND(INT((AM78 - INT(AM78)) * 10),  0)), " ", FctZahl_In_Worten(ROUND((AM78 - INT(AM78))*100 - (INT((AM78-INT(AM78))*10)*10), 0))))</f>
        <v>fünfundsiebzig</v>
      </c>
      <c r="AP78" s="64" t="str">
        <f>EnglishNumber(Q78)</f>
        <v>one thousand</v>
      </c>
      <c r="AQ78" s="64" t="str">
        <f>FctZahl_In_Worten(Q78)</f>
        <v>eintausend</v>
      </c>
      <c r="AR78" s="64" t="str">
        <f>FctZahl_In_Worten(R78)</f>
        <v>null</v>
      </c>
      <c r="AS78" s="64" t="str">
        <f>VLOOKUP(V78,aux!$K$1:$M$11,2,FALSE)</f>
        <v>zero</v>
      </c>
      <c r="AT78" s="64" t="str">
        <f>VLOOKUP(W78,aux!$K$1:$M$11,2,FALSE)</f>
        <v>zero</v>
      </c>
      <c r="AU78" s="64" t="str">
        <f t="shared" si="75"/>
        <v>For</v>
      </c>
      <c r="AV78" s="49" t="str">
        <f t="shared" si="51"/>
        <v>ALFONSO GARCIA RODRIGUEZ, administrador único</v>
      </c>
      <c r="AW78" s="65" t="str">
        <f t="shared" si="57"/>
        <v>ES_B09358391_CPA_EN</v>
      </c>
      <c r="AX78" s="65" t="str">
        <f t="shared" si="58"/>
        <v>ES_B09358391_DoT_EN</v>
      </c>
      <c r="AY78" s="65" t="str">
        <f t="shared" si="59"/>
        <v>ES_B09358391_Dis_EN</v>
      </c>
      <c r="AZ78" s="65" t="str">
        <f t="shared" si="60"/>
        <v>ES_B09358391_CPA_DE</v>
      </c>
      <c r="BA78" s="65" t="str">
        <f t="shared" si="61"/>
        <v>ES_B09358391_DoT_DE</v>
      </c>
      <c r="BB78" s="65" t="str">
        <f t="shared" si="62"/>
        <v>ES_B09358391_CPA_ES</v>
      </c>
      <c r="BC78" s="215" t="str">
        <f t="shared" si="63"/>
        <v>ES_B09358391_DoT_ES</v>
      </c>
      <c r="BD78" s="65" t="str">
        <f t="shared" si="64"/>
        <v>EUROTRANSLIQ,SL</v>
      </c>
      <c r="BE78" s="64" t="str">
        <f>VLOOKUP(C78,aux!$A$1:$B$260,2,FALSE)</f>
        <v>Spain</v>
      </c>
      <c r="BF78" s="64" t="str">
        <f>VLOOKUP(C78,aux!$A$1:$C$260,3,FALSE)</f>
        <v>Spanien</v>
      </c>
      <c r="BG78" s="66" t="str">
        <f t="shared" si="65"/>
        <v>represented by  ALFONSO GARCIA RODRIGUEZ, administrador único</v>
      </c>
      <c r="BH78" s="66" t="str">
        <f t="shared" ref="BH78:BH141" si="78">IF(AH78="DNI","",CONCATENATE("representado por ", AV78))</f>
        <v>representado por ALFONSO GARCIA RODRIGUEZ, administrador único</v>
      </c>
      <c r="BI78" s="66">
        <f t="shared" si="53"/>
        <v>1</v>
      </c>
      <c r="BJ78" s="66" t="str">
        <f t="shared" si="76"/>
        <v/>
      </c>
      <c r="BK78" s="66" t="str">
        <f t="shared" si="76"/>
        <v>and its</v>
      </c>
      <c r="BL78" s="66" t="str">
        <f t="shared" ref="BL78:BL141" si="79">IF(H78="","","und")</f>
        <v/>
      </c>
      <c r="BM78" s="66" t="str">
        <f t="shared" ref="BM78:BM141" si="80">IF(I78="","","und")</f>
        <v>und</v>
      </c>
      <c r="BN78" s="66" t="str">
        <f t="shared" ref="BN78:BN141" si="81">IF(H78="","","y su")</f>
        <v/>
      </c>
      <c r="BO78" s="66" t="str">
        <f t="shared" ref="BO78:BO141" si="82">IF(I78="","","y su")</f>
        <v>y su</v>
      </c>
      <c r="BP78" s="216" t="str">
        <f>VLOOKUP(X78,aux!$G$1:$I$22,3,FALSE)</f>
        <v>cero coma siete cinco</v>
      </c>
      <c r="BQ78" s="66" t="str">
        <f t="shared" ref="BQ78:BQ141" si="83">IF(AE78="DNI","","Por")</f>
        <v>Por</v>
      </c>
      <c r="BR78" s="66" t="str">
        <f>VLOOKUP(C78,aux!$D$1:$E$307,2,FALSE)</f>
        <v>España</v>
      </c>
      <c r="BS78" s="66" t="str">
        <f t="shared" ref="BS78:BS141" si="84">NumEnPalabras(Q78)</f>
        <v>Un Mil</v>
      </c>
      <c r="BT78" s="66" t="str">
        <f t="shared" ref="BT78:BT141" si="85">NumEnPalabras(V78)</f>
        <v>Cero</v>
      </c>
      <c r="BU78" s="66" t="str">
        <f t="shared" ref="BU78:BU141" si="86">NumEnPalabras(W78)</f>
        <v>Cero</v>
      </c>
      <c r="BV78" s="137"/>
      <c r="BW78" s="51"/>
      <c r="BX78" s="137"/>
      <c r="BY78" s="143"/>
      <c r="BZ78" s="137"/>
      <c r="CA78" s="1112">
        <v>42919</v>
      </c>
      <c r="CB78" s="342">
        <v>42918</v>
      </c>
      <c r="CC78" s="342">
        <v>42920</v>
      </c>
      <c r="CD78" s="434">
        <v>0.5</v>
      </c>
      <c r="CE78" s="342">
        <v>42921</v>
      </c>
      <c r="CF78" s="434">
        <v>0.5</v>
      </c>
      <c r="CG78" s="342">
        <v>42922</v>
      </c>
      <c r="CH78" s="497"/>
      <c r="CI78" s="155"/>
      <c r="CJ78" s="67" t="s">
        <v>2300</v>
      </c>
      <c r="CK78" s="67" t="s">
        <v>2478</v>
      </c>
      <c r="CL78" s="102" t="str">
        <f t="shared" si="67"/>
        <v>EUROTRANSLIQ,SL_ ES_B09358391_DOT_EN_2sig</v>
      </c>
      <c r="CM78" s="102" t="str">
        <f t="shared" si="68"/>
        <v>EUROTRANSLIQ,SL_ES_B09358391_CPA_EN_2sig</v>
      </c>
      <c r="CN78" s="102" t="str">
        <f t="shared" si="69"/>
        <v>EUROTRANSLIQ,SL_ ES_B09358391_DOT_EN_2sig_stamped</v>
      </c>
      <c r="CO78" s="102" t="str">
        <f t="shared" si="70"/>
        <v>EUROTRANSLIQ,SL_ES_B09358391_DOT_EN_o</v>
      </c>
      <c r="CP78" s="102" t="str">
        <f t="shared" si="71"/>
        <v>EUROTRANSLIQ,SL_ES_B09358391_DOT_EN_o_stamped</v>
      </c>
      <c r="CQ78" s="102" t="str">
        <f t="shared" si="72"/>
        <v>EUROTRANSLIQ,SL_ES_B09358391_powers</v>
      </c>
      <c r="CR78" s="68" t="s">
        <v>49</v>
      </c>
      <c r="CS78" s="68" t="s">
        <v>49</v>
      </c>
      <c r="CT78" s="61" t="s">
        <v>49</v>
      </c>
      <c r="CU78" s="148">
        <f t="shared" si="54"/>
        <v>1</v>
      </c>
      <c r="CV78" s="56" t="b">
        <v>1</v>
      </c>
      <c r="CW78" s="56" t="b">
        <v>1</v>
      </c>
      <c r="CX78" s="153"/>
      <c r="CY78" s="270"/>
      <c r="CZ78" s="270"/>
      <c r="DA78" s="271"/>
      <c r="DB78" s="271"/>
      <c r="DC78" s="270"/>
      <c r="DD78" s="270"/>
      <c r="DE78" s="271"/>
      <c r="DF78" s="271"/>
      <c r="DG78" s="153"/>
      <c r="DH78" s="153"/>
      <c r="DI78" s="153"/>
      <c r="DJ78" s="271"/>
      <c r="DK78" s="271"/>
      <c r="DL78" s="153"/>
      <c r="DM78" s="272"/>
      <c r="DN78" s="270"/>
      <c r="DO78" s="315" t="s">
        <v>5355</v>
      </c>
      <c r="DP78" s="338"/>
      <c r="DQ78" s="940"/>
      <c r="DR78" s="342"/>
      <c r="DS78" s="522"/>
      <c r="DT78" s="69" t="s">
        <v>49</v>
      </c>
      <c r="DU78" s="69"/>
      <c r="DV78" s="87"/>
      <c r="DW78" s="87"/>
      <c r="DX78" s="87"/>
      <c r="DY78" s="87"/>
      <c r="DZ78" s="87"/>
      <c r="EA78" s="359" t="str">
        <f t="shared" si="73"/>
        <v>59</v>
      </c>
      <c r="EB78" s="359">
        <v>59</v>
      </c>
      <c r="EC78" s="88"/>
      <c r="ED78" s="88"/>
      <c r="EE78" s="88" t="e">
        <f>IF(#REF!=#REF!,"gleich","ungleich")</f>
        <v>#REF!</v>
      </c>
      <c r="EF78" s="186"/>
      <c r="EG78" s="186"/>
      <c r="EH78" s="186"/>
      <c r="EI78" s="186"/>
      <c r="EJ78" s="186"/>
      <c r="EK78" s="186"/>
      <c r="EL78" s="186"/>
      <c r="EM78" s="173"/>
      <c r="EN78" s="186"/>
      <c r="EO78" s="186"/>
      <c r="EP78" s="724"/>
      <c r="EQ78" s="382" t="s">
        <v>6088</v>
      </c>
      <c r="ER78" s="382" t="s">
        <v>6109</v>
      </c>
      <c r="ES78" s="382"/>
      <c r="ET78" s="108"/>
      <c r="EU78" s="182" t="str">
        <f t="shared" si="74"/>
        <v>EUROTRANSLIQ,SL, ES_B09358391_sinv.pdf</v>
      </c>
    </row>
    <row r="79" spans="1:172" ht="84">
      <c r="A79" s="530" t="s">
        <v>790</v>
      </c>
      <c r="B79" s="638" t="s">
        <v>4660</v>
      </c>
      <c r="C79" s="338" t="s">
        <v>42</v>
      </c>
      <c r="D79" s="186" t="s">
        <v>3305</v>
      </c>
      <c r="E79" s="193"/>
      <c r="F79" s="842"/>
      <c r="G79" s="186"/>
      <c r="H79" s="186"/>
      <c r="I79" s="191" t="s">
        <v>663</v>
      </c>
      <c r="J79" s="191" t="s">
        <v>6732</v>
      </c>
      <c r="K79" s="191" t="s">
        <v>6733</v>
      </c>
      <c r="L79" s="1064" t="s">
        <v>7527</v>
      </c>
      <c r="M79" s="1071" t="s">
        <v>7528</v>
      </c>
      <c r="N79" s="847" t="s">
        <v>766</v>
      </c>
      <c r="O79" s="387"/>
      <c r="P79" s="540"/>
      <c r="Q79" s="539">
        <v>100</v>
      </c>
      <c r="R79" s="540">
        <v>0</v>
      </c>
      <c r="S79" s="338"/>
      <c r="T79" s="63"/>
      <c r="U79" s="63"/>
      <c r="V79" s="425">
        <v>0</v>
      </c>
      <c r="W79" s="425">
        <v>0</v>
      </c>
      <c r="X79" s="919">
        <v>0.75</v>
      </c>
      <c r="Y79" s="425">
        <v>2.5</v>
      </c>
      <c r="Z79" s="41" t="s">
        <v>45</v>
      </c>
      <c r="AA79" s="41" t="s">
        <v>45</v>
      </c>
      <c r="AB79" s="188" t="s">
        <v>3212</v>
      </c>
      <c r="AC79" s="13" t="s">
        <v>7377</v>
      </c>
      <c r="AD79" s="813" t="s">
        <v>5689</v>
      </c>
      <c r="AE79" s="723">
        <v>42928</v>
      </c>
      <c r="AF79" s="356"/>
      <c r="AG79" s="733" t="s">
        <v>199</v>
      </c>
      <c r="AH79" s="927" t="s">
        <v>192</v>
      </c>
      <c r="AI79" s="63" t="s">
        <v>5764</v>
      </c>
      <c r="AJ79" s="63" t="str">
        <f t="shared" si="77"/>
        <v>NO</v>
      </c>
      <c r="AK79" s="64" t="str">
        <f>VLOOKUP(X79,aux!$G$1:$I$22,2,FALSE)</f>
        <v>zero point seven five</v>
      </c>
      <c r="AL79" s="64" t="str">
        <f>VLOOKUP(X79,aux!$G$1:$J$22,4,FALSE)</f>
        <v>null komma sieben fünf</v>
      </c>
      <c r="AM79" s="214">
        <f t="shared" si="56"/>
        <v>75</v>
      </c>
      <c r="AN79" s="214" t="str">
        <f>IF(INT(AM79)=AM79,EnglishNumber(AM79), _xlfn.CONCAT(EnglishNumber(INT(AM79)), " point ", EnglishNumber(ROUND(INT((AM79 - INT(AM79)) * 10),  0)), " ", EnglishNumber(ROUND((AM79 - INT(AM79))*100 - (INT((AM79-INT(AM79))*10)*10), 0))))</f>
        <v>seventy-five</v>
      </c>
      <c r="AO79" s="214" t="str">
        <f>IF(INT(AM79)=AM79,FctZahl_In_Worten(AM79), _xlfn.CONCAT(FctZahl_In_Worten(INT(AM79)), " komma ", FctZahl_In_Worten(ROUND(INT((AM79 - INT(AM79)) * 10),  0)), " ", FctZahl_In_Worten(ROUND((AM79 - INT(AM79))*100 - (INT((AM79-INT(AM79))*10)*10), 0))))</f>
        <v>fünfundsiebzig</v>
      </c>
      <c r="AP79" s="64" t="str">
        <f>EnglishNumber(Q79)</f>
        <v>one hundred</v>
      </c>
      <c r="AQ79" s="64" t="str">
        <f>FctZahl_In_Worten(Q79)</f>
        <v>einhundert</v>
      </c>
      <c r="AR79" s="64" t="str">
        <f>FctZahl_In_Worten(R79)</f>
        <v>null</v>
      </c>
      <c r="AS79" s="64" t="str">
        <f>VLOOKUP(V79,aux!$K$1:$M$11,2,FALSE)</f>
        <v>zero</v>
      </c>
      <c r="AT79" s="64" t="str">
        <f>VLOOKUP(W79,aux!$K$1:$M$11,2,FALSE)</f>
        <v>zero</v>
      </c>
      <c r="AU79" s="64" t="str">
        <f t="shared" si="75"/>
        <v/>
      </c>
      <c r="AV79" s="49" t="str">
        <f>IF(AH79="DNI","",IF((COUNTA(#REF!,G79))=1,CONCATENATE(#REF!,", ",#REF!),IF(COUNTA(#REF!,G79)=2,CONCATENATE(#REF!,", ",#REF!," and ",G79,", ",H79),"Error, there is a problem with representatives or their titles")))</f>
        <v/>
      </c>
      <c r="AW79" s="65" t="str">
        <f t="shared" si="57"/>
        <v>ES_73751583J_CPA_EN</v>
      </c>
      <c r="AX79" s="65" t="str">
        <f t="shared" si="58"/>
        <v>ES_73751583J_DoT_EN</v>
      </c>
      <c r="AY79" s="65" t="str">
        <f t="shared" si="59"/>
        <v>ES_73751583J_Dis_EN</v>
      </c>
      <c r="AZ79" s="65" t="str">
        <f t="shared" si="60"/>
        <v>ES_73751583J_CPA_DE</v>
      </c>
      <c r="BA79" s="65" t="str">
        <f t="shared" si="61"/>
        <v>ES_73751583J_DoT_DE</v>
      </c>
      <c r="BB79" s="65" t="str">
        <f t="shared" si="62"/>
        <v>ES_73751583J_CPA_ES</v>
      </c>
      <c r="BC79" s="215" t="str">
        <f t="shared" si="63"/>
        <v>ES_73751583J_DoT_ES</v>
      </c>
      <c r="BD79" s="65" t="str">
        <f t="shared" si="64"/>
        <v>FERRANDIS SIURANA MARIA AMPARO</v>
      </c>
      <c r="BE79" s="64" t="str">
        <f>VLOOKUP(C79,aux!$A$1:$B$260,2,FALSE)</f>
        <v>Spain</v>
      </c>
      <c r="BF79" s="64" t="str">
        <f>VLOOKUP(C79,aux!$A$1:$C$260,3,FALSE)</f>
        <v>Spanien</v>
      </c>
      <c r="BG79" s="66" t="str">
        <f t="shared" si="65"/>
        <v/>
      </c>
      <c r="BH79" s="66" t="str">
        <f t="shared" si="78"/>
        <v/>
      </c>
      <c r="BI79" s="66">
        <f>COUNTA(#REF!,G79)</f>
        <v>1</v>
      </c>
      <c r="BJ79" s="66"/>
      <c r="BK79" s="66"/>
      <c r="BL79" s="66" t="str">
        <f t="shared" si="79"/>
        <v/>
      </c>
      <c r="BM79" s="66" t="str">
        <f t="shared" si="80"/>
        <v>und</v>
      </c>
      <c r="BN79" s="66" t="str">
        <f t="shared" si="81"/>
        <v/>
      </c>
      <c r="BO79" s="66" t="str">
        <f t="shared" si="82"/>
        <v>y su</v>
      </c>
      <c r="BP79" s="216" t="str">
        <f>VLOOKUP(X79,aux!$G$1:$I$22,3,FALSE)</f>
        <v>cero coma siete cinco</v>
      </c>
      <c r="BQ79" s="66" t="str">
        <f t="shared" si="83"/>
        <v>Por</v>
      </c>
      <c r="BR79" s="66" t="str">
        <f>VLOOKUP(C79,aux!$D$1:$E$307,2,FALSE)</f>
        <v>España</v>
      </c>
      <c r="BS79" s="66" t="str">
        <f t="shared" si="84"/>
        <v>Ciento</v>
      </c>
      <c r="BT79" s="66" t="str">
        <f t="shared" si="85"/>
        <v>Cero</v>
      </c>
      <c r="BU79" s="66" t="str">
        <f t="shared" si="86"/>
        <v>Cero</v>
      </c>
      <c r="BV79" s="137"/>
      <c r="BW79" s="51"/>
      <c r="BX79" s="137"/>
      <c r="BY79" s="143"/>
      <c r="BZ79" s="137"/>
      <c r="CA79" s="1112">
        <v>42921</v>
      </c>
      <c r="CB79" s="342">
        <v>42921</v>
      </c>
      <c r="CC79" s="342">
        <v>42921</v>
      </c>
      <c r="CD79" s="806"/>
      <c r="CE79" s="342">
        <v>42922</v>
      </c>
      <c r="CF79" s="806"/>
      <c r="CG79" s="342">
        <v>42926</v>
      </c>
      <c r="CH79" s="744"/>
      <c r="CI79" s="155"/>
      <c r="CJ79" s="67" t="s">
        <v>2301</v>
      </c>
      <c r="CK79" s="67" t="s">
        <v>2479</v>
      </c>
      <c r="CL79" s="102" t="str">
        <f t="shared" si="67"/>
        <v>FERRANDIS SIURANA MARIA AMPARO_ ES_73751583J_DOT_EN_2sig</v>
      </c>
      <c r="CM79" s="102" t="str">
        <f t="shared" si="68"/>
        <v>FERRANDIS SIURANA MARIA AMPARO_ES_73751583J_CPA_EN_2sig</v>
      </c>
      <c r="CN79" s="102" t="str">
        <f t="shared" si="69"/>
        <v>FERRANDIS SIURANA MARIA AMPARO_ ES_73751583J_DOT_EN_2sig_stamped</v>
      </c>
      <c r="CO79" s="102" t="str">
        <f t="shared" si="70"/>
        <v>FERRANDIS SIURANA MARIA AMPARO_ES_73751583J_DOT_EN_o</v>
      </c>
      <c r="CP79" s="102" t="str">
        <f t="shared" si="71"/>
        <v>FERRANDIS SIURANA MARIA AMPARO_ES_73751583J_DOT_EN_o_stamped</v>
      </c>
      <c r="CQ79" s="102" t="str">
        <f t="shared" si="72"/>
        <v>FERRANDIS SIURANA MARIA AMPARO_ES_73751583J_powers</v>
      </c>
      <c r="CR79" s="68" t="s">
        <v>49</v>
      </c>
      <c r="CS79" s="68" t="s">
        <v>49</v>
      </c>
      <c r="CT79" s="61" t="s">
        <v>49</v>
      </c>
      <c r="CU79" s="148">
        <f t="shared" si="54"/>
        <v>1</v>
      </c>
      <c r="CV79" s="56" t="s">
        <v>2117</v>
      </c>
      <c r="CW79" s="56" t="s">
        <v>2120</v>
      </c>
      <c r="CX79" s="152"/>
      <c r="CY79" s="208"/>
      <c r="CZ79" s="208"/>
      <c r="DA79" s="320"/>
      <c r="DB79" s="320"/>
      <c r="DC79" s="208"/>
      <c r="DD79" s="208"/>
      <c r="DE79" s="320"/>
      <c r="DF79" s="320"/>
      <c r="DG79" s="152"/>
      <c r="DH79" s="152"/>
      <c r="DI79" s="152"/>
      <c r="DJ79" s="320"/>
      <c r="DK79" s="320"/>
      <c r="DL79" s="152"/>
      <c r="DM79" s="210"/>
      <c r="DN79" s="208"/>
      <c r="DO79" s="315" t="s">
        <v>2827</v>
      </c>
      <c r="DP79" s="338"/>
      <c r="DQ79" s="940"/>
      <c r="DR79" s="342"/>
      <c r="DS79" s="522"/>
      <c r="DT79" s="69" t="s">
        <v>1469</v>
      </c>
      <c r="DU79" s="69"/>
      <c r="DV79" s="87"/>
      <c r="DW79" s="87"/>
      <c r="DX79" s="87"/>
      <c r="DY79" s="87"/>
      <c r="DZ79" s="87"/>
      <c r="EA79" s="359" t="str">
        <f t="shared" si="73"/>
        <v>60</v>
      </c>
      <c r="EB79" s="359">
        <v>60</v>
      </c>
      <c r="EC79" s="88"/>
      <c r="ED79" s="88"/>
      <c r="EE79" s="88" t="e">
        <f>IF(CX78=#REF!,"gleich","ungleich")</f>
        <v>#REF!</v>
      </c>
      <c r="EF79" s="186"/>
      <c r="EG79" s="186"/>
      <c r="EH79" s="186"/>
      <c r="EI79" s="186"/>
      <c r="EJ79" s="186"/>
      <c r="EK79" s="186"/>
      <c r="EL79" s="186"/>
      <c r="EM79" s="173"/>
      <c r="EN79" s="186"/>
      <c r="EO79" s="186"/>
      <c r="EP79" s="724"/>
      <c r="EQ79" s="382" t="s">
        <v>6100</v>
      </c>
      <c r="ER79" s="382" t="s">
        <v>6100</v>
      </c>
      <c r="ES79" s="186"/>
      <c r="ET79" s="108"/>
      <c r="EU79" s="182" t="str">
        <f t="shared" si="74"/>
        <v>FERRANDIS SIURANA MARIA AMPARO, ES_73751583J_sinv.pdf</v>
      </c>
    </row>
    <row r="80" spans="1:172" ht="120">
      <c r="A80" s="1019" t="s">
        <v>744</v>
      </c>
      <c r="B80" s="638" t="s">
        <v>2148</v>
      </c>
      <c r="C80" s="338" t="s">
        <v>42</v>
      </c>
      <c r="D80" s="186" t="s">
        <v>3253</v>
      </c>
      <c r="E80" s="186" t="s">
        <v>3330</v>
      </c>
      <c r="F80" s="186" t="s">
        <v>743</v>
      </c>
      <c r="G80" s="186" t="s">
        <v>3329</v>
      </c>
      <c r="H80" s="186" t="s">
        <v>743</v>
      </c>
      <c r="I80" s="191" t="s">
        <v>599</v>
      </c>
      <c r="J80" s="191" t="s">
        <v>6728</v>
      </c>
      <c r="K80" s="191"/>
      <c r="L80" s="571" t="s">
        <v>601</v>
      </c>
      <c r="M80" s="199"/>
      <c r="N80" s="846" t="s">
        <v>1752</v>
      </c>
      <c r="O80" s="384" t="s">
        <v>141</v>
      </c>
      <c r="P80" s="540">
        <v>5</v>
      </c>
      <c r="Q80" s="539">
        <v>100</v>
      </c>
      <c r="R80" s="540">
        <v>0</v>
      </c>
      <c r="S80" s="338"/>
      <c r="T80" s="63"/>
      <c r="U80" s="63"/>
      <c r="V80" s="425">
        <v>0</v>
      </c>
      <c r="W80" s="425">
        <v>0</v>
      </c>
      <c r="X80" s="919">
        <v>0.7</v>
      </c>
      <c r="Y80" s="425">
        <v>2.5</v>
      </c>
      <c r="Z80" s="41" t="s">
        <v>45</v>
      </c>
      <c r="AA80" s="41" t="s">
        <v>45</v>
      </c>
      <c r="AB80" s="188" t="s">
        <v>3212</v>
      </c>
      <c r="AC80" s="13" t="s">
        <v>7377</v>
      </c>
      <c r="AD80" s="813" t="s">
        <v>5689</v>
      </c>
      <c r="AE80" s="723">
        <v>42928</v>
      </c>
      <c r="AF80" s="807" t="s">
        <v>592</v>
      </c>
      <c r="AG80" s="733" t="s">
        <v>199</v>
      </c>
      <c r="AH80" s="927" t="s">
        <v>38</v>
      </c>
      <c r="AI80" s="63" t="s">
        <v>5764</v>
      </c>
      <c r="AJ80" s="63" t="str">
        <f t="shared" si="77"/>
        <v>NO</v>
      </c>
      <c r="AK80" s="64" t="str">
        <f>VLOOKUP(X80,aux!$G$1:$I$22,2,FALSE)</f>
        <v>zero point seven</v>
      </c>
      <c r="AL80" s="64" t="str">
        <f>VLOOKUP(X80,aux!$G$1:$J$22,4,FALSE)</f>
        <v>null komma sieben</v>
      </c>
      <c r="AM80" s="214">
        <f t="shared" si="56"/>
        <v>70</v>
      </c>
      <c r="AN80" s="214" t="str">
        <f>IF(INT(AM80)=AM80,EnglishNumber(AM80), _xlfn.CONCAT(EnglishNumber(INT(AM80)), " point ", EnglishNumber(ROUND(INT((AM80 - INT(AM80)) * 10),  0)), " ", EnglishNumber(ROUND((AM80 - INT(AM80))*100 - (INT((AM80-INT(AM80))*10)*10), 0))))</f>
        <v>seventy</v>
      </c>
      <c r="AO80" s="214" t="str">
        <f>IF(INT(AM80)=AM80,FctZahl_In_Worten(AM80), _xlfn.CONCAT(FctZahl_In_Worten(INT(AM80)), " komma ", FctZahl_In_Worten(ROUND(INT((AM80 - INT(AM80)) * 10),  0)), " ", FctZahl_In_Worten(ROUND((AM80 - INT(AM80))*100 - (INT((AM80-INT(AM80))*10)*10), 0))))</f>
        <v>siebzig</v>
      </c>
      <c r="AP80" s="64" t="str">
        <f>EnglishNumber(Q80)</f>
        <v>one hundred</v>
      </c>
      <c r="AQ80" s="64" t="str">
        <f>FctZahl_In_Worten(Q80)</f>
        <v>einhundert</v>
      </c>
      <c r="AR80" s="64" t="str">
        <f>FctZahl_In_Worten(R80)</f>
        <v>null</v>
      </c>
      <c r="AS80" s="64" t="str">
        <f>VLOOKUP(V80,aux!$K$1:$M$11,2,FALSE)</f>
        <v>zero</v>
      </c>
      <c r="AT80" s="64" t="str">
        <f>VLOOKUP(W80,aux!$K$1:$M$11,2,FALSE)</f>
        <v>zero</v>
      </c>
      <c r="AU80" s="64" t="str">
        <f t="shared" si="75"/>
        <v>For</v>
      </c>
      <c r="AV80" s="49" t="str">
        <f t="shared" ref="AV80:AV126" si="87">IF(AH80="DNI","",IF((COUNTA(E80,G80))=1,CONCATENATE(E80,", ",F80),IF(COUNTA(E80,G80)=2,CONCATENATE(E80,", ",F80," and ",G80,", ",H80),"Error, there is a problem with representatives or their titles")))</f>
        <v>Alejandro Montull Burillo (DNI 17.207.560 H ), APODERADO MANCOMUNADO and José García García (NIF 40.880.155 R ), APODERADO MANCOMUNADO</v>
      </c>
      <c r="AW80" s="65" t="str">
        <f t="shared" si="57"/>
        <v>ES_A60493582_CPA_EN</v>
      </c>
      <c r="AX80" s="65" t="str">
        <f t="shared" si="58"/>
        <v>ES_A60493582_DoT_EN</v>
      </c>
      <c r="AY80" s="65" t="str">
        <f t="shared" si="59"/>
        <v>ES_A60493582_Dis_EN</v>
      </c>
      <c r="AZ80" s="65" t="str">
        <f t="shared" si="60"/>
        <v>ES_A60493582_CPA_DE</v>
      </c>
      <c r="BA80" s="65" t="str">
        <f t="shared" si="61"/>
        <v>ES_A60493582_DoT_DE</v>
      </c>
      <c r="BB80" s="65" t="str">
        <f t="shared" si="62"/>
        <v>ES_A60493582_CPA_ES</v>
      </c>
      <c r="BC80" s="215" t="str">
        <f t="shared" si="63"/>
        <v>ES_A60493582_DoT_ES</v>
      </c>
      <c r="BD80" s="65" t="str">
        <f t="shared" si="64"/>
        <v>FIRTEC, SA</v>
      </c>
      <c r="BE80" s="64" t="str">
        <f>VLOOKUP(C80,aux!$A$1:$B$260,2,FALSE)</f>
        <v>Spain</v>
      </c>
      <c r="BF80" s="64" t="str">
        <f>VLOOKUP(C80,aux!$A$1:$C$260,3,FALSE)</f>
        <v>Spanien</v>
      </c>
      <c r="BG80" s="66" t="str">
        <f t="shared" si="65"/>
        <v>represented by  Alejandro Montull Burillo (DNI 17.207.560 H ), APODERADO MANCOMUNADO and José García García (NIF 40.880.155 R ), APODERADO MANCOMUNADO</v>
      </c>
      <c r="BH80" s="66" t="str">
        <f t="shared" si="78"/>
        <v>representado por Alejandro Montull Burillo (DNI 17.207.560 H ), APODERADO MANCOMUNADO and José García García (NIF 40.880.155 R ), APODERADO MANCOMUNADO</v>
      </c>
      <c r="BI80" s="66">
        <f t="shared" ref="BI80:BI126" si="88">COUNTA(F80,G80)</f>
        <v>2</v>
      </c>
      <c r="BJ80" s="66"/>
      <c r="BK80" s="66"/>
      <c r="BL80" s="66" t="str">
        <f t="shared" si="79"/>
        <v>und</v>
      </c>
      <c r="BM80" s="66" t="str">
        <f t="shared" si="80"/>
        <v>und</v>
      </c>
      <c r="BN80" s="66" t="str">
        <f t="shared" si="81"/>
        <v>y su</v>
      </c>
      <c r="BO80" s="66" t="str">
        <f t="shared" si="82"/>
        <v>y su</v>
      </c>
      <c r="BP80" s="216" t="str">
        <f>VLOOKUP(X80,aux!$G$1:$I$22,3,FALSE)</f>
        <v xml:space="preserve">cero coma siete </v>
      </c>
      <c r="BQ80" s="66" t="str">
        <f t="shared" si="83"/>
        <v>Por</v>
      </c>
      <c r="BR80" s="66" t="str">
        <f>VLOOKUP(C80,aux!$D$1:$E$307,2,FALSE)</f>
        <v>España</v>
      </c>
      <c r="BS80" s="66" t="str">
        <f t="shared" si="84"/>
        <v>Ciento</v>
      </c>
      <c r="BT80" s="66" t="str">
        <f t="shared" si="85"/>
        <v>Cero</v>
      </c>
      <c r="BU80" s="66" t="str">
        <f t="shared" si="86"/>
        <v>Cero</v>
      </c>
      <c r="BV80" s="137"/>
      <c r="BW80" s="51"/>
      <c r="BX80" s="137"/>
      <c r="BY80" s="143"/>
      <c r="BZ80" s="137"/>
      <c r="CA80" s="1112">
        <v>42921</v>
      </c>
      <c r="CB80" s="342">
        <v>42921</v>
      </c>
      <c r="CC80" s="342">
        <v>42921</v>
      </c>
      <c r="CD80" s="434"/>
      <c r="CE80" s="342">
        <v>42922</v>
      </c>
      <c r="CF80" s="434"/>
      <c r="CG80" s="342">
        <v>42922</v>
      </c>
      <c r="CH80" s="744"/>
      <c r="CI80" s="155"/>
      <c r="CJ80" s="67" t="s">
        <v>2302</v>
      </c>
      <c r="CK80" s="67" t="s">
        <v>2480</v>
      </c>
      <c r="CL80" s="102" t="str">
        <f t="shared" si="67"/>
        <v>FIRTEC, SA_ ES_A60493582_DOT_EN_2sig</v>
      </c>
      <c r="CM80" s="102" t="str">
        <f t="shared" si="68"/>
        <v>FIRTEC, SA_ES_A60493582_CPA_EN_2sig</v>
      </c>
      <c r="CN80" s="102" t="str">
        <f t="shared" si="69"/>
        <v>FIRTEC, SA_ ES_A60493582_DOT_EN_2sig_stamped</v>
      </c>
      <c r="CO80" s="102" t="str">
        <f t="shared" si="70"/>
        <v>FIRTEC, SA_ES_A60493582_DOT_EN_o</v>
      </c>
      <c r="CP80" s="102" t="str">
        <f t="shared" si="71"/>
        <v>FIRTEC, SA_ES_A60493582_DOT_EN_o_stamped</v>
      </c>
      <c r="CQ80" s="102" t="str">
        <f t="shared" si="72"/>
        <v>FIRTEC, SA_ES_A60493582_powers</v>
      </c>
      <c r="CR80" s="68" t="s">
        <v>49</v>
      </c>
      <c r="CS80" s="68" t="s">
        <v>49</v>
      </c>
      <c r="CT80" s="61" t="s">
        <v>49</v>
      </c>
      <c r="CU80" s="148">
        <f t="shared" si="54"/>
        <v>1</v>
      </c>
      <c r="CV80" s="56" t="b">
        <v>1</v>
      </c>
      <c r="CW80" s="56" t="b">
        <v>1</v>
      </c>
      <c r="CX80" s="152"/>
      <c r="CY80" s="208"/>
      <c r="CZ80" s="208"/>
      <c r="DA80" s="320"/>
      <c r="DB80" s="320"/>
      <c r="DC80" s="208"/>
      <c r="DD80" s="208"/>
      <c r="DE80" s="320"/>
      <c r="DF80" s="320"/>
      <c r="DG80" s="152"/>
      <c r="DH80" s="152"/>
      <c r="DI80" s="152"/>
      <c r="DJ80" s="320"/>
      <c r="DK80" s="320"/>
      <c r="DL80" s="152"/>
      <c r="DM80" s="210"/>
      <c r="DN80" s="208"/>
      <c r="DO80" s="315" t="s">
        <v>3002</v>
      </c>
      <c r="DP80" s="338"/>
      <c r="DQ80" s="940"/>
      <c r="DR80" s="342"/>
      <c r="DS80" s="522"/>
      <c r="DT80" s="69" t="s">
        <v>49</v>
      </c>
      <c r="DU80" s="69"/>
      <c r="DV80" s="87"/>
      <c r="DW80" s="87"/>
      <c r="DX80" s="87"/>
      <c r="DY80" s="87"/>
      <c r="DZ80" s="87"/>
      <c r="EA80" s="359" t="str">
        <f t="shared" si="73"/>
        <v>61</v>
      </c>
      <c r="EB80" s="359">
        <v>61</v>
      </c>
      <c r="EC80" s="88"/>
      <c r="ED80" s="88"/>
      <c r="EE80" s="88" t="e">
        <f>IF(CX79=#REF!,"gleich","ungleich")</f>
        <v>#REF!</v>
      </c>
      <c r="EF80" s="186"/>
      <c r="EG80" s="186"/>
      <c r="EH80" s="186"/>
      <c r="EI80" s="186"/>
      <c r="EJ80" s="186"/>
      <c r="EK80" s="186"/>
      <c r="EL80" s="186"/>
      <c r="EM80" s="173"/>
      <c r="EN80" s="186"/>
      <c r="EO80" s="186"/>
      <c r="EP80" s="445"/>
      <c r="EQ80" s="190" t="s">
        <v>6089</v>
      </c>
      <c r="ER80" s="190" t="s">
        <v>6111</v>
      </c>
      <c r="ES80" s="190"/>
      <c r="ET80" s="108"/>
      <c r="EU80" s="182" t="str">
        <f t="shared" si="74"/>
        <v>FIRTEC, S.A., ES_A60493582_sinv.pdf</v>
      </c>
    </row>
    <row r="81" spans="1:172" ht="76.5">
      <c r="A81" s="1000" t="s">
        <v>311</v>
      </c>
      <c r="B81" s="638" t="s">
        <v>4662</v>
      </c>
      <c r="C81" s="338" t="s">
        <v>42</v>
      </c>
      <c r="D81" s="186" t="s">
        <v>262</v>
      </c>
      <c r="E81" s="186"/>
      <c r="F81" s="186"/>
      <c r="G81" s="186"/>
      <c r="H81" s="186"/>
      <c r="I81" s="191" t="s">
        <v>2816</v>
      </c>
      <c r="J81" s="191" t="s">
        <v>6731</v>
      </c>
      <c r="K81" s="191" t="s">
        <v>313</v>
      </c>
      <c r="L81" s="571" t="s">
        <v>194</v>
      </c>
      <c r="N81" s="846" t="s">
        <v>1713</v>
      </c>
      <c r="O81" s="384" t="s">
        <v>165</v>
      </c>
      <c r="P81" s="540">
        <v>12</v>
      </c>
      <c r="Q81" s="539">
        <v>500</v>
      </c>
      <c r="R81" s="540">
        <v>0</v>
      </c>
      <c r="S81" s="338"/>
      <c r="T81" s="63"/>
      <c r="U81" s="63"/>
      <c r="V81" s="425">
        <v>100</v>
      </c>
      <c r="W81" s="425">
        <v>50</v>
      </c>
      <c r="X81" s="919">
        <v>0.7</v>
      </c>
      <c r="Y81" s="425">
        <v>2.5</v>
      </c>
      <c r="Z81" s="41" t="s">
        <v>45</v>
      </c>
      <c r="AA81" s="41" t="s">
        <v>45</v>
      </c>
      <c r="AB81" s="188" t="s">
        <v>3212</v>
      </c>
      <c r="AC81" s="13" t="s">
        <v>7377</v>
      </c>
      <c r="AD81" s="813" t="s">
        <v>5689</v>
      </c>
      <c r="AE81" s="723">
        <v>42928</v>
      </c>
      <c r="AF81" s="807" t="s">
        <v>7550</v>
      </c>
      <c r="AG81" s="419"/>
      <c r="AH81" s="927" t="s">
        <v>192</v>
      </c>
      <c r="AI81" s="63" t="s">
        <v>5764</v>
      </c>
      <c r="AJ81" s="63" t="str">
        <f t="shared" si="77"/>
        <v>NO</v>
      </c>
      <c r="AK81" s="64" t="str">
        <f>VLOOKUP(X81,aux!$G$1:$I$22,2,FALSE)</f>
        <v>zero point seven</v>
      </c>
      <c r="AL81" s="64" t="str">
        <f>VLOOKUP(X81,aux!$G$1:$J$22,4,FALSE)</f>
        <v>null komma sieben</v>
      </c>
      <c r="AM81" s="214">
        <f t="shared" si="56"/>
        <v>70</v>
      </c>
      <c r="AN81" s="214" t="str">
        <f>IF(INT(AM81)=AM81,EnglishNumber(AM81), _xlfn.CONCAT(EnglishNumber(INT(AM81)), " point ", EnglishNumber(ROUND(INT((AM81 - INT(AM81)) * 10),  0)), " ", EnglishNumber(ROUND((AM81 - INT(AM81))*100 - (INT((AM81-INT(AM81))*10)*10), 0))))</f>
        <v>seventy</v>
      </c>
      <c r="AO81" s="214" t="str">
        <f>IF(INT(AM81)=AM81,FctZahl_In_Worten(AM81), _xlfn.CONCAT(FctZahl_In_Worten(INT(AM81)), " komma ", FctZahl_In_Worten(ROUND(INT((AM81 - INT(AM81)) * 10),  0)), " ", FctZahl_In_Worten(ROUND((AM81 - INT(AM81))*100 - (INT((AM81-INT(AM81))*10)*10), 0))))</f>
        <v>siebzig</v>
      </c>
      <c r="AP81" s="64" t="str">
        <f>EnglishNumber(Q81)</f>
        <v>five hundred</v>
      </c>
      <c r="AQ81" s="64" t="str">
        <f>FctZahl_In_Worten(Q81)</f>
        <v>fünfhundert</v>
      </c>
      <c r="AR81" s="64" t="str">
        <f>FctZahl_In_Worten(R81)</f>
        <v>null</v>
      </c>
      <c r="AS81" s="64" t="str">
        <f>VLOOKUP(V81,aux!$K$1:$M$11,2,FALSE)</f>
        <v>one hundred</v>
      </c>
      <c r="AT81" s="64" t="str">
        <f>VLOOKUP(W81,aux!$K$1:$M$11,2,FALSE)</f>
        <v>fifty</v>
      </c>
      <c r="AU81" s="64" t="str">
        <f t="shared" si="75"/>
        <v/>
      </c>
      <c r="AV81" s="49" t="str">
        <f t="shared" si="87"/>
        <v/>
      </c>
      <c r="AW81" s="65" t="str">
        <f t="shared" si="57"/>
        <v>ES_27255224V_CPA_EN</v>
      </c>
      <c r="AX81" s="65" t="str">
        <f t="shared" si="58"/>
        <v>ES_27255224V_DoT_EN</v>
      </c>
      <c r="AY81" s="65" t="str">
        <f t="shared" si="59"/>
        <v>ES_27255224V_Dis_EN</v>
      </c>
      <c r="AZ81" s="65" t="str">
        <f t="shared" si="60"/>
        <v>ES_27255224V_CPA_DE</v>
      </c>
      <c r="BA81" s="65" t="str">
        <f t="shared" si="61"/>
        <v>ES_27255224V_DoT_DE</v>
      </c>
      <c r="BB81" s="65" t="str">
        <f t="shared" si="62"/>
        <v>ES_27255224V_CPA_ES</v>
      </c>
      <c r="BC81" s="215" t="str">
        <f t="shared" si="63"/>
        <v>ES_27255224V_DoT_ES</v>
      </c>
      <c r="BD81" s="65" t="str">
        <f t="shared" si="64"/>
        <v>FRANCISCO GARCIA CAMILO</v>
      </c>
      <c r="BE81" s="64" t="str">
        <f>VLOOKUP(C81,aux!$A$1:$B$260,2,FALSE)</f>
        <v>Spain</v>
      </c>
      <c r="BF81" s="64" t="str">
        <f>VLOOKUP(C81,aux!$A$1:$C$260,3,FALSE)</f>
        <v>Spanien</v>
      </c>
      <c r="BG81" s="66" t="str">
        <f t="shared" si="65"/>
        <v/>
      </c>
      <c r="BH81" s="66" t="str">
        <f t="shared" si="78"/>
        <v/>
      </c>
      <c r="BI81" s="66">
        <f t="shared" si="88"/>
        <v>0</v>
      </c>
      <c r="BJ81" s="66" t="str">
        <f t="shared" ref="BJ81:BK83" si="89">IF(H81="","","and its")</f>
        <v/>
      </c>
      <c r="BK81" s="66" t="str">
        <f t="shared" si="89"/>
        <v>and its</v>
      </c>
      <c r="BL81" s="66" t="str">
        <f t="shared" si="79"/>
        <v/>
      </c>
      <c r="BM81" s="66" t="str">
        <f t="shared" si="80"/>
        <v>und</v>
      </c>
      <c r="BN81" s="66" t="str">
        <f t="shared" si="81"/>
        <v/>
      </c>
      <c r="BO81" s="66" t="str">
        <f t="shared" si="82"/>
        <v>y su</v>
      </c>
      <c r="BP81" s="216" t="str">
        <f>VLOOKUP(X81,aux!$G$1:$I$22,3,FALSE)</f>
        <v xml:space="preserve">cero coma siete </v>
      </c>
      <c r="BQ81" s="66" t="str">
        <f t="shared" si="83"/>
        <v>Por</v>
      </c>
      <c r="BR81" s="66" t="str">
        <f>VLOOKUP(C81,aux!$D$1:$E$307,2,FALSE)</f>
        <v>España</v>
      </c>
      <c r="BS81" s="66" t="str">
        <f t="shared" si="84"/>
        <v>Quinientos</v>
      </c>
      <c r="BT81" s="66" t="str">
        <f t="shared" si="85"/>
        <v>Ciento</v>
      </c>
      <c r="BU81" s="66" t="str">
        <f t="shared" si="86"/>
        <v>Cincuenta</v>
      </c>
      <c r="BV81" s="319"/>
      <c r="BW81" s="52" t="s">
        <v>195</v>
      </c>
      <c r="BX81" s="137">
        <v>42916</v>
      </c>
      <c r="BY81" s="143" t="s">
        <v>197</v>
      </c>
      <c r="BZ81" s="137">
        <v>42919</v>
      </c>
      <c r="CA81" s="1112" t="s">
        <v>199</v>
      </c>
      <c r="CB81" s="342">
        <v>42916</v>
      </c>
      <c r="CC81" s="342">
        <v>42921</v>
      </c>
      <c r="CD81" s="614" t="s">
        <v>199</v>
      </c>
      <c r="CE81" s="342">
        <v>42922</v>
      </c>
      <c r="CF81" s="614" t="s">
        <v>199</v>
      </c>
      <c r="CG81" s="342">
        <v>42923</v>
      </c>
      <c r="CH81" s="497"/>
      <c r="CI81" s="155"/>
      <c r="CJ81" s="67" t="s">
        <v>2303</v>
      </c>
      <c r="CK81" s="67" t="s">
        <v>2481</v>
      </c>
      <c r="CL81" s="102" t="str">
        <f t="shared" si="67"/>
        <v>FRANCISCO GARCIA CAMILO_ ES_27255224V_DOT_EN_2sig</v>
      </c>
      <c r="CM81" s="102" t="str">
        <f t="shared" si="68"/>
        <v>FRANCISCO GARCIA CAMILO_ES_27255224V_CPA_EN_2sig</v>
      </c>
      <c r="CN81" s="102" t="str">
        <f t="shared" si="69"/>
        <v>FRANCISCO GARCIA CAMILO_ ES_27255224V_DOT_EN_2sig_stamped</v>
      </c>
      <c r="CO81" s="102" t="str">
        <f t="shared" si="70"/>
        <v>FRANCISCO GARCIA CAMILO_ES_27255224V_DOT_EN_o</v>
      </c>
      <c r="CP81" s="102" t="str">
        <f t="shared" si="71"/>
        <v>FRANCISCO GARCIA CAMILO_ES_27255224V_DOT_EN_o_stamped</v>
      </c>
      <c r="CQ81" s="102" t="str">
        <f t="shared" si="72"/>
        <v>FRANCISCO GARCIA CAMILO_ES_27255224V_powers</v>
      </c>
      <c r="CR81" s="68" t="s">
        <v>49</v>
      </c>
      <c r="CS81" s="68" t="s">
        <v>49</v>
      </c>
      <c r="CT81" s="61" t="s">
        <v>49</v>
      </c>
      <c r="CU81" s="148">
        <f t="shared" si="54"/>
        <v>1</v>
      </c>
      <c r="CV81" s="56" t="b">
        <v>1</v>
      </c>
      <c r="CW81" s="56" t="b">
        <v>1</v>
      </c>
      <c r="CX81" s="71" t="s">
        <v>196</v>
      </c>
      <c r="CY81" s="148"/>
      <c r="CZ81" s="148"/>
      <c r="DA81" s="315"/>
      <c r="DB81" s="315"/>
      <c r="DC81" s="148"/>
      <c r="DD81" s="148"/>
      <c r="DE81" s="315"/>
      <c r="DF81" s="315"/>
      <c r="DG81" s="61"/>
      <c r="DH81" s="61"/>
      <c r="DI81" s="61"/>
      <c r="DJ81" s="315"/>
      <c r="DK81" s="315"/>
      <c r="DL81" s="61"/>
      <c r="DM81" s="161"/>
      <c r="DN81" s="148"/>
      <c r="DO81" s="315" t="s">
        <v>2734</v>
      </c>
      <c r="DP81" s="338"/>
      <c r="DQ81" s="940"/>
      <c r="DR81" s="342"/>
      <c r="DS81" s="522"/>
      <c r="DT81" s="69" t="s">
        <v>49</v>
      </c>
      <c r="DU81" s="69"/>
      <c r="DV81" s="87"/>
      <c r="DW81" s="87"/>
      <c r="DX81" s="87"/>
      <c r="DY81" s="87"/>
      <c r="DZ81" s="87"/>
      <c r="EA81" s="359" t="str">
        <f t="shared" si="73"/>
        <v>62</v>
      </c>
      <c r="EB81" s="359">
        <v>62</v>
      </c>
      <c r="EC81" s="88"/>
      <c r="ED81" s="88"/>
      <c r="EE81" s="88" t="e">
        <f>IF(CX80=#REF!,"gleich","ungleich")</f>
        <v>#REF!</v>
      </c>
      <c r="EF81" s="186"/>
      <c r="EG81" s="186"/>
      <c r="EH81" s="186"/>
      <c r="EI81" s="186"/>
      <c r="EJ81" s="186"/>
      <c r="EK81" s="186"/>
      <c r="EL81" s="186"/>
      <c r="EM81" s="173"/>
      <c r="EN81" s="186"/>
      <c r="EO81" s="186"/>
      <c r="EP81" s="724"/>
      <c r="EQ81" s="382" t="s">
        <v>6100</v>
      </c>
      <c r="ER81" s="382" t="s">
        <v>6100</v>
      </c>
      <c r="ES81" s="382"/>
      <c r="ET81" s="167"/>
      <c r="EU81" s="182" t="str">
        <f t="shared" si="74"/>
        <v>FRANCISCO GARCIA CAMILO, ES_27255224V_sinv.pdf</v>
      </c>
    </row>
    <row r="82" spans="1:172" ht="63.75">
      <c r="A82" s="1015" t="s">
        <v>317</v>
      </c>
      <c r="B82" s="638" t="s">
        <v>2180</v>
      </c>
      <c r="C82" s="338" t="s">
        <v>42</v>
      </c>
      <c r="D82" s="186" t="s">
        <v>319</v>
      </c>
      <c r="E82" s="186" t="s">
        <v>320</v>
      </c>
      <c r="F82" s="186" t="s">
        <v>59</v>
      </c>
      <c r="G82" s="186"/>
      <c r="H82" s="186"/>
      <c r="I82" s="191"/>
      <c r="J82" s="191" t="s">
        <v>1981</v>
      </c>
      <c r="K82" s="191" t="s">
        <v>2636</v>
      </c>
      <c r="L82" s="571" t="s">
        <v>322</v>
      </c>
      <c r="N82" s="846" t="s">
        <v>1714</v>
      </c>
      <c r="O82" s="384" t="s">
        <v>759</v>
      </c>
      <c r="P82" s="540">
        <v>43</v>
      </c>
      <c r="Q82" s="539">
        <v>1000</v>
      </c>
      <c r="R82" s="540">
        <v>0</v>
      </c>
      <c r="S82" s="338"/>
      <c r="T82" s="63"/>
      <c r="U82" s="63"/>
      <c r="V82" s="425">
        <v>100</v>
      </c>
      <c r="W82" s="425">
        <v>50</v>
      </c>
      <c r="X82" s="919">
        <v>0.7</v>
      </c>
      <c r="Y82" s="425">
        <v>2.5</v>
      </c>
      <c r="Z82" s="41" t="s">
        <v>45</v>
      </c>
      <c r="AA82" s="41" t="s">
        <v>45</v>
      </c>
      <c r="AB82" s="188" t="s">
        <v>3212</v>
      </c>
      <c r="AC82" s="13" t="s">
        <v>7377</v>
      </c>
      <c r="AD82" s="813" t="s">
        <v>5689</v>
      </c>
      <c r="AE82" s="723">
        <v>42928</v>
      </c>
      <c r="AF82" s="454"/>
      <c r="AG82" s="419"/>
      <c r="AH82" s="927" t="s">
        <v>38</v>
      </c>
      <c r="AI82" s="63" t="s">
        <v>5764</v>
      </c>
      <c r="AJ82" s="63" t="str">
        <f t="shared" si="77"/>
        <v>NO</v>
      </c>
      <c r="AK82" s="64" t="str">
        <f>VLOOKUP(X82,aux!$G$1:$I$22,2,FALSE)</f>
        <v>zero point seven</v>
      </c>
      <c r="AL82" s="64" t="str">
        <f>VLOOKUP(X82,aux!$G$1:$J$22,4,FALSE)</f>
        <v>null komma sieben</v>
      </c>
      <c r="AM82" s="214">
        <f t="shared" si="56"/>
        <v>70</v>
      </c>
      <c r="AN82" s="214" t="str">
        <f>IF(INT(AM82)=AM82,EnglishNumber(AM82), _xlfn.CONCAT(EnglishNumber(INT(AM82)), " point ", EnglishNumber(ROUND(INT((AM82 - INT(AM82)) * 10),  0)), " ", EnglishNumber(ROUND((AM82 - INT(AM82))*100 - (INT((AM82-INT(AM82))*10)*10), 0))))</f>
        <v>seventy</v>
      </c>
      <c r="AO82" s="214" t="str">
        <f>IF(INT(AM82)=AM82,FctZahl_In_Worten(AM82), _xlfn.CONCAT(FctZahl_In_Worten(INT(AM82)), " komma ", FctZahl_In_Worten(ROUND(INT((AM82 - INT(AM82)) * 10),  0)), " ", FctZahl_In_Worten(ROUND((AM82 - INT(AM82))*100 - (INT((AM82-INT(AM82))*10)*10), 0))))</f>
        <v>siebzig</v>
      </c>
      <c r="AP82" s="64" t="str">
        <f>EnglishNumber(Q82)</f>
        <v>one thousand</v>
      </c>
      <c r="AQ82" s="64" t="str">
        <f>FctZahl_In_Worten(Q82)</f>
        <v>eintausend</v>
      </c>
      <c r="AR82" s="64" t="str">
        <f>FctZahl_In_Worten(R82)</f>
        <v>null</v>
      </c>
      <c r="AS82" s="64" t="str">
        <f>VLOOKUP(V82,aux!$K$1:$M$11,2,FALSE)</f>
        <v>one hundred</v>
      </c>
      <c r="AT82" s="64" t="str">
        <f>VLOOKUP(W82,aux!$K$1:$M$11,2,FALSE)</f>
        <v>fifty</v>
      </c>
      <c r="AU82" s="64" t="str">
        <f t="shared" si="75"/>
        <v>For</v>
      </c>
      <c r="AV82" s="49" t="str">
        <f t="shared" si="87"/>
        <v>Josep Joan Tarragona Montalvo, administrador único</v>
      </c>
      <c r="AW82" s="65" t="str">
        <f t="shared" si="57"/>
        <v>ES_B25057183_CPA_EN</v>
      </c>
      <c r="AX82" s="65" t="str">
        <f t="shared" si="58"/>
        <v>ES_B25057183_DoT_EN</v>
      </c>
      <c r="AY82" s="65" t="str">
        <f t="shared" si="59"/>
        <v>ES_B25057183_Dis_EN</v>
      </c>
      <c r="AZ82" s="65" t="str">
        <f t="shared" si="60"/>
        <v>ES_B25057183_CPA_DE</v>
      </c>
      <c r="BA82" s="65" t="str">
        <f t="shared" si="61"/>
        <v>ES_B25057183_DoT_DE</v>
      </c>
      <c r="BB82" s="65" t="str">
        <f t="shared" si="62"/>
        <v>ES_B25057183_CPA_ES</v>
      </c>
      <c r="BC82" s="215" t="str">
        <f t="shared" si="63"/>
        <v>ES_B25057183_DoT_ES</v>
      </c>
      <c r="BD82" s="65" t="str">
        <f t="shared" si="64"/>
        <v>FRIGO EXPRESS EUROPE SL</v>
      </c>
      <c r="BE82" s="64" t="str">
        <f>VLOOKUP(C82,aux!$A$1:$B$260,2,FALSE)</f>
        <v>Spain</v>
      </c>
      <c r="BF82" s="64" t="str">
        <f>VLOOKUP(C82,aux!$A$1:$C$260,3,FALSE)</f>
        <v>Spanien</v>
      </c>
      <c r="BG82" s="66" t="str">
        <f t="shared" si="65"/>
        <v>represented by  Josep Joan Tarragona Montalvo, administrador único</v>
      </c>
      <c r="BH82" s="66" t="str">
        <f t="shared" si="78"/>
        <v>representado por Josep Joan Tarragona Montalvo, administrador único</v>
      </c>
      <c r="BI82" s="66">
        <f t="shared" si="88"/>
        <v>1</v>
      </c>
      <c r="BJ82" s="66" t="str">
        <f t="shared" si="89"/>
        <v/>
      </c>
      <c r="BK82" s="66" t="str">
        <f t="shared" si="89"/>
        <v/>
      </c>
      <c r="BL82" s="66" t="str">
        <f t="shared" si="79"/>
        <v/>
      </c>
      <c r="BM82" s="66" t="str">
        <f t="shared" si="80"/>
        <v/>
      </c>
      <c r="BN82" s="66" t="str">
        <f t="shared" si="81"/>
        <v/>
      </c>
      <c r="BO82" s="66" t="str">
        <f t="shared" si="82"/>
        <v/>
      </c>
      <c r="BP82" s="216" t="str">
        <f>VLOOKUP(X82,aux!$G$1:$I$22,3,FALSE)</f>
        <v xml:space="preserve">cero coma siete </v>
      </c>
      <c r="BQ82" s="66" t="str">
        <f t="shared" si="83"/>
        <v>Por</v>
      </c>
      <c r="BR82" s="66" t="str">
        <f>VLOOKUP(C82,aux!$D$1:$E$307,2,FALSE)</f>
        <v>España</v>
      </c>
      <c r="BS82" s="66" t="str">
        <f t="shared" si="84"/>
        <v>Un Mil</v>
      </c>
      <c r="BT82" s="66" t="str">
        <f t="shared" si="85"/>
        <v>Ciento</v>
      </c>
      <c r="BU82" s="66" t="str">
        <f t="shared" si="86"/>
        <v>Cincuenta</v>
      </c>
      <c r="BV82" s="319"/>
      <c r="BW82" s="71" t="s">
        <v>5816</v>
      </c>
      <c r="BX82" s="138">
        <v>42916</v>
      </c>
      <c r="BY82" s="144" t="s">
        <v>323</v>
      </c>
      <c r="BZ82" s="138">
        <v>42919</v>
      </c>
      <c r="CA82" s="1112" t="s">
        <v>199</v>
      </c>
      <c r="CB82" s="342">
        <v>42915</v>
      </c>
      <c r="CC82" s="511">
        <v>42921</v>
      </c>
      <c r="CD82" s="614" t="s">
        <v>199</v>
      </c>
      <c r="CE82" s="342">
        <v>42922</v>
      </c>
      <c r="CF82" s="614" t="s">
        <v>199</v>
      </c>
      <c r="CG82" s="342">
        <v>42923</v>
      </c>
      <c r="CH82" s="497"/>
      <c r="CI82" s="156"/>
      <c r="CJ82" s="61"/>
      <c r="CK82" s="62"/>
      <c r="CL82" s="102" t="str">
        <f t="shared" si="67"/>
        <v>FRIGO EXPRESS EUROPE SL_ ES_B25057183_DOT_EN_2sig</v>
      </c>
      <c r="CM82" s="102" t="str">
        <f t="shared" si="68"/>
        <v>FRIGO EXPRESS EUROPE SL_ES_B25057183_CPA_EN_2sig</v>
      </c>
      <c r="CN82" s="102" t="str">
        <f t="shared" si="69"/>
        <v>FRIGO EXPRESS EUROPE SL_ ES_B25057183_DOT_EN_2sig_stamped</v>
      </c>
      <c r="CO82" s="102" t="str">
        <f t="shared" si="70"/>
        <v>FRIGO EXPRESS EUROPE SL_ES_B25057183_DOT_EN_o</v>
      </c>
      <c r="CP82" s="102" t="str">
        <f t="shared" si="71"/>
        <v>FRIGO EXPRESS EUROPE SL_ES_B25057183_DOT_EN_o_stamped</v>
      </c>
      <c r="CQ82" s="102" t="str">
        <f t="shared" si="72"/>
        <v>FRIGO EXPRESS EUROPE SL_ES_B25057183_powers</v>
      </c>
      <c r="CR82" s="68" t="s">
        <v>49</v>
      </c>
      <c r="CS82" s="68" t="s">
        <v>49</v>
      </c>
      <c r="CT82" s="61" t="s">
        <v>49</v>
      </c>
      <c r="CU82" s="148">
        <f t="shared" si="54"/>
        <v>1</v>
      </c>
      <c r="CV82" s="56" t="b">
        <v>1</v>
      </c>
      <c r="CW82" s="56" t="b">
        <v>1</v>
      </c>
      <c r="CX82" s="71" t="s">
        <v>58</v>
      </c>
      <c r="CY82" s="148">
        <v>2</v>
      </c>
      <c r="CZ82" s="148">
        <v>2</v>
      </c>
      <c r="DA82" s="315">
        <v>42915</v>
      </c>
      <c r="DB82" s="315">
        <v>42920</v>
      </c>
      <c r="DC82" s="148">
        <v>1</v>
      </c>
      <c r="DD82" s="148">
        <v>1</v>
      </c>
      <c r="DE82" s="315" t="s">
        <v>2231</v>
      </c>
      <c r="DF82" s="315" t="s">
        <v>159</v>
      </c>
      <c r="DG82" s="61"/>
      <c r="DH82" s="61" t="s">
        <v>2232</v>
      </c>
      <c r="DI82" s="61" t="s">
        <v>2232</v>
      </c>
      <c r="DJ82" s="315"/>
      <c r="DK82" s="315"/>
      <c r="DL82" s="61" t="s">
        <v>49</v>
      </c>
      <c r="DM82" s="161"/>
      <c r="DN82" s="148"/>
      <c r="DO82" s="315"/>
      <c r="DP82" s="338"/>
      <c r="DQ82" s="940"/>
      <c r="DR82" s="342"/>
      <c r="DS82" s="522"/>
      <c r="DT82" s="69" t="s">
        <v>49</v>
      </c>
      <c r="DU82" s="69"/>
      <c r="DV82" s="87"/>
      <c r="DW82" s="87"/>
      <c r="DX82" s="87"/>
      <c r="DY82" s="87"/>
      <c r="DZ82" s="87"/>
      <c r="EA82" s="359" t="str">
        <f t="shared" si="73"/>
        <v>63</v>
      </c>
      <c r="EB82" s="359">
        <v>63</v>
      </c>
      <c r="EC82" s="88"/>
      <c r="ED82" s="88"/>
      <c r="EE82" s="88" t="e">
        <f>IF(CX81=#REF!,"gleich","ungleich")</f>
        <v>#REF!</v>
      </c>
      <c r="EF82" s="186"/>
      <c r="EG82" s="186"/>
      <c r="EH82" s="186"/>
      <c r="EI82" s="186"/>
      <c r="EJ82" s="186"/>
      <c r="EK82" s="186"/>
      <c r="EL82" s="186"/>
      <c r="EM82" s="173"/>
      <c r="EN82" s="186"/>
      <c r="EO82" s="186"/>
      <c r="EP82" s="724"/>
      <c r="EQ82" s="199" t="s">
        <v>6088</v>
      </c>
      <c r="ER82" s="382" t="s">
        <v>6109</v>
      </c>
      <c r="ES82" s="199"/>
      <c r="ET82" s="108"/>
      <c r="EU82" s="182" t="str">
        <f t="shared" si="74"/>
        <v>FRIGO EXPRESS EUROPE SL, ES_B25057183_sinv.pdf</v>
      </c>
    </row>
    <row r="83" spans="1:172" ht="89.25">
      <c r="A83" s="1000" t="s">
        <v>576</v>
      </c>
      <c r="B83" s="638" t="s">
        <v>2215</v>
      </c>
      <c r="C83" s="338" t="s">
        <v>42</v>
      </c>
      <c r="D83" s="186" t="s">
        <v>578</v>
      </c>
      <c r="E83" s="186" t="s">
        <v>579</v>
      </c>
      <c r="F83" s="189" t="s">
        <v>59</v>
      </c>
      <c r="G83" s="186"/>
      <c r="H83" s="186"/>
      <c r="I83" s="191">
        <v>0</v>
      </c>
      <c r="J83" s="186" t="s">
        <v>3306</v>
      </c>
      <c r="K83" s="186" t="s">
        <v>3077</v>
      </c>
      <c r="L83" s="571" t="s">
        <v>580</v>
      </c>
      <c r="M83" s="298"/>
      <c r="N83" s="846" t="s">
        <v>1923</v>
      </c>
      <c r="O83" s="384" t="s">
        <v>57</v>
      </c>
      <c r="P83" s="540">
        <v>15</v>
      </c>
      <c r="Q83" s="539">
        <v>1000</v>
      </c>
      <c r="R83" s="540">
        <v>0</v>
      </c>
      <c r="S83" s="338"/>
      <c r="T83" s="63"/>
      <c r="U83" s="63"/>
      <c r="V83" s="425">
        <v>0</v>
      </c>
      <c r="W83" s="425">
        <v>0</v>
      </c>
      <c r="X83" s="919">
        <v>0.75</v>
      </c>
      <c r="Y83" s="425">
        <v>2.5</v>
      </c>
      <c r="Z83" s="41" t="s">
        <v>45</v>
      </c>
      <c r="AA83" s="41" t="s">
        <v>45</v>
      </c>
      <c r="AB83" s="188" t="s">
        <v>3212</v>
      </c>
      <c r="AC83" s="13" t="s">
        <v>7377</v>
      </c>
      <c r="AD83" s="813" t="s">
        <v>5689</v>
      </c>
      <c r="AE83" s="723">
        <v>42928</v>
      </c>
      <c r="AF83" s="1109" t="s">
        <v>7551</v>
      </c>
      <c r="AG83" s="419"/>
      <c r="AH83" s="927" t="s">
        <v>38</v>
      </c>
      <c r="AI83" s="63" t="s">
        <v>5764</v>
      </c>
      <c r="AJ83" s="63" t="str">
        <f t="shared" si="77"/>
        <v>NO</v>
      </c>
      <c r="AK83" s="64" t="str">
        <f>VLOOKUP(X83,aux!$G$1:$I$22,2,FALSE)</f>
        <v>zero point seven five</v>
      </c>
      <c r="AL83" s="64" t="str">
        <f>VLOOKUP(X83,aux!$G$1:$J$22,4,FALSE)</f>
        <v>null komma sieben fünf</v>
      </c>
      <c r="AM83" s="214">
        <f t="shared" si="56"/>
        <v>75</v>
      </c>
      <c r="AN83" s="214" t="str">
        <f>IF(INT(AM83)=AM83,EnglishNumber(AM83), _xlfn.CONCAT(EnglishNumber(INT(AM83)), " point ", EnglishNumber(ROUND(INT((AM83 - INT(AM83)) * 10),  0)), " ", EnglishNumber(ROUND((AM83 - INT(AM83))*100 - (INT((AM83-INT(AM83))*10)*10), 0))))</f>
        <v>seventy-five</v>
      </c>
      <c r="AO83" s="214" t="str">
        <f>IF(INT(AM83)=AM83,FctZahl_In_Worten(AM83), _xlfn.CONCAT(FctZahl_In_Worten(INT(AM83)), " komma ", FctZahl_In_Worten(ROUND(INT((AM83 - INT(AM83)) * 10),  0)), " ", FctZahl_In_Worten(ROUND((AM83 - INT(AM83))*100 - (INT((AM83-INT(AM83))*10)*10), 0))))</f>
        <v>fünfundsiebzig</v>
      </c>
      <c r="AP83" s="64" t="str">
        <f>EnglishNumber(Q83)</f>
        <v>one thousand</v>
      </c>
      <c r="AQ83" s="64" t="str">
        <f>FctZahl_In_Worten(Q83)</f>
        <v>eintausend</v>
      </c>
      <c r="AR83" s="64" t="str">
        <f>FctZahl_In_Worten(R83)</f>
        <v>null</v>
      </c>
      <c r="AS83" s="64" t="str">
        <f>VLOOKUP(V83,aux!$K$1:$M$11,2,FALSE)</f>
        <v>zero</v>
      </c>
      <c r="AT83" s="64" t="str">
        <f>VLOOKUP(W83,aux!$K$1:$M$11,2,FALSE)</f>
        <v>zero</v>
      </c>
      <c r="AU83" s="64" t="str">
        <f t="shared" si="75"/>
        <v>For</v>
      </c>
      <c r="AV83" s="49" t="str">
        <f t="shared" si="87"/>
        <v>YOLANDA SEGRELLES FUENTES, administrador único</v>
      </c>
      <c r="AW83" s="65" t="str">
        <f t="shared" si="57"/>
        <v>ES_B96200159_CPA_EN</v>
      </c>
      <c r="AX83" s="65" t="str">
        <f t="shared" si="58"/>
        <v>ES_B96200159_DoT_EN</v>
      </c>
      <c r="AY83" s="65" t="str">
        <f t="shared" si="59"/>
        <v>ES_B96200159_Dis_EN</v>
      </c>
      <c r="AZ83" s="65" t="str">
        <f t="shared" si="60"/>
        <v>ES_B96200159_CPA_DE</v>
      </c>
      <c r="BA83" s="65" t="str">
        <f t="shared" si="61"/>
        <v>ES_B96200159_DoT_DE</v>
      </c>
      <c r="BB83" s="65" t="str">
        <f t="shared" si="62"/>
        <v>ES_B96200159_CPA_ES</v>
      </c>
      <c r="BC83" s="215" t="str">
        <f t="shared" si="63"/>
        <v>ES_B96200159_DoT_ES</v>
      </c>
      <c r="BD83" s="65" t="str">
        <f t="shared" si="64"/>
        <v>FRIGORIFICOS COSTA LEVANTE,SL</v>
      </c>
      <c r="BE83" s="64" t="str">
        <f>VLOOKUP(C83,aux!$A$1:$B$260,2,FALSE)</f>
        <v>Spain</v>
      </c>
      <c r="BF83" s="64" t="str">
        <f>VLOOKUP(C83,aux!$A$1:$C$260,3,FALSE)</f>
        <v>Spanien</v>
      </c>
      <c r="BG83" s="66" t="str">
        <f t="shared" si="65"/>
        <v>represented by  YOLANDA SEGRELLES FUENTES, administrador único</v>
      </c>
      <c r="BH83" s="66" t="str">
        <f t="shared" si="78"/>
        <v>representado por YOLANDA SEGRELLES FUENTES, administrador único</v>
      </c>
      <c r="BI83" s="66">
        <f t="shared" si="88"/>
        <v>1</v>
      </c>
      <c r="BJ83" s="66" t="str">
        <f t="shared" si="89"/>
        <v/>
      </c>
      <c r="BK83" s="66" t="str">
        <f t="shared" si="89"/>
        <v>and its</v>
      </c>
      <c r="BL83" s="66" t="str">
        <f t="shared" si="79"/>
        <v/>
      </c>
      <c r="BM83" s="66" t="str">
        <f t="shared" si="80"/>
        <v>und</v>
      </c>
      <c r="BN83" s="66" t="str">
        <f t="shared" si="81"/>
        <v/>
      </c>
      <c r="BO83" s="66" t="str">
        <f t="shared" si="82"/>
        <v>y su</v>
      </c>
      <c r="BP83" s="216" t="str">
        <f>VLOOKUP(X83,aux!$G$1:$I$22,3,FALSE)</f>
        <v>cero coma siete cinco</v>
      </c>
      <c r="BQ83" s="66" t="str">
        <f t="shared" si="83"/>
        <v>Por</v>
      </c>
      <c r="BR83" s="66" t="str">
        <f>VLOOKUP(C83,aux!$D$1:$E$307,2,FALSE)</f>
        <v>España</v>
      </c>
      <c r="BS83" s="66" t="str">
        <f t="shared" si="84"/>
        <v>Un Mil</v>
      </c>
      <c r="BT83" s="66" t="str">
        <f t="shared" si="85"/>
        <v>Cero</v>
      </c>
      <c r="BU83" s="66" t="str">
        <f t="shared" si="86"/>
        <v>Cero</v>
      </c>
      <c r="BV83" s="137"/>
      <c r="BW83" s="51"/>
      <c r="BX83" s="137"/>
      <c r="BY83" s="143"/>
      <c r="BZ83" s="137"/>
      <c r="CA83" s="1112">
        <v>42921</v>
      </c>
      <c r="CB83" s="342">
        <v>42917</v>
      </c>
      <c r="CC83" s="342">
        <v>42919</v>
      </c>
      <c r="CD83" s="614" t="s">
        <v>199</v>
      </c>
      <c r="CE83" s="342">
        <v>42921</v>
      </c>
      <c r="CF83" s="614" t="s">
        <v>199</v>
      </c>
      <c r="CG83" s="342">
        <v>42922</v>
      </c>
      <c r="CH83" s="497"/>
      <c r="CI83" s="155"/>
      <c r="CJ83" s="61" t="s">
        <v>2304</v>
      </c>
      <c r="CK83" s="67" t="s">
        <v>2482</v>
      </c>
      <c r="CL83" s="102" t="str">
        <f t="shared" si="67"/>
        <v>FRIGORIFICOS COSTA LEVANTE,SL_ ES_B96200159_DOT_EN_2sig</v>
      </c>
      <c r="CM83" s="102" t="str">
        <f t="shared" si="68"/>
        <v>FRIGORIFICOS COSTA LEVANTE,SL_ES_B96200159_CPA_EN_2sig</v>
      </c>
      <c r="CN83" s="102" t="str">
        <f t="shared" si="69"/>
        <v>FRIGORIFICOS COSTA LEVANTE,SL_ ES_B96200159_DOT_EN_2sig_stamped</v>
      </c>
      <c r="CO83" s="102" t="str">
        <f t="shared" si="70"/>
        <v>FRIGORIFICOS COSTA LEVANTE,SL_ES_B96200159_DOT_EN_o</v>
      </c>
      <c r="CP83" s="102" t="str">
        <f t="shared" si="71"/>
        <v>FRIGORIFICOS COSTA LEVANTE,SL_ES_B96200159_DOT_EN_o_stamped</v>
      </c>
      <c r="CQ83" s="102" t="str">
        <f t="shared" si="72"/>
        <v>FRIGORIFICOS COSTA LEVANTE,SL_ES_B96200159_powers</v>
      </c>
      <c r="CR83" s="68" t="s">
        <v>49</v>
      </c>
      <c r="CS83" s="68" t="s">
        <v>49</v>
      </c>
      <c r="CT83" s="61" t="s">
        <v>49</v>
      </c>
      <c r="CU83" s="155">
        <f t="shared" si="54"/>
        <v>2</v>
      </c>
      <c r="CV83" s="56" t="b">
        <v>1</v>
      </c>
      <c r="CW83" s="56" t="b">
        <v>1</v>
      </c>
      <c r="CX83" s="152" t="s">
        <v>2233</v>
      </c>
      <c r="CY83" s="208" t="s">
        <v>2233</v>
      </c>
      <c r="CZ83" s="208" t="s">
        <v>2233</v>
      </c>
      <c r="DA83" s="320" t="s">
        <v>2233</v>
      </c>
      <c r="DB83" s="320" t="s">
        <v>2233</v>
      </c>
      <c r="DC83" s="208">
        <v>1</v>
      </c>
      <c r="DD83" s="208">
        <v>1</v>
      </c>
      <c r="DE83" s="320">
        <v>42917</v>
      </c>
      <c r="DF83" s="320">
        <v>42919</v>
      </c>
      <c r="DG83" s="61" t="s">
        <v>1469</v>
      </c>
      <c r="DH83" s="152"/>
      <c r="DI83" s="152"/>
      <c r="DJ83" s="320"/>
      <c r="DK83" s="320"/>
      <c r="DL83" s="152"/>
      <c r="DM83" s="315" t="s">
        <v>3370</v>
      </c>
      <c r="DN83" s="148" t="s">
        <v>3369</v>
      </c>
      <c r="DO83" s="315" t="s">
        <v>3076</v>
      </c>
      <c r="DP83" s="338"/>
      <c r="DQ83" s="940"/>
      <c r="DR83" s="342"/>
      <c r="DS83" s="522"/>
      <c r="DT83" s="69" t="s">
        <v>49</v>
      </c>
      <c r="DU83" s="69"/>
      <c r="DV83" s="87"/>
      <c r="DW83" s="87"/>
      <c r="DX83" s="87"/>
      <c r="DY83" s="87"/>
      <c r="DZ83" s="87"/>
      <c r="EA83" s="359" t="str">
        <f t="shared" si="73"/>
        <v>64</v>
      </c>
      <c r="EB83" s="359">
        <v>64</v>
      </c>
      <c r="EC83" s="88"/>
      <c r="ED83" s="88"/>
      <c r="EE83" s="88" t="e">
        <f>IF(CX82=#REF!,"gleich","ungleich")</f>
        <v>#REF!</v>
      </c>
      <c r="EF83" s="186"/>
      <c r="EG83" s="186"/>
      <c r="EH83" s="186"/>
      <c r="EI83" s="186"/>
      <c r="EJ83" s="186"/>
      <c r="EK83" s="186"/>
      <c r="EL83" s="186"/>
      <c r="EM83" s="173"/>
      <c r="EN83" s="186"/>
      <c r="EO83" s="186"/>
      <c r="EP83" s="724"/>
      <c r="EQ83" s="382" t="s">
        <v>6088</v>
      </c>
      <c r="ER83" s="382" t="s">
        <v>6109</v>
      </c>
      <c r="ES83" s="382"/>
      <c r="ET83" s="108"/>
      <c r="EU83" s="182" t="str">
        <f t="shared" si="74"/>
        <v>FRIGORIFICOS COSTA LEVANTE,SL, ES_B96200159_sinv.pdf</v>
      </c>
    </row>
    <row r="84" spans="1:172" ht="72">
      <c r="A84" s="1000" t="s">
        <v>996</v>
      </c>
      <c r="B84" s="638" t="s">
        <v>2210</v>
      </c>
      <c r="C84" s="338" t="s">
        <v>42</v>
      </c>
      <c r="D84" s="186" t="s">
        <v>995</v>
      </c>
      <c r="E84" s="186" t="s">
        <v>157</v>
      </c>
      <c r="F84" s="186" t="s">
        <v>835</v>
      </c>
      <c r="G84" s="186"/>
      <c r="H84" s="186"/>
      <c r="I84" s="191" t="s">
        <v>158</v>
      </c>
      <c r="J84" s="191" t="s">
        <v>2086</v>
      </c>
      <c r="K84" s="191" t="s">
        <v>2634</v>
      </c>
      <c r="L84" s="571" t="s">
        <v>891</v>
      </c>
      <c r="N84" s="846" t="s">
        <v>1700</v>
      </c>
      <c r="O84" s="384" t="s">
        <v>229</v>
      </c>
      <c r="P84" s="540">
        <v>14</v>
      </c>
      <c r="Q84" s="539">
        <v>100</v>
      </c>
      <c r="R84" s="540">
        <v>0</v>
      </c>
      <c r="S84" s="338"/>
      <c r="T84" s="63"/>
      <c r="U84" s="63"/>
      <c r="V84" s="425">
        <v>0</v>
      </c>
      <c r="W84" s="425">
        <v>0</v>
      </c>
      <c r="X84" s="919">
        <v>0.7</v>
      </c>
      <c r="Y84" s="425">
        <v>2.5</v>
      </c>
      <c r="Z84" s="41" t="s">
        <v>45</v>
      </c>
      <c r="AA84" s="41" t="s">
        <v>45</v>
      </c>
      <c r="AB84" s="188" t="s">
        <v>3212</v>
      </c>
      <c r="AC84" s="13" t="s">
        <v>7377</v>
      </c>
      <c r="AD84" s="813" t="s">
        <v>5689</v>
      </c>
      <c r="AE84" s="723">
        <v>42928</v>
      </c>
      <c r="AF84" s="186" t="s">
        <v>5382</v>
      </c>
      <c r="AG84" s="419"/>
      <c r="AH84" s="927" t="s">
        <v>38</v>
      </c>
      <c r="AI84" s="63" t="s">
        <v>5764</v>
      </c>
      <c r="AJ84" s="63" t="str">
        <f t="shared" si="77"/>
        <v>NO</v>
      </c>
      <c r="AK84" s="64" t="str">
        <f>VLOOKUP(X84,aux!$G$1:$I$22,2,FALSE)</f>
        <v>zero point seven</v>
      </c>
      <c r="AL84" s="64" t="str">
        <f>VLOOKUP(X84,aux!$G$1:$J$22,4,FALSE)</f>
        <v>null komma sieben</v>
      </c>
      <c r="AM84" s="214">
        <f t="shared" si="56"/>
        <v>70</v>
      </c>
      <c r="AN84" s="214" t="str">
        <f>IF(INT(AM84)=AM84,EnglishNumber(AM84), _xlfn.CONCAT(EnglishNumber(INT(AM84)), " point ", EnglishNumber(ROUND(INT((AM84 - INT(AM84)) * 10),  0)), " ", EnglishNumber(ROUND((AM84 - INT(AM84))*100 - (INT((AM84-INT(AM84))*10)*10), 0))))</f>
        <v>seventy</v>
      </c>
      <c r="AO84" s="214" t="str">
        <f>IF(INT(AM84)=AM84,FctZahl_In_Worten(AM84), _xlfn.CONCAT(FctZahl_In_Worten(INT(AM84)), " komma ", FctZahl_In_Worten(ROUND(INT((AM84 - INT(AM84)) * 10),  0)), " ", FctZahl_In_Worten(ROUND((AM84 - INT(AM84))*100 - (INT((AM84-INT(AM84))*10)*10), 0))))</f>
        <v>siebzig</v>
      </c>
      <c r="AP84" s="64" t="str">
        <f>EnglishNumber(Q84)</f>
        <v>one hundred</v>
      </c>
      <c r="AQ84" s="64" t="str">
        <f>FctZahl_In_Worten(Q84)</f>
        <v>einhundert</v>
      </c>
      <c r="AR84" s="64" t="str">
        <f>FctZahl_In_Worten(R84)</f>
        <v>null</v>
      </c>
      <c r="AS84" s="64" t="str">
        <f>VLOOKUP(V84,aux!$K$1:$M$11,2,FALSE)</f>
        <v>zero</v>
      </c>
      <c r="AT84" s="64" t="str">
        <f>VLOOKUP(W84,aux!$K$1:$M$11,2,FALSE)</f>
        <v>zero</v>
      </c>
      <c r="AU84" s="64" t="str">
        <f t="shared" si="75"/>
        <v>For</v>
      </c>
      <c r="AV84" s="49" t="str">
        <f t="shared" si="87"/>
        <v>ALFONSO MARTINEZ GUIRAO, ADMINISTRADOR SOLIDARIO</v>
      </c>
      <c r="AW84" s="65" t="str">
        <f t="shared" si="57"/>
        <v>ES_B73048738_CPA_EN</v>
      </c>
      <c r="AX84" s="65" t="str">
        <f t="shared" si="58"/>
        <v>ES_B73048738_DoT_EN</v>
      </c>
      <c r="AY84" s="65" t="str">
        <f t="shared" si="59"/>
        <v>ES_B73048738_Dis_EN</v>
      </c>
      <c r="AZ84" s="65" t="str">
        <f t="shared" si="60"/>
        <v>ES_B73048738_CPA_DE</v>
      </c>
      <c r="BA84" s="65" t="str">
        <f t="shared" si="61"/>
        <v>ES_B73048738_DoT_DE</v>
      </c>
      <c r="BB84" s="65" t="str">
        <f t="shared" si="62"/>
        <v>ES_B73048738_CPA_ES</v>
      </c>
      <c r="BC84" s="215" t="str">
        <f t="shared" si="63"/>
        <v>ES_B73048738_DoT_ES</v>
      </c>
      <c r="BD84" s="65" t="str">
        <f t="shared" si="64"/>
        <v>FRIGOVERJA,SL</v>
      </c>
      <c r="BE84" s="64" t="str">
        <f>VLOOKUP(C84,aux!$A$1:$B$260,2,FALSE)</f>
        <v>Spain</v>
      </c>
      <c r="BF84" s="64" t="str">
        <f>VLOOKUP(C84,aux!$A$1:$C$260,3,FALSE)</f>
        <v>Spanien</v>
      </c>
      <c r="BG84" s="66" t="str">
        <f t="shared" si="65"/>
        <v>represented by  ALFONSO MARTINEZ GUIRAO, ADMINISTRADOR SOLIDARIO</v>
      </c>
      <c r="BH84" s="66" t="str">
        <f t="shared" si="78"/>
        <v>representado por ALFONSO MARTINEZ GUIRAO, ADMINISTRADOR SOLIDARIO</v>
      </c>
      <c r="BI84" s="66">
        <f t="shared" si="88"/>
        <v>1</v>
      </c>
      <c r="BJ84" s="66"/>
      <c r="BK84" s="66"/>
      <c r="BL84" s="66" t="str">
        <f t="shared" si="79"/>
        <v/>
      </c>
      <c r="BM84" s="66" t="str">
        <f t="shared" si="80"/>
        <v>und</v>
      </c>
      <c r="BN84" s="66" t="str">
        <f t="shared" si="81"/>
        <v/>
      </c>
      <c r="BO84" s="66" t="str">
        <f t="shared" si="82"/>
        <v>y su</v>
      </c>
      <c r="BP84" s="216" t="str">
        <f>VLOOKUP(X84,aux!$G$1:$I$22,3,FALSE)</f>
        <v xml:space="preserve">cero coma siete </v>
      </c>
      <c r="BQ84" s="66" t="str">
        <f t="shared" si="83"/>
        <v>Por</v>
      </c>
      <c r="BR84" s="66" t="str">
        <f>VLOOKUP(C84,aux!$D$1:$E$307,2,FALSE)</f>
        <v>España</v>
      </c>
      <c r="BS84" s="66" t="str">
        <f t="shared" si="84"/>
        <v>Ciento</v>
      </c>
      <c r="BT84" s="66" t="str">
        <f t="shared" si="85"/>
        <v>Cero</v>
      </c>
      <c r="BU84" s="66" t="str">
        <f t="shared" si="86"/>
        <v>Cero</v>
      </c>
      <c r="BV84" s="137"/>
      <c r="BW84" s="51"/>
      <c r="BX84" s="137"/>
      <c r="BY84" s="143"/>
      <c r="BZ84" s="137"/>
      <c r="CA84" s="1112">
        <v>42922</v>
      </c>
      <c r="CB84" s="342">
        <v>42922</v>
      </c>
      <c r="CC84" s="342">
        <v>42922</v>
      </c>
      <c r="CD84" s="614" t="s">
        <v>199</v>
      </c>
      <c r="CE84" s="342">
        <v>42923</v>
      </c>
      <c r="CF84" s="614" t="s">
        <v>199</v>
      </c>
      <c r="CG84" s="342">
        <v>42923</v>
      </c>
      <c r="CH84" s="497"/>
      <c r="CI84" s="155">
        <v>2</v>
      </c>
      <c r="CJ84" s="67" t="s">
        <v>2305</v>
      </c>
      <c r="CK84" s="67" t="s">
        <v>2601</v>
      </c>
      <c r="CL84" s="102" t="str">
        <f t="shared" si="67"/>
        <v>FRIGOVERJA,SL_ ES_B73048738_DOT_EN_2sig</v>
      </c>
      <c r="CM84" s="102" t="str">
        <f t="shared" si="68"/>
        <v>FRIGOVERJA,SL_ES_B73048738_CPA_EN_2sig</v>
      </c>
      <c r="CN84" s="102" t="str">
        <f t="shared" si="69"/>
        <v>FRIGOVERJA,SL_ ES_B73048738_DOT_EN_2sig_stamped</v>
      </c>
      <c r="CO84" s="102" t="str">
        <f t="shared" si="70"/>
        <v>FRIGOVERJA,SL_ES_B73048738_DOT_EN_o</v>
      </c>
      <c r="CP84" s="102" t="str">
        <f t="shared" si="71"/>
        <v>FRIGOVERJA,SL_ES_B73048738_DOT_EN_o_stamped</v>
      </c>
      <c r="CQ84" s="102" t="str">
        <f t="shared" si="72"/>
        <v>FRIGOVERJA,SL_ES_B73048738_powers</v>
      </c>
      <c r="CR84" s="68" t="s">
        <v>49</v>
      </c>
      <c r="CS84" s="68" t="s">
        <v>49</v>
      </c>
      <c r="CT84" s="61" t="s">
        <v>49</v>
      </c>
      <c r="CU84" s="148">
        <f t="shared" ref="CU84:CU115" si="90">CE84-CC84</f>
        <v>1</v>
      </c>
      <c r="CV84" s="56" t="b">
        <v>1</v>
      </c>
      <c r="CW84" s="56" t="b">
        <v>1</v>
      </c>
      <c r="CX84" s="52"/>
      <c r="CY84" s="148"/>
      <c r="CZ84" s="148"/>
      <c r="DA84" s="315"/>
      <c r="DB84" s="315"/>
      <c r="DC84" s="148"/>
      <c r="DD84" s="148"/>
      <c r="DE84" s="315"/>
      <c r="DF84" s="315"/>
      <c r="DG84" s="61"/>
      <c r="DH84" s="61"/>
      <c r="DI84" s="61"/>
      <c r="DJ84" s="315"/>
      <c r="DK84" s="315"/>
      <c r="DL84" s="61"/>
      <c r="DM84" s="161"/>
      <c r="DN84" s="148"/>
      <c r="DO84" s="315" t="s">
        <v>3001</v>
      </c>
      <c r="DP84" s="338"/>
      <c r="DQ84" s="940"/>
      <c r="DR84" s="342"/>
      <c r="DS84" s="522"/>
      <c r="DT84" s="69" t="s">
        <v>49</v>
      </c>
      <c r="DU84" s="69"/>
      <c r="DV84" s="87"/>
      <c r="DW84" s="87"/>
      <c r="DX84" s="87"/>
      <c r="DY84" s="87"/>
      <c r="DZ84" s="87"/>
      <c r="EA84" s="359" t="str">
        <f t="shared" si="73"/>
        <v>65</v>
      </c>
      <c r="EB84" s="359">
        <v>65</v>
      </c>
      <c r="EC84" s="88"/>
      <c r="ED84" s="88"/>
      <c r="EE84" s="88" t="e">
        <f>IF(CX83=#REF!,"gleich","ungleich")</f>
        <v>#REF!</v>
      </c>
      <c r="EF84" s="186"/>
      <c r="EG84" s="186"/>
      <c r="EH84" s="186"/>
      <c r="EI84" s="186"/>
      <c r="EJ84" s="186"/>
      <c r="EK84" s="186"/>
      <c r="EL84" s="186"/>
      <c r="EM84" s="173"/>
      <c r="EN84" s="186"/>
      <c r="EO84" s="186"/>
      <c r="EP84" s="445"/>
      <c r="EQ84" s="382" t="s">
        <v>6088</v>
      </c>
      <c r="ER84" s="382" t="s">
        <v>6109</v>
      </c>
      <c r="ES84" s="382"/>
      <c r="ET84" s="108"/>
      <c r="EU84" s="182" t="str">
        <f t="shared" si="74"/>
        <v>FRIGOVERJA,SL, ES_B73048738_sinv.pdf</v>
      </c>
      <c r="EV84" s="169"/>
      <c r="EW84" s="169"/>
      <c r="EX84" s="169"/>
      <c r="EY84" s="169"/>
      <c r="EZ84" s="169"/>
      <c r="FA84" s="169"/>
      <c r="FB84" s="169"/>
      <c r="FC84" s="169"/>
      <c r="FD84" s="169"/>
      <c r="FE84" s="169"/>
      <c r="FF84" s="169"/>
      <c r="FG84" s="169"/>
      <c r="FH84" s="169"/>
      <c r="FI84" s="169"/>
      <c r="FJ84" s="169"/>
      <c r="FK84" s="169"/>
      <c r="FL84" s="169"/>
      <c r="FM84" s="169"/>
      <c r="FN84" s="169"/>
      <c r="FO84" s="169"/>
      <c r="FP84" s="169"/>
    </row>
    <row r="85" spans="1:172" ht="76.5">
      <c r="A85" s="1015" t="s">
        <v>1688</v>
      </c>
      <c r="B85" s="638" t="s">
        <v>2175</v>
      </c>
      <c r="C85" s="262" t="s">
        <v>42</v>
      </c>
      <c r="D85" s="191" t="s">
        <v>41</v>
      </c>
      <c r="E85" s="186" t="s">
        <v>44</v>
      </c>
      <c r="F85" s="186" t="s">
        <v>43</v>
      </c>
      <c r="G85" s="186"/>
      <c r="H85" s="186"/>
      <c r="I85" s="191" t="s">
        <v>46</v>
      </c>
      <c r="J85" s="191" t="s">
        <v>6738</v>
      </c>
      <c r="K85" s="191" t="s">
        <v>2648</v>
      </c>
      <c r="L85" s="571" t="s">
        <v>48</v>
      </c>
      <c r="N85" s="846" t="s">
        <v>1681</v>
      </c>
      <c r="O85" s="384" t="s">
        <v>759</v>
      </c>
      <c r="P85" s="540">
        <v>7</v>
      </c>
      <c r="Q85" s="539">
        <v>1000</v>
      </c>
      <c r="R85" s="540">
        <v>0</v>
      </c>
      <c r="S85" s="262"/>
      <c r="T85" s="63"/>
      <c r="U85" s="63"/>
      <c r="V85" s="425">
        <v>0</v>
      </c>
      <c r="W85" s="425">
        <v>0</v>
      </c>
      <c r="X85" s="919">
        <v>0.75</v>
      </c>
      <c r="Y85" s="425">
        <v>2.5</v>
      </c>
      <c r="Z85" s="41" t="s">
        <v>45</v>
      </c>
      <c r="AA85" s="41" t="s">
        <v>45</v>
      </c>
      <c r="AB85" s="188" t="s">
        <v>3212</v>
      </c>
      <c r="AC85" s="13" t="s">
        <v>7377</v>
      </c>
      <c r="AD85" s="813" t="s">
        <v>5689</v>
      </c>
      <c r="AE85" s="723">
        <v>42928</v>
      </c>
      <c r="AF85" s="356"/>
      <c r="AG85" s="419"/>
      <c r="AH85" s="928" t="s">
        <v>38</v>
      </c>
      <c r="AI85" s="63" t="s">
        <v>5764</v>
      </c>
      <c r="AJ85" s="63" t="str">
        <f t="shared" si="77"/>
        <v>NO</v>
      </c>
      <c r="AK85" s="64" t="str">
        <f>VLOOKUP(X85,aux!$G$1:$I$22,2,FALSE)</f>
        <v>zero point seven five</v>
      </c>
      <c r="AL85" s="64" t="str">
        <f>VLOOKUP(X85,aux!$G$1:$J$22,4,FALSE)</f>
        <v>null komma sieben fünf</v>
      </c>
      <c r="AM85" s="214">
        <f t="shared" si="56"/>
        <v>75</v>
      </c>
      <c r="AN85" s="214" t="str">
        <f>IF(INT(AM85)=AM85,EnglishNumber(AM85), _xlfn.CONCAT(EnglishNumber(INT(AM85)), " point ", EnglishNumber(ROUND(INT((AM85 - INT(AM85)) * 10),  0)), " ", EnglishNumber(ROUND((AM85 - INT(AM85))*100 - (INT((AM85-INT(AM85))*10)*10), 0))))</f>
        <v>seventy-five</v>
      </c>
      <c r="AO85" s="214" t="str">
        <f>IF(INT(AM85)=AM85,FctZahl_In_Worten(AM85), _xlfn.CONCAT(FctZahl_In_Worten(INT(AM85)), " komma ", FctZahl_In_Worten(ROUND(INT((AM85 - INT(AM85)) * 10),  0)), " ", FctZahl_In_Worten(ROUND((AM85 - INT(AM85))*100 - (INT((AM85-INT(AM85))*10)*10), 0))))</f>
        <v>fünfundsiebzig</v>
      </c>
      <c r="AP85" s="64" t="str">
        <f>EnglishNumber(Q85)</f>
        <v>one thousand</v>
      </c>
      <c r="AQ85" s="64" t="str">
        <f>FctZahl_In_Worten(Q85)</f>
        <v>eintausend</v>
      </c>
      <c r="AR85" s="64" t="str">
        <f>FctZahl_In_Worten(R85)</f>
        <v>null</v>
      </c>
      <c r="AS85" s="64" t="str">
        <f>VLOOKUP(V85,aux!$K$1:$M$11,2,FALSE)</f>
        <v>zero</v>
      </c>
      <c r="AT85" s="64" t="str">
        <f>VLOOKUP(W85,aux!$K$1:$M$11,2,FALSE)</f>
        <v>zero</v>
      </c>
      <c r="AU85" s="64" t="str">
        <f t="shared" si="75"/>
        <v>For</v>
      </c>
      <c r="AV85" s="49" t="str">
        <f t="shared" si="87"/>
        <v xml:space="preserve">MARIO PALACIOS ORTEGA , consejero presidente </v>
      </c>
      <c r="AW85" s="65" t="str">
        <f t="shared" si="57"/>
        <v>ES_B20830899_CPA_EN</v>
      </c>
      <c r="AX85" s="65" t="str">
        <f t="shared" si="58"/>
        <v>ES_B20830899_DoT_EN</v>
      </c>
      <c r="AY85" s="65" t="str">
        <f t="shared" si="59"/>
        <v>ES_B20830899_Dis_EN</v>
      </c>
      <c r="AZ85" s="65" t="str">
        <f t="shared" si="60"/>
        <v>ES_B20830899_CPA_DE</v>
      </c>
      <c r="BA85" s="65" t="str">
        <f t="shared" si="61"/>
        <v>ES_B20830899_DoT_DE</v>
      </c>
      <c r="BB85" s="65" t="str">
        <f t="shared" si="62"/>
        <v>ES_B20830899_CPA_ES</v>
      </c>
      <c r="BC85" s="215" t="str">
        <f t="shared" si="63"/>
        <v>ES_B20830899_DoT_ES</v>
      </c>
      <c r="BD85" s="65" t="str">
        <f t="shared" si="64"/>
        <v>GACELA LOGISTICA, SL</v>
      </c>
      <c r="BE85" s="64" t="str">
        <f>VLOOKUP(C85,aux!$A$1:$B$260,2,FALSE)</f>
        <v>Spain</v>
      </c>
      <c r="BF85" s="64" t="str">
        <f>VLOOKUP(C85,aux!$A$1:$C$260,3,FALSE)</f>
        <v>Spanien</v>
      </c>
      <c r="BG85" s="66" t="str">
        <f t="shared" si="65"/>
        <v xml:space="preserve">represented by  MARIO PALACIOS ORTEGA , consejero presidente </v>
      </c>
      <c r="BH85" s="66" t="str">
        <f t="shared" si="78"/>
        <v xml:space="preserve">representado por MARIO PALACIOS ORTEGA , consejero presidente </v>
      </c>
      <c r="BI85" s="66">
        <f t="shared" si="88"/>
        <v>1</v>
      </c>
      <c r="BJ85" s="66" t="str">
        <f t="shared" ref="BJ85:BK87" si="91">IF(H85="","","and its")</f>
        <v/>
      </c>
      <c r="BK85" s="66" t="str">
        <f t="shared" si="91"/>
        <v>and its</v>
      </c>
      <c r="BL85" s="66" t="str">
        <f t="shared" si="79"/>
        <v/>
      </c>
      <c r="BM85" s="66" t="str">
        <f t="shared" si="80"/>
        <v>und</v>
      </c>
      <c r="BN85" s="66" t="str">
        <f t="shared" si="81"/>
        <v/>
      </c>
      <c r="BO85" s="66" t="str">
        <f t="shared" si="82"/>
        <v>y su</v>
      </c>
      <c r="BP85" s="216" t="str">
        <f>VLOOKUP(X85,aux!$G$1:$I$22,3,FALSE)</f>
        <v>cero coma siete cinco</v>
      </c>
      <c r="BQ85" s="66" t="str">
        <f t="shared" si="83"/>
        <v>Por</v>
      </c>
      <c r="BR85" s="66" t="str">
        <f>VLOOKUP(C85,aux!$D$1:$E$307,2,FALSE)</f>
        <v>España</v>
      </c>
      <c r="BS85" s="66" t="str">
        <f t="shared" si="84"/>
        <v>Un Mil</v>
      </c>
      <c r="BT85" s="66" t="str">
        <f t="shared" si="85"/>
        <v>Cero</v>
      </c>
      <c r="BU85" s="66" t="str">
        <f t="shared" si="86"/>
        <v>Cero</v>
      </c>
      <c r="BV85" s="137"/>
      <c r="BW85" s="51"/>
      <c r="BX85" s="137"/>
      <c r="BY85" s="143"/>
      <c r="BZ85" s="137"/>
      <c r="CA85" s="1112">
        <v>42919</v>
      </c>
      <c r="CB85" s="342">
        <v>42919</v>
      </c>
      <c r="CC85" s="342">
        <v>42920</v>
      </c>
      <c r="CD85" s="614" t="s">
        <v>199</v>
      </c>
      <c r="CE85" s="342">
        <v>42921</v>
      </c>
      <c r="CF85" s="614" t="s">
        <v>199</v>
      </c>
      <c r="CG85" s="342">
        <v>42922</v>
      </c>
      <c r="CH85" s="497"/>
      <c r="CI85" s="155">
        <v>1</v>
      </c>
      <c r="CJ85" s="67" t="s">
        <v>2306</v>
      </c>
      <c r="CK85" s="67" t="s">
        <v>2483</v>
      </c>
      <c r="CL85" s="102" t="str">
        <f t="shared" si="67"/>
        <v>GACELA LOGISTICA, SL_ ES_B20830899_DOT_EN_2sig</v>
      </c>
      <c r="CM85" s="102" t="str">
        <f t="shared" si="68"/>
        <v>GACELA LOGISTICA, SL_ES_B20830899_CPA_EN_2sig</v>
      </c>
      <c r="CN85" s="102" t="str">
        <f t="shared" si="69"/>
        <v>GACELA LOGISTICA, SL_ ES_B20830899_DOT_EN_2sig_stamped</v>
      </c>
      <c r="CO85" s="102" t="str">
        <f t="shared" si="70"/>
        <v>GACELA LOGISTICA, SL_ES_B20830899_DOT_EN_o</v>
      </c>
      <c r="CP85" s="102" t="str">
        <f t="shared" si="71"/>
        <v>GACELA LOGISTICA, SL_ES_B20830899_DOT_EN_o_stamped</v>
      </c>
      <c r="CQ85" s="102" t="str">
        <f t="shared" si="72"/>
        <v>GACELA LOGISTICA, SL_ES_B20830899_powers</v>
      </c>
      <c r="CR85" s="68" t="s">
        <v>49</v>
      </c>
      <c r="CS85" s="68" t="s">
        <v>49</v>
      </c>
      <c r="CT85" s="61" t="s">
        <v>49</v>
      </c>
      <c r="CU85" s="148">
        <f t="shared" si="90"/>
        <v>1</v>
      </c>
      <c r="CV85" s="56" t="b">
        <v>1</v>
      </c>
      <c r="CW85" s="56" t="b">
        <v>1</v>
      </c>
      <c r="CX85" s="52"/>
      <c r="CY85" s="148"/>
      <c r="CZ85" s="148"/>
      <c r="DA85" s="315"/>
      <c r="DB85" s="315"/>
      <c r="DC85" s="148"/>
      <c r="DD85" s="148"/>
      <c r="DE85" s="315"/>
      <c r="DF85" s="315"/>
      <c r="DG85" s="61"/>
      <c r="DH85" s="61"/>
      <c r="DI85" s="61"/>
      <c r="DJ85" s="315"/>
      <c r="DK85" s="315"/>
      <c r="DL85" s="61"/>
      <c r="DM85" s="161"/>
      <c r="DN85" s="148"/>
      <c r="DO85" s="315" t="s">
        <v>2632</v>
      </c>
      <c r="DP85" s="338"/>
      <c r="DQ85" s="940"/>
      <c r="DR85" s="342"/>
      <c r="DS85" s="522"/>
      <c r="DT85" s="69" t="s">
        <v>49</v>
      </c>
      <c r="DU85" s="69"/>
      <c r="DV85" s="87"/>
      <c r="DW85" s="87"/>
      <c r="DX85" s="87"/>
      <c r="DY85" s="87"/>
      <c r="DZ85" s="87"/>
      <c r="EA85" s="359" t="str">
        <f t="shared" si="73"/>
        <v>66</v>
      </c>
      <c r="EB85" s="359">
        <v>66</v>
      </c>
      <c r="EC85" s="88"/>
      <c r="ED85" s="88"/>
      <c r="EE85" s="88" t="e">
        <f>IF(CX84=#REF!,"gleich","ungleich")</f>
        <v>#REF!</v>
      </c>
      <c r="EF85" s="186"/>
      <c r="EG85" s="186"/>
      <c r="EH85" s="186"/>
      <c r="EI85" s="186"/>
      <c r="EJ85" s="186"/>
      <c r="EK85" s="186"/>
      <c r="EL85" s="186"/>
      <c r="EM85" s="173"/>
      <c r="EN85" s="186"/>
      <c r="EO85" s="186"/>
      <c r="EP85" s="445"/>
      <c r="EQ85" s="199" t="s">
        <v>6088</v>
      </c>
      <c r="ER85" s="382" t="s">
        <v>6109</v>
      </c>
      <c r="ES85" s="199"/>
      <c r="ET85" s="167"/>
      <c r="EU85" s="182" t="str">
        <f t="shared" si="74"/>
        <v>GACELA LOGISTICA, SL, ES_B20830899_sinv.pdf</v>
      </c>
    </row>
    <row r="86" spans="1:172" ht="84">
      <c r="A86" s="1000" t="s">
        <v>325</v>
      </c>
      <c r="B86" s="638" t="s">
        <v>2224</v>
      </c>
      <c r="C86" s="338" t="s">
        <v>42</v>
      </c>
      <c r="D86" s="186" t="s">
        <v>327</v>
      </c>
      <c r="E86" s="186" t="s">
        <v>329</v>
      </c>
      <c r="F86" s="190" t="s">
        <v>328</v>
      </c>
      <c r="G86" s="186"/>
      <c r="H86" s="186"/>
      <c r="I86" s="191" t="s">
        <v>2997</v>
      </c>
      <c r="J86" s="191" t="s">
        <v>330</v>
      </c>
      <c r="K86" s="191" t="s">
        <v>331</v>
      </c>
      <c r="L86" s="571" t="s">
        <v>332</v>
      </c>
      <c r="N86" s="846" t="s">
        <v>1715</v>
      </c>
      <c r="O86" s="384" t="s">
        <v>384</v>
      </c>
      <c r="P86" s="540">
        <v>2</v>
      </c>
      <c r="Q86" s="539">
        <v>1000</v>
      </c>
      <c r="R86" s="540">
        <v>0</v>
      </c>
      <c r="S86" s="338"/>
      <c r="T86" s="63"/>
      <c r="U86" s="63"/>
      <c r="V86" s="425">
        <v>0</v>
      </c>
      <c r="W86" s="425">
        <v>0</v>
      </c>
      <c r="X86" s="919">
        <v>0.75</v>
      </c>
      <c r="Y86" s="425">
        <v>2.5</v>
      </c>
      <c r="Z86" s="41" t="s">
        <v>45</v>
      </c>
      <c r="AA86" s="41" t="s">
        <v>45</v>
      </c>
      <c r="AB86" s="188" t="s">
        <v>3212</v>
      </c>
      <c r="AC86" s="13" t="s">
        <v>7377</v>
      </c>
      <c r="AD86" s="813" t="s">
        <v>5689</v>
      </c>
      <c r="AE86" s="723">
        <v>42928</v>
      </c>
      <c r="AF86" s="807" t="s">
        <v>2358</v>
      </c>
      <c r="AG86" s="419"/>
      <c r="AH86" s="927" t="s">
        <v>38</v>
      </c>
      <c r="AI86" s="63" t="s">
        <v>5764</v>
      </c>
      <c r="AJ86" s="63" t="str">
        <f t="shared" si="77"/>
        <v>NO</v>
      </c>
      <c r="AK86" s="64" t="str">
        <f>VLOOKUP(X86,aux!$G$1:$I$22,2,FALSE)</f>
        <v>zero point seven five</v>
      </c>
      <c r="AL86" s="64" t="str">
        <f>VLOOKUP(X86,aux!$G$1:$J$22,4,FALSE)</f>
        <v>null komma sieben fünf</v>
      </c>
      <c r="AM86" s="214">
        <f t="shared" si="56"/>
        <v>75</v>
      </c>
      <c r="AN86" s="214" t="str">
        <f>IF(INT(AM86)=AM86,EnglishNumber(AM86), _xlfn.CONCAT(EnglishNumber(INT(AM86)), " point ", EnglishNumber(ROUND(INT((AM86 - INT(AM86)) * 10),  0)), " ", EnglishNumber(ROUND((AM86 - INT(AM86))*100 - (INT((AM86-INT(AM86))*10)*10), 0))))</f>
        <v>seventy-five</v>
      </c>
      <c r="AO86" s="214" t="str">
        <f>IF(INT(AM86)=AM86,FctZahl_In_Worten(AM86), _xlfn.CONCAT(FctZahl_In_Worten(INT(AM86)), " komma ", FctZahl_In_Worten(ROUND(INT((AM86 - INT(AM86)) * 10),  0)), " ", FctZahl_In_Worten(ROUND((AM86 - INT(AM86))*100 - (INT((AM86-INT(AM86))*10)*10), 0))))</f>
        <v>fünfundsiebzig</v>
      </c>
      <c r="AP86" s="64" t="str">
        <f>EnglishNumber(Q86)</f>
        <v>one thousand</v>
      </c>
      <c r="AQ86" s="64" t="str">
        <f>FctZahl_In_Worten(Q86)</f>
        <v>eintausend</v>
      </c>
      <c r="AR86" s="64" t="str">
        <f>FctZahl_In_Worten(R86)</f>
        <v>null</v>
      </c>
      <c r="AS86" s="64" t="str">
        <f>VLOOKUP(V86,aux!$K$1:$M$11,2,FALSE)</f>
        <v>zero</v>
      </c>
      <c r="AT86" s="64" t="str">
        <f>VLOOKUP(W86,aux!$K$1:$M$11,2,FALSE)</f>
        <v>zero</v>
      </c>
      <c r="AU86" s="64" t="str">
        <f t="shared" si="75"/>
        <v>For</v>
      </c>
      <c r="AV86" s="49" t="str">
        <f t="shared" si="87"/>
        <v>JOSÉ Ma FUENTES GARCIA-BERNARDO, gerente</v>
      </c>
      <c r="AW86" s="65" t="str">
        <f t="shared" si="57"/>
        <v>ES_F20545489_CPA_EN</v>
      </c>
      <c r="AX86" s="65" t="str">
        <f t="shared" si="58"/>
        <v>ES_F20545489_DoT_EN</v>
      </c>
      <c r="AY86" s="65" t="str">
        <f t="shared" si="59"/>
        <v>ES_F20545489_Dis_EN</v>
      </c>
      <c r="AZ86" s="65" t="str">
        <f t="shared" si="60"/>
        <v>ES_F20545489_CPA_DE</v>
      </c>
      <c r="BA86" s="65" t="str">
        <f t="shared" si="61"/>
        <v>ES_F20545489_DoT_DE</v>
      </c>
      <c r="BB86" s="65" t="str">
        <f t="shared" si="62"/>
        <v>ES_F20545489_CPA_ES</v>
      </c>
      <c r="BC86" s="215" t="str">
        <f t="shared" si="63"/>
        <v>ES_F20545489_DoT_ES</v>
      </c>
      <c r="BD86" s="65" t="str">
        <f t="shared" si="64"/>
        <v>GARRAOIAK HONTORIA S COOP</v>
      </c>
      <c r="BE86" s="64" t="str">
        <f>VLOOKUP(C86,aux!$A$1:$B$260,2,FALSE)</f>
        <v>Spain</v>
      </c>
      <c r="BF86" s="64" t="str">
        <f>VLOOKUP(C86,aux!$A$1:$C$260,3,FALSE)</f>
        <v>Spanien</v>
      </c>
      <c r="BG86" s="66" t="str">
        <f t="shared" si="65"/>
        <v>represented by  JOSÉ Ma FUENTES GARCIA-BERNARDO, gerente</v>
      </c>
      <c r="BH86" s="66" t="str">
        <f t="shared" si="78"/>
        <v>representado por JOSÉ Ma FUENTES GARCIA-BERNARDO, gerente</v>
      </c>
      <c r="BI86" s="66">
        <f t="shared" si="88"/>
        <v>1</v>
      </c>
      <c r="BJ86" s="66" t="str">
        <f t="shared" si="91"/>
        <v/>
      </c>
      <c r="BK86" s="66" t="str">
        <f t="shared" si="91"/>
        <v>and its</v>
      </c>
      <c r="BL86" s="66" t="str">
        <f t="shared" si="79"/>
        <v/>
      </c>
      <c r="BM86" s="66" t="str">
        <f t="shared" si="80"/>
        <v>und</v>
      </c>
      <c r="BN86" s="66" t="str">
        <f t="shared" si="81"/>
        <v/>
      </c>
      <c r="BO86" s="66" t="str">
        <f t="shared" si="82"/>
        <v>y su</v>
      </c>
      <c r="BP86" s="216" t="str">
        <f>VLOOKUP(X86,aux!$G$1:$I$22,3,FALSE)</f>
        <v>cero coma siete cinco</v>
      </c>
      <c r="BQ86" s="66" t="str">
        <f t="shared" si="83"/>
        <v>Por</v>
      </c>
      <c r="BR86" s="66" t="str">
        <f>VLOOKUP(C86,aux!$D$1:$E$307,2,FALSE)</f>
        <v>España</v>
      </c>
      <c r="BS86" s="66" t="str">
        <f t="shared" si="84"/>
        <v>Un Mil</v>
      </c>
      <c r="BT86" s="66" t="str">
        <f t="shared" si="85"/>
        <v>Cero</v>
      </c>
      <c r="BU86" s="66" t="str">
        <f t="shared" si="86"/>
        <v>Cero</v>
      </c>
      <c r="BV86" s="319"/>
      <c r="BW86" s="52" t="s">
        <v>5816</v>
      </c>
      <c r="BX86" s="137">
        <v>42915</v>
      </c>
      <c r="BY86" s="143" t="s">
        <v>333</v>
      </c>
      <c r="BZ86" s="137">
        <v>42916</v>
      </c>
      <c r="CA86" s="1112" t="s">
        <v>199</v>
      </c>
      <c r="CB86" s="342">
        <v>42914</v>
      </c>
      <c r="CC86" s="342">
        <v>42914</v>
      </c>
      <c r="CD86" s="614" t="s">
        <v>199</v>
      </c>
      <c r="CE86" s="342">
        <v>42915</v>
      </c>
      <c r="CF86" s="614" t="s">
        <v>199</v>
      </c>
      <c r="CG86" s="342">
        <v>42922</v>
      </c>
      <c r="CH86" s="497"/>
      <c r="CI86" s="155">
        <v>1</v>
      </c>
      <c r="CJ86" s="67" t="s">
        <v>2307</v>
      </c>
      <c r="CK86" s="67" t="s">
        <v>2484</v>
      </c>
      <c r="CL86" s="102" t="str">
        <f t="shared" si="67"/>
        <v>GARRAOIAK HONTORIA S COOP_ ES_F20545489_DOT_EN_2sig</v>
      </c>
      <c r="CM86" s="102" t="str">
        <f t="shared" si="68"/>
        <v>GARRAOIAK HONTORIA S COOP_ES_F20545489_CPA_EN_2sig</v>
      </c>
      <c r="CN86" s="102" t="str">
        <f t="shared" si="69"/>
        <v>GARRAOIAK HONTORIA S COOP_ ES_F20545489_DOT_EN_2sig_stamped</v>
      </c>
      <c r="CO86" s="102" t="str">
        <f t="shared" si="70"/>
        <v>GARRAOIAK HONTORIA S COOP_ES_F20545489_DOT_EN_o</v>
      </c>
      <c r="CP86" s="102" t="str">
        <f t="shared" si="71"/>
        <v>GARRAOIAK HONTORIA S COOP_ES_F20545489_DOT_EN_o_stamped</v>
      </c>
      <c r="CQ86" s="102" t="str">
        <f t="shared" si="72"/>
        <v>GARRAOIAK HONTORIA S COOP_ES_F20545489_powers</v>
      </c>
      <c r="CR86" s="68" t="s">
        <v>49</v>
      </c>
      <c r="CS86" s="68" t="s">
        <v>49</v>
      </c>
      <c r="CT86" s="61" t="s">
        <v>49</v>
      </c>
      <c r="CU86" s="148">
        <f t="shared" si="90"/>
        <v>1</v>
      </c>
      <c r="CV86" s="56" t="b">
        <v>1</v>
      </c>
      <c r="CW86" s="56" t="b">
        <v>1</v>
      </c>
      <c r="CX86" s="52" t="s">
        <v>58</v>
      </c>
      <c r="CY86" s="148">
        <v>1</v>
      </c>
      <c r="CZ86" s="148">
        <v>1</v>
      </c>
      <c r="DA86" s="315">
        <v>42914</v>
      </c>
      <c r="DB86" s="315">
        <v>42914</v>
      </c>
      <c r="DC86" s="148">
        <v>1</v>
      </c>
      <c r="DD86" s="148">
        <v>1</v>
      </c>
      <c r="DE86" s="315" t="s">
        <v>2236</v>
      </c>
      <c r="DF86" s="315" t="s">
        <v>2236</v>
      </c>
      <c r="DG86" s="61"/>
      <c r="DH86" s="61" t="s">
        <v>2232</v>
      </c>
      <c r="DI86" s="61" t="s">
        <v>2232</v>
      </c>
      <c r="DJ86" s="315"/>
      <c r="DK86" s="315"/>
      <c r="DL86" s="61" t="s">
        <v>49</v>
      </c>
      <c r="DM86" s="161"/>
      <c r="DN86" s="148"/>
      <c r="DO86" s="315"/>
      <c r="DP86" s="338"/>
      <c r="DQ86" s="940"/>
      <c r="DR86" s="342"/>
      <c r="DS86" s="522"/>
      <c r="DT86" s="69" t="s">
        <v>49</v>
      </c>
      <c r="DU86" s="69"/>
      <c r="DV86" s="87"/>
      <c r="DW86" s="87"/>
      <c r="DX86" s="87"/>
      <c r="DY86" s="87"/>
      <c r="DZ86" s="87"/>
      <c r="EA86" s="359" t="str">
        <f t="shared" si="73"/>
        <v>67</v>
      </c>
      <c r="EB86" s="359">
        <v>67</v>
      </c>
      <c r="EC86" s="88"/>
      <c r="ED86" s="88"/>
      <c r="EE86" s="88" t="e">
        <f>IF(CX85=#REF!,"gleich","ungleich")</f>
        <v>#REF!</v>
      </c>
      <c r="EF86" s="186"/>
      <c r="EG86" s="186"/>
      <c r="EH86" s="186"/>
      <c r="EI86" s="186"/>
      <c r="EJ86" s="186"/>
      <c r="EK86" s="186"/>
      <c r="EL86" s="186"/>
      <c r="EM86" s="173"/>
      <c r="EN86" s="186"/>
      <c r="EO86" s="186"/>
      <c r="EP86" s="724"/>
      <c r="EQ86" s="382" t="s">
        <v>6148</v>
      </c>
      <c r="ER86" s="382" t="s">
        <v>6146</v>
      </c>
      <c r="ES86" s="382"/>
      <c r="ET86" s="108"/>
      <c r="EU86" s="182" t="str">
        <f t="shared" si="74"/>
        <v>GARRAOIAK HONTORIA S. COOP., ES_F20545489_sinv.pdf</v>
      </c>
    </row>
    <row r="87" spans="1:172" ht="72">
      <c r="A87" s="1000" t="s">
        <v>334</v>
      </c>
      <c r="B87" s="638" t="s">
        <v>4665</v>
      </c>
      <c r="C87" s="338" t="s">
        <v>42</v>
      </c>
      <c r="D87" s="191" t="s">
        <v>336</v>
      </c>
      <c r="E87" s="186"/>
      <c r="F87" s="236"/>
      <c r="G87" s="186"/>
      <c r="H87" s="186"/>
      <c r="I87" s="191" t="s">
        <v>529</v>
      </c>
      <c r="J87" s="191" t="s">
        <v>6734</v>
      </c>
      <c r="K87" s="191" t="s">
        <v>337</v>
      </c>
      <c r="L87" s="571" t="s">
        <v>219</v>
      </c>
      <c r="N87" s="846" t="s">
        <v>1982</v>
      </c>
      <c r="O87" s="384" t="s">
        <v>488</v>
      </c>
      <c r="P87" s="540">
        <v>3</v>
      </c>
      <c r="Q87" s="539">
        <v>1000</v>
      </c>
      <c r="R87" s="540">
        <v>0</v>
      </c>
      <c r="S87" s="338"/>
      <c r="T87" s="63"/>
      <c r="U87" s="63"/>
      <c r="V87" s="425">
        <v>0</v>
      </c>
      <c r="W87" s="425">
        <v>0</v>
      </c>
      <c r="X87" s="919">
        <v>0.75</v>
      </c>
      <c r="Y87" s="425">
        <v>2.5</v>
      </c>
      <c r="Z87" s="41" t="s">
        <v>45</v>
      </c>
      <c r="AA87" s="41" t="s">
        <v>45</v>
      </c>
      <c r="AB87" s="188" t="s">
        <v>3212</v>
      </c>
      <c r="AC87" s="13" t="s">
        <v>7377</v>
      </c>
      <c r="AD87" s="813" t="s">
        <v>5689</v>
      </c>
      <c r="AE87" s="723">
        <v>42928</v>
      </c>
      <c r="AF87" s="356"/>
      <c r="AG87" s="419"/>
      <c r="AH87" s="927" t="s">
        <v>192</v>
      </c>
      <c r="AI87" s="63" t="s">
        <v>5764</v>
      </c>
      <c r="AJ87" s="63" t="str">
        <f t="shared" si="77"/>
        <v>NO</v>
      </c>
      <c r="AK87" s="64" t="str">
        <f>VLOOKUP(X87,aux!$G$1:$I$22,2,FALSE)</f>
        <v>zero point seven five</v>
      </c>
      <c r="AL87" s="64" t="str">
        <f>VLOOKUP(X87,aux!$G$1:$J$22,4,FALSE)</f>
        <v>null komma sieben fünf</v>
      </c>
      <c r="AM87" s="214">
        <f t="shared" si="56"/>
        <v>75</v>
      </c>
      <c r="AN87" s="214" t="str">
        <f>IF(INT(AM87)=AM87,EnglishNumber(AM87), _xlfn.CONCAT(EnglishNumber(INT(AM87)), " point ", EnglishNumber(ROUND(INT((AM87 - INT(AM87)) * 10),  0)), " ", EnglishNumber(ROUND((AM87 - INT(AM87))*100 - (INT((AM87-INT(AM87))*10)*10), 0))))</f>
        <v>seventy-five</v>
      </c>
      <c r="AO87" s="214" t="str">
        <f>IF(INT(AM87)=AM87,FctZahl_In_Worten(AM87), _xlfn.CONCAT(FctZahl_In_Worten(INT(AM87)), " komma ", FctZahl_In_Worten(ROUND(INT((AM87 - INT(AM87)) * 10),  0)), " ", FctZahl_In_Worten(ROUND((AM87 - INT(AM87))*100 - (INT((AM87-INT(AM87))*10)*10), 0))))</f>
        <v>fünfundsiebzig</v>
      </c>
      <c r="AP87" s="64" t="str">
        <f>EnglishNumber(Q87)</f>
        <v>one thousand</v>
      </c>
      <c r="AQ87" s="64" t="str">
        <f>FctZahl_In_Worten(Q87)</f>
        <v>eintausend</v>
      </c>
      <c r="AR87" s="64" t="str">
        <f>FctZahl_In_Worten(R87)</f>
        <v>null</v>
      </c>
      <c r="AS87" s="64" t="str">
        <f>VLOOKUP(V87,aux!$K$1:$M$11,2,FALSE)</f>
        <v>zero</v>
      </c>
      <c r="AT87" s="64" t="str">
        <f>VLOOKUP(W87,aux!$K$1:$M$11,2,FALSE)</f>
        <v>zero</v>
      </c>
      <c r="AU87" s="64" t="str">
        <f t="shared" si="75"/>
        <v/>
      </c>
      <c r="AV87" s="49" t="str">
        <f t="shared" si="87"/>
        <v/>
      </c>
      <c r="AW87" s="65" t="str">
        <f t="shared" si="57"/>
        <v>ES_23239815V_CPA_EN</v>
      </c>
      <c r="AX87" s="65" t="str">
        <f t="shared" si="58"/>
        <v>ES_23239815V_DoT_EN</v>
      </c>
      <c r="AY87" s="65" t="str">
        <f t="shared" si="59"/>
        <v>ES_23239815V_Dis_EN</v>
      </c>
      <c r="AZ87" s="65" t="str">
        <f t="shared" si="60"/>
        <v>ES_23239815V_CPA_DE</v>
      </c>
      <c r="BA87" s="65" t="str">
        <f t="shared" si="61"/>
        <v>ES_23239815V_DoT_DE</v>
      </c>
      <c r="BB87" s="65" t="str">
        <f t="shared" si="62"/>
        <v>ES_23239815V_CPA_ES</v>
      </c>
      <c r="BC87" s="215" t="str">
        <f t="shared" si="63"/>
        <v>ES_23239815V_DoT_ES</v>
      </c>
      <c r="BD87" s="65" t="str">
        <f t="shared" si="64"/>
        <v>GINÉS GARCIA CEREZUELA</v>
      </c>
      <c r="BE87" s="64" t="str">
        <f>VLOOKUP(C87,aux!$A$1:$B$260,2,FALSE)</f>
        <v>Spain</v>
      </c>
      <c r="BF87" s="64" t="str">
        <f>VLOOKUP(C87,aux!$A$1:$C$260,3,FALSE)</f>
        <v>Spanien</v>
      </c>
      <c r="BG87" s="66" t="str">
        <f t="shared" si="65"/>
        <v/>
      </c>
      <c r="BH87" s="66" t="str">
        <f t="shared" si="78"/>
        <v/>
      </c>
      <c r="BI87" s="66">
        <f t="shared" si="88"/>
        <v>0</v>
      </c>
      <c r="BJ87" s="66" t="str">
        <f t="shared" si="91"/>
        <v/>
      </c>
      <c r="BK87" s="66" t="str">
        <f t="shared" si="91"/>
        <v>and its</v>
      </c>
      <c r="BL87" s="66" t="str">
        <f t="shared" si="79"/>
        <v/>
      </c>
      <c r="BM87" s="66" t="str">
        <f t="shared" si="80"/>
        <v>und</v>
      </c>
      <c r="BN87" s="66" t="str">
        <f t="shared" si="81"/>
        <v/>
      </c>
      <c r="BO87" s="66" t="str">
        <f t="shared" si="82"/>
        <v>y su</v>
      </c>
      <c r="BP87" s="216" t="str">
        <f>VLOOKUP(X87,aux!$G$1:$I$22,3,FALSE)</f>
        <v>cero coma siete cinco</v>
      </c>
      <c r="BQ87" s="66" t="str">
        <f t="shared" si="83"/>
        <v>Por</v>
      </c>
      <c r="BR87" s="66" t="str">
        <f>VLOOKUP(C87,aux!$D$1:$E$307,2,FALSE)</f>
        <v>España</v>
      </c>
      <c r="BS87" s="66" t="str">
        <f t="shared" si="84"/>
        <v>Un Mil</v>
      </c>
      <c r="BT87" s="66" t="str">
        <f t="shared" si="85"/>
        <v>Cero</v>
      </c>
      <c r="BU87" s="66" t="str">
        <f t="shared" si="86"/>
        <v>Cero</v>
      </c>
      <c r="BV87" s="319" t="s">
        <v>1691</v>
      </c>
      <c r="BW87" s="52" t="s">
        <v>5816</v>
      </c>
      <c r="BX87" s="137">
        <v>42915</v>
      </c>
      <c r="BY87" s="143" t="s">
        <v>220</v>
      </c>
      <c r="BZ87" s="138">
        <v>42919</v>
      </c>
      <c r="CA87" s="1112" t="s">
        <v>199</v>
      </c>
      <c r="CB87" s="342">
        <v>42914</v>
      </c>
      <c r="CC87" s="342">
        <v>42920</v>
      </c>
      <c r="CD87" s="614" t="s">
        <v>199</v>
      </c>
      <c r="CE87" s="342">
        <v>42921</v>
      </c>
      <c r="CF87" s="614" t="s">
        <v>199</v>
      </c>
      <c r="CG87" s="342">
        <v>42922</v>
      </c>
      <c r="CH87" s="497"/>
      <c r="CI87" s="155">
        <v>1</v>
      </c>
      <c r="CJ87" s="67" t="s">
        <v>2308</v>
      </c>
      <c r="CK87" s="67" t="s">
        <v>2485</v>
      </c>
      <c r="CL87" s="102" t="str">
        <f t="shared" si="67"/>
        <v>GINÉS GARCIA CEREZUELA_ ES_23239815V_DOT_EN_2sig</v>
      </c>
      <c r="CM87" s="102" t="str">
        <f t="shared" si="68"/>
        <v>GINÉS GARCIA CEREZUELA_ES_23239815V_CPA_EN_2sig</v>
      </c>
      <c r="CN87" s="102" t="str">
        <f t="shared" si="69"/>
        <v>GINÉS GARCIA CEREZUELA_ ES_23239815V_DOT_EN_2sig_stamped</v>
      </c>
      <c r="CO87" s="102" t="str">
        <f t="shared" si="70"/>
        <v>GINÉS GARCIA CEREZUELA_ES_23239815V_DOT_EN_o</v>
      </c>
      <c r="CP87" s="102" t="str">
        <f t="shared" si="71"/>
        <v>GINÉS GARCIA CEREZUELA_ES_23239815V_DOT_EN_o_stamped</v>
      </c>
      <c r="CQ87" s="102" t="str">
        <f t="shared" si="72"/>
        <v>GINÉS GARCIA CEREZUELA_ES_23239815V_powers</v>
      </c>
      <c r="CR87" s="68" t="s">
        <v>49</v>
      </c>
      <c r="CS87" s="68" t="s">
        <v>49</v>
      </c>
      <c r="CT87" s="61" t="s">
        <v>49</v>
      </c>
      <c r="CU87" s="148">
        <f t="shared" si="90"/>
        <v>1</v>
      </c>
      <c r="CV87" s="56" t="b">
        <v>1</v>
      </c>
      <c r="CW87" s="56" t="b">
        <v>1</v>
      </c>
      <c r="CX87" s="52" t="s">
        <v>58</v>
      </c>
      <c r="CY87" s="148">
        <v>1</v>
      </c>
      <c r="CZ87" s="148">
        <v>1</v>
      </c>
      <c r="DA87" s="315">
        <v>42914</v>
      </c>
      <c r="DB87" s="315">
        <v>42920</v>
      </c>
      <c r="DC87" s="148">
        <v>1</v>
      </c>
      <c r="DD87" s="148">
        <v>1</v>
      </c>
      <c r="DE87" s="315" t="s">
        <v>2237</v>
      </c>
      <c r="DF87" s="315" t="s">
        <v>2235</v>
      </c>
      <c r="DG87" s="61"/>
      <c r="DH87" s="61" t="s">
        <v>2232</v>
      </c>
      <c r="DI87" s="61" t="s">
        <v>2232</v>
      </c>
      <c r="DJ87" s="315"/>
      <c r="DK87" s="315"/>
      <c r="DL87" s="61" t="s">
        <v>49</v>
      </c>
      <c r="DM87" s="161"/>
      <c r="DN87" s="148"/>
      <c r="DO87" s="315"/>
      <c r="DP87" s="338"/>
      <c r="DQ87" s="940"/>
      <c r="DR87" s="342"/>
      <c r="DS87" s="522"/>
      <c r="DT87" s="69" t="s">
        <v>49</v>
      </c>
      <c r="DU87" s="69"/>
      <c r="DV87" s="87"/>
      <c r="DW87" s="87"/>
      <c r="DX87" s="87"/>
      <c r="DY87" s="87"/>
      <c r="DZ87" s="87"/>
      <c r="EA87" s="359" t="str">
        <f t="shared" si="73"/>
        <v>68</v>
      </c>
      <c r="EB87" s="359">
        <v>68</v>
      </c>
      <c r="EC87" s="88"/>
      <c r="ED87" s="88"/>
      <c r="EE87" s="88" t="e">
        <f>IF(#REF!=#REF!,"gleich","ungleich")</f>
        <v>#REF!</v>
      </c>
      <c r="EF87" s="186"/>
      <c r="EG87" s="186"/>
      <c r="EH87" s="186"/>
      <c r="EI87" s="186"/>
      <c r="EJ87" s="186"/>
      <c r="EK87" s="186"/>
      <c r="EL87" s="186"/>
      <c r="EM87" s="173"/>
      <c r="EN87" s="186"/>
      <c r="EO87" s="186"/>
      <c r="EP87" s="445"/>
      <c r="EQ87" s="382" t="s">
        <v>6100</v>
      </c>
      <c r="ER87" s="382" t="s">
        <v>6100</v>
      </c>
      <c r="ES87" s="382"/>
      <c r="ET87" s="108"/>
      <c r="EU87" s="182" t="str">
        <f t="shared" si="74"/>
        <v>GINÉS GARCIA CEREZUELA, ES_23239815V_sinv.pdf</v>
      </c>
    </row>
    <row r="88" spans="1:172" ht="84">
      <c r="A88" s="1003" t="s">
        <v>708</v>
      </c>
      <c r="B88" s="638" t="s">
        <v>4666</v>
      </c>
      <c r="C88" s="338" t="s">
        <v>42</v>
      </c>
      <c r="D88" s="186" t="s">
        <v>710</v>
      </c>
      <c r="E88" s="186"/>
      <c r="F88" s="186"/>
      <c r="G88" s="186"/>
      <c r="H88" s="186"/>
      <c r="I88" s="191" t="s">
        <v>663</v>
      </c>
      <c r="J88" s="191" t="s">
        <v>6732</v>
      </c>
      <c r="K88" s="191" t="s">
        <v>6733</v>
      </c>
      <c r="L88" s="1064" t="s">
        <v>7527</v>
      </c>
      <c r="M88" s="1071" t="s">
        <v>7528</v>
      </c>
      <c r="N88" s="847" t="s">
        <v>766</v>
      </c>
      <c r="O88" s="387"/>
      <c r="P88" s="540"/>
      <c r="Q88" s="539">
        <v>100</v>
      </c>
      <c r="R88" s="540">
        <v>0</v>
      </c>
      <c r="S88" s="338"/>
      <c r="T88" s="63"/>
      <c r="U88" s="63"/>
      <c r="V88" s="425">
        <v>0</v>
      </c>
      <c r="W88" s="425">
        <v>0</v>
      </c>
      <c r="X88" s="919">
        <v>0.75</v>
      </c>
      <c r="Y88" s="425">
        <v>2.5</v>
      </c>
      <c r="Z88" s="41" t="s">
        <v>45</v>
      </c>
      <c r="AA88" s="41" t="s">
        <v>45</v>
      </c>
      <c r="AB88" s="188" t="s">
        <v>3212</v>
      </c>
      <c r="AC88" s="13" t="s">
        <v>7377</v>
      </c>
      <c r="AD88" s="813" t="s">
        <v>5689</v>
      </c>
      <c r="AE88" s="723">
        <v>42928</v>
      </c>
      <c r="AF88" s="356"/>
      <c r="AG88" s="419"/>
      <c r="AH88" s="927" t="s">
        <v>192</v>
      </c>
      <c r="AI88" s="63" t="s">
        <v>5764</v>
      </c>
      <c r="AJ88" s="63" t="str">
        <f t="shared" si="77"/>
        <v>NO</v>
      </c>
      <c r="AK88" s="64" t="str">
        <f>VLOOKUP(X88,aux!$G$1:$I$22,2,FALSE)</f>
        <v>zero point seven five</v>
      </c>
      <c r="AL88" s="64" t="str">
        <f>VLOOKUP(X88,aux!$G$1:$J$22,4,FALSE)</f>
        <v>null komma sieben fünf</v>
      </c>
      <c r="AM88" s="214">
        <f t="shared" si="56"/>
        <v>75</v>
      </c>
      <c r="AN88" s="214" t="str">
        <f>IF(INT(AM88)=AM88,EnglishNumber(AM88), _xlfn.CONCAT(EnglishNumber(INT(AM88)), " point ", EnglishNumber(ROUND(INT((AM88 - INT(AM88)) * 10),  0)), " ", EnglishNumber(ROUND((AM88 - INT(AM88))*100 - (INT((AM88-INT(AM88))*10)*10), 0))))</f>
        <v>seventy-five</v>
      </c>
      <c r="AO88" s="214" t="str">
        <f>IF(INT(AM88)=AM88,FctZahl_In_Worten(AM88), _xlfn.CONCAT(FctZahl_In_Worten(INT(AM88)), " komma ", FctZahl_In_Worten(ROUND(INT((AM88 - INT(AM88)) * 10),  0)), " ", FctZahl_In_Worten(ROUND((AM88 - INT(AM88))*100 - (INT((AM88-INT(AM88))*10)*10), 0))))</f>
        <v>fünfundsiebzig</v>
      </c>
      <c r="AP88" s="64" t="str">
        <f>EnglishNumber(Q88)</f>
        <v>one hundred</v>
      </c>
      <c r="AQ88" s="64" t="str">
        <f>FctZahl_In_Worten(Q88)</f>
        <v>einhundert</v>
      </c>
      <c r="AR88" s="64" t="str">
        <f>FctZahl_In_Worten(R88)</f>
        <v>null</v>
      </c>
      <c r="AS88" s="64" t="str">
        <f>VLOOKUP(V88,aux!$K$1:$M$11,2,FALSE)</f>
        <v>zero</v>
      </c>
      <c r="AT88" s="64" t="str">
        <f>VLOOKUP(W88,aux!$K$1:$M$11,2,FALSE)</f>
        <v>zero</v>
      </c>
      <c r="AU88" s="64" t="str">
        <f t="shared" si="75"/>
        <v/>
      </c>
      <c r="AV88" s="49" t="str">
        <f t="shared" si="87"/>
        <v/>
      </c>
      <c r="AW88" s="65" t="str">
        <f t="shared" si="57"/>
        <v>ES_22576239Z_CPA_EN</v>
      </c>
      <c r="AX88" s="65" t="str">
        <f t="shared" si="58"/>
        <v>ES_22576239Z_DoT_EN</v>
      </c>
      <c r="AY88" s="65" t="str">
        <f t="shared" si="59"/>
        <v>ES_22576239Z_Dis_EN</v>
      </c>
      <c r="AZ88" s="65" t="str">
        <f t="shared" si="60"/>
        <v>ES_22576239Z_CPA_DE</v>
      </c>
      <c r="BA88" s="65" t="str">
        <f t="shared" si="61"/>
        <v>ES_22576239Z_DoT_DE</v>
      </c>
      <c r="BB88" s="65" t="str">
        <f t="shared" si="62"/>
        <v>ES_22576239Z_CPA_ES</v>
      </c>
      <c r="BC88" s="215" t="str">
        <f t="shared" si="63"/>
        <v>ES_22576239Z_DoT_ES</v>
      </c>
      <c r="BD88" s="65" t="str">
        <f t="shared" si="64"/>
        <v>GOMEZ HERNANDEZ, ANTONIO</v>
      </c>
      <c r="BE88" s="64" t="str">
        <f>VLOOKUP(C88,aux!$A$1:$B$260,2,FALSE)</f>
        <v>Spain</v>
      </c>
      <c r="BF88" s="64" t="str">
        <f>VLOOKUP(C88,aux!$A$1:$C$260,3,FALSE)</f>
        <v>Spanien</v>
      </c>
      <c r="BG88" s="66" t="str">
        <f t="shared" si="65"/>
        <v/>
      </c>
      <c r="BH88" s="66" t="str">
        <f t="shared" si="78"/>
        <v/>
      </c>
      <c r="BI88" s="66">
        <f t="shared" si="88"/>
        <v>0</v>
      </c>
      <c r="BJ88" s="66" t="str">
        <f>IF(H88="","","and its")</f>
        <v/>
      </c>
      <c r="BK88" s="66"/>
      <c r="BL88" s="66" t="str">
        <f t="shared" si="79"/>
        <v/>
      </c>
      <c r="BM88" s="66" t="str">
        <f t="shared" si="80"/>
        <v>und</v>
      </c>
      <c r="BN88" s="66" t="str">
        <f t="shared" si="81"/>
        <v/>
      </c>
      <c r="BO88" s="66" t="str">
        <f t="shared" si="82"/>
        <v>y su</v>
      </c>
      <c r="BP88" s="216" t="str">
        <f>VLOOKUP(X88,aux!$G$1:$I$22,3,FALSE)</f>
        <v>cero coma siete cinco</v>
      </c>
      <c r="BQ88" s="66" t="str">
        <f t="shared" si="83"/>
        <v>Por</v>
      </c>
      <c r="BR88" s="66" t="str">
        <f>VLOOKUP(C88,aux!$D$1:$E$307,2,FALSE)</f>
        <v>España</v>
      </c>
      <c r="BS88" s="66" t="str">
        <f t="shared" si="84"/>
        <v>Ciento</v>
      </c>
      <c r="BT88" s="66" t="str">
        <f t="shared" si="85"/>
        <v>Cero</v>
      </c>
      <c r="BU88" s="66" t="str">
        <f t="shared" si="86"/>
        <v>Cero</v>
      </c>
      <c r="BV88" s="137"/>
      <c r="BW88" s="51"/>
      <c r="BX88" s="137"/>
      <c r="BY88" s="143"/>
      <c r="BZ88" s="137"/>
      <c r="CA88" s="1112">
        <v>42920</v>
      </c>
      <c r="CB88" s="342">
        <v>42920</v>
      </c>
      <c r="CC88" s="342">
        <v>42921</v>
      </c>
      <c r="CD88" s="614" t="s">
        <v>199</v>
      </c>
      <c r="CE88" s="342">
        <v>42922</v>
      </c>
      <c r="CF88" s="614" t="s">
        <v>199</v>
      </c>
      <c r="CG88" s="342">
        <v>42922</v>
      </c>
      <c r="CH88" s="497"/>
      <c r="CI88" s="155"/>
      <c r="CJ88" s="67" t="s">
        <v>2309</v>
      </c>
      <c r="CK88" s="67" t="s">
        <v>2486</v>
      </c>
      <c r="CL88" s="102" t="str">
        <f t="shared" si="67"/>
        <v>GOMEZ HERNANDEZ, ANTONIO_ ES_22576239Z_DOT_EN_2sig</v>
      </c>
      <c r="CM88" s="102" t="str">
        <f t="shared" si="68"/>
        <v>GOMEZ HERNANDEZ, ANTONIO_ES_22576239Z_CPA_EN_2sig</v>
      </c>
      <c r="CN88" s="102" t="str">
        <f t="shared" si="69"/>
        <v>GOMEZ HERNANDEZ, ANTONIO_ ES_22576239Z_DOT_EN_2sig_stamped</v>
      </c>
      <c r="CO88" s="102" t="str">
        <f t="shared" si="70"/>
        <v>GOMEZ HERNANDEZ, ANTONIO_ES_22576239Z_DOT_EN_o</v>
      </c>
      <c r="CP88" s="102" t="str">
        <f t="shared" si="71"/>
        <v>GOMEZ HERNANDEZ, ANTONIO_ES_22576239Z_DOT_EN_o_stamped</v>
      </c>
      <c r="CQ88" s="102" t="str">
        <f t="shared" si="72"/>
        <v>GOMEZ HERNANDEZ, ANTONIO_ES_22576239Z_powers</v>
      </c>
      <c r="CR88" s="68" t="s">
        <v>49</v>
      </c>
      <c r="CS88" s="68" t="s">
        <v>49</v>
      </c>
      <c r="CT88" s="61" t="s">
        <v>49</v>
      </c>
      <c r="CU88" s="148">
        <f t="shared" si="90"/>
        <v>1</v>
      </c>
      <c r="CV88" s="56" t="s">
        <v>2117</v>
      </c>
      <c r="CW88" s="56" t="s">
        <v>2120</v>
      </c>
      <c r="CX88" s="52"/>
      <c r="CY88" s="148" t="s">
        <v>2233</v>
      </c>
      <c r="CZ88" s="148" t="s">
        <v>2233</v>
      </c>
      <c r="DA88" s="315" t="s">
        <v>2233</v>
      </c>
      <c r="DB88" s="315" t="s">
        <v>2233</v>
      </c>
      <c r="DC88" s="148">
        <v>1</v>
      </c>
      <c r="DD88" s="148">
        <v>0</v>
      </c>
      <c r="DE88" s="315" t="s">
        <v>2235</v>
      </c>
      <c r="DF88" s="315" t="s">
        <v>159</v>
      </c>
      <c r="DG88" s="61"/>
      <c r="DH88" s="61"/>
      <c r="DI88" s="61"/>
      <c r="DJ88" s="315"/>
      <c r="DK88" s="315"/>
      <c r="DL88" s="61"/>
      <c r="DM88" s="161"/>
      <c r="DN88" s="148"/>
      <c r="DO88" s="315" t="s">
        <v>2827</v>
      </c>
      <c r="DP88" s="338"/>
      <c r="DQ88" s="940"/>
      <c r="DR88" s="342"/>
      <c r="DS88" s="522"/>
      <c r="DT88" s="69" t="s">
        <v>1469</v>
      </c>
      <c r="DU88" s="69"/>
      <c r="DV88" s="87"/>
      <c r="DW88" s="87"/>
      <c r="DX88" s="87"/>
      <c r="DY88" s="87"/>
      <c r="DZ88" s="87"/>
      <c r="EA88" s="359" t="str">
        <f t="shared" si="73"/>
        <v>69</v>
      </c>
      <c r="EB88" s="359">
        <v>69</v>
      </c>
      <c r="EC88" s="88"/>
      <c r="ED88" s="88"/>
      <c r="EE88" s="88" t="e">
        <f>IF(#REF!=#REF!,"gleich","ungleich")</f>
        <v>#REF!</v>
      </c>
      <c r="EF88" s="186"/>
      <c r="EG88" s="186"/>
      <c r="EH88" s="186"/>
      <c r="EI88" s="186"/>
      <c r="EJ88" s="186"/>
      <c r="EK88" s="186"/>
      <c r="EL88" s="186"/>
      <c r="EM88" s="173"/>
      <c r="EN88" s="186"/>
      <c r="EO88" s="186"/>
      <c r="EP88" s="724"/>
      <c r="EQ88" s="382" t="s">
        <v>6100</v>
      </c>
      <c r="ER88" s="382" t="s">
        <v>6100</v>
      </c>
      <c r="ES88" s="388"/>
      <c r="ET88" s="108"/>
      <c r="EU88" s="182" t="str">
        <f t="shared" si="74"/>
        <v>GOMEZ HERNANDEZ, ANTONIO, ES_22576239Z_sinv.pdf</v>
      </c>
    </row>
    <row r="89" spans="1:172" ht="84">
      <c r="A89" s="1000" t="s">
        <v>676</v>
      </c>
      <c r="B89" s="638" t="s">
        <v>4667</v>
      </c>
      <c r="C89" s="338" t="s">
        <v>42</v>
      </c>
      <c r="D89" s="186" t="s">
        <v>678</v>
      </c>
      <c r="E89" s="186"/>
      <c r="F89" s="186"/>
      <c r="G89" s="186"/>
      <c r="H89" s="186"/>
      <c r="I89" s="191" t="s">
        <v>663</v>
      </c>
      <c r="J89" s="191" t="s">
        <v>6732</v>
      </c>
      <c r="K89" s="191" t="s">
        <v>6733</v>
      </c>
      <c r="L89" s="1064" t="s">
        <v>7527</v>
      </c>
      <c r="M89" s="1071" t="s">
        <v>7528</v>
      </c>
      <c r="N89" s="847" t="s">
        <v>766</v>
      </c>
      <c r="O89" s="387"/>
      <c r="P89" s="540"/>
      <c r="Q89" s="539">
        <v>100</v>
      </c>
      <c r="R89" s="540">
        <v>0</v>
      </c>
      <c r="S89" s="338"/>
      <c r="T89" s="63"/>
      <c r="U89" s="63"/>
      <c r="V89" s="425">
        <v>0</v>
      </c>
      <c r="W89" s="425">
        <v>0</v>
      </c>
      <c r="X89" s="919">
        <v>0.75</v>
      </c>
      <c r="Y89" s="425">
        <v>2.5</v>
      </c>
      <c r="Z89" s="41" t="s">
        <v>45</v>
      </c>
      <c r="AA89" s="41" t="s">
        <v>45</v>
      </c>
      <c r="AB89" s="188" t="s">
        <v>3212</v>
      </c>
      <c r="AC89" s="13" t="s">
        <v>7377</v>
      </c>
      <c r="AD89" s="813" t="s">
        <v>5689</v>
      </c>
      <c r="AE89" s="723" t="s">
        <v>7697</v>
      </c>
      <c r="AF89" s="356"/>
      <c r="AG89" s="419"/>
      <c r="AH89" s="927" t="s">
        <v>192</v>
      </c>
      <c r="AI89" s="67" t="s">
        <v>5764</v>
      </c>
      <c r="AJ89" s="63" t="str">
        <f t="shared" si="77"/>
        <v>NO</v>
      </c>
      <c r="AK89" s="64" t="str">
        <f>VLOOKUP(X89,aux!$G$1:$I$22,2,FALSE)</f>
        <v>zero point seven five</v>
      </c>
      <c r="AL89" s="64" t="str">
        <f>VLOOKUP(X89,aux!$G$1:$J$22,4,FALSE)</f>
        <v>null komma sieben fünf</v>
      </c>
      <c r="AM89" s="214">
        <f t="shared" si="56"/>
        <v>75</v>
      </c>
      <c r="AN89" s="214" t="str">
        <f>IF(INT(AM89)=AM89,EnglishNumber(AM89), _xlfn.CONCAT(EnglishNumber(INT(AM89)), " point ", EnglishNumber(ROUND(INT((AM89 - INT(AM89)) * 10),  0)), " ", EnglishNumber(ROUND((AM89 - INT(AM89))*100 - (INT((AM89-INT(AM89))*10)*10), 0))))</f>
        <v>seventy-five</v>
      </c>
      <c r="AO89" s="214" t="str">
        <f>IF(INT(AM89)=AM89,FctZahl_In_Worten(AM89), _xlfn.CONCAT(FctZahl_In_Worten(INT(AM89)), " komma ", FctZahl_In_Worten(ROUND(INT((AM89 - INT(AM89)) * 10),  0)), " ", FctZahl_In_Worten(ROUND((AM89 - INT(AM89))*100 - (INT((AM89-INT(AM89))*10)*10), 0))))</f>
        <v>fünfundsiebzig</v>
      </c>
      <c r="AP89" s="64" t="str">
        <f>EnglishNumber(Q89)</f>
        <v>one hundred</v>
      </c>
      <c r="AQ89" s="64" t="str">
        <f>FctZahl_In_Worten(Q89)</f>
        <v>einhundert</v>
      </c>
      <c r="AR89" s="64" t="str">
        <f>FctZahl_In_Worten(R89)</f>
        <v>null</v>
      </c>
      <c r="AS89" s="64" t="str">
        <f>VLOOKUP(V89,aux!$K$1:$M$11,2,FALSE)</f>
        <v>zero</v>
      </c>
      <c r="AT89" s="64" t="str">
        <f>VLOOKUP(W89,aux!$K$1:$M$11,2,FALSE)</f>
        <v>zero</v>
      </c>
      <c r="AU89" s="64" t="str">
        <f t="shared" si="75"/>
        <v/>
      </c>
      <c r="AV89" s="49" t="str">
        <f t="shared" si="87"/>
        <v/>
      </c>
      <c r="AW89" s="65" t="str">
        <f t="shared" si="57"/>
        <v>ES_22576240S_CPA_EN</v>
      </c>
      <c r="AX89" s="65" t="str">
        <f t="shared" si="58"/>
        <v>ES_22576240S_DoT_EN</v>
      </c>
      <c r="AY89" s="65" t="str">
        <f t="shared" si="59"/>
        <v>ES_22576240S_Dis_EN</v>
      </c>
      <c r="AZ89" s="65" t="str">
        <f t="shared" si="60"/>
        <v>ES_22576240S_CPA_DE</v>
      </c>
      <c r="BA89" s="65" t="str">
        <f t="shared" si="61"/>
        <v>ES_22576240S_DoT_DE</v>
      </c>
      <c r="BB89" s="65" t="str">
        <f t="shared" si="62"/>
        <v>ES_22576240S_CPA_ES</v>
      </c>
      <c r="BC89" s="215" t="str">
        <f t="shared" si="63"/>
        <v>ES_22576240S_DoT_ES</v>
      </c>
      <c r="BD89" s="65" t="str">
        <f t="shared" si="64"/>
        <v>GOMEZ HERNANDEZ, JAVIER</v>
      </c>
      <c r="BE89" s="64" t="str">
        <f>VLOOKUP(C89,aux!$A$1:$B$260,2,FALSE)</f>
        <v>Spain</v>
      </c>
      <c r="BF89" s="64" t="str">
        <f>VLOOKUP(C89,aux!$A$1:$C$260,3,FALSE)</f>
        <v>Spanien</v>
      </c>
      <c r="BG89" s="66" t="str">
        <f t="shared" si="65"/>
        <v/>
      </c>
      <c r="BH89" s="66" t="str">
        <f t="shared" si="78"/>
        <v/>
      </c>
      <c r="BI89" s="66">
        <f t="shared" si="88"/>
        <v>0</v>
      </c>
      <c r="BJ89" s="66" t="str">
        <f>IF(H89="","","and its")</f>
        <v/>
      </c>
      <c r="BK89" s="66"/>
      <c r="BL89" s="66" t="str">
        <f t="shared" si="79"/>
        <v/>
      </c>
      <c r="BM89" s="66" t="str">
        <f t="shared" si="80"/>
        <v>und</v>
      </c>
      <c r="BN89" s="66" t="str">
        <f t="shared" si="81"/>
        <v/>
      </c>
      <c r="BO89" s="66" t="str">
        <f t="shared" si="82"/>
        <v>y su</v>
      </c>
      <c r="BP89" s="216" t="str">
        <f>VLOOKUP(X89,aux!$G$1:$I$22,3,FALSE)</f>
        <v>cero coma siete cinco</v>
      </c>
      <c r="BQ89" s="66" t="str">
        <f t="shared" si="83"/>
        <v>Por</v>
      </c>
      <c r="BR89" s="66" t="str">
        <f>VLOOKUP(C89,aux!$D$1:$E$307,2,FALSE)</f>
        <v>España</v>
      </c>
      <c r="BS89" s="66" t="str">
        <f t="shared" si="84"/>
        <v>Ciento</v>
      </c>
      <c r="BT89" s="66" t="str">
        <f t="shared" si="85"/>
        <v>Cero</v>
      </c>
      <c r="BU89" s="66" t="str">
        <f t="shared" si="86"/>
        <v>Cero</v>
      </c>
      <c r="BV89" s="137"/>
      <c r="BW89" s="51"/>
      <c r="BX89" s="137"/>
      <c r="BY89" s="143"/>
      <c r="BZ89" s="137"/>
      <c r="CA89" s="1112">
        <v>42920</v>
      </c>
      <c r="CB89" s="342">
        <v>42920</v>
      </c>
      <c r="CC89" s="342">
        <v>42921</v>
      </c>
      <c r="CD89" s="614" t="s">
        <v>199</v>
      </c>
      <c r="CE89" s="342">
        <v>42922</v>
      </c>
      <c r="CF89" s="614" t="s">
        <v>199</v>
      </c>
      <c r="CG89" s="342">
        <v>42922</v>
      </c>
      <c r="CH89" s="497"/>
      <c r="CI89" s="155">
        <v>1</v>
      </c>
      <c r="CJ89" s="67" t="s">
        <v>2310</v>
      </c>
      <c r="CK89" s="67" t="s">
        <v>2487</v>
      </c>
      <c r="CL89" s="102" t="str">
        <f t="shared" si="67"/>
        <v>GOMEZ HERNANDEZ, JAVIER_ ES_22576240S_DOT_EN_2sig</v>
      </c>
      <c r="CM89" s="102" t="str">
        <f t="shared" si="68"/>
        <v>GOMEZ HERNANDEZ, JAVIER_ES_22576240S_CPA_EN_2sig</v>
      </c>
      <c r="CN89" s="102" t="str">
        <f t="shared" si="69"/>
        <v>GOMEZ HERNANDEZ, JAVIER_ ES_22576240S_DOT_EN_2sig_stamped</v>
      </c>
      <c r="CO89" s="102" t="str">
        <f t="shared" si="70"/>
        <v>GOMEZ HERNANDEZ, JAVIER_ES_22576240S_DOT_EN_o</v>
      </c>
      <c r="CP89" s="102" t="str">
        <f t="shared" si="71"/>
        <v>GOMEZ HERNANDEZ, JAVIER_ES_22576240S_DOT_EN_o_stamped</v>
      </c>
      <c r="CQ89" s="102" t="str">
        <f t="shared" si="72"/>
        <v>GOMEZ HERNANDEZ, JAVIER_ES_22576240S_powers</v>
      </c>
      <c r="CR89" s="68" t="s">
        <v>49</v>
      </c>
      <c r="CS89" s="68" t="s">
        <v>49</v>
      </c>
      <c r="CT89" s="61" t="s">
        <v>49</v>
      </c>
      <c r="CU89" s="148">
        <f t="shared" si="90"/>
        <v>1</v>
      </c>
      <c r="CV89" s="56" t="s">
        <v>2117</v>
      </c>
      <c r="CW89" s="56" t="s">
        <v>2120</v>
      </c>
      <c r="CX89" s="52"/>
      <c r="CY89" s="148"/>
      <c r="CZ89" s="148"/>
      <c r="DA89" s="315"/>
      <c r="DB89" s="315"/>
      <c r="DC89" s="148"/>
      <c r="DD89" s="148"/>
      <c r="DE89" s="315"/>
      <c r="DF89" s="315"/>
      <c r="DG89" s="61"/>
      <c r="DH89" s="61"/>
      <c r="DI89" s="61"/>
      <c r="DJ89" s="315"/>
      <c r="DK89" s="315"/>
      <c r="DL89" s="61"/>
      <c r="DM89" s="161"/>
      <c r="DN89" s="148"/>
      <c r="DO89" s="315" t="s">
        <v>2827</v>
      </c>
      <c r="DP89" s="338"/>
      <c r="DQ89" s="940"/>
      <c r="DR89" s="342"/>
      <c r="DS89" s="522"/>
      <c r="DT89" s="69" t="s">
        <v>1469</v>
      </c>
      <c r="DU89" s="69"/>
      <c r="DV89" s="87"/>
      <c r="DW89" s="87"/>
      <c r="DX89" s="87"/>
      <c r="DY89" s="87"/>
      <c r="DZ89" s="723">
        <v>42928</v>
      </c>
      <c r="EA89" s="359" t="str">
        <f t="shared" si="73"/>
        <v>70</v>
      </c>
      <c r="EB89" s="359">
        <v>70</v>
      </c>
      <c r="EC89" s="88"/>
      <c r="ED89" s="88"/>
      <c r="EE89" s="88" t="e">
        <f>IF(CX88=#REF!,"gleich","ungleich")</f>
        <v>#REF!</v>
      </c>
      <c r="EF89" s="186"/>
      <c r="EG89" s="186"/>
      <c r="EH89" s="186"/>
      <c r="EI89" s="186"/>
      <c r="EJ89" s="186"/>
      <c r="EK89" s="186"/>
      <c r="EL89" s="186"/>
      <c r="EM89" s="173"/>
      <c r="EN89" s="186"/>
      <c r="EO89" s="186"/>
      <c r="EP89" s="724"/>
      <c r="EQ89" s="382" t="s">
        <v>6100</v>
      </c>
      <c r="ER89" s="382" t="s">
        <v>6100</v>
      </c>
      <c r="ES89" s="382"/>
      <c r="ET89" s="108"/>
      <c r="EU89" s="182" t="str">
        <f t="shared" si="74"/>
        <v>GOMEZ HERNANDEZ, JAVIER, ES_22576240S_sinv.pdf</v>
      </c>
    </row>
    <row r="90" spans="1:172" ht="72">
      <c r="A90" s="1000" t="s">
        <v>771</v>
      </c>
      <c r="B90" s="638" t="s">
        <v>2151</v>
      </c>
      <c r="C90" s="338" t="s">
        <v>42</v>
      </c>
      <c r="D90" s="186" t="s">
        <v>773</v>
      </c>
      <c r="E90" s="186" t="s">
        <v>775</v>
      </c>
      <c r="F90" s="186" t="s">
        <v>774</v>
      </c>
      <c r="G90" s="186"/>
      <c r="H90" s="186"/>
      <c r="I90" s="191" t="s">
        <v>162</v>
      </c>
      <c r="J90" s="191" t="s">
        <v>2050</v>
      </c>
      <c r="K90" s="191"/>
      <c r="L90" s="571" t="s">
        <v>168</v>
      </c>
      <c r="N90" s="846" t="s">
        <v>776</v>
      </c>
      <c r="O90" s="384" t="s">
        <v>165</v>
      </c>
      <c r="P90" s="540"/>
      <c r="Q90" s="539">
        <v>1000</v>
      </c>
      <c r="R90" s="540">
        <v>0</v>
      </c>
      <c r="S90" s="338"/>
      <c r="T90" s="63"/>
      <c r="U90" s="63"/>
      <c r="V90" s="425">
        <v>0</v>
      </c>
      <c r="W90" s="425">
        <v>0</v>
      </c>
      <c r="X90" s="919">
        <v>0.8</v>
      </c>
      <c r="Y90" s="425">
        <v>2.5</v>
      </c>
      <c r="Z90" s="41" t="s">
        <v>45</v>
      </c>
      <c r="AA90" s="41" t="s">
        <v>45</v>
      </c>
      <c r="AB90" s="188" t="s">
        <v>3212</v>
      </c>
      <c r="AC90" s="13" t="s">
        <v>7377</v>
      </c>
      <c r="AD90" s="813" t="s">
        <v>5689</v>
      </c>
      <c r="AE90" s="723">
        <v>42928</v>
      </c>
      <c r="AF90" s="807" t="s">
        <v>7565</v>
      </c>
      <c r="AG90" s="419"/>
      <c r="AH90" s="927" t="s">
        <v>772</v>
      </c>
      <c r="AI90" s="63" t="s">
        <v>5764</v>
      </c>
      <c r="AJ90" s="63" t="str">
        <f t="shared" si="77"/>
        <v>NO</v>
      </c>
      <c r="AK90" s="64" t="str">
        <f>VLOOKUP(X90,aux!$G$1:$I$22,2,FALSE)</f>
        <v>zero point eight</v>
      </c>
      <c r="AL90" s="64" t="str">
        <f>VLOOKUP(X90,aux!$G$1:$J$22,4,FALSE)</f>
        <v>null komma acht</v>
      </c>
      <c r="AM90" s="214">
        <f t="shared" si="56"/>
        <v>80</v>
      </c>
      <c r="AN90" s="214" t="str">
        <f>IF(INT(AM90)=AM90,EnglishNumber(AM90), _xlfn.CONCAT(EnglishNumber(INT(AM90)), " point ", EnglishNumber(ROUND(INT((AM90 - INT(AM90)) * 10),  0)), " ", EnglishNumber(ROUND((AM90 - INT(AM90))*100 - (INT((AM90-INT(AM90))*10)*10), 0))))</f>
        <v>eighty</v>
      </c>
      <c r="AO90" s="214" t="str">
        <f>IF(INT(AM90)=AM90,FctZahl_In_Worten(AM90), _xlfn.CONCAT(FctZahl_In_Worten(INT(AM90)), " komma ", FctZahl_In_Worten(ROUND(INT((AM90 - INT(AM90)) * 10),  0)), " ", FctZahl_In_Worten(ROUND((AM90 - INT(AM90))*100 - (INT((AM90-INT(AM90))*10)*10), 0))))</f>
        <v>achtzig</v>
      </c>
      <c r="AP90" s="64" t="str">
        <f>EnglishNumber(Q90)</f>
        <v>one thousand</v>
      </c>
      <c r="AQ90" s="64" t="str">
        <f>FctZahl_In_Worten(Q90)</f>
        <v>eintausend</v>
      </c>
      <c r="AR90" s="64" t="str">
        <f>FctZahl_In_Worten(R90)</f>
        <v>null</v>
      </c>
      <c r="AS90" s="64" t="str">
        <f>VLOOKUP(V90,aux!$K$1:$M$11,2,FALSE)</f>
        <v>zero</v>
      </c>
      <c r="AT90" s="64" t="str">
        <f>VLOOKUP(W90,aux!$K$1:$M$11,2,FALSE)</f>
        <v>zero</v>
      </c>
      <c r="AU90" s="64" t="str">
        <f t="shared" si="75"/>
        <v>For</v>
      </c>
      <c r="AV90" s="49" t="str">
        <f t="shared" si="87"/>
        <v>Dolores Salas Aguila, administradora solidaria</v>
      </c>
      <c r="AW90" s="65" t="str">
        <f t="shared" si="57"/>
        <v>ES_B04213831_CPA_EN</v>
      </c>
      <c r="AX90" s="65" t="str">
        <f t="shared" si="58"/>
        <v>ES_B04213831_DoT_EN</v>
      </c>
      <c r="AY90" s="65" t="str">
        <f t="shared" si="59"/>
        <v>ES_B04213831_Dis_EN</v>
      </c>
      <c r="AZ90" s="65" t="str">
        <f t="shared" si="60"/>
        <v>ES_B04213831_CPA_DE</v>
      </c>
      <c r="BA90" s="65" t="str">
        <f t="shared" si="61"/>
        <v>ES_B04213831_DoT_DE</v>
      </c>
      <c r="BB90" s="65" t="str">
        <f t="shared" si="62"/>
        <v>ES_B04213831_CPA_ES</v>
      </c>
      <c r="BC90" s="215" t="str">
        <f t="shared" si="63"/>
        <v>ES_B04213831_DoT_ES</v>
      </c>
      <c r="BD90" s="65" t="str">
        <f t="shared" si="64"/>
        <v>Grupo Salas-Aguila SL</v>
      </c>
      <c r="BE90" s="64" t="str">
        <f>VLOOKUP(C90,aux!$A$1:$B$260,2,FALSE)</f>
        <v>Spain</v>
      </c>
      <c r="BF90" s="64" t="str">
        <f>VLOOKUP(C90,aux!$A$1:$C$260,3,FALSE)</f>
        <v>Spanien</v>
      </c>
      <c r="BG90" s="66" t="str">
        <f t="shared" si="65"/>
        <v>represented by  Dolores Salas Aguila, administradora solidaria</v>
      </c>
      <c r="BH90" s="66" t="str">
        <f t="shared" si="78"/>
        <v>representado por Dolores Salas Aguila, administradora solidaria</v>
      </c>
      <c r="BI90" s="66">
        <f t="shared" si="88"/>
        <v>1</v>
      </c>
      <c r="BJ90" s="66"/>
      <c r="BK90" s="66"/>
      <c r="BL90" s="66" t="str">
        <f t="shared" si="79"/>
        <v/>
      </c>
      <c r="BM90" s="66" t="str">
        <f t="shared" si="80"/>
        <v>und</v>
      </c>
      <c r="BN90" s="66" t="str">
        <f t="shared" si="81"/>
        <v/>
      </c>
      <c r="BO90" s="66" t="str">
        <f t="shared" si="82"/>
        <v>y su</v>
      </c>
      <c r="BP90" s="216" t="str">
        <f>VLOOKUP(X90,aux!$G$1:$I$22,3,FALSE)</f>
        <v>cero coma ocho</v>
      </c>
      <c r="BQ90" s="66" t="str">
        <f t="shared" si="83"/>
        <v>Por</v>
      </c>
      <c r="BR90" s="66" t="str">
        <f>VLOOKUP(C90,aux!$D$1:$E$307,2,FALSE)</f>
        <v>España</v>
      </c>
      <c r="BS90" s="66" t="str">
        <f t="shared" si="84"/>
        <v>Un Mil</v>
      </c>
      <c r="BT90" s="66" t="str">
        <f t="shared" si="85"/>
        <v>Cero</v>
      </c>
      <c r="BU90" s="66" t="str">
        <f t="shared" si="86"/>
        <v>Cero</v>
      </c>
      <c r="BV90" s="137"/>
      <c r="BW90" s="51"/>
      <c r="BX90" s="137"/>
      <c r="BY90" s="143"/>
      <c r="BZ90" s="137"/>
      <c r="CA90" s="1112">
        <v>42921</v>
      </c>
      <c r="CB90" s="342">
        <v>42917</v>
      </c>
      <c r="CC90" s="342">
        <v>42920</v>
      </c>
      <c r="CD90" s="614" t="s">
        <v>199</v>
      </c>
      <c r="CE90" s="342">
        <v>42921</v>
      </c>
      <c r="CF90" s="614" t="s">
        <v>199</v>
      </c>
      <c r="CG90" s="342">
        <v>42922</v>
      </c>
      <c r="CH90" s="497"/>
      <c r="CI90" s="155">
        <v>1</v>
      </c>
      <c r="CJ90" s="67" t="s">
        <v>2311</v>
      </c>
      <c r="CK90" s="67" t="s">
        <v>2488</v>
      </c>
      <c r="CL90" s="102" t="str">
        <f t="shared" si="67"/>
        <v>Grupo Salas-Aguila SL_ ES_B04213831_DOT_EN_2sig</v>
      </c>
      <c r="CM90" s="102" t="str">
        <f t="shared" si="68"/>
        <v>Grupo Salas-Aguila SL_ES_B04213831_CPA_EN_2sig</v>
      </c>
      <c r="CN90" s="102" t="str">
        <f t="shared" si="69"/>
        <v>Grupo Salas-Aguila SL_ ES_B04213831_DOT_EN_2sig_stamped</v>
      </c>
      <c r="CO90" s="102" t="str">
        <f t="shared" si="70"/>
        <v>Grupo Salas-Aguila SL_ES_B04213831_DOT_EN_o</v>
      </c>
      <c r="CP90" s="102" t="str">
        <f t="shared" si="71"/>
        <v>Grupo Salas-Aguila SL_ES_B04213831_DOT_EN_o_stamped</v>
      </c>
      <c r="CQ90" s="102" t="str">
        <f t="shared" si="72"/>
        <v>Grupo Salas-Aguila SL_ES_B04213831_powers</v>
      </c>
      <c r="CR90" s="68" t="s">
        <v>49</v>
      </c>
      <c r="CS90" s="68" t="s">
        <v>49</v>
      </c>
      <c r="CT90" s="61" t="s">
        <v>1912</v>
      </c>
      <c r="CU90" s="148">
        <f t="shared" si="90"/>
        <v>1</v>
      </c>
      <c r="CV90" s="56" t="b">
        <v>1</v>
      </c>
      <c r="CW90" s="56" t="b">
        <v>1</v>
      </c>
      <c r="CX90" s="52"/>
      <c r="CY90" s="148"/>
      <c r="CZ90" s="148"/>
      <c r="DA90" s="315"/>
      <c r="DB90" s="315"/>
      <c r="DC90" s="148"/>
      <c r="DD90" s="148"/>
      <c r="DE90" s="315"/>
      <c r="DF90" s="315"/>
      <c r="DG90" s="61"/>
      <c r="DH90" s="61"/>
      <c r="DI90" s="61"/>
      <c r="DJ90" s="315"/>
      <c r="DK90" s="315"/>
      <c r="DL90" s="61"/>
      <c r="DM90" s="161"/>
      <c r="DN90" s="148"/>
      <c r="DO90" s="315"/>
      <c r="DP90" s="338"/>
      <c r="DQ90" s="940"/>
      <c r="DR90" s="342"/>
      <c r="DS90" s="522"/>
      <c r="DT90" s="69" t="s">
        <v>49</v>
      </c>
      <c r="DU90" s="69"/>
      <c r="DV90" s="87"/>
      <c r="DW90" s="87"/>
      <c r="DX90" s="87"/>
      <c r="DY90" s="87"/>
      <c r="DZ90" s="87"/>
      <c r="EA90" s="359" t="str">
        <f t="shared" si="73"/>
        <v>71</v>
      </c>
      <c r="EB90" s="359">
        <v>71</v>
      </c>
      <c r="EC90" s="88"/>
      <c r="ED90" s="88"/>
      <c r="EE90" s="88" t="e">
        <f>IF(#REF!=#REF!,"gleich","ungleich")</f>
        <v>#REF!</v>
      </c>
      <c r="EF90" s="186"/>
      <c r="EG90" s="186"/>
      <c r="EH90" s="186"/>
      <c r="EI90" s="186"/>
      <c r="EJ90" s="186"/>
      <c r="EK90" s="186"/>
      <c r="EL90" s="186"/>
      <c r="EM90" s="173"/>
      <c r="EN90" s="186"/>
      <c r="EO90" s="186"/>
      <c r="EP90" s="724"/>
      <c r="EQ90" s="382" t="s">
        <v>6088</v>
      </c>
      <c r="ER90" s="382" t="s">
        <v>6109</v>
      </c>
      <c r="ES90" s="382"/>
      <c r="ET90" s="108"/>
      <c r="EU90" s="182" t="str">
        <f t="shared" si="74"/>
        <v>Grupo Salas-Aguila SL, ES_B04213831_sinv.pdf</v>
      </c>
    </row>
    <row r="91" spans="1:172" ht="84">
      <c r="A91" s="1000" t="s">
        <v>737</v>
      </c>
      <c r="B91" s="638" t="s">
        <v>2166</v>
      </c>
      <c r="C91" s="338" t="s">
        <v>42</v>
      </c>
      <c r="D91" s="186" t="s">
        <v>739</v>
      </c>
      <c r="E91" s="186" t="s">
        <v>628</v>
      </c>
      <c r="F91" s="186" t="s">
        <v>59</v>
      </c>
      <c r="G91" s="186"/>
      <c r="H91" s="186"/>
      <c r="I91" s="191" t="s">
        <v>624</v>
      </c>
      <c r="J91" s="191" t="s">
        <v>2027</v>
      </c>
      <c r="K91" s="191" t="s">
        <v>2641</v>
      </c>
      <c r="L91" s="571" t="s">
        <v>629</v>
      </c>
      <c r="N91" s="846" t="s">
        <v>1750</v>
      </c>
      <c r="O91" s="384" t="s">
        <v>141</v>
      </c>
      <c r="P91" s="540">
        <v>38</v>
      </c>
      <c r="Q91" s="539">
        <v>1000</v>
      </c>
      <c r="R91" s="540">
        <v>0</v>
      </c>
      <c r="S91" s="338"/>
      <c r="T91" s="63"/>
      <c r="U91" s="63"/>
      <c r="V91" s="425">
        <v>0</v>
      </c>
      <c r="W91" s="425">
        <v>0</v>
      </c>
      <c r="X91" s="919">
        <v>0.75</v>
      </c>
      <c r="Y91" s="425">
        <v>2.5</v>
      </c>
      <c r="Z91" s="41" t="s">
        <v>45</v>
      </c>
      <c r="AA91" s="41" t="s">
        <v>45</v>
      </c>
      <c r="AB91" s="188" t="s">
        <v>3212</v>
      </c>
      <c r="AC91" s="13" t="s">
        <v>7377</v>
      </c>
      <c r="AD91" s="813" t="s">
        <v>5689</v>
      </c>
      <c r="AE91" s="723">
        <v>42928</v>
      </c>
      <c r="AF91" s="356"/>
      <c r="AG91" s="419"/>
      <c r="AH91" s="927" t="s">
        <v>38</v>
      </c>
      <c r="AI91" s="63" t="s">
        <v>5764</v>
      </c>
      <c r="AJ91" s="63" t="str">
        <f t="shared" si="77"/>
        <v>NO</v>
      </c>
      <c r="AK91" s="64" t="str">
        <f>VLOOKUP(X91,aux!$G$1:$I$22,2,FALSE)</f>
        <v>zero point seven five</v>
      </c>
      <c r="AL91" s="64" t="str">
        <f>VLOOKUP(X91,aux!$G$1:$J$22,4,FALSE)</f>
        <v>null komma sieben fünf</v>
      </c>
      <c r="AM91" s="214">
        <f t="shared" si="56"/>
        <v>75</v>
      </c>
      <c r="AN91" s="214" t="str">
        <f>IF(INT(AM91)=AM91,EnglishNumber(AM91), _xlfn.CONCAT(EnglishNumber(INT(AM91)), " point ", EnglishNumber(ROUND(INT((AM91 - INT(AM91)) * 10),  0)), " ", EnglishNumber(ROUND((AM91 - INT(AM91))*100 - (INT((AM91-INT(AM91))*10)*10), 0))))</f>
        <v>seventy-five</v>
      </c>
      <c r="AO91" s="214" t="str">
        <f>IF(INT(AM91)=AM91,FctZahl_In_Worten(AM91), _xlfn.CONCAT(FctZahl_In_Worten(INT(AM91)), " komma ", FctZahl_In_Worten(ROUND(INT((AM91 - INT(AM91)) * 10),  0)), " ", FctZahl_In_Worten(ROUND((AM91 - INT(AM91))*100 - (INT((AM91-INT(AM91))*10)*10), 0))))</f>
        <v>fünfundsiebzig</v>
      </c>
      <c r="AP91" s="64" t="str">
        <f>EnglishNumber(Q91)</f>
        <v>one thousand</v>
      </c>
      <c r="AQ91" s="64" t="str">
        <f>FctZahl_In_Worten(Q91)</f>
        <v>eintausend</v>
      </c>
      <c r="AR91" s="64" t="str">
        <f>FctZahl_In_Worten(R91)</f>
        <v>null</v>
      </c>
      <c r="AS91" s="64" t="str">
        <f>VLOOKUP(V91,aux!$K$1:$M$11,2,FALSE)</f>
        <v>zero</v>
      </c>
      <c r="AT91" s="64" t="str">
        <f>VLOOKUP(W91,aux!$K$1:$M$11,2,FALSE)</f>
        <v>zero</v>
      </c>
      <c r="AU91" s="64" t="str">
        <f t="shared" si="75"/>
        <v>For</v>
      </c>
      <c r="AV91" s="49" t="str">
        <f t="shared" si="87"/>
        <v>GUILLERMO COLLADO PEREZ, administrador único</v>
      </c>
      <c r="AW91" s="65" t="str">
        <f t="shared" si="57"/>
        <v>ES_B12298246_CPA_EN</v>
      </c>
      <c r="AX91" s="65" t="str">
        <f t="shared" si="58"/>
        <v>ES_B12298246_DoT_EN</v>
      </c>
      <c r="AY91" s="65" t="str">
        <f t="shared" si="59"/>
        <v>ES_B12298246_Dis_EN</v>
      </c>
      <c r="AZ91" s="65" t="str">
        <f t="shared" si="60"/>
        <v>ES_B12298246_CPA_DE</v>
      </c>
      <c r="BA91" s="65" t="str">
        <f t="shared" si="61"/>
        <v>ES_B12298246_DoT_DE</v>
      </c>
      <c r="BB91" s="65" t="str">
        <f t="shared" si="62"/>
        <v>ES_B12298246_CPA_ES</v>
      </c>
      <c r="BC91" s="215" t="str">
        <f t="shared" si="63"/>
        <v>ES_B12298246_DoT_ES</v>
      </c>
      <c r="BD91" s="65" t="str">
        <f t="shared" si="64"/>
        <v>HERCOTRANS SOCIEDAD LIMITADA</v>
      </c>
      <c r="BE91" s="64" t="str">
        <f>VLOOKUP(C91,aux!$A$1:$B$260,2,FALSE)</f>
        <v>Spain</v>
      </c>
      <c r="BF91" s="64" t="str">
        <f>VLOOKUP(C91,aux!$A$1:$C$260,3,FALSE)</f>
        <v>Spanien</v>
      </c>
      <c r="BG91" s="66" t="str">
        <f t="shared" si="65"/>
        <v>represented by  GUILLERMO COLLADO PEREZ, administrador único</v>
      </c>
      <c r="BH91" s="66" t="str">
        <f t="shared" si="78"/>
        <v>representado por GUILLERMO COLLADO PEREZ, administrador único</v>
      </c>
      <c r="BI91" s="66">
        <f t="shared" si="88"/>
        <v>1</v>
      </c>
      <c r="BJ91" s="66" t="str">
        <f>IF(H91="","","and its")</f>
        <v/>
      </c>
      <c r="BK91" s="66"/>
      <c r="BL91" s="66" t="str">
        <f t="shared" si="79"/>
        <v/>
      </c>
      <c r="BM91" s="66" t="str">
        <f t="shared" si="80"/>
        <v>und</v>
      </c>
      <c r="BN91" s="66" t="str">
        <f t="shared" si="81"/>
        <v/>
      </c>
      <c r="BO91" s="66" t="str">
        <f t="shared" si="82"/>
        <v>y su</v>
      </c>
      <c r="BP91" s="216" t="str">
        <f>VLOOKUP(X91,aux!$G$1:$I$22,3,FALSE)</f>
        <v>cero coma siete cinco</v>
      </c>
      <c r="BQ91" s="66" t="str">
        <f t="shared" si="83"/>
        <v>Por</v>
      </c>
      <c r="BR91" s="66" t="str">
        <f>VLOOKUP(C91,aux!$D$1:$E$307,2,FALSE)</f>
        <v>España</v>
      </c>
      <c r="BS91" s="66" t="str">
        <f t="shared" si="84"/>
        <v>Un Mil</v>
      </c>
      <c r="BT91" s="66" t="str">
        <f t="shared" si="85"/>
        <v>Cero</v>
      </c>
      <c r="BU91" s="66" t="str">
        <f t="shared" si="86"/>
        <v>Cero</v>
      </c>
      <c r="BV91" s="137"/>
      <c r="BW91" s="51"/>
      <c r="BX91" s="137"/>
      <c r="BY91" s="143"/>
      <c r="BZ91" s="137"/>
      <c r="CA91" s="1112">
        <v>42920</v>
      </c>
      <c r="CB91" s="342">
        <v>42920</v>
      </c>
      <c r="CC91" s="342">
        <v>42920</v>
      </c>
      <c r="CD91" s="806">
        <v>0.75</v>
      </c>
      <c r="CE91" s="342">
        <v>42921</v>
      </c>
      <c r="CF91" s="806">
        <v>0.41666666666666669</v>
      </c>
      <c r="CG91" s="342">
        <v>42922</v>
      </c>
      <c r="CH91" s="497"/>
      <c r="CI91" s="155"/>
      <c r="CJ91" s="67" t="s">
        <v>2312</v>
      </c>
      <c r="CK91" s="67" t="s">
        <v>2489</v>
      </c>
      <c r="CL91" s="102" t="str">
        <f t="shared" si="67"/>
        <v>HERCOTRANS SOCIEDAD LIMITADA_ ES_B12298246_DOT_EN_2sig</v>
      </c>
      <c r="CM91" s="102" t="str">
        <f t="shared" si="68"/>
        <v>HERCOTRANS SOCIEDAD LIMITADA_ES_B12298246_CPA_EN_2sig</v>
      </c>
      <c r="CN91" s="102" t="str">
        <f t="shared" si="69"/>
        <v>HERCOTRANS SOCIEDAD LIMITADA_ ES_B12298246_DOT_EN_2sig_stamped</v>
      </c>
      <c r="CO91" s="102" t="str">
        <f t="shared" si="70"/>
        <v>HERCOTRANS SOCIEDAD LIMITADA_ES_B12298246_DOT_EN_o</v>
      </c>
      <c r="CP91" s="102" t="str">
        <f t="shared" si="71"/>
        <v>HERCOTRANS SOCIEDAD LIMITADA_ES_B12298246_DOT_EN_o_stamped</v>
      </c>
      <c r="CQ91" s="102" t="str">
        <f t="shared" si="72"/>
        <v>HERCOTRANS SOCIEDAD LIMITADA_ES_B12298246_powers</v>
      </c>
      <c r="CR91" s="68" t="s">
        <v>49</v>
      </c>
      <c r="CS91" s="68" t="s">
        <v>49</v>
      </c>
      <c r="CT91" s="61" t="s">
        <v>1913</v>
      </c>
      <c r="CU91" s="148">
        <f t="shared" si="90"/>
        <v>1</v>
      </c>
      <c r="CV91" s="56" t="b">
        <v>1</v>
      </c>
      <c r="CW91" s="56" t="b">
        <v>1</v>
      </c>
      <c r="CX91" s="52"/>
      <c r="CY91" s="148"/>
      <c r="CZ91" s="148"/>
      <c r="DA91" s="315"/>
      <c r="DB91" s="315"/>
      <c r="DC91" s="148"/>
      <c r="DD91" s="148"/>
      <c r="DE91" s="315"/>
      <c r="DF91" s="315"/>
      <c r="DG91" s="61"/>
      <c r="DH91" s="61"/>
      <c r="DI91" s="61"/>
      <c r="DJ91" s="315"/>
      <c r="DK91" s="315"/>
      <c r="DL91" s="61"/>
      <c r="DM91" s="161"/>
      <c r="DN91" s="148"/>
      <c r="DO91" s="315" t="s">
        <v>2632</v>
      </c>
      <c r="DP91" s="338"/>
      <c r="DQ91" s="940"/>
      <c r="DR91" s="342"/>
      <c r="DS91" s="522"/>
      <c r="DT91" s="69" t="s">
        <v>49</v>
      </c>
      <c r="DU91" s="69"/>
      <c r="DV91" s="87"/>
      <c r="DW91" s="87"/>
      <c r="DX91" s="87"/>
      <c r="DY91" s="87"/>
      <c r="DZ91" s="87"/>
      <c r="EA91" s="359" t="str">
        <f t="shared" si="73"/>
        <v>72</v>
      </c>
      <c r="EB91" s="359">
        <v>72</v>
      </c>
      <c r="EC91" s="88"/>
      <c r="ED91" s="88"/>
      <c r="EE91" s="88" t="e">
        <f>IF(CX90=#REF!,"gleich","ungleich")</f>
        <v>#REF!</v>
      </c>
      <c r="EF91" s="186"/>
      <c r="EG91" s="186"/>
      <c r="EH91" s="186"/>
      <c r="EI91" s="186"/>
      <c r="EJ91" s="186"/>
      <c r="EK91" s="186"/>
      <c r="EL91" s="186"/>
      <c r="EM91" s="173"/>
      <c r="EN91" s="186"/>
      <c r="EO91" s="186"/>
      <c r="EP91" s="724"/>
      <c r="EQ91" s="382" t="s">
        <v>6088</v>
      </c>
      <c r="ER91" s="382" t="s">
        <v>6109</v>
      </c>
      <c r="ES91" s="382"/>
      <c r="ET91" s="108"/>
      <c r="EU91" s="182" t="str">
        <f t="shared" si="74"/>
        <v>HERCOTRANS SOCIEDAD LIMITADA, ES_B12298246_sinv.pdf</v>
      </c>
      <c r="EV91" s="169"/>
      <c r="EW91" s="169"/>
      <c r="EX91" s="169"/>
      <c r="EY91" s="169"/>
      <c r="EZ91" s="169"/>
      <c r="FA91" s="169"/>
      <c r="FB91" s="169"/>
      <c r="FC91" s="169"/>
      <c r="FD91" s="169"/>
      <c r="FE91" s="169"/>
      <c r="FF91" s="169"/>
      <c r="FG91" s="169"/>
      <c r="FH91" s="169"/>
      <c r="FI91" s="169"/>
      <c r="FJ91" s="169"/>
      <c r="FK91" s="169"/>
      <c r="FL91" s="169"/>
      <c r="FM91" s="169"/>
      <c r="FN91" s="169"/>
      <c r="FO91" s="169"/>
      <c r="FP91" s="169"/>
    </row>
    <row r="92" spans="1:172" ht="76.5">
      <c r="A92" s="1000" t="s">
        <v>338</v>
      </c>
      <c r="B92" s="638" t="s">
        <v>2153</v>
      </c>
      <c r="C92" s="338" t="s">
        <v>42</v>
      </c>
      <c r="D92" s="178" t="s">
        <v>2735</v>
      </c>
      <c r="E92" s="186" t="s">
        <v>342</v>
      </c>
      <c r="F92" s="186" t="s">
        <v>341</v>
      </c>
      <c r="G92" s="186"/>
      <c r="H92" s="186"/>
      <c r="I92" s="191" t="s">
        <v>2816</v>
      </c>
      <c r="J92" s="191" t="s">
        <v>6731</v>
      </c>
      <c r="K92" s="191" t="s">
        <v>343</v>
      </c>
      <c r="L92" s="571" t="s">
        <v>194</v>
      </c>
      <c r="N92" s="846" t="s">
        <v>1716</v>
      </c>
      <c r="O92" s="384" t="s">
        <v>165</v>
      </c>
      <c r="P92" s="540">
        <v>9</v>
      </c>
      <c r="Q92" s="539">
        <v>1000</v>
      </c>
      <c r="R92" s="540">
        <v>0</v>
      </c>
      <c r="S92" s="338"/>
      <c r="T92" s="63"/>
      <c r="U92" s="63"/>
      <c r="V92" s="425">
        <v>100</v>
      </c>
      <c r="W92" s="425">
        <v>50</v>
      </c>
      <c r="X92" s="919">
        <v>0.7</v>
      </c>
      <c r="Y92" s="425">
        <v>2.5</v>
      </c>
      <c r="Z92" s="41" t="s">
        <v>45</v>
      </c>
      <c r="AA92" s="41" t="s">
        <v>45</v>
      </c>
      <c r="AB92" s="188" t="s">
        <v>3212</v>
      </c>
      <c r="AC92" s="13" t="s">
        <v>7377</v>
      </c>
      <c r="AD92" s="813" t="s">
        <v>5689</v>
      </c>
      <c r="AE92" s="723">
        <v>42928</v>
      </c>
      <c r="AF92" s="356" t="s">
        <v>7566</v>
      </c>
      <c r="AG92" s="419"/>
      <c r="AH92" s="927" t="s">
        <v>38</v>
      </c>
      <c r="AI92" s="63" t="s">
        <v>5764</v>
      </c>
      <c r="AJ92" s="63" t="str">
        <f t="shared" si="77"/>
        <v>NO</v>
      </c>
      <c r="AK92" s="64" t="str">
        <f>VLOOKUP(X92,aux!$G$1:$I$22,2,FALSE)</f>
        <v>zero point seven</v>
      </c>
      <c r="AL92" s="64" t="str">
        <f>VLOOKUP(X92,aux!$G$1:$J$22,4,FALSE)</f>
        <v>null komma sieben</v>
      </c>
      <c r="AM92" s="214">
        <f t="shared" si="56"/>
        <v>70</v>
      </c>
      <c r="AN92" s="214" t="str">
        <f>IF(INT(AM92)=AM92,EnglishNumber(AM92), _xlfn.CONCAT(EnglishNumber(INT(AM92)), " point ", EnglishNumber(ROUND(INT((AM92 - INT(AM92)) * 10),  0)), " ", EnglishNumber(ROUND((AM92 - INT(AM92))*100 - (INT((AM92-INT(AM92))*10)*10), 0))))</f>
        <v>seventy</v>
      </c>
      <c r="AO92" s="214" t="str">
        <f>IF(INT(AM92)=AM92,FctZahl_In_Worten(AM92), _xlfn.CONCAT(FctZahl_In_Worten(INT(AM92)), " komma ", FctZahl_In_Worten(ROUND(INT((AM92 - INT(AM92)) * 10),  0)), " ", FctZahl_In_Worten(ROUND((AM92 - INT(AM92))*100 - (INT((AM92-INT(AM92))*10)*10), 0))))</f>
        <v>siebzig</v>
      </c>
      <c r="AP92" s="64" t="str">
        <f>EnglishNumber(Q92)</f>
        <v>one thousand</v>
      </c>
      <c r="AQ92" s="64" t="str">
        <f>FctZahl_In_Worten(Q92)</f>
        <v>eintausend</v>
      </c>
      <c r="AR92" s="64" t="str">
        <f>FctZahl_In_Worten(R92)</f>
        <v>null</v>
      </c>
      <c r="AS92" s="64" t="str">
        <f>VLOOKUP(V92,aux!$K$1:$M$11,2,FALSE)</f>
        <v>one hundred</v>
      </c>
      <c r="AT92" s="64" t="str">
        <f>VLOOKUP(W92,aux!$K$1:$M$11,2,FALSE)</f>
        <v>fifty</v>
      </c>
      <c r="AU92" s="64" t="str">
        <f t="shared" si="75"/>
        <v>For</v>
      </c>
      <c r="AV92" s="49" t="str">
        <f t="shared" si="87"/>
        <v>Francisco Garcia Camilo, Administrador solidario</v>
      </c>
      <c r="AW92" s="65" t="str">
        <f t="shared" si="57"/>
        <v>ES_B04278248_CPA_EN</v>
      </c>
      <c r="AX92" s="65" t="str">
        <f t="shared" si="58"/>
        <v>ES_B04278248_DoT_EN</v>
      </c>
      <c r="AY92" s="65" t="str">
        <f t="shared" si="59"/>
        <v>ES_B04278248_Dis_EN</v>
      </c>
      <c r="AZ92" s="65" t="str">
        <f t="shared" si="60"/>
        <v>ES_B04278248_CPA_DE</v>
      </c>
      <c r="BA92" s="65" t="str">
        <f t="shared" si="61"/>
        <v>ES_B04278248_DoT_DE</v>
      </c>
      <c r="BB92" s="65" t="str">
        <f t="shared" si="62"/>
        <v>ES_B04278248_CPA_ES</v>
      </c>
      <c r="BC92" s="215" t="str">
        <f t="shared" si="63"/>
        <v>ES_B04278248_DoT_ES</v>
      </c>
      <c r="BD92" s="65" t="str">
        <f t="shared" si="64"/>
        <v>HERMANOS GARCIA CAMILO SL</v>
      </c>
      <c r="BE92" s="64" t="str">
        <f>VLOOKUP(C92,aux!$A$1:$B$260,2,FALSE)</f>
        <v>Spain</v>
      </c>
      <c r="BF92" s="64" t="str">
        <f>VLOOKUP(C92,aux!$A$1:$C$260,3,FALSE)</f>
        <v>Spanien</v>
      </c>
      <c r="BG92" s="66" t="str">
        <f t="shared" si="65"/>
        <v>represented by  Francisco Garcia Camilo, Administrador solidario</v>
      </c>
      <c r="BH92" s="66" t="str">
        <f t="shared" si="78"/>
        <v>representado por Francisco Garcia Camilo, Administrador solidario</v>
      </c>
      <c r="BI92" s="66">
        <f t="shared" si="88"/>
        <v>1</v>
      </c>
      <c r="BJ92" s="66" t="str">
        <f>IF(H92="","","and its")</f>
        <v/>
      </c>
      <c r="BK92" s="66" t="str">
        <f>IF(I92="","","and its")</f>
        <v>and its</v>
      </c>
      <c r="BL92" s="66" t="str">
        <f t="shared" si="79"/>
        <v/>
      </c>
      <c r="BM92" s="66" t="str">
        <f t="shared" si="80"/>
        <v>und</v>
      </c>
      <c r="BN92" s="66" t="str">
        <f t="shared" si="81"/>
        <v/>
      </c>
      <c r="BO92" s="66" t="str">
        <f t="shared" si="82"/>
        <v>y su</v>
      </c>
      <c r="BP92" s="216" t="str">
        <f>VLOOKUP(X92,aux!$G$1:$I$22,3,FALSE)</f>
        <v xml:space="preserve">cero coma siete </v>
      </c>
      <c r="BQ92" s="66" t="str">
        <f t="shared" si="83"/>
        <v>Por</v>
      </c>
      <c r="BR92" s="66" t="str">
        <f>VLOOKUP(C92,aux!$D$1:$E$307,2,FALSE)</f>
        <v>España</v>
      </c>
      <c r="BS92" s="66" t="str">
        <f t="shared" si="84"/>
        <v>Un Mil</v>
      </c>
      <c r="BT92" s="66" t="str">
        <f t="shared" si="85"/>
        <v>Ciento</v>
      </c>
      <c r="BU92" s="66" t="str">
        <f t="shared" si="86"/>
        <v>Cincuenta</v>
      </c>
      <c r="BV92" s="319"/>
      <c r="BW92" s="52" t="s">
        <v>195</v>
      </c>
      <c r="BX92" s="137">
        <v>42916</v>
      </c>
      <c r="BY92" s="143" t="s">
        <v>197</v>
      </c>
      <c r="BZ92" s="138">
        <v>42919</v>
      </c>
      <c r="CA92" s="1112" t="s">
        <v>199</v>
      </c>
      <c r="CB92" s="342">
        <v>42916</v>
      </c>
      <c r="CC92" s="342">
        <v>42921</v>
      </c>
      <c r="CD92" s="614" t="s">
        <v>199</v>
      </c>
      <c r="CE92" s="342">
        <v>42922</v>
      </c>
      <c r="CF92" s="614" t="s">
        <v>199</v>
      </c>
      <c r="CG92" s="342">
        <v>42926</v>
      </c>
      <c r="CH92" s="497"/>
      <c r="CI92" s="155"/>
      <c r="CJ92" s="67" t="s">
        <v>2313</v>
      </c>
      <c r="CK92" s="67" t="s">
        <v>2490</v>
      </c>
      <c r="CL92" s="102" t="str">
        <f t="shared" si="67"/>
        <v>HERMANOS GARCIA CAMILO SL_ ES_B04278248_DOT_EN_2sig</v>
      </c>
      <c r="CM92" s="102" t="str">
        <f t="shared" si="68"/>
        <v>HERMANOS GARCIA CAMILO SL_ES_B04278248_CPA_EN_2sig</v>
      </c>
      <c r="CN92" s="102" t="str">
        <f t="shared" si="69"/>
        <v>HERMANOS GARCIA CAMILO SL_ ES_B04278248_DOT_EN_2sig_stamped</v>
      </c>
      <c r="CO92" s="102" t="str">
        <f t="shared" si="70"/>
        <v>HERMANOS GARCIA CAMILO SL_ES_B04278248_DOT_EN_o</v>
      </c>
      <c r="CP92" s="102" t="str">
        <f t="shared" si="71"/>
        <v>HERMANOS GARCIA CAMILO SL_ES_B04278248_DOT_EN_o_stamped</v>
      </c>
      <c r="CQ92" s="102" t="str">
        <f t="shared" si="72"/>
        <v>HERMANOS GARCIA CAMILO SL_ES_B04278248_powers</v>
      </c>
      <c r="CR92" s="68" t="s">
        <v>49</v>
      </c>
      <c r="CS92" s="68" t="s">
        <v>49</v>
      </c>
      <c r="CT92" s="52" t="s">
        <v>49</v>
      </c>
      <c r="CU92" s="148">
        <f t="shared" si="90"/>
        <v>1</v>
      </c>
      <c r="CV92" s="56" t="b">
        <v>1</v>
      </c>
      <c r="CW92" s="56" t="b">
        <v>1</v>
      </c>
      <c r="CX92" s="71" t="s">
        <v>196</v>
      </c>
      <c r="CY92" s="148"/>
      <c r="CZ92" s="148"/>
      <c r="DA92" s="315"/>
      <c r="DB92" s="315"/>
      <c r="DC92" s="148"/>
      <c r="DD92" s="148"/>
      <c r="DE92" s="315"/>
      <c r="DF92" s="315"/>
      <c r="DG92" s="61"/>
      <c r="DH92" s="61"/>
      <c r="DI92" s="61"/>
      <c r="DJ92" s="315"/>
      <c r="DK92" s="315"/>
      <c r="DL92" s="61"/>
      <c r="DM92" s="161"/>
      <c r="DN92" s="148"/>
      <c r="DO92" s="315" t="s">
        <v>2734</v>
      </c>
      <c r="DP92" s="338"/>
      <c r="DQ92" s="940"/>
      <c r="DR92" s="342"/>
      <c r="DS92" s="522"/>
      <c r="DT92" s="69" t="s">
        <v>49</v>
      </c>
      <c r="DU92" s="69"/>
      <c r="DV92" s="87"/>
      <c r="DW92" s="87"/>
      <c r="DX92" s="87"/>
      <c r="DY92" s="87"/>
      <c r="DZ92" s="87"/>
      <c r="EA92" s="359" t="str">
        <f t="shared" si="73"/>
        <v>73</v>
      </c>
      <c r="EB92" s="359">
        <v>73</v>
      </c>
      <c r="EC92" s="88"/>
      <c r="ED92" s="88"/>
      <c r="EE92" s="88" t="e">
        <f>IF(CX91=#REF!,"gleich","ungleich")</f>
        <v>#REF!</v>
      </c>
      <c r="EF92" s="186"/>
      <c r="EG92" s="186"/>
      <c r="EH92" s="186"/>
      <c r="EI92" s="186"/>
      <c r="EJ92" s="186"/>
      <c r="EK92" s="186"/>
      <c r="EL92" s="186"/>
      <c r="EM92" s="173"/>
      <c r="EN92" s="186"/>
      <c r="EO92" s="186"/>
      <c r="EP92" s="445"/>
      <c r="EQ92" s="382" t="s">
        <v>6088</v>
      </c>
      <c r="ER92" s="382" t="s">
        <v>6109</v>
      </c>
      <c r="ES92" s="382"/>
      <c r="ET92" s="108"/>
      <c r="EU92" s="182" t="str">
        <f t="shared" si="74"/>
        <v>HERMANOS GARCIA CAMILO SL, ES_B04278248_sinv.pdf</v>
      </c>
    </row>
    <row r="93" spans="1:172" ht="84">
      <c r="A93" s="1000" t="s">
        <v>344</v>
      </c>
      <c r="B93" s="638" t="s">
        <v>4668</v>
      </c>
      <c r="C93" s="338" t="s">
        <v>42</v>
      </c>
      <c r="D93" s="186" t="s">
        <v>292</v>
      </c>
      <c r="E93" s="186"/>
      <c r="F93" s="186"/>
      <c r="G93" s="186"/>
      <c r="H93" s="186"/>
      <c r="I93" s="191" t="s">
        <v>46</v>
      </c>
      <c r="J93" s="297" t="s">
        <v>6738</v>
      </c>
      <c r="K93" s="191" t="s">
        <v>2648</v>
      </c>
      <c r="L93" s="571" t="s">
        <v>48</v>
      </c>
      <c r="N93" s="846" t="s">
        <v>1684</v>
      </c>
      <c r="O93" s="384" t="s">
        <v>416</v>
      </c>
      <c r="P93" s="540">
        <v>2</v>
      </c>
      <c r="Q93" s="539">
        <v>1000</v>
      </c>
      <c r="R93" s="540">
        <v>0</v>
      </c>
      <c r="S93" s="338"/>
      <c r="T93" s="63"/>
      <c r="U93" s="63"/>
      <c r="V93" s="425">
        <v>0</v>
      </c>
      <c r="W93" s="425">
        <v>0</v>
      </c>
      <c r="X93" s="919">
        <v>0.75</v>
      </c>
      <c r="Y93" s="425">
        <v>2.5</v>
      </c>
      <c r="Z93" s="41" t="s">
        <v>45</v>
      </c>
      <c r="AA93" s="41" t="s">
        <v>45</v>
      </c>
      <c r="AB93" s="188" t="s">
        <v>3212</v>
      </c>
      <c r="AC93" s="13" t="s">
        <v>7377</v>
      </c>
      <c r="AD93" s="813" t="s">
        <v>5689</v>
      </c>
      <c r="AE93" s="723">
        <v>42928</v>
      </c>
      <c r="AF93" s="356"/>
      <c r="AG93" s="419"/>
      <c r="AH93" s="927" t="s">
        <v>192</v>
      </c>
      <c r="AI93" s="63" t="s">
        <v>5764</v>
      </c>
      <c r="AJ93" s="63" t="str">
        <f t="shared" si="77"/>
        <v>NO</v>
      </c>
      <c r="AK93" s="64" t="str">
        <f>VLOOKUP(X93,aux!$G$1:$I$22,2,FALSE)</f>
        <v>zero point seven five</v>
      </c>
      <c r="AL93" s="64" t="str">
        <f>VLOOKUP(X93,aux!$G$1:$J$22,4,FALSE)</f>
        <v>null komma sieben fünf</v>
      </c>
      <c r="AM93" s="214">
        <f t="shared" si="56"/>
        <v>75</v>
      </c>
      <c r="AN93" s="214" t="str">
        <f>IF(INT(AM93)=AM93,EnglishNumber(AM93), _xlfn.CONCAT(EnglishNumber(INT(AM93)), " point ", EnglishNumber(ROUND(INT((AM93 - INT(AM93)) * 10),  0)), " ", EnglishNumber(ROUND((AM93 - INT(AM93))*100 - (INT((AM93-INT(AM93))*10)*10), 0))))</f>
        <v>seventy-five</v>
      </c>
      <c r="AO93" s="214" t="str">
        <f>IF(INT(AM93)=AM93,FctZahl_In_Worten(AM93), _xlfn.CONCAT(FctZahl_In_Worten(INT(AM93)), " komma ", FctZahl_In_Worten(ROUND(INT((AM93 - INT(AM93)) * 10),  0)), " ", FctZahl_In_Worten(ROUND((AM93 - INT(AM93))*100 - (INT((AM93-INT(AM93))*10)*10), 0))))</f>
        <v>fünfundsiebzig</v>
      </c>
      <c r="AP93" s="64" t="str">
        <f>EnglishNumber(Q93)</f>
        <v>one thousand</v>
      </c>
      <c r="AQ93" s="64" t="str">
        <f>FctZahl_In_Worten(Q93)</f>
        <v>eintausend</v>
      </c>
      <c r="AR93" s="64" t="str">
        <f>FctZahl_In_Worten(R93)</f>
        <v>null</v>
      </c>
      <c r="AS93" s="64" t="str">
        <f>VLOOKUP(V93,aux!$K$1:$M$11,2,FALSE)</f>
        <v>zero</v>
      </c>
      <c r="AT93" s="64" t="str">
        <f>VLOOKUP(W93,aux!$K$1:$M$11,2,FALSE)</f>
        <v>zero</v>
      </c>
      <c r="AU93" s="64" t="str">
        <f t="shared" si="75"/>
        <v/>
      </c>
      <c r="AV93" s="49" t="str">
        <f t="shared" si="87"/>
        <v/>
      </c>
      <c r="AW93" s="65" t="str">
        <f t="shared" si="57"/>
        <v>ES_15072308V_CPA_EN</v>
      </c>
      <c r="AX93" s="65" t="str">
        <f t="shared" si="58"/>
        <v>ES_15072308V_DoT_EN</v>
      </c>
      <c r="AY93" s="65" t="str">
        <f t="shared" si="59"/>
        <v>ES_15072308V_Dis_EN</v>
      </c>
      <c r="AZ93" s="65" t="str">
        <f t="shared" si="60"/>
        <v>ES_15072308V_CPA_DE</v>
      </c>
      <c r="BA93" s="65" t="str">
        <f t="shared" si="61"/>
        <v>ES_15072308V_DoT_DE</v>
      </c>
      <c r="BB93" s="65" t="str">
        <f t="shared" si="62"/>
        <v>ES_15072308V_CPA_ES</v>
      </c>
      <c r="BC93" s="215" t="str">
        <f t="shared" si="63"/>
        <v>ES_15072308V_DoT_ES</v>
      </c>
      <c r="BD93" s="65" t="str">
        <f t="shared" si="64"/>
        <v>HERMENEGILDO PALACIOS ARRIBAS</v>
      </c>
      <c r="BE93" s="64" t="str">
        <f>VLOOKUP(C93,aux!$A$1:$B$260,2,FALSE)</f>
        <v>Spain</v>
      </c>
      <c r="BF93" s="64" t="str">
        <f>VLOOKUP(C93,aux!$A$1:$C$260,3,FALSE)</f>
        <v>Spanien</v>
      </c>
      <c r="BG93" s="66" t="str">
        <f t="shared" si="65"/>
        <v/>
      </c>
      <c r="BH93" s="66" t="str">
        <f t="shared" si="78"/>
        <v/>
      </c>
      <c r="BI93" s="66">
        <f t="shared" si="88"/>
        <v>0</v>
      </c>
      <c r="BJ93" s="66" t="str">
        <f>IF(H93="","","and its")</f>
        <v/>
      </c>
      <c r="BK93" s="66" t="str">
        <f>IF(I93="","","and its")</f>
        <v>and its</v>
      </c>
      <c r="BL93" s="66" t="str">
        <f t="shared" si="79"/>
        <v/>
      </c>
      <c r="BM93" s="66" t="str">
        <f t="shared" si="80"/>
        <v>und</v>
      </c>
      <c r="BN93" s="66" t="str">
        <f t="shared" si="81"/>
        <v/>
      </c>
      <c r="BO93" s="66" t="str">
        <f t="shared" si="82"/>
        <v>y su</v>
      </c>
      <c r="BP93" s="216" t="str">
        <f>VLOOKUP(X93,aux!$G$1:$I$22,3,FALSE)</f>
        <v>cero coma siete cinco</v>
      </c>
      <c r="BQ93" s="66" t="str">
        <f t="shared" si="83"/>
        <v>Por</v>
      </c>
      <c r="BR93" s="66" t="str">
        <f>VLOOKUP(C93,aux!$D$1:$E$307,2,FALSE)</f>
        <v>España</v>
      </c>
      <c r="BS93" s="66" t="str">
        <f t="shared" si="84"/>
        <v>Un Mil</v>
      </c>
      <c r="BT93" s="66" t="str">
        <f t="shared" si="85"/>
        <v>Cero</v>
      </c>
      <c r="BU93" s="66" t="str">
        <f t="shared" si="86"/>
        <v>Cero</v>
      </c>
      <c r="BV93" s="137"/>
      <c r="BW93" s="51"/>
      <c r="BX93" s="137"/>
      <c r="BY93" s="143"/>
      <c r="BZ93" s="137"/>
      <c r="CA93" s="1112">
        <v>42920</v>
      </c>
      <c r="CB93" s="342">
        <v>42920</v>
      </c>
      <c r="CC93" s="342">
        <v>42920</v>
      </c>
      <c r="CD93" s="614" t="s">
        <v>199</v>
      </c>
      <c r="CE93" s="342">
        <v>42921</v>
      </c>
      <c r="CF93" s="614" t="s">
        <v>199</v>
      </c>
      <c r="CG93" s="342">
        <v>42922</v>
      </c>
      <c r="CH93" s="497"/>
      <c r="CI93" s="155">
        <v>1</v>
      </c>
      <c r="CJ93" s="67" t="s">
        <v>2314</v>
      </c>
      <c r="CK93" s="67" t="s">
        <v>2491</v>
      </c>
      <c r="CL93" s="102" t="str">
        <f t="shared" si="67"/>
        <v>HERMENEGILDO PALACIOS ARRIBAS_ ES_15072308V_DOT_EN_2sig</v>
      </c>
      <c r="CM93" s="102" t="str">
        <f t="shared" si="68"/>
        <v>HERMENEGILDO PALACIOS ARRIBAS_ES_15072308V_CPA_EN_2sig</v>
      </c>
      <c r="CN93" s="102" t="str">
        <f t="shared" si="69"/>
        <v>HERMENEGILDO PALACIOS ARRIBAS_ ES_15072308V_DOT_EN_2sig_stamped</v>
      </c>
      <c r="CO93" s="102" t="str">
        <f t="shared" si="70"/>
        <v>HERMENEGILDO PALACIOS ARRIBAS_ES_15072308V_DOT_EN_o</v>
      </c>
      <c r="CP93" s="102" t="str">
        <f t="shared" si="71"/>
        <v>HERMENEGILDO PALACIOS ARRIBAS_ES_15072308V_DOT_EN_o_stamped</v>
      </c>
      <c r="CQ93" s="102" t="str">
        <f t="shared" si="72"/>
        <v>HERMENEGILDO PALACIOS ARRIBAS_ES_15072308V_powers</v>
      </c>
      <c r="CR93" s="68" t="s">
        <v>49</v>
      </c>
      <c r="CS93" s="68" t="s">
        <v>49</v>
      </c>
      <c r="CT93" s="61" t="s">
        <v>49</v>
      </c>
      <c r="CU93" s="148">
        <f t="shared" si="90"/>
        <v>1</v>
      </c>
      <c r="CV93" s="56" t="b">
        <v>1</v>
      </c>
      <c r="CW93" s="56" t="b">
        <v>1</v>
      </c>
      <c r="CX93" s="52"/>
      <c r="CY93" s="148"/>
      <c r="CZ93" s="148"/>
      <c r="DA93" s="315"/>
      <c r="DB93" s="315"/>
      <c r="DC93" s="148"/>
      <c r="DD93" s="148"/>
      <c r="DE93" s="315"/>
      <c r="DF93" s="315"/>
      <c r="DG93" s="61"/>
      <c r="DH93" s="61"/>
      <c r="DI93" s="61"/>
      <c r="DJ93" s="315"/>
      <c r="DK93" s="315"/>
      <c r="DL93" s="61"/>
      <c r="DM93" s="161"/>
      <c r="DN93" s="148"/>
      <c r="DO93" s="315" t="s">
        <v>2632</v>
      </c>
      <c r="DP93" s="338"/>
      <c r="DQ93" s="940"/>
      <c r="DR93" s="342"/>
      <c r="DS93" s="522"/>
      <c r="DT93" s="69" t="s">
        <v>49</v>
      </c>
      <c r="DU93" s="69"/>
      <c r="DV93" s="87"/>
      <c r="DW93" s="87"/>
      <c r="DX93" s="87"/>
      <c r="DY93" s="87"/>
      <c r="DZ93" s="87"/>
      <c r="EA93" s="359" t="str">
        <f t="shared" si="73"/>
        <v>74</v>
      </c>
      <c r="EB93" s="359">
        <v>74</v>
      </c>
      <c r="EC93" s="88"/>
      <c r="ED93" s="88"/>
      <c r="EE93" s="88" t="e">
        <f>IF(CX92=#REF!,"gleich","ungleich")</f>
        <v>#REF!</v>
      </c>
      <c r="EF93" s="186"/>
      <c r="EG93" s="186"/>
      <c r="EH93" s="186"/>
      <c r="EI93" s="186"/>
      <c r="EJ93" s="186"/>
      <c r="EK93" s="186"/>
      <c r="EL93" s="186"/>
      <c r="EM93" s="173"/>
      <c r="EN93" s="186"/>
      <c r="EO93" s="186"/>
      <c r="EP93" s="445"/>
      <c r="EQ93" s="382" t="s">
        <v>6100</v>
      </c>
      <c r="ER93" s="382" t="s">
        <v>6100</v>
      </c>
      <c r="ES93" s="382"/>
      <c r="ET93" s="108"/>
      <c r="EU93" s="182" t="str">
        <f t="shared" si="74"/>
        <v>HERMENEGILDO PALACIOS ARRIBAS, ES_15072308V_sinv.pdf</v>
      </c>
    </row>
    <row r="94" spans="1:172" ht="120">
      <c r="A94" s="1000" t="s">
        <v>750</v>
      </c>
      <c r="B94" s="638" t="s">
        <v>2132</v>
      </c>
      <c r="C94" s="338" t="s">
        <v>42</v>
      </c>
      <c r="D94" s="186" t="s">
        <v>3307</v>
      </c>
      <c r="E94" s="186" t="s">
        <v>3330</v>
      </c>
      <c r="F94" s="186" t="s">
        <v>743</v>
      </c>
      <c r="G94" s="186" t="s">
        <v>3329</v>
      </c>
      <c r="H94" s="186" t="s">
        <v>743</v>
      </c>
      <c r="I94" s="191" t="s">
        <v>599</v>
      </c>
      <c r="J94" s="191" t="s">
        <v>6728</v>
      </c>
      <c r="K94" s="191"/>
      <c r="L94" s="571" t="s">
        <v>601</v>
      </c>
      <c r="M94" s="199"/>
      <c r="N94" s="846" t="s">
        <v>1754</v>
      </c>
      <c r="O94" s="384" t="s">
        <v>141</v>
      </c>
      <c r="P94" s="540">
        <v>36</v>
      </c>
      <c r="Q94" s="539">
        <v>1000</v>
      </c>
      <c r="R94" s="540">
        <v>0</v>
      </c>
      <c r="S94" s="338"/>
      <c r="T94" s="63"/>
      <c r="U94" s="63"/>
      <c r="V94" s="425">
        <v>0</v>
      </c>
      <c r="W94" s="425">
        <v>0</v>
      </c>
      <c r="X94" s="919">
        <v>0.8</v>
      </c>
      <c r="Y94" s="425">
        <v>2.5</v>
      </c>
      <c r="Z94" s="41" t="s">
        <v>45</v>
      </c>
      <c r="AA94" s="41" t="s">
        <v>45</v>
      </c>
      <c r="AB94" s="188" t="s">
        <v>3212</v>
      </c>
      <c r="AC94" s="13" t="s">
        <v>7377</v>
      </c>
      <c r="AD94" s="813" t="s">
        <v>5689</v>
      </c>
      <c r="AE94" s="723">
        <v>42928</v>
      </c>
      <c r="AF94" s="807" t="s">
        <v>7569</v>
      </c>
      <c r="AG94" s="419"/>
      <c r="AH94" s="927" t="s">
        <v>38</v>
      </c>
      <c r="AI94" s="63" t="s">
        <v>5764</v>
      </c>
      <c r="AJ94" s="63" t="str">
        <f t="shared" si="77"/>
        <v>NO</v>
      </c>
      <c r="AK94" s="64" t="str">
        <f>VLOOKUP(X94,aux!$G$1:$I$22,2,FALSE)</f>
        <v>zero point eight</v>
      </c>
      <c r="AL94" s="64" t="str">
        <f>VLOOKUP(X94,aux!$G$1:$J$22,4,FALSE)</f>
        <v>null komma acht</v>
      </c>
      <c r="AM94" s="214">
        <f t="shared" si="56"/>
        <v>80</v>
      </c>
      <c r="AN94" s="214" t="str">
        <f>IF(INT(AM94)=AM94,EnglishNumber(AM94), _xlfn.CONCAT(EnglishNumber(INT(AM94)), " point ", EnglishNumber(ROUND(INT((AM94 - INT(AM94)) * 10),  0)), " ", EnglishNumber(ROUND((AM94 - INT(AM94))*100 - (INT((AM94-INT(AM94))*10)*10), 0))))</f>
        <v>eighty</v>
      </c>
      <c r="AO94" s="214" t="str">
        <f>IF(INT(AM94)=AM94,FctZahl_In_Worten(AM94), _xlfn.CONCAT(FctZahl_In_Worten(INT(AM94)), " komma ", FctZahl_In_Worten(ROUND(INT((AM94 - INT(AM94)) * 10),  0)), " ", FctZahl_In_Worten(ROUND((AM94 - INT(AM94))*100 - (INT((AM94-INT(AM94))*10)*10), 0))))</f>
        <v>achtzig</v>
      </c>
      <c r="AP94" s="64" t="str">
        <f>EnglishNumber(Q94)</f>
        <v>one thousand</v>
      </c>
      <c r="AQ94" s="64" t="str">
        <f>FctZahl_In_Worten(Q94)</f>
        <v>eintausend</v>
      </c>
      <c r="AR94" s="64" t="str">
        <f>FctZahl_In_Worten(R94)</f>
        <v>null</v>
      </c>
      <c r="AS94" s="64" t="str">
        <f>VLOOKUP(V94,aux!$K$1:$M$11,2,FALSE)</f>
        <v>zero</v>
      </c>
      <c r="AT94" s="64" t="str">
        <f>VLOOKUP(W94,aux!$K$1:$M$11,2,FALSE)</f>
        <v>zero</v>
      </c>
      <c r="AU94" s="64" t="str">
        <f t="shared" si="75"/>
        <v>For</v>
      </c>
      <c r="AV94" s="49" t="str">
        <f t="shared" si="87"/>
        <v>Alejandro Montull Burillo (DNI 17.207.560 H ), APODERADO MANCOMUNADO and José García García (NIF 40.880.155 R ), APODERADO MANCOMUNADO</v>
      </c>
      <c r="AW94" s="65" t="str">
        <f t="shared" si="57"/>
        <v>ES_A22008395_CPA_EN</v>
      </c>
      <c r="AX94" s="65" t="str">
        <f t="shared" si="58"/>
        <v>ES_A22008395_DoT_EN</v>
      </c>
      <c r="AY94" s="65" t="str">
        <f t="shared" si="59"/>
        <v>ES_A22008395_Dis_EN</v>
      </c>
      <c r="AZ94" s="65" t="str">
        <f t="shared" si="60"/>
        <v>ES_A22008395_CPA_DE</v>
      </c>
      <c r="BA94" s="65" t="str">
        <f t="shared" si="61"/>
        <v>ES_A22008395_DoT_DE</v>
      </c>
      <c r="BB94" s="65" t="str">
        <f t="shared" si="62"/>
        <v>ES_A22008395_CPA_ES</v>
      </c>
      <c r="BC94" s="215" t="str">
        <f t="shared" si="63"/>
        <v>ES_A22008395_DoT_ES</v>
      </c>
      <c r="BD94" s="65" t="str">
        <f t="shared" si="64"/>
        <v>HORMIGONES GIRAL, SA</v>
      </c>
      <c r="BE94" s="64" t="str">
        <f>VLOOKUP(C94,aux!$A$1:$B$260,2,FALSE)</f>
        <v>Spain</v>
      </c>
      <c r="BF94" s="64" t="str">
        <f>VLOOKUP(C94,aux!$A$1:$C$260,3,FALSE)</f>
        <v>Spanien</v>
      </c>
      <c r="BG94" s="66" t="str">
        <f t="shared" si="65"/>
        <v>represented by  Alejandro Montull Burillo (DNI 17.207.560 H ), APODERADO MANCOMUNADO and José García García (NIF 40.880.155 R ), APODERADO MANCOMUNADO</v>
      </c>
      <c r="BH94" s="66" t="str">
        <f t="shared" si="78"/>
        <v>representado por Alejandro Montull Burillo (DNI 17.207.560 H ), APODERADO MANCOMUNADO and José García García (NIF 40.880.155 R ), APODERADO MANCOMUNADO</v>
      </c>
      <c r="BI94" s="66">
        <f t="shared" si="88"/>
        <v>2</v>
      </c>
      <c r="BJ94" s="66"/>
      <c r="BK94" s="66"/>
      <c r="BL94" s="66" t="str">
        <f t="shared" si="79"/>
        <v>und</v>
      </c>
      <c r="BM94" s="66" t="str">
        <f t="shared" si="80"/>
        <v>und</v>
      </c>
      <c r="BN94" s="66" t="str">
        <f t="shared" si="81"/>
        <v>y su</v>
      </c>
      <c r="BO94" s="66" t="str">
        <f t="shared" si="82"/>
        <v>y su</v>
      </c>
      <c r="BP94" s="216" t="str">
        <f>VLOOKUP(X94,aux!$G$1:$I$22,3,FALSE)</f>
        <v>cero coma ocho</v>
      </c>
      <c r="BQ94" s="66" t="str">
        <f t="shared" si="83"/>
        <v>Por</v>
      </c>
      <c r="BR94" s="66" t="str">
        <f>VLOOKUP(C94,aux!$D$1:$E$307,2,FALSE)</f>
        <v>España</v>
      </c>
      <c r="BS94" s="66" t="str">
        <f t="shared" si="84"/>
        <v>Un Mil</v>
      </c>
      <c r="BT94" s="66" t="str">
        <f t="shared" si="85"/>
        <v>Cero</v>
      </c>
      <c r="BU94" s="66" t="str">
        <f t="shared" si="86"/>
        <v>Cero</v>
      </c>
      <c r="BV94" s="137"/>
      <c r="BW94" s="51"/>
      <c r="BX94" s="137"/>
      <c r="BY94" s="143"/>
      <c r="BZ94" s="137"/>
      <c r="CA94" s="1112"/>
      <c r="CB94" s="342">
        <v>42921</v>
      </c>
      <c r="CC94" s="342">
        <v>42921</v>
      </c>
      <c r="CD94" s="614" t="s">
        <v>199</v>
      </c>
      <c r="CE94" s="342">
        <v>42922</v>
      </c>
      <c r="CF94" s="614" t="s">
        <v>199</v>
      </c>
      <c r="CG94" s="342">
        <v>42922</v>
      </c>
      <c r="CH94" s="497"/>
      <c r="CI94" s="155"/>
      <c r="CJ94" s="67" t="s">
        <v>2315</v>
      </c>
      <c r="CK94" s="62" t="s">
        <v>2602</v>
      </c>
      <c r="CL94" s="102" t="str">
        <f t="shared" si="67"/>
        <v>HORMIGONES GIRAL, SA_ ES_A22008395_DOT_EN_2sig</v>
      </c>
      <c r="CM94" s="102" t="str">
        <f t="shared" si="68"/>
        <v>HORMIGONES GIRAL, SA_ES_A22008395_CPA_EN_2sig</v>
      </c>
      <c r="CN94" s="102" t="str">
        <f t="shared" si="69"/>
        <v>HORMIGONES GIRAL, SA_ ES_A22008395_DOT_EN_2sig_stamped</v>
      </c>
      <c r="CO94" s="102" t="str">
        <f t="shared" si="70"/>
        <v>HORMIGONES GIRAL, SA_ES_A22008395_DOT_EN_o</v>
      </c>
      <c r="CP94" s="102" t="str">
        <f t="shared" si="71"/>
        <v>HORMIGONES GIRAL, SA_ES_A22008395_DOT_EN_o_stamped</v>
      </c>
      <c r="CQ94" s="102" t="str">
        <f t="shared" si="72"/>
        <v>HORMIGONES GIRAL, SA_ES_A22008395_powers</v>
      </c>
      <c r="CR94" s="68" t="s">
        <v>49</v>
      </c>
      <c r="CS94" s="68" t="s">
        <v>49</v>
      </c>
      <c r="CT94" s="61" t="s">
        <v>49</v>
      </c>
      <c r="CU94" s="148">
        <f t="shared" si="90"/>
        <v>1</v>
      </c>
      <c r="CV94" s="56" t="b">
        <v>1</v>
      </c>
      <c r="CW94" s="56" t="b">
        <v>1</v>
      </c>
      <c r="CX94" s="52"/>
      <c r="CY94" s="148"/>
      <c r="CZ94" s="148"/>
      <c r="DA94" s="315"/>
      <c r="DB94" s="315"/>
      <c r="DC94" s="148"/>
      <c r="DD94" s="148"/>
      <c r="DE94" s="315"/>
      <c r="DF94" s="315"/>
      <c r="DG94" s="61"/>
      <c r="DH94" s="61"/>
      <c r="DI94" s="61"/>
      <c r="DJ94" s="315"/>
      <c r="DK94" s="315"/>
      <c r="DL94" s="61"/>
      <c r="DM94" s="161"/>
      <c r="DN94" s="148"/>
      <c r="DO94" s="315" t="s">
        <v>3002</v>
      </c>
      <c r="DP94" s="338"/>
      <c r="DQ94" s="940"/>
      <c r="DR94" s="342"/>
      <c r="DS94" s="522"/>
      <c r="DT94" s="69" t="s">
        <v>49</v>
      </c>
      <c r="DU94" s="69"/>
      <c r="DV94" s="87"/>
      <c r="DW94" s="87"/>
      <c r="DX94" s="87"/>
      <c r="DY94" s="87"/>
      <c r="DZ94" s="87"/>
      <c r="EA94" s="359" t="str">
        <f t="shared" si="73"/>
        <v>75</v>
      </c>
      <c r="EB94" s="359">
        <v>75</v>
      </c>
      <c r="EC94" s="88"/>
      <c r="ED94" s="88"/>
      <c r="EE94" s="88" t="e">
        <f>IF(CX93=#REF!,"gleich","ungleich")</f>
        <v>#REF!</v>
      </c>
      <c r="EF94" s="186"/>
      <c r="EG94" s="186"/>
      <c r="EH94" s="186"/>
      <c r="EI94" s="186"/>
      <c r="EJ94" s="186"/>
      <c r="EK94" s="186"/>
      <c r="EL94" s="186"/>
      <c r="EM94" s="173"/>
      <c r="EN94" s="186"/>
      <c r="EO94" s="186"/>
      <c r="EP94" s="724"/>
      <c r="EQ94" s="382" t="s">
        <v>6089</v>
      </c>
      <c r="ER94" s="382" t="s">
        <v>6111</v>
      </c>
      <c r="ES94" s="382"/>
      <c r="ET94" s="108"/>
      <c r="EU94" s="182" t="str">
        <f t="shared" si="74"/>
        <v>HORMIGONES GIRAL, S.A., ES_A22008395_sinv.pdf</v>
      </c>
    </row>
    <row r="95" spans="1:172" ht="76.5">
      <c r="A95" s="1000" t="s">
        <v>861</v>
      </c>
      <c r="B95" s="638" t="s">
        <v>4669</v>
      </c>
      <c r="C95" s="338" t="s">
        <v>42</v>
      </c>
      <c r="D95" s="186" t="s">
        <v>863</v>
      </c>
      <c r="E95" s="186"/>
      <c r="F95" s="186"/>
      <c r="G95" s="186"/>
      <c r="H95" s="186"/>
      <c r="I95" s="191" t="s">
        <v>2761</v>
      </c>
      <c r="J95" s="186" t="s">
        <v>6729</v>
      </c>
      <c r="K95" s="191" t="s">
        <v>2631</v>
      </c>
      <c r="L95" s="571" t="s">
        <v>763</v>
      </c>
      <c r="N95" s="846" t="s">
        <v>7416</v>
      </c>
      <c r="O95" s="384" t="s">
        <v>1757</v>
      </c>
      <c r="P95" s="540"/>
      <c r="Q95" s="539">
        <v>100</v>
      </c>
      <c r="R95" s="540">
        <v>0</v>
      </c>
      <c r="S95" s="338"/>
      <c r="T95" s="63"/>
      <c r="U95" s="63"/>
      <c r="V95" s="425">
        <v>0</v>
      </c>
      <c r="W95" s="425">
        <v>0</v>
      </c>
      <c r="X95" s="919">
        <v>0.7</v>
      </c>
      <c r="Y95" s="425">
        <v>2.5</v>
      </c>
      <c r="Z95" s="41" t="s">
        <v>45</v>
      </c>
      <c r="AA95" s="41" t="s">
        <v>45</v>
      </c>
      <c r="AB95" s="188" t="s">
        <v>3212</v>
      </c>
      <c r="AC95" s="13" t="s">
        <v>7377</v>
      </c>
      <c r="AD95" s="813" t="s">
        <v>5689</v>
      </c>
      <c r="AE95" s="723">
        <v>42928</v>
      </c>
      <c r="AF95" s="356"/>
      <c r="AG95" s="419"/>
      <c r="AH95" s="927" t="s">
        <v>192</v>
      </c>
      <c r="AI95" s="63" t="s">
        <v>5764</v>
      </c>
      <c r="AJ95" s="63" t="str">
        <f t="shared" si="77"/>
        <v>NO</v>
      </c>
      <c r="AK95" s="64" t="str">
        <f>VLOOKUP(X95,aux!$G$1:$I$22,2,FALSE)</f>
        <v>zero point seven</v>
      </c>
      <c r="AL95" s="64" t="str">
        <f>VLOOKUP(X95,aux!$G$1:$J$22,4,FALSE)</f>
        <v>null komma sieben</v>
      </c>
      <c r="AM95" s="214">
        <f t="shared" si="56"/>
        <v>70</v>
      </c>
      <c r="AN95" s="214" t="str">
        <f>IF(INT(AM95)=AM95,EnglishNumber(AM95), _xlfn.CONCAT(EnglishNumber(INT(AM95)), " point ", EnglishNumber(ROUND(INT((AM95 - INT(AM95)) * 10),  0)), " ", EnglishNumber(ROUND((AM95 - INT(AM95))*100 - (INT((AM95-INT(AM95))*10)*10), 0))))</f>
        <v>seventy</v>
      </c>
      <c r="AO95" s="214" t="str">
        <f>IF(INT(AM95)=AM95,FctZahl_In_Worten(AM95), _xlfn.CONCAT(FctZahl_In_Worten(INT(AM95)), " komma ", FctZahl_In_Worten(ROUND(INT((AM95 - INT(AM95)) * 10),  0)), " ", FctZahl_In_Worten(ROUND((AM95 - INT(AM95))*100 - (INT((AM95-INT(AM95))*10)*10), 0))))</f>
        <v>siebzig</v>
      </c>
      <c r="AP95" s="64" t="str">
        <f>EnglishNumber(Q95)</f>
        <v>one hundred</v>
      </c>
      <c r="AQ95" s="64" t="str">
        <f>FctZahl_In_Worten(Q95)</f>
        <v>einhundert</v>
      </c>
      <c r="AR95" s="64" t="str">
        <f>FctZahl_In_Worten(R95)</f>
        <v>null</v>
      </c>
      <c r="AS95" s="64" t="str">
        <f>VLOOKUP(V95,aux!$K$1:$M$11,2,FALSE)</f>
        <v>zero</v>
      </c>
      <c r="AT95" s="64" t="str">
        <f>VLOOKUP(W95,aux!$K$1:$M$11,2,FALSE)</f>
        <v>zero</v>
      </c>
      <c r="AU95" s="64" t="str">
        <f t="shared" si="75"/>
        <v/>
      </c>
      <c r="AV95" s="49" t="str">
        <f t="shared" si="87"/>
        <v/>
      </c>
      <c r="AW95" s="65" t="str">
        <f t="shared" si="57"/>
        <v>ES_72499133M_CPA_EN</v>
      </c>
      <c r="AX95" s="65" t="str">
        <f t="shared" si="58"/>
        <v>ES_72499133M_DoT_EN</v>
      </c>
      <c r="AY95" s="65" t="str">
        <f t="shared" si="59"/>
        <v>ES_72499133M_Dis_EN</v>
      </c>
      <c r="AZ95" s="65" t="str">
        <f t="shared" si="60"/>
        <v>ES_72499133M_CPA_DE</v>
      </c>
      <c r="BA95" s="65" t="str">
        <f t="shared" si="61"/>
        <v>ES_72499133M_DoT_DE</v>
      </c>
      <c r="BB95" s="65" t="str">
        <f t="shared" si="62"/>
        <v>ES_72499133M_CPA_ES</v>
      </c>
      <c r="BC95" s="215" t="str">
        <f t="shared" si="63"/>
        <v>ES_72499133M_DoT_ES</v>
      </c>
      <c r="BD95" s="65" t="str">
        <f t="shared" si="64"/>
        <v>IBA ARRIZABALO LIZASO</v>
      </c>
      <c r="BE95" s="64" t="str">
        <f>VLOOKUP(C95,aux!$A$1:$B$260,2,FALSE)</f>
        <v>Spain</v>
      </c>
      <c r="BF95" s="64" t="str">
        <f>VLOOKUP(C95,aux!$A$1:$C$260,3,FALSE)</f>
        <v>Spanien</v>
      </c>
      <c r="BG95" s="66" t="str">
        <f t="shared" si="65"/>
        <v/>
      </c>
      <c r="BH95" s="66" t="str">
        <f t="shared" si="78"/>
        <v/>
      </c>
      <c r="BI95" s="66">
        <f t="shared" si="88"/>
        <v>0</v>
      </c>
      <c r="BJ95" s="66"/>
      <c r="BK95" s="66"/>
      <c r="BL95" s="66" t="str">
        <f t="shared" si="79"/>
        <v/>
      </c>
      <c r="BM95" s="66" t="str">
        <f t="shared" si="80"/>
        <v>und</v>
      </c>
      <c r="BN95" s="66" t="str">
        <f t="shared" si="81"/>
        <v/>
      </c>
      <c r="BO95" s="66" t="str">
        <f t="shared" si="82"/>
        <v>y su</v>
      </c>
      <c r="BP95" s="216" t="str">
        <f>VLOOKUP(X95,aux!$G$1:$I$22,3,FALSE)</f>
        <v xml:space="preserve">cero coma siete </v>
      </c>
      <c r="BQ95" s="66" t="str">
        <f t="shared" si="83"/>
        <v>Por</v>
      </c>
      <c r="BR95" s="66" t="str">
        <f>VLOOKUP(C95,aux!$D$1:$E$307,2,FALSE)</f>
        <v>España</v>
      </c>
      <c r="BS95" s="66" t="str">
        <f t="shared" si="84"/>
        <v>Ciento</v>
      </c>
      <c r="BT95" s="66" t="str">
        <f t="shared" si="85"/>
        <v>Cero</v>
      </c>
      <c r="BU95" s="66" t="str">
        <f t="shared" si="86"/>
        <v>Cero</v>
      </c>
      <c r="BV95" s="137"/>
      <c r="BW95" s="51"/>
      <c r="BX95" s="137"/>
      <c r="BY95" s="143"/>
      <c r="BZ95" s="137"/>
      <c r="CA95" s="1112">
        <v>42921</v>
      </c>
      <c r="CB95" s="342">
        <v>42921</v>
      </c>
      <c r="CC95" s="342">
        <v>42921</v>
      </c>
      <c r="CD95" s="614" t="s">
        <v>199</v>
      </c>
      <c r="CE95" s="342">
        <v>42922</v>
      </c>
      <c r="CF95" s="614" t="s">
        <v>199</v>
      </c>
      <c r="CG95" s="342">
        <v>42922</v>
      </c>
      <c r="CH95" s="497"/>
      <c r="CI95" s="155">
        <v>1</v>
      </c>
      <c r="CJ95" s="67" t="s">
        <v>2316</v>
      </c>
      <c r="CK95" s="67" t="s">
        <v>2492</v>
      </c>
      <c r="CL95" s="102" t="str">
        <f t="shared" si="67"/>
        <v>IBA ARRIZABALO LIZASO_ ES_72499133M_DOT_EN_2sig</v>
      </c>
      <c r="CM95" s="102" t="str">
        <f t="shared" si="68"/>
        <v>IBA ARRIZABALO LIZASO_ES_72499133M_CPA_EN_2sig</v>
      </c>
      <c r="CN95" s="102" t="str">
        <f t="shared" si="69"/>
        <v>IBA ARRIZABALO LIZASO_ ES_72499133M_DOT_EN_2sig_stamped</v>
      </c>
      <c r="CO95" s="102" t="str">
        <f t="shared" si="70"/>
        <v>IBA ARRIZABALO LIZASO_ES_72499133M_DOT_EN_o</v>
      </c>
      <c r="CP95" s="102" t="str">
        <f t="shared" si="71"/>
        <v>IBA ARRIZABALO LIZASO_ES_72499133M_DOT_EN_o_stamped</v>
      </c>
      <c r="CQ95" s="102" t="str">
        <f t="shared" si="72"/>
        <v>IBA ARRIZABALO LIZASO_ES_72499133M_powers</v>
      </c>
      <c r="CR95" s="68" t="s">
        <v>49</v>
      </c>
      <c r="CS95" s="68" t="s">
        <v>49</v>
      </c>
      <c r="CT95" s="61" t="s">
        <v>49</v>
      </c>
      <c r="CU95" s="148">
        <f t="shared" si="90"/>
        <v>1</v>
      </c>
      <c r="CV95" s="56" t="b">
        <v>1</v>
      </c>
      <c r="CW95" s="56" t="b">
        <v>1</v>
      </c>
      <c r="CX95" s="52"/>
      <c r="CY95" s="148"/>
      <c r="CZ95" s="148"/>
      <c r="DA95" s="315"/>
      <c r="DB95" s="315"/>
      <c r="DC95" s="148"/>
      <c r="DD95" s="148"/>
      <c r="DE95" s="315"/>
      <c r="DF95" s="315"/>
      <c r="DG95" s="61"/>
      <c r="DH95" s="61"/>
      <c r="DI95" s="61"/>
      <c r="DJ95" s="315"/>
      <c r="DK95" s="315"/>
      <c r="DL95" s="61"/>
      <c r="DM95" s="161"/>
      <c r="DN95" s="148"/>
      <c r="DO95" s="315" t="s">
        <v>2632</v>
      </c>
      <c r="DP95" s="338"/>
      <c r="DQ95" s="940"/>
      <c r="DR95" s="342"/>
      <c r="DS95" s="522"/>
      <c r="DT95" s="69" t="s">
        <v>49</v>
      </c>
      <c r="DU95" s="69"/>
      <c r="DV95" s="87"/>
      <c r="DW95" s="87"/>
      <c r="DX95" s="87"/>
      <c r="DY95" s="87"/>
      <c r="DZ95" s="87"/>
      <c r="EA95" s="359" t="str">
        <f t="shared" si="73"/>
        <v>76</v>
      </c>
      <c r="EB95" s="359">
        <v>76</v>
      </c>
      <c r="EC95" s="88"/>
      <c r="ED95" s="88"/>
      <c r="EE95" s="88" t="e">
        <f>IF(CX94=#REF!,"gleich","ungleich")</f>
        <v>#REF!</v>
      </c>
      <c r="EF95" s="186"/>
      <c r="EG95" s="186"/>
      <c r="EH95" s="186"/>
      <c r="EI95" s="186"/>
      <c r="EJ95" s="186"/>
      <c r="EK95" s="186"/>
      <c r="EL95" s="186"/>
      <c r="EM95" s="173"/>
      <c r="EN95" s="186"/>
      <c r="EO95" s="186"/>
      <c r="EP95" s="724"/>
      <c r="EQ95" s="382" t="s">
        <v>6100</v>
      </c>
      <c r="ER95" s="382" t="s">
        <v>6100</v>
      </c>
      <c r="ES95" s="382"/>
      <c r="ET95" s="108"/>
      <c r="EU95" s="182" t="str">
        <f t="shared" si="74"/>
        <v>IBA ARRIZABALO LIZASO, ES_72499133M_sinv.pdf</v>
      </c>
    </row>
    <row r="96" spans="1:172" ht="120">
      <c r="A96" s="530" t="s">
        <v>346</v>
      </c>
      <c r="B96" s="638" t="s">
        <v>2205</v>
      </c>
      <c r="C96" s="338" t="s">
        <v>42</v>
      </c>
      <c r="D96" s="186" t="s">
        <v>348</v>
      </c>
      <c r="E96" s="186" t="s">
        <v>349</v>
      </c>
      <c r="F96" s="186" t="s">
        <v>200</v>
      </c>
      <c r="G96" s="186" t="s">
        <v>350</v>
      </c>
      <c r="H96" s="186" t="s">
        <v>200</v>
      </c>
      <c r="I96" s="191" t="s">
        <v>173</v>
      </c>
      <c r="J96" s="191" t="s">
        <v>3254</v>
      </c>
      <c r="K96" s="191"/>
      <c r="L96" s="571" t="s">
        <v>174</v>
      </c>
      <c r="N96" s="846" t="s">
        <v>1791</v>
      </c>
      <c r="O96" s="384" t="s">
        <v>1792</v>
      </c>
      <c r="P96" s="540"/>
      <c r="Q96" s="539">
        <v>1000</v>
      </c>
      <c r="R96" s="540">
        <v>0</v>
      </c>
      <c r="S96" s="338"/>
      <c r="T96" s="63"/>
      <c r="U96" s="63"/>
      <c r="V96" s="425">
        <v>100</v>
      </c>
      <c r="W96" s="425">
        <v>50</v>
      </c>
      <c r="X96" s="919">
        <v>0.75</v>
      </c>
      <c r="Y96" s="425">
        <v>2.5</v>
      </c>
      <c r="Z96" s="41" t="s">
        <v>45</v>
      </c>
      <c r="AA96" s="41" t="s">
        <v>45</v>
      </c>
      <c r="AB96" s="188" t="s">
        <v>3212</v>
      </c>
      <c r="AC96" s="13" t="s">
        <v>7377</v>
      </c>
      <c r="AD96" s="813" t="s">
        <v>5689</v>
      </c>
      <c r="AE96" s="723">
        <v>42928</v>
      </c>
      <c r="AF96" s="807" t="s">
        <v>7568</v>
      </c>
      <c r="AG96" s="419"/>
      <c r="AH96" s="927" t="s">
        <v>38</v>
      </c>
      <c r="AI96" s="63" t="s">
        <v>5764</v>
      </c>
      <c r="AJ96" s="63" t="str">
        <f t="shared" si="77"/>
        <v>NO</v>
      </c>
      <c r="AK96" s="64" t="str">
        <f>VLOOKUP(X96,aux!$G$1:$I$22,2,FALSE)</f>
        <v>zero point seven five</v>
      </c>
      <c r="AL96" s="64" t="str">
        <f>VLOOKUP(X96,aux!$G$1:$J$22,4,FALSE)</f>
        <v>null komma sieben fünf</v>
      </c>
      <c r="AM96" s="214">
        <f t="shared" si="56"/>
        <v>75</v>
      </c>
      <c r="AN96" s="214" t="str">
        <f>IF(INT(AM96)=AM96,EnglishNumber(AM96), _xlfn.CONCAT(EnglishNumber(INT(AM96)), " point ", EnglishNumber(ROUND(INT((AM96 - INT(AM96)) * 10),  0)), " ", EnglishNumber(ROUND((AM96 - INT(AM96))*100 - (INT((AM96-INT(AM96))*10)*10), 0))))</f>
        <v>seventy-five</v>
      </c>
      <c r="AO96" s="214" t="str">
        <f>IF(INT(AM96)=AM96,FctZahl_In_Worten(AM96), _xlfn.CONCAT(FctZahl_In_Worten(INT(AM96)), " komma ", FctZahl_In_Worten(ROUND(INT((AM96 - INT(AM96)) * 10),  0)), " ", FctZahl_In_Worten(ROUND((AM96 - INT(AM96))*100 - (INT((AM96-INT(AM96))*10)*10), 0))))</f>
        <v>fünfundsiebzig</v>
      </c>
      <c r="AP96" s="64" t="str">
        <f>EnglishNumber(Q96)</f>
        <v>one thousand</v>
      </c>
      <c r="AQ96" s="64" t="str">
        <f>FctZahl_In_Worten(Q96)</f>
        <v>eintausend</v>
      </c>
      <c r="AR96" s="64" t="str">
        <f>FctZahl_In_Worten(R96)</f>
        <v>null</v>
      </c>
      <c r="AS96" s="64" t="str">
        <f>VLOOKUP(V96,aux!$K$1:$M$11,2,FALSE)</f>
        <v>one hundred</v>
      </c>
      <c r="AT96" s="64" t="str">
        <f>VLOOKUP(W96,aux!$K$1:$M$11,2,FALSE)</f>
        <v>fifty</v>
      </c>
      <c r="AU96" s="64" t="str">
        <f t="shared" si="75"/>
        <v>For</v>
      </c>
      <c r="AV96" s="49" t="str">
        <f t="shared" si="87"/>
        <v>JUAN LUIS TORTOSA RODRIGUEZ, administrador mancomunado and ALEJANDRO TORTOSA RODRIGUEZ, administrador mancomunado</v>
      </c>
      <c r="AW96" s="65" t="str">
        <f t="shared" si="57"/>
        <v>ES_B54017637_CPA_EN</v>
      </c>
      <c r="AX96" s="65" t="str">
        <f t="shared" si="58"/>
        <v>ES_B54017637_DoT_EN</v>
      </c>
      <c r="AY96" s="65" t="str">
        <f t="shared" si="59"/>
        <v>ES_B54017637_Dis_EN</v>
      </c>
      <c r="AZ96" s="65" t="str">
        <f t="shared" si="60"/>
        <v>ES_B54017637_CPA_DE</v>
      </c>
      <c r="BA96" s="65" t="str">
        <f t="shared" si="61"/>
        <v>ES_B54017637_DoT_DE</v>
      </c>
      <c r="BB96" s="65" t="str">
        <f t="shared" si="62"/>
        <v>ES_B54017637_CPA_ES</v>
      </c>
      <c r="BC96" s="215" t="str">
        <f t="shared" si="63"/>
        <v>ES_B54017637_DoT_ES</v>
      </c>
      <c r="BD96" s="65" t="str">
        <f t="shared" si="64"/>
        <v>IBENSE LOGISTICA SL</v>
      </c>
      <c r="BE96" s="64" t="str">
        <f>VLOOKUP(C96,aux!$A$1:$B$260,2,FALSE)</f>
        <v>Spain</v>
      </c>
      <c r="BF96" s="64" t="str">
        <f>VLOOKUP(C96,aux!$A$1:$C$260,3,FALSE)</f>
        <v>Spanien</v>
      </c>
      <c r="BG96" s="66" t="str">
        <f t="shared" si="65"/>
        <v>represented by  JUAN LUIS TORTOSA RODRIGUEZ, administrador mancomunado and ALEJANDRO TORTOSA RODRIGUEZ, administrador mancomunado</v>
      </c>
      <c r="BH96" s="66" t="str">
        <f t="shared" si="78"/>
        <v>representado por JUAN LUIS TORTOSA RODRIGUEZ, administrador mancomunado and ALEJANDRO TORTOSA RODRIGUEZ, administrador mancomunado</v>
      </c>
      <c r="BI96" s="66">
        <f t="shared" si="88"/>
        <v>2</v>
      </c>
      <c r="BJ96" s="66" t="str">
        <f>IF(H96="","","and its")</f>
        <v>and its</v>
      </c>
      <c r="BK96" s="66" t="str">
        <f>IF(I96="","","and its")</f>
        <v>and its</v>
      </c>
      <c r="BL96" s="66" t="str">
        <f t="shared" si="79"/>
        <v>und</v>
      </c>
      <c r="BM96" s="66" t="str">
        <f t="shared" si="80"/>
        <v>und</v>
      </c>
      <c r="BN96" s="66" t="str">
        <f t="shared" si="81"/>
        <v>y su</v>
      </c>
      <c r="BO96" s="66" t="str">
        <f t="shared" si="82"/>
        <v>y su</v>
      </c>
      <c r="BP96" s="216" t="str">
        <f>VLOOKUP(X96,aux!$G$1:$I$22,3,FALSE)</f>
        <v>cero coma siete cinco</v>
      </c>
      <c r="BQ96" s="66" t="str">
        <f t="shared" si="83"/>
        <v>Por</v>
      </c>
      <c r="BR96" s="66" t="str">
        <f>VLOOKUP(C96,aux!$D$1:$E$307,2,FALSE)</f>
        <v>España</v>
      </c>
      <c r="BS96" s="66" t="str">
        <f t="shared" si="84"/>
        <v>Un Mil</v>
      </c>
      <c r="BT96" s="66" t="str">
        <f t="shared" si="85"/>
        <v>Ciento</v>
      </c>
      <c r="BU96" s="66" t="str">
        <f t="shared" si="86"/>
        <v>Cincuenta</v>
      </c>
      <c r="BV96" s="137"/>
      <c r="BW96" s="51"/>
      <c r="BX96" s="137"/>
      <c r="BY96" s="143"/>
      <c r="BZ96" s="137"/>
      <c r="CA96" s="1112">
        <v>42920</v>
      </c>
      <c r="CB96" s="342">
        <v>42919</v>
      </c>
      <c r="CC96" s="342">
        <v>42920</v>
      </c>
      <c r="CD96" s="614" t="s">
        <v>199</v>
      </c>
      <c r="CE96" s="342">
        <v>42921</v>
      </c>
      <c r="CF96" s="614" t="s">
        <v>199</v>
      </c>
      <c r="CG96" s="342">
        <v>42922</v>
      </c>
      <c r="CH96" s="497"/>
      <c r="CI96" s="155">
        <v>1</v>
      </c>
      <c r="CJ96" s="67" t="s">
        <v>2317</v>
      </c>
      <c r="CK96" s="67" t="s">
        <v>2493</v>
      </c>
      <c r="CL96" s="102" t="str">
        <f t="shared" si="67"/>
        <v>IBENSE LOGISTICA SL_ ES_B54017637_DOT_EN_2sig</v>
      </c>
      <c r="CM96" s="102" t="str">
        <f t="shared" si="68"/>
        <v>IBENSE LOGISTICA SL_ES_B54017637_CPA_EN_2sig</v>
      </c>
      <c r="CN96" s="102" t="str">
        <f t="shared" si="69"/>
        <v>IBENSE LOGISTICA SL_ ES_B54017637_DOT_EN_2sig_stamped</v>
      </c>
      <c r="CO96" s="102" t="str">
        <f t="shared" si="70"/>
        <v>IBENSE LOGISTICA SL_ES_B54017637_DOT_EN_o</v>
      </c>
      <c r="CP96" s="102" t="str">
        <f t="shared" si="71"/>
        <v>IBENSE LOGISTICA SL_ES_B54017637_DOT_EN_o_stamped</v>
      </c>
      <c r="CQ96" s="102" t="str">
        <f t="shared" si="72"/>
        <v>IBENSE LOGISTICA SL_ES_B54017637_powers</v>
      </c>
      <c r="CR96" s="68" t="s">
        <v>49</v>
      </c>
      <c r="CS96" s="68" t="s">
        <v>49</v>
      </c>
      <c r="CT96" s="61" t="s">
        <v>49</v>
      </c>
      <c r="CU96" s="148">
        <f t="shared" si="90"/>
        <v>1</v>
      </c>
      <c r="CV96" s="56" t="b">
        <v>1</v>
      </c>
      <c r="CW96" s="56" t="b">
        <v>1</v>
      </c>
      <c r="CX96" s="52"/>
      <c r="CY96" s="148"/>
      <c r="CZ96" s="148"/>
      <c r="DA96" s="315"/>
      <c r="DB96" s="315"/>
      <c r="DC96" s="148"/>
      <c r="DD96" s="148"/>
      <c r="DE96" s="315"/>
      <c r="DF96" s="315"/>
      <c r="DG96" s="61"/>
      <c r="DH96" s="61"/>
      <c r="DI96" s="61"/>
      <c r="DJ96" s="315"/>
      <c r="DK96" s="315"/>
      <c r="DL96" s="61"/>
      <c r="DM96" s="161"/>
      <c r="DN96" s="148"/>
      <c r="DO96" s="315" t="s">
        <v>3001</v>
      </c>
      <c r="DP96" s="338"/>
      <c r="DQ96" s="940"/>
      <c r="DR96" s="342"/>
      <c r="DS96" s="522"/>
      <c r="DT96" s="69" t="s">
        <v>49</v>
      </c>
      <c r="DU96" s="69"/>
      <c r="DV96" s="87"/>
      <c r="DW96" s="87"/>
      <c r="DX96" s="87"/>
      <c r="DY96" s="87"/>
      <c r="DZ96" s="87"/>
      <c r="EA96" s="359" t="str">
        <f t="shared" si="73"/>
        <v>77</v>
      </c>
      <c r="EB96" s="359">
        <v>77</v>
      </c>
      <c r="EC96" s="88"/>
      <c r="ED96" s="88"/>
      <c r="EE96" s="88" t="e">
        <f>IF(CX95=#REF!,"gleich","ungleich")</f>
        <v>#REF!</v>
      </c>
      <c r="EF96" s="186"/>
      <c r="EG96" s="186"/>
      <c r="EH96" s="186"/>
      <c r="EI96" s="186"/>
      <c r="EJ96" s="186"/>
      <c r="EK96" s="186"/>
      <c r="EL96" s="186"/>
      <c r="EM96" s="173"/>
      <c r="EN96" s="186"/>
      <c r="EO96" s="186"/>
      <c r="EP96" s="724"/>
      <c r="EQ96" s="186" t="s">
        <v>6088</v>
      </c>
      <c r="ER96" s="382" t="s">
        <v>6109</v>
      </c>
      <c r="ES96" s="186"/>
      <c r="ET96" s="108"/>
      <c r="EU96" s="182" t="str">
        <f t="shared" si="74"/>
        <v>IBENSE LOGISTICA SL, ES_B54017637_sinv.pdf</v>
      </c>
    </row>
    <row r="97" spans="1:151" ht="63.75">
      <c r="A97" s="1000" t="s">
        <v>351</v>
      </c>
      <c r="B97" s="638" t="s">
        <v>2192</v>
      </c>
      <c r="C97" s="338" t="s">
        <v>42</v>
      </c>
      <c r="D97" s="186" t="s">
        <v>353</v>
      </c>
      <c r="E97" s="186" t="s">
        <v>355</v>
      </c>
      <c r="F97" s="186" t="s">
        <v>354</v>
      </c>
      <c r="G97" s="186"/>
      <c r="H97" s="186"/>
      <c r="I97" s="191"/>
      <c r="J97" s="191" t="s">
        <v>1984</v>
      </c>
      <c r="K97" s="191" t="s">
        <v>3255</v>
      </c>
      <c r="L97" s="571" t="s">
        <v>357</v>
      </c>
      <c r="N97" s="846" t="s">
        <v>1793</v>
      </c>
      <c r="O97" s="384" t="s">
        <v>1687</v>
      </c>
      <c r="P97" s="540">
        <v>195</v>
      </c>
      <c r="Q97" s="539">
        <v>1000</v>
      </c>
      <c r="R97" s="540">
        <v>0</v>
      </c>
      <c r="S97" s="338"/>
      <c r="T97" s="63"/>
      <c r="U97" s="63"/>
      <c r="V97" s="425">
        <v>0</v>
      </c>
      <c r="W97" s="425">
        <v>0</v>
      </c>
      <c r="X97" s="919">
        <v>0.8</v>
      </c>
      <c r="Y97" s="425">
        <v>2.5</v>
      </c>
      <c r="Z97" s="41" t="s">
        <v>45</v>
      </c>
      <c r="AA97" s="41" t="s">
        <v>45</v>
      </c>
      <c r="AB97" s="188" t="s">
        <v>3212</v>
      </c>
      <c r="AC97" s="13" t="s">
        <v>7377</v>
      </c>
      <c r="AD97" s="813" t="s">
        <v>5689</v>
      </c>
      <c r="AE97" s="723">
        <v>42928</v>
      </c>
      <c r="AF97" s="356" t="s">
        <v>7570</v>
      </c>
      <c r="AG97" s="419"/>
      <c r="AH97" s="927" t="s">
        <v>38</v>
      </c>
      <c r="AI97" s="63" t="s">
        <v>5764</v>
      </c>
      <c r="AJ97" s="63" t="str">
        <f t="shared" si="77"/>
        <v>NO</v>
      </c>
      <c r="AK97" s="64" t="str">
        <f>VLOOKUP(X97,aux!$G$1:$I$22,2,FALSE)</f>
        <v>zero point eight</v>
      </c>
      <c r="AL97" s="64" t="str">
        <f>VLOOKUP(X97,aux!$G$1:$J$22,4,FALSE)</f>
        <v>null komma acht</v>
      </c>
      <c r="AM97" s="214">
        <f t="shared" si="56"/>
        <v>80</v>
      </c>
      <c r="AN97" s="214" t="str">
        <f>IF(INT(AM97)=AM97,EnglishNumber(AM97), _xlfn.CONCAT(EnglishNumber(INT(AM97)), " point ", EnglishNumber(ROUND(INT((AM97 - INT(AM97)) * 10),  0)), " ", EnglishNumber(ROUND((AM97 - INT(AM97))*100 - (INT((AM97-INT(AM97))*10)*10), 0))))</f>
        <v>eighty</v>
      </c>
      <c r="AO97" s="214" t="str">
        <f>IF(INT(AM97)=AM97,FctZahl_In_Worten(AM97), _xlfn.CONCAT(FctZahl_In_Worten(INT(AM97)), " komma ", FctZahl_In_Worten(ROUND(INT((AM97 - INT(AM97)) * 10),  0)), " ", FctZahl_In_Worten(ROUND((AM97 - INT(AM97))*100 - (INT((AM97-INT(AM97))*10)*10), 0))))</f>
        <v>achtzig</v>
      </c>
      <c r="AP97" s="64" t="str">
        <f>EnglishNumber(Q97)</f>
        <v>one thousand</v>
      </c>
      <c r="AQ97" s="64" t="str">
        <f>FctZahl_In_Worten(Q97)</f>
        <v>eintausend</v>
      </c>
      <c r="AR97" s="64" t="str">
        <f>FctZahl_In_Worten(R97)</f>
        <v>null</v>
      </c>
      <c r="AS97" s="64" t="str">
        <f>VLOOKUP(V97,aux!$K$1:$M$11,2,FALSE)</f>
        <v>zero</v>
      </c>
      <c r="AT97" s="64" t="str">
        <f>VLOOKUP(W97,aux!$K$1:$M$11,2,FALSE)</f>
        <v>zero</v>
      </c>
      <c r="AU97" s="64" t="str">
        <f t="shared" si="75"/>
        <v>For</v>
      </c>
      <c r="AV97" s="49" t="str">
        <f t="shared" si="87"/>
        <v>ASIER IGOA COS, Consejero Presidente</v>
      </c>
      <c r="AW97" s="65" t="str">
        <f t="shared" si="57"/>
        <v>ES_B31697444_CPA_EN</v>
      </c>
      <c r="AX97" s="65" t="str">
        <f t="shared" si="58"/>
        <v>ES_B31697444_DoT_EN</v>
      </c>
      <c r="AY97" s="65" t="str">
        <f t="shared" si="59"/>
        <v>ES_B31697444_Dis_EN</v>
      </c>
      <c r="AZ97" s="65" t="str">
        <f t="shared" si="60"/>
        <v>ES_B31697444_CPA_DE</v>
      </c>
      <c r="BA97" s="65" t="str">
        <f t="shared" si="61"/>
        <v>ES_B31697444_DoT_DE</v>
      </c>
      <c r="BB97" s="65" t="str">
        <f t="shared" si="62"/>
        <v>ES_B31697444_CPA_ES</v>
      </c>
      <c r="BC97" s="215" t="str">
        <f t="shared" si="63"/>
        <v>ES_B31697444_DoT_ES</v>
      </c>
      <c r="BD97" s="65" t="str">
        <f t="shared" si="64"/>
        <v>IGOA Y PATXI SL</v>
      </c>
      <c r="BE97" s="64" t="str">
        <f>VLOOKUP(C97,aux!$A$1:$B$260,2,FALSE)</f>
        <v>Spain</v>
      </c>
      <c r="BF97" s="64" t="str">
        <f>VLOOKUP(C97,aux!$A$1:$C$260,3,FALSE)</f>
        <v>Spanien</v>
      </c>
      <c r="BG97" s="66" t="str">
        <f t="shared" si="65"/>
        <v>represented by  ASIER IGOA COS, Consejero Presidente</v>
      </c>
      <c r="BH97" s="66" t="str">
        <f t="shared" si="78"/>
        <v>representado por ASIER IGOA COS, Consejero Presidente</v>
      </c>
      <c r="BI97" s="66">
        <f t="shared" si="88"/>
        <v>1</v>
      </c>
      <c r="BJ97" s="66" t="str">
        <f>IF(H97="","","and its")</f>
        <v/>
      </c>
      <c r="BK97" s="66" t="str">
        <f>IF(I97="","","and its")</f>
        <v/>
      </c>
      <c r="BL97" s="66" t="str">
        <f t="shared" si="79"/>
        <v/>
      </c>
      <c r="BM97" s="66" t="str">
        <f t="shared" si="80"/>
        <v/>
      </c>
      <c r="BN97" s="66" t="str">
        <f t="shared" si="81"/>
        <v/>
      </c>
      <c r="BO97" s="66" t="str">
        <f t="shared" si="82"/>
        <v/>
      </c>
      <c r="BP97" s="216" t="str">
        <f>VLOOKUP(X97,aux!$G$1:$I$22,3,FALSE)</f>
        <v>cero coma ocho</v>
      </c>
      <c r="BQ97" s="66" t="str">
        <f t="shared" si="83"/>
        <v>Por</v>
      </c>
      <c r="BR97" s="66" t="str">
        <f>VLOOKUP(C97,aux!$D$1:$E$307,2,FALSE)</f>
        <v>España</v>
      </c>
      <c r="BS97" s="66" t="str">
        <f t="shared" si="84"/>
        <v>Un Mil</v>
      </c>
      <c r="BT97" s="66" t="str">
        <f t="shared" si="85"/>
        <v>Cero</v>
      </c>
      <c r="BU97" s="66" t="str">
        <f t="shared" si="86"/>
        <v>Cero</v>
      </c>
      <c r="BV97" s="319"/>
      <c r="BW97" s="52" t="s">
        <v>195</v>
      </c>
      <c r="BX97" s="137">
        <v>42915</v>
      </c>
      <c r="BY97" s="143" t="s">
        <v>358</v>
      </c>
      <c r="BZ97" s="137" t="s">
        <v>1924</v>
      </c>
      <c r="CA97" s="1120" t="s">
        <v>359</v>
      </c>
      <c r="CB97" s="342">
        <v>42914</v>
      </c>
      <c r="CC97" s="342">
        <v>42916</v>
      </c>
      <c r="CD97" s="614" t="s">
        <v>199</v>
      </c>
      <c r="CE97" s="342">
        <v>42919</v>
      </c>
      <c r="CF97" s="614" t="s">
        <v>199</v>
      </c>
      <c r="CG97" s="342">
        <v>42922</v>
      </c>
      <c r="CH97" s="497"/>
      <c r="CI97" s="155"/>
      <c r="CJ97" s="67" t="s">
        <v>2318</v>
      </c>
      <c r="CK97" s="67" t="s">
        <v>2494</v>
      </c>
      <c r="CL97" s="102" t="str">
        <f t="shared" si="67"/>
        <v>IGOA Y PATXI SL_ ES_B31697444_DOT_EN_2sig</v>
      </c>
      <c r="CM97" s="102" t="str">
        <f t="shared" si="68"/>
        <v>IGOA Y PATXI SL_ES_B31697444_CPA_EN_2sig</v>
      </c>
      <c r="CN97" s="102" t="str">
        <f t="shared" si="69"/>
        <v>IGOA Y PATXI SL_ ES_B31697444_DOT_EN_2sig_stamped</v>
      </c>
      <c r="CO97" s="102" t="str">
        <f t="shared" si="70"/>
        <v>IGOA Y PATXI SL_ES_B31697444_DOT_EN_o</v>
      </c>
      <c r="CP97" s="102" t="str">
        <f t="shared" si="71"/>
        <v>IGOA Y PATXI SL_ES_B31697444_DOT_EN_o_stamped</v>
      </c>
      <c r="CQ97" s="102" t="str">
        <f t="shared" si="72"/>
        <v>IGOA Y PATXI SL_ES_B31697444_powers</v>
      </c>
      <c r="CR97" s="68" t="s">
        <v>49</v>
      </c>
      <c r="CS97" s="68" t="s">
        <v>49</v>
      </c>
      <c r="CT97" s="52" t="s">
        <v>49</v>
      </c>
      <c r="CU97" s="148">
        <f t="shared" si="90"/>
        <v>3</v>
      </c>
      <c r="CV97" s="56" t="b">
        <v>1</v>
      </c>
      <c r="CW97" s="56" t="b">
        <v>1</v>
      </c>
      <c r="CX97" s="71" t="s">
        <v>196</v>
      </c>
      <c r="CY97" s="148" t="s">
        <v>2233</v>
      </c>
      <c r="CZ97" s="148" t="s">
        <v>2233</v>
      </c>
      <c r="DA97" s="315" t="s">
        <v>2233</v>
      </c>
      <c r="DB97" s="315" t="s">
        <v>2233</v>
      </c>
      <c r="DC97" s="148">
        <v>1</v>
      </c>
      <c r="DD97" s="148" t="s">
        <v>190</v>
      </c>
      <c r="DE97" s="315" t="s">
        <v>2236</v>
      </c>
      <c r="DF97" s="319" t="s">
        <v>259</v>
      </c>
      <c r="DG97" s="61"/>
      <c r="DH97" s="61" t="s">
        <v>2238</v>
      </c>
      <c r="DI97" s="61" t="s">
        <v>190</v>
      </c>
      <c r="DJ97" s="315"/>
      <c r="DK97" s="315"/>
      <c r="DL97" s="61"/>
      <c r="DM97" s="161"/>
      <c r="DN97" s="148"/>
      <c r="DO97" s="315" t="s">
        <v>2629</v>
      </c>
      <c r="DP97" s="338"/>
      <c r="DQ97" s="940"/>
      <c r="DR97" s="342"/>
      <c r="DS97" s="522"/>
      <c r="DT97" s="69" t="s">
        <v>49</v>
      </c>
      <c r="DU97" s="69"/>
      <c r="DV97" s="87"/>
      <c r="DW97" s="87"/>
      <c r="DX97" s="87"/>
      <c r="DY97" s="87"/>
      <c r="DZ97" s="87"/>
      <c r="EA97" s="359" t="str">
        <f t="shared" si="73"/>
        <v>78</v>
      </c>
      <c r="EB97" s="359">
        <v>78</v>
      </c>
      <c r="EC97" s="88"/>
      <c r="ED97" s="88"/>
      <c r="EE97" s="88" t="e">
        <f>IF(CX96=#REF!,"gleich","ungleich")</f>
        <v>#REF!</v>
      </c>
      <c r="EF97" s="186"/>
      <c r="EG97" s="186"/>
      <c r="EH97" s="186"/>
      <c r="EI97" s="186"/>
      <c r="EJ97" s="186"/>
      <c r="EK97" s="186"/>
      <c r="EL97" s="186"/>
      <c r="EM97" s="173"/>
      <c r="EN97" s="186"/>
      <c r="EO97" s="186"/>
      <c r="EP97" s="724"/>
      <c r="EQ97" s="382" t="s">
        <v>6088</v>
      </c>
      <c r="ER97" s="382" t="s">
        <v>6109</v>
      </c>
      <c r="ES97" s="382"/>
      <c r="ET97" s="105"/>
      <c r="EU97" s="182" t="str">
        <f t="shared" si="74"/>
        <v>IGOA Y PATXI SL, ES_B31697444_sinv.pdf</v>
      </c>
    </row>
    <row r="98" spans="1:151" ht="76.5">
      <c r="A98" s="1000" t="s">
        <v>998</v>
      </c>
      <c r="B98" s="638" t="s">
        <v>2191</v>
      </c>
      <c r="C98" s="338" t="s">
        <v>42</v>
      </c>
      <c r="D98" s="186" t="s">
        <v>995</v>
      </c>
      <c r="E98" s="186" t="s">
        <v>157</v>
      </c>
      <c r="F98" s="186" t="s">
        <v>835</v>
      </c>
      <c r="G98" s="186"/>
      <c r="H98" s="186"/>
      <c r="I98" s="191" t="s">
        <v>158</v>
      </c>
      <c r="J98" s="191" t="s">
        <v>2086</v>
      </c>
      <c r="K98" s="191" t="s">
        <v>2634</v>
      </c>
      <c r="L98" s="571" t="s">
        <v>891</v>
      </c>
      <c r="M98" s="199"/>
      <c r="N98" s="846" t="s">
        <v>1700</v>
      </c>
      <c r="O98" s="384" t="s">
        <v>229</v>
      </c>
      <c r="P98" s="540">
        <v>21</v>
      </c>
      <c r="Q98" s="539">
        <v>100</v>
      </c>
      <c r="R98" s="540">
        <v>0</v>
      </c>
      <c r="S98" s="338"/>
      <c r="T98" s="63"/>
      <c r="U98" s="63"/>
      <c r="V98" s="425">
        <v>0</v>
      </c>
      <c r="W98" s="425">
        <v>0</v>
      </c>
      <c r="X98" s="919">
        <v>0.7</v>
      </c>
      <c r="Y98" s="425">
        <v>2.5</v>
      </c>
      <c r="Z98" s="41" t="s">
        <v>45</v>
      </c>
      <c r="AA98" s="41" t="s">
        <v>45</v>
      </c>
      <c r="AB98" s="188" t="s">
        <v>3212</v>
      </c>
      <c r="AC98" s="13" t="s">
        <v>7377</v>
      </c>
      <c r="AD98" s="813" t="s">
        <v>5689</v>
      </c>
      <c r="AE98" s="723">
        <v>42928</v>
      </c>
      <c r="AF98" s="186"/>
      <c r="AG98" s="419"/>
      <c r="AH98" s="927" t="s">
        <v>38</v>
      </c>
      <c r="AI98" s="63" t="s">
        <v>5764</v>
      </c>
      <c r="AJ98" s="63" t="str">
        <f t="shared" si="77"/>
        <v>NO</v>
      </c>
      <c r="AK98" s="64" t="str">
        <f>VLOOKUP(X98,aux!$G$1:$I$22,2,FALSE)</f>
        <v>zero point seven</v>
      </c>
      <c r="AL98" s="64" t="str">
        <f>VLOOKUP(X98,aux!$G$1:$J$22,4,FALSE)</f>
        <v>null komma sieben</v>
      </c>
      <c r="AM98" s="214">
        <f t="shared" si="56"/>
        <v>70</v>
      </c>
      <c r="AN98" s="214" t="str">
        <f>IF(INT(AM98)=AM98,EnglishNumber(AM98), _xlfn.CONCAT(EnglishNumber(INT(AM98)), " point ", EnglishNumber(ROUND(INT((AM98 - INT(AM98)) * 10),  0)), " ", EnglishNumber(ROUND((AM98 - INT(AM98))*100 - (INT((AM98-INT(AM98))*10)*10), 0))))</f>
        <v>seventy</v>
      </c>
      <c r="AO98" s="214" t="str">
        <f>IF(INT(AM98)=AM98,FctZahl_In_Worten(AM98), _xlfn.CONCAT(FctZahl_In_Worten(INT(AM98)), " komma ", FctZahl_In_Worten(ROUND(INT((AM98 - INT(AM98)) * 10),  0)), " ", FctZahl_In_Worten(ROUND((AM98 - INT(AM98))*100 - (INT((AM98-INT(AM98))*10)*10), 0))))</f>
        <v>siebzig</v>
      </c>
      <c r="AP98" s="64" t="str">
        <f>EnglishNumber(Q98)</f>
        <v>one hundred</v>
      </c>
      <c r="AQ98" s="64" t="str">
        <f>FctZahl_In_Worten(Q98)</f>
        <v>einhundert</v>
      </c>
      <c r="AR98" s="64" t="str">
        <f>FctZahl_In_Worten(R98)</f>
        <v>null</v>
      </c>
      <c r="AS98" s="64" t="str">
        <f>VLOOKUP(V98,aux!$K$1:$M$11,2,FALSE)</f>
        <v>zero</v>
      </c>
      <c r="AT98" s="64" t="str">
        <f>VLOOKUP(W98,aux!$K$1:$M$11,2,FALSE)</f>
        <v>zero</v>
      </c>
      <c r="AU98" s="64" t="str">
        <f t="shared" si="75"/>
        <v>For</v>
      </c>
      <c r="AV98" s="49" t="str">
        <f t="shared" si="87"/>
        <v>ALFONSO MARTINEZ GUIRAO, ADMINISTRADOR SOLIDARIO</v>
      </c>
      <c r="AW98" s="65" t="str">
        <f t="shared" ref="AW98:AW126" si="92">CONCATENATE(B98,"_CPA_EN")</f>
        <v>ES_B30515712_CPA_EN</v>
      </c>
      <c r="AX98" s="65" t="str">
        <f t="shared" ref="AX98:AX126" si="93">CONCATENATE(B98,"_DoT_EN")</f>
        <v>ES_B30515712_DoT_EN</v>
      </c>
      <c r="AY98" s="65" t="str">
        <f t="shared" ref="AY98:AY126" si="94">CONCATENATE(B98,"_Dis_EN")</f>
        <v>ES_B30515712_Dis_EN</v>
      </c>
      <c r="AZ98" s="65" t="str">
        <f t="shared" si="60"/>
        <v>ES_B30515712_CPA_DE</v>
      </c>
      <c r="BA98" s="65" t="str">
        <f t="shared" si="61"/>
        <v>ES_B30515712_DoT_DE</v>
      </c>
      <c r="BB98" s="65" t="str">
        <f t="shared" si="62"/>
        <v>ES_B30515712_CPA_ES</v>
      </c>
      <c r="BC98" s="215" t="str">
        <f t="shared" si="63"/>
        <v>ES_B30515712_DoT_ES</v>
      </c>
      <c r="BD98" s="65" t="str">
        <f t="shared" si="64"/>
        <v>INTERGRUP-EUROVERJA, SL</v>
      </c>
      <c r="BE98" s="64" t="str">
        <f>VLOOKUP(C98,aux!$A$1:$B$260,2,FALSE)</f>
        <v>Spain</v>
      </c>
      <c r="BF98" s="64" t="str">
        <f>VLOOKUP(C98,aux!$A$1:$C$260,3,FALSE)</f>
        <v>Spanien</v>
      </c>
      <c r="BG98" s="66" t="str">
        <f t="shared" si="65"/>
        <v>represented by  ALFONSO MARTINEZ GUIRAO, ADMINISTRADOR SOLIDARIO</v>
      </c>
      <c r="BH98" s="66" t="str">
        <f t="shared" si="78"/>
        <v>representado por ALFONSO MARTINEZ GUIRAO, ADMINISTRADOR SOLIDARIO</v>
      </c>
      <c r="BI98" s="66">
        <f t="shared" si="88"/>
        <v>1</v>
      </c>
      <c r="BJ98" s="66"/>
      <c r="BK98" s="66"/>
      <c r="BL98" s="66" t="str">
        <f t="shared" si="79"/>
        <v/>
      </c>
      <c r="BM98" s="66" t="str">
        <f t="shared" si="80"/>
        <v>und</v>
      </c>
      <c r="BN98" s="66" t="str">
        <f t="shared" si="81"/>
        <v/>
      </c>
      <c r="BO98" s="66" t="str">
        <f t="shared" si="82"/>
        <v>y su</v>
      </c>
      <c r="BP98" s="216" t="str">
        <f>VLOOKUP(X98,aux!$G$1:$I$22,3,FALSE)</f>
        <v xml:space="preserve">cero coma siete </v>
      </c>
      <c r="BQ98" s="66" t="str">
        <f t="shared" si="83"/>
        <v>Por</v>
      </c>
      <c r="BR98" s="66" t="str">
        <f>VLOOKUP(C98,aux!$D$1:$E$307,2,FALSE)</f>
        <v>España</v>
      </c>
      <c r="BS98" s="66" t="str">
        <f t="shared" si="84"/>
        <v>Ciento</v>
      </c>
      <c r="BT98" s="66" t="str">
        <f t="shared" si="85"/>
        <v>Cero</v>
      </c>
      <c r="BU98" s="66" t="str">
        <f t="shared" si="86"/>
        <v>Cero</v>
      </c>
      <c r="BV98" s="137"/>
      <c r="BW98" s="51"/>
      <c r="BX98" s="137"/>
      <c r="BY98" s="143"/>
      <c r="BZ98" s="137"/>
      <c r="CA98" s="1112">
        <v>42922</v>
      </c>
      <c r="CB98" s="342">
        <v>42922</v>
      </c>
      <c r="CC98" s="342">
        <v>42922</v>
      </c>
      <c r="CD98" s="614" t="s">
        <v>199</v>
      </c>
      <c r="CE98" s="342">
        <v>42923</v>
      </c>
      <c r="CF98" s="614" t="s">
        <v>199</v>
      </c>
      <c r="CG98" s="342">
        <v>42926</v>
      </c>
      <c r="CH98" s="497"/>
      <c r="CI98" s="155"/>
      <c r="CJ98" s="67" t="s">
        <v>2319</v>
      </c>
      <c r="CK98" s="67" t="s">
        <v>2495</v>
      </c>
      <c r="CL98" s="102" t="str">
        <f t="shared" si="67"/>
        <v>INTERGRUP-EUROVERJA, SL_ ES_B30515712_DOT_EN_2sig</v>
      </c>
      <c r="CM98" s="102" t="str">
        <f t="shared" si="68"/>
        <v>INTERGRUP-EUROVERJA, SL_ES_B30515712_CPA_EN_2sig</v>
      </c>
      <c r="CN98" s="102" t="str">
        <f t="shared" si="69"/>
        <v>INTERGRUP-EUROVERJA, SL_ ES_B30515712_DOT_EN_2sig_stamped</v>
      </c>
      <c r="CO98" s="102" t="str">
        <f t="shared" si="70"/>
        <v>INTERGRUP-EUROVERJA, SL_ES_B30515712_DOT_EN_o</v>
      </c>
      <c r="CP98" s="102" t="str">
        <f t="shared" si="71"/>
        <v>INTERGRUP-EUROVERJA, SL_ES_B30515712_DOT_EN_o_stamped</v>
      </c>
      <c r="CQ98" s="102" t="str">
        <f t="shared" si="72"/>
        <v>INTERGRUP-EUROVERJA, SL_ES_B30515712_powers</v>
      </c>
      <c r="CR98" s="68" t="s">
        <v>49</v>
      </c>
      <c r="CS98" s="68" t="s">
        <v>49</v>
      </c>
      <c r="CT98" s="61" t="s">
        <v>49</v>
      </c>
      <c r="CU98" s="148">
        <f t="shared" si="90"/>
        <v>1</v>
      </c>
      <c r="CV98" s="56" t="b">
        <v>1</v>
      </c>
      <c r="CW98" s="56" t="b">
        <v>1</v>
      </c>
      <c r="CX98" s="52"/>
      <c r="CY98" s="148"/>
      <c r="CZ98" s="148"/>
      <c r="DA98" s="315"/>
      <c r="DB98" s="315"/>
      <c r="DC98" s="148"/>
      <c r="DD98" s="148"/>
      <c r="DE98" s="315"/>
      <c r="DF98" s="315"/>
      <c r="DG98" s="61"/>
      <c r="DH98" s="61"/>
      <c r="DI98" s="61"/>
      <c r="DJ98" s="315"/>
      <c r="DK98" s="315"/>
      <c r="DL98" s="61"/>
      <c r="DM98" s="161"/>
      <c r="DN98" s="148"/>
      <c r="DO98" s="315" t="s">
        <v>3001</v>
      </c>
      <c r="DP98" s="338"/>
      <c r="DQ98" s="940"/>
      <c r="DR98" s="342"/>
      <c r="DS98" s="522"/>
      <c r="DT98" s="69" t="s">
        <v>49</v>
      </c>
      <c r="DU98" s="69"/>
      <c r="DV98" s="87"/>
      <c r="DW98" s="87"/>
      <c r="DX98" s="87"/>
      <c r="DY98" s="87"/>
      <c r="DZ98" s="87"/>
      <c r="EA98" s="359" t="str">
        <f t="shared" si="73"/>
        <v>79</v>
      </c>
      <c r="EB98" s="359">
        <v>79</v>
      </c>
      <c r="EC98" s="88"/>
      <c r="ED98" s="88"/>
      <c r="EE98" s="88" t="e">
        <f>IF(CX97=#REF!,"gleich","ungleich")</f>
        <v>#REF!</v>
      </c>
      <c r="EF98" s="186"/>
      <c r="EG98" s="186"/>
      <c r="EH98" s="186"/>
      <c r="EI98" s="186"/>
      <c r="EJ98" s="186"/>
      <c r="EK98" s="186"/>
      <c r="EL98" s="186"/>
      <c r="EM98" s="173"/>
      <c r="EN98" s="186"/>
      <c r="EO98" s="186"/>
      <c r="EP98" s="445"/>
      <c r="EQ98" s="382" t="s">
        <v>6088</v>
      </c>
      <c r="ER98" s="382" t="s">
        <v>6109</v>
      </c>
      <c r="ES98" s="382"/>
      <c r="ET98" s="108"/>
      <c r="EU98" s="182" t="str">
        <f t="shared" si="74"/>
        <v>INTERGRUP-EUROVERJA, SL, ES_B30515712_sinv.pdf</v>
      </c>
    </row>
    <row r="99" spans="1:151" ht="76.5">
      <c r="A99" s="1031" t="s">
        <v>958</v>
      </c>
      <c r="B99" s="698" t="s">
        <v>4670</v>
      </c>
      <c r="C99" s="391" t="s">
        <v>950</v>
      </c>
      <c r="D99" s="187" t="s">
        <v>960</v>
      </c>
      <c r="E99" s="187" t="s">
        <v>955</v>
      </c>
      <c r="F99" s="187" t="s">
        <v>954</v>
      </c>
      <c r="G99" s="187" t="s">
        <v>956</v>
      </c>
      <c r="H99" s="187" t="s">
        <v>954</v>
      </c>
      <c r="I99" s="187" t="s">
        <v>903</v>
      </c>
      <c r="J99" s="187"/>
      <c r="K99" s="187"/>
      <c r="L99" s="588" t="s">
        <v>1898</v>
      </c>
      <c r="N99" s="847" t="e">
        <v>#N/A</v>
      </c>
      <c r="O99" s="384"/>
      <c r="P99" s="540"/>
      <c r="Q99" s="539">
        <v>714</v>
      </c>
      <c r="R99" s="540">
        <v>0</v>
      </c>
      <c r="S99" s="391"/>
      <c r="T99" s="74"/>
      <c r="U99" s="74"/>
      <c r="V99" s="425">
        <v>0</v>
      </c>
      <c r="W99" s="425">
        <v>0</v>
      </c>
      <c r="X99" s="919">
        <v>0.73</v>
      </c>
      <c r="Y99" s="425">
        <v>0</v>
      </c>
      <c r="Z99" s="75" t="s">
        <v>45</v>
      </c>
      <c r="AA99" s="75" t="s">
        <v>45</v>
      </c>
      <c r="AB99" s="188"/>
      <c r="AC99" s="13" t="s">
        <v>7377</v>
      </c>
      <c r="AD99" s="812" t="s">
        <v>5690</v>
      </c>
      <c r="AE99" s="723">
        <v>42928</v>
      </c>
      <c r="AF99" s="179" t="s">
        <v>3300</v>
      </c>
      <c r="AG99" s="419"/>
      <c r="AH99" s="930" t="s">
        <v>896</v>
      </c>
      <c r="AI99" s="63" t="s">
        <v>5764</v>
      </c>
      <c r="AJ99" s="63" t="str">
        <f t="shared" si="77"/>
        <v>NO</v>
      </c>
      <c r="AK99" s="64" t="str">
        <f>VLOOKUP(X99,aux!$G$1:$I$22,2,FALSE)</f>
        <v>zero point seven three</v>
      </c>
      <c r="AL99" s="64" t="str">
        <f>VLOOKUP(X99,aux!$G$1:$J$22,4,FALSE)</f>
        <v>null komma sieben drei</v>
      </c>
      <c r="AM99" s="214">
        <f t="shared" si="56"/>
        <v>73</v>
      </c>
      <c r="AN99" s="214" t="str">
        <f>IF(INT(AM99)=AM99,EnglishNumber(AM99), _xlfn.CONCAT(EnglishNumber(INT(AM99)), " point ", EnglishNumber(ROUND(INT((AM99 - INT(AM99)) * 10),  0)), " ", EnglishNumber(ROUND((AM99 - INT(AM99))*100 - (INT((AM99-INT(AM99))*10)*10), 0))))</f>
        <v>seventy-three</v>
      </c>
      <c r="AO99" s="214" t="str">
        <f>IF(INT(AM99)=AM99,FctZahl_In_Worten(AM99), _xlfn.CONCAT(FctZahl_In_Worten(INT(AM99)), " komma ", FctZahl_In_Worten(ROUND(INT((AM99 - INT(AM99)) * 10),  0)), " ", FctZahl_In_Worten(ROUND((AM99 - INT(AM99))*100 - (INT((AM99-INT(AM99))*10)*10), 0))))</f>
        <v>dreiundsiebzig</v>
      </c>
      <c r="AP99" s="64" t="str">
        <f>EnglishNumber(Q99)</f>
        <v>seven hundred fourteen</v>
      </c>
      <c r="AQ99" s="64" t="str">
        <f>FctZahl_In_Worten(Q99)</f>
        <v>siebenhundertvierzehn</v>
      </c>
      <c r="AR99" s="64" t="str">
        <f>FctZahl_In_Worten(R99)</f>
        <v>null</v>
      </c>
      <c r="AS99" s="76" t="str">
        <f>VLOOKUP(V99,aux!$K$1:$M$11,2,FALSE)</f>
        <v>zero</v>
      </c>
      <c r="AT99" s="76" t="str">
        <f>VLOOKUP(W99,aux!$K$1:$M$11,2,FALSE)</f>
        <v>zero</v>
      </c>
      <c r="AU99" s="76" t="str">
        <f t="shared" si="75"/>
        <v>For</v>
      </c>
      <c r="AV99" s="49" t="str">
        <f t="shared" si="87"/>
        <v>Andreas Eller, Procurement and Jolanda Baromousta, Procurement</v>
      </c>
      <c r="AW99" s="65" t="str">
        <f t="shared" si="92"/>
        <v>PL_9532631384_CPA_EN</v>
      </c>
      <c r="AX99" s="65" t="str">
        <f t="shared" si="93"/>
        <v>PL_9532631384_DoT_EN</v>
      </c>
      <c r="AY99" s="65" t="str">
        <f t="shared" si="94"/>
        <v>PL_9532631384_Dis_EN</v>
      </c>
      <c r="AZ99" s="65" t="str">
        <f t="shared" si="60"/>
        <v>PL_9532631384_CPA_DE</v>
      </c>
      <c r="BA99" s="65" t="str">
        <f t="shared" si="61"/>
        <v>PL_9532631384_DoT_DE</v>
      </c>
      <c r="BB99" s="65" t="str">
        <f t="shared" si="62"/>
        <v>PL_9532631384_CPA_ES</v>
      </c>
      <c r="BC99" s="215" t="str">
        <f t="shared" si="63"/>
        <v>PL_9532631384_DoT_ES</v>
      </c>
      <c r="BD99" s="77" t="str">
        <f t="shared" si="64"/>
        <v>Intermodal Logistics sp z o o</v>
      </c>
      <c r="BE99" s="76" t="str">
        <f>VLOOKUP(C99,aux!$A$1:$B$260,2,FALSE)</f>
        <v>Poland</v>
      </c>
      <c r="BF99" s="64">
        <f>VLOOKUP(C99,aux!$A$1:$C$260,3,FALSE)</f>
        <v>0</v>
      </c>
      <c r="BG99" s="66" t="str">
        <f t="shared" si="65"/>
        <v>represented by  Andreas Eller, Procurement and Jolanda Baromousta, Procurement</v>
      </c>
      <c r="BH99" s="66" t="str">
        <f t="shared" si="78"/>
        <v>representado por Andreas Eller, Procurement and Jolanda Baromousta, Procurement</v>
      </c>
      <c r="BI99" s="66">
        <f t="shared" si="88"/>
        <v>2</v>
      </c>
      <c r="BJ99" s="78"/>
      <c r="BK99" s="78"/>
      <c r="BL99" s="66" t="str">
        <f t="shared" si="79"/>
        <v>und</v>
      </c>
      <c r="BM99" s="66" t="str">
        <f t="shared" si="80"/>
        <v>und</v>
      </c>
      <c r="BN99" s="66" t="str">
        <f t="shared" si="81"/>
        <v>y su</v>
      </c>
      <c r="BO99" s="66" t="str">
        <f t="shared" si="82"/>
        <v>y su</v>
      </c>
      <c r="BP99" s="216" t="str">
        <f>VLOOKUP(X99,aux!$G$1:$I$22,3,FALSE)</f>
        <v>cero coma siete tree</v>
      </c>
      <c r="BQ99" s="66" t="str">
        <f t="shared" si="83"/>
        <v>Por</v>
      </c>
      <c r="BR99" s="66" t="str">
        <f>VLOOKUP(C99,aux!$D$1:$E$307,2,FALSE)</f>
        <v>Polonia</v>
      </c>
      <c r="BS99" s="66" t="str">
        <f t="shared" si="84"/>
        <v>Setecientos Catorce</v>
      </c>
      <c r="BT99" s="66" t="str">
        <f t="shared" si="85"/>
        <v>Cero</v>
      </c>
      <c r="BU99" s="66" t="str">
        <f t="shared" si="86"/>
        <v>Cero</v>
      </c>
      <c r="BV99" s="137"/>
      <c r="BW99" s="51"/>
      <c r="BX99" s="323">
        <v>42914</v>
      </c>
      <c r="BY99" s="145"/>
      <c r="BZ99" s="323"/>
      <c r="CA99" s="1112" t="s">
        <v>2233</v>
      </c>
      <c r="CB99" s="505">
        <v>42914</v>
      </c>
      <c r="CC99" s="505">
        <v>42923</v>
      </c>
      <c r="CD99" s="434">
        <v>0.33333333333333331</v>
      </c>
      <c r="CE99" s="505">
        <v>42923</v>
      </c>
      <c r="CF99" s="434">
        <v>0.33888888888888885</v>
      </c>
      <c r="CG99" s="505">
        <v>42923</v>
      </c>
      <c r="CH99" s="497"/>
      <c r="CI99" s="155"/>
      <c r="CJ99" s="52"/>
      <c r="CK99" s="80"/>
      <c r="CL99" s="102" t="str">
        <f t="shared" si="67"/>
        <v>Intermodal Logistics sp z o o_ PL_9532631384_DOT_EN_2sig</v>
      </c>
      <c r="CM99" s="102" t="str">
        <f t="shared" si="68"/>
        <v>Intermodal Logistics sp z o o_PL_9532631384_CPA_EN_2sig</v>
      </c>
      <c r="CN99" s="102" t="str">
        <f t="shared" si="69"/>
        <v>Intermodal Logistics sp z o o_ PL_9532631384_DOT_EN_2sig_stamped</v>
      </c>
      <c r="CO99" s="102" t="str">
        <f t="shared" si="70"/>
        <v>Intermodal Logistics sp z o o_PL_9532631384_DOT_EN_o</v>
      </c>
      <c r="CP99" s="102" t="str">
        <f t="shared" si="71"/>
        <v>Intermodal Logistics sp z o o_PL_9532631384_DOT_EN_o_stamped</v>
      </c>
      <c r="CQ99" s="102" t="str">
        <f t="shared" si="72"/>
        <v>Intermodal Logistics sp z o o_PL_9532631384_powers</v>
      </c>
      <c r="CR99" s="70" t="s">
        <v>1469</v>
      </c>
      <c r="CS99" s="70" t="s">
        <v>49</v>
      </c>
      <c r="CT99" s="61" t="s">
        <v>49</v>
      </c>
      <c r="CU99" s="155">
        <f t="shared" si="90"/>
        <v>0</v>
      </c>
      <c r="CV99" s="56" t="s">
        <v>2116</v>
      </c>
      <c r="CW99" s="56" t="s">
        <v>2120</v>
      </c>
      <c r="CX99" s="152"/>
      <c r="CY99" s="208"/>
      <c r="CZ99" s="208"/>
      <c r="DA99" s="320"/>
      <c r="DB99" s="320"/>
      <c r="DC99" s="208"/>
      <c r="DD99" s="208"/>
      <c r="DE99" s="320"/>
      <c r="DF99" s="320"/>
      <c r="DG99" s="152"/>
      <c r="DH99" s="152"/>
      <c r="DI99" s="152"/>
      <c r="DJ99" s="320"/>
      <c r="DK99" s="320"/>
      <c r="DL99" s="152"/>
      <c r="DM99" s="210"/>
      <c r="DN99" s="208"/>
      <c r="DO99" s="320"/>
      <c r="DP99" s="344"/>
      <c r="DQ99" s="940"/>
      <c r="DR99" s="342" t="s">
        <v>49</v>
      </c>
      <c r="DS99" s="522"/>
      <c r="DT99" s="69" t="s">
        <v>1469</v>
      </c>
      <c r="DU99" s="69"/>
      <c r="DV99" s="87"/>
      <c r="DW99" s="87"/>
      <c r="DX99" s="87"/>
      <c r="DY99" s="87"/>
      <c r="DZ99" s="87"/>
      <c r="EA99" s="359" t="str">
        <f t="shared" si="73"/>
        <v>80</v>
      </c>
      <c r="EB99" s="359">
        <v>80</v>
      </c>
      <c r="EC99" s="88"/>
      <c r="ED99" s="88"/>
      <c r="EE99" s="88" t="e">
        <f>IF(CX98=#REF!,"gleich","ungleich")</f>
        <v>#REF!</v>
      </c>
      <c r="EF99" s="186"/>
      <c r="EG99" s="186"/>
      <c r="EH99" s="186"/>
      <c r="EI99" s="186"/>
      <c r="EJ99" s="186"/>
      <c r="EK99" s="186"/>
      <c r="EL99" s="186"/>
      <c r="EM99" s="173"/>
      <c r="EN99" s="186"/>
      <c r="EO99" s="186"/>
      <c r="EP99" s="724"/>
      <c r="EQ99" s="583" t="s">
        <v>6092</v>
      </c>
      <c r="ER99" s="583" t="s">
        <v>6103</v>
      </c>
      <c r="ES99" s="196"/>
      <c r="ET99" s="108"/>
      <c r="EU99" s="182" t="str">
        <f t="shared" si="74"/>
        <v>Intermodal Logistics sp z o. o., PL_9532631384_sinv.pdf</v>
      </c>
    </row>
    <row r="100" spans="1:151" ht="96">
      <c r="A100" s="1015" t="s">
        <v>67</v>
      </c>
      <c r="B100" s="638" t="s">
        <v>2225</v>
      </c>
      <c r="C100" s="262" t="s">
        <v>42</v>
      </c>
      <c r="D100" s="191" t="s">
        <v>3256</v>
      </c>
      <c r="E100" s="186" t="s">
        <v>70</v>
      </c>
      <c r="F100" s="186" t="s">
        <v>59</v>
      </c>
      <c r="G100" s="186"/>
      <c r="H100" s="186"/>
      <c r="I100" s="191" t="s">
        <v>71</v>
      </c>
      <c r="J100" s="191" t="s">
        <v>3308</v>
      </c>
      <c r="K100" s="191" t="s">
        <v>2637</v>
      </c>
      <c r="L100" s="571" t="s">
        <v>73</v>
      </c>
      <c r="N100" s="846" t="s">
        <v>1686</v>
      </c>
      <c r="O100" s="384" t="s">
        <v>1687</v>
      </c>
      <c r="P100" s="540">
        <v>16</v>
      </c>
      <c r="Q100" s="539">
        <v>1000</v>
      </c>
      <c r="R100" s="540">
        <v>0</v>
      </c>
      <c r="S100" s="262"/>
      <c r="T100" s="63"/>
      <c r="U100" s="63"/>
      <c r="V100" s="425">
        <v>100</v>
      </c>
      <c r="W100" s="425">
        <v>50</v>
      </c>
      <c r="X100" s="919">
        <v>0.7</v>
      </c>
      <c r="Y100" s="425">
        <v>2.5</v>
      </c>
      <c r="Z100" s="41" t="s">
        <v>45</v>
      </c>
      <c r="AA100" s="41" t="s">
        <v>45</v>
      </c>
      <c r="AB100" s="188" t="s">
        <v>3212</v>
      </c>
      <c r="AC100" s="13" t="s">
        <v>7377</v>
      </c>
      <c r="AD100" s="813" t="s">
        <v>5689</v>
      </c>
      <c r="AE100" s="723">
        <v>42928</v>
      </c>
      <c r="AF100" s="177" t="s">
        <v>7571</v>
      </c>
      <c r="AG100" s="419"/>
      <c r="AH100" s="928" t="s">
        <v>38</v>
      </c>
      <c r="AI100" s="63" t="s">
        <v>5764</v>
      </c>
      <c r="AJ100" s="63" t="str">
        <f t="shared" si="77"/>
        <v>NO</v>
      </c>
      <c r="AK100" s="64" t="str">
        <f>VLOOKUP(X100,aux!$G$1:$I$22,2,FALSE)</f>
        <v>zero point seven</v>
      </c>
      <c r="AL100" s="64" t="str">
        <f>VLOOKUP(X100,aux!$G$1:$J$22,4,FALSE)</f>
        <v>null komma sieben</v>
      </c>
      <c r="AM100" s="214">
        <f t="shared" si="56"/>
        <v>70</v>
      </c>
      <c r="AN100" s="214" t="str">
        <f>IF(INT(AM100)=AM100,EnglishNumber(AM100), _xlfn.CONCAT(EnglishNumber(INT(AM100)), " point ", EnglishNumber(ROUND(INT((AM100 - INT(AM100)) * 10),  0)), " ", EnglishNumber(ROUND((AM100 - INT(AM100))*100 - (INT((AM100-INT(AM100))*10)*10), 0))))</f>
        <v>seventy</v>
      </c>
      <c r="AO100" s="214" t="str">
        <f>IF(INT(AM100)=AM100,FctZahl_In_Worten(AM100), _xlfn.CONCAT(FctZahl_In_Worten(INT(AM100)), " komma ", FctZahl_In_Worten(ROUND(INT((AM100 - INT(AM100)) * 10),  0)), " ", FctZahl_In_Worten(ROUND((AM100 - INT(AM100))*100 - (INT((AM100-INT(AM100))*10)*10), 0))))</f>
        <v>siebzig</v>
      </c>
      <c r="AP100" s="64" t="str">
        <f>EnglishNumber(Q100)</f>
        <v>one thousand</v>
      </c>
      <c r="AQ100" s="64" t="str">
        <f>FctZahl_In_Worten(Q100)</f>
        <v>eintausend</v>
      </c>
      <c r="AR100" s="64" t="str">
        <f>FctZahl_In_Worten(R100)</f>
        <v>null</v>
      </c>
      <c r="AS100" s="64" t="str">
        <f>VLOOKUP(V100,aux!$K$1:$M$11,2,FALSE)</f>
        <v>one hundred</v>
      </c>
      <c r="AT100" s="64" t="str">
        <f>VLOOKUP(W100,aux!$K$1:$M$11,2,FALSE)</f>
        <v>fifty</v>
      </c>
      <c r="AU100" s="64" t="str">
        <f t="shared" si="75"/>
        <v>For</v>
      </c>
      <c r="AV100" s="49" t="str">
        <f t="shared" si="87"/>
        <v>CARLOS HERNAEZ ORTIZ DE URBINA, administrador único</v>
      </c>
      <c r="AW100" s="65" t="str">
        <f t="shared" si="92"/>
        <v>ES_F20549747_CPA_EN</v>
      </c>
      <c r="AX100" s="65" t="str">
        <f t="shared" si="93"/>
        <v>ES_F20549747_DoT_EN</v>
      </c>
      <c r="AY100" s="65" t="str">
        <f t="shared" si="94"/>
        <v>ES_F20549747_Dis_EN</v>
      </c>
      <c r="AZ100" s="65" t="str">
        <f t="shared" si="60"/>
        <v>ES_F20549747_CPA_DE</v>
      </c>
      <c r="BA100" s="65" t="str">
        <f t="shared" si="61"/>
        <v>ES_F20549747_DoT_DE</v>
      </c>
      <c r="BB100" s="65" t="str">
        <f t="shared" si="62"/>
        <v>ES_F20549747_CPA_ES</v>
      </c>
      <c r="BC100" s="215" t="str">
        <f t="shared" si="63"/>
        <v>ES_F20549747_DoT_ES</v>
      </c>
      <c r="BD100" s="65" t="str">
        <f t="shared" si="64"/>
        <v>INTERNACIONAL TRANS-ESTACION, SDAD COOP</v>
      </c>
      <c r="BE100" s="64" t="str">
        <f>VLOOKUP(C100,aux!$A$1:$B$260,2,FALSE)</f>
        <v>Spain</v>
      </c>
      <c r="BF100" s="64" t="str">
        <f>VLOOKUP(C100,aux!$A$1:$C$260,3,FALSE)</f>
        <v>Spanien</v>
      </c>
      <c r="BG100" s="66" t="str">
        <f t="shared" si="65"/>
        <v>represented by  CARLOS HERNAEZ ORTIZ DE URBINA, administrador único</v>
      </c>
      <c r="BH100" s="66" t="str">
        <f t="shared" si="78"/>
        <v>representado por CARLOS HERNAEZ ORTIZ DE URBINA, administrador único</v>
      </c>
      <c r="BI100" s="66">
        <f t="shared" si="88"/>
        <v>1</v>
      </c>
      <c r="BJ100" s="66" t="str">
        <f t="shared" ref="BJ100:BK103" si="95">IF(H100="","","and its")</f>
        <v/>
      </c>
      <c r="BK100" s="66" t="str">
        <f t="shared" si="95"/>
        <v>and its</v>
      </c>
      <c r="BL100" s="66" t="str">
        <f t="shared" si="79"/>
        <v/>
      </c>
      <c r="BM100" s="66" t="str">
        <f t="shared" si="80"/>
        <v>und</v>
      </c>
      <c r="BN100" s="66" t="str">
        <f t="shared" si="81"/>
        <v/>
      </c>
      <c r="BO100" s="66" t="str">
        <f t="shared" si="82"/>
        <v>y su</v>
      </c>
      <c r="BP100" s="216" t="str">
        <f>VLOOKUP(X100,aux!$G$1:$I$22,3,FALSE)</f>
        <v xml:space="preserve">cero coma siete </v>
      </c>
      <c r="BQ100" s="66" t="str">
        <f t="shared" si="83"/>
        <v>Por</v>
      </c>
      <c r="BR100" s="66" t="str">
        <f>VLOOKUP(C100,aux!$D$1:$E$307,2,FALSE)</f>
        <v>España</v>
      </c>
      <c r="BS100" s="66" t="str">
        <f t="shared" si="84"/>
        <v>Un Mil</v>
      </c>
      <c r="BT100" s="66" t="str">
        <f t="shared" si="85"/>
        <v>Ciento</v>
      </c>
      <c r="BU100" s="66" t="str">
        <f t="shared" si="86"/>
        <v>Cincuenta</v>
      </c>
      <c r="BV100" s="137"/>
      <c r="BW100" s="51"/>
      <c r="BX100" s="137"/>
      <c r="BY100" s="143"/>
      <c r="BZ100" s="137"/>
      <c r="CA100" s="1112" t="s">
        <v>1786</v>
      </c>
      <c r="CB100" s="342">
        <v>42921</v>
      </c>
      <c r="CC100" s="342">
        <v>42919</v>
      </c>
      <c r="CD100" s="614" t="s">
        <v>199</v>
      </c>
      <c r="CE100" s="342">
        <v>42920</v>
      </c>
      <c r="CF100" s="806">
        <v>0.5</v>
      </c>
      <c r="CG100" s="342">
        <v>42922</v>
      </c>
      <c r="CH100" s="497"/>
      <c r="CI100" s="155">
        <v>1</v>
      </c>
      <c r="CJ100" s="67" t="s">
        <v>2320</v>
      </c>
      <c r="CK100" s="67" t="s">
        <v>2496</v>
      </c>
      <c r="CL100" s="102" t="str">
        <f t="shared" si="67"/>
        <v>INTERNACIONAL TRANS-ESTACION, SDAD COOP_ ES_F20549747_DOT_EN_2sig</v>
      </c>
      <c r="CM100" s="102" t="str">
        <f t="shared" si="68"/>
        <v>INTERNACIONAL TRANS-ESTACION, SDAD COOP_ES_F20549747_CPA_EN_2sig</v>
      </c>
      <c r="CN100" s="102" t="str">
        <f t="shared" si="69"/>
        <v>INTERNACIONAL TRANS-ESTACION, SDAD COOP_ ES_F20549747_DOT_EN_2sig_stamped</v>
      </c>
      <c r="CO100" s="102" t="str">
        <f t="shared" si="70"/>
        <v>INTERNACIONAL TRANS-ESTACION, SDAD COOP_ES_F20549747_DOT_EN_o</v>
      </c>
      <c r="CP100" s="102" t="str">
        <f t="shared" si="71"/>
        <v>INTERNACIONAL TRANS-ESTACION, SDAD COOP_ES_F20549747_DOT_EN_o_stamped</v>
      </c>
      <c r="CQ100" s="102" t="str">
        <f t="shared" si="72"/>
        <v>INTERNACIONAL TRANS-ESTACION, SDAD COOP_ES_F20549747_powers</v>
      </c>
      <c r="CR100" s="68" t="s">
        <v>49</v>
      </c>
      <c r="CS100" s="68" t="s">
        <v>49</v>
      </c>
      <c r="CT100" s="79" t="s">
        <v>1920</v>
      </c>
      <c r="CU100" s="148">
        <f t="shared" si="90"/>
        <v>1</v>
      </c>
      <c r="CV100" s="56" t="b">
        <v>1</v>
      </c>
      <c r="CW100" s="56" t="b">
        <v>1</v>
      </c>
      <c r="CX100" s="52"/>
      <c r="CY100" s="148" t="s">
        <v>2233</v>
      </c>
      <c r="CZ100" s="148" t="s">
        <v>2233</v>
      </c>
      <c r="DA100" s="315" t="s">
        <v>2233</v>
      </c>
      <c r="DB100" s="315" t="s">
        <v>2233</v>
      </c>
      <c r="DC100" s="148">
        <v>1</v>
      </c>
      <c r="DD100" s="148">
        <v>1</v>
      </c>
      <c r="DE100" s="315"/>
      <c r="DF100" s="315"/>
      <c r="DG100" s="61"/>
      <c r="DH100" s="61" t="s">
        <v>2232</v>
      </c>
      <c r="DI100" s="61" t="s">
        <v>2232</v>
      </c>
      <c r="DJ100" s="808">
        <v>42991</v>
      </c>
      <c r="DK100" s="808">
        <v>43076</v>
      </c>
      <c r="DL100" s="61" t="s">
        <v>49</v>
      </c>
      <c r="DM100" s="161"/>
      <c r="DN100" s="148"/>
      <c r="DO100" s="315" t="s">
        <v>2660</v>
      </c>
      <c r="DP100" s="469" t="s">
        <v>7572</v>
      </c>
      <c r="DQ100" s="940"/>
      <c r="DR100" s="342"/>
      <c r="DS100" s="522"/>
      <c r="DT100" s="69" t="s">
        <v>49</v>
      </c>
      <c r="DU100" s="69"/>
      <c r="DV100" s="87"/>
      <c r="DW100" s="87"/>
      <c r="DX100" s="87"/>
      <c r="DY100" s="87"/>
      <c r="DZ100" s="87"/>
      <c r="EA100" s="359" t="str">
        <f t="shared" si="73"/>
        <v>81</v>
      </c>
      <c r="EB100" s="359">
        <v>81</v>
      </c>
      <c r="EC100" s="88"/>
      <c r="ED100" s="88"/>
      <c r="EE100" s="88" t="e">
        <f>IF(CX99=#REF!,"gleich","ungleich")</f>
        <v>#REF!</v>
      </c>
      <c r="EF100" s="186"/>
      <c r="EG100" s="186"/>
      <c r="EH100" s="186"/>
      <c r="EI100" s="186"/>
      <c r="EJ100" s="186"/>
      <c r="EK100" s="186"/>
      <c r="EL100" s="186"/>
      <c r="EM100" s="173"/>
      <c r="EN100" s="186"/>
      <c r="EO100" s="186"/>
      <c r="EP100" s="724"/>
      <c r="EQ100" s="199" t="s">
        <v>7438</v>
      </c>
      <c r="ER100" s="199" t="s">
        <v>6146</v>
      </c>
      <c r="ES100" s="199"/>
      <c r="ET100" s="108"/>
      <c r="EU100" s="182" t="str">
        <f t="shared" si="74"/>
        <v>INTERNACIONAL TRANS-ESTACION, SDAD. COOP, ES_F20549747_sinv.pdf</v>
      </c>
    </row>
    <row r="101" spans="1:151" ht="63.75">
      <c r="A101" s="1000" t="s">
        <v>100</v>
      </c>
      <c r="B101" s="638" t="s">
        <v>2218</v>
      </c>
      <c r="C101" s="338" t="s">
        <v>42</v>
      </c>
      <c r="D101" s="186" t="s">
        <v>102</v>
      </c>
      <c r="E101" s="186" t="s">
        <v>103</v>
      </c>
      <c r="F101" s="190" t="s">
        <v>52</v>
      </c>
      <c r="G101" s="186"/>
      <c r="H101" s="186"/>
      <c r="I101" s="191"/>
      <c r="J101" s="191" t="s">
        <v>1940</v>
      </c>
      <c r="K101" s="191"/>
      <c r="L101" s="571" t="s">
        <v>104</v>
      </c>
      <c r="M101" s="298"/>
      <c r="N101" s="846" t="s">
        <v>1794</v>
      </c>
      <c r="O101" s="384" t="s">
        <v>398</v>
      </c>
      <c r="P101" s="540">
        <v>35</v>
      </c>
      <c r="Q101" s="539">
        <v>1000</v>
      </c>
      <c r="R101" s="540">
        <v>0</v>
      </c>
      <c r="S101" s="338"/>
      <c r="T101" s="63"/>
      <c r="U101" s="63"/>
      <c r="V101" s="425">
        <v>100</v>
      </c>
      <c r="W101" s="425">
        <v>50</v>
      </c>
      <c r="X101" s="919">
        <v>0.7</v>
      </c>
      <c r="Y101" s="425">
        <v>2.5</v>
      </c>
      <c r="Z101" s="41" t="s">
        <v>45</v>
      </c>
      <c r="AA101" s="41" t="s">
        <v>45</v>
      </c>
      <c r="AB101" s="188" t="s">
        <v>3212</v>
      </c>
      <c r="AC101" s="13" t="s">
        <v>7377</v>
      </c>
      <c r="AD101" s="813" t="s">
        <v>5689</v>
      </c>
      <c r="AE101" s="723">
        <v>42928</v>
      </c>
      <c r="AF101" s="356"/>
      <c r="AG101" s="419"/>
      <c r="AH101" s="927" t="s">
        <v>38</v>
      </c>
      <c r="AI101" s="63" t="s">
        <v>5764</v>
      </c>
      <c r="AJ101" s="63" t="str">
        <f t="shared" si="77"/>
        <v>NO</v>
      </c>
      <c r="AK101" s="64" t="str">
        <f>VLOOKUP(X101,aux!$G$1:$I$22,2,FALSE)</f>
        <v>zero point seven</v>
      </c>
      <c r="AL101" s="64" t="str">
        <f>VLOOKUP(X101,aux!$G$1:$J$22,4,FALSE)</f>
        <v>null komma sieben</v>
      </c>
      <c r="AM101" s="214">
        <f t="shared" si="56"/>
        <v>70</v>
      </c>
      <c r="AN101" s="214" t="str">
        <f>IF(INT(AM101)=AM101,EnglishNumber(AM101), _xlfn.CONCAT(EnglishNumber(INT(AM101)), " point ", EnglishNumber(ROUND(INT((AM101 - INT(AM101)) * 10),  0)), " ", EnglishNumber(ROUND((AM101 - INT(AM101))*100 - (INT((AM101-INT(AM101))*10)*10), 0))))</f>
        <v>seventy</v>
      </c>
      <c r="AO101" s="214" t="str">
        <f>IF(INT(AM101)=AM101,FctZahl_In_Worten(AM101), _xlfn.CONCAT(FctZahl_In_Worten(INT(AM101)), " komma ", FctZahl_In_Worten(ROUND(INT((AM101 - INT(AM101)) * 10),  0)), " ", FctZahl_In_Worten(ROUND((AM101 - INT(AM101))*100 - (INT((AM101-INT(AM101))*10)*10), 0))))</f>
        <v>siebzig</v>
      </c>
      <c r="AP101" s="64" t="str">
        <f>EnglishNumber(Q101)</f>
        <v>one thousand</v>
      </c>
      <c r="AQ101" s="64" t="str">
        <f>FctZahl_In_Worten(Q101)</f>
        <v>eintausend</v>
      </c>
      <c r="AR101" s="64" t="str">
        <f>FctZahl_In_Worten(R101)</f>
        <v>null</v>
      </c>
      <c r="AS101" s="64" t="str">
        <f>VLOOKUP(V101,aux!$K$1:$M$11,2,FALSE)</f>
        <v>one hundred</v>
      </c>
      <c r="AT101" s="64" t="str">
        <f>VLOOKUP(W101,aux!$K$1:$M$11,2,FALSE)</f>
        <v>fifty</v>
      </c>
      <c r="AU101" s="64" t="str">
        <f t="shared" si="75"/>
        <v>For</v>
      </c>
      <c r="AV101" s="49" t="str">
        <f t="shared" si="87"/>
        <v>JOAN ENRIC ENGUIX MORANT, administrador solidario</v>
      </c>
      <c r="AW101" s="65" t="str">
        <f t="shared" si="92"/>
        <v>ES_B96821913_CPA_EN</v>
      </c>
      <c r="AX101" s="65" t="str">
        <f t="shared" si="93"/>
        <v>ES_B96821913_DoT_EN</v>
      </c>
      <c r="AY101" s="65" t="str">
        <f t="shared" si="94"/>
        <v>ES_B96821913_Dis_EN</v>
      </c>
      <c r="AZ101" s="65" t="str">
        <f t="shared" si="60"/>
        <v>ES_B96821913_CPA_DE</v>
      </c>
      <c r="BA101" s="65" t="str">
        <f t="shared" si="61"/>
        <v>ES_B96821913_DoT_DE</v>
      </c>
      <c r="BB101" s="65" t="str">
        <f t="shared" si="62"/>
        <v>ES_B96821913_CPA_ES</v>
      </c>
      <c r="BC101" s="215" t="str">
        <f t="shared" si="63"/>
        <v>ES_B96821913_DoT_ES</v>
      </c>
      <c r="BD101" s="65" t="str">
        <f t="shared" si="64"/>
        <v>INTERXUQUER, SL</v>
      </c>
      <c r="BE101" s="64" t="str">
        <f>VLOOKUP(C101,aux!$A$1:$B$260,2,FALSE)</f>
        <v>Spain</v>
      </c>
      <c r="BF101" s="64" t="str">
        <f>VLOOKUP(C101,aux!$A$1:$C$260,3,FALSE)</f>
        <v>Spanien</v>
      </c>
      <c r="BG101" s="66" t="str">
        <f t="shared" si="65"/>
        <v>represented by  JOAN ENRIC ENGUIX MORANT, administrador solidario</v>
      </c>
      <c r="BH101" s="66" t="str">
        <f t="shared" si="78"/>
        <v>representado por JOAN ENRIC ENGUIX MORANT, administrador solidario</v>
      </c>
      <c r="BI101" s="66">
        <f t="shared" si="88"/>
        <v>1</v>
      </c>
      <c r="BJ101" s="66" t="str">
        <f t="shared" si="95"/>
        <v/>
      </c>
      <c r="BK101" s="66" t="str">
        <f t="shared" si="95"/>
        <v/>
      </c>
      <c r="BL101" s="66" t="str">
        <f t="shared" si="79"/>
        <v/>
      </c>
      <c r="BM101" s="66" t="str">
        <f t="shared" si="80"/>
        <v/>
      </c>
      <c r="BN101" s="66" t="str">
        <f t="shared" si="81"/>
        <v/>
      </c>
      <c r="BO101" s="66" t="str">
        <f t="shared" si="82"/>
        <v/>
      </c>
      <c r="BP101" s="216" t="str">
        <f>VLOOKUP(X101,aux!$G$1:$I$22,3,FALSE)</f>
        <v xml:space="preserve">cero coma siete </v>
      </c>
      <c r="BQ101" s="66" t="str">
        <f t="shared" si="83"/>
        <v>Por</v>
      </c>
      <c r="BR101" s="66" t="str">
        <f>VLOOKUP(C101,aux!$D$1:$E$307,2,FALSE)</f>
        <v>España</v>
      </c>
      <c r="BS101" s="66" t="str">
        <f t="shared" si="84"/>
        <v>Un Mil</v>
      </c>
      <c r="BT101" s="66" t="str">
        <f t="shared" si="85"/>
        <v>Ciento</v>
      </c>
      <c r="BU101" s="66" t="str">
        <f t="shared" si="86"/>
        <v>Cincuenta</v>
      </c>
      <c r="BV101" s="137"/>
      <c r="BW101" s="51"/>
      <c r="BX101" s="137"/>
      <c r="BY101" s="143"/>
      <c r="BZ101" s="137"/>
      <c r="CA101" s="1112">
        <v>42919</v>
      </c>
      <c r="CB101" s="342">
        <v>42917</v>
      </c>
      <c r="CC101" s="342">
        <v>42919</v>
      </c>
      <c r="CD101" s="614" t="s">
        <v>199</v>
      </c>
      <c r="CE101" s="342">
        <v>42920</v>
      </c>
      <c r="CF101" s="614" t="s">
        <v>199</v>
      </c>
      <c r="CG101" s="342">
        <v>42922</v>
      </c>
      <c r="CH101" s="497"/>
      <c r="CI101" s="155">
        <v>1</v>
      </c>
      <c r="CJ101" s="67" t="s">
        <v>2321</v>
      </c>
      <c r="CK101" s="67" t="s">
        <v>2497</v>
      </c>
      <c r="CL101" s="102" t="str">
        <f t="shared" si="67"/>
        <v>INTERXUQUER, SL_ ES_B96821913_DOT_EN_2sig</v>
      </c>
      <c r="CM101" s="102" t="str">
        <f t="shared" si="68"/>
        <v>INTERXUQUER, SL_ES_B96821913_CPA_EN_2sig</v>
      </c>
      <c r="CN101" s="102" t="str">
        <f t="shared" si="69"/>
        <v>INTERXUQUER, SL_ ES_B96821913_DOT_EN_2sig_stamped</v>
      </c>
      <c r="CO101" s="102" t="str">
        <f t="shared" si="70"/>
        <v>INTERXUQUER, SL_ES_B96821913_DOT_EN_o</v>
      </c>
      <c r="CP101" s="102" t="str">
        <f t="shared" si="71"/>
        <v>INTERXUQUER, SL_ES_B96821913_DOT_EN_o_stamped</v>
      </c>
      <c r="CQ101" s="102" t="str">
        <f t="shared" si="72"/>
        <v>INTERXUQUER, SL_ES_B96821913_powers</v>
      </c>
      <c r="CR101" s="68" t="s">
        <v>49</v>
      </c>
      <c r="CS101" s="68" t="s">
        <v>49</v>
      </c>
      <c r="CT101" s="61" t="s">
        <v>49</v>
      </c>
      <c r="CU101" s="148">
        <f t="shared" si="90"/>
        <v>1</v>
      </c>
      <c r="CV101" s="56" t="b">
        <v>1</v>
      </c>
      <c r="CW101" s="56" t="b">
        <v>1</v>
      </c>
      <c r="CX101" s="52"/>
      <c r="CY101" s="148"/>
      <c r="CZ101" s="148"/>
      <c r="DA101" s="315"/>
      <c r="DB101" s="315"/>
      <c r="DC101" s="148"/>
      <c r="DD101" s="148"/>
      <c r="DE101" s="315"/>
      <c r="DF101" s="315"/>
      <c r="DG101" s="61"/>
      <c r="DH101" s="61"/>
      <c r="DI101" s="61"/>
      <c r="DJ101" s="315"/>
      <c r="DK101" s="315"/>
      <c r="DL101" s="61"/>
      <c r="DM101" s="161"/>
      <c r="DN101" s="148"/>
      <c r="DO101" s="315"/>
      <c r="DP101" s="338"/>
      <c r="DQ101" s="940"/>
      <c r="DR101" s="342"/>
      <c r="DS101" s="522"/>
      <c r="DT101" s="69" t="s">
        <v>49</v>
      </c>
      <c r="DU101" s="69"/>
      <c r="DV101" s="87"/>
      <c r="DW101" s="87"/>
      <c r="DX101" s="87"/>
      <c r="DY101" s="87"/>
      <c r="DZ101" s="87"/>
      <c r="EA101" s="359" t="str">
        <f t="shared" si="73"/>
        <v>82</v>
      </c>
      <c r="EB101" s="359">
        <v>82</v>
      </c>
      <c r="EC101" s="88"/>
      <c r="ED101" s="88"/>
      <c r="EE101" s="88" t="e">
        <f>IF(CX100=#REF!,"gleich","ungleich")</f>
        <v>#REF!</v>
      </c>
      <c r="EF101" s="186"/>
      <c r="EG101" s="186"/>
      <c r="EH101" s="186"/>
      <c r="EI101" s="186"/>
      <c r="EJ101" s="186"/>
      <c r="EK101" s="186"/>
      <c r="EL101" s="186"/>
      <c r="EM101" s="173"/>
      <c r="EN101" s="186"/>
      <c r="EO101" s="186"/>
      <c r="EP101" s="724"/>
      <c r="EQ101" s="382" t="s">
        <v>6088</v>
      </c>
      <c r="ER101" s="382" t="s">
        <v>6109</v>
      </c>
      <c r="ES101" s="382"/>
      <c r="ET101" s="108"/>
      <c r="EU101" s="182" t="str">
        <f t="shared" si="74"/>
        <v>INTERXUQUER, S.L., ES_B96821913_sinv.pdf</v>
      </c>
    </row>
    <row r="102" spans="1:151" ht="72">
      <c r="A102" s="1000" t="s">
        <v>360</v>
      </c>
      <c r="B102" s="638" t="s">
        <v>2155</v>
      </c>
      <c r="C102" s="338" t="s">
        <v>42</v>
      </c>
      <c r="D102" s="191" t="s">
        <v>2644</v>
      </c>
      <c r="E102" s="186" t="s">
        <v>362</v>
      </c>
      <c r="F102" s="186" t="s">
        <v>59</v>
      </c>
      <c r="G102" s="186"/>
      <c r="H102" s="186"/>
      <c r="I102" s="191" t="s">
        <v>310</v>
      </c>
      <c r="J102" s="191" t="s">
        <v>3257</v>
      </c>
      <c r="K102" s="191" t="s">
        <v>2643</v>
      </c>
      <c r="L102" s="571" t="s">
        <v>186</v>
      </c>
      <c r="N102" s="846" t="s">
        <v>1717</v>
      </c>
      <c r="O102" s="384" t="s">
        <v>1718</v>
      </c>
      <c r="P102" s="540">
        <v>99</v>
      </c>
      <c r="Q102" s="539">
        <v>1000</v>
      </c>
      <c r="R102" s="540">
        <v>0</v>
      </c>
      <c r="S102" s="338"/>
      <c r="T102" s="63"/>
      <c r="U102" s="63"/>
      <c r="V102" s="425">
        <v>0</v>
      </c>
      <c r="W102" s="425">
        <v>0</v>
      </c>
      <c r="X102" s="919">
        <v>0.8</v>
      </c>
      <c r="Y102" s="425">
        <v>2.5</v>
      </c>
      <c r="Z102" s="41" t="s">
        <v>45</v>
      </c>
      <c r="AA102" s="41" t="s">
        <v>45</v>
      </c>
      <c r="AB102" s="188" t="s">
        <v>3212</v>
      </c>
      <c r="AC102" s="13" t="s">
        <v>7377</v>
      </c>
      <c r="AD102" s="813" t="s">
        <v>5689</v>
      </c>
      <c r="AE102" s="723">
        <v>42928</v>
      </c>
      <c r="AF102" s="356"/>
      <c r="AG102" s="419"/>
      <c r="AH102" s="927" t="s">
        <v>38</v>
      </c>
      <c r="AI102" s="63" t="s">
        <v>5764</v>
      </c>
      <c r="AJ102" s="63" t="str">
        <f t="shared" si="77"/>
        <v>NO</v>
      </c>
      <c r="AK102" s="64" t="str">
        <f>VLOOKUP(X102,aux!$G$1:$I$22,2,FALSE)</f>
        <v>zero point eight</v>
      </c>
      <c r="AL102" s="64" t="str">
        <f>VLOOKUP(X102,aux!$G$1:$J$22,4,FALSE)</f>
        <v>null komma acht</v>
      </c>
      <c r="AM102" s="214">
        <f t="shared" si="56"/>
        <v>80</v>
      </c>
      <c r="AN102" s="214" t="str">
        <f>IF(INT(AM102)=AM102,EnglishNumber(AM102), _xlfn.CONCAT(EnglishNumber(INT(AM102)), " point ", EnglishNumber(ROUND(INT((AM102 - INT(AM102)) * 10),  0)), " ", EnglishNumber(ROUND((AM102 - INT(AM102))*100 - (INT((AM102-INT(AM102))*10)*10), 0))))</f>
        <v>eighty</v>
      </c>
      <c r="AO102" s="214" t="str">
        <f>IF(INT(AM102)=AM102,FctZahl_In_Worten(AM102), _xlfn.CONCAT(FctZahl_In_Worten(INT(AM102)), " komma ", FctZahl_In_Worten(ROUND(INT((AM102 - INT(AM102)) * 10),  0)), " ", FctZahl_In_Worten(ROUND((AM102 - INT(AM102))*100 - (INT((AM102-INT(AM102))*10)*10), 0))))</f>
        <v>achtzig</v>
      </c>
      <c r="AP102" s="64" t="str">
        <f>EnglishNumber(Q102)</f>
        <v>one thousand</v>
      </c>
      <c r="AQ102" s="64" t="str">
        <f>FctZahl_In_Worten(Q102)</f>
        <v>eintausend</v>
      </c>
      <c r="AR102" s="64" t="str">
        <f>FctZahl_In_Worten(R102)</f>
        <v>null</v>
      </c>
      <c r="AS102" s="64" t="str">
        <f>VLOOKUP(V102,aux!$K$1:$M$11,2,FALSE)</f>
        <v>zero</v>
      </c>
      <c r="AT102" s="64" t="str">
        <f>VLOOKUP(W102,aux!$K$1:$M$11,2,FALSE)</f>
        <v>zero</v>
      </c>
      <c r="AU102" s="64" t="str">
        <f t="shared" si="75"/>
        <v>For</v>
      </c>
      <c r="AV102" s="49" t="str">
        <f t="shared" si="87"/>
        <v>Isabel Maria Alonso Alonso, administrador único</v>
      </c>
      <c r="AW102" s="65" t="str">
        <f t="shared" si="92"/>
        <v>ES_B04332318_CPA_EN</v>
      </c>
      <c r="AX102" s="65" t="str">
        <f t="shared" si="93"/>
        <v>ES_B04332318_DoT_EN</v>
      </c>
      <c r="AY102" s="65" t="str">
        <f t="shared" si="94"/>
        <v>ES_B04332318_Dis_EN</v>
      </c>
      <c r="AZ102" s="65" t="str">
        <f t="shared" si="60"/>
        <v>ES_B04332318_CPA_DE</v>
      </c>
      <c r="BA102" s="65" t="str">
        <f t="shared" si="61"/>
        <v>ES_B04332318_DoT_DE</v>
      </c>
      <c r="BB102" s="65" t="str">
        <f t="shared" si="62"/>
        <v>ES_B04332318_CPA_ES</v>
      </c>
      <c r="BC102" s="215" t="str">
        <f t="shared" si="63"/>
        <v>ES_B04332318_DoT_ES</v>
      </c>
      <c r="BD102" s="65" t="str">
        <f t="shared" si="64"/>
        <v>ISABEL ALONSO ALONSO, SL</v>
      </c>
      <c r="BE102" s="64" t="str">
        <f>VLOOKUP(C102,aux!$A$1:$B$260,2,FALSE)</f>
        <v>Spain</v>
      </c>
      <c r="BF102" s="64" t="str">
        <f>VLOOKUP(C102,aux!$A$1:$C$260,3,FALSE)</f>
        <v>Spanien</v>
      </c>
      <c r="BG102" s="66" t="str">
        <f t="shared" si="65"/>
        <v>represented by  Isabel Maria Alonso Alonso, administrador único</v>
      </c>
      <c r="BH102" s="66" t="str">
        <f t="shared" si="78"/>
        <v>representado por Isabel Maria Alonso Alonso, administrador único</v>
      </c>
      <c r="BI102" s="66">
        <f t="shared" si="88"/>
        <v>1</v>
      </c>
      <c r="BJ102" s="66" t="str">
        <f t="shared" si="95"/>
        <v/>
      </c>
      <c r="BK102" s="66" t="str">
        <f t="shared" si="95"/>
        <v>and its</v>
      </c>
      <c r="BL102" s="66" t="str">
        <f t="shared" si="79"/>
        <v/>
      </c>
      <c r="BM102" s="66" t="str">
        <f t="shared" si="80"/>
        <v>und</v>
      </c>
      <c r="BN102" s="66" t="str">
        <f t="shared" si="81"/>
        <v/>
      </c>
      <c r="BO102" s="66" t="str">
        <f t="shared" si="82"/>
        <v>y su</v>
      </c>
      <c r="BP102" s="216" t="str">
        <f>VLOOKUP(X102,aux!$G$1:$I$22,3,FALSE)</f>
        <v>cero coma ocho</v>
      </c>
      <c r="BQ102" s="66" t="str">
        <f t="shared" si="83"/>
        <v>Por</v>
      </c>
      <c r="BR102" s="66" t="str">
        <f>VLOOKUP(C102,aux!$D$1:$E$307,2,FALSE)</f>
        <v>España</v>
      </c>
      <c r="BS102" s="66" t="str">
        <f t="shared" si="84"/>
        <v>Un Mil</v>
      </c>
      <c r="BT102" s="66" t="str">
        <f t="shared" si="85"/>
        <v>Cero</v>
      </c>
      <c r="BU102" s="66" t="str">
        <f t="shared" si="86"/>
        <v>Cero</v>
      </c>
      <c r="BV102" s="319"/>
      <c r="BW102" s="52" t="s">
        <v>195</v>
      </c>
      <c r="BX102" s="137">
        <v>42916</v>
      </c>
      <c r="BY102" s="143" t="s">
        <v>364</v>
      </c>
      <c r="BZ102" s="138">
        <v>42919</v>
      </c>
      <c r="CA102" s="1112" t="s">
        <v>199</v>
      </c>
      <c r="CB102" s="342">
        <v>42916</v>
      </c>
      <c r="CC102" s="342">
        <v>42921</v>
      </c>
      <c r="CD102" s="806">
        <v>0.375</v>
      </c>
      <c r="CE102" s="342">
        <v>42922</v>
      </c>
      <c r="CF102" s="614" t="s">
        <v>199</v>
      </c>
      <c r="CG102" s="342">
        <v>42926</v>
      </c>
      <c r="CH102" s="497"/>
      <c r="CI102" s="155"/>
      <c r="CJ102" s="67" t="s">
        <v>2322</v>
      </c>
      <c r="CK102" s="67" t="s">
        <v>2498</v>
      </c>
      <c r="CL102" s="102" t="str">
        <f t="shared" si="67"/>
        <v>ISABEL ALONSO ALONSO, SL_ ES_B04332318_DOT_EN_2sig</v>
      </c>
      <c r="CM102" s="102" t="str">
        <f t="shared" si="68"/>
        <v>ISABEL ALONSO ALONSO, SL_ES_B04332318_CPA_EN_2sig</v>
      </c>
      <c r="CN102" s="102" t="str">
        <f t="shared" si="69"/>
        <v>ISABEL ALONSO ALONSO, SL_ ES_B04332318_DOT_EN_2sig_stamped</v>
      </c>
      <c r="CO102" s="102" t="str">
        <f t="shared" si="70"/>
        <v>ISABEL ALONSO ALONSO, SL_ES_B04332318_DOT_EN_o</v>
      </c>
      <c r="CP102" s="102" t="str">
        <f t="shared" si="71"/>
        <v>ISABEL ALONSO ALONSO, SL_ES_B04332318_DOT_EN_o_stamped</v>
      </c>
      <c r="CQ102" s="102" t="str">
        <f t="shared" si="72"/>
        <v>ISABEL ALONSO ALONSO, SL_ES_B04332318_powers</v>
      </c>
      <c r="CR102" s="68" t="s">
        <v>49</v>
      </c>
      <c r="CS102" s="68" t="s">
        <v>49</v>
      </c>
      <c r="CT102" s="61" t="s">
        <v>49</v>
      </c>
      <c r="CU102" s="148">
        <f t="shared" si="90"/>
        <v>1</v>
      </c>
      <c r="CV102" s="56" t="b">
        <v>1</v>
      </c>
      <c r="CW102" s="56" t="b">
        <v>1</v>
      </c>
      <c r="CX102" s="71" t="s">
        <v>196</v>
      </c>
      <c r="CY102" s="148"/>
      <c r="CZ102" s="148"/>
      <c r="DA102" s="315"/>
      <c r="DB102" s="315"/>
      <c r="DC102" s="148"/>
      <c r="DD102" s="148"/>
      <c r="DE102" s="315"/>
      <c r="DF102" s="315"/>
      <c r="DG102" s="61"/>
      <c r="DH102" s="61"/>
      <c r="DI102" s="61"/>
      <c r="DJ102" s="315"/>
      <c r="DK102" s="315"/>
      <c r="DL102" s="61"/>
      <c r="DM102" s="161"/>
      <c r="DN102" s="148"/>
      <c r="DO102" s="315" t="s">
        <v>2632</v>
      </c>
      <c r="DP102" s="338"/>
      <c r="DQ102" s="940"/>
      <c r="DR102" s="342"/>
      <c r="DS102" s="522"/>
      <c r="DT102" s="69" t="s">
        <v>49</v>
      </c>
      <c r="DU102" s="69"/>
      <c r="DV102" s="87"/>
      <c r="DW102" s="87"/>
      <c r="DX102" s="87"/>
      <c r="DY102" s="87"/>
      <c r="DZ102" s="87"/>
      <c r="EA102" s="359" t="str">
        <f t="shared" si="73"/>
        <v>83</v>
      </c>
      <c r="EB102" s="359">
        <v>83</v>
      </c>
      <c r="EC102" s="88"/>
      <c r="ED102" s="88"/>
      <c r="EE102" s="88" t="e">
        <f>IF(CX101=#REF!,"gleich","ungleich")</f>
        <v>#REF!</v>
      </c>
      <c r="EF102" s="186"/>
      <c r="EG102" s="186"/>
      <c r="EH102" s="186"/>
      <c r="EI102" s="186"/>
      <c r="EJ102" s="186"/>
      <c r="EK102" s="186"/>
      <c r="EL102" s="186"/>
      <c r="EM102" s="173"/>
      <c r="EN102" s="186"/>
      <c r="EO102" s="186"/>
      <c r="EP102" s="724"/>
      <c r="EQ102" s="382" t="s">
        <v>6088</v>
      </c>
      <c r="ER102" s="382" t="s">
        <v>6109</v>
      </c>
      <c r="ES102" s="382"/>
      <c r="ET102" s="108"/>
      <c r="EU102" s="182" t="str">
        <f t="shared" si="74"/>
        <v>ISABEL ALONSO ALONSO, S.L., ES_B04332318_sinv.pdf</v>
      </c>
    </row>
    <row r="103" spans="1:151" ht="84">
      <c r="A103" s="1000" t="s">
        <v>365</v>
      </c>
      <c r="B103" s="638" t="s">
        <v>4671</v>
      </c>
      <c r="C103" s="338" t="s">
        <v>42</v>
      </c>
      <c r="D103" s="186" t="s">
        <v>367</v>
      </c>
      <c r="E103" s="186"/>
      <c r="F103" s="186"/>
      <c r="G103" s="186"/>
      <c r="H103" s="186"/>
      <c r="I103" s="191" t="s">
        <v>310</v>
      </c>
      <c r="J103" s="191" t="s">
        <v>3258</v>
      </c>
      <c r="K103" s="191" t="s">
        <v>2643</v>
      </c>
      <c r="L103" s="571" t="s">
        <v>186</v>
      </c>
      <c r="N103" s="846" t="s">
        <v>1719</v>
      </c>
      <c r="O103" s="384" t="s">
        <v>1720</v>
      </c>
      <c r="P103" s="540">
        <v>11</v>
      </c>
      <c r="Q103" s="539">
        <v>1000</v>
      </c>
      <c r="R103" s="540">
        <v>0</v>
      </c>
      <c r="S103" s="338"/>
      <c r="T103" s="63"/>
      <c r="U103" s="63"/>
      <c r="V103" s="425">
        <v>0</v>
      </c>
      <c r="W103" s="425">
        <v>0</v>
      </c>
      <c r="X103" s="919">
        <v>0.8</v>
      </c>
      <c r="Y103" s="425">
        <v>2.5</v>
      </c>
      <c r="Z103" s="41" t="s">
        <v>45</v>
      </c>
      <c r="AA103" s="41" t="s">
        <v>45</v>
      </c>
      <c r="AB103" s="188" t="s">
        <v>3212</v>
      </c>
      <c r="AC103" s="13" t="s">
        <v>7377</v>
      </c>
      <c r="AD103" s="813" t="s">
        <v>5689</v>
      </c>
      <c r="AE103" s="723">
        <v>42928</v>
      </c>
      <c r="AF103" s="356"/>
      <c r="AG103" s="419"/>
      <c r="AH103" s="927" t="s">
        <v>192</v>
      </c>
      <c r="AI103" s="63" t="s">
        <v>5764</v>
      </c>
      <c r="AJ103" s="63" t="str">
        <f t="shared" si="77"/>
        <v>NO</v>
      </c>
      <c r="AK103" s="64" t="str">
        <f>VLOOKUP(X103,aux!$G$1:$I$22,2,FALSE)</f>
        <v>zero point eight</v>
      </c>
      <c r="AL103" s="64" t="str">
        <f>VLOOKUP(X103,aux!$G$1:$J$22,4,FALSE)</f>
        <v>null komma acht</v>
      </c>
      <c r="AM103" s="214">
        <f t="shared" si="56"/>
        <v>80</v>
      </c>
      <c r="AN103" s="214" t="str">
        <f>IF(INT(AM103)=AM103,EnglishNumber(AM103), _xlfn.CONCAT(EnglishNumber(INT(AM103)), " point ", EnglishNumber(ROUND(INT((AM103 - INT(AM103)) * 10),  0)), " ", EnglishNumber(ROUND((AM103 - INT(AM103))*100 - (INT((AM103-INT(AM103))*10)*10), 0))))</f>
        <v>eighty</v>
      </c>
      <c r="AO103" s="214" t="str">
        <f>IF(INT(AM103)=AM103,FctZahl_In_Worten(AM103), _xlfn.CONCAT(FctZahl_In_Worten(INT(AM103)), " komma ", FctZahl_In_Worten(ROUND(INT((AM103 - INT(AM103)) * 10),  0)), " ", FctZahl_In_Worten(ROUND((AM103 - INT(AM103))*100 - (INT((AM103-INT(AM103))*10)*10), 0))))</f>
        <v>achtzig</v>
      </c>
      <c r="AP103" s="64" t="str">
        <f>EnglishNumber(Q103)</f>
        <v>one thousand</v>
      </c>
      <c r="AQ103" s="64" t="str">
        <f>FctZahl_In_Worten(Q103)</f>
        <v>eintausend</v>
      </c>
      <c r="AR103" s="64" t="str">
        <f>FctZahl_In_Worten(R103)</f>
        <v>null</v>
      </c>
      <c r="AS103" s="64" t="str">
        <f>VLOOKUP(V103,aux!$K$1:$M$11,2,FALSE)</f>
        <v>zero</v>
      </c>
      <c r="AT103" s="64" t="str">
        <f>VLOOKUP(W103,aux!$K$1:$M$11,2,FALSE)</f>
        <v>zero</v>
      </c>
      <c r="AU103" s="64" t="str">
        <f t="shared" si="75"/>
        <v/>
      </c>
      <c r="AV103" s="49" t="str">
        <f t="shared" si="87"/>
        <v/>
      </c>
      <c r="AW103" s="65" t="str">
        <f t="shared" si="92"/>
        <v>ES_27526559K_CPA_EN</v>
      </c>
      <c r="AX103" s="65" t="str">
        <f t="shared" si="93"/>
        <v>ES_27526559K_DoT_EN</v>
      </c>
      <c r="AY103" s="65" t="str">
        <f t="shared" si="94"/>
        <v>ES_27526559K_Dis_EN</v>
      </c>
      <c r="AZ103" s="65" t="str">
        <f t="shared" si="60"/>
        <v>ES_27526559K_CPA_DE</v>
      </c>
      <c r="BA103" s="65" t="str">
        <f t="shared" si="61"/>
        <v>ES_27526559K_DoT_DE</v>
      </c>
      <c r="BB103" s="65" t="str">
        <f t="shared" si="62"/>
        <v>ES_27526559K_CPA_ES</v>
      </c>
      <c r="BC103" s="215" t="str">
        <f t="shared" si="63"/>
        <v>ES_27526559K_DoT_ES</v>
      </c>
      <c r="BD103" s="65" t="str">
        <f t="shared" si="64"/>
        <v>ISABEL MARIA ALONSO ALONSO</v>
      </c>
      <c r="BE103" s="64" t="str">
        <f>VLOOKUP(C103,aux!$A$1:$B$260,2,FALSE)</f>
        <v>Spain</v>
      </c>
      <c r="BF103" s="64" t="str">
        <f>VLOOKUP(C103,aux!$A$1:$C$260,3,FALSE)</f>
        <v>Spanien</v>
      </c>
      <c r="BG103" s="66" t="str">
        <f t="shared" si="65"/>
        <v/>
      </c>
      <c r="BH103" s="66" t="str">
        <f t="shared" si="78"/>
        <v/>
      </c>
      <c r="BI103" s="66">
        <f t="shared" si="88"/>
        <v>0</v>
      </c>
      <c r="BJ103" s="66" t="str">
        <f t="shared" si="95"/>
        <v/>
      </c>
      <c r="BK103" s="66" t="str">
        <f t="shared" si="95"/>
        <v>and its</v>
      </c>
      <c r="BL103" s="66" t="str">
        <f t="shared" si="79"/>
        <v/>
      </c>
      <c r="BM103" s="66" t="str">
        <f t="shared" si="80"/>
        <v>und</v>
      </c>
      <c r="BN103" s="66" t="str">
        <f t="shared" si="81"/>
        <v/>
      </c>
      <c r="BO103" s="66" t="str">
        <f t="shared" si="82"/>
        <v>y su</v>
      </c>
      <c r="BP103" s="216" t="str">
        <f>VLOOKUP(X103,aux!$G$1:$I$22,3,FALSE)</f>
        <v>cero coma ocho</v>
      </c>
      <c r="BQ103" s="66" t="str">
        <f t="shared" si="83"/>
        <v>Por</v>
      </c>
      <c r="BR103" s="66" t="str">
        <f>VLOOKUP(C103,aux!$D$1:$E$307,2,FALSE)</f>
        <v>España</v>
      </c>
      <c r="BS103" s="66" t="str">
        <f t="shared" si="84"/>
        <v>Un Mil</v>
      </c>
      <c r="BT103" s="66" t="str">
        <f t="shared" si="85"/>
        <v>Cero</v>
      </c>
      <c r="BU103" s="66" t="str">
        <f t="shared" si="86"/>
        <v>Cero</v>
      </c>
      <c r="BV103" s="137"/>
      <c r="BW103" s="51"/>
      <c r="BX103" s="137">
        <v>42916</v>
      </c>
      <c r="BY103" s="143" t="s">
        <v>364</v>
      </c>
      <c r="BZ103" s="138">
        <v>42919</v>
      </c>
      <c r="CA103" s="1112" t="s">
        <v>199</v>
      </c>
      <c r="CB103" s="342">
        <v>42916</v>
      </c>
      <c r="CC103" s="342">
        <v>42921</v>
      </c>
      <c r="CD103" s="806">
        <v>0.375</v>
      </c>
      <c r="CE103" s="342">
        <v>42922</v>
      </c>
      <c r="CF103" s="614" t="s">
        <v>199</v>
      </c>
      <c r="CG103" s="342">
        <v>42926</v>
      </c>
      <c r="CH103" s="497"/>
      <c r="CI103" s="155"/>
      <c r="CJ103" s="67" t="s">
        <v>2323</v>
      </c>
      <c r="CK103" s="67" t="s">
        <v>2499</v>
      </c>
      <c r="CL103" s="102" t="str">
        <f t="shared" si="67"/>
        <v>ISABEL MARIA ALONSO ALONSO_ ES_27526559K_DOT_EN_2sig</v>
      </c>
      <c r="CM103" s="102" t="str">
        <f t="shared" si="68"/>
        <v>ISABEL MARIA ALONSO ALONSO_ES_27526559K_CPA_EN_2sig</v>
      </c>
      <c r="CN103" s="102" t="str">
        <f t="shared" si="69"/>
        <v>ISABEL MARIA ALONSO ALONSO_ ES_27526559K_DOT_EN_2sig_stamped</v>
      </c>
      <c r="CO103" s="102" t="str">
        <f t="shared" si="70"/>
        <v>ISABEL MARIA ALONSO ALONSO_ES_27526559K_DOT_EN_o</v>
      </c>
      <c r="CP103" s="102" t="str">
        <f t="shared" si="71"/>
        <v>ISABEL MARIA ALONSO ALONSO_ES_27526559K_DOT_EN_o_stamped</v>
      </c>
      <c r="CQ103" s="102" t="str">
        <f t="shared" si="72"/>
        <v>ISABEL MARIA ALONSO ALONSO_ES_27526559K_powers</v>
      </c>
      <c r="CR103" s="68" t="s">
        <v>49</v>
      </c>
      <c r="CS103" s="68" t="s">
        <v>49</v>
      </c>
      <c r="CT103" s="61" t="s">
        <v>49</v>
      </c>
      <c r="CU103" s="148">
        <f t="shared" si="90"/>
        <v>1</v>
      </c>
      <c r="CV103" s="56" t="b">
        <v>1</v>
      </c>
      <c r="CW103" s="56" t="b">
        <v>1</v>
      </c>
      <c r="CX103" s="52"/>
      <c r="CY103" s="148"/>
      <c r="CZ103" s="148"/>
      <c r="DA103" s="315"/>
      <c r="DB103" s="315"/>
      <c r="DC103" s="148"/>
      <c r="DD103" s="148"/>
      <c r="DE103" s="315"/>
      <c r="DF103" s="315"/>
      <c r="DG103" s="61"/>
      <c r="DH103" s="61"/>
      <c r="DI103" s="61"/>
      <c r="DJ103" s="315"/>
      <c r="DK103" s="315"/>
      <c r="DL103" s="61"/>
      <c r="DM103" s="161"/>
      <c r="DN103" s="148"/>
      <c r="DO103" s="315" t="s">
        <v>2632</v>
      </c>
      <c r="DP103" s="338"/>
      <c r="DQ103" s="940"/>
      <c r="DR103" s="342"/>
      <c r="DS103" s="522"/>
      <c r="DT103" s="69" t="s">
        <v>49</v>
      </c>
      <c r="DU103" s="69"/>
      <c r="DV103" s="87"/>
      <c r="DW103" s="87"/>
      <c r="DX103" s="87"/>
      <c r="DY103" s="87"/>
      <c r="DZ103" s="87"/>
      <c r="EA103" s="359" t="str">
        <f t="shared" si="73"/>
        <v>84</v>
      </c>
      <c r="EB103" s="359">
        <v>84</v>
      </c>
      <c r="EC103" s="88"/>
      <c r="ED103" s="88"/>
      <c r="EE103" s="88" t="e">
        <f>IF(CX102=#REF!,"gleich","ungleich")</f>
        <v>#REF!</v>
      </c>
      <c r="EF103" s="186"/>
      <c r="EG103" s="186"/>
      <c r="EH103" s="186"/>
      <c r="EI103" s="186"/>
      <c r="EJ103" s="186"/>
      <c r="EK103" s="186"/>
      <c r="EL103" s="186"/>
      <c r="EM103" s="173"/>
      <c r="EN103" s="186"/>
      <c r="EO103" s="186"/>
      <c r="EP103" s="724"/>
      <c r="EQ103" s="382" t="s">
        <v>6100</v>
      </c>
      <c r="ER103" s="382" t="s">
        <v>6100</v>
      </c>
      <c r="ES103" s="382"/>
      <c r="ET103" s="108"/>
      <c r="EU103" s="182" t="str">
        <f t="shared" si="74"/>
        <v>ISABEL MARIA ALONSO ALONSO, ES_27526559K_sinv.pdf</v>
      </c>
    </row>
    <row r="104" spans="1:151" ht="60">
      <c r="A104" s="1000" t="s">
        <v>817</v>
      </c>
      <c r="B104" s="638" t="s">
        <v>2128</v>
      </c>
      <c r="C104" s="338" t="s">
        <v>42</v>
      </c>
      <c r="D104" s="186" t="s">
        <v>819</v>
      </c>
      <c r="E104" s="186" t="s">
        <v>820</v>
      </c>
      <c r="F104" s="186" t="s">
        <v>779</v>
      </c>
      <c r="G104" s="186"/>
      <c r="H104" s="186"/>
      <c r="I104" s="191" t="s">
        <v>2817</v>
      </c>
      <c r="J104" s="191" t="s">
        <v>5353</v>
      </c>
      <c r="K104" s="191" t="s">
        <v>5354</v>
      </c>
      <c r="L104" s="571" t="s">
        <v>821</v>
      </c>
      <c r="N104" s="846" t="s">
        <v>2109</v>
      </c>
      <c r="O104" s="384" t="s">
        <v>229</v>
      </c>
      <c r="P104" s="540"/>
      <c r="Q104" s="539">
        <v>1000</v>
      </c>
      <c r="R104" s="540">
        <v>0</v>
      </c>
      <c r="S104" s="338"/>
      <c r="T104" s="63"/>
      <c r="U104" s="63"/>
      <c r="V104" s="425">
        <v>0</v>
      </c>
      <c r="W104" s="425">
        <v>0</v>
      </c>
      <c r="X104" s="919">
        <v>0.75</v>
      </c>
      <c r="Y104" s="425">
        <v>2.5</v>
      </c>
      <c r="Z104" s="41" t="s">
        <v>45</v>
      </c>
      <c r="AA104" s="41" t="s">
        <v>45</v>
      </c>
      <c r="AB104" s="188" t="s">
        <v>3212</v>
      </c>
      <c r="AC104" s="13" t="s">
        <v>7377</v>
      </c>
      <c r="AD104" s="813" t="s">
        <v>5689</v>
      </c>
      <c r="AE104" s="723">
        <v>42928</v>
      </c>
      <c r="AF104" s="356" t="s">
        <v>816</v>
      </c>
      <c r="AG104" s="419"/>
      <c r="AH104" s="927" t="s">
        <v>38</v>
      </c>
      <c r="AI104" s="63" t="s">
        <v>5764</v>
      </c>
      <c r="AJ104" s="63" t="str">
        <f t="shared" si="77"/>
        <v>NO</v>
      </c>
      <c r="AK104" s="64" t="str">
        <f>VLOOKUP(X104,aux!$G$1:$I$22,2,FALSE)</f>
        <v>zero point seven five</v>
      </c>
      <c r="AL104" s="64" t="str">
        <f>VLOOKUP(X104,aux!$G$1:$J$22,4,FALSE)</f>
        <v>null komma sieben fünf</v>
      </c>
      <c r="AM104" s="214">
        <f t="shared" si="56"/>
        <v>75</v>
      </c>
      <c r="AN104" s="214" t="str">
        <f>IF(INT(AM104)=AM104,EnglishNumber(AM104), _xlfn.CONCAT(EnglishNumber(INT(AM104)), " point ", EnglishNumber(ROUND(INT((AM104 - INT(AM104)) * 10),  0)), " ", EnglishNumber(ROUND((AM104 - INT(AM104))*100 - (INT((AM104-INT(AM104))*10)*10), 0))))</f>
        <v>seventy-five</v>
      </c>
      <c r="AO104" s="214" t="str">
        <f>IF(INT(AM104)=AM104,FctZahl_In_Worten(AM104), _xlfn.CONCAT(FctZahl_In_Worten(INT(AM104)), " komma ", FctZahl_In_Worten(ROUND(INT((AM104 - INT(AM104)) * 10),  0)), " ", FctZahl_In_Worten(ROUND((AM104 - INT(AM104))*100 - (INT((AM104-INT(AM104))*10)*10), 0))))</f>
        <v>fünfundsiebzig</v>
      </c>
      <c r="AP104" s="64" t="str">
        <f>EnglishNumber(Q104)</f>
        <v>one thousand</v>
      </c>
      <c r="AQ104" s="64" t="str">
        <f>FctZahl_In_Worten(Q104)</f>
        <v>eintausend</v>
      </c>
      <c r="AR104" s="64" t="str">
        <f>FctZahl_In_Worten(R104)</f>
        <v>null</v>
      </c>
      <c r="AS104" s="64" t="str">
        <f>VLOOKUP(V104,aux!$K$1:$M$11,2,FALSE)</f>
        <v>zero</v>
      </c>
      <c r="AT104" s="64" t="str">
        <f>VLOOKUP(W104,aux!$K$1:$M$11,2,FALSE)</f>
        <v>zero</v>
      </c>
      <c r="AU104" s="64" t="str">
        <f t="shared" si="75"/>
        <v>For</v>
      </c>
      <c r="AV104" s="49" t="str">
        <f t="shared" si="87"/>
        <v>JOSEP BAHI PLA, ADMINISTRADOR UNICO</v>
      </c>
      <c r="AW104" s="65" t="str">
        <f t="shared" si="92"/>
        <v>ES_A17034794_CPA_EN</v>
      </c>
      <c r="AX104" s="65" t="str">
        <f t="shared" si="93"/>
        <v>ES_A17034794_DoT_EN</v>
      </c>
      <c r="AY104" s="65" t="str">
        <f t="shared" si="94"/>
        <v>ES_A17034794_Dis_EN</v>
      </c>
      <c r="AZ104" s="65" t="str">
        <f t="shared" si="60"/>
        <v>ES_A17034794_CPA_DE</v>
      </c>
      <c r="BA104" s="65" t="str">
        <f t="shared" si="61"/>
        <v>ES_A17034794_DoT_DE</v>
      </c>
      <c r="BB104" s="65" t="str">
        <f t="shared" si="62"/>
        <v>ES_A17034794_CPA_ES</v>
      </c>
      <c r="BC104" s="215" t="str">
        <f t="shared" si="63"/>
        <v>ES_A17034794_DoT_ES</v>
      </c>
      <c r="BD104" s="65" t="str">
        <f t="shared" si="64"/>
        <v>J BAHI SA</v>
      </c>
      <c r="BE104" s="64" t="str">
        <f>VLOOKUP(C104,aux!$A$1:$B$260,2,FALSE)</f>
        <v>Spain</v>
      </c>
      <c r="BF104" s="64" t="str">
        <f>VLOOKUP(C104,aux!$A$1:$C$260,3,FALSE)</f>
        <v>Spanien</v>
      </c>
      <c r="BG104" s="66" t="str">
        <f t="shared" si="65"/>
        <v>represented by  JOSEP BAHI PLA, ADMINISTRADOR UNICO</v>
      </c>
      <c r="BH104" s="66" t="str">
        <f t="shared" si="78"/>
        <v>representado por JOSEP BAHI PLA, ADMINISTRADOR UNICO</v>
      </c>
      <c r="BI104" s="66">
        <f t="shared" si="88"/>
        <v>1</v>
      </c>
      <c r="BJ104" s="66"/>
      <c r="BK104" s="66"/>
      <c r="BL104" s="66" t="str">
        <f t="shared" si="79"/>
        <v/>
      </c>
      <c r="BM104" s="66" t="str">
        <f t="shared" si="80"/>
        <v>und</v>
      </c>
      <c r="BN104" s="66" t="str">
        <f t="shared" si="81"/>
        <v/>
      </c>
      <c r="BO104" s="66" t="str">
        <f t="shared" si="82"/>
        <v>y su</v>
      </c>
      <c r="BP104" s="216" t="str">
        <f>VLOOKUP(X104,aux!$G$1:$I$22,3,FALSE)</f>
        <v>cero coma siete cinco</v>
      </c>
      <c r="BQ104" s="66" t="str">
        <f t="shared" si="83"/>
        <v>Por</v>
      </c>
      <c r="BR104" s="66" t="str">
        <f>VLOOKUP(C104,aux!$D$1:$E$307,2,FALSE)</f>
        <v>España</v>
      </c>
      <c r="BS104" s="66" t="str">
        <f t="shared" si="84"/>
        <v>Un Mil</v>
      </c>
      <c r="BT104" s="66" t="str">
        <f t="shared" si="85"/>
        <v>Cero</v>
      </c>
      <c r="BU104" s="66" t="str">
        <f t="shared" si="86"/>
        <v>Cero</v>
      </c>
      <c r="BV104" s="137"/>
      <c r="BW104" s="51"/>
      <c r="BX104" s="137"/>
      <c r="BY104" s="143"/>
      <c r="BZ104" s="137"/>
      <c r="CA104" s="1112">
        <v>42922</v>
      </c>
      <c r="CB104" s="342">
        <v>42921</v>
      </c>
      <c r="CC104" s="342">
        <v>42921</v>
      </c>
      <c r="CD104" s="614" t="s">
        <v>199</v>
      </c>
      <c r="CE104" s="342">
        <v>42922</v>
      </c>
      <c r="CF104" s="614" t="s">
        <v>199</v>
      </c>
      <c r="CG104" s="342">
        <v>42922</v>
      </c>
      <c r="CH104" s="497"/>
      <c r="CI104" s="155"/>
      <c r="CJ104" s="67" t="s">
        <v>2324</v>
      </c>
      <c r="CK104" s="67" t="s">
        <v>2500</v>
      </c>
      <c r="CL104" s="102" t="str">
        <f t="shared" si="67"/>
        <v>J BAHI SA_ ES_A17034794_DOT_EN_2sig</v>
      </c>
      <c r="CM104" s="102" t="str">
        <f t="shared" si="68"/>
        <v>J BAHI SA_ES_A17034794_CPA_EN_2sig</v>
      </c>
      <c r="CN104" s="102" t="str">
        <f t="shared" si="69"/>
        <v>J BAHI SA_ ES_A17034794_DOT_EN_2sig_stamped</v>
      </c>
      <c r="CO104" s="102" t="str">
        <f t="shared" si="70"/>
        <v>J BAHI SA_ES_A17034794_DOT_EN_o</v>
      </c>
      <c r="CP104" s="102" t="str">
        <f t="shared" si="71"/>
        <v>J BAHI SA_ES_A17034794_DOT_EN_o_stamped</v>
      </c>
      <c r="CQ104" s="102" t="str">
        <f t="shared" si="72"/>
        <v>J BAHI SA_ES_A17034794_powers</v>
      </c>
      <c r="CR104" s="68" t="s">
        <v>49</v>
      </c>
      <c r="CS104" s="68" t="s">
        <v>49</v>
      </c>
      <c r="CT104" s="61" t="s">
        <v>49</v>
      </c>
      <c r="CU104" s="148">
        <f t="shared" si="90"/>
        <v>1</v>
      </c>
      <c r="CV104" s="56" t="b">
        <v>1</v>
      </c>
      <c r="CW104" s="56" t="b">
        <v>1</v>
      </c>
      <c r="CX104" s="152"/>
      <c r="CY104" s="208"/>
      <c r="CZ104" s="208"/>
      <c r="DA104" s="320"/>
      <c r="DB104" s="320"/>
      <c r="DC104" s="208"/>
      <c r="DD104" s="208"/>
      <c r="DE104" s="320"/>
      <c r="DF104" s="320"/>
      <c r="DG104" s="52"/>
      <c r="DH104" s="152"/>
      <c r="DI104" s="152"/>
      <c r="DJ104" s="320"/>
      <c r="DK104" s="320"/>
      <c r="DL104" s="52"/>
      <c r="DM104" s="210"/>
      <c r="DN104" s="208"/>
      <c r="DO104" s="315">
        <v>43073</v>
      </c>
      <c r="DP104" s="338"/>
      <c r="DQ104" s="940"/>
      <c r="DR104" s="342"/>
      <c r="DS104" s="522"/>
      <c r="DT104" s="69" t="s">
        <v>49</v>
      </c>
      <c r="DU104" s="69"/>
      <c r="DV104" s="87"/>
      <c r="DW104" s="87"/>
      <c r="DX104" s="87"/>
      <c r="DY104" s="87"/>
      <c r="DZ104" s="87"/>
      <c r="EA104" s="359" t="str">
        <f t="shared" si="73"/>
        <v>85</v>
      </c>
      <c r="EB104" s="359">
        <v>85</v>
      </c>
      <c r="EC104" s="88"/>
      <c r="ED104" s="88"/>
      <c r="EE104" s="88" t="e">
        <f>IF(CX103=#REF!,"gleich","ungleich")</f>
        <v>#REF!</v>
      </c>
      <c r="EF104" s="186"/>
      <c r="EG104" s="186"/>
      <c r="EH104" s="186"/>
      <c r="EI104" s="186"/>
      <c r="EJ104" s="186"/>
      <c r="EK104" s="186"/>
      <c r="EL104" s="186"/>
      <c r="EM104" s="173"/>
      <c r="EN104" s="186"/>
      <c r="EO104" s="186"/>
      <c r="EP104" s="724"/>
      <c r="EQ104" s="382" t="s">
        <v>6089</v>
      </c>
      <c r="ER104" s="382" t="s">
        <v>6111</v>
      </c>
      <c r="ES104" s="382"/>
      <c r="ET104" s="108"/>
      <c r="EU104" s="182" t="str">
        <f t="shared" si="74"/>
        <v>J BAHI SA, ES_A17034794_sinv.pdf</v>
      </c>
    </row>
    <row r="105" spans="1:151" ht="72">
      <c r="A105" s="1000" t="s">
        <v>7687</v>
      </c>
      <c r="B105" s="638" t="s">
        <v>4672</v>
      </c>
      <c r="C105" s="338" t="s">
        <v>42</v>
      </c>
      <c r="D105" s="186" t="s">
        <v>370</v>
      </c>
      <c r="E105" s="186"/>
      <c r="F105" s="186"/>
      <c r="G105" s="186"/>
      <c r="H105" s="186"/>
      <c r="I105" s="191" t="s">
        <v>2816</v>
      </c>
      <c r="J105" s="191" t="s">
        <v>6731</v>
      </c>
      <c r="K105" s="191" t="s">
        <v>2779</v>
      </c>
      <c r="L105" s="571" t="s">
        <v>194</v>
      </c>
      <c r="N105" s="846" t="s">
        <v>1721</v>
      </c>
      <c r="O105" s="384" t="s">
        <v>165</v>
      </c>
      <c r="P105" s="540">
        <v>8</v>
      </c>
      <c r="Q105" s="539">
        <v>500</v>
      </c>
      <c r="R105" s="540">
        <v>0</v>
      </c>
      <c r="S105" s="338"/>
      <c r="T105" s="63"/>
      <c r="U105" s="63"/>
      <c r="V105" s="425">
        <v>100</v>
      </c>
      <c r="W105" s="425">
        <v>50</v>
      </c>
      <c r="X105" s="919">
        <v>0.7</v>
      </c>
      <c r="Y105" s="425">
        <v>2.5</v>
      </c>
      <c r="Z105" s="41" t="s">
        <v>45</v>
      </c>
      <c r="AA105" s="41" t="s">
        <v>45</v>
      </c>
      <c r="AB105" s="188" t="s">
        <v>3212</v>
      </c>
      <c r="AC105" s="13" t="s">
        <v>7377</v>
      </c>
      <c r="AD105" s="813" t="s">
        <v>5689</v>
      </c>
      <c r="AE105" s="723">
        <v>42928</v>
      </c>
      <c r="AF105" s="356"/>
      <c r="AG105" s="419"/>
      <c r="AH105" s="927" t="s">
        <v>192</v>
      </c>
      <c r="AI105" s="63" t="s">
        <v>5764</v>
      </c>
      <c r="AJ105" s="63" t="str">
        <f t="shared" si="77"/>
        <v>NO</v>
      </c>
      <c r="AK105" s="64" t="str">
        <f>VLOOKUP(X105,aux!$G$1:$I$22,2,FALSE)</f>
        <v>zero point seven</v>
      </c>
      <c r="AL105" s="64" t="str">
        <f>VLOOKUP(X105,aux!$G$1:$J$22,4,FALSE)</f>
        <v>null komma sieben</v>
      </c>
      <c r="AM105" s="214">
        <f t="shared" si="56"/>
        <v>70</v>
      </c>
      <c r="AN105" s="214" t="str">
        <f>IF(INT(AM105)=AM105,EnglishNumber(AM105), _xlfn.CONCAT(EnglishNumber(INT(AM105)), " point ", EnglishNumber(ROUND(INT((AM105 - INT(AM105)) * 10),  0)), " ", EnglishNumber(ROUND((AM105 - INT(AM105))*100 - (INT((AM105-INT(AM105))*10)*10), 0))))</f>
        <v>seventy</v>
      </c>
      <c r="AO105" s="214" t="str">
        <f>IF(INT(AM105)=AM105,FctZahl_In_Worten(AM105), _xlfn.CONCAT(FctZahl_In_Worten(INT(AM105)), " komma ", FctZahl_In_Worten(ROUND(INT((AM105 - INT(AM105)) * 10),  0)), " ", FctZahl_In_Worten(ROUND((AM105 - INT(AM105))*100 - (INT((AM105-INT(AM105))*10)*10), 0))))</f>
        <v>siebzig</v>
      </c>
      <c r="AP105" s="64" t="str">
        <f>EnglishNumber(Q105)</f>
        <v>five hundred</v>
      </c>
      <c r="AQ105" s="64" t="str">
        <f>FctZahl_In_Worten(Q105)</f>
        <v>fünfhundert</v>
      </c>
      <c r="AR105" s="64" t="str">
        <f>FctZahl_In_Worten(R105)</f>
        <v>null</v>
      </c>
      <c r="AS105" s="64" t="str">
        <f>VLOOKUP(V105,aux!$K$1:$M$11,2,FALSE)</f>
        <v>one hundred</v>
      </c>
      <c r="AT105" s="64" t="str">
        <f>VLOOKUP(W105,aux!$K$1:$M$11,2,FALSE)</f>
        <v>fifty</v>
      </c>
      <c r="AU105" s="64" t="str">
        <f t="shared" si="75"/>
        <v/>
      </c>
      <c r="AV105" s="49" t="str">
        <f t="shared" si="87"/>
        <v/>
      </c>
      <c r="AW105" s="65" t="str">
        <f t="shared" si="92"/>
        <v>ES_27518221D_CPA_EN</v>
      </c>
      <c r="AX105" s="65" t="str">
        <f t="shared" si="93"/>
        <v>ES_27518221D_DoT_EN</v>
      </c>
      <c r="AY105" s="65" t="str">
        <f t="shared" si="94"/>
        <v>ES_27518221D_Dis_EN</v>
      </c>
      <c r="AZ105" s="65" t="str">
        <f t="shared" si="60"/>
        <v>ES_27518221D_CPA_DE</v>
      </c>
      <c r="BA105" s="65" t="str">
        <f t="shared" si="61"/>
        <v>ES_27518221D_DoT_DE</v>
      </c>
      <c r="BB105" s="65" t="str">
        <f t="shared" si="62"/>
        <v>ES_27518221D_CPA_ES</v>
      </c>
      <c r="BC105" s="215" t="str">
        <f t="shared" si="63"/>
        <v>ES_27518221D_DoT_ES</v>
      </c>
      <c r="BD105" s="65" t="str">
        <f t="shared" si="64"/>
        <v>JESUS GARCIA CAMILO</v>
      </c>
      <c r="BE105" s="64" t="str">
        <f>VLOOKUP(C105,aux!$A$1:$B$260,2,FALSE)</f>
        <v>Spain</v>
      </c>
      <c r="BF105" s="64" t="str">
        <f>VLOOKUP(C105,aux!$A$1:$C$260,3,FALSE)</f>
        <v>Spanien</v>
      </c>
      <c r="BG105" s="66" t="str">
        <f t="shared" si="65"/>
        <v/>
      </c>
      <c r="BH105" s="66" t="str">
        <f t="shared" si="78"/>
        <v/>
      </c>
      <c r="BI105" s="66">
        <f t="shared" si="88"/>
        <v>0</v>
      </c>
      <c r="BJ105" s="66" t="str">
        <f>IF(H105="","","and its")</f>
        <v/>
      </c>
      <c r="BK105" s="66" t="str">
        <f>IF(I105="","","and its")</f>
        <v>and its</v>
      </c>
      <c r="BL105" s="66" t="str">
        <f t="shared" si="79"/>
        <v/>
      </c>
      <c r="BM105" s="66" t="str">
        <f t="shared" si="80"/>
        <v>und</v>
      </c>
      <c r="BN105" s="66" t="str">
        <f t="shared" si="81"/>
        <v/>
      </c>
      <c r="BO105" s="66" t="str">
        <f t="shared" si="82"/>
        <v>y su</v>
      </c>
      <c r="BP105" s="216" t="str">
        <f>VLOOKUP(X105,aux!$G$1:$I$22,3,FALSE)</f>
        <v xml:space="preserve">cero coma siete </v>
      </c>
      <c r="BQ105" s="66" t="str">
        <f t="shared" si="83"/>
        <v>Por</v>
      </c>
      <c r="BR105" s="66" t="str">
        <f>VLOOKUP(C105,aux!$D$1:$E$307,2,FALSE)</f>
        <v>España</v>
      </c>
      <c r="BS105" s="66" t="str">
        <f t="shared" si="84"/>
        <v>Quinientos</v>
      </c>
      <c r="BT105" s="66" t="str">
        <f t="shared" si="85"/>
        <v>Ciento</v>
      </c>
      <c r="BU105" s="66" t="str">
        <f t="shared" si="86"/>
        <v>Cincuenta</v>
      </c>
      <c r="BV105" s="319"/>
      <c r="BW105" s="52" t="s">
        <v>195</v>
      </c>
      <c r="BX105" s="137">
        <v>42916</v>
      </c>
      <c r="BY105" s="143" t="s">
        <v>197</v>
      </c>
      <c r="BZ105" s="138">
        <v>42919</v>
      </c>
      <c r="CA105" s="1112" t="s">
        <v>199</v>
      </c>
      <c r="CB105" s="342">
        <v>42916</v>
      </c>
      <c r="CC105" s="342">
        <v>42921</v>
      </c>
      <c r="CD105" s="614" t="s">
        <v>199</v>
      </c>
      <c r="CE105" s="342">
        <v>42922</v>
      </c>
      <c r="CF105" s="614" t="s">
        <v>199</v>
      </c>
      <c r="CG105" s="342">
        <v>42926</v>
      </c>
      <c r="CH105" s="497"/>
      <c r="CI105" s="155"/>
      <c r="CJ105" s="67" t="s">
        <v>2325</v>
      </c>
      <c r="CK105" s="67" t="s">
        <v>2501</v>
      </c>
      <c r="CL105" s="102" t="str">
        <f t="shared" si="67"/>
        <v>JESUS GARCIA CAMILO_ ES_27518221D_DOT_EN_2sig</v>
      </c>
      <c r="CM105" s="102" t="str">
        <f t="shared" si="68"/>
        <v>JESUS GARCIA CAMILO_ES_27518221D_CPA_EN_2sig</v>
      </c>
      <c r="CN105" s="102" t="str">
        <f t="shared" si="69"/>
        <v>JESUS GARCIA CAMILO_ ES_27518221D_DOT_EN_2sig_stamped</v>
      </c>
      <c r="CO105" s="102" t="str">
        <f t="shared" si="70"/>
        <v>JESUS GARCIA CAMILO_ES_27518221D_DOT_EN_o</v>
      </c>
      <c r="CP105" s="102" t="str">
        <f t="shared" si="71"/>
        <v>JESUS GARCIA CAMILO_ES_27518221D_DOT_EN_o_stamped</v>
      </c>
      <c r="CQ105" s="102" t="str">
        <f t="shared" si="72"/>
        <v>JESUS GARCIA CAMILO_ES_27518221D_powers</v>
      </c>
      <c r="CR105" s="68" t="s">
        <v>49</v>
      </c>
      <c r="CS105" s="68" t="s">
        <v>49</v>
      </c>
      <c r="CT105" s="61" t="s">
        <v>49</v>
      </c>
      <c r="CU105" s="148">
        <f t="shared" si="90"/>
        <v>1</v>
      </c>
      <c r="CV105" s="56" t="b">
        <v>1</v>
      </c>
      <c r="CW105" s="56" t="b">
        <v>1</v>
      </c>
      <c r="CX105" s="71" t="s">
        <v>196</v>
      </c>
      <c r="CY105" s="148"/>
      <c r="CZ105" s="148"/>
      <c r="DA105" s="315"/>
      <c r="DB105" s="315"/>
      <c r="DC105" s="148"/>
      <c r="DD105" s="148"/>
      <c r="DE105" s="315"/>
      <c r="DF105" s="315"/>
      <c r="DG105" s="61"/>
      <c r="DH105" s="61"/>
      <c r="DI105" s="61"/>
      <c r="DJ105" s="315"/>
      <c r="DK105" s="315"/>
      <c r="DL105" s="61"/>
      <c r="DM105" s="161"/>
      <c r="DN105" s="148"/>
      <c r="DO105" s="315" t="s">
        <v>2734</v>
      </c>
      <c r="DP105" s="338"/>
      <c r="DQ105" s="940"/>
      <c r="DR105" s="342"/>
      <c r="DS105" s="522"/>
      <c r="DT105" s="69" t="s">
        <v>49</v>
      </c>
      <c r="DU105" s="69"/>
      <c r="DV105" s="87"/>
      <c r="DW105" s="87"/>
      <c r="DX105" s="87"/>
      <c r="DY105" s="87"/>
      <c r="DZ105" s="87"/>
      <c r="EA105" s="359" t="str">
        <f t="shared" si="73"/>
        <v>86</v>
      </c>
      <c r="EB105" s="359">
        <v>86</v>
      </c>
      <c r="EC105" s="88"/>
      <c r="ED105" s="88"/>
      <c r="EE105" s="88" t="e">
        <f>IF(CX104=#REF!,"gleich","ungleich")</f>
        <v>#REF!</v>
      </c>
      <c r="EF105" s="186"/>
      <c r="EG105" s="186"/>
      <c r="EH105" s="186"/>
      <c r="EI105" s="186"/>
      <c r="EJ105" s="186"/>
      <c r="EK105" s="186"/>
      <c r="EL105" s="186"/>
      <c r="EM105" s="173"/>
      <c r="EN105" s="186"/>
      <c r="EO105" s="186"/>
      <c r="EP105" s="724"/>
      <c r="EQ105" s="382" t="s">
        <v>6100</v>
      </c>
      <c r="ER105" s="382" t="s">
        <v>6100</v>
      </c>
      <c r="ES105" s="382"/>
      <c r="ET105" s="108"/>
      <c r="EU105" s="182" t="str">
        <f t="shared" si="74"/>
        <v>JESUS GARCIA CAMILO, ES_27518221D_sinv.pdf</v>
      </c>
    </row>
    <row r="106" spans="1:151" ht="84">
      <c r="A106" s="1000" t="s">
        <v>760</v>
      </c>
      <c r="B106" s="638" t="s">
        <v>4673</v>
      </c>
      <c r="C106" s="338" t="s">
        <v>42</v>
      </c>
      <c r="D106" s="186" t="s">
        <v>762</v>
      </c>
      <c r="E106" s="186"/>
      <c r="F106" s="186"/>
      <c r="G106" s="186"/>
      <c r="H106" s="186"/>
      <c r="I106" s="191" t="s">
        <v>2761</v>
      </c>
      <c r="J106" s="186" t="s">
        <v>6729</v>
      </c>
      <c r="K106" s="191" t="s">
        <v>2631</v>
      </c>
      <c r="L106" s="571" t="s">
        <v>763</v>
      </c>
      <c r="N106" s="846" t="s">
        <v>1756</v>
      </c>
      <c r="O106" s="384" t="s">
        <v>1757</v>
      </c>
      <c r="P106" s="540">
        <v>1</v>
      </c>
      <c r="Q106" s="539">
        <v>100</v>
      </c>
      <c r="R106" s="540">
        <v>0</v>
      </c>
      <c r="S106" s="338"/>
      <c r="T106" s="63"/>
      <c r="U106" s="63"/>
      <c r="V106" s="425">
        <v>0</v>
      </c>
      <c r="W106" s="425">
        <v>0</v>
      </c>
      <c r="X106" s="919">
        <v>0.7</v>
      </c>
      <c r="Y106" s="425">
        <v>2.5</v>
      </c>
      <c r="Z106" s="41" t="s">
        <v>45</v>
      </c>
      <c r="AA106" s="41" t="s">
        <v>45</v>
      </c>
      <c r="AB106" s="188" t="s">
        <v>3212</v>
      </c>
      <c r="AC106" s="13" t="s">
        <v>7377</v>
      </c>
      <c r="AD106" s="813" t="s">
        <v>5689</v>
      </c>
      <c r="AE106" s="723">
        <v>42928</v>
      </c>
      <c r="AF106" s="807"/>
      <c r="AG106" s="419"/>
      <c r="AH106" s="927" t="s">
        <v>192</v>
      </c>
      <c r="AI106" s="63" t="s">
        <v>5764</v>
      </c>
      <c r="AJ106" s="63" t="str">
        <f t="shared" si="77"/>
        <v>NO</v>
      </c>
      <c r="AK106" s="64" t="str">
        <f>VLOOKUP(X106,aux!$G$1:$I$22,2,FALSE)</f>
        <v>zero point seven</v>
      </c>
      <c r="AL106" s="64" t="str">
        <f>VLOOKUP(X106,aux!$G$1:$J$22,4,FALSE)</f>
        <v>null komma sieben</v>
      </c>
      <c r="AM106" s="214">
        <f t="shared" si="56"/>
        <v>70</v>
      </c>
      <c r="AN106" s="214" t="str">
        <f>IF(INT(AM106)=AM106,EnglishNumber(AM106), _xlfn.CONCAT(EnglishNumber(INT(AM106)), " point ", EnglishNumber(ROUND(INT((AM106 - INT(AM106)) * 10),  0)), " ", EnglishNumber(ROUND((AM106 - INT(AM106))*100 - (INT((AM106-INT(AM106))*10)*10), 0))))</f>
        <v>seventy</v>
      </c>
      <c r="AO106" s="214" t="str">
        <f>IF(INT(AM106)=AM106,FctZahl_In_Worten(AM106), _xlfn.CONCAT(FctZahl_In_Worten(INT(AM106)), " komma ", FctZahl_In_Worten(ROUND(INT((AM106 - INT(AM106)) * 10),  0)), " ", FctZahl_In_Worten(ROUND((AM106 - INT(AM106))*100 - (INT((AM106-INT(AM106))*10)*10), 0))))</f>
        <v>siebzig</v>
      </c>
      <c r="AP106" s="64" t="str">
        <f>EnglishNumber(Q106)</f>
        <v>one hundred</v>
      </c>
      <c r="AQ106" s="64" t="str">
        <f>FctZahl_In_Worten(Q106)</f>
        <v>einhundert</v>
      </c>
      <c r="AR106" s="64" t="str">
        <f>FctZahl_In_Worten(R106)</f>
        <v>null</v>
      </c>
      <c r="AS106" s="64" t="s">
        <v>769</v>
      </c>
      <c r="AT106" s="64" t="s">
        <v>769</v>
      </c>
      <c r="AU106" s="64" t="s">
        <v>766</v>
      </c>
      <c r="AV106" s="49" t="str">
        <f t="shared" si="87"/>
        <v/>
      </c>
      <c r="AW106" s="65" t="str">
        <f t="shared" si="92"/>
        <v>ES_72569776S_CPA_EN</v>
      </c>
      <c r="AX106" s="65" t="str">
        <f t="shared" si="93"/>
        <v>ES_72569776S_DoT_EN</v>
      </c>
      <c r="AY106" s="65" t="str">
        <f t="shared" si="94"/>
        <v>ES_72569776S_Dis_EN</v>
      </c>
      <c r="AZ106" s="65" t="str">
        <f t="shared" si="60"/>
        <v>ES_72569776S_CPA_DE</v>
      </c>
      <c r="BA106" s="65" t="str">
        <f t="shared" si="61"/>
        <v>ES_72569776S_DoT_DE</v>
      </c>
      <c r="BB106" s="65" t="str">
        <f t="shared" si="62"/>
        <v>ES_72569776S_CPA_ES</v>
      </c>
      <c r="BC106" s="215" t="str">
        <f t="shared" si="63"/>
        <v>ES_72569776S_DoT_ES</v>
      </c>
      <c r="BD106" s="65" t="str">
        <f t="shared" si="64"/>
        <v>Jesus Manuel Echeverria Aramburu</v>
      </c>
      <c r="BE106" s="64" t="str">
        <f>VLOOKUP(C106,aux!$A$1:$B$260,2,FALSE)</f>
        <v>Spain</v>
      </c>
      <c r="BF106" s="64" t="str">
        <f>VLOOKUP(C106,aux!$A$1:$C$260,3,FALSE)</f>
        <v>Spanien</v>
      </c>
      <c r="BG106" s="66" t="str">
        <f t="shared" si="65"/>
        <v/>
      </c>
      <c r="BH106" s="66" t="str">
        <f t="shared" si="78"/>
        <v/>
      </c>
      <c r="BI106" s="66">
        <f t="shared" si="88"/>
        <v>0</v>
      </c>
      <c r="BJ106" s="63"/>
      <c r="BK106" s="63"/>
      <c r="BL106" s="66" t="str">
        <f t="shared" si="79"/>
        <v/>
      </c>
      <c r="BM106" s="66" t="str">
        <f t="shared" si="80"/>
        <v>und</v>
      </c>
      <c r="BN106" s="66" t="str">
        <f t="shared" si="81"/>
        <v/>
      </c>
      <c r="BO106" s="66" t="str">
        <f t="shared" si="82"/>
        <v>y su</v>
      </c>
      <c r="BP106" s="216" t="str">
        <f>VLOOKUP(X106,aux!$G$1:$I$22,3,FALSE)</f>
        <v xml:space="preserve">cero coma siete </v>
      </c>
      <c r="BQ106" s="66" t="str">
        <f t="shared" si="83"/>
        <v>Por</v>
      </c>
      <c r="BR106" s="66" t="str">
        <f>VLOOKUP(C106,aux!$D$1:$E$307,2,FALSE)</f>
        <v>España</v>
      </c>
      <c r="BS106" s="66" t="str">
        <f t="shared" si="84"/>
        <v>Ciento</v>
      </c>
      <c r="BT106" s="66" t="str">
        <f t="shared" si="85"/>
        <v>Cero</v>
      </c>
      <c r="BU106" s="66" t="str">
        <f t="shared" si="86"/>
        <v>Cero</v>
      </c>
      <c r="BV106" s="137"/>
      <c r="BW106" s="51"/>
      <c r="BX106" s="137"/>
      <c r="BY106" s="143"/>
      <c r="BZ106" s="137"/>
      <c r="CA106" s="1112">
        <v>42921</v>
      </c>
      <c r="CB106" s="342">
        <v>42921</v>
      </c>
      <c r="CC106" s="342">
        <v>42921</v>
      </c>
      <c r="CD106" s="614" t="s">
        <v>199</v>
      </c>
      <c r="CE106" s="342">
        <v>42921</v>
      </c>
      <c r="CF106" s="614" t="s">
        <v>199</v>
      </c>
      <c r="CG106" s="342">
        <v>42922</v>
      </c>
      <c r="CH106" s="497"/>
      <c r="CI106" s="155">
        <v>1</v>
      </c>
      <c r="CJ106" s="67" t="s">
        <v>2326</v>
      </c>
      <c r="CK106" s="67" t="s">
        <v>2502</v>
      </c>
      <c r="CL106" s="102" t="str">
        <f t="shared" si="67"/>
        <v>Jesus Manuel Echeverria Aramburu_ ES_72569776S_DOT_EN_2sig</v>
      </c>
      <c r="CM106" s="102" t="str">
        <f t="shared" si="68"/>
        <v>Jesus Manuel Echeverria Aramburu_ES_72569776S_CPA_EN_2sig</v>
      </c>
      <c r="CN106" s="102" t="str">
        <f t="shared" si="69"/>
        <v>Jesus Manuel Echeverria Aramburu_ ES_72569776S_DOT_EN_2sig_stamped</v>
      </c>
      <c r="CO106" s="102" t="str">
        <f t="shared" si="70"/>
        <v>Jesus Manuel Echeverria Aramburu_ES_72569776S_DOT_EN_o</v>
      </c>
      <c r="CP106" s="102" t="str">
        <f t="shared" si="71"/>
        <v>Jesus Manuel Echeverria Aramburu_ES_72569776S_DOT_EN_o_stamped</v>
      </c>
      <c r="CQ106" s="102" t="str">
        <f t="shared" si="72"/>
        <v>Jesus Manuel Echeverria Aramburu_ES_72569776S_powers</v>
      </c>
      <c r="CR106" s="68" t="s">
        <v>49</v>
      </c>
      <c r="CS106" s="68" t="s">
        <v>49</v>
      </c>
      <c r="CT106" s="61" t="s">
        <v>49</v>
      </c>
      <c r="CU106" s="148">
        <f t="shared" si="90"/>
        <v>0</v>
      </c>
      <c r="CV106" s="56" t="b">
        <v>1</v>
      </c>
      <c r="CW106" s="56" t="b">
        <v>1</v>
      </c>
      <c r="CX106" s="52"/>
      <c r="CY106" s="148"/>
      <c r="CZ106" s="148"/>
      <c r="DA106" s="315"/>
      <c r="DB106" s="315"/>
      <c r="DC106" s="148"/>
      <c r="DD106" s="148"/>
      <c r="DE106" s="315"/>
      <c r="DF106" s="315"/>
      <c r="DG106" s="61"/>
      <c r="DH106" s="61"/>
      <c r="DI106" s="61"/>
      <c r="DJ106" s="315"/>
      <c r="DK106" s="315"/>
      <c r="DL106" s="61"/>
      <c r="DM106" s="161"/>
      <c r="DN106" s="148"/>
      <c r="DO106" s="315" t="s">
        <v>2632</v>
      </c>
      <c r="DP106" s="338"/>
      <c r="DQ106" s="940"/>
      <c r="DR106" s="342"/>
      <c r="DS106" s="522"/>
      <c r="DT106" s="69" t="s">
        <v>49</v>
      </c>
      <c r="DU106" s="69"/>
      <c r="DV106" s="87"/>
      <c r="DW106" s="87"/>
      <c r="DX106" s="87"/>
      <c r="DY106" s="87"/>
      <c r="DZ106" s="87"/>
      <c r="EA106" s="359" t="str">
        <f t="shared" si="73"/>
        <v>87</v>
      </c>
      <c r="EB106" s="359">
        <v>87</v>
      </c>
      <c r="EC106" s="88"/>
      <c r="ED106" s="88"/>
      <c r="EE106" s="88" t="e">
        <f>IF(CX105=#REF!,"gleich","ungleich")</f>
        <v>#REF!</v>
      </c>
      <c r="EF106" s="186"/>
      <c r="EG106" s="186"/>
      <c r="EH106" s="186"/>
      <c r="EI106" s="186"/>
      <c r="EJ106" s="186"/>
      <c r="EK106" s="186"/>
      <c r="EL106" s="186"/>
      <c r="EM106" s="173"/>
      <c r="EN106" s="186"/>
      <c r="EO106" s="186"/>
      <c r="EP106" s="724"/>
      <c r="EQ106" s="382" t="s">
        <v>6100</v>
      </c>
      <c r="ER106" s="382" t="s">
        <v>6100</v>
      </c>
      <c r="ES106" s="382"/>
      <c r="ET106" s="167"/>
      <c r="EU106" s="182" t="str">
        <f t="shared" si="74"/>
        <v>Jesus Manuel Echeverria Aramburu, ES_72569776S_sinv.pdf</v>
      </c>
    </row>
    <row r="107" spans="1:151" ht="72">
      <c r="A107" s="1000" t="s">
        <v>135</v>
      </c>
      <c r="B107" s="638" t="s">
        <v>4674</v>
      </c>
      <c r="C107" s="338" t="s">
        <v>42</v>
      </c>
      <c r="D107" s="186" t="s">
        <v>286</v>
      </c>
      <c r="E107" s="186"/>
      <c r="F107" s="186"/>
      <c r="G107" s="186"/>
      <c r="H107" s="186"/>
      <c r="I107" s="191" t="s">
        <v>136</v>
      </c>
      <c r="J107" s="191" t="s">
        <v>137</v>
      </c>
      <c r="K107" s="191" t="s">
        <v>2633</v>
      </c>
      <c r="L107" s="571" t="s">
        <v>139</v>
      </c>
      <c r="N107" s="846" t="s">
        <v>372</v>
      </c>
      <c r="O107" s="384" t="s">
        <v>141</v>
      </c>
      <c r="P107" s="540">
        <v>3</v>
      </c>
      <c r="Q107" s="539">
        <v>100</v>
      </c>
      <c r="R107" s="540">
        <v>0</v>
      </c>
      <c r="S107" s="338"/>
      <c r="T107" s="63"/>
      <c r="U107" s="63"/>
      <c r="V107" s="425">
        <v>0</v>
      </c>
      <c r="W107" s="425">
        <v>0</v>
      </c>
      <c r="X107" s="919">
        <v>0.7</v>
      </c>
      <c r="Y107" s="425">
        <v>2.5</v>
      </c>
      <c r="Z107" s="41" t="s">
        <v>45</v>
      </c>
      <c r="AA107" s="41" t="s">
        <v>45</v>
      </c>
      <c r="AB107" s="188" t="s">
        <v>3212</v>
      </c>
      <c r="AC107" s="13" t="s">
        <v>7377</v>
      </c>
      <c r="AD107" s="813" t="s">
        <v>5689</v>
      </c>
      <c r="AE107" s="723">
        <v>42928</v>
      </c>
      <c r="AF107" s="186" t="s">
        <v>7573</v>
      </c>
      <c r="AG107" s="419"/>
      <c r="AH107" s="927" t="s">
        <v>192</v>
      </c>
      <c r="AI107" s="63" t="s">
        <v>5764</v>
      </c>
      <c r="AJ107" s="63" t="str">
        <f t="shared" si="77"/>
        <v>NO</v>
      </c>
      <c r="AK107" s="64" t="str">
        <f>VLOOKUP(X107,aux!$G$1:$I$22,2,FALSE)</f>
        <v>zero point seven</v>
      </c>
      <c r="AL107" s="64" t="str">
        <f>VLOOKUP(X107,aux!$G$1:$J$22,4,FALSE)</f>
        <v>null komma sieben</v>
      </c>
      <c r="AM107" s="214">
        <f t="shared" si="56"/>
        <v>70</v>
      </c>
      <c r="AN107" s="214" t="str">
        <f>IF(INT(AM107)=AM107,EnglishNumber(AM107), _xlfn.CONCAT(EnglishNumber(INT(AM107)), " point ", EnglishNumber(ROUND(INT((AM107 - INT(AM107)) * 10),  0)), " ", EnglishNumber(ROUND((AM107 - INT(AM107))*100 - (INT((AM107-INT(AM107))*10)*10), 0))))</f>
        <v>seventy</v>
      </c>
      <c r="AO107" s="214" t="str">
        <f>IF(INT(AM107)=AM107,FctZahl_In_Worten(AM107), _xlfn.CONCAT(FctZahl_In_Worten(INT(AM107)), " komma ", FctZahl_In_Worten(ROUND(INT((AM107 - INT(AM107)) * 10),  0)), " ", FctZahl_In_Worten(ROUND((AM107 - INT(AM107))*100 - (INT((AM107-INT(AM107))*10)*10), 0))))</f>
        <v>siebzig</v>
      </c>
      <c r="AP107" s="64" t="str">
        <f>EnglishNumber(Q107)</f>
        <v>one hundred</v>
      </c>
      <c r="AQ107" s="64" t="str">
        <f>FctZahl_In_Worten(Q107)</f>
        <v>einhundert</v>
      </c>
      <c r="AR107" s="64" t="str">
        <f>FctZahl_In_Worten(R107)</f>
        <v>null</v>
      </c>
      <c r="AS107" s="64" t="str">
        <f>VLOOKUP(V107,aux!$K$1:$M$11,2,FALSE)</f>
        <v>zero</v>
      </c>
      <c r="AT107" s="64" t="str">
        <f>VLOOKUP(W107,aux!$K$1:$M$11,2,FALSE)</f>
        <v>zero</v>
      </c>
      <c r="AU107" s="64" t="str">
        <f t="shared" ref="AU107:AU126" si="96">IF(AH107="DNI","","For")</f>
        <v/>
      </c>
      <c r="AV107" s="49" t="str">
        <f t="shared" si="87"/>
        <v/>
      </c>
      <c r="AW107" s="65" t="str">
        <f t="shared" si="92"/>
        <v>ES_43708946E_CPA_EN</v>
      </c>
      <c r="AX107" s="65" t="str">
        <f t="shared" si="93"/>
        <v>ES_43708946E_DoT_EN</v>
      </c>
      <c r="AY107" s="65" t="str">
        <f t="shared" si="94"/>
        <v>ES_43708946E_Dis_EN</v>
      </c>
      <c r="AZ107" s="65" t="str">
        <f t="shared" si="60"/>
        <v>ES_43708946E_CPA_DE</v>
      </c>
      <c r="BA107" s="65" t="str">
        <f t="shared" si="61"/>
        <v>ES_43708946E_DoT_DE</v>
      </c>
      <c r="BB107" s="65" t="str">
        <f t="shared" si="62"/>
        <v>ES_43708946E_CPA_ES</v>
      </c>
      <c r="BC107" s="215" t="str">
        <f t="shared" si="63"/>
        <v>ES_43708946E_DoT_ES</v>
      </c>
      <c r="BD107" s="65" t="str">
        <f t="shared" si="64"/>
        <v>JORDI TEIXINE GENE</v>
      </c>
      <c r="BE107" s="64" t="str">
        <f>VLOOKUP(C107,aux!$A$1:$B$260,2,FALSE)</f>
        <v>Spain</v>
      </c>
      <c r="BF107" s="64" t="str">
        <f>VLOOKUP(C107,aux!$A$1:$C$260,3,FALSE)</f>
        <v>Spanien</v>
      </c>
      <c r="BG107" s="66" t="str">
        <f t="shared" si="65"/>
        <v/>
      </c>
      <c r="BH107" s="66" t="str">
        <f t="shared" si="78"/>
        <v/>
      </c>
      <c r="BI107" s="66">
        <f t="shared" si="88"/>
        <v>0</v>
      </c>
      <c r="BJ107" s="66" t="str">
        <f>IF(H107="","","and its")</f>
        <v/>
      </c>
      <c r="BK107" s="66" t="str">
        <f>IF(I107="","","and its")</f>
        <v>and its</v>
      </c>
      <c r="BL107" s="66" t="str">
        <f t="shared" si="79"/>
        <v/>
      </c>
      <c r="BM107" s="66" t="str">
        <f t="shared" si="80"/>
        <v>und</v>
      </c>
      <c r="BN107" s="66" t="str">
        <f t="shared" si="81"/>
        <v/>
      </c>
      <c r="BO107" s="66" t="str">
        <f t="shared" si="82"/>
        <v>y su</v>
      </c>
      <c r="BP107" s="216" t="str">
        <f>VLOOKUP(X107,aux!$G$1:$I$22,3,FALSE)</f>
        <v xml:space="preserve">cero coma siete </v>
      </c>
      <c r="BQ107" s="66" t="str">
        <f t="shared" si="83"/>
        <v>Por</v>
      </c>
      <c r="BR107" s="66" t="str">
        <f>VLOOKUP(C107,aux!$D$1:$E$307,2,FALSE)</f>
        <v>España</v>
      </c>
      <c r="BS107" s="66" t="str">
        <f t="shared" si="84"/>
        <v>Ciento</v>
      </c>
      <c r="BT107" s="66" t="str">
        <f t="shared" si="85"/>
        <v>Cero</v>
      </c>
      <c r="BU107" s="66" t="str">
        <f t="shared" si="86"/>
        <v>Cero</v>
      </c>
      <c r="BV107" s="137"/>
      <c r="BW107" s="51"/>
      <c r="BX107" s="137"/>
      <c r="BY107" s="143"/>
      <c r="BZ107" s="137"/>
      <c r="CA107" s="1112">
        <v>42920</v>
      </c>
      <c r="CB107" s="342">
        <v>42920</v>
      </c>
      <c r="CC107" s="342">
        <v>42920</v>
      </c>
      <c r="CD107" s="614" t="s">
        <v>199</v>
      </c>
      <c r="CE107" s="342">
        <v>42921</v>
      </c>
      <c r="CF107" s="614" t="s">
        <v>199</v>
      </c>
      <c r="CG107" s="342">
        <v>42922</v>
      </c>
      <c r="CH107" s="497"/>
      <c r="CI107" s="155">
        <v>1</v>
      </c>
      <c r="CJ107" s="67" t="s">
        <v>2327</v>
      </c>
      <c r="CK107" s="67" t="s">
        <v>2503</v>
      </c>
      <c r="CL107" s="102" t="str">
        <f t="shared" si="67"/>
        <v>JORDI TEIXINE GENE_ ES_43708946E_DOT_EN_2sig</v>
      </c>
      <c r="CM107" s="102" t="str">
        <f t="shared" si="68"/>
        <v>JORDI TEIXINE GENE_ES_43708946E_CPA_EN_2sig</v>
      </c>
      <c r="CN107" s="102" t="str">
        <f t="shared" si="69"/>
        <v>JORDI TEIXINE GENE_ ES_43708946E_DOT_EN_2sig_stamped</v>
      </c>
      <c r="CO107" s="102" t="str">
        <f t="shared" si="70"/>
        <v>JORDI TEIXINE GENE_ES_43708946E_DOT_EN_o</v>
      </c>
      <c r="CP107" s="102" t="str">
        <f t="shared" si="71"/>
        <v>JORDI TEIXINE GENE_ES_43708946E_DOT_EN_o_stamped</v>
      </c>
      <c r="CQ107" s="102" t="str">
        <f t="shared" si="72"/>
        <v>JORDI TEIXINE GENE_ES_43708946E_powers</v>
      </c>
      <c r="CR107" s="68" t="s">
        <v>49</v>
      </c>
      <c r="CS107" s="68" t="s">
        <v>49</v>
      </c>
      <c r="CT107" s="61" t="s">
        <v>49</v>
      </c>
      <c r="CU107" s="148">
        <f t="shared" si="90"/>
        <v>1</v>
      </c>
      <c r="CV107" s="56" t="b">
        <v>1</v>
      </c>
      <c r="CW107" s="56" t="b">
        <v>1</v>
      </c>
      <c r="CX107" s="52"/>
      <c r="CY107" s="148"/>
      <c r="CZ107" s="148"/>
      <c r="DA107" s="315"/>
      <c r="DB107" s="315"/>
      <c r="DC107" s="148"/>
      <c r="DD107" s="148"/>
      <c r="DE107" s="315"/>
      <c r="DF107" s="315"/>
      <c r="DG107" s="61"/>
      <c r="DH107" s="61"/>
      <c r="DI107" s="61"/>
      <c r="DJ107" s="315"/>
      <c r="DK107" s="315"/>
      <c r="DL107" s="61"/>
      <c r="DM107" s="161"/>
      <c r="DN107" s="148"/>
      <c r="DO107" s="315" t="s">
        <v>3001</v>
      </c>
      <c r="DP107" s="338"/>
      <c r="DQ107" s="940"/>
      <c r="DR107" s="342"/>
      <c r="DS107" s="522"/>
      <c r="DT107" s="69" t="s">
        <v>49</v>
      </c>
      <c r="DU107" s="69"/>
      <c r="DV107" s="87"/>
      <c r="DW107" s="87"/>
      <c r="DX107" s="87"/>
      <c r="DY107" s="87"/>
      <c r="DZ107" s="87"/>
      <c r="EA107" s="359" t="str">
        <f t="shared" si="73"/>
        <v>88</v>
      </c>
      <c r="EB107" s="359">
        <v>88</v>
      </c>
      <c r="EC107" s="88"/>
      <c r="ED107" s="88"/>
      <c r="EE107" s="88" t="e">
        <f>IF(CX106=#REF!,"gleich","ungleich")</f>
        <v>#REF!</v>
      </c>
      <c r="EF107" s="186"/>
      <c r="EG107" s="186"/>
      <c r="EH107" s="186"/>
      <c r="EI107" s="186"/>
      <c r="EJ107" s="186"/>
      <c r="EK107" s="186"/>
      <c r="EL107" s="186"/>
      <c r="EM107" s="173"/>
      <c r="EN107" s="186"/>
      <c r="EO107" s="186"/>
      <c r="EP107" s="724"/>
      <c r="EQ107" s="382" t="s">
        <v>6100</v>
      </c>
      <c r="ER107" s="382" t="s">
        <v>6100</v>
      </c>
      <c r="ES107" s="382"/>
      <c r="ET107" s="108"/>
      <c r="EU107" s="182" t="str">
        <f t="shared" si="74"/>
        <v>JORDI TEIXINE GENE, ES_43708946E_sinv.pdf</v>
      </c>
    </row>
    <row r="108" spans="1:151" ht="72">
      <c r="A108" s="1000" t="s">
        <v>830</v>
      </c>
      <c r="B108" s="638" t="s">
        <v>4675</v>
      </c>
      <c r="C108" s="338" t="s">
        <v>42</v>
      </c>
      <c r="D108" s="186" t="s">
        <v>819</v>
      </c>
      <c r="E108" s="186"/>
      <c r="F108" s="186"/>
      <c r="G108" s="186"/>
      <c r="H108" s="186"/>
      <c r="I108" s="191" t="s">
        <v>2817</v>
      </c>
      <c r="J108" s="191" t="s">
        <v>5353</v>
      </c>
      <c r="K108" s="191" t="s">
        <v>5354</v>
      </c>
      <c r="L108" s="571" t="s">
        <v>821</v>
      </c>
      <c r="N108" s="846" t="s">
        <v>2102</v>
      </c>
      <c r="O108" s="384" t="s">
        <v>759</v>
      </c>
      <c r="P108" s="540"/>
      <c r="Q108" s="539">
        <v>100</v>
      </c>
      <c r="R108" s="540">
        <v>0</v>
      </c>
      <c r="S108" s="338"/>
      <c r="T108" s="63"/>
      <c r="U108" s="63"/>
      <c r="V108" s="425">
        <v>0</v>
      </c>
      <c r="W108" s="425">
        <v>0</v>
      </c>
      <c r="X108" s="919">
        <v>0.75</v>
      </c>
      <c r="Y108" s="425">
        <v>2.5</v>
      </c>
      <c r="Z108" s="41" t="s">
        <v>45</v>
      </c>
      <c r="AA108" s="41" t="s">
        <v>45</v>
      </c>
      <c r="AB108" s="188" t="s">
        <v>3212</v>
      </c>
      <c r="AC108" s="13" t="s">
        <v>7377</v>
      </c>
      <c r="AD108" s="813" t="s">
        <v>5689</v>
      </c>
      <c r="AE108" s="723">
        <v>42928</v>
      </c>
      <c r="AF108" s="356" t="s">
        <v>816</v>
      </c>
      <c r="AG108" s="419"/>
      <c r="AH108" s="927" t="s">
        <v>192</v>
      </c>
      <c r="AI108" s="63" t="s">
        <v>5764</v>
      </c>
      <c r="AJ108" s="63" t="str">
        <f t="shared" si="77"/>
        <v>NO</v>
      </c>
      <c r="AK108" s="64" t="str">
        <f>VLOOKUP(X108,aux!$G$1:$I$22,2,FALSE)</f>
        <v>zero point seven five</v>
      </c>
      <c r="AL108" s="64" t="str">
        <f>VLOOKUP(X108,aux!$G$1:$J$22,4,FALSE)</f>
        <v>null komma sieben fünf</v>
      </c>
      <c r="AM108" s="214">
        <f t="shared" si="56"/>
        <v>75</v>
      </c>
      <c r="AN108" s="214" t="str">
        <f>IF(INT(AM108)=AM108,EnglishNumber(AM108), _xlfn.CONCAT(EnglishNumber(INT(AM108)), " point ", EnglishNumber(ROUND(INT((AM108 - INT(AM108)) * 10),  0)), " ", EnglishNumber(ROUND((AM108 - INT(AM108))*100 - (INT((AM108-INT(AM108))*10)*10), 0))))</f>
        <v>seventy-five</v>
      </c>
      <c r="AO108" s="214" t="str">
        <f>IF(INT(AM108)=AM108,FctZahl_In_Worten(AM108), _xlfn.CONCAT(FctZahl_In_Worten(INT(AM108)), " komma ", FctZahl_In_Worten(ROUND(INT((AM108 - INT(AM108)) * 10),  0)), " ", FctZahl_In_Worten(ROUND((AM108 - INT(AM108))*100 - (INT((AM108-INT(AM108))*10)*10), 0))))</f>
        <v>fünfundsiebzig</v>
      </c>
      <c r="AP108" s="64" t="str">
        <f>EnglishNumber(Q108)</f>
        <v>one hundred</v>
      </c>
      <c r="AQ108" s="64" t="str">
        <f>FctZahl_In_Worten(Q108)</f>
        <v>einhundert</v>
      </c>
      <c r="AR108" s="64" t="str">
        <f>FctZahl_In_Worten(R108)</f>
        <v>null</v>
      </c>
      <c r="AS108" s="64" t="str">
        <f>VLOOKUP(V108,aux!$K$1:$M$11,2,FALSE)</f>
        <v>zero</v>
      </c>
      <c r="AT108" s="64" t="str">
        <f>VLOOKUP(W108,aux!$K$1:$M$11,2,FALSE)</f>
        <v>zero</v>
      </c>
      <c r="AU108" s="64" t="str">
        <f t="shared" si="96"/>
        <v/>
      </c>
      <c r="AV108" s="49" t="str">
        <f t="shared" si="87"/>
        <v/>
      </c>
      <c r="AW108" s="65" t="str">
        <f t="shared" si="92"/>
        <v>ES_40341794M_CPA_EN</v>
      </c>
      <c r="AX108" s="65" t="str">
        <f t="shared" si="93"/>
        <v>ES_40341794M_DoT_EN</v>
      </c>
      <c r="AY108" s="65" t="str">
        <f t="shared" si="94"/>
        <v>ES_40341794M_Dis_EN</v>
      </c>
      <c r="AZ108" s="65" t="str">
        <f t="shared" si="60"/>
        <v>ES_40341794M_CPA_DE</v>
      </c>
      <c r="BA108" s="65" t="str">
        <f t="shared" si="61"/>
        <v>ES_40341794M_DoT_DE</v>
      </c>
      <c r="BB108" s="65" t="str">
        <f t="shared" si="62"/>
        <v>ES_40341794M_CPA_ES</v>
      </c>
      <c r="BC108" s="215" t="str">
        <f t="shared" si="63"/>
        <v>ES_40341794M_DoT_ES</v>
      </c>
      <c r="BD108" s="65" t="str">
        <f t="shared" si="64"/>
        <v>JORDI TORREN MARQUETA</v>
      </c>
      <c r="BE108" s="64" t="str">
        <f>VLOOKUP(C108,aux!$A$1:$B$260,2,FALSE)</f>
        <v>Spain</v>
      </c>
      <c r="BF108" s="64" t="str">
        <f>VLOOKUP(C108,aux!$A$1:$C$260,3,FALSE)</f>
        <v>Spanien</v>
      </c>
      <c r="BG108" s="66" t="str">
        <f t="shared" si="65"/>
        <v/>
      </c>
      <c r="BH108" s="66" t="str">
        <f t="shared" si="78"/>
        <v/>
      </c>
      <c r="BI108" s="66">
        <f t="shared" si="88"/>
        <v>0</v>
      </c>
      <c r="BJ108" s="66"/>
      <c r="BK108" s="66"/>
      <c r="BL108" s="66" t="str">
        <f t="shared" si="79"/>
        <v/>
      </c>
      <c r="BM108" s="66" t="str">
        <f t="shared" si="80"/>
        <v>und</v>
      </c>
      <c r="BN108" s="66" t="str">
        <f t="shared" si="81"/>
        <v/>
      </c>
      <c r="BO108" s="66" t="str">
        <f t="shared" si="82"/>
        <v>y su</v>
      </c>
      <c r="BP108" s="216" t="str">
        <f>VLOOKUP(X108,aux!$G$1:$I$22,3,FALSE)</f>
        <v>cero coma siete cinco</v>
      </c>
      <c r="BQ108" s="66" t="str">
        <f t="shared" si="83"/>
        <v>Por</v>
      </c>
      <c r="BR108" s="66" t="str">
        <f>VLOOKUP(C108,aux!$D$1:$E$307,2,FALSE)</f>
        <v>España</v>
      </c>
      <c r="BS108" s="66" t="str">
        <f t="shared" si="84"/>
        <v>Ciento</v>
      </c>
      <c r="BT108" s="66" t="str">
        <f t="shared" si="85"/>
        <v>Cero</v>
      </c>
      <c r="BU108" s="66" t="str">
        <f t="shared" si="86"/>
        <v>Cero</v>
      </c>
      <c r="BV108" s="137"/>
      <c r="BW108" s="51"/>
      <c r="BX108" s="137"/>
      <c r="BY108" s="143"/>
      <c r="BZ108" s="137"/>
      <c r="CA108" s="1112">
        <v>42922</v>
      </c>
      <c r="CB108" s="342">
        <v>42921</v>
      </c>
      <c r="CC108" s="342">
        <v>42921</v>
      </c>
      <c r="CD108" s="614" t="s">
        <v>199</v>
      </c>
      <c r="CE108" s="342">
        <v>42922</v>
      </c>
      <c r="CF108" s="614" t="s">
        <v>199</v>
      </c>
      <c r="CG108" s="342">
        <v>42922</v>
      </c>
      <c r="CH108" s="497"/>
      <c r="CI108" s="155"/>
      <c r="CJ108" s="67" t="s">
        <v>2328</v>
      </c>
      <c r="CK108" s="67" t="s">
        <v>2504</v>
      </c>
      <c r="CL108" s="102" t="str">
        <f t="shared" si="67"/>
        <v>JORDI TORREN MARQUETA_ ES_40341794M_DOT_EN_2sig</v>
      </c>
      <c r="CM108" s="102" t="str">
        <f t="shared" si="68"/>
        <v>JORDI TORREN MARQUETA_ES_40341794M_CPA_EN_2sig</v>
      </c>
      <c r="CN108" s="102" t="str">
        <f t="shared" si="69"/>
        <v>JORDI TORREN MARQUETA_ ES_40341794M_DOT_EN_2sig_stamped</v>
      </c>
      <c r="CO108" s="102" t="str">
        <f t="shared" si="70"/>
        <v>JORDI TORREN MARQUETA_ES_40341794M_DOT_EN_o</v>
      </c>
      <c r="CP108" s="102" t="str">
        <f t="shared" si="71"/>
        <v>JORDI TORREN MARQUETA_ES_40341794M_DOT_EN_o_stamped</v>
      </c>
      <c r="CQ108" s="102" t="str">
        <f t="shared" si="72"/>
        <v>JORDI TORREN MARQUETA_ES_40341794M_powers</v>
      </c>
      <c r="CR108" s="68" t="s">
        <v>49</v>
      </c>
      <c r="CS108" s="68" t="s">
        <v>49</v>
      </c>
      <c r="CT108" s="61" t="s">
        <v>49</v>
      </c>
      <c r="CU108" s="148">
        <f t="shared" si="90"/>
        <v>1</v>
      </c>
      <c r="CV108" s="56" t="b">
        <v>1</v>
      </c>
      <c r="CW108" s="56" t="b">
        <v>1</v>
      </c>
      <c r="CX108" s="152"/>
      <c r="CY108" s="208"/>
      <c r="CZ108" s="208"/>
      <c r="DA108" s="320"/>
      <c r="DB108" s="320"/>
      <c r="DC108" s="208"/>
      <c r="DD108" s="208"/>
      <c r="DE108" s="320"/>
      <c r="DF108" s="320"/>
      <c r="DG108" s="52"/>
      <c r="DH108" s="152"/>
      <c r="DI108" s="152"/>
      <c r="DJ108" s="320"/>
      <c r="DK108" s="320"/>
      <c r="DL108" s="52"/>
      <c r="DM108" s="210"/>
      <c r="DN108" s="208"/>
      <c r="DO108" s="315">
        <v>43073</v>
      </c>
      <c r="DP108" s="338"/>
      <c r="DQ108" s="940"/>
      <c r="DR108" s="342"/>
      <c r="DS108" s="522"/>
      <c r="DT108" s="69" t="s">
        <v>49</v>
      </c>
      <c r="DU108" s="69"/>
      <c r="DV108" s="87"/>
      <c r="DW108" s="87"/>
      <c r="DX108" s="87"/>
      <c r="DY108" s="87"/>
      <c r="DZ108" s="87"/>
      <c r="EA108" s="359" t="str">
        <f t="shared" si="73"/>
        <v>89</v>
      </c>
      <c r="EB108" s="359">
        <v>89</v>
      </c>
      <c r="EC108" s="88"/>
      <c r="ED108" s="88"/>
      <c r="EE108" s="88" t="e">
        <f>IF(CX107=#REF!,"gleich","ungleich")</f>
        <v>#REF!</v>
      </c>
      <c r="EF108" s="186"/>
      <c r="EG108" s="186"/>
      <c r="EH108" s="186"/>
      <c r="EI108" s="186"/>
      <c r="EJ108" s="186"/>
      <c r="EK108" s="186"/>
      <c r="EL108" s="186"/>
      <c r="EM108" s="173"/>
      <c r="EN108" s="186"/>
      <c r="EO108" s="186"/>
      <c r="EP108" s="724"/>
      <c r="EQ108" s="382" t="s">
        <v>6100</v>
      </c>
      <c r="ER108" s="382" t="s">
        <v>6100</v>
      </c>
      <c r="ES108" s="382"/>
      <c r="ET108" s="108"/>
      <c r="EU108" s="182" t="str">
        <f t="shared" si="74"/>
        <v>JORDI TORREN MARQUETA, ES_40341794M_sinv.pdf</v>
      </c>
    </row>
    <row r="109" spans="1:151" ht="72">
      <c r="A109" s="1015" t="s">
        <v>373</v>
      </c>
      <c r="B109" s="638" t="s">
        <v>2189</v>
      </c>
      <c r="C109" s="338" t="s">
        <v>42</v>
      </c>
      <c r="D109" s="186" t="s">
        <v>2667</v>
      </c>
      <c r="E109" s="186" t="s">
        <v>376</v>
      </c>
      <c r="F109" s="186" t="s">
        <v>59</v>
      </c>
      <c r="G109" s="186"/>
      <c r="H109" s="186"/>
      <c r="I109" s="191" t="s">
        <v>2993</v>
      </c>
      <c r="J109" s="191" t="s">
        <v>3259</v>
      </c>
      <c r="K109" s="191" t="s">
        <v>2773</v>
      </c>
      <c r="L109" s="571" t="s">
        <v>378</v>
      </c>
      <c r="N109" s="846" t="s">
        <v>2112</v>
      </c>
      <c r="O109" s="384" t="s">
        <v>1799</v>
      </c>
      <c r="P109" s="540">
        <v>4</v>
      </c>
      <c r="Q109" s="539">
        <v>1000</v>
      </c>
      <c r="R109" s="540">
        <v>0</v>
      </c>
      <c r="S109" s="338"/>
      <c r="T109" s="63"/>
      <c r="U109" s="63"/>
      <c r="V109" s="425">
        <v>0</v>
      </c>
      <c r="W109" s="425">
        <v>0</v>
      </c>
      <c r="X109" s="919">
        <v>0.75</v>
      </c>
      <c r="Y109" s="425">
        <v>2.5</v>
      </c>
      <c r="Z109" s="41" t="s">
        <v>45</v>
      </c>
      <c r="AA109" s="41" t="s">
        <v>45</v>
      </c>
      <c r="AB109" s="188" t="s">
        <v>3212</v>
      </c>
      <c r="AC109" s="13" t="s">
        <v>7377</v>
      </c>
      <c r="AD109" s="813" t="s">
        <v>5689</v>
      </c>
      <c r="AE109" s="723">
        <v>42928</v>
      </c>
      <c r="AF109" s="186" t="s">
        <v>5382</v>
      </c>
      <c r="AG109" s="419"/>
      <c r="AH109" s="927" t="s">
        <v>38</v>
      </c>
      <c r="AI109" s="63" t="s">
        <v>5764</v>
      </c>
      <c r="AJ109" s="63" t="str">
        <f t="shared" si="77"/>
        <v>NO</v>
      </c>
      <c r="AK109" s="64" t="str">
        <f>VLOOKUP(X109,aux!$G$1:$I$22,2,FALSE)</f>
        <v>zero point seven five</v>
      </c>
      <c r="AL109" s="64" t="str">
        <f>VLOOKUP(X109,aux!$G$1:$J$22,4,FALSE)</f>
        <v>null komma sieben fünf</v>
      </c>
      <c r="AM109" s="214">
        <f t="shared" si="56"/>
        <v>75</v>
      </c>
      <c r="AN109" s="214" t="str">
        <f>IF(INT(AM109)=AM109,EnglishNumber(AM109), _xlfn.CONCAT(EnglishNumber(INT(AM109)), " point ", EnglishNumber(ROUND(INT((AM109 - INT(AM109)) * 10),  0)), " ", EnglishNumber(ROUND((AM109 - INT(AM109))*100 - (INT((AM109-INT(AM109))*10)*10), 0))))</f>
        <v>seventy-five</v>
      </c>
      <c r="AO109" s="214" t="str">
        <f>IF(INT(AM109)=AM109,FctZahl_In_Worten(AM109), _xlfn.CONCAT(FctZahl_In_Worten(INT(AM109)), " komma ", FctZahl_In_Worten(ROUND(INT((AM109 - INT(AM109)) * 10),  0)), " ", FctZahl_In_Worten(ROUND((AM109 - INT(AM109))*100 - (INT((AM109-INT(AM109))*10)*10), 0))))</f>
        <v>fünfundsiebzig</v>
      </c>
      <c r="AP109" s="64" t="str">
        <f>EnglishNumber(Q109)</f>
        <v>one thousand</v>
      </c>
      <c r="AQ109" s="64" t="str">
        <f>FctZahl_In_Worten(Q109)</f>
        <v>eintausend</v>
      </c>
      <c r="AR109" s="64" t="str">
        <f>FctZahl_In_Worten(R109)</f>
        <v>null</v>
      </c>
      <c r="AS109" s="64" t="str">
        <f>VLOOKUP(V109,aux!$K$1:$M$11,2,FALSE)</f>
        <v>zero</v>
      </c>
      <c r="AT109" s="64" t="str">
        <f>VLOOKUP(W109,aux!$K$1:$M$11,2,FALSE)</f>
        <v>zero</v>
      </c>
      <c r="AU109" s="64" t="str">
        <f t="shared" si="96"/>
        <v>For</v>
      </c>
      <c r="AV109" s="49" t="str">
        <f t="shared" si="87"/>
        <v>DAVID JOSA CASTRO, administrador único</v>
      </c>
      <c r="AW109" s="65" t="str">
        <f t="shared" si="92"/>
        <v>ES_B25621863_CPA_EN</v>
      </c>
      <c r="AX109" s="65" t="str">
        <f t="shared" si="93"/>
        <v>ES_B25621863_DoT_EN</v>
      </c>
      <c r="AY109" s="65" t="str">
        <f t="shared" si="94"/>
        <v>ES_B25621863_Dis_EN</v>
      </c>
      <c r="AZ109" s="65" t="str">
        <f t="shared" si="60"/>
        <v>ES_B25621863_CPA_DE</v>
      </c>
      <c r="BA109" s="65" t="str">
        <f t="shared" si="61"/>
        <v>ES_B25621863_DoT_DE</v>
      </c>
      <c r="BB109" s="65" t="str">
        <f t="shared" si="62"/>
        <v>ES_B25621863_CPA_ES</v>
      </c>
      <c r="BC109" s="215" t="str">
        <f t="shared" si="63"/>
        <v>ES_B25621863_DoT_ES</v>
      </c>
      <c r="BD109" s="65" t="str">
        <f t="shared" si="64"/>
        <v>Josa Trans Aliment SL</v>
      </c>
      <c r="BE109" s="64" t="str">
        <f>VLOOKUP(C109,aux!$A$1:$B$260,2,FALSE)</f>
        <v>Spain</v>
      </c>
      <c r="BF109" s="64" t="str">
        <f>VLOOKUP(C109,aux!$A$1:$C$260,3,FALSE)</f>
        <v>Spanien</v>
      </c>
      <c r="BG109" s="66" t="str">
        <f t="shared" si="65"/>
        <v>represented by  DAVID JOSA CASTRO, administrador único</v>
      </c>
      <c r="BH109" s="66" t="str">
        <f t="shared" si="78"/>
        <v>representado por DAVID JOSA CASTRO, administrador único</v>
      </c>
      <c r="BI109" s="66">
        <f t="shared" si="88"/>
        <v>1</v>
      </c>
      <c r="BJ109" s="66" t="str">
        <f>IF(H109="","","and its")</f>
        <v/>
      </c>
      <c r="BK109" s="66" t="str">
        <f>IF(I109="","","and its")</f>
        <v>and its</v>
      </c>
      <c r="BL109" s="66" t="str">
        <f t="shared" si="79"/>
        <v/>
      </c>
      <c r="BM109" s="66" t="str">
        <f t="shared" si="80"/>
        <v>und</v>
      </c>
      <c r="BN109" s="66" t="str">
        <f t="shared" si="81"/>
        <v/>
      </c>
      <c r="BO109" s="66" t="str">
        <f t="shared" si="82"/>
        <v>y su</v>
      </c>
      <c r="BP109" s="216" t="str">
        <f>VLOOKUP(X109,aux!$G$1:$I$22,3,FALSE)</f>
        <v>cero coma siete cinco</v>
      </c>
      <c r="BQ109" s="66" t="str">
        <f t="shared" si="83"/>
        <v>Por</v>
      </c>
      <c r="BR109" s="66" t="str">
        <f>VLOOKUP(C109,aux!$D$1:$E$307,2,FALSE)</f>
        <v>España</v>
      </c>
      <c r="BS109" s="66" t="str">
        <f t="shared" si="84"/>
        <v>Un Mil</v>
      </c>
      <c r="BT109" s="66" t="str">
        <f t="shared" si="85"/>
        <v>Cero</v>
      </c>
      <c r="BU109" s="66" t="str">
        <f t="shared" si="86"/>
        <v>Cero</v>
      </c>
      <c r="BV109" s="319" t="s">
        <v>1787</v>
      </c>
      <c r="BW109" s="71" t="s">
        <v>5817</v>
      </c>
      <c r="BX109" s="137">
        <v>42915</v>
      </c>
      <c r="BY109" s="143" t="s">
        <v>379</v>
      </c>
      <c r="BZ109" s="138">
        <v>42919</v>
      </c>
      <c r="CA109" s="1112" t="s">
        <v>199</v>
      </c>
      <c r="CB109" s="342">
        <v>42914</v>
      </c>
      <c r="CC109" s="342">
        <v>42914</v>
      </c>
      <c r="CD109" s="614" t="s">
        <v>199</v>
      </c>
      <c r="CE109" s="342">
        <v>42915</v>
      </c>
      <c r="CF109" s="614" t="s">
        <v>199</v>
      </c>
      <c r="CG109" s="342">
        <v>42923</v>
      </c>
      <c r="CH109" s="497"/>
      <c r="CI109" s="155"/>
      <c r="CJ109" s="67" t="s">
        <v>2329</v>
      </c>
      <c r="CK109" s="67" t="s">
        <v>2505</v>
      </c>
      <c r="CL109" s="102" t="str">
        <f t="shared" si="67"/>
        <v>Josa Trans Aliment SL_ ES_B25621863_DOT_EN_2sig</v>
      </c>
      <c r="CM109" s="102" t="str">
        <f t="shared" si="68"/>
        <v>Josa Trans Aliment SL_ES_B25621863_CPA_EN_2sig</v>
      </c>
      <c r="CN109" s="102" t="str">
        <f t="shared" si="69"/>
        <v>Josa Trans Aliment SL_ ES_B25621863_DOT_EN_2sig_stamped</v>
      </c>
      <c r="CO109" s="102" t="str">
        <f t="shared" si="70"/>
        <v>Josa Trans Aliment SL_ES_B25621863_DOT_EN_o</v>
      </c>
      <c r="CP109" s="102" t="str">
        <f t="shared" si="71"/>
        <v>Josa Trans Aliment SL_ES_B25621863_DOT_EN_o_stamped</v>
      </c>
      <c r="CQ109" s="102" t="str">
        <f t="shared" si="72"/>
        <v>Josa Trans Aliment SL_ES_B25621863_powers</v>
      </c>
      <c r="CR109" s="68" t="s">
        <v>49</v>
      </c>
      <c r="CS109" s="68" t="s">
        <v>49</v>
      </c>
      <c r="CT109" s="61" t="s">
        <v>49</v>
      </c>
      <c r="CU109" s="148">
        <f t="shared" si="90"/>
        <v>1</v>
      </c>
      <c r="CV109" s="56" t="b">
        <v>1</v>
      </c>
      <c r="CW109" s="56" t="b">
        <v>1</v>
      </c>
      <c r="CX109" s="52" t="s">
        <v>58</v>
      </c>
      <c r="CY109" s="148" t="s">
        <v>1469</v>
      </c>
      <c r="CZ109" s="148"/>
      <c r="DA109" s="315"/>
      <c r="DB109" s="315"/>
      <c r="DC109" s="148"/>
      <c r="DD109" s="148"/>
      <c r="DE109" s="315"/>
      <c r="DF109" s="315"/>
      <c r="DG109" s="61"/>
      <c r="DH109" s="61"/>
      <c r="DI109" s="61"/>
      <c r="DJ109" s="315"/>
      <c r="DK109" s="315"/>
      <c r="DL109" s="61"/>
      <c r="DM109" s="161"/>
      <c r="DN109" s="148"/>
      <c r="DO109" s="315" t="s">
        <v>2660</v>
      </c>
      <c r="DP109" s="338"/>
      <c r="DQ109" s="940"/>
      <c r="DR109" s="342"/>
      <c r="DS109" s="522"/>
      <c r="DT109" s="69" t="s">
        <v>49</v>
      </c>
      <c r="DU109" s="69"/>
      <c r="DV109" s="87"/>
      <c r="DW109" s="87"/>
      <c r="DX109" s="87"/>
      <c r="DY109" s="87"/>
      <c r="DZ109" s="87"/>
      <c r="EA109" s="359" t="str">
        <f t="shared" si="73"/>
        <v>90</v>
      </c>
      <c r="EB109" s="359">
        <v>90</v>
      </c>
      <c r="EC109" s="88"/>
      <c r="ED109" s="88"/>
      <c r="EE109" s="88" t="e">
        <f>IF(CX108=#REF!,"gleich","ungleich")</f>
        <v>#REF!</v>
      </c>
      <c r="EF109" s="186"/>
      <c r="EG109" s="186"/>
      <c r="EH109" s="186"/>
      <c r="EI109" s="186"/>
      <c r="EJ109" s="186"/>
      <c r="EK109" s="186"/>
      <c r="EL109" s="186"/>
      <c r="EM109" s="173"/>
      <c r="EN109" s="186"/>
      <c r="EO109" s="186"/>
      <c r="EP109" s="724"/>
      <c r="EQ109" s="199" t="s">
        <v>6088</v>
      </c>
      <c r="ER109" s="382" t="s">
        <v>6109</v>
      </c>
      <c r="ES109" s="199"/>
      <c r="ET109" s="108"/>
      <c r="EU109" s="182" t="str">
        <f t="shared" si="74"/>
        <v>Josa Trans Aliment SL, ES_B25621863_sinv.pdf</v>
      </c>
    </row>
    <row r="110" spans="1:151" ht="84">
      <c r="A110" s="1000" t="s">
        <v>849</v>
      </c>
      <c r="B110" s="638" t="s">
        <v>4676</v>
      </c>
      <c r="C110" s="338" t="s">
        <v>42</v>
      </c>
      <c r="D110" s="186" t="s">
        <v>851</v>
      </c>
      <c r="E110" s="186"/>
      <c r="F110" s="186"/>
      <c r="G110" s="186"/>
      <c r="H110" s="186"/>
      <c r="I110" s="191" t="s">
        <v>2761</v>
      </c>
      <c r="J110" s="186" t="s">
        <v>6729</v>
      </c>
      <c r="K110" s="191" t="s">
        <v>2631</v>
      </c>
      <c r="L110" s="571" t="s">
        <v>763</v>
      </c>
      <c r="N110" s="846" t="s">
        <v>7413</v>
      </c>
      <c r="O110" s="384" t="s">
        <v>1763</v>
      </c>
      <c r="P110" s="540">
        <v>1</v>
      </c>
      <c r="Q110" s="539">
        <v>100</v>
      </c>
      <c r="R110" s="540">
        <v>0</v>
      </c>
      <c r="S110" s="338"/>
      <c r="T110" s="63"/>
      <c r="U110" s="63"/>
      <c r="V110" s="425">
        <v>0</v>
      </c>
      <c r="W110" s="425">
        <v>0</v>
      </c>
      <c r="X110" s="919">
        <v>0.7</v>
      </c>
      <c r="Y110" s="425">
        <v>2.5</v>
      </c>
      <c r="Z110" s="41" t="s">
        <v>45</v>
      </c>
      <c r="AA110" s="41" t="s">
        <v>45</v>
      </c>
      <c r="AB110" s="188" t="s">
        <v>3212</v>
      </c>
      <c r="AC110" s="13" t="s">
        <v>7377</v>
      </c>
      <c r="AD110" s="813" t="s">
        <v>5689</v>
      </c>
      <c r="AE110" s="723">
        <v>42928</v>
      </c>
      <c r="AF110" s="356"/>
      <c r="AG110" s="297"/>
      <c r="AH110" s="927" t="s">
        <v>192</v>
      </c>
      <c r="AI110" s="63" t="s">
        <v>5764</v>
      </c>
      <c r="AJ110" s="63" t="str">
        <f t="shared" si="77"/>
        <v>NO</v>
      </c>
      <c r="AK110" s="64" t="str">
        <f>VLOOKUP(X110,aux!$G$1:$I$22,2,FALSE)</f>
        <v>zero point seven</v>
      </c>
      <c r="AL110" s="64" t="str">
        <f>VLOOKUP(X110,aux!$G$1:$J$22,4,FALSE)</f>
        <v>null komma sieben</v>
      </c>
      <c r="AM110" s="214">
        <f t="shared" si="56"/>
        <v>70</v>
      </c>
      <c r="AN110" s="214" t="str">
        <f>IF(INT(AM110)=AM110,EnglishNumber(AM110), _xlfn.CONCAT(EnglishNumber(INT(AM110)), " point ", EnglishNumber(ROUND(INT((AM110 - INT(AM110)) * 10),  0)), " ", EnglishNumber(ROUND((AM110 - INT(AM110))*100 - (INT((AM110-INT(AM110))*10)*10), 0))))</f>
        <v>seventy</v>
      </c>
      <c r="AO110" s="214" t="str">
        <f>IF(INT(AM110)=AM110,FctZahl_In_Worten(AM110), _xlfn.CONCAT(FctZahl_In_Worten(INT(AM110)), " komma ", FctZahl_In_Worten(ROUND(INT((AM110 - INT(AM110)) * 10),  0)), " ", FctZahl_In_Worten(ROUND((AM110 - INT(AM110))*100 - (INT((AM110-INT(AM110))*10)*10), 0))))</f>
        <v>siebzig</v>
      </c>
      <c r="AP110" s="64" t="str">
        <f>EnglishNumber(Q110)</f>
        <v>one hundred</v>
      </c>
      <c r="AQ110" s="64" t="str">
        <f>FctZahl_In_Worten(Q110)</f>
        <v>einhundert</v>
      </c>
      <c r="AR110" s="64" t="str">
        <f>FctZahl_In_Worten(R110)</f>
        <v>null</v>
      </c>
      <c r="AS110" s="64" t="str">
        <f>VLOOKUP(V110,aux!$K$1:$M$11,2,FALSE)</f>
        <v>zero</v>
      </c>
      <c r="AT110" s="64" t="str">
        <f>VLOOKUP(W110,aux!$K$1:$M$11,2,FALSE)</f>
        <v>zero</v>
      </c>
      <c r="AU110" s="64" t="str">
        <f t="shared" si="96"/>
        <v/>
      </c>
      <c r="AV110" s="49" t="str">
        <f t="shared" si="87"/>
        <v/>
      </c>
      <c r="AW110" s="65" t="str">
        <f t="shared" si="92"/>
        <v>ES_1598211Q_CPA_EN</v>
      </c>
      <c r="AX110" s="65" t="str">
        <f t="shared" si="93"/>
        <v>ES_1598211Q_DoT_EN</v>
      </c>
      <c r="AY110" s="65" t="str">
        <f t="shared" si="94"/>
        <v>ES_1598211Q_Dis_EN</v>
      </c>
      <c r="AZ110" s="65" t="str">
        <f t="shared" si="60"/>
        <v>ES_1598211Q_CPA_DE</v>
      </c>
      <c r="BA110" s="65" t="str">
        <f t="shared" si="61"/>
        <v>ES_1598211Q_DoT_DE</v>
      </c>
      <c r="BB110" s="65" t="str">
        <f t="shared" si="62"/>
        <v>ES_1598211Q_CPA_ES</v>
      </c>
      <c r="BC110" s="215" t="str">
        <f t="shared" si="63"/>
        <v>ES_1598211Q_DoT_ES</v>
      </c>
      <c r="BD110" s="65" t="str">
        <f t="shared" si="64"/>
        <v>JOSE ANGEL AIPURUKEREXETA</v>
      </c>
      <c r="BE110" s="64" t="str">
        <f>VLOOKUP(C110,aux!$A$1:$B$260,2,FALSE)</f>
        <v>Spain</v>
      </c>
      <c r="BF110" s="64" t="str">
        <f>VLOOKUP(C110,aux!$A$1:$C$260,3,FALSE)</f>
        <v>Spanien</v>
      </c>
      <c r="BG110" s="66" t="str">
        <f t="shared" si="65"/>
        <v/>
      </c>
      <c r="BH110" s="66" t="str">
        <f t="shared" si="78"/>
        <v/>
      </c>
      <c r="BI110" s="66">
        <f t="shared" si="88"/>
        <v>0</v>
      </c>
      <c r="BJ110" s="66"/>
      <c r="BK110" s="66"/>
      <c r="BL110" s="66" t="str">
        <f t="shared" si="79"/>
        <v/>
      </c>
      <c r="BM110" s="66" t="str">
        <f t="shared" si="80"/>
        <v>und</v>
      </c>
      <c r="BN110" s="66" t="str">
        <f t="shared" si="81"/>
        <v/>
      </c>
      <c r="BO110" s="66" t="str">
        <f t="shared" si="82"/>
        <v>y su</v>
      </c>
      <c r="BP110" s="216" t="str">
        <f>VLOOKUP(X110,aux!$G$1:$I$22,3,FALSE)</f>
        <v xml:space="preserve">cero coma siete </v>
      </c>
      <c r="BQ110" s="66" t="str">
        <f t="shared" si="83"/>
        <v>Por</v>
      </c>
      <c r="BR110" s="66" t="str">
        <f>VLOOKUP(C110,aux!$D$1:$E$307,2,FALSE)</f>
        <v>España</v>
      </c>
      <c r="BS110" s="66" t="str">
        <f t="shared" si="84"/>
        <v>Ciento</v>
      </c>
      <c r="BT110" s="66" t="str">
        <f t="shared" si="85"/>
        <v>Cero</v>
      </c>
      <c r="BU110" s="66" t="str">
        <f t="shared" si="86"/>
        <v>Cero</v>
      </c>
      <c r="BV110" s="137"/>
      <c r="BW110" s="51"/>
      <c r="BX110" s="137"/>
      <c r="BY110" s="143"/>
      <c r="BZ110" s="137"/>
      <c r="CA110" s="1112">
        <v>42921</v>
      </c>
      <c r="CB110" s="342">
        <v>42921</v>
      </c>
      <c r="CC110" s="342">
        <v>42921</v>
      </c>
      <c r="CD110" s="614" t="s">
        <v>199</v>
      </c>
      <c r="CE110" s="342">
        <v>42922</v>
      </c>
      <c r="CF110" s="614" t="s">
        <v>199</v>
      </c>
      <c r="CG110" s="342">
        <v>42922</v>
      </c>
      <c r="CH110" s="742"/>
      <c r="CI110" s="155">
        <v>1</v>
      </c>
      <c r="CJ110" s="67" t="s">
        <v>2330</v>
      </c>
      <c r="CK110" s="67" t="s">
        <v>2506</v>
      </c>
      <c r="CL110" s="102" t="str">
        <f t="shared" si="67"/>
        <v>JOSE ANGEL AIPURUKEREXETA_ ES_1598211Q_DOT_EN_2sig</v>
      </c>
      <c r="CM110" s="102" t="str">
        <f t="shared" si="68"/>
        <v>JOSE ANGEL AIPURUKEREXETA_ES_1598211Q_CPA_EN_2sig</v>
      </c>
      <c r="CN110" s="102" t="str">
        <f t="shared" si="69"/>
        <v>JOSE ANGEL AIPURUKEREXETA_ ES_1598211Q_DOT_EN_2sig_stamped</v>
      </c>
      <c r="CO110" s="102" t="str">
        <f t="shared" si="70"/>
        <v>JOSE ANGEL AIPURUKEREXETA_ES_1598211Q_DOT_EN_o</v>
      </c>
      <c r="CP110" s="102" t="str">
        <f t="shared" si="71"/>
        <v>JOSE ANGEL AIPURUKEREXETA_ES_1598211Q_DOT_EN_o_stamped</v>
      </c>
      <c r="CQ110" s="102" t="str">
        <f t="shared" si="72"/>
        <v>JOSE ANGEL AIPURUKEREXETA_ES_1598211Q_powers</v>
      </c>
      <c r="CR110" s="68" t="s">
        <v>49</v>
      </c>
      <c r="CS110" s="68" t="s">
        <v>49</v>
      </c>
      <c r="CT110" s="61" t="s">
        <v>49</v>
      </c>
      <c r="CU110" s="148">
        <f t="shared" si="90"/>
        <v>1</v>
      </c>
      <c r="CV110" s="56" t="b">
        <v>1</v>
      </c>
      <c r="CW110" s="56" t="b">
        <v>1</v>
      </c>
      <c r="CX110" s="52"/>
      <c r="CY110" s="148"/>
      <c r="CZ110" s="148"/>
      <c r="DA110" s="315"/>
      <c r="DB110" s="315"/>
      <c r="DC110" s="148"/>
      <c r="DD110" s="148"/>
      <c r="DE110" s="315"/>
      <c r="DF110" s="315"/>
      <c r="DG110" s="61"/>
      <c r="DH110" s="61"/>
      <c r="DI110" s="61"/>
      <c r="DJ110" s="315"/>
      <c r="DK110" s="315"/>
      <c r="DL110" s="61"/>
      <c r="DM110" s="161"/>
      <c r="DN110" s="148"/>
      <c r="DO110" s="315" t="s">
        <v>2632</v>
      </c>
      <c r="DP110" s="338"/>
      <c r="DQ110" s="940"/>
      <c r="DR110" s="342"/>
      <c r="DS110" s="522"/>
      <c r="DT110" s="69" t="s">
        <v>49</v>
      </c>
      <c r="DU110" s="69"/>
      <c r="DV110" s="87"/>
      <c r="DW110" s="87"/>
      <c r="DX110" s="87"/>
      <c r="DY110" s="87"/>
      <c r="DZ110" s="87"/>
      <c r="EA110" s="359" t="str">
        <f t="shared" si="73"/>
        <v>91</v>
      </c>
      <c r="EB110" s="359">
        <v>91</v>
      </c>
      <c r="EC110" s="88"/>
      <c r="ED110" s="88"/>
      <c r="EE110" s="88" t="e">
        <f>IF(CX109=#REF!,"gleich","ungleich")</f>
        <v>#REF!</v>
      </c>
      <c r="EF110" s="186"/>
      <c r="EG110" s="186"/>
      <c r="EH110" s="186"/>
      <c r="EI110" s="186"/>
      <c r="EJ110" s="186"/>
      <c r="EK110" s="186"/>
      <c r="EL110" s="186"/>
      <c r="EM110" s="173"/>
      <c r="EN110" s="186"/>
      <c r="EO110" s="186"/>
      <c r="EP110" s="724"/>
      <c r="EQ110" s="382" t="s">
        <v>6100</v>
      </c>
      <c r="ER110" s="382" t="s">
        <v>6100</v>
      </c>
      <c r="ES110" s="382"/>
      <c r="ET110" s="108"/>
      <c r="EU110" s="182" t="str">
        <f t="shared" si="74"/>
        <v>JOSE ANGEL AIPURUKEREXETA, ES_1598211Q_sinv.pdf</v>
      </c>
    </row>
    <row r="111" spans="1:151" ht="76.5">
      <c r="A111" s="1000" t="s">
        <v>380</v>
      </c>
      <c r="B111" s="638" t="s">
        <v>4677</v>
      </c>
      <c r="C111" s="338" t="s">
        <v>42</v>
      </c>
      <c r="D111" s="186" t="s">
        <v>382</v>
      </c>
      <c r="E111" s="186"/>
      <c r="F111" s="186"/>
      <c r="G111" s="186"/>
      <c r="H111" s="186"/>
      <c r="I111" s="191" t="s">
        <v>248</v>
      </c>
      <c r="J111" s="191" t="s">
        <v>6736</v>
      </c>
      <c r="K111" s="191" t="s">
        <v>2635</v>
      </c>
      <c r="L111" s="571" t="s">
        <v>85</v>
      </c>
      <c r="N111" s="846" t="s">
        <v>1795</v>
      </c>
      <c r="O111" s="384" t="s">
        <v>229</v>
      </c>
      <c r="P111" s="540"/>
      <c r="Q111" s="539">
        <v>100</v>
      </c>
      <c r="R111" s="540">
        <v>0</v>
      </c>
      <c r="S111" s="338"/>
      <c r="T111" s="63"/>
      <c r="U111" s="63"/>
      <c r="V111" s="425">
        <v>0</v>
      </c>
      <c r="W111" s="425">
        <v>0</v>
      </c>
      <c r="X111" s="919">
        <v>0.7</v>
      </c>
      <c r="Y111" s="425">
        <v>2.5</v>
      </c>
      <c r="Z111" s="41" t="s">
        <v>45</v>
      </c>
      <c r="AA111" s="41" t="s">
        <v>45</v>
      </c>
      <c r="AB111" s="188" t="s">
        <v>3212</v>
      </c>
      <c r="AC111" s="13" t="s">
        <v>7377</v>
      </c>
      <c r="AD111" s="813" t="s">
        <v>5689</v>
      </c>
      <c r="AE111" s="723">
        <v>42928</v>
      </c>
      <c r="AF111" s="356"/>
      <c r="AG111" s="419"/>
      <c r="AH111" s="927" t="s">
        <v>192</v>
      </c>
      <c r="AI111" s="63" t="s">
        <v>5764</v>
      </c>
      <c r="AJ111" s="63" t="str">
        <f t="shared" si="77"/>
        <v>NO</v>
      </c>
      <c r="AK111" s="64" t="str">
        <f>VLOOKUP(X111,aux!$G$1:$I$22,2,FALSE)</f>
        <v>zero point seven</v>
      </c>
      <c r="AL111" s="64" t="str">
        <f>VLOOKUP(X111,aux!$G$1:$J$22,4,FALSE)</f>
        <v>null komma sieben</v>
      </c>
      <c r="AM111" s="214">
        <f t="shared" si="56"/>
        <v>70</v>
      </c>
      <c r="AN111" s="214" t="str">
        <f>IF(INT(AM111)=AM111,EnglishNumber(AM111), _xlfn.CONCAT(EnglishNumber(INT(AM111)), " point ", EnglishNumber(ROUND(INT((AM111 - INT(AM111)) * 10),  0)), " ", EnglishNumber(ROUND((AM111 - INT(AM111))*100 - (INT((AM111-INT(AM111))*10)*10), 0))))</f>
        <v>seventy</v>
      </c>
      <c r="AO111" s="214" t="str">
        <f>IF(INT(AM111)=AM111,FctZahl_In_Worten(AM111), _xlfn.CONCAT(FctZahl_In_Worten(INT(AM111)), " komma ", FctZahl_In_Worten(ROUND(INT((AM111 - INT(AM111)) * 10),  0)), " ", FctZahl_In_Worten(ROUND((AM111 - INT(AM111))*100 - (INT((AM111-INT(AM111))*10)*10), 0))))</f>
        <v>siebzig</v>
      </c>
      <c r="AP111" s="64" t="str">
        <f>EnglishNumber(Q111)</f>
        <v>one hundred</v>
      </c>
      <c r="AQ111" s="64" t="str">
        <f>FctZahl_In_Worten(Q111)</f>
        <v>einhundert</v>
      </c>
      <c r="AR111" s="64" t="str">
        <f>FctZahl_In_Worten(R111)</f>
        <v>null</v>
      </c>
      <c r="AS111" s="64" t="str">
        <f>VLOOKUP(V111,aux!$K$1:$M$11,2,FALSE)</f>
        <v>zero</v>
      </c>
      <c r="AT111" s="64" t="str">
        <f>VLOOKUP(W111,aux!$K$1:$M$11,2,FALSE)</f>
        <v>zero</v>
      </c>
      <c r="AU111" s="64" t="str">
        <f t="shared" si="96"/>
        <v/>
      </c>
      <c r="AV111" s="49" t="str">
        <f t="shared" si="87"/>
        <v/>
      </c>
      <c r="AW111" s="65" t="str">
        <f t="shared" si="92"/>
        <v>ES_77517687M_CPA_EN</v>
      </c>
      <c r="AX111" s="65" t="str">
        <f t="shared" si="93"/>
        <v>ES_77517687M_DoT_EN</v>
      </c>
      <c r="AY111" s="65" t="str">
        <f t="shared" si="94"/>
        <v>ES_77517687M_Dis_EN</v>
      </c>
      <c r="AZ111" s="65" t="str">
        <f t="shared" si="60"/>
        <v>ES_77517687M_CPA_DE</v>
      </c>
      <c r="BA111" s="65" t="str">
        <f t="shared" si="61"/>
        <v>ES_77517687M_DoT_DE</v>
      </c>
      <c r="BB111" s="65" t="str">
        <f t="shared" si="62"/>
        <v>ES_77517687M_CPA_ES</v>
      </c>
      <c r="BC111" s="215" t="str">
        <f t="shared" si="63"/>
        <v>ES_77517687M_DoT_ES</v>
      </c>
      <c r="BD111" s="65" t="str">
        <f t="shared" si="64"/>
        <v>JOSE ANTONIO PEREZ GIMENEZ</v>
      </c>
      <c r="BE111" s="64" t="str">
        <f>VLOOKUP(C111,aux!$A$1:$B$260,2,FALSE)</f>
        <v>Spain</v>
      </c>
      <c r="BF111" s="64" t="str">
        <f>VLOOKUP(C111,aux!$A$1:$C$260,3,FALSE)</f>
        <v>Spanien</v>
      </c>
      <c r="BG111" s="66" t="str">
        <f t="shared" si="65"/>
        <v/>
      </c>
      <c r="BH111" s="66" t="str">
        <f t="shared" si="78"/>
        <v/>
      </c>
      <c r="BI111" s="66">
        <f t="shared" si="88"/>
        <v>0</v>
      </c>
      <c r="BJ111" s="66" t="str">
        <f t="shared" ref="BJ111:BK113" si="97">IF(H111="","","and its")</f>
        <v/>
      </c>
      <c r="BK111" s="66" t="str">
        <f t="shared" si="97"/>
        <v>and its</v>
      </c>
      <c r="BL111" s="66" t="str">
        <f t="shared" si="79"/>
        <v/>
      </c>
      <c r="BM111" s="66" t="str">
        <f t="shared" si="80"/>
        <v>und</v>
      </c>
      <c r="BN111" s="66" t="str">
        <f t="shared" si="81"/>
        <v/>
      </c>
      <c r="BO111" s="66" t="str">
        <f t="shared" si="82"/>
        <v>y su</v>
      </c>
      <c r="BP111" s="216" t="str">
        <f>VLOOKUP(X111,aux!$G$1:$I$22,3,FALSE)</f>
        <v xml:space="preserve">cero coma siete </v>
      </c>
      <c r="BQ111" s="66" t="str">
        <f t="shared" si="83"/>
        <v>Por</v>
      </c>
      <c r="BR111" s="66" t="str">
        <f>VLOOKUP(C111,aux!$D$1:$E$307,2,FALSE)</f>
        <v>España</v>
      </c>
      <c r="BS111" s="66" t="str">
        <f t="shared" si="84"/>
        <v>Ciento</v>
      </c>
      <c r="BT111" s="66" t="str">
        <f t="shared" si="85"/>
        <v>Cero</v>
      </c>
      <c r="BU111" s="66" t="str">
        <f t="shared" si="86"/>
        <v>Cero</v>
      </c>
      <c r="BV111" s="137"/>
      <c r="BW111" s="51"/>
      <c r="BX111" s="137"/>
      <c r="BY111" s="143"/>
      <c r="BZ111" s="137"/>
      <c r="CA111" s="1112">
        <v>42920</v>
      </c>
      <c r="CB111" s="342">
        <v>42920</v>
      </c>
      <c r="CC111" s="342">
        <v>42921</v>
      </c>
      <c r="CD111" s="614" t="s">
        <v>199</v>
      </c>
      <c r="CE111" s="342">
        <v>42922</v>
      </c>
      <c r="CF111" s="614" t="s">
        <v>199</v>
      </c>
      <c r="CG111" s="342">
        <v>42922</v>
      </c>
      <c r="CH111" s="497"/>
      <c r="CI111" s="155">
        <v>1</v>
      </c>
      <c r="CJ111" s="67" t="s">
        <v>2331</v>
      </c>
      <c r="CK111" s="67" t="s">
        <v>2507</v>
      </c>
      <c r="CL111" s="102" t="str">
        <f t="shared" si="67"/>
        <v>JOSE ANTONIO PEREZ GIMENEZ_ ES_77517687M_DOT_EN_2sig</v>
      </c>
      <c r="CM111" s="102" t="str">
        <f t="shared" si="68"/>
        <v>JOSE ANTONIO PEREZ GIMENEZ_ES_77517687M_CPA_EN_2sig</v>
      </c>
      <c r="CN111" s="102" t="str">
        <f t="shared" si="69"/>
        <v>JOSE ANTONIO PEREZ GIMENEZ_ ES_77517687M_DOT_EN_2sig_stamped</v>
      </c>
      <c r="CO111" s="102" t="str">
        <f t="shared" si="70"/>
        <v>JOSE ANTONIO PEREZ GIMENEZ_ES_77517687M_DOT_EN_o</v>
      </c>
      <c r="CP111" s="102" t="str">
        <f t="shared" si="71"/>
        <v>JOSE ANTONIO PEREZ GIMENEZ_ES_77517687M_DOT_EN_o_stamped</v>
      </c>
      <c r="CQ111" s="102" t="str">
        <f t="shared" si="72"/>
        <v>JOSE ANTONIO PEREZ GIMENEZ_ES_77517687M_powers</v>
      </c>
      <c r="CR111" s="68" t="s">
        <v>49</v>
      </c>
      <c r="CS111" s="68" t="s">
        <v>49</v>
      </c>
      <c r="CT111" s="61" t="s">
        <v>49</v>
      </c>
      <c r="CU111" s="148">
        <f t="shared" si="90"/>
        <v>1</v>
      </c>
      <c r="CV111" s="56" t="b">
        <v>1</v>
      </c>
      <c r="CW111" s="56" t="b">
        <v>1</v>
      </c>
      <c r="CX111" s="152"/>
      <c r="CY111" s="208"/>
      <c r="CZ111" s="208"/>
      <c r="DA111" s="320"/>
      <c r="DB111" s="320"/>
      <c r="DC111" s="208"/>
      <c r="DD111" s="208"/>
      <c r="DE111" s="320"/>
      <c r="DF111" s="320"/>
      <c r="DG111" s="52"/>
      <c r="DH111" s="152"/>
      <c r="DI111" s="152"/>
      <c r="DJ111" s="320"/>
      <c r="DK111" s="320"/>
      <c r="DL111" s="52"/>
      <c r="DM111" s="210"/>
      <c r="DN111" s="208"/>
      <c r="DO111" s="315">
        <v>43073</v>
      </c>
      <c r="DP111" s="338"/>
      <c r="DQ111" s="940"/>
      <c r="DR111" s="342"/>
      <c r="DS111" s="522"/>
      <c r="DT111" s="69" t="s">
        <v>49</v>
      </c>
      <c r="DU111" s="69"/>
      <c r="DV111" s="87"/>
      <c r="DW111" s="87"/>
      <c r="DX111" s="87"/>
      <c r="DY111" s="87"/>
      <c r="DZ111" s="87"/>
      <c r="EA111" s="359" t="str">
        <f t="shared" si="73"/>
        <v>92</v>
      </c>
      <c r="EB111" s="359">
        <v>92</v>
      </c>
      <c r="EC111" s="88"/>
      <c r="ED111" s="88"/>
      <c r="EE111" s="88" t="e">
        <f>IF(CX110=#REF!,"gleich","ungleich")</f>
        <v>#REF!</v>
      </c>
      <c r="EF111" s="186"/>
      <c r="EG111" s="186"/>
      <c r="EH111" s="186"/>
      <c r="EI111" s="186"/>
      <c r="EJ111" s="186"/>
      <c r="EK111" s="186"/>
      <c r="EL111" s="186"/>
      <c r="EM111" s="173"/>
      <c r="EN111" s="186"/>
      <c r="EO111" s="186"/>
      <c r="EP111" s="724"/>
      <c r="EQ111" s="382" t="s">
        <v>6100</v>
      </c>
      <c r="ER111" s="382" t="s">
        <v>6100</v>
      </c>
      <c r="ES111" s="382"/>
      <c r="ET111" s="108"/>
      <c r="EU111" s="182" t="str">
        <f t="shared" si="74"/>
        <v>JOSE ANTONIO PEREZ GIMENEZ, ES_77517687M_sinv.pdf</v>
      </c>
    </row>
    <row r="112" spans="1:151" ht="72">
      <c r="A112" s="1000" t="s">
        <v>385</v>
      </c>
      <c r="B112" s="638" t="s">
        <v>4679</v>
      </c>
      <c r="C112" s="338" t="s">
        <v>42</v>
      </c>
      <c r="D112" s="186" t="s">
        <v>387</v>
      </c>
      <c r="E112" s="186"/>
      <c r="F112" s="186"/>
      <c r="G112" s="186"/>
      <c r="H112" s="186"/>
      <c r="I112" s="191" t="s">
        <v>54</v>
      </c>
      <c r="J112" s="191" t="s">
        <v>388</v>
      </c>
      <c r="K112" s="191"/>
      <c r="L112" s="571" t="s">
        <v>56</v>
      </c>
      <c r="N112" s="846" t="s">
        <v>7412</v>
      </c>
      <c r="O112" s="384" t="s">
        <v>384</v>
      </c>
      <c r="P112" s="540">
        <v>5</v>
      </c>
      <c r="Q112" s="539">
        <v>100</v>
      </c>
      <c r="R112" s="540">
        <v>0</v>
      </c>
      <c r="S112" s="338"/>
      <c r="T112" s="63"/>
      <c r="U112" s="63"/>
      <c r="V112" s="425">
        <v>0</v>
      </c>
      <c r="W112" s="425">
        <v>0</v>
      </c>
      <c r="X112" s="919">
        <v>0.7</v>
      </c>
      <c r="Y112" s="425">
        <v>2.5</v>
      </c>
      <c r="Z112" s="41" t="s">
        <v>45</v>
      </c>
      <c r="AA112" s="41" t="s">
        <v>45</v>
      </c>
      <c r="AB112" s="188" t="s">
        <v>3212</v>
      </c>
      <c r="AC112" s="13" t="s">
        <v>7377</v>
      </c>
      <c r="AD112" s="813" t="s">
        <v>5689</v>
      </c>
      <c r="AE112" s="723">
        <v>42928</v>
      </c>
      <c r="AF112" s="807" t="s">
        <v>5577</v>
      </c>
      <c r="AG112" s="419"/>
      <c r="AH112" s="927" t="s">
        <v>192</v>
      </c>
      <c r="AI112" s="63" t="s">
        <v>5764</v>
      </c>
      <c r="AJ112" s="63" t="str">
        <f t="shared" si="77"/>
        <v>NO</v>
      </c>
      <c r="AK112" s="64" t="str">
        <f>VLOOKUP(X112,aux!$G$1:$I$22,2,FALSE)</f>
        <v>zero point seven</v>
      </c>
      <c r="AL112" s="64" t="str">
        <f>VLOOKUP(X112,aux!$G$1:$J$22,4,FALSE)</f>
        <v>null komma sieben</v>
      </c>
      <c r="AM112" s="214">
        <f t="shared" si="56"/>
        <v>70</v>
      </c>
      <c r="AN112" s="214" t="str">
        <f>IF(INT(AM112)=AM112,EnglishNumber(AM112), _xlfn.CONCAT(EnglishNumber(INT(AM112)), " point ", EnglishNumber(ROUND(INT((AM112 - INT(AM112)) * 10),  0)), " ", EnglishNumber(ROUND((AM112 - INT(AM112))*100 - (INT((AM112-INT(AM112))*10)*10), 0))))</f>
        <v>seventy</v>
      </c>
      <c r="AO112" s="214" t="str">
        <f>IF(INT(AM112)=AM112,FctZahl_In_Worten(AM112), _xlfn.CONCAT(FctZahl_In_Worten(INT(AM112)), " komma ", FctZahl_In_Worten(ROUND(INT((AM112 - INT(AM112)) * 10),  0)), " ", FctZahl_In_Worten(ROUND((AM112 - INT(AM112))*100 - (INT((AM112-INT(AM112))*10)*10), 0))))</f>
        <v>siebzig</v>
      </c>
      <c r="AP112" s="64" t="str">
        <f>EnglishNumber(Q112)</f>
        <v>one hundred</v>
      </c>
      <c r="AQ112" s="64" t="str">
        <f>FctZahl_In_Worten(Q112)</f>
        <v>einhundert</v>
      </c>
      <c r="AR112" s="64" t="str">
        <f>FctZahl_In_Worten(R112)</f>
        <v>null</v>
      </c>
      <c r="AS112" s="64" t="str">
        <f>VLOOKUP(V112,aux!$K$1:$M$11,2,FALSE)</f>
        <v>zero</v>
      </c>
      <c r="AT112" s="64" t="str">
        <f>VLOOKUP(W112,aux!$K$1:$M$11,2,FALSE)</f>
        <v>zero</v>
      </c>
      <c r="AU112" s="64" t="str">
        <f t="shared" si="96"/>
        <v/>
      </c>
      <c r="AV112" s="49" t="str">
        <f t="shared" si="87"/>
        <v/>
      </c>
      <c r="AW112" s="65" t="str">
        <f t="shared" si="92"/>
        <v>ES_06215443S_CPA_EN</v>
      </c>
      <c r="AX112" s="65" t="str">
        <f t="shared" si="93"/>
        <v>ES_06215443S_DoT_EN</v>
      </c>
      <c r="AY112" s="65" t="str">
        <f t="shared" si="94"/>
        <v>ES_06215443S_Dis_EN</v>
      </c>
      <c r="AZ112" s="65" t="str">
        <f t="shared" si="60"/>
        <v>ES_06215443S_CPA_DE</v>
      </c>
      <c r="BA112" s="65" t="str">
        <f t="shared" si="61"/>
        <v>ES_06215443S_DoT_DE</v>
      </c>
      <c r="BB112" s="65" t="str">
        <f t="shared" si="62"/>
        <v>ES_06215443S_CPA_ES</v>
      </c>
      <c r="BC112" s="215" t="str">
        <f t="shared" si="63"/>
        <v>ES_06215443S_DoT_ES</v>
      </c>
      <c r="BD112" s="65" t="str">
        <f t="shared" si="64"/>
        <v>JOSE GREGORIO MUÑOZ ABAD</v>
      </c>
      <c r="BE112" s="64" t="str">
        <f>VLOOKUP(C112,aux!$A$1:$B$260,2,FALSE)</f>
        <v>Spain</v>
      </c>
      <c r="BF112" s="64" t="str">
        <f>VLOOKUP(C112,aux!$A$1:$C$260,3,FALSE)</f>
        <v>Spanien</v>
      </c>
      <c r="BG112" s="66" t="str">
        <f t="shared" si="65"/>
        <v/>
      </c>
      <c r="BH112" s="66" t="str">
        <f t="shared" si="78"/>
        <v/>
      </c>
      <c r="BI112" s="66">
        <f t="shared" si="88"/>
        <v>0</v>
      </c>
      <c r="BJ112" s="66" t="str">
        <f t="shared" si="97"/>
        <v/>
      </c>
      <c r="BK112" s="66" t="str">
        <f t="shared" si="97"/>
        <v>and its</v>
      </c>
      <c r="BL112" s="66" t="str">
        <f t="shared" si="79"/>
        <v/>
      </c>
      <c r="BM112" s="66" t="str">
        <f t="shared" si="80"/>
        <v>und</v>
      </c>
      <c r="BN112" s="66" t="str">
        <f t="shared" si="81"/>
        <v/>
      </c>
      <c r="BO112" s="66" t="str">
        <f t="shared" si="82"/>
        <v>y su</v>
      </c>
      <c r="BP112" s="216" t="str">
        <f>VLOOKUP(X112,aux!$G$1:$I$22,3,FALSE)</f>
        <v xml:space="preserve">cero coma siete </v>
      </c>
      <c r="BQ112" s="66" t="str">
        <f t="shared" si="83"/>
        <v>Por</v>
      </c>
      <c r="BR112" s="66" t="str">
        <f>VLOOKUP(C112,aux!$D$1:$E$307,2,FALSE)</f>
        <v>España</v>
      </c>
      <c r="BS112" s="66" t="str">
        <f t="shared" si="84"/>
        <v>Ciento</v>
      </c>
      <c r="BT112" s="66" t="str">
        <f t="shared" si="85"/>
        <v>Cero</v>
      </c>
      <c r="BU112" s="66" t="str">
        <f t="shared" si="86"/>
        <v>Cero</v>
      </c>
      <c r="BV112" s="137"/>
      <c r="BW112" s="51"/>
      <c r="BX112" s="137"/>
      <c r="BY112" s="143"/>
      <c r="BZ112" s="137"/>
      <c r="CA112" s="1112">
        <v>42920</v>
      </c>
      <c r="CB112" s="342">
        <v>42920</v>
      </c>
      <c r="CC112" s="342">
        <v>42917</v>
      </c>
      <c r="CD112" s="614" t="s">
        <v>199</v>
      </c>
      <c r="CE112" s="342">
        <v>42921</v>
      </c>
      <c r="CF112" s="614" t="s">
        <v>199</v>
      </c>
      <c r="CG112" s="342">
        <v>42922</v>
      </c>
      <c r="CH112" s="497"/>
      <c r="CI112" s="155">
        <v>1</v>
      </c>
      <c r="CJ112" s="67" t="s">
        <v>2332</v>
      </c>
      <c r="CK112" s="67" t="s">
        <v>2508</v>
      </c>
      <c r="CL112" s="102" t="str">
        <f t="shared" si="67"/>
        <v>JOSE GREGORIO MUÑOZ ABAD_ ES_06215443S_DOT_EN_2sig</v>
      </c>
      <c r="CM112" s="102" t="str">
        <f t="shared" si="68"/>
        <v>JOSE GREGORIO MUÑOZ ABAD_ES_06215443S_CPA_EN_2sig</v>
      </c>
      <c r="CN112" s="102" t="str">
        <f t="shared" si="69"/>
        <v>JOSE GREGORIO MUÑOZ ABAD_ ES_06215443S_DOT_EN_2sig_stamped</v>
      </c>
      <c r="CO112" s="102" t="str">
        <f t="shared" si="70"/>
        <v>JOSE GREGORIO MUÑOZ ABAD_ES_06215443S_DOT_EN_o</v>
      </c>
      <c r="CP112" s="102" t="str">
        <f t="shared" si="71"/>
        <v>JOSE GREGORIO MUÑOZ ABAD_ES_06215443S_DOT_EN_o_stamped</v>
      </c>
      <c r="CQ112" s="102" t="str">
        <f t="shared" si="72"/>
        <v>JOSE GREGORIO MUÑOZ ABAD_ES_06215443S_powers</v>
      </c>
      <c r="CR112" s="68" t="s">
        <v>49</v>
      </c>
      <c r="CS112" s="68" t="s">
        <v>49</v>
      </c>
      <c r="CT112" s="61" t="s">
        <v>49</v>
      </c>
      <c r="CU112" s="148">
        <f t="shared" si="90"/>
        <v>4</v>
      </c>
      <c r="CV112" s="56" t="b">
        <v>1</v>
      </c>
      <c r="CW112" s="56" t="b">
        <v>1</v>
      </c>
      <c r="CX112" s="52"/>
      <c r="CY112" s="148"/>
      <c r="CZ112" s="148"/>
      <c r="DA112" s="315"/>
      <c r="DB112" s="315"/>
      <c r="DC112" s="148"/>
      <c r="DD112" s="148"/>
      <c r="DE112" s="315"/>
      <c r="DF112" s="315"/>
      <c r="DG112" s="61"/>
      <c r="DH112" s="61"/>
      <c r="DI112" s="61"/>
      <c r="DJ112" s="315"/>
      <c r="DK112" s="315"/>
      <c r="DL112" s="61"/>
      <c r="DM112" s="161"/>
      <c r="DN112" s="148"/>
      <c r="DO112" s="315" t="s">
        <v>3069</v>
      </c>
      <c r="DP112" s="338"/>
      <c r="DQ112" s="940"/>
      <c r="DR112" s="342"/>
      <c r="DS112" s="522"/>
      <c r="DT112" s="69" t="s">
        <v>49</v>
      </c>
      <c r="DU112" s="69"/>
      <c r="DV112" s="87"/>
      <c r="DW112" s="87"/>
      <c r="DX112" s="87"/>
      <c r="DY112" s="87"/>
      <c r="DZ112" s="87"/>
      <c r="EA112" s="359" t="str">
        <f t="shared" si="73"/>
        <v>93</v>
      </c>
      <c r="EB112" s="359">
        <v>93</v>
      </c>
      <c r="EC112" s="88"/>
      <c r="ED112" s="88"/>
      <c r="EE112" s="88" t="e">
        <f>IF(CX111=#REF!,"gleich","ungleich")</f>
        <v>#REF!</v>
      </c>
      <c r="EF112" s="186"/>
      <c r="EG112" s="186"/>
      <c r="EH112" s="186"/>
      <c r="EI112" s="186"/>
      <c r="EJ112" s="186"/>
      <c r="EK112" s="186"/>
      <c r="EL112" s="186"/>
      <c r="EM112" s="173"/>
      <c r="EN112" s="186"/>
      <c r="EO112" s="186"/>
      <c r="EP112" s="724"/>
      <c r="EQ112" s="382" t="s">
        <v>6100</v>
      </c>
      <c r="ER112" s="382" t="s">
        <v>6100</v>
      </c>
      <c r="ES112" s="382"/>
      <c r="ET112" s="108"/>
      <c r="EU112" s="182" t="str">
        <f t="shared" si="74"/>
        <v>JOSE GREGORIO MUÑOZ ABAD, ES_06215443S_sinv.pdf</v>
      </c>
    </row>
    <row r="113" spans="1:151" ht="63.75">
      <c r="A113" s="1015" t="s">
        <v>389</v>
      </c>
      <c r="B113" s="638" t="s">
        <v>4680</v>
      </c>
      <c r="C113" s="338" t="s">
        <v>42</v>
      </c>
      <c r="D113" s="186" t="s">
        <v>2667</v>
      </c>
      <c r="E113" s="186"/>
      <c r="F113" s="191"/>
      <c r="G113" s="186"/>
      <c r="H113" s="186"/>
      <c r="I113" s="191" t="s">
        <v>2993</v>
      </c>
      <c r="J113" s="191" t="s">
        <v>3259</v>
      </c>
      <c r="K113" s="191" t="s">
        <v>2773</v>
      </c>
      <c r="L113" s="571" t="s">
        <v>378</v>
      </c>
      <c r="N113" s="846" t="s">
        <v>2108</v>
      </c>
      <c r="O113" s="384" t="s">
        <v>1799</v>
      </c>
      <c r="P113" s="540">
        <v>4</v>
      </c>
      <c r="Q113" s="539">
        <v>1000</v>
      </c>
      <c r="R113" s="540">
        <v>0</v>
      </c>
      <c r="S113" s="338"/>
      <c r="T113" s="63"/>
      <c r="U113" s="63"/>
      <c r="V113" s="425">
        <v>0</v>
      </c>
      <c r="W113" s="425">
        <v>0</v>
      </c>
      <c r="X113" s="919">
        <v>0.75</v>
      </c>
      <c r="Y113" s="425">
        <v>2.5</v>
      </c>
      <c r="Z113" s="41" t="s">
        <v>45</v>
      </c>
      <c r="AA113" s="41" t="s">
        <v>45</v>
      </c>
      <c r="AB113" s="188" t="s">
        <v>3212</v>
      </c>
      <c r="AC113" s="13" t="s">
        <v>7377</v>
      </c>
      <c r="AD113" s="813" t="s">
        <v>5689</v>
      </c>
      <c r="AE113" s="723">
        <v>42928</v>
      </c>
      <c r="AF113" s="455"/>
      <c r="AG113" s="419"/>
      <c r="AH113" s="927" t="s">
        <v>192</v>
      </c>
      <c r="AI113" s="63" t="s">
        <v>5764</v>
      </c>
      <c r="AJ113" s="63" t="str">
        <f t="shared" si="77"/>
        <v>NO</v>
      </c>
      <c r="AK113" s="64" t="str">
        <f>VLOOKUP(X113,aux!$G$1:$I$22,2,FALSE)</f>
        <v>zero point seven five</v>
      </c>
      <c r="AL113" s="64" t="str">
        <f>VLOOKUP(X113,aux!$G$1:$J$22,4,FALSE)</f>
        <v>null komma sieben fünf</v>
      </c>
      <c r="AM113" s="214">
        <f t="shared" si="56"/>
        <v>75</v>
      </c>
      <c r="AN113" s="214" t="str">
        <f>IF(INT(AM113)=AM113,EnglishNumber(AM113), _xlfn.CONCAT(EnglishNumber(INT(AM113)), " point ", EnglishNumber(ROUND(INT((AM113 - INT(AM113)) * 10),  0)), " ", EnglishNumber(ROUND((AM113 - INT(AM113))*100 - (INT((AM113-INT(AM113))*10)*10), 0))))</f>
        <v>seventy-five</v>
      </c>
      <c r="AO113" s="214" t="str">
        <f>IF(INT(AM113)=AM113,FctZahl_In_Worten(AM113), _xlfn.CONCAT(FctZahl_In_Worten(INT(AM113)), " komma ", FctZahl_In_Worten(ROUND(INT((AM113 - INT(AM113)) * 10),  0)), " ", FctZahl_In_Worten(ROUND((AM113 - INT(AM113))*100 - (INT((AM113-INT(AM113))*10)*10), 0))))</f>
        <v>fünfundsiebzig</v>
      </c>
      <c r="AP113" s="64" t="str">
        <f>EnglishNumber(Q113)</f>
        <v>one thousand</v>
      </c>
      <c r="AQ113" s="64" t="str">
        <f>FctZahl_In_Worten(Q113)</f>
        <v>eintausend</v>
      </c>
      <c r="AR113" s="64" t="str">
        <f>FctZahl_In_Worten(R113)</f>
        <v>null</v>
      </c>
      <c r="AS113" s="64" t="str">
        <f>VLOOKUP(V113,aux!$K$1:$M$11,2,FALSE)</f>
        <v>zero</v>
      </c>
      <c r="AT113" s="64" t="str">
        <f>VLOOKUP(W113,aux!$K$1:$M$11,2,FALSE)</f>
        <v>zero</v>
      </c>
      <c r="AU113" s="64" t="str">
        <f t="shared" si="96"/>
        <v/>
      </c>
      <c r="AV113" s="49" t="str">
        <f t="shared" si="87"/>
        <v/>
      </c>
      <c r="AW113" s="65" t="str">
        <f t="shared" si="92"/>
        <v>ES_78055316D_CPA_EN</v>
      </c>
      <c r="AX113" s="65" t="str">
        <f t="shared" si="93"/>
        <v>ES_78055316D_DoT_EN</v>
      </c>
      <c r="AY113" s="65" t="str">
        <f t="shared" si="94"/>
        <v>ES_78055316D_Dis_EN</v>
      </c>
      <c r="AZ113" s="65" t="str">
        <f t="shared" si="60"/>
        <v>ES_78055316D_CPA_DE</v>
      </c>
      <c r="BA113" s="65" t="str">
        <f t="shared" si="61"/>
        <v>ES_78055316D_DoT_DE</v>
      </c>
      <c r="BB113" s="65" t="str">
        <f t="shared" si="62"/>
        <v>ES_78055316D_CPA_ES</v>
      </c>
      <c r="BC113" s="215" t="str">
        <f t="shared" si="63"/>
        <v>ES_78055316D_DoT_ES</v>
      </c>
      <c r="BD113" s="65" t="str">
        <f t="shared" si="64"/>
        <v>JOSE JOSA DE RIU</v>
      </c>
      <c r="BE113" s="64" t="str">
        <f>VLOOKUP(C113,aux!$A$1:$B$260,2,FALSE)</f>
        <v>Spain</v>
      </c>
      <c r="BF113" s="64" t="str">
        <f>VLOOKUP(C113,aux!$A$1:$C$260,3,FALSE)</f>
        <v>Spanien</v>
      </c>
      <c r="BG113" s="66" t="str">
        <f t="shared" si="65"/>
        <v/>
      </c>
      <c r="BH113" s="66" t="str">
        <f t="shared" si="78"/>
        <v/>
      </c>
      <c r="BI113" s="66">
        <f t="shared" si="88"/>
        <v>0</v>
      </c>
      <c r="BJ113" s="66" t="str">
        <f t="shared" si="97"/>
        <v/>
      </c>
      <c r="BK113" s="66" t="str">
        <f t="shared" si="97"/>
        <v>and its</v>
      </c>
      <c r="BL113" s="66" t="str">
        <f t="shared" si="79"/>
        <v/>
      </c>
      <c r="BM113" s="66" t="str">
        <f t="shared" si="80"/>
        <v>und</v>
      </c>
      <c r="BN113" s="66" t="str">
        <f t="shared" si="81"/>
        <v/>
      </c>
      <c r="BO113" s="66" t="str">
        <f t="shared" si="82"/>
        <v>y su</v>
      </c>
      <c r="BP113" s="216" t="str">
        <f>VLOOKUP(X113,aux!$G$1:$I$22,3,FALSE)</f>
        <v>cero coma siete cinco</v>
      </c>
      <c r="BQ113" s="66" t="str">
        <f t="shared" si="83"/>
        <v>Por</v>
      </c>
      <c r="BR113" s="66" t="str">
        <f>VLOOKUP(C113,aux!$D$1:$E$307,2,FALSE)</f>
        <v>España</v>
      </c>
      <c r="BS113" s="66" t="str">
        <f t="shared" si="84"/>
        <v>Un Mil</v>
      </c>
      <c r="BT113" s="66" t="str">
        <f t="shared" si="85"/>
        <v>Cero</v>
      </c>
      <c r="BU113" s="66" t="str">
        <f t="shared" si="86"/>
        <v>Cero</v>
      </c>
      <c r="BV113" s="319">
        <v>42902</v>
      </c>
      <c r="BW113" s="71" t="s">
        <v>5817</v>
      </c>
      <c r="BX113" s="137">
        <v>42915</v>
      </c>
      <c r="BY113" s="143" t="s">
        <v>379</v>
      </c>
      <c r="BZ113" s="138">
        <v>42919</v>
      </c>
      <c r="CA113" s="1112" t="s">
        <v>199</v>
      </c>
      <c r="CB113" s="342">
        <v>42914</v>
      </c>
      <c r="CC113" s="342">
        <v>42914</v>
      </c>
      <c r="CD113" s="614" t="s">
        <v>199</v>
      </c>
      <c r="CE113" s="342">
        <v>42915</v>
      </c>
      <c r="CF113" s="614" t="s">
        <v>199</v>
      </c>
      <c r="CG113" s="342">
        <v>42923</v>
      </c>
      <c r="CH113" s="497"/>
      <c r="CI113" s="155"/>
      <c r="CJ113" s="67" t="s">
        <v>2333</v>
      </c>
      <c r="CK113" s="67" t="s">
        <v>2509</v>
      </c>
      <c r="CL113" s="102" t="str">
        <f t="shared" si="67"/>
        <v>JOSE JOSA DE RIU_ ES_78055316D_DOT_EN_2sig</v>
      </c>
      <c r="CM113" s="102" t="str">
        <f t="shared" si="68"/>
        <v>JOSE JOSA DE RIU_ES_78055316D_CPA_EN_2sig</v>
      </c>
      <c r="CN113" s="102" t="str">
        <f t="shared" si="69"/>
        <v>JOSE JOSA DE RIU_ ES_78055316D_DOT_EN_2sig_stamped</v>
      </c>
      <c r="CO113" s="102" t="str">
        <f t="shared" si="70"/>
        <v>JOSE JOSA DE RIU_ES_78055316D_DOT_EN_o</v>
      </c>
      <c r="CP113" s="102" t="str">
        <f t="shared" si="71"/>
        <v>JOSE JOSA DE RIU_ES_78055316D_DOT_EN_o_stamped</v>
      </c>
      <c r="CQ113" s="102" t="str">
        <f t="shared" si="72"/>
        <v>JOSE JOSA DE RIU_ES_78055316D_powers</v>
      </c>
      <c r="CR113" s="68" t="s">
        <v>49</v>
      </c>
      <c r="CS113" s="68" t="s">
        <v>49</v>
      </c>
      <c r="CT113" s="61" t="s">
        <v>49</v>
      </c>
      <c r="CU113" s="148">
        <f t="shared" si="90"/>
        <v>1</v>
      </c>
      <c r="CV113" s="56" t="b">
        <v>1</v>
      </c>
      <c r="CW113" s="56" t="b">
        <v>1</v>
      </c>
      <c r="CX113" s="52" t="s">
        <v>58</v>
      </c>
      <c r="CY113" s="148" t="s">
        <v>1469</v>
      </c>
      <c r="CZ113" s="148"/>
      <c r="DA113" s="315"/>
      <c r="DB113" s="315"/>
      <c r="DC113" s="148"/>
      <c r="DD113" s="148"/>
      <c r="DE113" s="315"/>
      <c r="DF113" s="315"/>
      <c r="DG113" s="61"/>
      <c r="DH113" s="61"/>
      <c r="DI113" s="61"/>
      <c r="DJ113" s="315"/>
      <c r="DK113" s="315"/>
      <c r="DL113" s="61"/>
      <c r="DM113" s="161"/>
      <c r="DN113" s="148"/>
      <c r="DO113" s="315" t="s">
        <v>2660</v>
      </c>
      <c r="DP113" s="338"/>
      <c r="DQ113" s="940"/>
      <c r="DR113" s="342"/>
      <c r="DS113" s="522"/>
      <c r="DT113" s="69" t="s">
        <v>49</v>
      </c>
      <c r="DU113" s="69"/>
      <c r="DV113" s="87"/>
      <c r="DW113" s="87"/>
      <c r="DX113" s="87"/>
      <c r="DY113" s="87"/>
      <c r="DZ113" s="87"/>
      <c r="EA113" s="359" t="str">
        <f t="shared" si="73"/>
        <v>94</v>
      </c>
      <c r="EB113" s="359">
        <v>94</v>
      </c>
      <c r="EC113" s="88"/>
      <c r="ED113" s="88"/>
      <c r="EE113" s="88" t="e">
        <f>IF(CX112=#REF!,"gleich","ungleich")</f>
        <v>#REF!</v>
      </c>
      <c r="EF113" s="186"/>
      <c r="EG113" s="186"/>
      <c r="EH113" s="186"/>
      <c r="EI113" s="186"/>
      <c r="EJ113" s="186"/>
      <c r="EK113" s="186"/>
      <c r="EL113" s="186"/>
      <c r="EM113" s="173"/>
      <c r="EN113" s="186"/>
      <c r="EO113" s="186"/>
      <c r="EP113" s="724"/>
      <c r="EQ113" s="382" t="s">
        <v>6100</v>
      </c>
      <c r="ER113" s="382" t="s">
        <v>6100</v>
      </c>
      <c r="ES113" s="199"/>
      <c r="ET113" s="108"/>
      <c r="EU113" s="182" t="str">
        <f t="shared" si="74"/>
        <v>JOSE JOSA DE RIU, ES_78055316D_sinv.pdf</v>
      </c>
    </row>
    <row r="114" spans="1:151" ht="72">
      <c r="A114" s="1000" t="s">
        <v>805</v>
      </c>
      <c r="B114" s="638" t="s">
        <v>4681</v>
      </c>
      <c r="C114" s="338" t="s">
        <v>42</v>
      </c>
      <c r="D114" s="186" t="s">
        <v>3331</v>
      </c>
      <c r="E114" s="186"/>
      <c r="F114" s="186"/>
      <c r="G114" s="186"/>
      <c r="H114" s="186"/>
      <c r="I114" s="191" t="s">
        <v>2994</v>
      </c>
      <c r="J114" s="186" t="s">
        <v>3332</v>
      </c>
      <c r="K114" s="191" t="s">
        <v>2772</v>
      </c>
      <c r="L114" s="571" t="s">
        <v>413</v>
      </c>
      <c r="N114" s="846" t="s">
        <v>415</v>
      </c>
      <c r="O114" s="384" t="s">
        <v>416</v>
      </c>
      <c r="P114" s="540"/>
      <c r="Q114" s="539">
        <v>100</v>
      </c>
      <c r="R114" s="540">
        <v>0</v>
      </c>
      <c r="S114" s="338"/>
      <c r="T114" s="63"/>
      <c r="U114" s="63"/>
      <c r="V114" s="425">
        <v>0</v>
      </c>
      <c r="W114" s="425">
        <v>0</v>
      </c>
      <c r="X114" s="919">
        <v>0.75</v>
      </c>
      <c r="Y114" s="425">
        <v>2.5</v>
      </c>
      <c r="Z114" s="41" t="s">
        <v>45</v>
      </c>
      <c r="AA114" s="41" t="s">
        <v>45</v>
      </c>
      <c r="AB114" s="188" t="s">
        <v>3212</v>
      </c>
      <c r="AC114" s="13" t="s">
        <v>7377</v>
      </c>
      <c r="AD114" s="813" t="s">
        <v>5689</v>
      </c>
      <c r="AE114" s="723">
        <v>42928</v>
      </c>
      <c r="AF114" s="807" t="s">
        <v>1926</v>
      </c>
      <c r="AG114" s="419"/>
      <c r="AH114" s="927" t="s">
        <v>192</v>
      </c>
      <c r="AI114" s="63" t="s">
        <v>5764</v>
      </c>
      <c r="AJ114" s="63" t="str">
        <f t="shared" si="77"/>
        <v>NO</v>
      </c>
      <c r="AK114" s="64" t="str">
        <f>VLOOKUP(X114,aux!$G$1:$I$22,2,FALSE)</f>
        <v>zero point seven five</v>
      </c>
      <c r="AL114" s="64" t="str">
        <f>VLOOKUP(X114,aux!$G$1:$J$22,4,FALSE)</f>
        <v>null komma sieben fünf</v>
      </c>
      <c r="AM114" s="214">
        <f t="shared" si="56"/>
        <v>75</v>
      </c>
      <c r="AN114" s="214" t="str">
        <f>IF(INT(AM114)=AM114,EnglishNumber(AM114), _xlfn.CONCAT(EnglishNumber(INT(AM114)), " point ", EnglishNumber(ROUND(INT((AM114 - INT(AM114)) * 10),  0)), " ", EnglishNumber(ROUND((AM114 - INT(AM114))*100 - (INT((AM114-INT(AM114))*10)*10), 0))))</f>
        <v>seventy-five</v>
      </c>
      <c r="AO114" s="214" t="str">
        <f>IF(INT(AM114)=AM114,FctZahl_In_Worten(AM114), _xlfn.CONCAT(FctZahl_In_Worten(INT(AM114)), " komma ", FctZahl_In_Worten(ROUND(INT((AM114 - INT(AM114)) * 10),  0)), " ", FctZahl_In_Worten(ROUND((AM114 - INT(AM114))*100 - (INT((AM114-INT(AM114))*10)*10), 0))))</f>
        <v>fünfundsiebzig</v>
      </c>
      <c r="AP114" s="64" t="str">
        <f>EnglishNumber(Q114)</f>
        <v>one hundred</v>
      </c>
      <c r="AQ114" s="64" t="str">
        <f>FctZahl_In_Worten(Q114)</f>
        <v>einhundert</v>
      </c>
      <c r="AR114" s="64" t="str">
        <f>FctZahl_In_Worten(R114)</f>
        <v>null</v>
      </c>
      <c r="AS114" s="64" t="str">
        <f>VLOOKUP(V114,aux!$K$1:$M$11,2,FALSE)</f>
        <v>zero</v>
      </c>
      <c r="AT114" s="64" t="str">
        <f>VLOOKUP(W114,aux!$K$1:$M$11,2,FALSE)</f>
        <v>zero</v>
      </c>
      <c r="AU114" s="64" t="str">
        <f t="shared" si="96"/>
        <v/>
      </c>
      <c r="AV114" s="49" t="str">
        <f t="shared" si="87"/>
        <v/>
      </c>
      <c r="AW114" s="65" t="str">
        <f t="shared" si="92"/>
        <v>ES_74434529C_CPA_EN</v>
      </c>
      <c r="AX114" s="65" t="str">
        <f t="shared" si="93"/>
        <v>ES_74434529C_DoT_EN</v>
      </c>
      <c r="AY114" s="65" t="str">
        <f t="shared" si="94"/>
        <v>ES_74434529C_Dis_EN</v>
      </c>
      <c r="AZ114" s="65" t="str">
        <f t="shared" si="60"/>
        <v>ES_74434529C_CPA_DE</v>
      </c>
      <c r="BA114" s="65" t="str">
        <f t="shared" si="61"/>
        <v>ES_74434529C_DoT_DE</v>
      </c>
      <c r="BB114" s="65" t="str">
        <f t="shared" si="62"/>
        <v>ES_74434529C_CPA_ES</v>
      </c>
      <c r="BC114" s="215" t="str">
        <f t="shared" si="63"/>
        <v>ES_74434529C_DoT_ES</v>
      </c>
      <c r="BD114" s="65" t="str">
        <f t="shared" si="64"/>
        <v>JOSE LOPEZ FERNANDEZ</v>
      </c>
      <c r="BE114" s="64" t="str">
        <f>VLOOKUP(C114,aux!$A$1:$B$260,2,FALSE)</f>
        <v>Spain</v>
      </c>
      <c r="BF114" s="64" t="str">
        <f>VLOOKUP(C114,aux!$A$1:$C$260,3,FALSE)</f>
        <v>Spanien</v>
      </c>
      <c r="BG114" s="66" t="str">
        <f t="shared" si="65"/>
        <v/>
      </c>
      <c r="BH114" s="66" t="str">
        <f t="shared" si="78"/>
        <v/>
      </c>
      <c r="BI114" s="66">
        <f t="shared" si="88"/>
        <v>0</v>
      </c>
      <c r="BJ114" s="66"/>
      <c r="BK114" s="66" t="str">
        <f>IF(I114="","","and its")</f>
        <v>and its</v>
      </c>
      <c r="BL114" s="66" t="str">
        <f t="shared" si="79"/>
        <v/>
      </c>
      <c r="BM114" s="66" t="str">
        <f t="shared" si="80"/>
        <v>und</v>
      </c>
      <c r="BN114" s="66" t="str">
        <f t="shared" si="81"/>
        <v/>
      </c>
      <c r="BO114" s="66" t="str">
        <f t="shared" si="82"/>
        <v>y su</v>
      </c>
      <c r="BP114" s="216" t="str">
        <f>VLOOKUP(X114,aux!$G$1:$I$22,3,FALSE)</f>
        <v>cero coma siete cinco</v>
      </c>
      <c r="BQ114" s="66" t="str">
        <f t="shared" si="83"/>
        <v>Por</v>
      </c>
      <c r="BR114" s="66" t="str">
        <f>VLOOKUP(C114,aux!$D$1:$E$307,2,FALSE)</f>
        <v>España</v>
      </c>
      <c r="BS114" s="66" t="str">
        <f t="shared" si="84"/>
        <v>Ciento</v>
      </c>
      <c r="BT114" s="66" t="str">
        <f t="shared" si="85"/>
        <v>Cero</v>
      </c>
      <c r="BU114" s="66" t="str">
        <f t="shared" si="86"/>
        <v>Cero</v>
      </c>
      <c r="BV114" s="137"/>
      <c r="BW114" s="51"/>
      <c r="BX114" s="137"/>
      <c r="BY114" s="143"/>
      <c r="BZ114" s="137"/>
      <c r="CA114" s="1112">
        <v>42921</v>
      </c>
      <c r="CB114" s="342">
        <v>42921</v>
      </c>
      <c r="CC114" s="342">
        <v>42920</v>
      </c>
      <c r="CD114" s="614" t="s">
        <v>199</v>
      </c>
      <c r="CE114" s="342">
        <v>42921</v>
      </c>
      <c r="CF114" s="614" t="s">
        <v>199</v>
      </c>
      <c r="CG114" s="342">
        <v>42922</v>
      </c>
      <c r="CH114" s="497"/>
      <c r="CI114" s="155"/>
      <c r="CJ114" s="67" t="s">
        <v>2334</v>
      </c>
      <c r="CK114" s="67" t="s">
        <v>2510</v>
      </c>
      <c r="CL114" s="102" t="str">
        <f t="shared" si="67"/>
        <v>JOSE LOPEZ FERNANDEZ_ ES_74434529C_DOT_EN_2sig</v>
      </c>
      <c r="CM114" s="102" t="str">
        <f t="shared" si="68"/>
        <v>JOSE LOPEZ FERNANDEZ_ES_74434529C_CPA_EN_2sig</v>
      </c>
      <c r="CN114" s="102" t="str">
        <f t="shared" si="69"/>
        <v>JOSE LOPEZ FERNANDEZ_ ES_74434529C_DOT_EN_2sig_stamped</v>
      </c>
      <c r="CO114" s="102" t="str">
        <f t="shared" si="70"/>
        <v>JOSE LOPEZ FERNANDEZ_ES_74434529C_DOT_EN_o</v>
      </c>
      <c r="CP114" s="102" t="str">
        <f t="shared" si="71"/>
        <v>JOSE LOPEZ FERNANDEZ_ES_74434529C_DOT_EN_o_stamped</v>
      </c>
      <c r="CQ114" s="102" t="str">
        <f t="shared" si="72"/>
        <v>JOSE LOPEZ FERNANDEZ_ES_74434529C_powers</v>
      </c>
      <c r="CR114" s="68" t="s">
        <v>49</v>
      </c>
      <c r="CS114" s="68" t="s">
        <v>49</v>
      </c>
      <c r="CT114" s="61" t="s">
        <v>1909</v>
      </c>
      <c r="CU114" s="148">
        <f t="shared" si="90"/>
        <v>1</v>
      </c>
      <c r="CV114" s="56" t="b">
        <v>1</v>
      </c>
      <c r="CW114" s="56" t="b">
        <v>1</v>
      </c>
      <c r="CX114" s="52"/>
      <c r="CY114" s="148"/>
      <c r="CZ114" s="148"/>
      <c r="DA114" s="315"/>
      <c r="DB114" s="315"/>
      <c r="DC114" s="148"/>
      <c r="DD114" s="148"/>
      <c r="DE114" s="315"/>
      <c r="DF114" s="315"/>
      <c r="DG114" s="61"/>
      <c r="DH114" s="61"/>
      <c r="DI114" s="61"/>
      <c r="DJ114" s="315"/>
      <c r="DK114" s="315"/>
      <c r="DL114" s="61"/>
      <c r="DM114" s="161"/>
      <c r="DN114" s="148"/>
      <c r="DO114" s="315" t="s">
        <v>2763</v>
      </c>
      <c r="DP114" s="338"/>
      <c r="DQ114" s="940"/>
      <c r="DR114" s="342"/>
      <c r="DS114" s="522"/>
      <c r="DT114" s="69" t="s">
        <v>49</v>
      </c>
      <c r="DU114" s="69"/>
      <c r="DV114" s="87"/>
      <c r="DW114" s="87"/>
      <c r="DX114" s="87"/>
      <c r="DY114" s="87"/>
      <c r="DZ114" s="87"/>
      <c r="EA114" s="359" t="str">
        <f t="shared" si="73"/>
        <v>95</v>
      </c>
      <c r="EB114" s="359">
        <v>95</v>
      </c>
      <c r="EC114" s="88"/>
      <c r="ED114" s="88"/>
      <c r="EE114" s="88" t="e">
        <f>IF(CX113=#REF!,"gleich","ungleich")</f>
        <v>#REF!</v>
      </c>
      <c r="EF114" s="186"/>
      <c r="EG114" s="186"/>
      <c r="EH114" s="186"/>
      <c r="EI114" s="186"/>
      <c r="EJ114" s="186"/>
      <c r="EK114" s="186"/>
      <c r="EL114" s="186"/>
      <c r="EM114" s="173"/>
      <c r="EN114" s="186"/>
      <c r="EO114" s="186"/>
      <c r="EP114" s="724"/>
      <c r="EQ114" s="382" t="s">
        <v>6100</v>
      </c>
      <c r="ER114" s="382" t="s">
        <v>6100</v>
      </c>
      <c r="ES114" s="382"/>
      <c r="ET114" s="108"/>
      <c r="EU114" s="182" t="str">
        <f t="shared" si="74"/>
        <v>JOSE LOPEZ FERNANDEZ, ES_74434529C_sinv.pdf</v>
      </c>
    </row>
    <row r="115" spans="1:151" ht="84">
      <c r="A115" s="1000" t="s">
        <v>867</v>
      </c>
      <c r="B115" s="638" t="s">
        <v>4682</v>
      </c>
      <c r="C115" s="338" t="s">
        <v>42</v>
      </c>
      <c r="D115" s="186" t="s">
        <v>3290</v>
      </c>
      <c r="E115" s="186"/>
      <c r="F115" s="186"/>
      <c r="G115" s="186"/>
      <c r="H115" s="186"/>
      <c r="I115" s="191" t="s">
        <v>2761</v>
      </c>
      <c r="J115" s="186" t="s">
        <v>6729</v>
      </c>
      <c r="K115" s="191" t="s">
        <v>2631</v>
      </c>
      <c r="L115" s="571" t="s">
        <v>763</v>
      </c>
      <c r="N115" s="846" t="s">
        <v>1768</v>
      </c>
      <c r="O115" s="384" t="s">
        <v>1757</v>
      </c>
      <c r="P115" s="540">
        <v>3</v>
      </c>
      <c r="Q115" s="539">
        <v>100</v>
      </c>
      <c r="R115" s="540">
        <v>0</v>
      </c>
      <c r="S115" s="338"/>
      <c r="T115" s="63"/>
      <c r="U115" s="63"/>
      <c r="V115" s="425">
        <v>0</v>
      </c>
      <c r="W115" s="425">
        <v>0</v>
      </c>
      <c r="X115" s="919">
        <v>0.7</v>
      </c>
      <c r="Y115" s="425">
        <v>2.5</v>
      </c>
      <c r="Z115" s="41" t="s">
        <v>45</v>
      </c>
      <c r="AA115" s="41" t="s">
        <v>45</v>
      </c>
      <c r="AB115" s="188" t="s">
        <v>3212</v>
      </c>
      <c r="AC115" s="13" t="s">
        <v>7377</v>
      </c>
      <c r="AD115" s="813" t="s">
        <v>5689</v>
      </c>
      <c r="AE115" s="723">
        <v>42928</v>
      </c>
      <c r="AF115" s="356"/>
      <c r="AG115" s="419"/>
      <c r="AH115" s="927" t="s">
        <v>192</v>
      </c>
      <c r="AI115" s="63" t="s">
        <v>5764</v>
      </c>
      <c r="AJ115" s="63" t="str">
        <f t="shared" si="77"/>
        <v>NO</v>
      </c>
      <c r="AK115" s="64" t="str">
        <f>VLOOKUP(X115,aux!$G$1:$I$22,2,FALSE)</f>
        <v>zero point seven</v>
      </c>
      <c r="AL115" s="64" t="str">
        <f>VLOOKUP(X115,aux!$G$1:$J$22,4,FALSE)</f>
        <v>null komma sieben</v>
      </c>
      <c r="AM115" s="214">
        <f t="shared" si="56"/>
        <v>70</v>
      </c>
      <c r="AN115" s="214" t="str">
        <f>IF(INT(AM115)=AM115,EnglishNumber(AM115), _xlfn.CONCAT(EnglishNumber(INT(AM115)), " point ", EnglishNumber(ROUND(INT((AM115 - INT(AM115)) * 10),  0)), " ", EnglishNumber(ROUND((AM115 - INT(AM115))*100 - (INT((AM115-INT(AM115))*10)*10), 0))))</f>
        <v>seventy</v>
      </c>
      <c r="AO115" s="214" t="str">
        <f>IF(INT(AM115)=AM115,FctZahl_In_Worten(AM115), _xlfn.CONCAT(FctZahl_In_Worten(INT(AM115)), " komma ", FctZahl_In_Worten(ROUND(INT((AM115 - INT(AM115)) * 10),  0)), " ", FctZahl_In_Worten(ROUND((AM115 - INT(AM115))*100 - (INT((AM115-INT(AM115))*10)*10), 0))))</f>
        <v>siebzig</v>
      </c>
      <c r="AP115" s="64" t="str">
        <f>EnglishNumber(Q115)</f>
        <v>one hundred</v>
      </c>
      <c r="AQ115" s="64" t="str">
        <f>FctZahl_In_Worten(Q115)</f>
        <v>einhundert</v>
      </c>
      <c r="AR115" s="64" t="str">
        <f>FctZahl_In_Worten(R115)</f>
        <v>null</v>
      </c>
      <c r="AS115" s="64" t="str">
        <f>VLOOKUP(V115,aux!$K$1:$M$11,2,FALSE)</f>
        <v>zero</v>
      </c>
      <c r="AT115" s="64" t="str">
        <f>VLOOKUP(W115,aux!$K$1:$M$11,2,FALSE)</f>
        <v>zero</v>
      </c>
      <c r="AU115" s="64" t="str">
        <f t="shared" si="96"/>
        <v/>
      </c>
      <c r="AV115" s="49" t="str">
        <f t="shared" si="87"/>
        <v/>
      </c>
      <c r="AW115" s="65" t="str">
        <f t="shared" si="92"/>
        <v>ES_34090174B_CPA_EN</v>
      </c>
      <c r="AX115" s="65" t="str">
        <f t="shared" si="93"/>
        <v>ES_34090174B_DoT_EN</v>
      </c>
      <c r="AY115" s="65" t="str">
        <f t="shared" si="94"/>
        <v>ES_34090174B_Dis_EN</v>
      </c>
      <c r="AZ115" s="65" t="str">
        <f t="shared" si="60"/>
        <v>ES_34090174B_CPA_DE</v>
      </c>
      <c r="BA115" s="65" t="str">
        <f t="shared" si="61"/>
        <v>ES_34090174B_DoT_DE</v>
      </c>
      <c r="BB115" s="65" t="str">
        <f t="shared" si="62"/>
        <v>ES_34090174B_CPA_ES</v>
      </c>
      <c r="BC115" s="215" t="str">
        <f t="shared" si="63"/>
        <v>ES_34090174B_DoT_ES</v>
      </c>
      <c r="BD115" s="65" t="str">
        <f t="shared" si="64"/>
        <v>JOSE MARIA AMENABAR AGUIRRE</v>
      </c>
      <c r="BE115" s="64" t="str">
        <f>VLOOKUP(C115,aux!$A$1:$B$260,2,FALSE)</f>
        <v>Spain</v>
      </c>
      <c r="BF115" s="64" t="str">
        <f>VLOOKUP(C115,aux!$A$1:$C$260,3,FALSE)</f>
        <v>Spanien</v>
      </c>
      <c r="BG115" s="66" t="str">
        <f t="shared" si="65"/>
        <v/>
      </c>
      <c r="BH115" s="66" t="str">
        <f t="shared" si="78"/>
        <v/>
      </c>
      <c r="BI115" s="66">
        <f t="shared" si="88"/>
        <v>0</v>
      </c>
      <c r="BJ115" s="66"/>
      <c r="BK115" s="66"/>
      <c r="BL115" s="66" t="str">
        <f t="shared" si="79"/>
        <v/>
      </c>
      <c r="BM115" s="66" t="str">
        <f t="shared" si="80"/>
        <v>und</v>
      </c>
      <c r="BN115" s="66" t="str">
        <f t="shared" si="81"/>
        <v/>
      </c>
      <c r="BO115" s="66" t="str">
        <f t="shared" si="82"/>
        <v>y su</v>
      </c>
      <c r="BP115" s="216" t="str">
        <f>VLOOKUP(X115,aux!$G$1:$I$22,3,FALSE)</f>
        <v xml:space="preserve">cero coma siete </v>
      </c>
      <c r="BQ115" s="66" t="str">
        <f t="shared" si="83"/>
        <v>Por</v>
      </c>
      <c r="BR115" s="66" t="str">
        <f>VLOOKUP(C115,aux!$D$1:$E$307,2,FALSE)</f>
        <v>España</v>
      </c>
      <c r="BS115" s="66" t="str">
        <f t="shared" si="84"/>
        <v>Ciento</v>
      </c>
      <c r="BT115" s="66" t="str">
        <f t="shared" si="85"/>
        <v>Cero</v>
      </c>
      <c r="BU115" s="66" t="str">
        <f t="shared" si="86"/>
        <v>Cero</v>
      </c>
      <c r="BV115" s="137"/>
      <c r="BW115" s="51"/>
      <c r="BX115" s="137"/>
      <c r="BY115" s="143"/>
      <c r="BZ115" s="137"/>
      <c r="CA115" s="1112">
        <v>42921</v>
      </c>
      <c r="CB115" s="342">
        <v>42921</v>
      </c>
      <c r="CC115" s="342">
        <v>42921</v>
      </c>
      <c r="CD115" s="614" t="s">
        <v>199</v>
      </c>
      <c r="CE115" s="342">
        <v>42922</v>
      </c>
      <c r="CF115" s="614" t="s">
        <v>199</v>
      </c>
      <c r="CG115" s="342">
        <v>42922</v>
      </c>
      <c r="CH115" s="497"/>
      <c r="CI115" s="155">
        <v>1</v>
      </c>
      <c r="CJ115" s="67" t="s">
        <v>2335</v>
      </c>
      <c r="CK115" s="67" t="s">
        <v>2511</v>
      </c>
      <c r="CL115" s="102" t="str">
        <f t="shared" si="67"/>
        <v>JOSE MARIA AMENABAR AGUIRRE_ ES_34090174B_DOT_EN_2sig</v>
      </c>
      <c r="CM115" s="102" t="str">
        <f t="shared" si="68"/>
        <v>JOSE MARIA AMENABAR AGUIRRE_ES_34090174B_CPA_EN_2sig</v>
      </c>
      <c r="CN115" s="102" t="str">
        <f t="shared" si="69"/>
        <v>JOSE MARIA AMENABAR AGUIRRE_ ES_34090174B_DOT_EN_2sig_stamped</v>
      </c>
      <c r="CO115" s="102" t="str">
        <f t="shared" si="70"/>
        <v>JOSE MARIA AMENABAR AGUIRRE_ES_34090174B_DOT_EN_o</v>
      </c>
      <c r="CP115" s="102" t="str">
        <f t="shared" si="71"/>
        <v>JOSE MARIA AMENABAR AGUIRRE_ES_34090174B_DOT_EN_o_stamped</v>
      </c>
      <c r="CQ115" s="102" t="str">
        <f t="shared" si="72"/>
        <v>JOSE MARIA AMENABAR AGUIRRE_ES_34090174B_powers</v>
      </c>
      <c r="CR115" s="68" t="s">
        <v>49</v>
      </c>
      <c r="CS115" s="68" t="s">
        <v>49</v>
      </c>
      <c r="CT115" s="61" t="s">
        <v>49</v>
      </c>
      <c r="CU115" s="148">
        <f t="shared" si="90"/>
        <v>1</v>
      </c>
      <c r="CV115" s="56" t="b">
        <v>1</v>
      </c>
      <c r="CW115" s="56" t="b">
        <v>1</v>
      </c>
      <c r="CX115" s="52"/>
      <c r="CY115" s="148"/>
      <c r="CZ115" s="148"/>
      <c r="DA115" s="315"/>
      <c r="DB115" s="315"/>
      <c r="DC115" s="148"/>
      <c r="DD115" s="148"/>
      <c r="DE115" s="315"/>
      <c r="DF115" s="315"/>
      <c r="DG115" s="61"/>
      <c r="DH115" s="61"/>
      <c r="DI115" s="61"/>
      <c r="DJ115" s="315"/>
      <c r="DK115" s="315"/>
      <c r="DL115" s="61"/>
      <c r="DM115" s="161"/>
      <c r="DN115" s="148"/>
      <c r="DO115" s="315" t="s">
        <v>2632</v>
      </c>
      <c r="DP115" s="338"/>
      <c r="DQ115" s="940"/>
      <c r="DR115" s="342"/>
      <c r="DS115" s="522"/>
      <c r="DT115" s="69" t="s">
        <v>49</v>
      </c>
      <c r="DU115" s="69"/>
      <c r="DV115" s="87"/>
      <c r="DW115" s="87"/>
      <c r="DX115" s="87"/>
      <c r="DY115" s="87"/>
      <c r="DZ115" s="87"/>
      <c r="EA115" s="359" t="str">
        <f t="shared" si="73"/>
        <v>96</v>
      </c>
      <c r="EB115" s="359">
        <v>96</v>
      </c>
      <c r="EC115" s="88"/>
      <c r="ED115" s="88"/>
      <c r="EE115" s="88" t="e">
        <f>IF(CX114=#REF!,"gleich","ungleich")</f>
        <v>#REF!</v>
      </c>
      <c r="EF115" s="186"/>
      <c r="EG115" s="186"/>
      <c r="EH115" s="186"/>
      <c r="EI115" s="186"/>
      <c r="EJ115" s="186"/>
      <c r="EK115" s="186"/>
      <c r="EL115" s="186"/>
      <c r="EM115" s="173"/>
      <c r="EN115" s="186"/>
      <c r="EO115" s="186"/>
      <c r="EP115" s="724"/>
      <c r="EQ115" s="382" t="s">
        <v>6100</v>
      </c>
      <c r="ER115" s="382" t="s">
        <v>6100</v>
      </c>
      <c r="ES115" s="382"/>
      <c r="ET115" s="108"/>
      <c r="EU115" s="182" t="str">
        <f t="shared" si="74"/>
        <v>JOSE MARIA AMENABAR AGUIRRE, ES_34090174B_sinv.pdf</v>
      </c>
    </row>
    <row r="116" spans="1:151" ht="72">
      <c r="A116" s="1000" t="s">
        <v>7694</v>
      </c>
      <c r="B116" s="638" t="s">
        <v>4683</v>
      </c>
      <c r="C116" s="338" t="s">
        <v>42</v>
      </c>
      <c r="D116" s="186" t="s">
        <v>860</v>
      </c>
      <c r="E116" s="186"/>
      <c r="F116" s="186"/>
      <c r="G116" s="186"/>
      <c r="H116" s="186"/>
      <c r="I116" s="191" t="s">
        <v>2761</v>
      </c>
      <c r="J116" s="186" t="s">
        <v>6729</v>
      </c>
      <c r="K116" s="191" t="s">
        <v>2631</v>
      </c>
      <c r="L116" s="571" t="s">
        <v>763</v>
      </c>
      <c r="N116" s="846" t="s">
        <v>2099</v>
      </c>
      <c r="O116" s="384" t="s">
        <v>488</v>
      </c>
      <c r="P116" s="540">
        <v>1</v>
      </c>
      <c r="Q116" s="539">
        <v>100</v>
      </c>
      <c r="R116" s="540">
        <v>0</v>
      </c>
      <c r="S116" s="338"/>
      <c r="T116" s="63"/>
      <c r="U116" s="63"/>
      <c r="V116" s="425">
        <v>0</v>
      </c>
      <c r="W116" s="425">
        <v>0</v>
      </c>
      <c r="X116" s="919">
        <v>0.7</v>
      </c>
      <c r="Y116" s="425">
        <v>2.5</v>
      </c>
      <c r="Z116" s="41" t="s">
        <v>45</v>
      </c>
      <c r="AA116" s="41" t="s">
        <v>45</v>
      </c>
      <c r="AB116" s="188" t="s">
        <v>3212</v>
      </c>
      <c r="AC116" s="13" t="s">
        <v>7377</v>
      </c>
      <c r="AD116" s="813" t="s">
        <v>5689</v>
      </c>
      <c r="AE116" s="723">
        <v>42928</v>
      </c>
      <c r="AF116" s="356" t="s">
        <v>7695</v>
      </c>
      <c r="AG116" s="419"/>
      <c r="AH116" s="927" t="s">
        <v>192</v>
      </c>
      <c r="AI116" s="63" t="s">
        <v>5764</v>
      </c>
      <c r="AJ116" s="63" t="str">
        <f t="shared" si="77"/>
        <v>NO</v>
      </c>
      <c r="AK116" s="64" t="str">
        <f>VLOOKUP(X116,aux!$G$1:$I$22,2,FALSE)</f>
        <v>zero point seven</v>
      </c>
      <c r="AL116" s="64" t="str">
        <f>VLOOKUP(X116,aux!$G$1:$J$22,4,FALSE)</f>
        <v>null komma sieben</v>
      </c>
      <c r="AM116" s="214">
        <f t="shared" si="56"/>
        <v>70</v>
      </c>
      <c r="AN116" s="214" t="str">
        <f>IF(INT(AM116)=AM116,EnglishNumber(AM116), _xlfn.CONCAT(EnglishNumber(INT(AM116)), " point ", EnglishNumber(ROUND(INT((AM116 - INT(AM116)) * 10),  0)), " ", EnglishNumber(ROUND((AM116 - INT(AM116))*100 - (INT((AM116-INT(AM116))*10)*10), 0))))</f>
        <v>seventy</v>
      </c>
      <c r="AO116" s="214" t="str">
        <f>IF(INT(AM116)=AM116,FctZahl_In_Worten(AM116), _xlfn.CONCAT(FctZahl_In_Worten(INT(AM116)), " komma ", FctZahl_In_Worten(ROUND(INT((AM116 - INT(AM116)) * 10),  0)), " ", FctZahl_In_Worten(ROUND((AM116 - INT(AM116))*100 - (INT((AM116-INT(AM116))*10)*10), 0))))</f>
        <v>siebzig</v>
      </c>
      <c r="AP116" s="64" t="str">
        <f>EnglishNumber(Q116)</f>
        <v>one hundred</v>
      </c>
      <c r="AQ116" s="64" t="str">
        <f>FctZahl_In_Worten(Q116)</f>
        <v>einhundert</v>
      </c>
      <c r="AR116" s="64" t="str">
        <f>FctZahl_In_Worten(R116)</f>
        <v>null</v>
      </c>
      <c r="AS116" s="64" t="str">
        <f>VLOOKUP(V116,aux!$K$1:$M$11,2,FALSE)</f>
        <v>zero</v>
      </c>
      <c r="AT116" s="64" t="str">
        <f>VLOOKUP(W116,aux!$K$1:$M$11,2,FALSE)</f>
        <v>zero</v>
      </c>
      <c r="AU116" s="64" t="str">
        <f t="shared" si="96"/>
        <v/>
      </c>
      <c r="AV116" s="49" t="str">
        <f t="shared" si="87"/>
        <v/>
      </c>
      <c r="AW116" s="65" t="str">
        <f t="shared" si="92"/>
        <v>ES_08901498S_CPA_EN</v>
      </c>
      <c r="AX116" s="65" t="str">
        <f t="shared" si="93"/>
        <v>ES_08901498S_DoT_EN</v>
      </c>
      <c r="AY116" s="65" t="str">
        <f t="shared" si="94"/>
        <v>ES_08901498S_Dis_EN</v>
      </c>
      <c r="AZ116" s="65" t="str">
        <f t="shared" si="60"/>
        <v>ES_08901498S_CPA_DE</v>
      </c>
      <c r="BA116" s="65" t="str">
        <f t="shared" si="61"/>
        <v>ES_08901498S_DoT_DE</v>
      </c>
      <c r="BB116" s="65" t="str">
        <f t="shared" si="62"/>
        <v>ES_08901498S_CPA_ES</v>
      </c>
      <c r="BC116" s="215" t="str">
        <f t="shared" si="63"/>
        <v>ES_08901498S_DoT_ES</v>
      </c>
      <c r="BD116" s="65" t="str">
        <f t="shared" si="64"/>
        <v>JESUS MARIA ORUESAGASTI</v>
      </c>
      <c r="BE116" s="64" t="str">
        <f>VLOOKUP(C116,aux!$A$1:$B$260,2,FALSE)</f>
        <v>Spain</v>
      </c>
      <c r="BF116" s="64" t="str">
        <f>VLOOKUP(C116,aux!$A$1:$C$260,3,FALSE)</f>
        <v>Spanien</v>
      </c>
      <c r="BG116" s="66" t="str">
        <f t="shared" si="65"/>
        <v/>
      </c>
      <c r="BH116" s="66" t="str">
        <f t="shared" si="78"/>
        <v/>
      </c>
      <c r="BI116" s="66">
        <f t="shared" si="88"/>
        <v>0</v>
      </c>
      <c r="BJ116" s="66"/>
      <c r="BK116" s="66"/>
      <c r="BL116" s="66" t="str">
        <f t="shared" si="79"/>
        <v/>
      </c>
      <c r="BM116" s="66" t="str">
        <f t="shared" si="80"/>
        <v>und</v>
      </c>
      <c r="BN116" s="66" t="str">
        <f t="shared" si="81"/>
        <v/>
      </c>
      <c r="BO116" s="66" t="str">
        <f t="shared" si="82"/>
        <v>y su</v>
      </c>
      <c r="BP116" s="216" t="str">
        <f>VLOOKUP(X116,aux!$G$1:$I$22,3,FALSE)</f>
        <v xml:space="preserve">cero coma siete </v>
      </c>
      <c r="BQ116" s="66" t="str">
        <f t="shared" si="83"/>
        <v>Por</v>
      </c>
      <c r="BR116" s="66" t="str">
        <f>VLOOKUP(C116,aux!$D$1:$E$307,2,FALSE)</f>
        <v>España</v>
      </c>
      <c r="BS116" s="66" t="str">
        <f t="shared" si="84"/>
        <v>Ciento</v>
      </c>
      <c r="BT116" s="66" t="str">
        <f t="shared" si="85"/>
        <v>Cero</v>
      </c>
      <c r="BU116" s="66" t="str">
        <f t="shared" si="86"/>
        <v>Cero</v>
      </c>
      <c r="BV116" s="137"/>
      <c r="BW116" s="51"/>
      <c r="BX116" s="137"/>
      <c r="BY116" s="143"/>
      <c r="BZ116" s="137"/>
      <c r="CA116" s="1112">
        <v>42921</v>
      </c>
      <c r="CB116" s="342">
        <v>42921</v>
      </c>
      <c r="CC116" s="342">
        <v>42921</v>
      </c>
      <c r="CD116" s="614" t="s">
        <v>199</v>
      </c>
      <c r="CE116" s="342">
        <v>42922</v>
      </c>
      <c r="CF116" s="614" t="s">
        <v>199</v>
      </c>
      <c r="CG116" s="342">
        <v>42922</v>
      </c>
      <c r="CH116" s="497"/>
      <c r="CI116" s="155">
        <v>1</v>
      </c>
      <c r="CJ116" s="67" t="s">
        <v>2336</v>
      </c>
      <c r="CK116" s="67" t="s">
        <v>2512</v>
      </c>
      <c r="CL116" s="102" t="str">
        <f t="shared" si="67"/>
        <v>JESUS MARIA ORUESAGASTI_ ES_08901498S_DOT_EN_2sig</v>
      </c>
      <c r="CM116" s="102" t="str">
        <f t="shared" si="68"/>
        <v>JESUS MARIA ORUESAGASTI_ES_08901498S_CPA_EN_2sig</v>
      </c>
      <c r="CN116" s="102" t="str">
        <f t="shared" si="69"/>
        <v>JESUS MARIA ORUESAGASTI_ ES_08901498S_DOT_EN_2sig_stamped</v>
      </c>
      <c r="CO116" s="102" t="str">
        <f t="shared" si="70"/>
        <v>JESUS MARIA ORUESAGASTI_ES_08901498S_DOT_EN_o</v>
      </c>
      <c r="CP116" s="102" t="str">
        <f t="shared" si="71"/>
        <v>JESUS MARIA ORUESAGASTI_ES_08901498S_DOT_EN_o_stamped</v>
      </c>
      <c r="CQ116" s="102" t="str">
        <f t="shared" si="72"/>
        <v>JESUS MARIA ORUESAGASTI_ES_08901498S_powers</v>
      </c>
      <c r="CR116" s="68" t="s">
        <v>49</v>
      </c>
      <c r="CS116" s="68" t="s">
        <v>49</v>
      </c>
      <c r="CT116" s="61" t="s">
        <v>49</v>
      </c>
      <c r="CU116" s="148">
        <f t="shared" ref="CU116:CU125" si="98">CE116-CC116</f>
        <v>1</v>
      </c>
      <c r="CV116" s="56" t="b">
        <v>1</v>
      </c>
      <c r="CW116" s="56" t="b">
        <v>1</v>
      </c>
      <c r="CX116" s="52"/>
      <c r="CY116" s="148"/>
      <c r="CZ116" s="148"/>
      <c r="DA116" s="315"/>
      <c r="DB116" s="315"/>
      <c r="DC116" s="148"/>
      <c r="DD116" s="148"/>
      <c r="DE116" s="315"/>
      <c r="DF116" s="315"/>
      <c r="DG116" s="61"/>
      <c r="DH116" s="61"/>
      <c r="DI116" s="61"/>
      <c r="DJ116" s="315"/>
      <c r="DK116" s="315"/>
      <c r="DL116" s="61"/>
      <c r="DM116" s="161"/>
      <c r="DN116" s="148"/>
      <c r="DO116" s="315" t="s">
        <v>2632</v>
      </c>
      <c r="DP116" s="469" t="s">
        <v>7696</v>
      </c>
      <c r="DQ116" s="940"/>
      <c r="DR116" s="342"/>
      <c r="DS116" s="522"/>
      <c r="DT116" s="69" t="s">
        <v>49</v>
      </c>
      <c r="DU116" s="261" t="s">
        <v>858</v>
      </c>
      <c r="DV116" s="87"/>
      <c r="DW116" s="87"/>
      <c r="DX116" s="87"/>
      <c r="DY116" s="87"/>
      <c r="DZ116" s="87"/>
      <c r="EA116" s="359" t="str">
        <f t="shared" si="73"/>
        <v>97</v>
      </c>
      <c r="EB116" s="359">
        <v>97</v>
      </c>
      <c r="EC116" s="88"/>
      <c r="ED116" s="88"/>
      <c r="EE116" s="88" t="e">
        <f>IF(CX115=#REF!,"gleich","ungleich")</f>
        <v>#REF!</v>
      </c>
      <c r="EF116" s="186"/>
      <c r="EG116" s="186"/>
      <c r="EH116" s="186"/>
      <c r="EI116" s="186"/>
      <c r="EJ116" s="186"/>
      <c r="EK116" s="186"/>
      <c r="EL116" s="186"/>
      <c r="EM116" s="173"/>
      <c r="EN116" s="186"/>
      <c r="EO116" s="186"/>
      <c r="EP116" s="724"/>
      <c r="EQ116" s="382" t="s">
        <v>6100</v>
      </c>
      <c r="ER116" s="382" t="s">
        <v>6100</v>
      </c>
      <c r="ES116" s="382"/>
      <c r="ET116" s="105"/>
      <c r="EU116" s="182" t="str">
        <f t="shared" si="74"/>
        <v>JESUS MARIA ORUESAGASTI, ES_08901498S_sinv.pdf</v>
      </c>
    </row>
    <row r="117" spans="1:151" ht="84">
      <c r="A117" s="1000" t="s">
        <v>802</v>
      </c>
      <c r="B117" s="638" t="s">
        <v>4684</v>
      </c>
      <c r="C117" s="338" t="s">
        <v>42</v>
      </c>
      <c r="D117" s="186" t="s">
        <v>804</v>
      </c>
      <c r="E117" s="186"/>
      <c r="F117" s="186"/>
      <c r="G117" s="186"/>
      <c r="H117" s="186"/>
      <c r="I117" s="191" t="s">
        <v>2991</v>
      </c>
      <c r="J117" s="191" t="s">
        <v>72</v>
      </c>
      <c r="K117" s="191"/>
      <c r="L117" s="571" t="s">
        <v>73</v>
      </c>
      <c r="N117" s="846" t="s">
        <v>1796</v>
      </c>
      <c r="O117" s="384" t="s">
        <v>1797</v>
      </c>
      <c r="P117" s="540">
        <v>1</v>
      </c>
      <c r="Q117" s="539">
        <v>100</v>
      </c>
      <c r="R117" s="540">
        <v>0</v>
      </c>
      <c r="S117" s="338"/>
      <c r="T117" s="63"/>
      <c r="U117" s="63"/>
      <c r="V117" s="425">
        <v>100</v>
      </c>
      <c r="W117" s="425">
        <v>50</v>
      </c>
      <c r="X117" s="919">
        <v>0.7</v>
      </c>
      <c r="Y117" s="425">
        <v>2.5</v>
      </c>
      <c r="Z117" s="41" t="s">
        <v>45</v>
      </c>
      <c r="AA117" s="41" t="s">
        <v>45</v>
      </c>
      <c r="AB117" s="188" t="s">
        <v>3212</v>
      </c>
      <c r="AC117" s="13" t="s">
        <v>7377</v>
      </c>
      <c r="AD117" s="813" t="s">
        <v>5689</v>
      </c>
      <c r="AE117" s="723">
        <v>42928</v>
      </c>
      <c r="AF117" s="807" t="s">
        <v>5578</v>
      </c>
      <c r="AG117" s="419"/>
      <c r="AH117" s="927" t="s">
        <v>192</v>
      </c>
      <c r="AI117" s="63" t="s">
        <v>5764</v>
      </c>
      <c r="AJ117" s="63" t="str">
        <f t="shared" si="77"/>
        <v>NO</v>
      </c>
      <c r="AK117" s="64" t="str">
        <f>VLOOKUP(X117,aux!$G$1:$I$22,2,FALSE)</f>
        <v>zero point seven</v>
      </c>
      <c r="AL117" s="64" t="str">
        <f>VLOOKUP(X117,aux!$G$1:$J$22,4,FALSE)</f>
        <v>null komma sieben</v>
      </c>
      <c r="AM117" s="214">
        <f t="shared" si="56"/>
        <v>70</v>
      </c>
      <c r="AN117" s="214" t="str">
        <f>IF(INT(AM117)=AM117,EnglishNumber(AM117), _xlfn.CONCAT(EnglishNumber(INT(AM117)), " point ", EnglishNumber(ROUND(INT((AM117 - INT(AM117)) * 10),  0)), " ", EnglishNumber(ROUND((AM117 - INT(AM117))*100 - (INT((AM117-INT(AM117))*10)*10), 0))))</f>
        <v>seventy</v>
      </c>
      <c r="AO117" s="214" t="str">
        <f>IF(INT(AM117)=AM117,FctZahl_In_Worten(AM117), _xlfn.CONCAT(FctZahl_In_Worten(INT(AM117)), " komma ", FctZahl_In_Worten(ROUND(INT((AM117 - INT(AM117)) * 10),  0)), " ", FctZahl_In_Worten(ROUND((AM117 - INT(AM117))*100 - (INT((AM117-INT(AM117))*10)*10), 0))))</f>
        <v>siebzig</v>
      </c>
      <c r="AP117" s="64" t="str">
        <f>EnglishNumber(Q117)</f>
        <v>one hundred</v>
      </c>
      <c r="AQ117" s="64" t="str">
        <f>FctZahl_In_Worten(Q117)</f>
        <v>einhundert</v>
      </c>
      <c r="AR117" s="64" t="str">
        <f>FctZahl_In_Worten(R117)</f>
        <v>null</v>
      </c>
      <c r="AS117" s="64" t="str">
        <f>VLOOKUP(V117,aux!$K$1:$M$11,2,FALSE)</f>
        <v>one hundred</v>
      </c>
      <c r="AT117" s="64" t="str">
        <f>VLOOKUP(W117,aux!$K$1:$M$11,2,FALSE)</f>
        <v>fifty</v>
      </c>
      <c r="AU117" s="64" t="str">
        <f t="shared" si="96"/>
        <v/>
      </c>
      <c r="AV117" s="49" t="str">
        <f t="shared" si="87"/>
        <v/>
      </c>
      <c r="AW117" s="65" t="str">
        <f t="shared" si="92"/>
        <v>ES_15244473G_CPA_EN</v>
      </c>
      <c r="AX117" s="65" t="str">
        <f t="shared" si="93"/>
        <v>ES_15244473G_DoT_EN</v>
      </c>
      <c r="AY117" s="65" t="str">
        <f t="shared" si="94"/>
        <v>ES_15244473G_Dis_EN</v>
      </c>
      <c r="AZ117" s="65" t="str">
        <f t="shared" si="60"/>
        <v>ES_15244473G_CPA_DE</v>
      </c>
      <c r="BA117" s="65" t="str">
        <f t="shared" si="61"/>
        <v>ES_15244473G_DoT_DE</v>
      </c>
      <c r="BB117" s="65" t="str">
        <f t="shared" si="62"/>
        <v>ES_15244473G_CPA_ES</v>
      </c>
      <c r="BC117" s="215" t="str">
        <f t="shared" si="63"/>
        <v>ES_15244473G_DoT_ES</v>
      </c>
      <c r="BD117" s="65" t="str">
        <f t="shared" si="64"/>
        <v>JOSE MIGUEL AYUSO TREJO</v>
      </c>
      <c r="BE117" s="64" t="str">
        <f>VLOOKUP(C117,aux!$A$1:$B$260,2,FALSE)</f>
        <v>Spain</v>
      </c>
      <c r="BF117" s="64" t="str">
        <f>VLOOKUP(C117,aux!$A$1:$C$260,3,FALSE)</f>
        <v>Spanien</v>
      </c>
      <c r="BG117" s="66" t="str">
        <f t="shared" si="65"/>
        <v/>
      </c>
      <c r="BH117" s="66" t="str">
        <f t="shared" si="78"/>
        <v/>
      </c>
      <c r="BI117" s="66">
        <f t="shared" si="88"/>
        <v>0</v>
      </c>
      <c r="BJ117" s="66"/>
      <c r="BK117" s="66"/>
      <c r="BL117" s="66" t="str">
        <f t="shared" si="79"/>
        <v/>
      </c>
      <c r="BM117" s="66" t="str">
        <f t="shared" si="80"/>
        <v>und</v>
      </c>
      <c r="BN117" s="66" t="str">
        <f t="shared" si="81"/>
        <v/>
      </c>
      <c r="BO117" s="66" t="str">
        <f t="shared" si="82"/>
        <v>y su</v>
      </c>
      <c r="BP117" s="216" t="str">
        <f>VLOOKUP(X117,aux!$G$1:$I$22,3,FALSE)</f>
        <v xml:space="preserve">cero coma siete </v>
      </c>
      <c r="BQ117" s="66" t="str">
        <f t="shared" si="83"/>
        <v>Por</v>
      </c>
      <c r="BR117" s="66" t="str">
        <f>VLOOKUP(C117,aux!$D$1:$E$307,2,FALSE)</f>
        <v>España</v>
      </c>
      <c r="BS117" s="66" t="str">
        <f t="shared" si="84"/>
        <v>Ciento</v>
      </c>
      <c r="BT117" s="66" t="str">
        <f t="shared" si="85"/>
        <v>Ciento</v>
      </c>
      <c r="BU117" s="66" t="str">
        <f t="shared" si="86"/>
        <v>Cincuenta</v>
      </c>
      <c r="BV117" s="137"/>
      <c r="BW117" s="51"/>
      <c r="BX117" s="137"/>
      <c r="BY117" s="143"/>
      <c r="BZ117" s="137"/>
      <c r="CA117" s="1112">
        <v>42921</v>
      </c>
      <c r="CB117" s="342">
        <v>42921</v>
      </c>
      <c r="CC117" s="342">
        <v>42919</v>
      </c>
      <c r="CD117" s="434">
        <v>0.41666666666666669</v>
      </c>
      <c r="CE117" s="342">
        <v>42922</v>
      </c>
      <c r="CF117" s="434">
        <v>0.41666666666666669</v>
      </c>
      <c r="CG117" s="342">
        <v>42926</v>
      </c>
      <c r="CH117" s="497"/>
      <c r="CI117" s="155"/>
      <c r="CJ117" s="67" t="s">
        <v>2337</v>
      </c>
      <c r="CK117" s="67" t="s">
        <v>2513</v>
      </c>
      <c r="CL117" s="102" t="str">
        <f t="shared" si="67"/>
        <v>JOSE MIGUEL AYUSO TREJO_ ES_15244473G_DOT_EN_2sig</v>
      </c>
      <c r="CM117" s="102" t="str">
        <f t="shared" si="68"/>
        <v>JOSE MIGUEL AYUSO TREJO_ES_15244473G_CPA_EN_2sig</v>
      </c>
      <c r="CN117" s="102" t="str">
        <f t="shared" si="69"/>
        <v>JOSE MIGUEL AYUSO TREJO_ ES_15244473G_DOT_EN_2sig_stamped</v>
      </c>
      <c r="CO117" s="102" t="str">
        <f t="shared" si="70"/>
        <v>JOSE MIGUEL AYUSO TREJO_ES_15244473G_DOT_EN_o</v>
      </c>
      <c r="CP117" s="102" t="str">
        <f t="shared" si="71"/>
        <v>JOSE MIGUEL AYUSO TREJO_ES_15244473G_DOT_EN_o_stamped</v>
      </c>
      <c r="CQ117" s="102" t="str">
        <f t="shared" si="72"/>
        <v>JOSE MIGUEL AYUSO TREJO_ES_15244473G_powers</v>
      </c>
      <c r="CR117" s="68" t="s">
        <v>49</v>
      </c>
      <c r="CS117" s="68" t="s">
        <v>49</v>
      </c>
      <c r="CT117" s="61" t="s">
        <v>49</v>
      </c>
      <c r="CU117" s="148">
        <f t="shared" si="98"/>
        <v>3</v>
      </c>
      <c r="CV117" s="56" t="b">
        <v>1</v>
      </c>
      <c r="CW117" s="56" t="b">
        <v>1</v>
      </c>
      <c r="CX117" s="52"/>
      <c r="CY117" s="148" t="s">
        <v>2233</v>
      </c>
      <c r="CZ117" s="148" t="s">
        <v>2233</v>
      </c>
      <c r="DA117" s="315" t="s">
        <v>2233</v>
      </c>
      <c r="DB117" s="315" t="s">
        <v>2233</v>
      </c>
      <c r="DC117" s="148">
        <v>1</v>
      </c>
      <c r="DD117" s="148">
        <v>1</v>
      </c>
      <c r="DE117" s="315" t="s">
        <v>159</v>
      </c>
      <c r="DF117" s="315" t="s">
        <v>198</v>
      </c>
      <c r="DG117" s="61"/>
      <c r="DH117" s="61" t="s">
        <v>2238</v>
      </c>
      <c r="DI117" s="61" t="s">
        <v>2238</v>
      </c>
      <c r="DJ117" s="315"/>
      <c r="DK117" s="315"/>
      <c r="DL117" s="61" t="s">
        <v>49</v>
      </c>
      <c r="DM117" s="161"/>
      <c r="DN117" s="148"/>
      <c r="DO117" s="315"/>
      <c r="DP117" s="338"/>
      <c r="DQ117" s="940"/>
      <c r="DR117" s="342"/>
      <c r="DS117" s="522"/>
      <c r="DT117" s="69" t="s">
        <v>49</v>
      </c>
      <c r="DU117" s="69"/>
      <c r="DV117" s="87"/>
      <c r="DW117" s="87"/>
      <c r="DX117" s="87"/>
      <c r="DY117" s="87"/>
      <c r="DZ117" s="87"/>
      <c r="EA117" s="359" t="str">
        <f t="shared" si="73"/>
        <v>98</v>
      </c>
      <c r="EB117" s="359">
        <v>98</v>
      </c>
      <c r="EC117" s="88"/>
      <c r="ED117" s="88"/>
      <c r="EE117" s="88" t="e">
        <f>IF(CX116=#REF!,"gleich","ungleich")</f>
        <v>#REF!</v>
      </c>
      <c r="EF117" s="186"/>
      <c r="EG117" s="186"/>
      <c r="EH117" s="186"/>
      <c r="EI117" s="186"/>
      <c r="EJ117" s="186"/>
      <c r="EK117" s="186"/>
      <c r="EL117" s="186"/>
      <c r="EM117" s="173"/>
      <c r="EN117" s="186"/>
      <c r="EO117" s="186"/>
      <c r="EP117" s="724"/>
      <c r="EQ117" s="382" t="s">
        <v>6100</v>
      </c>
      <c r="ER117" s="382" t="s">
        <v>6100</v>
      </c>
      <c r="ES117" s="382"/>
      <c r="ET117" s="108"/>
      <c r="EU117" s="182" t="str">
        <f t="shared" si="74"/>
        <v>JOSE MIGUEL AYUSO TREJO, ES_15244473G_sinv.pdf</v>
      </c>
    </row>
    <row r="118" spans="1:151" ht="84">
      <c r="A118" s="1000" t="s">
        <v>392</v>
      </c>
      <c r="B118" s="638" t="s">
        <v>4685</v>
      </c>
      <c r="C118" s="338" t="s">
        <v>42</v>
      </c>
      <c r="D118" s="186" t="s">
        <v>394</v>
      </c>
      <c r="E118" s="186"/>
      <c r="F118" s="186"/>
      <c r="G118" s="186"/>
      <c r="H118" s="186"/>
      <c r="I118" s="191" t="s">
        <v>310</v>
      </c>
      <c r="J118" s="191" t="s">
        <v>3258</v>
      </c>
      <c r="K118" s="191" t="s">
        <v>2643</v>
      </c>
      <c r="L118" s="571" t="s">
        <v>186</v>
      </c>
      <c r="N118" s="846" t="s">
        <v>1723</v>
      </c>
      <c r="O118" s="384" t="s">
        <v>1724</v>
      </c>
      <c r="P118" s="540">
        <v>3</v>
      </c>
      <c r="Q118" s="539">
        <v>100</v>
      </c>
      <c r="R118" s="540">
        <v>0</v>
      </c>
      <c r="S118" s="338"/>
      <c r="T118" s="63"/>
      <c r="U118" s="63"/>
      <c r="V118" s="425">
        <v>0</v>
      </c>
      <c r="W118" s="425">
        <v>0</v>
      </c>
      <c r="X118" s="919">
        <v>0.7</v>
      </c>
      <c r="Y118" s="425">
        <v>2.5</v>
      </c>
      <c r="Z118" s="41" t="s">
        <v>45</v>
      </c>
      <c r="AA118" s="41" t="s">
        <v>45</v>
      </c>
      <c r="AB118" s="188" t="s">
        <v>3212</v>
      </c>
      <c r="AC118" s="13" t="s">
        <v>7377</v>
      </c>
      <c r="AD118" s="813" t="s">
        <v>5689</v>
      </c>
      <c r="AE118" s="723">
        <v>42928</v>
      </c>
      <c r="AF118" s="356"/>
      <c r="AG118" s="419"/>
      <c r="AH118" s="927" t="s">
        <v>192</v>
      </c>
      <c r="AI118" s="63" t="s">
        <v>5764</v>
      </c>
      <c r="AJ118" s="63" t="str">
        <f t="shared" si="77"/>
        <v>NO</v>
      </c>
      <c r="AK118" s="64" t="str">
        <f>VLOOKUP(X118,aux!$G$1:$I$22,2,FALSE)</f>
        <v>zero point seven</v>
      </c>
      <c r="AL118" s="64" t="str">
        <f>VLOOKUP(X118,aux!$G$1:$J$22,4,FALSE)</f>
        <v>null komma sieben</v>
      </c>
      <c r="AM118" s="214">
        <f t="shared" si="56"/>
        <v>70</v>
      </c>
      <c r="AN118" s="214" t="str">
        <f>IF(INT(AM118)=AM118,EnglishNumber(AM118), _xlfn.CONCAT(EnglishNumber(INT(AM118)), " point ", EnglishNumber(ROUND(INT((AM118 - INT(AM118)) * 10),  0)), " ", EnglishNumber(ROUND((AM118 - INT(AM118))*100 - (INT((AM118-INT(AM118))*10)*10), 0))))</f>
        <v>seventy</v>
      </c>
      <c r="AO118" s="214" t="str">
        <f>IF(INT(AM118)=AM118,FctZahl_In_Worten(AM118), _xlfn.CONCAT(FctZahl_In_Worten(INT(AM118)), " komma ", FctZahl_In_Worten(ROUND(INT((AM118 - INT(AM118)) * 10),  0)), " ", FctZahl_In_Worten(ROUND((AM118 - INT(AM118))*100 - (INT((AM118-INT(AM118))*10)*10), 0))))</f>
        <v>siebzig</v>
      </c>
      <c r="AP118" s="64" t="str">
        <f>EnglishNumber(Q118)</f>
        <v>one hundred</v>
      </c>
      <c r="AQ118" s="64" t="str">
        <f>FctZahl_In_Worten(Q118)</f>
        <v>einhundert</v>
      </c>
      <c r="AR118" s="64" t="str">
        <f>FctZahl_In_Worten(R118)</f>
        <v>null</v>
      </c>
      <c r="AS118" s="64" t="str">
        <f>VLOOKUP(V118,aux!$K$1:$M$11,2,FALSE)</f>
        <v>zero</v>
      </c>
      <c r="AT118" s="64" t="str">
        <f>VLOOKUP(W118,aux!$K$1:$M$11,2,FALSE)</f>
        <v>zero</v>
      </c>
      <c r="AU118" s="64" t="str">
        <f t="shared" si="96"/>
        <v/>
      </c>
      <c r="AV118" s="49" t="str">
        <f t="shared" si="87"/>
        <v/>
      </c>
      <c r="AW118" s="65" t="str">
        <f t="shared" si="92"/>
        <v>ES_45589488S_CPA_EN</v>
      </c>
      <c r="AX118" s="65" t="str">
        <f t="shared" si="93"/>
        <v>ES_45589488S_DoT_EN</v>
      </c>
      <c r="AY118" s="65" t="str">
        <f t="shared" si="94"/>
        <v>ES_45589488S_Dis_EN</v>
      </c>
      <c r="AZ118" s="65" t="str">
        <f t="shared" si="60"/>
        <v>ES_45589488S_CPA_DE</v>
      </c>
      <c r="BA118" s="65" t="str">
        <f t="shared" si="61"/>
        <v>ES_45589488S_DoT_DE</v>
      </c>
      <c r="BB118" s="65" t="str">
        <f t="shared" si="62"/>
        <v>ES_45589488S_CPA_ES</v>
      </c>
      <c r="BC118" s="215" t="str">
        <f t="shared" si="63"/>
        <v>ES_45589488S_DoT_ES</v>
      </c>
      <c r="BD118" s="65" t="str">
        <f t="shared" si="64"/>
        <v>JOSEFA ANGUSTIA ROSA CERVANTES</v>
      </c>
      <c r="BE118" s="64" t="str">
        <f>VLOOKUP(C118,aux!$A$1:$B$260,2,FALSE)</f>
        <v>Spain</v>
      </c>
      <c r="BF118" s="64" t="str">
        <f>VLOOKUP(C118,aux!$A$1:$C$260,3,FALSE)</f>
        <v>Spanien</v>
      </c>
      <c r="BG118" s="66" t="str">
        <f t="shared" si="65"/>
        <v/>
      </c>
      <c r="BH118" s="66" t="str">
        <f t="shared" si="78"/>
        <v/>
      </c>
      <c r="BI118" s="66">
        <f t="shared" si="88"/>
        <v>0</v>
      </c>
      <c r="BJ118" s="66" t="str">
        <f>IF(H118="","","and its")</f>
        <v/>
      </c>
      <c r="BK118" s="66" t="str">
        <f>IF(I118="","","and its")</f>
        <v>and its</v>
      </c>
      <c r="BL118" s="66" t="str">
        <f t="shared" si="79"/>
        <v/>
      </c>
      <c r="BM118" s="66" t="str">
        <f t="shared" si="80"/>
        <v>und</v>
      </c>
      <c r="BN118" s="66" t="str">
        <f t="shared" si="81"/>
        <v/>
      </c>
      <c r="BO118" s="66" t="str">
        <f t="shared" si="82"/>
        <v>y su</v>
      </c>
      <c r="BP118" s="216" t="str">
        <f>VLOOKUP(X118,aux!$G$1:$I$22,3,FALSE)</f>
        <v xml:space="preserve">cero coma siete </v>
      </c>
      <c r="BQ118" s="66" t="str">
        <f t="shared" si="83"/>
        <v>Por</v>
      </c>
      <c r="BR118" s="66" t="str">
        <f>VLOOKUP(C118,aux!$D$1:$E$307,2,FALSE)</f>
        <v>España</v>
      </c>
      <c r="BS118" s="66" t="str">
        <f t="shared" si="84"/>
        <v>Ciento</v>
      </c>
      <c r="BT118" s="66" t="str">
        <f t="shared" si="85"/>
        <v>Cero</v>
      </c>
      <c r="BU118" s="66" t="str">
        <f t="shared" si="86"/>
        <v>Cero</v>
      </c>
      <c r="BV118" s="137"/>
      <c r="BW118" s="51"/>
      <c r="BX118" s="137"/>
      <c r="BY118" s="143"/>
      <c r="BZ118" s="137"/>
      <c r="CA118" s="1112">
        <v>42921</v>
      </c>
      <c r="CB118" s="342">
        <v>42920</v>
      </c>
      <c r="CC118" s="342">
        <v>42921</v>
      </c>
      <c r="CD118" s="614" t="s">
        <v>199</v>
      </c>
      <c r="CE118" s="342">
        <v>42922</v>
      </c>
      <c r="CF118" s="614" t="s">
        <v>199</v>
      </c>
      <c r="CG118" s="342">
        <v>42926</v>
      </c>
      <c r="CH118" s="497"/>
      <c r="CI118" s="155"/>
      <c r="CJ118" s="67" t="s">
        <v>2338</v>
      </c>
      <c r="CK118" s="67" t="s">
        <v>2514</v>
      </c>
      <c r="CL118" s="102" t="str">
        <f t="shared" si="67"/>
        <v>JOSEFA ANGUSTIA ROSA CERVANTES_ ES_45589488S_DOT_EN_2sig</v>
      </c>
      <c r="CM118" s="102" t="str">
        <f t="shared" si="68"/>
        <v>JOSEFA ANGUSTIA ROSA CERVANTES_ES_45589488S_CPA_EN_2sig</v>
      </c>
      <c r="CN118" s="102" t="str">
        <f t="shared" si="69"/>
        <v>JOSEFA ANGUSTIA ROSA CERVANTES_ ES_45589488S_DOT_EN_2sig_stamped</v>
      </c>
      <c r="CO118" s="102" t="str">
        <f t="shared" si="70"/>
        <v>JOSEFA ANGUSTIA ROSA CERVANTES_ES_45589488S_DOT_EN_o</v>
      </c>
      <c r="CP118" s="102" t="str">
        <f t="shared" si="71"/>
        <v>JOSEFA ANGUSTIA ROSA CERVANTES_ES_45589488S_DOT_EN_o_stamped</v>
      </c>
      <c r="CQ118" s="102" t="str">
        <f t="shared" si="72"/>
        <v>JOSEFA ANGUSTIA ROSA CERVANTES_ES_45589488S_powers</v>
      </c>
      <c r="CR118" s="68" t="s">
        <v>49</v>
      </c>
      <c r="CS118" s="68" t="s">
        <v>49</v>
      </c>
      <c r="CT118" s="61" t="s">
        <v>49</v>
      </c>
      <c r="CU118" s="148">
        <f t="shared" si="98"/>
        <v>1</v>
      </c>
      <c r="CV118" s="56" t="b">
        <v>1</v>
      </c>
      <c r="CW118" s="56" t="b">
        <v>1</v>
      </c>
      <c r="CX118" s="52"/>
      <c r="CY118" s="148"/>
      <c r="CZ118" s="148"/>
      <c r="DA118" s="315"/>
      <c r="DB118" s="315"/>
      <c r="DC118" s="148"/>
      <c r="DD118" s="148"/>
      <c r="DE118" s="315"/>
      <c r="DF118" s="315"/>
      <c r="DG118" s="61"/>
      <c r="DH118" s="61"/>
      <c r="DI118" s="61"/>
      <c r="DJ118" s="315"/>
      <c r="DK118" s="315"/>
      <c r="DL118" s="61"/>
      <c r="DM118" s="161"/>
      <c r="DN118" s="148"/>
      <c r="DO118" s="315" t="s">
        <v>2632</v>
      </c>
      <c r="DP118" s="338"/>
      <c r="DQ118" s="940"/>
      <c r="DR118" s="342"/>
      <c r="DS118" s="522"/>
      <c r="DT118" s="69" t="s">
        <v>49</v>
      </c>
      <c r="DU118" s="69"/>
      <c r="DV118" s="87"/>
      <c r="DW118" s="87"/>
      <c r="DX118" s="87"/>
      <c r="DY118" s="87"/>
      <c r="DZ118" s="87"/>
      <c r="EA118" s="359" t="str">
        <f t="shared" si="73"/>
        <v>99</v>
      </c>
      <c r="EB118" s="359">
        <v>99</v>
      </c>
      <c r="EC118" s="88"/>
      <c r="ED118" s="88"/>
      <c r="EE118" s="88" t="e">
        <f>IF(CX117=#REF!,"gleich","ungleich")</f>
        <v>#REF!</v>
      </c>
      <c r="EF118" s="186"/>
      <c r="EG118" s="186"/>
      <c r="EH118" s="186"/>
      <c r="EI118" s="186"/>
      <c r="EJ118" s="186"/>
      <c r="EK118" s="186"/>
      <c r="EL118" s="186"/>
      <c r="EM118" s="173"/>
      <c r="EN118" s="186"/>
      <c r="EO118" s="186"/>
      <c r="EP118" s="724"/>
      <c r="EQ118" s="382" t="s">
        <v>6100</v>
      </c>
      <c r="ER118" s="382" t="s">
        <v>6100</v>
      </c>
      <c r="ES118" s="382"/>
      <c r="ET118" s="108"/>
      <c r="EU118" s="182" t="str">
        <f t="shared" si="74"/>
        <v>JOSEFA ANGUSTIA ROSA CERVANTES, ES_45589488S_sinv.pdf</v>
      </c>
    </row>
    <row r="119" spans="1:151" ht="76.5">
      <c r="A119" s="1000" t="s">
        <v>7681</v>
      </c>
      <c r="B119" s="638" t="s">
        <v>4686</v>
      </c>
      <c r="C119" s="338" t="s">
        <v>42</v>
      </c>
      <c r="D119" s="186" t="s">
        <v>3333</v>
      </c>
      <c r="E119" s="186"/>
      <c r="F119" s="186"/>
      <c r="G119" s="186"/>
      <c r="H119" s="186"/>
      <c r="I119" s="191" t="s">
        <v>2794</v>
      </c>
      <c r="J119" s="191" t="s">
        <v>2053</v>
      </c>
      <c r="K119" s="191" t="s">
        <v>2793</v>
      </c>
      <c r="L119" s="571" t="s">
        <v>1896</v>
      </c>
      <c r="N119" s="846" t="s">
        <v>1798</v>
      </c>
      <c r="O119" s="384" t="s">
        <v>1799</v>
      </c>
      <c r="P119" s="540">
        <v>5</v>
      </c>
      <c r="Q119" s="539">
        <v>100</v>
      </c>
      <c r="R119" s="540">
        <v>0</v>
      </c>
      <c r="S119" s="338"/>
      <c r="T119" s="63"/>
      <c r="U119" s="63"/>
      <c r="V119" s="425">
        <v>0</v>
      </c>
      <c r="W119" s="425">
        <v>0</v>
      </c>
      <c r="X119" s="919">
        <v>0.8</v>
      </c>
      <c r="Y119" s="425">
        <v>2.5</v>
      </c>
      <c r="Z119" s="41" t="s">
        <v>45</v>
      </c>
      <c r="AA119" s="41" t="s">
        <v>45</v>
      </c>
      <c r="AB119" s="188" t="s">
        <v>3212</v>
      </c>
      <c r="AC119" s="13" t="s">
        <v>7377</v>
      </c>
      <c r="AD119" s="813" t="s">
        <v>5689</v>
      </c>
      <c r="AE119" s="723">
        <v>42928</v>
      </c>
      <c r="AF119" s="191" t="s">
        <v>7679</v>
      </c>
      <c r="AH119" s="927" t="s">
        <v>192</v>
      </c>
      <c r="AI119" s="63" t="s">
        <v>5764</v>
      </c>
      <c r="AJ119" s="63" t="str">
        <f t="shared" si="77"/>
        <v>NO</v>
      </c>
      <c r="AK119" s="64" t="str">
        <f>VLOOKUP(X119,aux!$G$1:$I$22,2,FALSE)</f>
        <v>zero point eight</v>
      </c>
      <c r="AL119" s="64" t="str">
        <f>VLOOKUP(X119,aux!$G$1:$J$22,4,FALSE)</f>
        <v>null komma acht</v>
      </c>
      <c r="AM119" s="214">
        <f t="shared" si="56"/>
        <v>80</v>
      </c>
      <c r="AN119" s="214" t="str">
        <f>IF(INT(AM119)=AM119,EnglishNumber(AM119), _xlfn.CONCAT(EnglishNumber(INT(AM119)), " point ", EnglishNumber(ROUND(INT((AM119 - INT(AM119)) * 10),  0)), " ", EnglishNumber(ROUND((AM119 - INT(AM119))*100 - (INT((AM119-INT(AM119))*10)*10), 0))))</f>
        <v>eighty</v>
      </c>
      <c r="AO119" s="214" t="str">
        <f>IF(INT(AM119)=AM119,FctZahl_In_Worten(AM119), _xlfn.CONCAT(FctZahl_In_Worten(INT(AM119)), " komma ", FctZahl_In_Worten(ROUND(INT((AM119 - INT(AM119)) * 10),  0)), " ", FctZahl_In_Worten(ROUND((AM119 - INT(AM119))*100 - (INT((AM119-INT(AM119))*10)*10), 0))))</f>
        <v>achtzig</v>
      </c>
      <c r="AP119" s="64" t="str">
        <f>EnglishNumber(Q119)</f>
        <v>one hundred</v>
      </c>
      <c r="AQ119" s="64" t="str">
        <f>FctZahl_In_Worten(Q119)</f>
        <v>einhundert</v>
      </c>
      <c r="AR119" s="64" t="str">
        <f>FctZahl_In_Worten(R119)</f>
        <v>null</v>
      </c>
      <c r="AS119" s="64" t="str">
        <f>VLOOKUP(V119,aux!$K$1:$M$11,2,FALSE)</f>
        <v>zero</v>
      </c>
      <c r="AT119" s="64" t="str">
        <f>VLOOKUP(W119,aux!$K$1:$M$11,2,FALSE)</f>
        <v>zero</v>
      </c>
      <c r="AU119" s="64" t="str">
        <f t="shared" si="96"/>
        <v/>
      </c>
      <c r="AV119" s="49" t="str">
        <f t="shared" si="87"/>
        <v/>
      </c>
      <c r="AW119" s="65" t="str">
        <f t="shared" si="92"/>
        <v>ES_40860416L_CPA_EN</v>
      </c>
      <c r="AX119" s="65" t="str">
        <f t="shared" si="93"/>
        <v>ES_40860416L_DoT_EN</v>
      </c>
      <c r="AY119" s="65" t="str">
        <f t="shared" si="94"/>
        <v>ES_40860416L_Dis_EN</v>
      </c>
      <c r="AZ119" s="65" t="str">
        <f t="shared" si="60"/>
        <v>ES_40860416L_CPA_DE</v>
      </c>
      <c r="BA119" s="65" t="str">
        <f t="shared" si="61"/>
        <v>ES_40860416L_DoT_DE</v>
      </c>
      <c r="BB119" s="65" t="str">
        <f t="shared" si="62"/>
        <v>ES_40860416L_CPA_ES</v>
      </c>
      <c r="BC119" s="215" t="str">
        <f t="shared" si="63"/>
        <v>ES_40860416L_DoT_ES</v>
      </c>
      <c r="BD119" s="65" t="str">
        <f t="shared" si="64"/>
        <v>JOSEFINA TORIBIO REDONDO</v>
      </c>
      <c r="BE119" s="64" t="str">
        <f>VLOOKUP(C119,aux!$A$1:$B$260,2,FALSE)</f>
        <v>Spain</v>
      </c>
      <c r="BF119" s="64" t="str">
        <f>VLOOKUP(C119,aux!$A$1:$C$260,3,FALSE)</f>
        <v>Spanien</v>
      </c>
      <c r="BG119" s="66" t="str">
        <f t="shared" si="65"/>
        <v/>
      </c>
      <c r="BH119" s="66" t="str">
        <f t="shared" si="78"/>
        <v/>
      </c>
      <c r="BI119" s="66">
        <f t="shared" si="88"/>
        <v>0</v>
      </c>
      <c r="BJ119" s="66"/>
      <c r="BK119" s="66"/>
      <c r="BL119" s="66" t="str">
        <f t="shared" si="79"/>
        <v/>
      </c>
      <c r="BM119" s="66" t="str">
        <f t="shared" si="80"/>
        <v>und</v>
      </c>
      <c r="BN119" s="66" t="str">
        <f t="shared" si="81"/>
        <v/>
      </c>
      <c r="BO119" s="66" t="str">
        <f t="shared" si="82"/>
        <v>y su</v>
      </c>
      <c r="BP119" s="216" t="str">
        <f>VLOOKUP(X119,aux!$G$1:$I$22,3,FALSE)</f>
        <v>cero coma ocho</v>
      </c>
      <c r="BQ119" s="66" t="str">
        <f t="shared" si="83"/>
        <v>Por</v>
      </c>
      <c r="BR119" s="66" t="str">
        <f>VLOOKUP(C119,aux!$D$1:$E$307,2,FALSE)</f>
        <v>España</v>
      </c>
      <c r="BS119" s="66" t="str">
        <f t="shared" si="84"/>
        <v>Ciento</v>
      </c>
      <c r="BT119" s="66" t="str">
        <f t="shared" si="85"/>
        <v>Cero</v>
      </c>
      <c r="BU119" s="66" t="str">
        <f t="shared" si="86"/>
        <v>Cero</v>
      </c>
      <c r="BV119" s="137"/>
      <c r="BW119" s="51"/>
      <c r="BX119" s="137"/>
      <c r="BY119" s="143"/>
      <c r="BZ119" s="137"/>
      <c r="CA119" s="1112">
        <v>42921</v>
      </c>
      <c r="CB119" s="342">
        <v>42921</v>
      </c>
      <c r="CC119" s="342">
        <v>42921</v>
      </c>
      <c r="CD119" s="614" t="s">
        <v>199</v>
      </c>
      <c r="CE119" s="342">
        <v>42922</v>
      </c>
      <c r="CF119" s="614" t="s">
        <v>199</v>
      </c>
      <c r="CG119" s="342">
        <v>42922</v>
      </c>
      <c r="CH119" s="497"/>
      <c r="CI119" s="155"/>
      <c r="CJ119" s="67" t="s">
        <v>2339</v>
      </c>
      <c r="CK119" s="67" t="s">
        <v>2515</v>
      </c>
      <c r="CL119" s="102" t="str">
        <f t="shared" si="67"/>
        <v>JOSEFINA TORIBIO REDONDO_ ES_40860416L_DOT_EN_2sig</v>
      </c>
      <c r="CM119" s="102" t="str">
        <f t="shared" si="68"/>
        <v>JOSEFINA TORIBIO REDONDO_ES_40860416L_CPA_EN_2sig</v>
      </c>
      <c r="CN119" s="102" t="str">
        <f t="shared" si="69"/>
        <v>JOSEFINA TORIBIO REDONDO_ ES_40860416L_DOT_EN_2sig_stamped</v>
      </c>
      <c r="CO119" s="102" t="str">
        <f t="shared" si="70"/>
        <v>JOSEFINA TORIBIO REDONDO_ES_40860416L_DOT_EN_o</v>
      </c>
      <c r="CP119" s="102" t="str">
        <f t="shared" si="71"/>
        <v>JOSEFINA TORIBIO REDONDO_ES_40860416L_DOT_EN_o_stamped</v>
      </c>
      <c r="CQ119" s="102" t="str">
        <f t="shared" si="72"/>
        <v>JOSEFINA TORIBIO REDONDO_ES_40860416L_powers</v>
      </c>
      <c r="CR119" s="68" t="s">
        <v>49</v>
      </c>
      <c r="CS119" s="68" t="s">
        <v>49</v>
      </c>
      <c r="CT119" s="61" t="s">
        <v>49</v>
      </c>
      <c r="CU119" s="148">
        <f t="shared" si="98"/>
        <v>1</v>
      </c>
      <c r="CV119" s="56" t="b">
        <v>1</v>
      </c>
      <c r="CW119" s="56" t="b">
        <v>1</v>
      </c>
      <c r="CX119" s="152"/>
      <c r="CY119" s="208"/>
      <c r="CZ119" s="208"/>
      <c r="DA119" s="320"/>
      <c r="DB119" s="320"/>
      <c r="DC119" s="208"/>
      <c r="DD119" s="208"/>
      <c r="DE119" s="320"/>
      <c r="DF119" s="320"/>
      <c r="DG119" s="152"/>
      <c r="DH119" s="152"/>
      <c r="DI119" s="152"/>
      <c r="DJ119" s="315">
        <v>43000</v>
      </c>
      <c r="DK119" s="315" t="s">
        <v>5967</v>
      </c>
      <c r="DL119" s="61"/>
      <c r="DM119" s="161"/>
      <c r="DN119" s="148"/>
      <c r="DO119" s="315" t="s">
        <v>2792</v>
      </c>
      <c r="DP119" s="338" t="s">
        <v>49</v>
      </c>
      <c r="DQ119" s="940"/>
      <c r="DR119" s="342"/>
      <c r="DS119" s="522"/>
      <c r="DT119" s="69" t="s">
        <v>49</v>
      </c>
      <c r="DU119" s="1000" t="s">
        <v>784</v>
      </c>
      <c r="DV119" s="87"/>
      <c r="DW119" s="87"/>
      <c r="DX119" s="87"/>
      <c r="DY119" s="87"/>
      <c r="DZ119" s="87"/>
      <c r="EA119" s="359" t="str">
        <f t="shared" si="73"/>
        <v>100</v>
      </c>
      <c r="EB119" s="359">
        <v>100</v>
      </c>
      <c r="EC119" s="88"/>
      <c r="ED119" s="88"/>
      <c r="EE119" s="88" t="e">
        <f>IF(CX118=#REF!,"gleich","ungleich")</f>
        <v>#REF!</v>
      </c>
      <c r="EF119" s="186"/>
      <c r="EG119" s="186"/>
      <c r="EH119" s="186"/>
      <c r="EI119" s="186"/>
      <c r="EJ119" s="186"/>
      <c r="EK119" s="186"/>
      <c r="EL119" s="186"/>
      <c r="EM119" s="173"/>
      <c r="EN119" s="186"/>
      <c r="EO119" s="186"/>
      <c r="EP119" s="724"/>
      <c r="EQ119" s="382" t="s">
        <v>6100</v>
      </c>
      <c r="ER119" s="382" t="s">
        <v>6100</v>
      </c>
      <c r="ES119" s="382"/>
      <c r="ET119" s="167"/>
      <c r="EU119" s="182" t="str">
        <f t="shared" si="74"/>
        <v>JOSEFINA TORIBIO REDONDO, ES_40860416L_sinv.pdf</v>
      </c>
    </row>
    <row r="120" spans="1:151" ht="63.75">
      <c r="A120" s="1000" t="s">
        <v>820</v>
      </c>
      <c r="B120" s="638" t="s">
        <v>4687</v>
      </c>
      <c r="C120" s="338" t="s">
        <v>42</v>
      </c>
      <c r="D120" s="186" t="s">
        <v>819</v>
      </c>
      <c r="E120" s="186"/>
      <c r="F120" s="186"/>
      <c r="G120" s="186"/>
      <c r="H120" s="186"/>
      <c r="I120" s="191" t="s">
        <v>2817</v>
      </c>
      <c r="J120" s="191" t="s">
        <v>5353</v>
      </c>
      <c r="K120" s="191" t="s">
        <v>5354</v>
      </c>
      <c r="L120" s="571" t="s">
        <v>821</v>
      </c>
      <c r="N120" s="846" t="s">
        <v>2107</v>
      </c>
      <c r="O120" s="384" t="s">
        <v>759</v>
      </c>
      <c r="P120" s="540"/>
      <c r="Q120" s="539">
        <v>100</v>
      </c>
      <c r="R120" s="540">
        <v>0</v>
      </c>
      <c r="S120" s="338"/>
      <c r="T120" s="63"/>
      <c r="U120" s="63"/>
      <c r="V120" s="425">
        <v>0</v>
      </c>
      <c r="W120" s="425">
        <v>0</v>
      </c>
      <c r="X120" s="919">
        <v>0.75</v>
      </c>
      <c r="Y120" s="425">
        <v>2.5</v>
      </c>
      <c r="Z120" s="41" t="s">
        <v>45</v>
      </c>
      <c r="AA120" s="41" t="s">
        <v>45</v>
      </c>
      <c r="AB120" s="188" t="s">
        <v>3212</v>
      </c>
      <c r="AC120" s="13" t="s">
        <v>7377</v>
      </c>
      <c r="AD120" s="813" t="s">
        <v>5689</v>
      </c>
      <c r="AE120" s="723">
        <v>42928</v>
      </c>
      <c r="AF120" s="356" t="s">
        <v>816</v>
      </c>
      <c r="AG120" s="419"/>
      <c r="AH120" s="927" t="s">
        <v>192</v>
      </c>
      <c r="AI120" s="63" t="s">
        <v>5764</v>
      </c>
      <c r="AJ120" s="63" t="str">
        <f t="shared" si="77"/>
        <v>NO</v>
      </c>
      <c r="AK120" s="64" t="str">
        <f>VLOOKUP(X120,aux!$G$1:$I$22,2,FALSE)</f>
        <v>zero point seven five</v>
      </c>
      <c r="AL120" s="64" t="str">
        <f>VLOOKUP(X120,aux!$G$1:$J$22,4,FALSE)</f>
        <v>null komma sieben fünf</v>
      </c>
      <c r="AM120" s="214">
        <f t="shared" si="56"/>
        <v>75</v>
      </c>
      <c r="AN120" s="214" t="str">
        <f>IF(INT(AM120)=AM120,EnglishNumber(AM120), _xlfn.CONCAT(EnglishNumber(INT(AM120)), " point ", EnglishNumber(ROUND(INT((AM120 - INT(AM120)) * 10),  0)), " ", EnglishNumber(ROUND((AM120 - INT(AM120))*100 - (INT((AM120-INT(AM120))*10)*10), 0))))</f>
        <v>seventy-five</v>
      </c>
      <c r="AO120" s="214" t="str">
        <f>IF(INT(AM120)=AM120,FctZahl_In_Worten(AM120), _xlfn.CONCAT(FctZahl_In_Worten(INT(AM120)), " komma ", FctZahl_In_Worten(ROUND(INT((AM120 - INT(AM120)) * 10),  0)), " ", FctZahl_In_Worten(ROUND((AM120 - INT(AM120))*100 - (INT((AM120-INT(AM120))*10)*10), 0))))</f>
        <v>fünfundsiebzig</v>
      </c>
      <c r="AP120" s="64" t="str">
        <f>EnglishNumber(Q120)</f>
        <v>one hundred</v>
      </c>
      <c r="AQ120" s="64" t="str">
        <f>FctZahl_In_Worten(Q120)</f>
        <v>einhundert</v>
      </c>
      <c r="AR120" s="64" t="str">
        <f>FctZahl_In_Worten(R120)</f>
        <v>null</v>
      </c>
      <c r="AS120" s="64" t="str">
        <f>VLOOKUP(V120,aux!$K$1:$M$11,2,FALSE)</f>
        <v>zero</v>
      </c>
      <c r="AT120" s="64" t="str">
        <f>VLOOKUP(W120,aux!$K$1:$M$11,2,FALSE)</f>
        <v>zero</v>
      </c>
      <c r="AU120" s="64" t="str">
        <f t="shared" si="96"/>
        <v/>
      </c>
      <c r="AV120" s="49" t="str">
        <f t="shared" si="87"/>
        <v/>
      </c>
      <c r="AW120" s="65" t="str">
        <f t="shared" si="92"/>
        <v>ES_77997148P_CPA_EN</v>
      </c>
      <c r="AX120" s="65" t="str">
        <f t="shared" si="93"/>
        <v>ES_77997148P_DoT_EN</v>
      </c>
      <c r="AY120" s="65" t="str">
        <f t="shared" si="94"/>
        <v>ES_77997148P_Dis_EN</v>
      </c>
      <c r="AZ120" s="65" t="str">
        <f t="shared" si="60"/>
        <v>ES_77997148P_CPA_DE</v>
      </c>
      <c r="BA120" s="65" t="str">
        <f t="shared" si="61"/>
        <v>ES_77997148P_DoT_DE</v>
      </c>
      <c r="BB120" s="65" t="str">
        <f t="shared" si="62"/>
        <v>ES_77997148P_CPA_ES</v>
      </c>
      <c r="BC120" s="215" t="str">
        <f t="shared" si="63"/>
        <v>ES_77997148P_DoT_ES</v>
      </c>
      <c r="BD120" s="65" t="str">
        <f t="shared" si="64"/>
        <v>JOSEP BAHI PLA</v>
      </c>
      <c r="BE120" s="64" t="str">
        <f>VLOOKUP(C120,aux!$A$1:$B$260,2,FALSE)</f>
        <v>Spain</v>
      </c>
      <c r="BF120" s="64" t="str">
        <f>VLOOKUP(C120,aux!$A$1:$C$260,3,FALSE)</f>
        <v>Spanien</v>
      </c>
      <c r="BG120" s="66" t="str">
        <f t="shared" si="65"/>
        <v/>
      </c>
      <c r="BH120" s="66" t="str">
        <f t="shared" si="78"/>
        <v/>
      </c>
      <c r="BI120" s="66">
        <f t="shared" si="88"/>
        <v>0</v>
      </c>
      <c r="BJ120" s="66"/>
      <c r="BK120" s="66"/>
      <c r="BL120" s="66" t="str">
        <f t="shared" si="79"/>
        <v/>
      </c>
      <c r="BM120" s="66" t="str">
        <f t="shared" si="80"/>
        <v>und</v>
      </c>
      <c r="BN120" s="66" t="str">
        <f t="shared" si="81"/>
        <v/>
      </c>
      <c r="BO120" s="66" t="str">
        <f t="shared" si="82"/>
        <v>y su</v>
      </c>
      <c r="BP120" s="216" t="str">
        <f>VLOOKUP(X120,aux!$G$1:$I$22,3,FALSE)</f>
        <v>cero coma siete cinco</v>
      </c>
      <c r="BQ120" s="66" t="str">
        <f t="shared" si="83"/>
        <v>Por</v>
      </c>
      <c r="BR120" s="66" t="str">
        <f>VLOOKUP(C120,aux!$D$1:$E$307,2,FALSE)</f>
        <v>España</v>
      </c>
      <c r="BS120" s="66" t="str">
        <f t="shared" si="84"/>
        <v>Ciento</v>
      </c>
      <c r="BT120" s="66" t="str">
        <f t="shared" si="85"/>
        <v>Cero</v>
      </c>
      <c r="BU120" s="66" t="str">
        <f t="shared" si="86"/>
        <v>Cero</v>
      </c>
      <c r="BV120" s="137"/>
      <c r="BW120" s="51"/>
      <c r="BX120" s="137"/>
      <c r="BY120" s="143"/>
      <c r="BZ120" s="137"/>
      <c r="CA120" s="1112">
        <v>42922</v>
      </c>
      <c r="CB120" s="342">
        <v>42921</v>
      </c>
      <c r="CC120" s="342">
        <v>42921</v>
      </c>
      <c r="CD120" s="614" t="s">
        <v>199</v>
      </c>
      <c r="CE120" s="342">
        <v>42922</v>
      </c>
      <c r="CF120" s="614" t="s">
        <v>199</v>
      </c>
      <c r="CG120" s="342">
        <v>42922</v>
      </c>
      <c r="CH120" s="497"/>
      <c r="CI120" s="155"/>
      <c r="CJ120" s="67" t="s">
        <v>2340</v>
      </c>
      <c r="CK120" s="67" t="s">
        <v>2516</v>
      </c>
      <c r="CL120" s="102" t="str">
        <f t="shared" si="67"/>
        <v>JOSEP BAHI PLA_ ES_77997148P_DOT_EN_2sig</v>
      </c>
      <c r="CM120" s="102" t="str">
        <f t="shared" si="68"/>
        <v>JOSEP BAHI PLA_ES_77997148P_CPA_EN_2sig</v>
      </c>
      <c r="CN120" s="102" t="str">
        <f t="shared" si="69"/>
        <v>JOSEP BAHI PLA_ ES_77997148P_DOT_EN_2sig_stamped</v>
      </c>
      <c r="CO120" s="102" t="str">
        <f t="shared" si="70"/>
        <v>JOSEP BAHI PLA_ES_77997148P_DOT_EN_o</v>
      </c>
      <c r="CP120" s="102" t="str">
        <f t="shared" si="71"/>
        <v>JOSEP BAHI PLA_ES_77997148P_DOT_EN_o_stamped</v>
      </c>
      <c r="CQ120" s="102" t="str">
        <f t="shared" si="72"/>
        <v>JOSEP BAHI PLA_ES_77997148P_powers</v>
      </c>
      <c r="CR120" s="68" t="s">
        <v>49</v>
      </c>
      <c r="CS120" s="68" t="s">
        <v>49</v>
      </c>
      <c r="CT120" s="61" t="s">
        <v>49</v>
      </c>
      <c r="CU120" s="148">
        <f t="shared" si="98"/>
        <v>1</v>
      </c>
      <c r="CV120" s="56" t="b">
        <v>1</v>
      </c>
      <c r="CW120" s="56" t="b">
        <v>1</v>
      </c>
      <c r="CX120" s="152"/>
      <c r="CY120" s="208"/>
      <c r="CZ120" s="208"/>
      <c r="DA120" s="320"/>
      <c r="DB120" s="320"/>
      <c r="DC120" s="208"/>
      <c r="DD120" s="208"/>
      <c r="DE120" s="320"/>
      <c r="DF120" s="320"/>
      <c r="DG120" s="52"/>
      <c r="DH120" s="152"/>
      <c r="DI120" s="152"/>
      <c r="DJ120" s="320"/>
      <c r="DK120" s="320"/>
      <c r="DL120" s="52"/>
      <c r="DM120" s="210"/>
      <c r="DN120" s="208"/>
      <c r="DO120" s="315">
        <v>43073</v>
      </c>
      <c r="DP120" s="338"/>
      <c r="DQ120" s="940"/>
      <c r="DR120" s="342"/>
      <c r="DS120" s="522"/>
      <c r="DT120" s="69" t="s">
        <v>49</v>
      </c>
      <c r="DU120" s="69"/>
      <c r="DV120" s="87"/>
      <c r="DW120" s="87"/>
      <c r="DX120" s="87"/>
      <c r="DY120" s="87"/>
      <c r="DZ120" s="87"/>
      <c r="EA120" s="359" t="str">
        <f t="shared" si="73"/>
        <v>101</v>
      </c>
      <c r="EB120" s="359">
        <v>101</v>
      </c>
      <c r="EC120" s="88"/>
      <c r="ED120" s="88"/>
      <c r="EE120" s="88" t="e">
        <f>IF(CX119=#REF!,"gleich","ungleich")</f>
        <v>#REF!</v>
      </c>
      <c r="EF120" s="186"/>
      <c r="EG120" s="186"/>
      <c r="EH120" s="186"/>
      <c r="EI120" s="186"/>
      <c r="EJ120" s="186"/>
      <c r="EK120" s="186"/>
      <c r="EL120" s="186"/>
      <c r="EM120" s="173"/>
      <c r="EN120" s="186"/>
      <c r="EO120" s="186"/>
      <c r="EP120" s="724"/>
      <c r="EQ120" s="382" t="s">
        <v>6100</v>
      </c>
      <c r="ER120" s="382" t="s">
        <v>6100</v>
      </c>
      <c r="ES120" s="382"/>
      <c r="ET120" s="167"/>
      <c r="EU120" s="182" t="str">
        <f t="shared" si="74"/>
        <v>JOSEP BAHI PLA, ES_77997148P_sinv.pdf</v>
      </c>
    </row>
    <row r="121" spans="1:151" ht="72">
      <c r="A121" s="1000" t="s">
        <v>828</v>
      </c>
      <c r="B121" s="638" t="s">
        <v>4689</v>
      </c>
      <c r="C121" s="338" t="s">
        <v>42</v>
      </c>
      <c r="D121" s="186" t="s">
        <v>819</v>
      </c>
      <c r="E121" s="186"/>
      <c r="F121" s="186"/>
      <c r="G121" s="186"/>
      <c r="H121" s="186"/>
      <c r="I121" s="191" t="s">
        <v>2817</v>
      </c>
      <c r="J121" s="191" t="s">
        <v>5353</v>
      </c>
      <c r="K121" s="191" t="s">
        <v>5354</v>
      </c>
      <c r="L121" s="571" t="s">
        <v>821</v>
      </c>
      <c r="N121" s="846" t="s">
        <v>2106</v>
      </c>
      <c r="O121" s="384" t="s">
        <v>759</v>
      </c>
      <c r="P121" s="540"/>
      <c r="Q121" s="539">
        <v>100</v>
      </c>
      <c r="R121" s="540">
        <v>0</v>
      </c>
      <c r="S121" s="338"/>
      <c r="T121" s="63"/>
      <c r="U121" s="63"/>
      <c r="V121" s="425">
        <v>0</v>
      </c>
      <c r="W121" s="425">
        <v>0</v>
      </c>
      <c r="X121" s="919">
        <v>0.75</v>
      </c>
      <c r="Y121" s="425">
        <v>2.5</v>
      </c>
      <c r="Z121" s="41" t="s">
        <v>45</v>
      </c>
      <c r="AA121" s="41" t="s">
        <v>45</v>
      </c>
      <c r="AB121" s="188" t="s">
        <v>3212</v>
      </c>
      <c r="AC121" s="13" t="s">
        <v>7377</v>
      </c>
      <c r="AD121" s="813" t="s">
        <v>5689</v>
      </c>
      <c r="AE121" s="723">
        <v>42928</v>
      </c>
      <c r="AF121" s="356" t="s">
        <v>816</v>
      </c>
      <c r="AG121" s="419"/>
      <c r="AH121" s="927" t="s">
        <v>192</v>
      </c>
      <c r="AI121" s="63" t="s">
        <v>5764</v>
      </c>
      <c r="AJ121" s="63" t="str">
        <f t="shared" si="77"/>
        <v>NO</v>
      </c>
      <c r="AK121" s="64" t="str">
        <f>VLOOKUP(X121,aux!$G$1:$I$22,2,FALSE)</f>
        <v>zero point seven five</v>
      </c>
      <c r="AL121" s="64" t="str">
        <f>VLOOKUP(X121,aux!$G$1:$J$22,4,FALSE)</f>
        <v>null komma sieben fünf</v>
      </c>
      <c r="AM121" s="214">
        <f t="shared" si="56"/>
        <v>75</v>
      </c>
      <c r="AN121" s="214" t="str">
        <f>IF(INT(AM121)=AM121,EnglishNumber(AM121), _xlfn.CONCAT(EnglishNumber(INT(AM121)), " point ", EnglishNumber(ROUND(INT((AM121 - INT(AM121)) * 10),  0)), " ", EnglishNumber(ROUND((AM121 - INT(AM121))*100 - (INT((AM121-INT(AM121))*10)*10), 0))))</f>
        <v>seventy-five</v>
      </c>
      <c r="AO121" s="214" t="str">
        <f>IF(INT(AM121)=AM121,FctZahl_In_Worten(AM121), _xlfn.CONCAT(FctZahl_In_Worten(INT(AM121)), " komma ", FctZahl_In_Worten(ROUND(INT((AM121 - INT(AM121)) * 10),  0)), " ", FctZahl_In_Worten(ROUND((AM121 - INT(AM121))*100 - (INT((AM121-INT(AM121))*10)*10), 0))))</f>
        <v>fünfundsiebzig</v>
      </c>
      <c r="AP121" s="64" t="str">
        <f>EnglishNumber(Q121)</f>
        <v>one hundred</v>
      </c>
      <c r="AQ121" s="64" t="str">
        <f>FctZahl_In_Worten(Q121)</f>
        <v>einhundert</v>
      </c>
      <c r="AR121" s="64" t="str">
        <f>FctZahl_In_Worten(R121)</f>
        <v>null</v>
      </c>
      <c r="AS121" s="64" t="str">
        <f>VLOOKUP(V121,aux!$K$1:$M$11,2,FALSE)</f>
        <v>zero</v>
      </c>
      <c r="AT121" s="64" t="str">
        <f>VLOOKUP(W121,aux!$K$1:$M$11,2,FALSE)</f>
        <v>zero</v>
      </c>
      <c r="AU121" s="64" t="str">
        <f t="shared" si="96"/>
        <v/>
      </c>
      <c r="AV121" s="49" t="str">
        <f t="shared" si="87"/>
        <v/>
      </c>
      <c r="AW121" s="65" t="str">
        <f t="shared" si="92"/>
        <v>ES_77961980F_CPA_EN</v>
      </c>
      <c r="AX121" s="65" t="str">
        <f t="shared" si="93"/>
        <v>ES_77961980F_DoT_EN</v>
      </c>
      <c r="AY121" s="65" t="str">
        <f t="shared" si="94"/>
        <v>ES_77961980F_Dis_EN</v>
      </c>
      <c r="AZ121" s="65" t="str">
        <f t="shared" si="60"/>
        <v>ES_77961980F_CPA_DE</v>
      </c>
      <c r="BA121" s="65" t="str">
        <f t="shared" si="61"/>
        <v>ES_77961980F_DoT_DE</v>
      </c>
      <c r="BB121" s="65" t="str">
        <f t="shared" si="62"/>
        <v>ES_77961980F_CPA_ES</v>
      </c>
      <c r="BC121" s="215" t="str">
        <f t="shared" si="63"/>
        <v>ES_77961980F_DoT_ES</v>
      </c>
      <c r="BD121" s="65" t="str">
        <f t="shared" si="64"/>
        <v>JOSEP ORIOL MARCE SALA</v>
      </c>
      <c r="BE121" s="64" t="str">
        <f>VLOOKUP(C121,aux!$A$1:$B$260,2,FALSE)</f>
        <v>Spain</v>
      </c>
      <c r="BF121" s="64" t="str">
        <f>VLOOKUP(C121,aux!$A$1:$C$260,3,FALSE)</f>
        <v>Spanien</v>
      </c>
      <c r="BG121" s="66" t="str">
        <f t="shared" si="65"/>
        <v/>
      </c>
      <c r="BH121" s="66" t="str">
        <f t="shared" si="78"/>
        <v/>
      </c>
      <c r="BI121" s="66">
        <f t="shared" si="88"/>
        <v>0</v>
      </c>
      <c r="BJ121" s="66"/>
      <c r="BK121" s="66"/>
      <c r="BL121" s="66" t="str">
        <f t="shared" si="79"/>
        <v/>
      </c>
      <c r="BM121" s="66" t="str">
        <f t="shared" si="80"/>
        <v>und</v>
      </c>
      <c r="BN121" s="66" t="str">
        <f t="shared" si="81"/>
        <v/>
      </c>
      <c r="BO121" s="66" t="str">
        <f t="shared" si="82"/>
        <v>y su</v>
      </c>
      <c r="BP121" s="216" t="str">
        <f>VLOOKUP(X121,aux!$G$1:$I$22,3,FALSE)</f>
        <v>cero coma siete cinco</v>
      </c>
      <c r="BQ121" s="66" t="str">
        <f t="shared" si="83"/>
        <v>Por</v>
      </c>
      <c r="BR121" s="66" t="str">
        <f>VLOOKUP(C121,aux!$D$1:$E$307,2,FALSE)</f>
        <v>España</v>
      </c>
      <c r="BS121" s="66" t="str">
        <f t="shared" si="84"/>
        <v>Ciento</v>
      </c>
      <c r="BT121" s="66" t="str">
        <f t="shared" si="85"/>
        <v>Cero</v>
      </c>
      <c r="BU121" s="66" t="str">
        <f t="shared" si="86"/>
        <v>Cero</v>
      </c>
      <c r="BV121" s="137"/>
      <c r="BW121" s="51"/>
      <c r="BX121" s="137"/>
      <c r="BY121" s="143"/>
      <c r="BZ121" s="137"/>
      <c r="CA121" s="1112">
        <v>42922</v>
      </c>
      <c r="CB121" s="342">
        <v>42921</v>
      </c>
      <c r="CC121" s="342">
        <v>42921</v>
      </c>
      <c r="CD121" s="614" t="s">
        <v>199</v>
      </c>
      <c r="CE121" s="342">
        <v>42922</v>
      </c>
      <c r="CF121" s="614" t="s">
        <v>199</v>
      </c>
      <c r="CG121" s="342">
        <v>42922</v>
      </c>
      <c r="CH121" s="497"/>
      <c r="CI121" s="155">
        <v>1</v>
      </c>
      <c r="CJ121" s="67" t="s">
        <v>2341</v>
      </c>
      <c r="CK121" s="67" t="s">
        <v>2517</v>
      </c>
      <c r="CL121" s="102" t="str">
        <f t="shared" si="67"/>
        <v>JOSEP ORIOL MARCE SALA_ ES_77961980F_DOT_EN_2sig</v>
      </c>
      <c r="CM121" s="102" t="str">
        <f t="shared" si="68"/>
        <v>JOSEP ORIOL MARCE SALA_ES_77961980F_CPA_EN_2sig</v>
      </c>
      <c r="CN121" s="102" t="str">
        <f t="shared" si="69"/>
        <v>JOSEP ORIOL MARCE SALA_ ES_77961980F_DOT_EN_2sig_stamped</v>
      </c>
      <c r="CO121" s="102" t="str">
        <f t="shared" si="70"/>
        <v>JOSEP ORIOL MARCE SALA_ES_77961980F_DOT_EN_o</v>
      </c>
      <c r="CP121" s="102" t="str">
        <f t="shared" si="71"/>
        <v>JOSEP ORIOL MARCE SALA_ES_77961980F_DOT_EN_o_stamped</v>
      </c>
      <c r="CQ121" s="102" t="str">
        <f t="shared" si="72"/>
        <v>JOSEP ORIOL MARCE SALA_ES_77961980F_powers</v>
      </c>
      <c r="CR121" s="68" t="s">
        <v>49</v>
      </c>
      <c r="CS121" s="68" t="s">
        <v>49</v>
      </c>
      <c r="CT121" s="61" t="s">
        <v>49</v>
      </c>
      <c r="CU121" s="148">
        <f t="shared" si="98"/>
        <v>1</v>
      </c>
      <c r="CV121" s="56" t="b">
        <v>1</v>
      </c>
      <c r="CW121" s="56" t="b">
        <v>1</v>
      </c>
      <c r="CX121" s="152"/>
      <c r="CY121" s="208"/>
      <c r="CZ121" s="208"/>
      <c r="DA121" s="320"/>
      <c r="DB121" s="320"/>
      <c r="DC121" s="208"/>
      <c r="DD121" s="208"/>
      <c r="DE121" s="320"/>
      <c r="DF121" s="320"/>
      <c r="DG121" s="52"/>
      <c r="DH121" s="152"/>
      <c r="DI121" s="152"/>
      <c r="DJ121" s="320"/>
      <c r="DK121" s="320"/>
      <c r="DL121" s="52"/>
      <c r="DM121" s="210"/>
      <c r="DN121" s="208"/>
      <c r="DO121" s="315">
        <v>43073</v>
      </c>
      <c r="DP121" s="338"/>
      <c r="DQ121" s="940"/>
      <c r="DR121" s="342"/>
      <c r="DS121" s="522"/>
      <c r="DT121" s="69" t="s">
        <v>49</v>
      </c>
      <c r="DU121" s="69"/>
      <c r="DV121" s="87"/>
      <c r="DW121" s="87"/>
      <c r="DX121" s="87"/>
      <c r="DY121" s="87"/>
      <c r="DZ121" s="87"/>
      <c r="EA121" s="359" t="str">
        <f t="shared" si="73"/>
        <v>102</v>
      </c>
      <c r="EB121" s="359">
        <v>102</v>
      </c>
      <c r="EC121" s="88"/>
      <c r="ED121" s="88"/>
      <c r="EE121" s="88" t="e">
        <f>IF(CX120=#REF!,"gleich","ungleich")</f>
        <v>#REF!</v>
      </c>
      <c r="EF121" s="186"/>
      <c r="EG121" s="186"/>
      <c r="EH121" s="186"/>
      <c r="EI121" s="186"/>
      <c r="EJ121" s="186"/>
      <c r="EK121" s="186"/>
      <c r="EL121" s="186"/>
      <c r="EM121" s="173"/>
      <c r="EN121" s="186"/>
      <c r="EO121" s="186"/>
      <c r="EP121" s="724"/>
      <c r="EQ121" s="382" t="s">
        <v>6100</v>
      </c>
      <c r="ER121" s="382" t="s">
        <v>6100</v>
      </c>
      <c r="ES121" s="382"/>
      <c r="ET121" s="108"/>
      <c r="EU121" s="182" t="str">
        <f t="shared" si="74"/>
        <v>JOSEP ORIOL MARCE SALA, ES_77961980F_sinv.pdf</v>
      </c>
    </row>
    <row r="122" spans="1:151" ht="72">
      <c r="A122" s="1000" t="s">
        <v>855</v>
      </c>
      <c r="B122" s="638" t="s">
        <v>4690</v>
      </c>
      <c r="C122" s="338" t="s">
        <v>42</v>
      </c>
      <c r="D122" s="186" t="s">
        <v>857</v>
      </c>
      <c r="E122" s="186"/>
      <c r="F122" s="186"/>
      <c r="G122" s="186"/>
      <c r="H122" s="186"/>
      <c r="I122" s="191" t="s">
        <v>2761</v>
      </c>
      <c r="J122" s="186" t="s">
        <v>6729</v>
      </c>
      <c r="K122" s="191" t="s">
        <v>2631</v>
      </c>
      <c r="L122" s="571" t="s">
        <v>763</v>
      </c>
      <c r="N122" s="846" t="s">
        <v>7390</v>
      </c>
      <c r="O122" s="384" t="s">
        <v>1760</v>
      </c>
      <c r="P122" s="540">
        <v>1</v>
      </c>
      <c r="Q122" s="539">
        <v>100</v>
      </c>
      <c r="R122" s="540">
        <v>0</v>
      </c>
      <c r="S122" s="338"/>
      <c r="T122" s="63"/>
      <c r="U122" s="63"/>
      <c r="V122" s="425">
        <v>0</v>
      </c>
      <c r="W122" s="425">
        <v>0</v>
      </c>
      <c r="X122" s="919">
        <v>0.7</v>
      </c>
      <c r="Y122" s="425">
        <v>2.5</v>
      </c>
      <c r="Z122" s="41" t="s">
        <v>45</v>
      </c>
      <c r="AA122" s="41" t="s">
        <v>45</v>
      </c>
      <c r="AB122" s="188" t="s">
        <v>3212</v>
      </c>
      <c r="AC122" s="13" t="s">
        <v>7377</v>
      </c>
      <c r="AD122" s="813" t="s">
        <v>5689</v>
      </c>
      <c r="AE122" s="723">
        <v>42928</v>
      </c>
      <c r="AF122" s="356"/>
      <c r="AG122" s="419"/>
      <c r="AH122" s="927" t="s">
        <v>192</v>
      </c>
      <c r="AI122" s="63" t="s">
        <v>5764</v>
      </c>
      <c r="AJ122" s="63" t="str">
        <f t="shared" si="77"/>
        <v>NO</v>
      </c>
      <c r="AK122" s="64" t="str">
        <f>VLOOKUP(X122,aux!$G$1:$I$22,2,FALSE)</f>
        <v>zero point seven</v>
      </c>
      <c r="AL122" s="64" t="str">
        <f>VLOOKUP(X122,aux!$G$1:$J$22,4,FALSE)</f>
        <v>null komma sieben</v>
      </c>
      <c r="AM122" s="214">
        <f t="shared" si="56"/>
        <v>70</v>
      </c>
      <c r="AN122" s="214" t="str">
        <f>IF(INT(AM122)=AM122,EnglishNumber(AM122), _xlfn.CONCAT(EnglishNumber(INT(AM122)), " point ", EnglishNumber(ROUND(INT((AM122 - INT(AM122)) * 10),  0)), " ", EnglishNumber(ROUND((AM122 - INT(AM122))*100 - (INT((AM122-INT(AM122))*10)*10), 0))))</f>
        <v>seventy</v>
      </c>
      <c r="AO122" s="214" t="str">
        <f>IF(INT(AM122)=AM122,FctZahl_In_Worten(AM122), _xlfn.CONCAT(FctZahl_In_Worten(INT(AM122)), " komma ", FctZahl_In_Worten(ROUND(INT((AM122 - INT(AM122)) * 10),  0)), " ", FctZahl_In_Worten(ROUND((AM122 - INT(AM122))*100 - (INT((AM122-INT(AM122))*10)*10), 0))))</f>
        <v>siebzig</v>
      </c>
      <c r="AP122" s="64" t="str">
        <f>EnglishNumber(Q122)</f>
        <v>one hundred</v>
      </c>
      <c r="AQ122" s="64" t="str">
        <f>FctZahl_In_Worten(Q122)</f>
        <v>einhundert</v>
      </c>
      <c r="AR122" s="64" t="str">
        <f>FctZahl_In_Worten(R122)</f>
        <v>null</v>
      </c>
      <c r="AS122" s="64" t="str">
        <f>VLOOKUP(V122,aux!$K$1:$M$11,2,FALSE)</f>
        <v>zero</v>
      </c>
      <c r="AT122" s="64" t="str">
        <f>VLOOKUP(W122,aux!$K$1:$M$11,2,FALSE)</f>
        <v>zero</v>
      </c>
      <c r="AU122" s="64" t="str">
        <f t="shared" si="96"/>
        <v/>
      </c>
      <c r="AV122" s="49" t="str">
        <f t="shared" si="87"/>
        <v/>
      </c>
      <c r="AW122" s="65" t="str">
        <f t="shared" si="92"/>
        <v>ES_15985745D_CPA_EN</v>
      </c>
      <c r="AX122" s="65" t="str">
        <f t="shared" si="93"/>
        <v>ES_15985745D_DoT_EN</v>
      </c>
      <c r="AY122" s="65" t="str">
        <f t="shared" si="94"/>
        <v>ES_15985745D_Dis_EN</v>
      </c>
      <c r="AZ122" s="65" t="str">
        <f t="shared" si="60"/>
        <v>ES_15985745D_CPA_DE</v>
      </c>
      <c r="BA122" s="65" t="str">
        <f t="shared" si="61"/>
        <v>ES_15985745D_DoT_DE</v>
      </c>
      <c r="BB122" s="65" t="str">
        <f t="shared" si="62"/>
        <v>ES_15985745D_CPA_ES</v>
      </c>
      <c r="BC122" s="215" t="str">
        <f t="shared" si="63"/>
        <v>ES_15985745D_DoT_ES</v>
      </c>
      <c r="BD122" s="65" t="str">
        <f t="shared" si="64"/>
        <v>JUAN JOSE OSINALDE</v>
      </c>
      <c r="BE122" s="64" t="str">
        <f>VLOOKUP(C122,aux!$A$1:$B$260,2,FALSE)</f>
        <v>Spain</v>
      </c>
      <c r="BF122" s="64" t="str">
        <f>VLOOKUP(C122,aux!$A$1:$C$260,3,FALSE)</f>
        <v>Spanien</v>
      </c>
      <c r="BG122" s="66" t="str">
        <f t="shared" si="65"/>
        <v/>
      </c>
      <c r="BH122" s="66" t="str">
        <f t="shared" si="78"/>
        <v/>
      </c>
      <c r="BI122" s="66">
        <f t="shared" si="88"/>
        <v>0</v>
      </c>
      <c r="BJ122" s="66"/>
      <c r="BK122" s="66"/>
      <c r="BL122" s="66" t="str">
        <f t="shared" si="79"/>
        <v/>
      </c>
      <c r="BM122" s="66" t="str">
        <f t="shared" si="80"/>
        <v>und</v>
      </c>
      <c r="BN122" s="66" t="str">
        <f t="shared" si="81"/>
        <v/>
      </c>
      <c r="BO122" s="66" t="str">
        <f t="shared" si="82"/>
        <v>y su</v>
      </c>
      <c r="BP122" s="216" t="str">
        <f>VLOOKUP(X122,aux!$G$1:$I$22,3,FALSE)</f>
        <v xml:space="preserve">cero coma siete </v>
      </c>
      <c r="BQ122" s="66" t="str">
        <f t="shared" si="83"/>
        <v>Por</v>
      </c>
      <c r="BR122" s="66" t="str">
        <f>VLOOKUP(C122,aux!$D$1:$E$307,2,FALSE)</f>
        <v>España</v>
      </c>
      <c r="BS122" s="66" t="str">
        <f t="shared" si="84"/>
        <v>Ciento</v>
      </c>
      <c r="BT122" s="66" t="str">
        <f t="shared" si="85"/>
        <v>Cero</v>
      </c>
      <c r="BU122" s="66" t="str">
        <f t="shared" si="86"/>
        <v>Cero</v>
      </c>
      <c r="BV122" s="137"/>
      <c r="BW122" s="51"/>
      <c r="BX122" s="137"/>
      <c r="BY122" s="143"/>
      <c r="BZ122" s="137"/>
      <c r="CA122" s="1112">
        <v>42922</v>
      </c>
      <c r="CB122" s="342">
        <v>42921</v>
      </c>
      <c r="CC122" s="342">
        <v>42922</v>
      </c>
      <c r="CD122" s="434">
        <v>0.60416666666666663</v>
      </c>
      <c r="CE122" s="342">
        <v>42922</v>
      </c>
      <c r="CF122" s="434">
        <v>0.64583333333333337</v>
      </c>
      <c r="CG122" s="342">
        <v>42922</v>
      </c>
      <c r="CH122" s="497"/>
      <c r="CI122" s="155"/>
      <c r="CJ122" s="67" t="s">
        <v>2342</v>
      </c>
      <c r="CK122" s="67" t="s">
        <v>2518</v>
      </c>
      <c r="CL122" s="102" t="str">
        <f t="shared" si="67"/>
        <v>JUAN JOSE OSINALDE_ ES_15985745D_DOT_EN_2sig</v>
      </c>
      <c r="CM122" s="102" t="str">
        <f t="shared" si="68"/>
        <v>JUAN JOSE OSINALDE_ES_15985745D_CPA_EN_2sig</v>
      </c>
      <c r="CN122" s="102" t="str">
        <f t="shared" si="69"/>
        <v>JUAN JOSE OSINALDE_ ES_15985745D_DOT_EN_2sig_stamped</v>
      </c>
      <c r="CO122" s="102" t="str">
        <f t="shared" si="70"/>
        <v>JUAN JOSE OSINALDE_ES_15985745D_DOT_EN_o</v>
      </c>
      <c r="CP122" s="102" t="str">
        <f t="shared" si="71"/>
        <v>JUAN JOSE OSINALDE_ES_15985745D_DOT_EN_o_stamped</v>
      </c>
      <c r="CQ122" s="102" t="str">
        <f t="shared" si="72"/>
        <v>JUAN JOSE OSINALDE_ES_15985745D_powers</v>
      </c>
      <c r="CR122" s="68" t="s">
        <v>49</v>
      </c>
      <c r="CS122" s="68" t="s">
        <v>49</v>
      </c>
      <c r="CT122" s="61" t="s">
        <v>49</v>
      </c>
      <c r="CU122" s="148">
        <f t="shared" si="98"/>
        <v>0</v>
      </c>
      <c r="CV122" s="56" t="b">
        <v>1</v>
      </c>
      <c r="CW122" s="56" t="b">
        <v>1</v>
      </c>
      <c r="CX122" s="52"/>
      <c r="CY122" s="148"/>
      <c r="CZ122" s="148"/>
      <c r="DA122" s="315"/>
      <c r="DB122" s="315"/>
      <c r="DC122" s="148"/>
      <c r="DD122" s="148"/>
      <c r="DE122" s="315"/>
      <c r="DF122" s="315"/>
      <c r="DG122" s="61"/>
      <c r="DH122" s="61"/>
      <c r="DI122" s="61"/>
      <c r="DJ122" s="315"/>
      <c r="DK122" s="315"/>
      <c r="DL122" s="61"/>
      <c r="DM122" s="161"/>
      <c r="DN122" s="148"/>
      <c r="DO122" s="315" t="s">
        <v>2632</v>
      </c>
      <c r="DP122" s="338"/>
      <c r="DQ122" s="940"/>
      <c r="DR122" s="342"/>
      <c r="DS122" s="522"/>
      <c r="DT122" s="69" t="s">
        <v>49</v>
      </c>
      <c r="DU122" s="69"/>
      <c r="DV122" s="87"/>
      <c r="DW122" s="87"/>
      <c r="DX122" s="87"/>
      <c r="DY122" s="87"/>
      <c r="DZ122" s="87"/>
      <c r="EA122" s="359" t="str">
        <f t="shared" si="73"/>
        <v>103</v>
      </c>
      <c r="EB122" s="359">
        <v>103</v>
      </c>
      <c r="EC122" s="88"/>
      <c r="ED122" s="88"/>
      <c r="EE122" s="88" t="e">
        <f>IF(CX121=#REF!,"gleich","ungleich")</f>
        <v>#REF!</v>
      </c>
      <c r="EF122" s="186"/>
      <c r="EG122" s="186"/>
      <c r="EH122" s="186"/>
      <c r="EI122" s="186"/>
      <c r="EJ122" s="186"/>
      <c r="EK122" s="186"/>
      <c r="EL122" s="186"/>
      <c r="EM122" s="173"/>
      <c r="EN122" s="186"/>
      <c r="EO122" s="186"/>
      <c r="EP122" s="724"/>
      <c r="EQ122" s="382" t="s">
        <v>6100</v>
      </c>
      <c r="ER122" s="382" t="s">
        <v>6100</v>
      </c>
      <c r="ES122" s="382"/>
      <c r="ET122" s="108"/>
      <c r="EU122" s="182" t="str">
        <f t="shared" si="74"/>
        <v>JUAN JOSE OSINALDE, ES_15985745D_sinv.pdf</v>
      </c>
    </row>
    <row r="123" spans="1:151" ht="76.5">
      <c r="A123" s="1000" t="s">
        <v>81</v>
      </c>
      <c r="B123" s="638" t="s">
        <v>2211</v>
      </c>
      <c r="C123" s="338" t="s">
        <v>42</v>
      </c>
      <c r="D123" s="186" t="s">
        <v>83</v>
      </c>
      <c r="E123" s="186" t="s">
        <v>84</v>
      </c>
      <c r="F123" s="186" t="s">
        <v>59</v>
      </c>
      <c r="G123" s="186"/>
      <c r="H123" s="186"/>
      <c r="I123" s="191" t="s">
        <v>248</v>
      </c>
      <c r="J123" s="191" t="s">
        <v>6736</v>
      </c>
      <c r="K123" s="191" t="s">
        <v>5352</v>
      </c>
      <c r="L123" s="571" t="s">
        <v>85</v>
      </c>
      <c r="N123" s="846" t="s">
        <v>1800</v>
      </c>
      <c r="O123" s="384" t="s">
        <v>165</v>
      </c>
      <c r="P123" s="540"/>
      <c r="Q123" s="539">
        <v>1000</v>
      </c>
      <c r="R123" s="540">
        <v>0</v>
      </c>
      <c r="S123" s="338"/>
      <c r="T123" s="63"/>
      <c r="U123" s="63"/>
      <c r="V123" s="425">
        <v>0</v>
      </c>
      <c r="W123" s="425">
        <v>0</v>
      </c>
      <c r="X123" s="919">
        <v>0.7</v>
      </c>
      <c r="Y123" s="425">
        <v>2.5</v>
      </c>
      <c r="Z123" s="41" t="s">
        <v>45</v>
      </c>
      <c r="AA123" s="41" t="s">
        <v>45</v>
      </c>
      <c r="AB123" s="188" t="s">
        <v>3212</v>
      </c>
      <c r="AC123" s="13" t="s">
        <v>7377</v>
      </c>
      <c r="AD123" s="813" t="s">
        <v>5689</v>
      </c>
      <c r="AE123" s="723">
        <v>42928</v>
      </c>
      <c r="AF123" s="356" t="s">
        <v>7678</v>
      </c>
      <c r="AG123" s="419"/>
      <c r="AH123" s="927" t="s">
        <v>38</v>
      </c>
      <c r="AI123" s="63" t="s">
        <v>5764</v>
      </c>
      <c r="AJ123" s="63" t="str">
        <f t="shared" si="77"/>
        <v>NO</v>
      </c>
      <c r="AK123" s="64" t="str">
        <f>VLOOKUP(X123,aux!$G$1:$I$22,2,FALSE)</f>
        <v>zero point seven</v>
      </c>
      <c r="AL123" s="64" t="str">
        <f>VLOOKUP(X123,aux!$G$1:$J$22,4,FALSE)</f>
        <v>null komma sieben</v>
      </c>
      <c r="AM123" s="214">
        <f t="shared" si="56"/>
        <v>70</v>
      </c>
      <c r="AN123" s="214" t="str">
        <f>IF(INT(AM123)=AM123,EnglishNumber(AM123), _xlfn.CONCAT(EnglishNumber(INT(AM123)), " point ", EnglishNumber(ROUND(INT((AM123 - INT(AM123)) * 10),  0)), " ", EnglishNumber(ROUND((AM123 - INT(AM123))*100 - (INT((AM123-INT(AM123))*10)*10), 0))))</f>
        <v>seventy</v>
      </c>
      <c r="AO123" s="214" t="str">
        <f>IF(INT(AM123)=AM123,FctZahl_In_Worten(AM123), _xlfn.CONCAT(FctZahl_In_Worten(INT(AM123)), " komma ", FctZahl_In_Worten(ROUND(INT((AM123 - INT(AM123)) * 10),  0)), " ", FctZahl_In_Worten(ROUND((AM123 - INT(AM123))*100 - (INT((AM123-INT(AM123))*10)*10), 0))))</f>
        <v>siebzig</v>
      </c>
      <c r="AP123" s="64" t="str">
        <f>EnglishNumber(Q123)</f>
        <v>one thousand</v>
      </c>
      <c r="AQ123" s="64" t="str">
        <f>FctZahl_In_Worten(Q123)</f>
        <v>eintausend</v>
      </c>
      <c r="AR123" s="64" t="str">
        <f>FctZahl_In_Worten(R123)</f>
        <v>null</v>
      </c>
      <c r="AS123" s="64" t="str">
        <f>VLOOKUP(V123,aux!$K$1:$M$11,2,FALSE)</f>
        <v>zero</v>
      </c>
      <c r="AT123" s="64" t="str">
        <f>VLOOKUP(W123,aux!$K$1:$M$11,2,FALSE)</f>
        <v>zero</v>
      </c>
      <c r="AU123" s="64" t="str">
        <f t="shared" si="96"/>
        <v>For</v>
      </c>
      <c r="AV123" s="49" t="str">
        <f t="shared" si="87"/>
        <v>BLAS SANCHEZ MORENO, administrador único</v>
      </c>
      <c r="AW123" s="65" t="str">
        <f t="shared" si="92"/>
        <v>ES_B73141434_CPA_EN</v>
      </c>
      <c r="AX123" s="65" t="str">
        <f t="shared" si="93"/>
        <v>ES_B73141434_DoT_EN</v>
      </c>
      <c r="AY123" s="65" t="str">
        <f t="shared" si="94"/>
        <v>ES_B73141434_Dis_EN</v>
      </c>
      <c r="AZ123" s="65" t="str">
        <f t="shared" si="60"/>
        <v>ES_B73141434_CPA_DE</v>
      </c>
      <c r="BA123" s="65" t="str">
        <f t="shared" si="61"/>
        <v>ES_B73141434_DoT_DE</v>
      </c>
      <c r="BB123" s="65" t="str">
        <f t="shared" si="62"/>
        <v>ES_B73141434_CPA_ES</v>
      </c>
      <c r="BC123" s="215" t="str">
        <f t="shared" si="63"/>
        <v>ES_B73141434_DoT_ES</v>
      </c>
      <c r="BD123" s="65" t="str">
        <f t="shared" si="64"/>
        <v>LOGISTICA BLASTRANS, SLU</v>
      </c>
      <c r="BE123" s="64" t="str">
        <f>VLOOKUP(C123,aux!$A$1:$B$260,2,FALSE)</f>
        <v>Spain</v>
      </c>
      <c r="BF123" s="64" t="str">
        <f>VLOOKUP(C123,aux!$A$1:$C$260,3,FALSE)</f>
        <v>Spanien</v>
      </c>
      <c r="BG123" s="66" t="str">
        <f t="shared" si="65"/>
        <v>represented by  BLAS SANCHEZ MORENO, administrador único</v>
      </c>
      <c r="BH123" s="66" t="str">
        <f t="shared" si="78"/>
        <v>representado por BLAS SANCHEZ MORENO, administrador único</v>
      </c>
      <c r="BI123" s="66">
        <f t="shared" si="88"/>
        <v>1</v>
      </c>
      <c r="BJ123" s="66" t="str">
        <f t="shared" ref="BJ123:BK126" si="99">IF(H123="","","and its")</f>
        <v/>
      </c>
      <c r="BK123" s="66" t="str">
        <f t="shared" si="99"/>
        <v>and its</v>
      </c>
      <c r="BL123" s="66" t="str">
        <f t="shared" si="79"/>
        <v/>
      </c>
      <c r="BM123" s="66" t="str">
        <f t="shared" si="80"/>
        <v>und</v>
      </c>
      <c r="BN123" s="66" t="str">
        <f t="shared" si="81"/>
        <v/>
      </c>
      <c r="BO123" s="66" t="str">
        <f t="shared" si="82"/>
        <v>y su</v>
      </c>
      <c r="BP123" s="216" t="str">
        <f>VLOOKUP(X123,aux!$G$1:$I$22,3,FALSE)</f>
        <v xml:space="preserve">cero coma siete </v>
      </c>
      <c r="BQ123" s="66" t="str">
        <f t="shared" si="83"/>
        <v>Por</v>
      </c>
      <c r="BR123" s="66" t="str">
        <f>VLOOKUP(C123,aux!$D$1:$E$307,2,FALSE)</f>
        <v>España</v>
      </c>
      <c r="BS123" s="66" t="str">
        <f t="shared" si="84"/>
        <v>Un Mil</v>
      </c>
      <c r="BT123" s="66" t="str">
        <f t="shared" si="85"/>
        <v>Cero</v>
      </c>
      <c r="BU123" s="66" t="str">
        <f t="shared" si="86"/>
        <v>Cero</v>
      </c>
      <c r="BV123" s="137"/>
      <c r="BW123" s="51"/>
      <c r="BX123" s="137"/>
      <c r="BY123" s="143"/>
      <c r="BZ123" s="137"/>
      <c r="CA123" s="1112">
        <v>42919</v>
      </c>
      <c r="CB123" s="342">
        <v>42918</v>
      </c>
      <c r="CC123" s="342">
        <v>42921</v>
      </c>
      <c r="CD123" s="614" t="s">
        <v>199</v>
      </c>
      <c r="CE123" s="342">
        <v>42922</v>
      </c>
      <c r="CF123" s="614" t="s">
        <v>199</v>
      </c>
      <c r="CG123" s="342">
        <v>42922</v>
      </c>
      <c r="CH123" s="497"/>
      <c r="CI123" s="155">
        <v>1</v>
      </c>
      <c r="CJ123" s="61" t="s">
        <v>2343</v>
      </c>
      <c r="CK123" s="67" t="s">
        <v>2603</v>
      </c>
      <c r="CL123" s="102" t="str">
        <f t="shared" si="67"/>
        <v>LOGISTICA BLASTRANS, SLU_ ES_B73141434_DOT_EN_2sig</v>
      </c>
      <c r="CM123" s="102" t="str">
        <f t="shared" si="68"/>
        <v>LOGISTICA BLASTRANS, SLU_ES_B73141434_CPA_EN_2sig</v>
      </c>
      <c r="CN123" s="102" t="str">
        <f t="shared" si="69"/>
        <v>LOGISTICA BLASTRANS, SLU_ ES_B73141434_DOT_EN_2sig_stamped</v>
      </c>
      <c r="CO123" s="102" t="str">
        <f t="shared" si="70"/>
        <v>LOGISTICA BLASTRANS, SLU_ES_B73141434_DOT_EN_o</v>
      </c>
      <c r="CP123" s="102" t="str">
        <f t="shared" si="71"/>
        <v>LOGISTICA BLASTRANS, SLU_ES_B73141434_DOT_EN_o_stamped</v>
      </c>
      <c r="CQ123" s="102" t="str">
        <f t="shared" si="72"/>
        <v>LOGISTICA BLASTRANS, SLU_ES_B73141434_powers</v>
      </c>
      <c r="CR123" s="68" t="s">
        <v>49</v>
      </c>
      <c r="CS123" s="68" t="s">
        <v>49</v>
      </c>
      <c r="CT123" s="61" t="s">
        <v>49</v>
      </c>
      <c r="CU123" s="148">
        <f t="shared" si="98"/>
        <v>1</v>
      </c>
      <c r="CV123" s="56" t="b">
        <v>1</v>
      </c>
      <c r="CW123" s="56" t="b">
        <v>1</v>
      </c>
      <c r="CX123" s="152"/>
      <c r="CY123" s="208"/>
      <c r="CZ123" s="208"/>
      <c r="DA123" s="320"/>
      <c r="DB123" s="320"/>
      <c r="DC123" s="208"/>
      <c r="DD123" s="208"/>
      <c r="DE123" s="320"/>
      <c r="DF123" s="320"/>
      <c r="DG123" s="52"/>
      <c r="DH123" s="152"/>
      <c r="DI123" s="152"/>
      <c r="DJ123" s="320"/>
      <c r="DK123" s="320"/>
      <c r="DL123" s="52"/>
      <c r="DM123" s="210"/>
      <c r="DN123" s="208"/>
      <c r="DO123" s="315">
        <v>43073</v>
      </c>
      <c r="DP123" s="338"/>
      <c r="DQ123" s="940"/>
      <c r="DR123" s="342"/>
      <c r="DS123" s="522"/>
      <c r="DT123" s="69" t="s">
        <v>49</v>
      </c>
      <c r="DU123" s="69"/>
      <c r="DV123" s="87"/>
      <c r="DW123" s="87"/>
      <c r="DX123" s="87"/>
      <c r="DY123" s="87"/>
      <c r="DZ123" s="87"/>
      <c r="EA123" s="359" t="str">
        <f t="shared" si="73"/>
        <v>104</v>
      </c>
      <c r="EB123" s="359">
        <v>104</v>
      </c>
      <c r="EC123" s="88"/>
      <c r="ED123" s="88"/>
      <c r="EE123" s="88" t="e">
        <f>IF(CX122=#REF!,"gleich","ungleich")</f>
        <v>#REF!</v>
      </c>
      <c r="EF123" s="186"/>
      <c r="EG123" s="186"/>
      <c r="EH123" s="186"/>
      <c r="EI123" s="186"/>
      <c r="EJ123" s="186"/>
      <c r="EK123" s="186"/>
      <c r="EL123" s="186"/>
      <c r="EM123" s="173"/>
      <c r="EN123" s="186"/>
      <c r="EO123" s="186"/>
      <c r="EP123" s="724"/>
      <c r="EQ123" s="382" t="s">
        <v>6144</v>
      </c>
      <c r="ER123" s="382" t="s">
        <v>6147</v>
      </c>
      <c r="ES123" s="382"/>
      <c r="ET123" s="108"/>
      <c r="EU123" s="182" t="str">
        <f t="shared" si="74"/>
        <v>LOGISTICA BLASTRANS, SLU, ES_B73141434_sinv.pdf</v>
      </c>
    </row>
    <row r="124" spans="1:151" ht="108">
      <c r="A124" s="1000" t="s">
        <v>105</v>
      </c>
      <c r="B124" s="638" t="s">
        <v>2219</v>
      </c>
      <c r="C124" s="338" t="s">
        <v>42</v>
      </c>
      <c r="D124" s="186" t="s">
        <v>106</v>
      </c>
      <c r="E124" s="186" t="s">
        <v>107</v>
      </c>
      <c r="F124" s="186" t="s">
        <v>3261</v>
      </c>
      <c r="G124" s="186"/>
      <c r="H124" s="186"/>
      <c r="I124" s="191"/>
      <c r="J124" s="191" t="s">
        <v>1942</v>
      </c>
      <c r="K124" s="191"/>
      <c r="L124" s="571" t="s">
        <v>108</v>
      </c>
      <c r="M124" s="298"/>
      <c r="N124" s="846" t="s">
        <v>1697</v>
      </c>
      <c r="O124" s="384" t="s">
        <v>141</v>
      </c>
      <c r="P124" s="540">
        <v>52</v>
      </c>
      <c r="Q124" s="539">
        <v>1000</v>
      </c>
      <c r="R124" s="540">
        <v>0</v>
      </c>
      <c r="S124" s="338"/>
      <c r="T124" s="63"/>
      <c r="U124" s="63"/>
      <c r="V124" s="425">
        <v>0</v>
      </c>
      <c r="W124" s="425">
        <v>0</v>
      </c>
      <c r="X124" s="919">
        <v>0.75</v>
      </c>
      <c r="Y124" s="425">
        <v>2.5</v>
      </c>
      <c r="Z124" s="41" t="s">
        <v>45</v>
      </c>
      <c r="AA124" s="41" t="s">
        <v>45</v>
      </c>
      <c r="AB124" s="188" t="s">
        <v>3212</v>
      </c>
      <c r="AC124" s="13" t="s">
        <v>7377</v>
      </c>
      <c r="AD124" s="813" t="s">
        <v>5689</v>
      </c>
      <c r="AE124" s="723">
        <v>42928</v>
      </c>
      <c r="AF124" s="356" t="s">
        <v>7677</v>
      </c>
      <c r="AG124" s="419"/>
      <c r="AH124" s="927" t="s">
        <v>38</v>
      </c>
      <c r="AI124" s="63" t="s">
        <v>5764</v>
      </c>
      <c r="AJ124" s="63" t="str">
        <f t="shared" si="77"/>
        <v>NO</v>
      </c>
      <c r="AK124" s="64" t="str">
        <f>VLOOKUP(X124,aux!$G$1:$I$22,2,FALSE)</f>
        <v>zero point seven five</v>
      </c>
      <c r="AL124" s="64" t="str">
        <f>VLOOKUP(X124,aux!$G$1:$J$22,4,FALSE)</f>
        <v>null komma sieben fünf</v>
      </c>
      <c r="AM124" s="214">
        <f t="shared" si="56"/>
        <v>75</v>
      </c>
      <c r="AN124" s="214" t="str">
        <f>IF(INT(AM124)=AM124,EnglishNumber(AM124), _xlfn.CONCAT(EnglishNumber(INT(AM124)), " point ", EnglishNumber(ROUND(INT((AM124 - INT(AM124)) * 10),  0)), " ", EnglishNumber(ROUND((AM124 - INT(AM124))*100 - (INT((AM124-INT(AM124))*10)*10), 0))))</f>
        <v>seventy-five</v>
      </c>
      <c r="AO124" s="214" t="str">
        <f>IF(INT(AM124)=AM124,FctZahl_In_Worten(AM124), _xlfn.CONCAT(FctZahl_In_Worten(INT(AM124)), " komma ", FctZahl_In_Worten(ROUND(INT((AM124 - INT(AM124)) * 10),  0)), " ", FctZahl_In_Worten(ROUND((AM124 - INT(AM124))*100 - (INT((AM124-INT(AM124))*10)*10), 0))))</f>
        <v>fünfundsiebzig</v>
      </c>
      <c r="AP124" s="64" t="str">
        <f>EnglishNumber(Q124)</f>
        <v>one thousand</v>
      </c>
      <c r="AQ124" s="64" t="str">
        <f>FctZahl_In_Worten(Q124)</f>
        <v>eintausend</v>
      </c>
      <c r="AR124" s="64" t="str">
        <f>FctZahl_In_Worten(R124)</f>
        <v>null</v>
      </c>
      <c r="AS124" s="64" t="str">
        <f>VLOOKUP(V124,aux!$K$1:$M$11,2,FALSE)</f>
        <v>zero</v>
      </c>
      <c r="AT124" s="64" t="str">
        <f>VLOOKUP(W124,aux!$K$1:$M$11,2,FALSE)</f>
        <v>zero</v>
      </c>
      <c r="AU124" s="64" t="str">
        <f t="shared" si="96"/>
        <v>For</v>
      </c>
      <c r="AV124" s="49" t="str">
        <f t="shared" si="87"/>
        <v>JOSE PEREZ IÑIGUEZ,  administrador solidario</v>
      </c>
      <c r="AW124" s="65" t="str">
        <f t="shared" si="92"/>
        <v>ES_B97628887_CPA_EN</v>
      </c>
      <c r="AX124" s="65" t="str">
        <f t="shared" si="93"/>
        <v>ES_B97628887_DoT_EN</v>
      </c>
      <c r="AY124" s="65" t="str">
        <f t="shared" si="94"/>
        <v>ES_B97628887_Dis_EN</v>
      </c>
      <c r="AZ124" s="65" t="str">
        <f t="shared" si="60"/>
        <v>ES_B97628887_CPA_DE</v>
      </c>
      <c r="BA124" s="65" t="str">
        <f t="shared" si="61"/>
        <v>ES_B97628887_DoT_DE</v>
      </c>
      <c r="BB124" s="65" t="str">
        <f t="shared" si="62"/>
        <v>ES_B97628887_CPA_ES</v>
      </c>
      <c r="BC124" s="215" t="str">
        <f t="shared" si="63"/>
        <v>ES_B97628887_DoT_ES</v>
      </c>
      <c r="BD124" s="65" t="str">
        <f t="shared" si="64"/>
        <v>LOGISTICA Y ALMACENAMIENTO DEL MEDITERRANEO, SL</v>
      </c>
      <c r="BE124" s="64" t="str">
        <f>VLOOKUP(C124,aux!$A$1:$B$260,2,FALSE)</f>
        <v>Spain</v>
      </c>
      <c r="BF124" s="64" t="str">
        <f>VLOOKUP(C124,aux!$A$1:$C$260,3,FALSE)</f>
        <v>Spanien</v>
      </c>
      <c r="BG124" s="66" t="str">
        <f t="shared" si="65"/>
        <v>represented by  JOSE PEREZ IÑIGUEZ,  administrador solidario</v>
      </c>
      <c r="BH124" s="66" t="str">
        <f t="shared" si="78"/>
        <v>representado por JOSE PEREZ IÑIGUEZ,  administrador solidario</v>
      </c>
      <c r="BI124" s="66">
        <f t="shared" si="88"/>
        <v>1</v>
      </c>
      <c r="BJ124" s="66" t="str">
        <f t="shared" si="99"/>
        <v/>
      </c>
      <c r="BK124" s="66" t="str">
        <f t="shared" si="99"/>
        <v/>
      </c>
      <c r="BL124" s="66" t="str">
        <f t="shared" si="79"/>
        <v/>
      </c>
      <c r="BM124" s="66" t="str">
        <f t="shared" si="80"/>
        <v/>
      </c>
      <c r="BN124" s="66" t="str">
        <f t="shared" si="81"/>
        <v/>
      </c>
      <c r="BO124" s="66" t="str">
        <f t="shared" si="82"/>
        <v/>
      </c>
      <c r="BP124" s="216" t="str">
        <f>VLOOKUP(X124,aux!$G$1:$I$22,3,FALSE)</f>
        <v>cero coma siete cinco</v>
      </c>
      <c r="BQ124" s="66" t="str">
        <f t="shared" si="83"/>
        <v>Por</v>
      </c>
      <c r="BR124" s="66" t="str">
        <f>VLOOKUP(C124,aux!$D$1:$E$307,2,FALSE)</f>
        <v>España</v>
      </c>
      <c r="BS124" s="66" t="str">
        <f t="shared" si="84"/>
        <v>Un Mil</v>
      </c>
      <c r="BT124" s="66" t="str">
        <f t="shared" si="85"/>
        <v>Cero</v>
      </c>
      <c r="BU124" s="66" t="str">
        <f t="shared" si="86"/>
        <v>Cero</v>
      </c>
      <c r="BV124" s="137"/>
      <c r="BW124" s="51"/>
      <c r="BX124" s="137"/>
      <c r="BY124" s="143"/>
      <c r="BZ124" s="137"/>
      <c r="CA124" s="1112">
        <v>42919</v>
      </c>
      <c r="CB124" s="342">
        <v>42917</v>
      </c>
      <c r="CC124" s="342">
        <v>42921</v>
      </c>
      <c r="CD124" s="614" t="s">
        <v>199</v>
      </c>
      <c r="CE124" s="342">
        <v>42921</v>
      </c>
      <c r="CF124" s="614" t="s">
        <v>199</v>
      </c>
      <c r="CG124" s="342">
        <v>42922</v>
      </c>
      <c r="CH124" s="497"/>
      <c r="CI124" s="155">
        <v>1</v>
      </c>
      <c r="CJ124" s="67" t="s">
        <v>2344</v>
      </c>
      <c r="CK124" s="67" t="s">
        <v>2519</v>
      </c>
      <c r="CL124" s="102" t="str">
        <f t="shared" si="67"/>
        <v>LOGISTICA Y ALMACENAMIENTO DEL MEDITERRANEO, SL_ ES_B97628887_DOT_EN_2sig</v>
      </c>
      <c r="CM124" s="102" t="str">
        <f t="shared" si="68"/>
        <v>LOGISTICA Y ALMACENAMIENTO DEL MEDITERRANEO, SL_ES_B97628887_CPA_EN_2sig</v>
      </c>
      <c r="CN124" s="102" t="str">
        <f t="shared" si="69"/>
        <v>LOGISTICA Y ALMACENAMIENTO DEL MEDITERRANEO, SL_ ES_B97628887_DOT_EN_2sig_stamped</v>
      </c>
      <c r="CO124" s="102" t="str">
        <f t="shared" si="70"/>
        <v>LOGISTICA Y ALMACENAMIENTO DEL MEDITERRANEO, SL_ES_B97628887_DOT_EN_o</v>
      </c>
      <c r="CP124" s="102" t="str">
        <f t="shared" si="71"/>
        <v>LOGISTICA Y ALMACENAMIENTO DEL MEDITERRANEO, SL_ES_B97628887_DOT_EN_o_stamped</v>
      </c>
      <c r="CQ124" s="102" t="str">
        <f t="shared" si="72"/>
        <v>LOGISTICA Y ALMACENAMIENTO DEL MEDITERRANEO, SL_ES_B97628887_powers</v>
      </c>
      <c r="CR124" s="68" t="s">
        <v>49</v>
      </c>
      <c r="CS124" s="68" t="s">
        <v>49</v>
      </c>
      <c r="CT124" s="61" t="s">
        <v>49</v>
      </c>
      <c r="CU124" s="148">
        <f t="shared" si="98"/>
        <v>0</v>
      </c>
      <c r="CV124" s="56" t="b">
        <v>1</v>
      </c>
      <c r="CW124" s="56" t="b">
        <v>1</v>
      </c>
      <c r="CX124" s="52"/>
      <c r="CY124" s="148"/>
      <c r="CZ124" s="148"/>
      <c r="DA124" s="315"/>
      <c r="DB124" s="315"/>
      <c r="DC124" s="148"/>
      <c r="DD124" s="148"/>
      <c r="DE124" s="315"/>
      <c r="DF124" s="315"/>
      <c r="DG124" s="61"/>
      <c r="DH124" s="61"/>
      <c r="DI124" s="61"/>
      <c r="DJ124" s="315"/>
      <c r="DK124" s="315"/>
      <c r="DL124" s="61"/>
      <c r="DM124" s="161"/>
      <c r="DN124" s="148"/>
      <c r="DO124" s="315" t="s">
        <v>3069</v>
      </c>
      <c r="DP124" s="338"/>
      <c r="DQ124" s="940"/>
      <c r="DR124" s="342"/>
      <c r="DS124" s="522"/>
      <c r="DT124" s="69" t="s">
        <v>49</v>
      </c>
      <c r="DU124" s="69"/>
      <c r="DV124" s="87"/>
      <c r="DW124" s="87"/>
      <c r="DX124" s="87"/>
      <c r="DY124" s="87"/>
      <c r="DZ124" s="87"/>
      <c r="EA124" s="359" t="str">
        <f t="shared" si="73"/>
        <v>105</v>
      </c>
      <c r="EB124" s="359">
        <v>105</v>
      </c>
      <c r="EC124" s="88"/>
      <c r="ED124" s="88"/>
      <c r="EE124" s="88" t="e">
        <f>IF(CX123=#REF!,"gleich","ungleich")</f>
        <v>#REF!</v>
      </c>
      <c r="EF124" s="186"/>
      <c r="EG124" s="186"/>
      <c r="EH124" s="186"/>
      <c r="EI124" s="186"/>
      <c r="EJ124" s="186"/>
      <c r="EK124" s="186"/>
      <c r="EL124" s="186"/>
      <c r="EM124" s="173"/>
      <c r="EN124" s="186"/>
      <c r="EO124" s="186"/>
      <c r="EP124" s="724"/>
      <c r="EQ124" s="382" t="s">
        <v>6088</v>
      </c>
      <c r="ER124" s="382" t="s">
        <v>6109</v>
      </c>
      <c r="ES124" s="382"/>
      <c r="ET124" s="167"/>
      <c r="EU124" s="182" t="str">
        <f t="shared" si="74"/>
        <v>LOGISTICA Y ALMACENAMIENTO DEL MEDITERRANEO, SL, ES_B97628887_sinv.pdf</v>
      </c>
    </row>
    <row r="125" spans="1:151" ht="76.5">
      <c r="A125" s="1000" t="s">
        <v>406</v>
      </c>
      <c r="B125" s="638" t="s">
        <v>2138</v>
      </c>
      <c r="C125" s="338" t="s">
        <v>42</v>
      </c>
      <c r="D125" s="186" t="s">
        <v>408</v>
      </c>
      <c r="E125" s="186" t="s">
        <v>410</v>
      </c>
      <c r="F125" s="186" t="s">
        <v>409</v>
      </c>
      <c r="G125" s="186"/>
      <c r="H125" s="186"/>
      <c r="I125" s="191" t="s">
        <v>2994</v>
      </c>
      <c r="J125" s="191" t="s">
        <v>411</v>
      </c>
      <c r="K125" s="191" t="s">
        <v>412</v>
      </c>
      <c r="L125" s="571" t="s">
        <v>413</v>
      </c>
      <c r="N125" s="846" t="s">
        <v>415</v>
      </c>
      <c r="O125" s="384" t="s">
        <v>416</v>
      </c>
      <c r="P125" s="540"/>
      <c r="Q125" s="539">
        <v>1000</v>
      </c>
      <c r="R125" s="540">
        <v>0</v>
      </c>
      <c r="S125" s="338"/>
      <c r="T125" s="63"/>
      <c r="U125" s="63"/>
      <c r="V125" s="425">
        <v>0</v>
      </c>
      <c r="W125" s="425">
        <v>0</v>
      </c>
      <c r="X125" s="919">
        <v>0.75</v>
      </c>
      <c r="Y125" s="425">
        <v>2.5</v>
      </c>
      <c r="Z125" s="41" t="s">
        <v>45</v>
      </c>
      <c r="AA125" s="41" t="s">
        <v>45</v>
      </c>
      <c r="AB125" s="188" t="s">
        <v>3212</v>
      </c>
      <c r="AC125" s="13" t="s">
        <v>7377</v>
      </c>
      <c r="AD125" s="813" t="s">
        <v>5689</v>
      </c>
      <c r="AE125" s="723">
        <v>42928</v>
      </c>
      <c r="AF125" s="186"/>
      <c r="AG125" s="419"/>
      <c r="AH125" s="927" t="s">
        <v>38</v>
      </c>
      <c r="AI125" s="63" t="s">
        <v>5764</v>
      </c>
      <c r="AJ125" s="63" t="str">
        <f t="shared" si="77"/>
        <v>NO</v>
      </c>
      <c r="AK125" s="64" t="str">
        <f>VLOOKUP(X125,aux!$G$1:$I$22,2,FALSE)</f>
        <v>zero point seven five</v>
      </c>
      <c r="AL125" s="64" t="str">
        <f>VLOOKUP(X125,aux!$G$1:$J$22,4,FALSE)</f>
        <v>null komma sieben fünf</v>
      </c>
      <c r="AM125" s="214">
        <f t="shared" si="56"/>
        <v>75</v>
      </c>
      <c r="AN125" s="214" t="str">
        <f>IF(INT(AM125)=AM125,EnglishNumber(AM125), _xlfn.CONCAT(EnglishNumber(INT(AM125)), " point ", EnglishNumber(ROUND(INT((AM125 - INT(AM125)) * 10),  0)), " ", EnglishNumber(ROUND((AM125 - INT(AM125))*100 - (INT((AM125-INT(AM125))*10)*10), 0))))</f>
        <v>seventy-five</v>
      </c>
      <c r="AO125" s="214" t="str">
        <f>IF(INT(AM125)=AM125,FctZahl_In_Worten(AM125), _xlfn.CONCAT(FctZahl_In_Worten(INT(AM125)), " komma ", FctZahl_In_Worten(ROUND(INT((AM125 - INT(AM125)) * 10),  0)), " ", FctZahl_In_Worten(ROUND((AM125 - INT(AM125))*100 - (INT((AM125-INT(AM125))*10)*10), 0))))</f>
        <v>fünfundsiebzig</v>
      </c>
      <c r="AP125" s="64" t="str">
        <f>EnglishNumber(Q125)</f>
        <v>one thousand</v>
      </c>
      <c r="AQ125" s="64" t="str">
        <f>FctZahl_In_Worten(Q125)</f>
        <v>eintausend</v>
      </c>
      <c r="AR125" s="64" t="str">
        <f>FctZahl_In_Worten(R125)</f>
        <v>null</v>
      </c>
      <c r="AS125" s="64" t="str">
        <f>VLOOKUP(V125,aux!$K$1:$M$11,2,FALSE)</f>
        <v>zero</v>
      </c>
      <c r="AT125" s="64" t="str">
        <f>VLOOKUP(W125,aux!$K$1:$M$11,2,FALSE)</f>
        <v>zero</v>
      </c>
      <c r="AU125" s="64" t="str">
        <f t="shared" si="96"/>
        <v>For</v>
      </c>
      <c r="AV125" s="49" t="str">
        <f t="shared" si="87"/>
        <v>José López Fernández, Administrador Único</v>
      </c>
      <c r="AW125" s="65" t="str">
        <f t="shared" si="92"/>
        <v>ES_A30168439_CPA_EN</v>
      </c>
      <c r="AX125" s="65" t="str">
        <f t="shared" si="93"/>
        <v>ES_A30168439_DoT_EN</v>
      </c>
      <c r="AY125" s="65" t="str">
        <f t="shared" si="94"/>
        <v>ES_A30168439_Dis_EN</v>
      </c>
      <c r="AZ125" s="65" t="str">
        <f t="shared" si="60"/>
        <v>ES_A30168439_CPA_DE</v>
      </c>
      <c r="BA125" s="65" t="str">
        <f t="shared" si="61"/>
        <v>ES_A30168439_DoT_DE</v>
      </c>
      <c r="BB125" s="65" t="str">
        <f t="shared" si="62"/>
        <v>ES_A30168439_CPA_ES</v>
      </c>
      <c r="BC125" s="215" t="str">
        <f t="shared" si="63"/>
        <v>ES_A30168439_DoT_ES</v>
      </c>
      <c r="BD125" s="65" t="str">
        <f t="shared" si="64"/>
        <v>LOPEZ FERNANDEZ HERMANOS SA</v>
      </c>
      <c r="BE125" s="64" t="str">
        <f>VLOOKUP(C125,aux!$A$1:$B$260,2,FALSE)</f>
        <v>Spain</v>
      </c>
      <c r="BF125" s="64" t="str">
        <f>VLOOKUP(C125,aux!$A$1:$C$260,3,FALSE)</f>
        <v>Spanien</v>
      </c>
      <c r="BG125" s="66" t="str">
        <f t="shared" si="65"/>
        <v>represented by  José López Fernández, Administrador Único</v>
      </c>
      <c r="BH125" s="66" t="str">
        <f t="shared" si="78"/>
        <v>representado por José López Fernández, Administrador Único</v>
      </c>
      <c r="BI125" s="66">
        <f t="shared" si="88"/>
        <v>1</v>
      </c>
      <c r="BJ125" s="66" t="str">
        <f t="shared" si="99"/>
        <v/>
      </c>
      <c r="BK125" s="66" t="str">
        <f t="shared" si="99"/>
        <v>and its</v>
      </c>
      <c r="BL125" s="66" t="str">
        <f t="shared" si="79"/>
        <v/>
      </c>
      <c r="BM125" s="66" t="str">
        <f t="shared" si="80"/>
        <v>und</v>
      </c>
      <c r="BN125" s="66" t="str">
        <f t="shared" si="81"/>
        <v/>
      </c>
      <c r="BO125" s="66" t="str">
        <f t="shared" si="82"/>
        <v>y su</v>
      </c>
      <c r="BP125" s="216" t="str">
        <f>VLOOKUP(X125,aux!$G$1:$I$22,3,FALSE)</f>
        <v>cero coma siete cinco</v>
      </c>
      <c r="BQ125" s="66" t="str">
        <f t="shared" si="83"/>
        <v>Por</v>
      </c>
      <c r="BR125" s="66" t="str">
        <f>VLOOKUP(C125,aux!$D$1:$E$307,2,FALSE)</f>
        <v>España</v>
      </c>
      <c r="BS125" s="66" t="str">
        <f t="shared" si="84"/>
        <v>Un Mil</v>
      </c>
      <c r="BT125" s="66" t="str">
        <f t="shared" si="85"/>
        <v>Cero</v>
      </c>
      <c r="BU125" s="66" t="str">
        <f t="shared" si="86"/>
        <v>Cero</v>
      </c>
      <c r="BV125" s="319"/>
      <c r="BW125" s="52" t="s">
        <v>195</v>
      </c>
      <c r="BX125" s="137">
        <v>42916</v>
      </c>
      <c r="BY125" s="143" t="s">
        <v>414</v>
      </c>
      <c r="BZ125" s="137" t="s">
        <v>1925</v>
      </c>
      <c r="CA125" s="1112">
        <v>42920</v>
      </c>
      <c r="CB125" s="342">
        <v>42916</v>
      </c>
      <c r="CC125" s="342">
        <v>42920</v>
      </c>
      <c r="CD125" s="614" t="s">
        <v>199</v>
      </c>
      <c r="CE125" s="342">
        <v>42921</v>
      </c>
      <c r="CF125" s="614" t="s">
        <v>199</v>
      </c>
      <c r="CG125" s="342">
        <v>42923</v>
      </c>
      <c r="CH125" s="497"/>
      <c r="CI125" s="155">
        <v>2</v>
      </c>
      <c r="CJ125" s="67" t="s">
        <v>2345</v>
      </c>
      <c r="CK125" s="67" t="s">
        <v>2520</v>
      </c>
      <c r="CL125" s="102" t="str">
        <f t="shared" si="67"/>
        <v>LOPEZ FERNANDEZ HERMANOS SA_ ES_A30168439_DOT_EN_2sig</v>
      </c>
      <c r="CM125" s="102" t="str">
        <f t="shared" si="68"/>
        <v>LOPEZ FERNANDEZ HERMANOS SA_ES_A30168439_CPA_EN_2sig</v>
      </c>
      <c r="CN125" s="102" t="str">
        <f t="shared" si="69"/>
        <v>LOPEZ FERNANDEZ HERMANOS SA_ ES_A30168439_DOT_EN_2sig_stamped</v>
      </c>
      <c r="CO125" s="102" t="str">
        <f t="shared" si="70"/>
        <v>LOPEZ FERNANDEZ HERMANOS SA_ES_A30168439_DOT_EN_o</v>
      </c>
      <c r="CP125" s="102" t="str">
        <f t="shared" si="71"/>
        <v>LOPEZ FERNANDEZ HERMANOS SA_ES_A30168439_DOT_EN_o_stamped</v>
      </c>
      <c r="CQ125" s="102" t="str">
        <f t="shared" si="72"/>
        <v>LOPEZ FERNANDEZ HERMANOS SA_ES_A30168439_powers</v>
      </c>
      <c r="CR125" s="68" t="s">
        <v>49</v>
      </c>
      <c r="CS125" s="68" t="s">
        <v>49</v>
      </c>
      <c r="CT125" s="61" t="s">
        <v>49</v>
      </c>
      <c r="CU125" s="148">
        <f t="shared" si="98"/>
        <v>1</v>
      </c>
      <c r="CV125" s="56" t="b">
        <v>1</v>
      </c>
      <c r="CW125" s="56" t="b">
        <v>1</v>
      </c>
      <c r="CX125" s="71" t="s">
        <v>196</v>
      </c>
      <c r="CY125" s="148"/>
      <c r="CZ125" s="148"/>
      <c r="DA125" s="315"/>
      <c r="DB125" s="315"/>
      <c r="DC125" s="148"/>
      <c r="DD125" s="148"/>
      <c r="DE125" s="315"/>
      <c r="DF125" s="315"/>
      <c r="DG125" s="61"/>
      <c r="DH125" s="61"/>
      <c r="DI125" s="61"/>
      <c r="DJ125" s="315"/>
      <c r="DK125" s="315"/>
      <c r="DL125" s="61"/>
      <c r="DM125" s="161"/>
      <c r="DN125" s="148"/>
      <c r="DO125" s="315"/>
      <c r="DP125" s="338"/>
      <c r="DQ125" s="940"/>
      <c r="DR125" s="342"/>
      <c r="DS125" s="522"/>
      <c r="DT125" s="69" t="s">
        <v>49</v>
      </c>
      <c r="DU125" s="69"/>
      <c r="DV125" s="87"/>
      <c r="DW125" s="87"/>
      <c r="DX125" s="87"/>
      <c r="DY125" s="87"/>
      <c r="DZ125" s="87"/>
      <c r="EA125" s="359" t="str">
        <f t="shared" si="73"/>
        <v>106</v>
      </c>
      <c r="EB125" s="359">
        <v>106</v>
      </c>
      <c r="EC125" s="88"/>
      <c r="ED125" s="88"/>
      <c r="EE125" s="88" t="e">
        <f>IF(CX124=#REF!,"gleich","ungleich")</f>
        <v>#REF!</v>
      </c>
      <c r="EF125" s="186"/>
      <c r="EG125" s="186"/>
      <c r="EH125" s="186"/>
      <c r="EI125" s="186"/>
      <c r="EJ125" s="186"/>
      <c r="EK125" s="186"/>
      <c r="EL125" s="186"/>
      <c r="EM125" s="173"/>
      <c r="EN125" s="186"/>
      <c r="EO125" s="186"/>
      <c r="EP125" s="724"/>
      <c r="EQ125" s="382" t="s">
        <v>6089</v>
      </c>
      <c r="ER125" s="382" t="s">
        <v>6111</v>
      </c>
      <c r="ES125" s="382"/>
      <c r="ET125" s="108"/>
      <c r="EU125" s="182" t="str">
        <f t="shared" si="74"/>
        <v>LOPEZ FERNANDEZ HERMANOS SA, ES_A30168439_sinv.pdf</v>
      </c>
    </row>
    <row r="126" spans="1:151" ht="76.5">
      <c r="A126" s="1000" t="s">
        <v>188</v>
      </c>
      <c r="B126" s="638" t="s">
        <v>2141</v>
      </c>
      <c r="C126" s="338" t="s">
        <v>42</v>
      </c>
      <c r="D126" s="186" t="s">
        <v>3245</v>
      </c>
      <c r="E126" s="186" t="s">
        <v>3052</v>
      </c>
      <c r="F126" s="186" t="s">
        <v>779</v>
      </c>
      <c r="G126" s="186"/>
      <c r="H126" s="186"/>
      <c r="I126" s="191" t="s">
        <v>3055</v>
      </c>
      <c r="J126" s="191"/>
      <c r="K126" s="186" t="s">
        <v>2775</v>
      </c>
      <c r="L126" s="571" t="s">
        <v>3185</v>
      </c>
      <c r="M126" s="199"/>
      <c r="N126" s="847"/>
      <c r="O126" s="384"/>
      <c r="P126" s="540"/>
      <c r="Q126" s="539">
        <v>0</v>
      </c>
      <c r="R126" s="540">
        <v>0</v>
      </c>
      <c r="S126" s="338" t="s">
        <v>189</v>
      </c>
      <c r="T126" s="67" t="s">
        <v>3060</v>
      </c>
      <c r="U126" s="63"/>
      <c r="V126" s="425">
        <v>0</v>
      </c>
      <c r="W126" s="425">
        <v>0</v>
      </c>
      <c r="X126" s="919">
        <v>0</v>
      </c>
      <c r="Y126" s="425">
        <v>2.5</v>
      </c>
      <c r="Z126" s="41" t="s">
        <v>45</v>
      </c>
      <c r="AA126" s="41" t="s">
        <v>45</v>
      </c>
      <c r="AB126" s="188" t="s">
        <v>5513</v>
      </c>
      <c r="AC126" s="13" t="s">
        <v>7377</v>
      </c>
      <c r="AD126" s="813" t="s">
        <v>5689</v>
      </c>
      <c r="AE126" s="723">
        <v>43082</v>
      </c>
      <c r="AF126" s="807" t="s">
        <v>187</v>
      </c>
      <c r="AG126" s="419"/>
      <c r="AH126" s="927" t="s">
        <v>38</v>
      </c>
      <c r="AI126" s="63">
        <v>0</v>
      </c>
      <c r="AJ126" s="63" t="str">
        <f t="shared" si="77"/>
        <v>YES</v>
      </c>
      <c r="AK126" s="64" t="e">
        <f>VLOOKUP(X126,aux!$G$1:$I$22,2,FALSE)</f>
        <v>#N/A</v>
      </c>
      <c r="AL126" s="64" t="e">
        <f>VLOOKUP(X126,aux!$G$1:$J$22,4,FALSE)</f>
        <v>#N/A</v>
      </c>
      <c r="AM126" s="214">
        <f t="shared" si="56"/>
        <v>0</v>
      </c>
      <c r="AN126" s="214" t="str">
        <f>IF(INT(AM126)=AM126,EnglishNumber(AM126), _xlfn.CONCAT(EnglishNumber(INT(AM126)), " point ", EnglishNumber(ROUND(INT((AM126 - INT(AM126)) * 10),  0)), " ", EnglishNumber(ROUND((AM126 - INT(AM126))*100 - (INT((AM126-INT(AM126))*10)*10), 0))))</f>
        <v>zero</v>
      </c>
      <c r="AO126" s="214" t="str">
        <f>IF(INT(AM126)=AM126,FctZahl_In_Worten(AM126), _xlfn.CONCAT(FctZahl_In_Worten(INT(AM126)), " komma ", FctZahl_In_Worten(ROUND(INT((AM126 - INT(AM126)) * 10),  0)), " ", FctZahl_In_Worten(ROUND((AM126 - INT(AM126))*100 - (INT((AM126-INT(AM126))*10)*10), 0))))</f>
        <v>null</v>
      </c>
      <c r="AP126" s="64" t="str">
        <f>EnglishNumber(Q126)</f>
        <v>zero</v>
      </c>
      <c r="AQ126" s="64" t="str">
        <f>FctZahl_In_Worten(Q126)</f>
        <v>null</v>
      </c>
      <c r="AR126" s="64" t="str">
        <f>FctZahl_In_Worten(R126)</f>
        <v>null</v>
      </c>
      <c r="AS126" s="64" t="str">
        <f>VLOOKUP(V126,aux!$K$1:$M$11,2,FALSE)</f>
        <v>zero</v>
      </c>
      <c r="AT126" s="64" t="str">
        <f>VLOOKUP(W126,aux!$K$1:$M$11,2,FALSE)</f>
        <v>zero</v>
      </c>
      <c r="AU126" s="64" t="str">
        <f t="shared" si="96"/>
        <v>For</v>
      </c>
      <c r="AV126" s="49" t="str">
        <f t="shared" si="87"/>
        <v>Ludobopa S.L. , ADMINISTRADOR UNICO</v>
      </c>
      <c r="AW126" s="65" t="str">
        <f t="shared" si="92"/>
        <v>ES_A38757670_CPA_EN</v>
      </c>
      <c r="AX126" s="65" t="str">
        <f t="shared" si="93"/>
        <v>ES_A38757670_DoT_EN</v>
      </c>
      <c r="AY126" s="65" t="str">
        <f t="shared" si="94"/>
        <v>ES_A38757670_Dis_EN</v>
      </c>
      <c r="AZ126" s="65" t="str">
        <f t="shared" si="60"/>
        <v>ES_A38757670_CPA_DE</v>
      </c>
      <c r="BA126" s="65" t="str">
        <f t="shared" si="61"/>
        <v>ES_A38757670_DoT_DE</v>
      </c>
      <c r="BB126" s="65" t="str">
        <f t="shared" si="62"/>
        <v>ES_A38757670_CPA_ES</v>
      </c>
      <c r="BC126" s="215" t="str">
        <f t="shared" si="63"/>
        <v>ES_A38757670_DoT_ES</v>
      </c>
      <c r="BD126" s="65" t="str">
        <f t="shared" si="64"/>
        <v>ACOTRAL DISTRIBUCION CANARIAS SAU</v>
      </c>
      <c r="BE126" s="64" t="str">
        <f>VLOOKUP(C126,aux!$A$1:$B$260,2,FALSE)</f>
        <v>Spain</v>
      </c>
      <c r="BF126" s="64"/>
      <c r="BG126" s="66" t="str">
        <f t="shared" si="65"/>
        <v>represented by  Ludobopa S.L. , ADMINISTRADOR UNICO</v>
      </c>
      <c r="BH126" s="66" t="str">
        <f t="shared" si="78"/>
        <v>representado por Ludobopa S.L. , ADMINISTRADOR UNICO</v>
      </c>
      <c r="BI126" s="66">
        <f t="shared" si="88"/>
        <v>1</v>
      </c>
      <c r="BJ126" s="66" t="str">
        <f t="shared" si="99"/>
        <v/>
      </c>
      <c r="BK126" s="66" t="str">
        <f t="shared" si="99"/>
        <v>and its</v>
      </c>
      <c r="BL126" s="66" t="str">
        <f t="shared" si="79"/>
        <v/>
      </c>
      <c r="BM126" s="66" t="str">
        <f t="shared" si="80"/>
        <v>und</v>
      </c>
      <c r="BN126" s="66" t="str">
        <f t="shared" si="81"/>
        <v/>
      </c>
      <c r="BO126" s="66" t="str">
        <f t="shared" si="82"/>
        <v>y su</v>
      </c>
      <c r="BP126" s="216" t="e">
        <f>VLOOKUP(X126,aux!$G$1:$I$22,3,FALSE)</f>
        <v>#N/A</v>
      </c>
      <c r="BQ126" s="66" t="str">
        <f t="shared" si="83"/>
        <v>Por</v>
      </c>
      <c r="BR126" s="66" t="str">
        <f>VLOOKUP(C126,aux!$D$1:$E$307,2,FALSE)</f>
        <v>España</v>
      </c>
      <c r="BS126" s="66" t="str">
        <f t="shared" si="84"/>
        <v>Cero</v>
      </c>
      <c r="BT126" s="66" t="str">
        <f t="shared" si="85"/>
        <v>Cero</v>
      </c>
      <c r="BU126" s="66" t="str">
        <f t="shared" si="86"/>
        <v>Cero</v>
      </c>
      <c r="BV126" s="137"/>
      <c r="BW126" s="51"/>
      <c r="BX126" s="137"/>
      <c r="BY126" s="143"/>
      <c r="BZ126" s="137"/>
      <c r="CA126" s="1112"/>
      <c r="CB126" s="607"/>
      <c r="CC126" s="607"/>
      <c r="CD126" s="608"/>
      <c r="CE126" s="607"/>
      <c r="CF126" s="608"/>
      <c r="CG126" s="607"/>
      <c r="CH126" s="497"/>
      <c r="CI126" s="143"/>
      <c r="CJ126" s="51"/>
      <c r="CK126" s="118"/>
      <c r="CL126" s="102" t="str">
        <f t="shared" si="67"/>
        <v>ACOTRAL DISTRIBUCION CANARIAS SAU_ ES_A38757670_DOT_EN_2sig</v>
      </c>
      <c r="CM126" s="102" t="str">
        <f t="shared" si="68"/>
        <v>ACOTRAL DISTRIBUCION CANARIAS SAU_ES_A38757670_CPA_EN_2sig</v>
      </c>
      <c r="CN126" s="102" t="str">
        <f t="shared" si="69"/>
        <v>ACOTRAL DISTRIBUCION CANARIAS SAU_ ES_A38757670_DOT_EN_2sig_stamped</v>
      </c>
      <c r="CO126" s="102" t="str">
        <f t="shared" si="70"/>
        <v>ACOTRAL DISTRIBUCION CANARIAS SAU_ES_A38757670_DOT_EN_o</v>
      </c>
      <c r="CP126" s="102" t="str">
        <f t="shared" si="71"/>
        <v>ACOTRAL DISTRIBUCION CANARIAS SAU_ES_A38757670_DOT_EN_o_stamped</v>
      </c>
      <c r="CQ126" s="102" t="str">
        <f t="shared" si="72"/>
        <v>ACOTRAL DISTRIBUCION CANARIAS SAU_ES_A38757670_powers</v>
      </c>
      <c r="CR126" s="152" t="s">
        <v>1469</v>
      </c>
      <c r="CS126" s="152" t="s">
        <v>1469</v>
      </c>
      <c r="CT126" s="152"/>
      <c r="CU126" s="208"/>
      <c r="CV126" s="209" t="s">
        <v>2116</v>
      </c>
      <c r="CW126" s="209" t="s">
        <v>2120</v>
      </c>
      <c r="CX126" s="152"/>
      <c r="CY126" s="208"/>
      <c r="CZ126" s="208"/>
      <c r="DA126" s="320"/>
      <c r="DB126" s="320"/>
      <c r="DC126" s="208"/>
      <c r="DD126" s="208"/>
      <c r="DE126" s="320"/>
      <c r="DF126" s="320"/>
      <c r="DG126" s="152"/>
      <c r="DH126" s="152"/>
      <c r="DI126" s="152"/>
      <c r="DJ126" s="320"/>
      <c r="DK126" s="320"/>
      <c r="DL126" s="152"/>
      <c r="DM126" s="210"/>
      <c r="DN126" s="208"/>
      <c r="DO126" s="320"/>
      <c r="DP126" s="344"/>
      <c r="DQ126" s="940"/>
      <c r="DR126" s="342"/>
      <c r="DS126" s="522"/>
      <c r="DT126" s="69" t="s">
        <v>1469</v>
      </c>
      <c r="DU126" s="69"/>
      <c r="DV126" s="87"/>
      <c r="DW126" s="87"/>
      <c r="DX126" s="87"/>
      <c r="DY126" s="87"/>
      <c r="DZ126" s="87"/>
      <c r="EA126" s="359" t="str">
        <f t="shared" si="73"/>
        <v>107a</v>
      </c>
      <c r="EB126" s="483">
        <v>107</v>
      </c>
      <c r="EC126" s="261" t="s">
        <v>5505</v>
      </c>
      <c r="ED126" s="261"/>
      <c r="EE126" s="88" t="e">
        <f>IF(CX125=#REF!,"gleich","ungleich")</f>
        <v>#REF!</v>
      </c>
      <c r="EF126" s="186"/>
      <c r="EG126" s="186"/>
      <c r="EH126" s="186"/>
      <c r="EI126" s="186"/>
      <c r="EJ126" s="186"/>
      <c r="EK126" s="186"/>
      <c r="EL126" s="186"/>
      <c r="EM126" s="173"/>
      <c r="EN126" s="186"/>
      <c r="EO126" s="186"/>
      <c r="EP126" s="724"/>
      <c r="EQ126" s="382" t="s">
        <v>6142</v>
      </c>
      <c r="ER126" s="382" t="s">
        <v>6145</v>
      </c>
      <c r="ES126" s="382"/>
      <c r="ET126" s="108"/>
      <c r="EU126" s="182" t="str">
        <f t="shared" si="74"/>
        <v>ACOTRAL DISTRIBUCION CANARIAS S.A.U, ES_A38757670_sinv.pdf</v>
      </c>
    </row>
    <row r="127" spans="1:151" ht="51">
      <c r="A127" s="1000" t="s">
        <v>3050</v>
      </c>
      <c r="B127" s="696" t="s">
        <v>3051</v>
      </c>
      <c r="C127" s="338" t="s">
        <v>42</v>
      </c>
      <c r="D127" s="186" t="s">
        <v>3054</v>
      </c>
      <c r="E127" s="186" t="s">
        <v>3052</v>
      </c>
      <c r="F127" s="186" t="s">
        <v>779</v>
      </c>
      <c r="G127" s="186"/>
      <c r="H127" s="186"/>
      <c r="I127" s="191" t="s">
        <v>3055</v>
      </c>
      <c r="J127" s="191"/>
      <c r="K127" s="186"/>
      <c r="L127" s="571" t="s">
        <v>3185</v>
      </c>
      <c r="M127" s="199"/>
      <c r="N127" s="847"/>
      <c r="O127" s="384"/>
      <c r="P127" s="540">
        <v>0</v>
      </c>
      <c r="Q127" s="539">
        <v>0</v>
      </c>
      <c r="R127" s="540">
        <v>0</v>
      </c>
      <c r="S127" s="338" t="s">
        <v>189</v>
      </c>
      <c r="T127" s="67" t="s">
        <v>3060</v>
      </c>
      <c r="U127" s="63"/>
      <c r="V127" s="425">
        <v>0</v>
      </c>
      <c r="W127" s="425">
        <v>0</v>
      </c>
      <c r="X127" s="919">
        <v>0</v>
      </c>
      <c r="Y127" s="425">
        <v>0</v>
      </c>
      <c r="Z127" s="41"/>
      <c r="AA127" s="41"/>
      <c r="AB127" s="188" t="s">
        <v>5513</v>
      </c>
      <c r="AC127" s="13" t="s">
        <v>7377</v>
      </c>
      <c r="AD127" s="813" t="s">
        <v>5689</v>
      </c>
      <c r="AE127" s="723">
        <v>43082</v>
      </c>
      <c r="AF127" s="807" t="s">
        <v>187</v>
      </c>
      <c r="AG127" s="419"/>
      <c r="AH127" s="61" t="s">
        <v>38</v>
      </c>
      <c r="AI127" s="63">
        <v>0</v>
      </c>
      <c r="AJ127" s="63" t="str">
        <f t="shared" si="77"/>
        <v>YES</v>
      </c>
      <c r="AK127" s="64" t="e">
        <f>VLOOKUP(X127,aux!$G$1:$I$22,2,FALSE)</f>
        <v>#N/A</v>
      </c>
      <c r="AL127" s="64" t="e">
        <f>VLOOKUP(X127,aux!$G$1:$J$22,4,FALSE)</f>
        <v>#N/A</v>
      </c>
      <c r="AM127" s="214">
        <f t="shared" si="56"/>
        <v>0</v>
      </c>
      <c r="AN127" s="214" t="str">
        <f>IF(INT(AM127)=AM127,EnglishNumber(AM127), _xlfn.CONCAT(EnglishNumber(INT(AM127)), " point ", EnglishNumber(ROUND(INT((AM127 - INT(AM127)) * 10),  0)), " ", EnglishNumber(ROUND((AM127 - INT(AM127))*100 - (INT((AM127-INT(AM127))*10)*10), 0))))</f>
        <v>zero</v>
      </c>
      <c r="AO127" s="214" t="str">
        <f>IF(INT(AM127)=AM127,FctZahl_In_Worten(AM127), _xlfn.CONCAT(FctZahl_In_Worten(INT(AM127)), " komma ", FctZahl_In_Worten(ROUND(INT((AM127 - INT(AM127)) * 10),  0)), " ", FctZahl_In_Worten(ROUND((AM127 - INT(AM127))*100 - (INT((AM127-INT(AM127))*10)*10), 0))))</f>
        <v>null</v>
      </c>
      <c r="AP127" s="64" t="str">
        <f>EnglishNumber(Q127)</f>
        <v>zero</v>
      </c>
      <c r="AQ127" s="64" t="str">
        <f>FctZahl_In_Worten(Q127)</f>
        <v>null</v>
      </c>
      <c r="AR127" s="64" t="str">
        <f>FctZahl_In_Worten(R127)</f>
        <v>null</v>
      </c>
      <c r="AS127" s="64"/>
      <c r="AT127" s="64"/>
      <c r="AU127" s="64"/>
      <c r="AV127" s="49"/>
      <c r="AW127" s="65"/>
      <c r="AX127" s="65"/>
      <c r="AY127" s="65"/>
      <c r="AZ127" s="65" t="str">
        <f t="shared" si="60"/>
        <v>ES_B29218930_CPA_DE</v>
      </c>
      <c r="BA127" s="65" t="str">
        <f t="shared" si="61"/>
        <v>ES_B29218930_DoT_DE</v>
      </c>
      <c r="BB127" s="65" t="str">
        <f t="shared" si="62"/>
        <v>ES_B29218930_CPA_ES</v>
      </c>
      <c r="BC127" s="215" t="str">
        <f t="shared" si="63"/>
        <v>ES_B29218930_DoT_ES</v>
      </c>
      <c r="BD127" s="65" t="str">
        <f t="shared" si="64"/>
        <v>Chamonix SL</v>
      </c>
      <c r="BE127" s="64"/>
      <c r="BF127" s="64"/>
      <c r="BG127" s="66" t="str">
        <f t="shared" si="65"/>
        <v xml:space="preserve">represented by  </v>
      </c>
      <c r="BH127" s="66" t="str">
        <f t="shared" si="78"/>
        <v xml:space="preserve">representado por </v>
      </c>
      <c r="BI127" s="66"/>
      <c r="BJ127" s="66"/>
      <c r="BK127" s="66"/>
      <c r="BL127" s="66" t="str">
        <f t="shared" si="79"/>
        <v/>
      </c>
      <c r="BM127" s="66" t="str">
        <f t="shared" si="80"/>
        <v>und</v>
      </c>
      <c r="BN127" s="66" t="str">
        <f t="shared" si="81"/>
        <v/>
      </c>
      <c r="BO127" s="66" t="str">
        <f t="shared" si="82"/>
        <v>y su</v>
      </c>
      <c r="BP127" s="216" t="e">
        <f>VLOOKUP(X127,aux!$G$1:$I$22,3,FALSE)</f>
        <v>#N/A</v>
      </c>
      <c r="BQ127" s="66" t="str">
        <f t="shared" si="83"/>
        <v>Por</v>
      </c>
      <c r="BR127" s="66" t="str">
        <f>VLOOKUP(C127,aux!$D$1:$E$307,2,FALSE)</f>
        <v>España</v>
      </c>
      <c r="BS127" s="66" t="str">
        <f t="shared" si="84"/>
        <v>Cero</v>
      </c>
      <c r="BT127" s="66" t="str">
        <f t="shared" si="85"/>
        <v>Cero</v>
      </c>
      <c r="BU127" s="66" t="str">
        <f t="shared" si="86"/>
        <v>Cero</v>
      </c>
      <c r="BV127" s="137"/>
      <c r="BW127" s="51"/>
      <c r="BX127" s="137"/>
      <c r="BY127" s="143"/>
      <c r="BZ127" s="137"/>
      <c r="CA127" s="1112"/>
      <c r="CB127" s="607"/>
      <c r="CC127" s="607" t="s">
        <v>199</v>
      </c>
      <c r="CD127" s="608"/>
      <c r="CE127" s="607"/>
      <c r="CF127" s="608"/>
      <c r="CG127" s="607"/>
      <c r="CH127" s="497"/>
      <c r="CI127" s="143"/>
      <c r="CJ127" s="51"/>
      <c r="CK127" s="118"/>
      <c r="CL127" s="102" t="str">
        <f t="shared" si="67"/>
        <v>Chamonix SL_ ES_B29218930_DOT_EN_2sig</v>
      </c>
      <c r="CM127" s="102" t="str">
        <f t="shared" si="68"/>
        <v>Chamonix SL_ES_B29218930_CPA_EN_2sig</v>
      </c>
      <c r="CN127" s="102" t="str">
        <f t="shared" si="69"/>
        <v>Chamonix SL_ ES_B29218930_DOT_EN_2sig_stamped</v>
      </c>
      <c r="CO127" s="102" t="str">
        <f t="shared" si="70"/>
        <v>Chamonix SL_ES_B29218930_DOT_EN_o</v>
      </c>
      <c r="CP127" s="102" t="str">
        <f t="shared" si="71"/>
        <v>Chamonix SL_ES_B29218930_DOT_EN_o_stamped</v>
      </c>
      <c r="CQ127" s="102" t="str">
        <f t="shared" si="72"/>
        <v>Chamonix SL_ES_B29218930_powers</v>
      </c>
      <c r="CR127" s="152" t="s">
        <v>1469</v>
      </c>
      <c r="CS127" s="152" t="s">
        <v>1469</v>
      </c>
      <c r="CT127" s="152"/>
      <c r="CU127" s="208"/>
      <c r="CV127" s="209" t="s">
        <v>2116</v>
      </c>
      <c r="CW127" s="209" t="s">
        <v>2120</v>
      </c>
      <c r="CX127" s="152"/>
      <c r="CY127" s="208"/>
      <c r="CZ127" s="208"/>
      <c r="DA127" s="320"/>
      <c r="DB127" s="320"/>
      <c r="DC127" s="208"/>
      <c r="DD127" s="208"/>
      <c r="DE127" s="320"/>
      <c r="DF127" s="320"/>
      <c r="DG127" s="152"/>
      <c r="DH127" s="152"/>
      <c r="DI127" s="152"/>
      <c r="DJ127" s="320"/>
      <c r="DK127" s="320"/>
      <c r="DL127" s="152"/>
      <c r="DM127" s="210"/>
      <c r="DN127" s="208"/>
      <c r="DO127" s="320"/>
      <c r="DP127" s="344"/>
      <c r="DQ127" s="940"/>
      <c r="DR127" s="342"/>
      <c r="DS127" s="522"/>
      <c r="DT127" s="69"/>
      <c r="DU127" s="69"/>
      <c r="DV127" s="87"/>
      <c r="DW127" s="87"/>
      <c r="DX127" s="87"/>
      <c r="DY127" s="87"/>
      <c r="DZ127" s="87"/>
      <c r="EA127" s="359" t="str">
        <f t="shared" si="73"/>
        <v>107b</v>
      </c>
      <c r="EB127" s="483">
        <v>107</v>
      </c>
      <c r="EC127" s="261" t="s">
        <v>5508</v>
      </c>
      <c r="ED127" s="261"/>
      <c r="EE127" s="88" t="e">
        <f>IF(CX126=#REF!,"gleich","ungleich")</f>
        <v>#REF!</v>
      </c>
      <c r="EF127" s="186"/>
      <c r="EG127" s="186"/>
      <c r="EH127" s="186"/>
      <c r="EI127" s="186"/>
      <c r="EJ127" s="186"/>
      <c r="EK127" s="186"/>
      <c r="EL127" s="186"/>
      <c r="EM127" s="173"/>
      <c r="EN127" s="186"/>
      <c r="EO127" s="186"/>
      <c r="EP127" s="724"/>
      <c r="EQ127" s="196" t="s">
        <v>6088</v>
      </c>
      <c r="ER127" s="382" t="s">
        <v>6109</v>
      </c>
      <c r="ES127" s="382"/>
      <c r="ET127" s="108"/>
      <c r="EU127" s="182" t="str">
        <f t="shared" si="74"/>
        <v>Chamonix S.L., ES_B29218930_sinv.pdf</v>
      </c>
    </row>
    <row r="128" spans="1:151" ht="76.5">
      <c r="A128" s="1000" t="s">
        <v>277</v>
      </c>
      <c r="B128" s="638" t="s">
        <v>2136</v>
      </c>
      <c r="C128" s="338" t="s">
        <v>42</v>
      </c>
      <c r="D128" s="186" t="s">
        <v>278</v>
      </c>
      <c r="E128" s="186" t="s">
        <v>3052</v>
      </c>
      <c r="F128" s="186" t="s">
        <v>779</v>
      </c>
      <c r="G128" s="186"/>
      <c r="H128" s="186"/>
      <c r="I128" s="191" t="s">
        <v>3055</v>
      </c>
      <c r="J128" s="438" t="s">
        <v>4566</v>
      </c>
      <c r="K128" s="191"/>
      <c r="L128" s="571" t="s">
        <v>3185</v>
      </c>
      <c r="M128" s="181" t="s">
        <v>279</v>
      </c>
      <c r="N128" s="847"/>
      <c r="O128" s="384"/>
      <c r="P128" s="540"/>
      <c r="Q128" s="539">
        <v>0</v>
      </c>
      <c r="R128" s="540">
        <v>0</v>
      </c>
      <c r="S128" s="338" t="s">
        <v>189</v>
      </c>
      <c r="T128" s="67" t="s">
        <v>3060</v>
      </c>
      <c r="U128" s="63"/>
      <c r="V128" s="425">
        <v>0</v>
      </c>
      <c r="W128" s="425">
        <v>0</v>
      </c>
      <c r="X128" s="919">
        <v>0</v>
      </c>
      <c r="Y128" s="425">
        <v>2.5</v>
      </c>
      <c r="Z128" s="41" t="s">
        <v>45</v>
      </c>
      <c r="AA128" s="41" t="s">
        <v>45</v>
      </c>
      <c r="AB128" s="188" t="s">
        <v>5513</v>
      </c>
      <c r="AC128" s="13" t="s">
        <v>7377</v>
      </c>
      <c r="AD128" s="813" t="s">
        <v>5689</v>
      </c>
      <c r="AE128" s="723">
        <v>42928</v>
      </c>
      <c r="AF128" s="807" t="s">
        <v>187</v>
      </c>
      <c r="AG128" s="419"/>
      <c r="AH128" s="927" t="s">
        <v>38</v>
      </c>
      <c r="AI128" s="63">
        <v>0</v>
      </c>
      <c r="AJ128" s="63" t="str">
        <f t="shared" si="77"/>
        <v>YES</v>
      </c>
      <c r="AK128" s="64" t="e">
        <f>VLOOKUP(X128,aux!$G$1:$I$22,2,FALSE)</f>
        <v>#N/A</v>
      </c>
      <c r="AL128" s="64" t="e">
        <f>VLOOKUP(X128,aux!$G$1:$J$22,4,FALSE)</f>
        <v>#N/A</v>
      </c>
      <c r="AM128" s="214">
        <f t="shared" si="56"/>
        <v>0</v>
      </c>
      <c r="AN128" s="214" t="str">
        <f>IF(INT(AM128)=AM128,EnglishNumber(AM128), _xlfn.CONCAT(EnglishNumber(INT(AM128)), " point ", EnglishNumber(ROUND(INT((AM128 - INT(AM128)) * 10),  0)), " ", EnglishNumber(ROUND((AM128 - INT(AM128))*100 - (INT((AM128-INT(AM128))*10)*10), 0))))</f>
        <v>zero</v>
      </c>
      <c r="AO128" s="214" t="str">
        <f>IF(INT(AM128)=AM128,FctZahl_In_Worten(AM128), _xlfn.CONCAT(FctZahl_In_Worten(INT(AM128)), " komma ", FctZahl_In_Worten(ROUND(INT((AM128 - INT(AM128)) * 10),  0)), " ", FctZahl_In_Worten(ROUND((AM128 - INT(AM128))*100 - (INT((AM128-INT(AM128))*10)*10), 0))))</f>
        <v>null</v>
      </c>
      <c r="AP128" s="64" t="str">
        <f>EnglishNumber(Q128)</f>
        <v>zero</v>
      </c>
      <c r="AQ128" s="64" t="str">
        <f>FctZahl_In_Worten(Q128)</f>
        <v>null</v>
      </c>
      <c r="AR128" s="64" t="str">
        <f>FctZahl_In_Worten(R128)</f>
        <v>null</v>
      </c>
      <c r="AS128" s="64" t="str">
        <f>VLOOKUP(V128,aux!$K$1:$M$11,2,FALSE)</f>
        <v>zero</v>
      </c>
      <c r="AT128" s="64" t="str">
        <f>VLOOKUP(W128,aux!$K$1:$M$11,2,FALSE)</f>
        <v>zero</v>
      </c>
      <c r="AU128" s="64" t="str">
        <f>IF(AH128="DNI","","For")</f>
        <v>For</v>
      </c>
      <c r="AV128" s="49" t="str">
        <f>IF(AH128="DNI","",IF((COUNTA(E128,G128))=1,CONCATENATE(E128,", ",F128),IF(COUNTA(E128,G128)=2,CONCATENATE(E128,", ",F128," and ",G128,", ",H128),"Error, there is a problem with representatives or their titles")))</f>
        <v>Ludobopa S.L. , ADMINISTRADOR UNICO</v>
      </c>
      <c r="AW128" s="65" t="str">
        <f>CONCATENATE(B128,"_CPA_EN")</f>
        <v>ES_A29094679_CPA_EN</v>
      </c>
      <c r="AX128" s="65" t="str">
        <f>CONCATENATE(B128,"_DoT_EN")</f>
        <v>ES_A29094679_DoT_EN</v>
      </c>
      <c r="AY128" s="65" t="str">
        <f>CONCATENATE(B128,"_Dis_EN")</f>
        <v>ES_A29094679_Dis_EN</v>
      </c>
      <c r="AZ128" s="65" t="str">
        <f t="shared" si="60"/>
        <v>ES_A29094679_CPA_DE</v>
      </c>
      <c r="BA128" s="65" t="str">
        <f t="shared" si="61"/>
        <v>ES_A29094679_DoT_DE</v>
      </c>
      <c r="BB128" s="65" t="str">
        <f t="shared" si="62"/>
        <v>ES_A29094679_CPA_ES</v>
      </c>
      <c r="BC128" s="215" t="str">
        <f t="shared" si="63"/>
        <v>ES_A29094679_DoT_ES</v>
      </c>
      <c r="BD128" s="65" t="str">
        <f t="shared" si="64"/>
        <v>COMPAÑIA LOGISTICA ACOTRAL SAU</v>
      </c>
      <c r="BE128" s="64" t="str">
        <f>VLOOKUP(C128,aux!$A$1:$B$260,2,FALSE)</f>
        <v>Spain</v>
      </c>
      <c r="BF128" s="64" t="str">
        <f>VLOOKUP(C128,aux!$A$1:$C$260,3,FALSE)</f>
        <v>Spanien</v>
      </c>
      <c r="BG128" s="66" t="str">
        <f t="shared" si="65"/>
        <v>represented by  Ludobopa S.L. , ADMINISTRADOR UNICO</v>
      </c>
      <c r="BH128" s="66" t="str">
        <f t="shared" si="78"/>
        <v>representado por Ludobopa S.L. , ADMINISTRADOR UNICO</v>
      </c>
      <c r="BI128" s="66">
        <f>COUNTA(F128,G128)</f>
        <v>1</v>
      </c>
      <c r="BJ128" s="66" t="str">
        <f>IF(H128="","","and its")</f>
        <v/>
      </c>
      <c r="BK128" s="66" t="str">
        <f>IF(I128="","","and its")</f>
        <v>and its</v>
      </c>
      <c r="BL128" s="66" t="str">
        <f t="shared" si="79"/>
        <v/>
      </c>
      <c r="BM128" s="66" t="str">
        <f t="shared" si="80"/>
        <v>und</v>
      </c>
      <c r="BN128" s="66" t="str">
        <f t="shared" si="81"/>
        <v/>
      </c>
      <c r="BO128" s="66" t="str">
        <f t="shared" si="82"/>
        <v>y su</v>
      </c>
      <c r="BP128" s="216" t="e">
        <f>VLOOKUP(X128,aux!$G$1:$I$22,3,FALSE)</f>
        <v>#N/A</v>
      </c>
      <c r="BQ128" s="66" t="str">
        <f t="shared" si="83"/>
        <v>Por</v>
      </c>
      <c r="BR128" s="66" t="str">
        <f>VLOOKUP(C128,aux!$D$1:$E$307,2,FALSE)</f>
        <v>España</v>
      </c>
      <c r="BS128" s="66" t="str">
        <f t="shared" si="84"/>
        <v>Cero</v>
      </c>
      <c r="BT128" s="66" t="str">
        <f t="shared" si="85"/>
        <v>Cero</v>
      </c>
      <c r="BU128" s="66" t="str">
        <f t="shared" si="86"/>
        <v>Cero</v>
      </c>
      <c r="BV128" s="137"/>
      <c r="BW128" s="51"/>
      <c r="BX128" s="137"/>
      <c r="BY128" s="143"/>
      <c r="BZ128" s="137"/>
      <c r="CA128" s="1112"/>
      <c r="CB128" s="607"/>
      <c r="CC128" s="607" t="s">
        <v>199</v>
      </c>
      <c r="CD128" s="608"/>
      <c r="CE128" s="607"/>
      <c r="CF128" s="608"/>
      <c r="CG128" s="607"/>
      <c r="CH128" s="917"/>
      <c r="CI128" s="155"/>
      <c r="CJ128" s="51"/>
      <c r="CK128" s="118"/>
      <c r="CL128" s="102" t="str">
        <f t="shared" si="67"/>
        <v>COMPAÑIA LOGISTICA ACOTRAL SAU_ ES_A29094679_DOT_EN_2sig</v>
      </c>
      <c r="CM128" s="102" t="str">
        <f t="shared" si="68"/>
        <v>COMPAÑIA LOGISTICA ACOTRAL SAU_ES_A29094679_CPA_EN_2sig</v>
      </c>
      <c r="CN128" s="102" t="str">
        <f t="shared" si="69"/>
        <v>COMPAÑIA LOGISTICA ACOTRAL SAU_ ES_A29094679_DOT_EN_2sig_stamped</v>
      </c>
      <c r="CO128" s="102" t="str">
        <f t="shared" si="70"/>
        <v>COMPAÑIA LOGISTICA ACOTRAL SAU_ES_A29094679_DOT_EN_o</v>
      </c>
      <c r="CP128" s="102" t="str">
        <f t="shared" si="71"/>
        <v>COMPAÑIA LOGISTICA ACOTRAL SAU_ES_A29094679_DOT_EN_o_stamped</v>
      </c>
      <c r="CQ128" s="102" t="str">
        <f t="shared" si="72"/>
        <v>COMPAÑIA LOGISTICA ACOTRAL SAU_ES_A29094679_powers</v>
      </c>
      <c r="CR128" s="152" t="s">
        <v>1469</v>
      </c>
      <c r="CS128" s="152" t="s">
        <v>1469</v>
      </c>
      <c r="CT128" s="152"/>
      <c r="CU128" s="208" t="e">
        <f t="shared" ref="CU128:CU191" si="100">CE128-CC128</f>
        <v>#VALUE!</v>
      </c>
      <c r="CV128" s="209" t="s">
        <v>2116</v>
      </c>
      <c r="CW128" s="209" t="s">
        <v>2120</v>
      </c>
      <c r="CX128" s="152"/>
      <c r="CY128" s="208"/>
      <c r="CZ128" s="208"/>
      <c r="DA128" s="320"/>
      <c r="DB128" s="320"/>
      <c r="DC128" s="208"/>
      <c r="DD128" s="208"/>
      <c r="DE128" s="320"/>
      <c r="DF128" s="320"/>
      <c r="DG128" s="152"/>
      <c r="DH128" s="152"/>
      <c r="DI128" s="152"/>
      <c r="DJ128" s="320"/>
      <c r="DK128" s="320"/>
      <c r="DL128" s="152"/>
      <c r="DM128" s="210"/>
      <c r="DN128" s="208"/>
      <c r="DO128" s="315"/>
      <c r="DP128" s="338"/>
      <c r="DQ128" s="940"/>
      <c r="DR128" s="342"/>
      <c r="DS128" s="522"/>
      <c r="DT128" s="69" t="s">
        <v>1469</v>
      </c>
      <c r="DU128" s="69"/>
      <c r="DV128" s="87"/>
      <c r="DW128" s="87"/>
      <c r="DX128" s="87"/>
      <c r="DY128" s="87"/>
      <c r="DZ128" s="87"/>
      <c r="EA128" s="359" t="str">
        <f t="shared" si="73"/>
        <v>107c</v>
      </c>
      <c r="EB128" s="483">
        <v>107</v>
      </c>
      <c r="EC128" s="261" t="s">
        <v>5507</v>
      </c>
      <c r="ED128" s="261"/>
      <c r="EE128" s="88" t="e">
        <f>IF(CX127=#REF!,"gleich","ungleich")</f>
        <v>#REF!</v>
      </c>
      <c r="EF128" s="186"/>
      <c r="EG128" s="186"/>
      <c r="EH128" s="186"/>
      <c r="EI128" s="186"/>
      <c r="EJ128" s="186"/>
      <c r="EK128" s="186"/>
      <c r="EL128" s="186"/>
      <c r="EM128" s="173"/>
      <c r="EN128" s="186"/>
      <c r="EO128" s="186"/>
      <c r="EP128" s="724"/>
      <c r="EQ128" s="382" t="s">
        <v>6142</v>
      </c>
      <c r="ER128" s="382" t="s">
        <v>6145</v>
      </c>
      <c r="ES128" s="382"/>
      <c r="ET128" s="108"/>
      <c r="EU128" s="182" t="str">
        <f t="shared" si="74"/>
        <v>COMPAÑIA LOGISTICA ACOTRAL S.A.U., ES_A29094679_sinv.pdf</v>
      </c>
    </row>
    <row r="129" spans="1:151" ht="76.5">
      <c r="A129" s="1000" t="s">
        <v>3056</v>
      </c>
      <c r="B129" s="696" t="s">
        <v>3053</v>
      </c>
      <c r="C129" s="338" t="s">
        <v>42</v>
      </c>
      <c r="D129" s="186" t="s">
        <v>3057</v>
      </c>
      <c r="E129" s="186" t="s">
        <v>3058</v>
      </c>
      <c r="F129" s="186" t="s">
        <v>3061</v>
      </c>
      <c r="G129" s="186"/>
      <c r="H129" s="186"/>
      <c r="I129" s="191" t="s">
        <v>3055</v>
      </c>
      <c r="J129" s="191"/>
      <c r="K129" s="191"/>
      <c r="L129" s="596"/>
      <c r="M129" s="199"/>
      <c r="N129" s="847"/>
      <c r="O129" s="384"/>
      <c r="P129" s="540">
        <v>0</v>
      </c>
      <c r="Q129" s="539">
        <v>0</v>
      </c>
      <c r="R129" s="540">
        <v>0</v>
      </c>
      <c r="S129" s="338" t="s">
        <v>189</v>
      </c>
      <c r="T129" s="56"/>
      <c r="U129" s="56"/>
      <c r="V129" s="425">
        <v>0</v>
      </c>
      <c r="W129" s="425">
        <v>0</v>
      </c>
      <c r="X129" s="919">
        <v>0</v>
      </c>
      <c r="Y129" s="425">
        <v>0</v>
      </c>
      <c r="Z129" s="116"/>
      <c r="AA129" s="116"/>
      <c r="AB129" s="188" t="s">
        <v>5513</v>
      </c>
      <c r="AC129" s="13" t="s">
        <v>7377</v>
      </c>
      <c r="AD129" s="813" t="s">
        <v>5689</v>
      </c>
      <c r="AE129" s="723">
        <v>42928</v>
      </c>
      <c r="AF129" s="184" t="s">
        <v>187</v>
      </c>
      <c r="AG129" s="419"/>
      <c r="AH129" s="61" t="s">
        <v>38</v>
      </c>
      <c r="AI129" s="63">
        <v>0</v>
      </c>
      <c r="AJ129" s="63" t="str">
        <f t="shared" si="77"/>
        <v>YES</v>
      </c>
      <c r="AK129" s="64" t="e">
        <f>VLOOKUP(X129,aux!$G$1:$I$22,2,FALSE)</f>
        <v>#N/A</v>
      </c>
      <c r="AL129" s="64" t="e">
        <f>VLOOKUP(X129,aux!$G$1:$J$22,4,FALSE)</f>
        <v>#N/A</v>
      </c>
      <c r="AM129" s="214">
        <f t="shared" si="56"/>
        <v>0</v>
      </c>
      <c r="AN129" s="214" t="str">
        <f>IF(INT(AM129)=AM129,EnglishNumber(AM129), _xlfn.CONCAT(EnglishNumber(INT(AM129)), " point ", EnglishNumber(ROUND(INT((AM129 - INT(AM129)) * 10),  0)), " ", EnglishNumber(ROUND((AM129 - INT(AM129))*100 - (INT((AM129-INT(AM129))*10)*10), 0))))</f>
        <v>zero</v>
      </c>
      <c r="AO129" s="214" t="str">
        <f>IF(INT(AM129)=AM129,FctZahl_In_Worten(AM129), _xlfn.CONCAT(FctZahl_In_Worten(INT(AM129)), " komma ", FctZahl_In_Worten(ROUND(INT((AM129 - INT(AM129)) * 10),  0)), " ", FctZahl_In_Worten(ROUND((AM129 - INT(AM129))*100 - (INT((AM129-INT(AM129))*10)*10), 0))))</f>
        <v>null</v>
      </c>
      <c r="AP129" s="64" t="str">
        <f>EnglishNumber(Q129)</f>
        <v>zero</v>
      </c>
      <c r="AQ129" s="64" t="str">
        <f>FctZahl_In_Worten(Q129)</f>
        <v>null</v>
      </c>
      <c r="AR129" s="64" t="str">
        <f>FctZahl_In_Worten(R129)</f>
        <v>null</v>
      </c>
      <c r="AS129" s="39"/>
      <c r="AT129" s="39"/>
      <c r="AU129" s="39"/>
      <c r="AV129" s="39"/>
      <c r="AW129" s="39"/>
      <c r="AX129" s="39"/>
      <c r="AY129" s="39"/>
      <c r="AZ129" s="65" t="str">
        <f t="shared" si="60"/>
        <v>ES_B28554210_CPA_DE</v>
      </c>
      <c r="BA129" s="65" t="str">
        <f t="shared" si="61"/>
        <v>ES_B28554210_DoT_DE</v>
      </c>
      <c r="BB129" s="65" t="str">
        <f t="shared" si="62"/>
        <v>ES_B28554210_CPA_ES</v>
      </c>
      <c r="BC129" s="215" t="str">
        <f t="shared" si="63"/>
        <v>ES_B28554210_DoT_ES</v>
      </c>
      <c r="BD129" s="65" t="str">
        <f t="shared" si="64"/>
        <v>Transportes Yagüe &amp; Lago, SL</v>
      </c>
      <c r="BE129" s="39"/>
      <c r="BF129" s="64" t="str">
        <f>VLOOKUP(C129,aux!$A$1:$C$260,3,FALSE)</f>
        <v>Spanien</v>
      </c>
      <c r="BG129" s="66" t="str">
        <f t="shared" si="65"/>
        <v xml:space="preserve">represented by  </v>
      </c>
      <c r="BH129" s="66" t="str">
        <f t="shared" si="78"/>
        <v xml:space="preserve">representado por </v>
      </c>
      <c r="BI129" s="39"/>
      <c r="BJ129" s="39"/>
      <c r="BK129" s="39"/>
      <c r="BL129" s="66" t="str">
        <f t="shared" si="79"/>
        <v/>
      </c>
      <c r="BM129" s="66" t="str">
        <f t="shared" si="80"/>
        <v>und</v>
      </c>
      <c r="BN129" s="66" t="str">
        <f t="shared" si="81"/>
        <v/>
      </c>
      <c r="BO129" s="66" t="str">
        <f t="shared" si="82"/>
        <v>y su</v>
      </c>
      <c r="BP129" s="216" t="e">
        <f>VLOOKUP(X129,aux!$G$1:$I$22,3,FALSE)</f>
        <v>#N/A</v>
      </c>
      <c r="BQ129" s="66" t="str">
        <f t="shared" si="83"/>
        <v>Por</v>
      </c>
      <c r="BR129" s="66" t="str">
        <f>VLOOKUP(C129,aux!$D$1:$E$307,2,FALSE)</f>
        <v>España</v>
      </c>
      <c r="BS129" s="66" t="str">
        <f t="shared" si="84"/>
        <v>Cero</v>
      </c>
      <c r="BT129" s="66" t="str">
        <f t="shared" si="85"/>
        <v>Cero</v>
      </c>
      <c r="BU129" s="66" t="str">
        <f t="shared" si="86"/>
        <v>Cero</v>
      </c>
      <c r="BV129" s="315"/>
      <c r="BW129" s="61"/>
      <c r="BX129" s="315"/>
      <c r="BY129" s="148"/>
      <c r="BZ129" s="315"/>
      <c r="CA129" s="1112"/>
      <c r="CB129" s="614"/>
      <c r="CC129" s="614"/>
      <c r="CD129" s="434"/>
      <c r="CE129" s="614"/>
      <c r="CF129" s="434"/>
      <c r="CG129" s="614"/>
      <c r="CH129" s="750"/>
      <c r="CI129" s="155"/>
      <c r="CJ129" s="56"/>
      <c r="CK129" s="56"/>
      <c r="CL129" s="102" t="str">
        <f t="shared" si="67"/>
        <v>Transportes Yagüe &amp; Lago, SL_ ES_B28554210_DOT_EN_2sig</v>
      </c>
      <c r="CM129" s="102" t="str">
        <f t="shared" si="68"/>
        <v>Transportes Yagüe &amp; Lago, SL_ES_B28554210_CPA_EN_2sig</v>
      </c>
      <c r="CN129" s="102" t="str">
        <f t="shared" si="69"/>
        <v>Transportes Yagüe &amp; Lago, SL_ ES_B28554210_DOT_EN_2sig_stamped</v>
      </c>
      <c r="CO129" s="102" t="str">
        <f t="shared" si="70"/>
        <v>Transportes Yagüe &amp; Lago, SL_ES_B28554210_DOT_EN_o</v>
      </c>
      <c r="CP129" s="102" t="str">
        <f t="shared" si="71"/>
        <v>Transportes Yagüe &amp; Lago, SL_ES_B28554210_DOT_EN_o_stamped</v>
      </c>
      <c r="CQ129" s="102" t="str">
        <f t="shared" si="72"/>
        <v>Transportes Yagüe &amp; Lago, SL_ES_B28554210_powers</v>
      </c>
      <c r="CR129" s="56"/>
      <c r="CS129" s="56"/>
      <c r="CT129" s="56"/>
      <c r="CU129" s="148">
        <f t="shared" si="100"/>
        <v>0</v>
      </c>
      <c r="CV129" s="56"/>
      <c r="CW129" s="56"/>
      <c r="CX129" s="152" t="s">
        <v>2233</v>
      </c>
      <c r="CY129" s="158" t="s">
        <v>2233</v>
      </c>
      <c r="CZ129" s="158" t="s">
        <v>2233</v>
      </c>
      <c r="DA129" s="318" t="s">
        <v>2233</v>
      </c>
      <c r="DB129" s="318" t="s">
        <v>2233</v>
      </c>
      <c r="DC129" s="158" t="s">
        <v>2233</v>
      </c>
      <c r="DD129" s="158" t="s">
        <v>2233</v>
      </c>
      <c r="DE129" s="318" t="s">
        <v>2233</v>
      </c>
      <c r="DF129" s="318" t="s">
        <v>2233</v>
      </c>
      <c r="DG129" s="96" t="s">
        <v>2233</v>
      </c>
      <c r="DH129" s="96" t="s">
        <v>2233</v>
      </c>
      <c r="DI129" s="96" t="s">
        <v>2233</v>
      </c>
      <c r="DJ129" s="318" t="s">
        <v>2233</v>
      </c>
      <c r="DK129" s="318"/>
      <c r="DL129" s="96" t="s">
        <v>2233</v>
      </c>
      <c r="DM129" s="318" t="s">
        <v>2233</v>
      </c>
      <c r="DN129" s="158" t="s">
        <v>2233</v>
      </c>
      <c r="DO129" s="318" t="s">
        <v>2233</v>
      </c>
      <c r="DP129" s="465" t="s">
        <v>2233</v>
      </c>
      <c r="DQ129" s="940"/>
      <c r="DR129" s="342"/>
      <c r="DS129" s="61"/>
      <c r="DT129" s="61"/>
      <c r="DU129" s="56"/>
      <c r="DV129" s="56"/>
      <c r="DW129" s="56"/>
      <c r="DX129" s="56"/>
      <c r="DY129" s="56"/>
      <c r="DZ129" s="56"/>
      <c r="EA129" s="359" t="str">
        <f t="shared" si="73"/>
        <v>107e</v>
      </c>
      <c r="EB129" s="148">
        <v>107</v>
      </c>
      <c r="EC129" s="540" t="s">
        <v>5506</v>
      </c>
      <c r="ED129" s="61"/>
      <c r="EE129" s="88" t="e">
        <f>IF(CX128=#REF!,"gleich","ungleich")</f>
        <v>#REF!</v>
      </c>
      <c r="EF129" s="186"/>
      <c r="EG129" s="186"/>
      <c r="EH129" s="186"/>
      <c r="EI129" s="186"/>
      <c r="EJ129" s="186"/>
      <c r="EK129" s="186"/>
      <c r="EL129" s="186"/>
      <c r="EM129" s="173"/>
      <c r="EN129" s="186"/>
      <c r="EO129" s="186"/>
      <c r="EP129" s="724"/>
      <c r="EQ129" s="201" t="s">
        <v>6088</v>
      </c>
      <c r="ER129" s="382" t="s">
        <v>6109</v>
      </c>
      <c r="ES129" s="382"/>
      <c r="ET129" s="108"/>
      <c r="EU129" s="182" t="str">
        <f t="shared" si="74"/>
        <v>Transportes Yagüe &amp; Lago, S.L., ES_B28554210_sinv.pdf</v>
      </c>
    </row>
    <row r="130" spans="1:151" ht="63.75">
      <c r="A130" s="1000" t="s">
        <v>551</v>
      </c>
      <c r="B130" s="638" t="s">
        <v>2126</v>
      </c>
      <c r="C130" s="338" t="s">
        <v>42</v>
      </c>
      <c r="D130" s="186" t="s">
        <v>552</v>
      </c>
      <c r="E130" s="186" t="s">
        <v>5415</v>
      </c>
      <c r="F130" s="186" t="s">
        <v>5416</v>
      </c>
      <c r="G130" s="186"/>
      <c r="H130" s="186"/>
      <c r="I130" s="191" t="s">
        <v>3055</v>
      </c>
      <c r="J130" s="191"/>
      <c r="K130" s="191"/>
      <c r="L130" s="571" t="s">
        <v>3185</v>
      </c>
      <c r="M130" s="199"/>
      <c r="N130" s="847"/>
      <c r="O130" s="384"/>
      <c r="P130" s="540"/>
      <c r="Q130" s="539">
        <v>0</v>
      </c>
      <c r="R130" s="540">
        <v>0</v>
      </c>
      <c r="S130" s="338" t="s">
        <v>189</v>
      </c>
      <c r="T130" s="63"/>
      <c r="U130" s="63"/>
      <c r="V130" s="425">
        <v>0</v>
      </c>
      <c r="W130" s="425">
        <v>0</v>
      </c>
      <c r="X130" s="919">
        <v>0</v>
      </c>
      <c r="Y130" s="425">
        <v>2.5</v>
      </c>
      <c r="Z130" s="41" t="s">
        <v>45</v>
      </c>
      <c r="AA130" s="41" t="s">
        <v>45</v>
      </c>
      <c r="AB130" s="188" t="s">
        <v>5513</v>
      </c>
      <c r="AC130" s="13" t="s">
        <v>7377</v>
      </c>
      <c r="AD130" s="813" t="s">
        <v>5689</v>
      </c>
      <c r="AE130" s="723">
        <v>42928</v>
      </c>
      <c r="AF130" s="807" t="s">
        <v>187</v>
      </c>
      <c r="AG130" s="419"/>
      <c r="AH130" s="927" t="s">
        <v>38</v>
      </c>
      <c r="AI130" s="63">
        <v>0</v>
      </c>
      <c r="AJ130" s="63" t="str">
        <f t="shared" si="77"/>
        <v>YES</v>
      </c>
      <c r="AK130" s="64" t="e">
        <f>VLOOKUP(X130,aux!$G$1:$I$22,2,FALSE)</f>
        <v>#N/A</v>
      </c>
      <c r="AL130" s="64" t="e">
        <f>VLOOKUP(X130,aux!$G$1:$J$22,4,FALSE)</f>
        <v>#N/A</v>
      </c>
      <c r="AM130" s="214">
        <f t="shared" ref="AM130:AM193" si="101">_xlfn.NUMBERVALUE(X130)*100</f>
        <v>0</v>
      </c>
      <c r="AN130" s="214" t="str">
        <f>IF(INT(AM130)=AM130,EnglishNumber(AM130), _xlfn.CONCAT(EnglishNumber(INT(AM130)), " point ", EnglishNumber(ROUND(INT((AM130 - INT(AM130)) * 10),  0)), " ", EnglishNumber(ROUND((AM130 - INT(AM130))*100 - (INT((AM130-INT(AM130))*10)*10), 0))))</f>
        <v>zero</v>
      </c>
      <c r="AO130" s="214" t="str">
        <f>IF(INT(AM130)=AM130,FctZahl_In_Worten(AM130), _xlfn.CONCAT(FctZahl_In_Worten(INT(AM130)), " komma ", FctZahl_In_Worten(ROUND(INT((AM130 - INT(AM130)) * 10),  0)), " ", FctZahl_In_Worten(ROUND((AM130 - INT(AM130))*100 - (INT((AM130-INT(AM130))*10)*10), 0))))</f>
        <v>null</v>
      </c>
      <c r="AP130" s="64" t="str">
        <f>EnglishNumber(Q130)</f>
        <v>zero</v>
      </c>
      <c r="AQ130" s="64" t="str">
        <f>FctZahl_In_Worten(Q130)</f>
        <v>null</v>
      </c>
      <c r="AR130" s="64" t="str">
        <f>FctZahl_In_Worten(R130)</f>
        <v>null</v>
      </c>
      <c r="AS130" s="64" t="str">
        <f>VLOOKUP(V130,aux!$K$1:$M$11,2,FALSE)</f>
        <v>zero</v>
      </c>
      <c r="AT130" s="64" t="str">
        <f>VLOOKUP(W130,aux!$K$1:$M$11,2,FALSE)</f>
        <v>zero</v>
      </c>
      <c r="AU130" s="64" t="str">
        <f t="shared" ref="AU130:AU193" si="102">IF(AH130="DNI","","For")</f>
        <v>For</v>
      </c>
      <c r="AV130" s="49" t="str">
        <f t="shared" ref="AV130:AV161" si="103">IF(AH130="DNI","",IF((COUNTA(E130,G130))=1,CONCATENATE(E130,", ",F130),IF(COUNTA(E130,G130)=2,CONCATENATE(E130,", ",F130," and ",G130,", ",H130),"Error, there is a problem with representatives or their titles")))</f>
        <v>Domingo de Torres Pérez, Consejero delegado</v>
      </c>
      <c r="AW130" s="65" t="str">
        <f t="shared" ref="AW130:AW193" si="104">CONCATENATE(B130,"_CPA_EN")</f>
        <v>ES_A11054236_CPA_EN</v>
      </c>
      <c r="AX130" s="65" t="str">
        <f t="shared" ref="AX130:AX193" si="105">CONCATENATE(B130,"_DoT_EN")</f>
        <v>ES_A11054236_DoT_EN</v>
      </c>
      <c r="AY130" s="65" t="str">
        <f t="shared" ref="AY130:AY193" si="106">CONCATENATE(B130,"_Dis_EN")</f>
        <v>ES_A11054236_Dis_EN</v>
      </c>
      <c r="AZ130" s="65" t="str">
        <f t="shared" ref="AZ130:AZ193" si="107">CONCATENATE(B130,"_CPA_DE")</f>
        <v>ES_A11054236_CPA_DE</v>
      </c>
      <c r="BA130" s="65" t="str">
        <f t="shared" ref="BA130:BA193" si="108">CONCATENATE(B130,"_DoT_DE")</f>
        <v>ES_A11054236_DoT_DE</v>
      </c>
      <c r="BB130" s="65" t="str">
        <f t="shared" ref="BB130:BB193" si="109">CONCATENATE(B130,"_CPA_ES")</f>
        <v>ES_A11054236_CPA_ES</v>
      </c>
      <c r="BC130" s="215" t="str">
        <f t="shared" ref="BC130:BC193" si="110">CONCATENATE(B130,"_DoT_ES")</f>
        <v>ES_A11054236_DoT_ES</v>
      </c>
      <c r="BD130" s="65" t="str">
        <f t="shared" ref="BD130:BD193" si="111">SUBSTITUTE(A130,".","")</f>
        <v>TTESSHERRY, SA</v>
      </c>
      <c r="BE130" s="64" t="str">
        <f>VLOOKUP(C130,aux!$A$1:$B$260,2,FALSE)</f>
        <v>Spain</v>
      </c>
      <c r="BF130" s="64" t="str">
        <f>VLOOKUP(C130,aux!$A$1:$C$260,3,FALSE)</f>
        <v>Spanien</v>
      </c>
      <c r="BG130" s="66" t="str">
        <f t="shared" ref="BG130:BG193" si="112">IF(AH130="DNI","",CONCATENATE("represented by  ", AV130))</f>
        <v>represented by  Domingo de Torres Pérez, Consejero delegado</v>
      </c>
      <c r="BH130" s="66" t="str">
        <f t="shared" si="78"/>
        <v>representado por Domingo de Torres Pérez, Consejero delegado</v>
      </c>
      <c r="BI130" s="66">
        <f t="shared" ref="BI130:BI161" si="113">COUNTA(F130,G130)</f>
        <v>1</v>
      </c>
      <c r="BJ130" s="66" t="str">
        <f>IF(H130="","","and its")</f>
        <v/>
      </c>
      <c r="BK130" s="66" t="str">
        <f>IF(I130="","","and its")</f>
        <v>and its</v>
      </c>
      <c r="BL130" s="66" t="str">
        <f t="shared" si="79"/>
        <v/>
      </c>
      <c r="BM130" s="66" t="str">
        <f t="shared" si="80"/>
        <v>und</v>
      </c>
      <c r="BN130" s="66" t="str">
        <f t="shared" si="81"/>
        <v/>
      </c>
      <c r="BO130" s="66" t="str">
        <f t="shared" si="82"/>
        <v>y su</v>
      </c>
      <c r="BP130" s="216" t="e">
        <f>VLOOKUP(X130,aux!$G$1:$I$22,3,FALSE)</f>
        <v>#N/A</v>
      </c>
      <c r="BQ130" s="66" t="str">
        <f t="shared" si="83"/>
        <v>Por</v>
      </c>
      <c r="BR130" s="66" t="str">
        <f>VLOOKUP(C130,aux!$D$1:$E$307,2,FALSE)</f>
        <v>España</v>
      </c>
      <c r="BS130" s="66" t="str">
        <f t="shared" si="84"/>
        <v>Cero</v>
      </c>
      <c r="BT130" s="66" t="str">
        <f t="shared" si="85"/>
        <v>Cero</v>
      </c>
      <c r="BU130" s="66" t="str">
        <f t="shared" si="86"/>
        <v>Cero</v>
      </c>
      <c r="BV130" s="137"/>
      <c r="BW130" s="51"/>
      <c r="BX130" s="137"/>
      <c r="BY130" s="143"/>
      <c r="BZ130" s="137"/>
      <c r="CA130" s="1112"/>
      <c r="CB130" s="614"/>
      <c r="CC130" s="614" t="s">
        <v>199</v>
      </c>
      <c r="CD130" s="434"/>
      <c r="CE130" s="614"/>
      <c r="CF130" s="434"/>
      <c r="CG130" s="614"/>
      <c r="CH130" s="750"/>
      <c r="CI130" s="155"/>
      <c r="CJ130" s="61"/>
      <c r="CK130" s="62"/>
      <c r="CL130" s="102" t="str">
        <f t="shared" ref="CL130:CL193" si="114">_xlfn.CONCAT(BD130,"_ ",B130,"_DOT_",AC130,"_2sig")</f>
        <v>TTESSHERRY, SA_ ES_A11054236_DOT_EN_2sig</v>
      </c>
      <c r="CM130" s="102" t="str">
        <f t="shared" ref="CM130:CM193" si="115">_xlfn.CONCAT(BD130,"_",B130,"_CPA_",AC130,"_2sig")</f>
        <v>TTESSHERRY, SA_ES_A11054236_CPA_EN_2sig</v>
      </c>
      <c r="CN130" s="102" t="str">
        <f t="shared" ref="CN130:CN193" si="116">_xlfn.CONCAT(CL130,"_stamped")</f>
        <v>TTESSHERRY, SA_ ES_A11054236_DOT_EN_2sig_stamped</v>
      </c>
      <c r="CO130" s="102" t="str">
        <f t="shared" ref="CO130:CO193" si="117">_xlfn.CONCAT(BD130,"_",B130,"_DOT_",AC130,"_o")</f>
        <v>TTESSHERRY, SA_ES_A11054236_DOT_EN_o</v>
      </c>
      <c r="CP130" s="102" t="str">
        <f t="shared" ref="CP130:CP193" si="118">_xlfn.CONCAT(CO130,"_stamped")</f>
        <v>TTESSHERRY, SA_ES_A11054236_DOT_EN_o_stamped</v>
      </c>
      <c r="CQ130" s="102" t="str">
        <f t="shared" ref="CQ130:CQ193" si="119">_xlfn.CONCAT(TRIM(BD130),"_",TRIM(B130),"_powers")</f>
        <v>TTESSHERRY, SA_ES_A11054236_powers</v>
      </c>
      <c r="CR130" s="70" t="s">
        <v>1469</v>
      </c>
      <c r="CS130" s="70" t="s">
        <v>1469</v>
      </c>
      <c r="CT130" s="61"/>
      <c r="CU130" s="148" t="e">
        <f t="shared" si="100"/>
        <v>#VALUE!</v>
      </c>
      <c r="CV130" s="56" t="s">
        <v>2116</v>
      </c>
      <c r="CW130" s="56" t="s">
        <v>2120</v>
      </c>
      <c r="CX130" s="52"/>
      <c r="CY130" s="155"/>
      <c r="CZ130" s="155"/>
      <c r="DA130" s="319"/>
      <c r="DB130" s="319"/>
      <c r="DC130" s="155"/>
      <c r="DD130" s="155"/>
      <c r="DE130" s="319"/>
      <c r="DF130" s="319"/>
      <c r="DG130" s="52"/>
      <c r="DH130" s="52"/>
      <c r="DI130" s="52"/>
      <c r="DJ130" s="319"/>
      <c r="DK130" s="319"/>
      <c r="DL130" s="52"/>
      <c r="DM130" s="164"/>
      <c r="DN130" s="155"/>
      <c r="DO130" s="319"/>
      <c r="DP130" s="262"/>
      <c r="DQ130" s="940"/>
      <c r="DR130" s="342"/>
      <c r="DS130" s="526"/>
      <c r="DT130" s="85" t="s">
        <v>1469</v>
      </c>
      <c r="DU130" s="85"/>
      <c r="DV130" s="475"/>
      <c r="DW130" s="475"/>
      <c r="DX130" s="475"/>
      <c r="DY130" s="475"/>
      <c r="DZ130" s="475"/>
      <c r="EA130" s="359" t="str">
        <f t="shared" ref="EA130:EA193" si="120">CONCATENATE(EB130,EC130)</f>
        <v>107d</v>
      </c>
      <c r="EB130" s="484">
        <v>107</v>
      </c>
      <c r="EC130" s="479" t="s">
        <v>5509</v>
      </c>
      <c r="ED130" s="479"/>
      <c r="EE130" s="88" t="e">
        <f>IF(#REF!=#REF!,"gleich","ungleich")</f>
        <v>#REF!</v>
      </c>
      <c r="EF130" s="186"/>
      <c r="EG130" s="186"/>
      <c r="EH130" s="186"/>
      <c r="EI130" s="186"/>
      <c r="EJ130" s="186"/>
      <c r="EK130" s="186"/>
      <c r="EL130" s="186"/>
      <c r="EM130" s="173"/>
      <c r="EN130" s="186"/>
      <c r="EO130" s="186"/>
      <c r="EP130" s="724"/>
      <c r="EQ130" s="382" t="s">
        <v>6089</v>
      </c>
      <c r="ER130" s="382" t="s">
        <v>6111</v>
      </c>
      <c r="ES130" s="382"/>
      <c r="ET130" s="167"/>
      <c r="EU130" s="182" t="str">
        <f t="shared" ref="EU130:EU193" si="121">CONCATENATE(TRIM(A130),", ",TRIM(B130),"_sinv.pdf")</f>
        <v>TTES.SHERRY, S.A., ES_A11054236_sinv.pdf</v>
      </c>
    </row>
    <row r="131" spans="1:151" ht="60">
      <c r="A131" s="530" t="s">
        <v>417</v>
      </c>
      <c r="B131" s="638" t="s">
        <v>189</v>
      </c>
      <c r="C131" s="338" t="s">
        <v>42</v>
      </c>
      <c r="D131" s="186" t="s">
        <v>419</v>
      </c>
      <c r="E131" s="186" t="s">
        <v>3059</v>
      </c>
      <c r="F131" s="186" t="s">
        <v>420</v>
      </c>
      <c r="G131" s="186"/>
      <c r="H131" s="186"/>
      <c r="I131" s="191" t="s">
        <v>3055</v>
      </c>
      <c r="J131" s="438" t="s">
        <v>4566</v>
      </c>
      <c r="K131" s="191" t="s">
        <v>4565</v>
      </c>
      <c r="L131" s="500" t="s">
        <v>3185</v>
      </c>
      <c r="M131" s="181" t="s">
        <v>279</v>
      </c>
      <c r="N131" s="846" t="s">
        <v>1725</v>
      </c>
      <c r="O131" s="384" t="s">
        <v>1726</v>
      </c>
      <c r="P131" s="540">
        <v>2092</v>
      </c>
      <c r="Q131" s="539">
        <v>1000</v>
      </c>
      <c r="R131" s="540">
        <v>0</v>
      </c>
      <c r="S131" s="338"/>
      <c r="T131" s="63"/>
      <c r="U131" s="63"/>
      <c r="V131" s="425">
        <v>100</v>
      </c>
      <c r="W131" s="425">
        <v>100</v>
      </c>
      <c r="X131" s="919">
        <v>0.75</v>
      </c>
      <c r="Y131" s="425">
        <v>2.5</v>
      </c>
      <c r="Z131" s="41" t="s">
        <v>45</v>
      </c>
      <c r="AA131" s="41" t="s">
        <v>45</v>
      </c>
      <c r="AB131" s="188" t="s">
        <v>3212</v>
      </c>
      <c r="AC131" s="13" t="s">
        <v>7377</v>
      </c>
      <c r="AD131" s="813" t="s">
        <v>5689</v>
      </c>
      <c r="AE131" s="723">
        <v>42928</v>
      </c>
      <c r="AF131" s="807" t="s">
        <v>7676</v>
      </c>
      <c r="AG131" s="732"/>
      <c r="AH131" s="927" t="s">
        <v>38</v>
      </c>
      <c r="AI131" s="63" t="s">
        <v>5764</v>
      </c>
      <c r="AJ131" s="63" t="str">
        <f t="shared" si="77"/>
        <v>NO</v>
      </c>
      <c r="AK131" s="64" t="str">
        <f>VLOOKUP(X131,aux!$G$1:$I$22,2,FALSE)</f>
        <v>zero point seven five</v>
      </c>
      <c r="AL131" s="64" t="str">
        <f>VLOOKUP(X131,aux!$G$1:$J$22,4,FALSE)</f>
        <v>null komma sieben fünf</v>
      </c>
      <c r="AM131" s="214">
        <f t="shared" si="101"/>
        <v>75</v>
      </c>
      <c r="AN131" s="214" t="str">
        <f>IF(INT(AM131)=AM131,EnglishNumber(AM131), _xlfn.CONCAT(EnglishNumber(INT(AM131)), " point ", EnglishNumber(ROUND(INT((AM131 - INT(AM131)) * 10),  0)), " ", EnglishNumber(ROUND((AM131 - INT(AM131))*100 - (INT((AM131-INT(AM131))*10)*10), 0))))</f>
        <v>seventy-five</v>
      </c>
      <c r="AO131" s="214" t="str">
        <f>IF(INT(AM131)=AM131,FctZahl_In_Worten(AM131), _xlfn.CONCAT(FctZahl_In_Worten(INT(AM131)), " komma ", FctZahl_In_Worten(ROUND(INT((AM131 - INT(AM131)) * 10),  0)), " ", FctZahl_In_Worten(ROUND((AM131 - INT(AM131))*100 - (INT((AM131-INT(AM131))*10)*10), 0))))</f>
        <v>fünfundsiebzig</v>
      </c>
      <c r="AP131" s="64" t="str">
        <f>EnglishNumber(Q131)</f>
        <v>one thousand</v>
      </c>
      <c r="AQ131" s="64" t="str">
        <f>FctZahl_In_Worten(Q131)</f>
        <v>eintausend</v>
      </c>
      <c r="AR131" s="64" t="str">
        <f>FctZahl_In_Worten(R131)</f>
        <v>null</v>
      </c>
      <c r="AS131" s="64" t="str">
        <f>VLOOKUP(V131,aux!$K$1:$M$11,2,FALSE)</f>
        <v>one hundred</v>
      </c>
      <c r="AT131" s="64" t="str">
        <f>VLOOKUP(W131,aux!$K$1:$M$11,2,FALSE)</f>
        <v>one hundred</v>
      </c>
      <c r="AU131" s="64" t="str">
        <f t="shared" si="102"/>
        <v>For</v>
      </c>
      <c r="AV131" s="49" t="str">
        <f t="shared" si="103"/>
        <v>BORJA DE TORRES ATENCIA , consejero delegado solidario</v>
      </c>
      <c r="AW131" s="65" t="str">
        <f t="shared" si="104"/>
        <v>ES_B92211838_CPA_EN</v>
      </c>
      <c r="AX131" s="65" t="str">
        <f t="shared" si="105"/>
        <v>ES_B92211838_DoT_EN</v>
      </c>
      <c r="AY131" s="65" t="str">
        <f t="shared" si="106"/>
        <v>ES_B92211838_Dis_EN</v>
      </c>
      <c r="AZ131" s="65" t="str">
        <f t="shared" si="107"/>
        <v>ES_B92211838_CPA_DE</v>
      </c>
      <c r="BA131" s="65" t="str">
        <f t="shared" si="108"/>
        <v>ES_B92211838_DoT_DE</v>
      </c>
      <c r="BB131" s="65" t="str">
        <f t="shared" si="109"/>
        <v>ES_B92211838_CPA_ES</v>
      </c>
      <c r="BC131" s="215" t="str">
        <f t="shared" si="110"/>
        <v>ES_B92211838_DoT_ES</v>
      </c>
      <c r="BD131" s="65" t="str">
        <f t="shared" si="111"/>
        <v>LUDOBOPA SL</v>
      </c>
      <c r="BE131" s="64" t="str">
        <f>VLOOKUP(C131,aux!$A$1:$B$260,2,FALSE)</f>
        <v>Spain</v>
      </c>
      <c r="BF131" s="64" t="str">
        <f>VLOOKUP(C131,aux!$A$1:$C$260,3,FALSE)</f>
        <v>Spanien</v>
      </c>
      <c r="BG131" s="66" t="str">
        <f t="shared" si="112"/>
        <v>represented by  BORJA DE TORRES ATENCIA , consejero delegado solidario</v>
      </c>
      <c r="BH131" s="66" t="str">
        <f t="shared" si="78"/>
        <v>representado por BORJA DE TORRES ATENCIA , consejero delegado solidario</v>
      </c>
      <c r="BI131" s="66">
        <f t="shared" si="113"/>
        <v>1</v>
      </c>
      <c r="BJ131" s="66" t="str">
        <f>IF(H131="","","and its")</f>
        <v/>
      </c>
      <c r="BK131" s="66" t="str">
        <f>IF(I131="","","and its")</f>
        <v>and its</v>
      </c>
      <c r="BL131" s="66" t="str">
        <f t="shared" si="79"/>
        <v/>
      </c>
      <c r="BM131" s="66" t="str">
        <f t="shared" si="80"/>
        <v>und</v>
      </c>
      <c r="BN131" s="66" t="str">
        <f t="shared" si="81"/>
        <v/>
      </c>
      <c r="BO131" s="66" t="str">
        <f t="shared" si="82"/>
        <v>y su</v>
      </c>
      <c r="BP131" s="216" t="str">
        <f>VLOOKUP(X131,aux!$G$1:$I$22,3,FALSE)</f>
        <v>cero coma siete cinco</v>
      </c>
      <c r="BQ131" s="66" t="str">
        <f t="shared" si="83"/>
        <v>Por</v>
      </c>
      <c r="BR131" s="66" t="str">
        <f>VLOOKUP(C131,aux!$D$1:$E$307,2,FALSE)</f>
        <v>España</v>
      </c>
      <c r="BS131" s="66" t="str">
        <f t="shared" si="84"/>
        <v>Un Mil</v>
      </c>
      <c r="BT131" s="66" t="str">
        <f t="shared" si="85"/>
        <v>Ciento</v>
      </c>
      <c r="BU131" s="66" t="str">
        <f t="shared" si="86"/>
        <v>Ciento</v>
      </c>
      <c r="BV131" s="137"/>
      <c r="BW131" s="51"/>
      <c r="BX131" s="137"/>
      <c r="BY131" s="143"/>
      <c r="BZ131" s="137"/>
      <c r="CA131" s="1112">
        <v>42921</v>
      </c>
      <c r="CB131" s="342">
        <v>42921</v>
      </c>
      <c r="CC131" s="342">
        <v>42922</v>
      </c>
      <c r="CD131" s="614" t="s">
        <v>199</v>
      </c>
      <c r="CE131" s="342">
        <v>42922</v>
      </c>
      <c r="CF131" s="614" t="s">
        <v>199</v>
      </c>
      <c r="CG131" s="342">
        <v>42923</v>
      </c>
      <c r="CH131" s="739"/>
      <c r="CI131" s="155"/>
      <c r="CJ131" s="67" t="s">
        <v>2346</v>
      </c>
      <c r="CK131" s="67" t="s">
        <v>2521</v>
      </c>
      <c r="CL131" s="102" t="str">
        <f t="shared" si="114"/>
        <v>LUDOBOPA SL_ ES_B92211838_DOT_EN_2sig</v>
      </c>
      <c r="CM131" s="102" t="str">
        <f t="shared" si="115"/>
        <v>LUDOBOPA SL_ES_B92211838_CPA_EN_2sig</v>
      </c>
      <c r="CN131" s="102" t="str">
        <f t="shared" si="116"/>
        <v>LUDOBOPA SL_ ES_B92211838_DOT_EN_2sig_stamped</v>
      </c>
      <c r="CO131" s="102" t="str">
        <f t="shared" si="117"/>
        <v>LUDOBOPA SL_ES_B92211838_DOT_EN_o</v>
      </c>
      <c r="CP131" s="102" t="str">
        <f t="shared" si="118"/>
        <v>LUDOBOPA SL_ES_B92211838_DOT_EN_o_stamped</v>
      </c>
      <c r="CQ131" s="102" t="str">
        <f t="shared" si="119"/>
        <v>LUDOBOPA SL_ES_B92211838_powers</v>
      </c>
      <c r="CR131" s="68" t="s">
        <v>49</v>
      </c>
      <c r="CS131" s="68" t="s">
        <v>49</v>
      </c>
      <c r="CT131" s="61" t="s">
        <v>49</v>
      </c>
      <c r="CU131" s="148">
        <f t="shared" si="100"/>
        <v>0</v>
      </c>
      <c r="CV131" s="56" t="b">
        <v>1</v>
      </c>
      <c r="CW131" s="56" t="b">
        <v>1</v>
      </c>
      <c r="CX131" s="152"/>
      <c r="CY131" s="208"/>
      <c r="CZ131" s="208"/>
      <c r="DA131" s="320"/>
      <c r="DB131" s="320"/>
      <c r="DC131" s="208"/>
      <c r="DD131" s="208"/>
      <c r="DE131" s="320"/>
      <c r="DF131" s="320"/>
      <c r="DG131" s="152"/>
      <c r="DH131" s="152"/>
      <c r="DI131" s="152"/>
      <c r="DJ131" s="808">
        <v>43074</v>
      </c>
      <c r="DK131" s="808" t="s">
        <v>5968</v>
      </c>
      <c r="DL131" s="61"/>
      <c r="DM131" s="161"/>
      <c r="DN131" s="148"/>
      <c r="DO131" s="315">
        <v>43088</v>
      </c>
      <c r="DP131" s="338" t="s">
        <v>7572</v>
      </c>
      <c r="DQ131" s="940"/>
      <c r="DR131" s="342"/>
      <c r="DS131" s="522"/>
      <c r="DT131" s="69" t="s">
        <v>49</v>
      </c>
      <c r="DU131" s="69"/>
      <c r="DV131" s="87"/>
      <c r="DW131" s="87"/>
      <c r="DX131" s="87"/>
      <c r="DY131" s="87"/>
      <c r="DZ131" s="87"/>
      <c r="EA131" s="359" t="str">
        <f t="shared" si="120"/>
        <v>107</v>
      </c>
      <c r="EB131" s="359">
        <v>107</v>
      </c>
      <c r="EC131" s="88"/>
      <c r="ED131" s="88"/>
      <c r="EE131" s="88" t="e">
        <f>IF(CX130=#REF!,"gleich","ungleich")</f>
        <v>#REF!</v>
      </c>
      <c r="EF131" s="186"/>
      <c r="EG131" s="186"/>
      <c r="EH131" s="186"/>
      <c r="EI131" s="186"/>
      <c r="EJ131" s="186"/>
      <c r="EK131" s="186"/>
      <c r="EL131" s="186"/>
      <c r="EM131" s="173"/>
      <c r="EN131" s="186"/>
      <c r="EO131" s="186"/>
      <c r="EP131" s="724"/>
      <c r="EQ131" s="382" t="s">
        <v>6088</v>
      </c>
      <c r="ER131" s="382" t="s">
        <v>6109</v>
      </c>
      <c r="ES131" s="186"/>
      <c r="ET131" s="167"/>
      <c r="EU131" s="182" t="str">
        <f t="shared" si="121"/>
        <v>LUDOBOPA SL, ES_B92211838_sinv.pdf</v>
      </c>
    </row>
    <row r="132" spans="1:151" ht="72">
      <c r="A132" s="1000" t="s">
        <v>971</v>
      </c>
      <c r="B132" s="638" t="s">
        <v>4694</v>
      </c>
      <c r="C132" s="338" t="s">
        <v>42</v>
      </c>
      <c r="D132" s="186" t="s">
        <v>973</v>
      </c>
      <c r="E132" s="186"/>
      <c r="F132" s="186"/>
      <c r="G132" s="186"/>
      <c r="H132" s="186"/>
      <c r="I132" s="191" t="s">
        <v>2625</v>
      </c>
      <c r="J132" s="191"/>
      <c r="K132" s="1164" t="s">
        <v>7531</v>
      </c>
      <c r="L132" s="571" t="s">
        <v>2749</v>
      </c>
      <c r="N132" s="846" t="s">
        <v>1780</v>
      </c>
      <c r="O132" s="384" t="s">
        <v>141</v>
      </c>
      <c r="P132" s="540"/>
      <c r="Q132" s="539">
        <v>100</v>
      </c>
      <c r="R132" s="540">
        <v>0</v>
      </c>
      <c r="S132" s="338"/>
      <c r="T132" s="63"/>
      <c r="U132" s="63"/>
      <c r="V132" s="425">
        <v>100</v>
      </c>
      <c r="W132" s="425">
        <v>50</v>
      </c>
      <c r="X132" s="919">
        <v>0.7</v>
      </c>
      <c r="Y132" s="425">
        <v>2.5</v>
      </c>
      <c r="Z132" s="41" t="s">
        <v>45</v>
      </c>
      <c r="AA132" s="41" t="s">
        <v>45</v>
      </c>
      <c r="AB132" s="188" t="s">
        <v>3212</v>
      </c>
      <c r="AC132" s="13" t="s">
        <v>7377</v>
      </c>
      <c r="AD132" s="813" t="s">
        <v>5689</v>
      </c>
      <c r="AE132" s="723" t="s">
        <v>7697</v>
      </c>
      <c r="AF132" s="356" t="s">
        <v>7675</v>
      </c>
      <c r="AG132" s="419"/>
      <c r="AH132" s="927" t="s">
        <v>192</v>
      </c>
      <c r="AI132" s="63" t="s">
        <v>5764</v>
      </c>
      <c r="AJ132" s="63" t="str">
        <f t="shared" si="77"/>
        <v>NO</v>
      </c>
      <c r="AK132" s="64" t="str">
        <f>VLOOKUP(X132,aux!$G$1:$I$22,2,FALSE)</f>
        <v>zero point seven</v>
      </c>
      <c r="AL132" s="64" t="str">
        <f>VLOOKUP(X132,aux!$G$1:$J$22,4,FALSE)</f>
        <v>null komma sieben</v>
      </c>
      <c r="AM132" s="214">
        <f t="shared" si="101"/>
        <v>70</v>
      </c>
      <c r="AN132" s="214" t="str">
        <f>IF(INT(AM132)=AM132,EnglishNumber(AM132), _xlfn.CONCAT(EnglishNumber(INT(AM132)), " point ", EnglishNumber(ROUND(INT((AM132 - INT(AM132)) * 10),  0)), " ", EnglishNumber(ROUND((AM132 - INT(AM132))*100 - (INT((AM132-INT(AM132))*10)*10), 0))))</f>
        <v>seventy</v>
      </c>
      <c r="AO132" s="214" t="str">
        <f>IF(INT(AM132)=AM132,FctZahl_In_Worten(AM132), _xlfn.CONCAT(FctZahl_In_Worten(INT(AM132)), " komma ", FctZahl_In_Worten(ROUND(INT((AM132 - INT(AM132)) * 10),  0)), " ", FctZahl_In_Worten(ROUND((AM132 - INT(AM132))*100 - (INT((AM132-INT(AM132))*10)*10), 0))))</f>
        <v>siebzig</v>
      </c>
      <c r="AP132" s="64" t="str">
        <f>EnglishNumber(Q132)</f>
        <v>one hundred</v>
      </c>
      <c r="AQ132" s="64" t="str">
        <f>FctZahl_In_Worten(Q132)</f>
        <v>einhundert</v>
      </c>
      <c r="AR132" s="64" t="str">
        <f>FctZahl_In_Worten(R132)</f>
        <v>null</v>
      </c>
      <c r="AS132" s="64" t="str">
        <f>VLOOKUP(V132,aux!$K$1:$M$11,2,FALSE)</f>
        <v>one hundred</v>
      </c>
      <c r="AT132" s="64" t="str">
        <f>VLOOKUP(W132,aux!$K$1:$M$11,2,FALSE)</f>
        <v>fifty</v>
      </c>
      <c r="AU132" s="64" t="str">
        <f t="shared" si="102"/>
        <v/>
      </c>
      <c r="AV132" s="49" t="str">
        <f t="shared" si="103"/>
        <v/>
      </c>
      <c r="AW132" s="65" t="str">
        <f t="shared" si="104"/>
        <v>ES_11914052Y_CPA_EN</v>
      </c>
      <c r="AX132" s="65" t="str">
        <f t="shared" si="105"/>
        <v>ES_11914052Y_DoT_EN</v>
      </c>
      <c r="AY132" s="65" t="str">
        <f t="shared" si="106"/>
        <v>ES_11914052Y_Dis_EN</v>
      </c>
      <c r="AZ132" s="65" t="str">
        <f t="shared" si="107"/>
        <v>ES_11914052Y_CPA_DE</v>
      </c>
      <c r="BA132" s="65" t="str">
        <f t="shared" si="108"/>
        <v>ES_11914052Y_DoT_DE</v>
      </c>
      <c r="BB132" s="65" t="str">
        <f t="shared" si="109"/>
        <v>ES_11914052Y_CPA_ES</v>
      </c>
      <c r="BC132" s="215" t="str">
        <f t="shared" si="110"/>
        <v>ES_11914052Y_DoT_ES</v>
      </c>
      <c r="BD132" s="65" t="str">
        <f t="shared" si="111"/>
        <v>LUIS MARIA IMAZ RUIZ</v>
      </c>
      <c r="BE132" s="64" t="str">
        <f>VLOOKUP(C132,aux!$A$1:$B$260,2,FALSE)</f>
        <v>Spain</v>
      </c>
      <c r="BF132" s="64" t="str">
        <f>VLOOKUP(C132,aux!$A$1:$C$260,3,FALSE)</f>
        <v>Spanien</v>
      </c>
      <c r="BG132" s="66" t="str">
        <f t="shared" si="112"/>
        <v/>
      </c>
      <c r="BH132" s="66" t="str">
        <f t="shared" si="78"/>
        <v/>
      </c>
      <c r="BI132" s="66">
        <f t="shared" si="113"/>
        <v>0</v>
      </c>
      <c r="BJ132" s="66"/>
      <c r="BK132" s="66"/>
      <c r="BL132" s="66" t="str">
        <f t="shared" si="79"/>
        <v/>
      </c>
      <c r="BM132" s="66" t="str">
        <f t="shared" si="80"/>
        <v>und</v>
      </c>
      <c r="BN132" s="66" t="str">
        <f t="shared" si="81"/>
        <v/>
      </c>
      <c r="BO132" s="66" t="str">
        <f t="shared" si="82"/>
        <v>y su</v>
      </c>
      <c r="BP132" s="216" t="str">
        <f>VLOOKUP(X132,aux!$G$1:$I$22,3,FALSE)</f>
        <v xml:space="preserve">cero coma siete </v>
      </c>
      <c r="BQ132" s="66" t="str">
        <f t="shared" si="83"/>
        <v>Por</v>
      </c>
      <c r="BR132" s="66" t="str">
        <f>VLOOKUP(C132,aux!$D$1:$E$307,2,FALSE)</f>
        <v>España</v>
      </c>
      <c r="BS132" s="66" t="str">
        <f t="shared" si="84"/>
        <v>Ciento</v>
      </c>
      <c r="BT132" s="66" t="str">
        <f t="shared" si="85"/>
        <v>Ciento</v>
      </c>
      <c r="BU132" s="66" t="str">
        <f t="shared" si="86"/>
        <v>Cincuenta</v>
      </c>
      <c r="BV132" s="137"/>
      <c r="BW132" s="51"/>
      <c r="BX132" s="137"/>
      <c r="BY132" s="143"/>
      <c r="BZ132" s="137"/>
      <c r="CA132" s="1112">
        <v>42922</v>
      </c>
      <c r="CB132" s="342">
        <v>42922</v>
      </c>
      <c r="CC132" s="342">
        <v>42921</v>
      </c>
      <c r="CD132" s="614" t="s">
        <v>199</v>
      </c>
      <c r="CE132" s="342">
        <v>42923</v>
      </c>
      <c r="CF132" s="434">
        <v>0.79999999999999993</v>
      </c>
      <c r="CG132" s="342">
        <v>42926</v>
      </c>
      <c r="CH132" s="497"/>
      <c r="CI132" s="155"/>
      <c r="CJ132" s="67" t="s">
        <v>2347</v>
      </c>
      <c r="CK132" s="67" t="s">
        <v>2522</v>
      </c>
      <c r="CL132" s="102" t="str">
        <f t="shared" si="114"/>
        <v>LUIS MARIA IMAZ RUIZ_ ES_11914052Y_DOT_EN_2sig</v>
      </c>
      <c r="CM132" s="102" t="str">
        <f t="shared" si="115"/>
        <v>LUIS MARIA IMAZ RUIZ_ES_11914052Y_CPA_EN_2sig</v>
      </c>
      <c r="CN132" s="102" t="str">
        <f t="shared" si="116"/>
        <v>LUIS MARIA IMAZ RUIZ_ ES_11914052Y_DOT_EN_2sig_stamped</v>
      </c>
      <c r="CO132" s="102" t="str">
        <f t="shared" si="117"/>
        <v>LUIS MARIA IMAZ RUIZ_ES_11914052Y_DOT_EN_o</v>
      </c>
      <c r="CP132" s="102" t="str">
        <f t="shared" si="118"/>
        <v>LUIS MARIA IMAZ RUIZ_ES_11914052Y_DOT_EN_o_stamped</v>
      </c>
      <c r="CQ132" s="102" t="str">
        <f t="shared" si="119"/>
        <v>LUIS MARIA IMAZ RUIZ_ES_11914052Y_powers</v>
      </c>
      <c r="CR132" s="68" t="s">
        <v>49</v>
      </c>
      <c r="CS132" s="68" t="s">
        <v>49</v>
      </c>
      <c r="CT132" s="61" t="s">
        <v>49</v>
      </c>
      <c r="CU132" s="148">
        <f t="shared" si="100"/>
        <v>2</v>
      </c>
      <c r="CV132" s="56" t="b">
        <v>1</v>
      </c>
      <c r="CW132" s="56" t="b">
        <v>1</v>
      </c>
      <c r="CX132" s="52"/>
      <c r="CY132" s="148"/>
      <c r="CZ132" s="148"/>
      <c r="DA132" s="315"/>
      <c r="DB132" s="315"/>
      <c r="DC132" s="148"/>
      <c r="DD132" s="148"/>
      <c r="DE132" s="315"/>
      <c r="DF132" s="315"/>
      <c r="DG132" s="61"/>
      <c r="DH132" s="61"/>
      <c r="DI132" s="61"/>
      <c r="DJ132" s="315"/>
      <c r="DK132" s="315"/>
      <c r="DL132" s="61"/>
      <c r="DM132" s="161"/>
      <c r="DN132" s="148"/>
      <c r="DO132" s="315" t="s">
        <v>2755</v>
      </c>
      <c r="DP132" s="338"/>
      <c r="DQ132" s="940"/>
      <c r="DR132" s="342"/>
      <c r="DS132" s="522"/>
      <c r="DT132" s="69" t="s">
        <v>49</v>
      </c>
      <c r="DU132" s="69"/>
      <c r="DV132" s="87"/>
      <c r="DW132" s="87"/>
      <c r="DX132" s="87"/>
      <c r="DY132" s="87"/>
      <c r="DZ132" s="723">
        <v>42928</v>
      </c>
      <c r="EA132" s="359" t="str">
        <f t="shared" si="120"/>
        <v>108</v>
      </c>
      <c r="EB132" s="359">
        <v>108</v>
      </c>
      <c r="EC132" s="88"/>
      <c r="ED132" s="88"/>
      <c r="EE132" s="88" t="e">
        <f>IF(CX131=#REF!,"gleich","ungleich")</f>
        <v>#REF!</v>
      </c>
      <c r="EF132" s="186"/>
      <c r="EG132" s="186"/>
      <c r="EH132" s="186"/>
      <c r="EI132" s="186"/>
      <c r="EJ132" s="186"/>
      <c r="EK132" s="186"/>
      <c r="EL132" s="186"/>
      <c r="EM132" s="173"/>
      <c r="EN132" s="186"/>
      <c r="EO132" s="186"/>
      <c r="EP132" s="724"/>
      <c r="EQ132" s="382" t="s">
        <v>6100</v>
      </c>
      <c r="ER132" s="382" t="s">
        <v>6100</v>
      </c>
      <c r="ES132" s="382"/>
      <c r="ET132" s="108"/>
      <c r="EU132" s="182" t="str">
        <f t="shared" si="121"/>
        <v>LUIS MARIA IMAZ RUIZ, ES_11914052Y_sinv.pdf</v>
      </c>
    </row>
    <row r="133" spans="1:151" ht="120">
      <c r="A133" s="530" t="s">
        <v>422</v>
      </c>
      <c r="B133" s="638" t="s">
        <v>2204</v>
      </c>
      <c r="C133" s="338" t="s">
        <v>42</v>
      </c>
      <c r="D133" s="186" t="s">
        <v>424</v>
      </c>
      <c r="E133" s="186" t="s">
        <v>349</v>
      </c>
      <c r="F133" s="186" t="s">
        <v>200</v>
      </c>
      <c r="G133" s="186" t="s">
        <v>350</v>
      </c>
      <c r="H133" s="186" t="s">
        <v>200</v>
      </c>
      <c r="I133" s="191" t="s">
        <v>173</v>
      </c>
      <c r="J133" s="186" t="s">
        <v>4410</v>
      </c>
      <c r="K133" s="191" t="s">
        <v>4411</v>
      </c>
      <c r="L133" s="571" t="s">
        <v>174</v>
      </c>
      <c r="N133" s="846" t="s">
        <v>1801</v>
      </c>
      <c r="O133" s="384" t="s">
        <v>57</v>
      </c>
      <c r="P133" s="540"/>
      <c r="Q133" s="539">
        <v>1000</v>
      </c>
      <c r="R133" s="540">
        <v>0</v>
      </c>
      <c r="S133" s="338"/>
      <c r="T133" s="63"/>
      <c r="U133" s="63"/>
      <c r="V133" s="425">
        <v>100</v>
      </c>
      <c r="W133" s="425">
        <v>50</v>
      </c>
      <c r="X133" s="919">
        <v>0.75</v>
      </c>
      <c r="Y133" s="425">
        <v>2.5</v>
      </c>
      <c r="Z133" s="41" t="s">
        <v>45</v>
      </c>
      <c r="AA133" s="41" t="s">
        <v>45</v>
      </c>
      <c r="AB133" s="188" t="s">
        <v>3212</v>
      </c>
      <c r="AC133" s="13" t="s">
        <v>7377</v>
      </c>
      <c r="AD133" s="813" t="s">
        <v>5689</v>
      </c>
      <c r="AE133" s="723">
        <v>42928</v>
      </c>
      <c r="AF133" s="186" t="s">
        <v>7680</v>
      </c>
      <c r="AG133" s="419"/>
      <c r="AH133" s="927" t="s">
        <v>38</v>
      </c>
      <c r="AI133" s="63" t="s">
        <v>5764</v>
      </c>
      <c r="AJ133" s="63" t="str">
        <f t="shared" si="77"/>
        <v>NO</v>
      </c>
      <c r="AK133" s="64" t="str">
        <f>VLOOKUP(X133,aux!$G$1:$I$22,2,FALSE)</f>
        <v>zero point seven five</v>
      </c>
      <c r="AL133" s="64" t="str">
        <f>VLOOKUP(X133,aux!$G$1:$J$22,4,FALSE)</f>
        <v>null komma sieben fünf</v>
      </c>
      <c r="AM133" s="214">
        <f t="shared" si="101"/>
        <v>75</v>
      </c>
      <c r="AN133" s="214" t="str">
        <f>IF(INT(AM133)=AM133,EnglishNumber(AM133), _xlfn.CONCAT(EnglishNumber(INT(AM133)), " point ", EnglishNumber(ROUND(INT((AM133 - INT(AM133)) * 10),  0)), " ", EnglishNumber(ROUND((AM133 - INT(AM133))*100 - (INT((AM133-INT(AM133))*10)*10), 0))))</f>
        <v>seventy-five</v>
      </c>
      <c r="AO133" s="214" t="str">
        <f>IF(INT(AM133)=AM133,FctZahl_In_Worten(AM133), _xlfn.CONCAT(FctZahl_In_Worten(INT(AM133)), " komma ", FctZahl_In_Worten(ROUND(INT((AM133 - INT(AM133)) * 10),  0)), " ", FctZahl_In_Worten(ROUND((AM133 - INT(AM133))*100 - (INT((AM133-INT(AM133))*10)*10), 0))))</f>
        <v>fünfundsiebzig</v>
      </c>
      <c r="AP133" s="64" t="str">
        <f>EnglishNumber(Q133)</f>
        <v>one thousand</v>
      </c>
      <c r="AQ133" s="64" t="str">
        <f>FctZahl_In_Worten(Q133)</f>
        <v>eintausend</v>
      </c>
      <c r="AR133" s="64" t="str">
        <f>FctZahl_In_Worten(R133)</f>
        <v>null</v>
      </c>
      <c r="AS133" s="64" t="str">
        <f>VLOOKUP(V133,aux!$K$1:$M$11,2,FALSE)</f>
        <v>one hundred</v>
      </c>
      <c r="AT133" s="64" t="str">
        <f>VLOOKUP(W133,aux!$K$1:$M$11,2,FALSE)</f>
        <v>fifty</v>
      </c>
      <c r="AU133" s="64" t="str">
        <f t="shared" si="102"/>
        <v>For</v>
      </c>
      <c r="AV133" s="49" t="str">
        <f t="shared" si="103"/>
        <v>JUAN LUIS TORTOSA RODRIGUEZ, administrador mancomunado and ALEJANDRO TORTOSA RODRIGUEZ, administrador mancomunado</v>
      </c>
      <c r="AW133" s="65" t="str">
        <f t="shared" si="104"/>
        <v>ES_B53024568_CPA_EN</v>
      </c>
      <c r="AX133" s="65" t="str">
        <f t="shared" si="105"/>
        <v>ES_B53024568_DoT_EN</v>
      </c>
      <c r="AY133" s="65" t="str">
        <f t="shared" si="106"/>
        <v>ES_B53024568_Dis_EN</v>
      </c>
      <c r="AZ133" s="65" t="str">
        <f t="shared" si="107"/>
        <v>ES_B53024568_CPA_DE</v>
      </c>
      <c r="BA133" s="65" t="str">
        <f t="shared" si="108"/>
        <v>ES_B53024568_DoT_DE</v>
      </c>
      <c r="BB133" s="65" t="str">
        <f t="shared" si="109"/>
        <v>ES_B53024568_CPA_ES</v>
      </c>
      <c r="BC133" s="215" t="str">
        <f t="shared" si="110"/>
        <v>ES_B53024568_DoT_ES</v>
      </c>
      <c r="BD133" s="65" t="str">
        <f t="shared" si="111"/>
        <v>LUIS TORTOSA SEGOVIA SL</v>
      </c>
      <c r="BE133" s="64" t="str">
        <f>VLOOKUP(C133,aux!$A$1:$B$260,2,FALSE)</f>
        <v>Spain</v>
      </c>
      <c r="BF133" s="64" t="str">
        <f>VLOOKUP(C133,aux!$A$1:$C$260,3,FALSE)</f>
        <v>Spanien</v>
      </c>
      <c r="BG133" s="66" t="str">
        <f t="shared" si="112"/>
        <v>represented by  JUAN LUIS TORTOSA RODRIGUEZ, administrador mancomunado and ALEJANDRO TORTOSA RODRIGUEZ, administrador mancomunado</v>
      </c>
      <c r="BH133" s="66" t="str">
        <f t="shared" si="78"/>
        <v>representado por JUAN LUIS TORTOSA RODRIGUEZ, administrador mancomunado and ALEJANDRO TORTOSA RODRIGUEZ, administrador mancomunado</v>
      </c>
      <c r="BI133" s="66">
        <f t="shared" si="113"/>
        <v>2</v>
      </c>
      <c r="BJ133" s="66" t="str">
        <f>IF(H133="","","and its")</f>
        <v>and its</v>
      </c>
      <c r="BK133" s="66" t="str">
        <f>IF(I133="","","and its")</f>
        <v>and its</v>
      </c>
      <c r="BL133" s="66" t="str">
        <f t="shared" si="79"/>
        <v>und</v>
      </c>
      <c r="BM133" s="66" t="str">
        <f t="shared" si="80"/>
        <v>und</v>
      </c>
      <c r="BN133" s="66" t="str">
        <f t="shared" si="81"/>
        <v>y su</v>
      </c>
      <c r="BO133" s="66" t="str">
        <f t="shared" si="82"/>
        <v>y su</v>
      </c>
      <c r="BP133" s="216" t="str">
        <f>VLOOKUP(X133,aux!$G$1:$I$22,3,FALSE)</f>
        <v>cero coma siete cinco</v>
      </c>
      <c r="BQ133" s="66" t="str">
        <f t="shared" si="83"/>
        <v>Por</v>
      </c>
      <c r="BR133" s="66" t="str">
        <f>VLOOKUP(C133,aux!$D$1:$E$307,2,FALSE)</f>
        <v>España</v>
      </c>
      <c r="BS133" s="66" t="str">
        <f t="shared" si="84"/>
        <v>Un Mil</v>
      </c>
      <c r="BT133" s="66" t="str">
        <f t="shared" si="85"/>
        <v>Ciento</v>
      </c>
      <c r="BU133" s="66" t="str">
        <f t="shared" si="86"/>
        <v>Cincuenta</v>
      </c>
      <c r="BV133" s="137"/>
      <c r="BW133" s="51"/>
      <c r="BX133" s="137"/>
      <c r="BY133" s="143"/>
      <c r="BZ133" s="137"/>
      <c r="CA133" s="1112">
        <v>42920</v>
      </c>
      <c r="CB133" s="342">
        <v>42919</v>
      </c>
      <c r="CC133" s="342">
        <v>42920</v>
      </c>
      <c r="CD133" s="614" t="s">
        <v>199</v>
      </c>
      <c r="CE133" s="342">
        <v>42921</v>
      </c>
      <c r="CF133" s="614" t="s">
        <v>199</v>
      </c>
      <c r="CG133" s="342">
        <v>42922</v>
      </c>
      <c r="CH133" s="497"/>
      <c r="CI133" s="155">
        <v>1</v>
      </c>
      <c r="CJ133" s="67" t="s">
        <v>2348</v>
      </c>
      <c r="CK133" s="67" t="s">
        <v>2523</v>
      </c>
      <c r="CL133" s="102" t="str">
        <f t="shared" si="114"/>
        <v>LUIS TORTOSA SEGOVIA SL_ ES_B53024568_DOT_EN_2sig</v>
      </c>
      <c r="CM133" s="102" t="str">
        <f t="shared" si="115"/>
        <v>LUIS TORTOSA SEGOVIA SL_ES_B53024568_CPA_EN_2sig</v>
      </c>
      <c r="CN133" s="102" t="str">
        <f t="shared" si="116"/>
        <v>LUIS TORTOSA SEGOVIA SL_ ES_B53024568_DOT_EN_2sig_stamped</v>
      </c>
      <c r="CO133" s="102" t="str">
        <f t="shared" si="117"/>
        <v>LUIS TORTOSA SEGOVIA SL_ES_B53024568_DOT_EN_o</v>
      </c>
      <c r="CP133" s="102" t="str">
        <f t="shared" si="118"/>
        <v>LUIS TORTOSA SEGOVIA SL_ES_B53024568_DOT_EN_o_stamped</v>
      </c>
      <c r="CQ133" s="102" t="str">
        <f t="shared" si="119"/>
        <v>LUIS TORTOSA SEGOVIA SL_ES_B53024568_powers</v>
      </c>
      <c r="CR133" s="68" t="s">
        <v>49</v>
      </c>
      <c r="CS133" s="68" t="s">
        <v>49</v>
      </c>
      <c r="CT133" s="61" t="s">
        <v>49</v>
      </c>
      <c r="CU133" s="148">
        <f t="shared" si="100"/>
        <v>1</v>
      </c>
      <c r="CV133" s="56" t="b">
        <v>1</v>
      </c>
      <c r="CW133" s="56" t="b">
        <v>1</v>
      </c>
      <c r="CX133" s="52"/>
      <c r="CY133" s="148"/>
      <c r="CZ133" s="148"/>
      <c r="DA133" s="315"/>
      <c r="DB133" s="315"/>
      <c r="DC133" s="148"/>
      <c r="DD133" s="148"/>
      <c r="DE133" s="315"/>
      <c r="DF133" s="315"/>
      <c r="DG133" s="61"/>
      <c r="DH133" s="61"/>
      <c r="DI133" s="61"/>
      <c r="DJ133" s="315"/>
      <c r="DK133" s="315"/>
      <c r="DL133" s="61"/>
      <c r="DM133" s="161"/>
      <c r="DN133" s="148"/>
      <c r="DO133" s="315" t="s">
        <v>3001</v>
      </c>
      <c r="DP133" s="338"/>
      <c r="DQ133" s="940"/>
      <c r="DR133" s="342"/>
      <c r="DS133" s="522"/>
      <c r="DT133" s="69" t="s">
        <v>49</v>
      </c>
      <c r="DU133" s="69"/>
      <c r="DV133" s="87"/>
      <c r="DW133" s="87"/>
      <c r="DX133" s="87"/>
      <c r="DY133" s="87"/>
      <c r="DZ133" s="87"/>
      <c r="EA133" s="359" t="str">
        <f t="shared" si="120"/>
        <v>109</v>
      </c>
      <c r="EB133" s="359">
        <v>109</v>
      </c>
      <c r="EC133" s="88"/>
      <c r="ED133" s="88"/>
      <c r="EE133" s="88" t="e">
        <f>IF(CX132=#REF!,"gleich","ungleich")</f>
        <v>#REF!</v>
      </c>
      <c r="EF133" s="186"/>
      <c r="EG133" s="186"/>
      <c r="EH133" s="186"/>
      <c r="EI133" s="186"/>
      <c r="EJ133" s="186"/>
      <c r="EK133" s="186"/>
      <c r="EL133" s="186"/>
      <c r="EM133" s="173"/>
      <c r="EN133" s="186"/>
      <c r="EO133" s="186"/>
      <c r="EP133" s="724"/>
      <c r="EQ133" s="382" t="s">
        <v>6088</v>
      </c>
      <c r="ER133" s="382" t="s">
        <v>6109</v>
      </c>
      <c r="ES133" s="186"/>
      <c r="ET133" s="167"/>
      <c r="EU133" s="182" t="str">
        <f t="shared" si="121"/>
        <v>LUIS TORTOSA SEGOVIA SL, ES_B53024568_sinv.pdf</v>
      </c>
    </row>
    <row r="134" spans="1:151" ht="96">
      <c r="A134" s="1000" t="s">
        <v>430</v>
      </c>
      <c r="B134" s="638" t="s">
        <v>4697</v>
      </c>
      <c r="C134" s="338" t="s">
        <v>42</v>
      </c>
      <c r="D134" s="186" t="s">
        <v>2645</v>
      </c>
      <c r="E134" s="186"/>
      <c r="F134" s="186"/>
      <c r="G134" s="186"/>
      <c r="H134" s="186"/>
      <c r="I134" s="191" t="s">
        <v>310</v>
      </c>
      <c r="J134" s="191" t="s">
        <v>3258</v>
      </c>
      <c r="K134" s="191" t="s">
        <v>2643</v>
      </c>
      <c r="L134" s="500" t="s">
        <v>186</v>
      </c>
      <c r="M134" s="1072"/>
      <c r="N134" s="846" t="s">
        <v>1727</v>
      </c>
      <c r="O134" s="384" t="s">
        <v>1724</v>
      </c>
      <c r="P134" s="540">
        <v>10</v>
      </c>
      <c r="Q134" s="539">
        <v>100</v>
      </c>
      <c r="R134" s="540">
        <v>0</v>
      </c>
      <c r="S134" s="338"/>
      <c r="T134" s="63"/>
      <c r="U134" s="63"/>
      <c r="V134" s="425">
        <v>0</v>
      </c>
      <c r="W134" s="425">
        <v>0</v>
      </c>
      <c r="X134" s="919">
        <v>0.7</v>
      </c>
      <c r="Y134" s="425">
        <v>2.5</v>
      </c>
      <c r="Z134" s="41" t="s">
        <v>45</v>
      </c>
      <c r="AA134" s="41" t="s">
        <v>45</v>
      </c>
      <c r="AB134" s="188" t="s">
        <v>3212</v>
      </c>
      <c r="AC134" s="13" t="s">
        <v>7377</v>
      </c>
      <c r="AD134" s="813" t="s">
        <v>5689</v>
      </c>
      <c r="AE134" s="723">
        <v>42928</v>
      </c>
      <c r="AF134" s="356"/>
      <c r="AG134" s="419"/>
      <c r="AH134" s="927" t="s">
        <v>192</v>
      </c>
      <c r="AI134" s="63" t="s">
        <v>5764</v>
      </c>
      <c r="AJ134" s="63" t="str">
        <f t="shared" si="77"/>
        <v>NO</v>
      </c>
      <c r="AK134" s="64" t="str">
        <f>VLOOKUP(X134,aux!$G$1:$I$22,2,FALSE)</f>
        <v>zero point seven</v>
      </c>
      <c r="AL134" s="64" t="str">
        <f>VLOOKUP(X134,aux!$G$1:$J$22,4,FALSE)</f>
        <v>null komma sieben</v>
      </c>
      <c r="AM134" s="214">
        <f t="shared" si="101"/>
        <v>70</v>
      </c>
      <c r="AN134" s="214" t="str">
        <f>IF(INT(AM134)=AM134,EnglishNumber(AM134), _xlfn.CONCAT(EnglishNumber(INT(AM134)), " point ", EnglishNumber(ROUND(INT((AM134 - INT(AM134)) * 10),  0)), " ", EnglishNumber(ROUND((AM134 - INT(AM134))*100 - (INT((AM134-INT(AM134))*10)*10), 0))))</f>
        <v>seventy</v>
      </c>
      <c r="AO134" s="214" t="str">
        <f>IF(INT(AM134)=AM134,FctZahl_In_Worten(AM134), _xlfn.CONCAT(FctZahl_In_Worten(INT(AM134)), " komma ", FctZahl_In_Worten(ROUND(INT((AM134 - INT(AM134)) * 10),  0)), " ", FctZahl_In_Worten(ROUND((AM134 - INT(AM134))*100 - (INT((AM134-INT(AM134))*10)*10), 0))))</f>
        <v>siebzig</v>
      </c>
      <c r="AP134" s="64" t="str">
        <f>EnglishNumber(Q134)</f>
        <v>one hundred</v>
      </c>
      <c r="AQ134" s="64" t="str">
        <f>FctZahl_In_Worten(Q134)</f>
        <v>einhundert</v>
      </c>
      <c r="AR134" s="64" t="str">
        <f>FctZahl_In_Worten(R134)</f>
        <v>null</v>
      </c>
      <c r="AS134" s="64" t="str">
        <f>VLOOKUP(V134,aux!$K$1:$M$11,2,FALSE)</f>
        <v>zero</v>
      </c>
      <c r="AT134" s="64" t="str">
        <f>VLOOKUP(W134,aux!$K$1:$M$11,2,FALSE)</f>
        <v>zero</v>
      </c>
      <c r="AU134" s="64" t="str">
        <f t="shared" si="102"/>
        <v/>
      </c>
      <c r="AV134" s="49" t="str">
        <f t="shared" si="103"/>
        <v/>
      </c>
      <c r="AW134" s="65" t="str">
        <f t="shared" si="104"/>
        <v>ES_45585217E_CPA_EN</v>
      </c>
      <c r="AX134" s="65" t="str">
        <f t="shared" si="105"/>
        <v>ES_45585217E_DoT_EN</v>
      </c>
      <c r="AY134" s="65" t="str">
        <f t="shared" si="106"/>
        <v>ES_45585217E_Dis_EN</v>
      </c>
      <c r="AZ134" s="65" t="str">
        <f t="shared" si="107"/>
        <v>ES_45585217E_CPA_DE</v>
      </c>
      <c r="BA134" s="65" t="str">
        <f t="shared" si="108"/>
        <v>ES_45585217E_DoT_DE</v>
      </c>
      <c r="BB134" s="65" t="str">
        <f t="shared" si="109"/>
        <v>ES_45585217E_CPA_ES</v>
      </c>
      <c r="BC134" s="215" t="str">
        <f t="shared" si="110"/>
        <v>ES_45585217E_DoT_ES</v>
      </c>
      <c r="BD134" s="65" t="str">
        <f t="shared" si="111"/>
        <v>MANUEL FRANCISCO CRESPO AGÜERO</v>
      </c>
      <c r="BE134" s="64" t="str">
        <f>VLOOKUP(C134,aux!$A$1:$B$260,2,FALSE)</f>
        <v>Spain</v>
      </c>
      <c r="BF134" s="64" t="str">
        <f>VLOOKUP(C134,aux!$A$1:$C$260,3,FALSE)</f>
        <v>Spanien</v>
      </c>
      <c r="BG134" s="66" t="str">
        <f t="shared" si="112"/>
        <v/>
      </c>
      <c r="BH134" s="66" t="str">
        <f t="shared" si="78"/>
        <v/>
      </c>
      <c r="BI134" s="66">
        <f t="shared" si="113"/>
        <v>0</v>
      </c>
      <c r="BJ134" s="66" t="str">
        <f>IF(H134="","","and its")</f>
        <v/>
      </c>
      <c r="BK134" s="66" t="str">
        <f>IF(I134="","","and its")</f>
        <v>and its</v>
      </c>
      <c r="BL134" s="66" t="str">
        <f t="shared" si="79"/>
        <v/>
      </c>
      <c r="BM134" s="66" t="str">
        <f t="shared" si="80"/>
        <v>und</v>
      </c>
      <c r="BN134" s="66" t="str">
        <f t="shared" si="81"/>
        <v/>
      </c>
      <c r="BO134" s="66" t="str">
        <f t="shared" si="82"/>
        <v>y su</v>
      </c>
      <c r="BP134" s="216" t="str">
        <f>VLOOKUP(X134,aux!$G$1:$I$22,3,FALSE)</f>
        <v xml:space="preserve">cero coma siete </v>
      </c>
      <c r="BQ134" s="66" t="str">
        <f t="shared" si="83"/>
        <v>Por</v>
      </c>
      <c r="BR134" s="66" t="str">
        <f>VLOOKUP(C134,aux!$D$1:$E$307,2,FALSE)</f>
        <v>España</v>
      </c>
      <c r="BS134" s="66" t="str">
        <f t="shared" si="84"/>
        <v>Ciento</v>
      </c>
      <c r="BT134" s="66" t="str">
        <f t="shared" si="85"/>
        <v>Cero</v>
      </c>
      <c r="BU134" s="66" t="str">
        <f t="shared" si="86"/>
        <v>Cero</v>
      </c>
      <c r="BV134" s="137"/>
      <c r="BW134" s="51"/>
      <c r="BX134" s="137"/>
      <c r="BY134" s="143"/>
      <c r="BZ134" s="137"/>
      <c r="CA134" s="1112">
        <v>42920</v>
      </c>
      <c r="CB134" s="342">
        <v>42920</v>
      </c>
      <c r="CC134" s="342">
        <v>42921</v>
      </c>
      <c r="CD134" s="614" t="s">
        <v>199</v>
      </c>
      <c r="CE134" s="342">
        <v>42922</v>
      </c>
      <c r="CF134" s="614" t="s">
        <v>199</v>
      </c>
      <c r="CG134" s="342">
        <v>42926</v>
      </c>
      <c r="CH134" s="497"/>
      <c r="CI134" s="155"/>
      <c r="CJ134" s="61" t="s">
        <v>2349</v>
      </c>
      <c r="CK134" s="67" t="s">
        <v>2524</v>
      </c>
      <c r="CL134" s="102" t="str">
        <f t="shared" si="114"/>
        <v>MANUEL FRANCISCO CRESPO AGÜERO_ ES_45585217E_DOT_EN_2sig</v>
      </c>
      <c r="CM134" s="102" t="str">
        <f t="shared" si="115"/>
        <v>MANUEL FRANCISCO CRESPO AGÜERO_ES_45585217E_CPA_EN_2sig</v>
      </c>
      <c r="CN134" s="102" t="str">
        <f t="shared" si="116"/>
        <v>MANUEL FRANCISCO CRESPO AGÜERO_ ES_45585217E_DOT_EN_2sig_stamped</v>
      </c>
      <c r="CO134" s="102" t="str">
        <f t="shared" si="117"/>
        <v>MANUEL FRANCISCO CRESPO AGÜERO_ES_45585217E_DOT_EN_o</v>
      </c>
      <c r="CP134" s="102" t="str">
        <f t="shared" si="118"/>
        <v>MANUEL FRANCISCO CRESPO AGÜERO_ES_45585217E_DOT_EN_o_stamped</v>
      </c>
      <c r="CQ134" s="102" t="str">
        <f t="shared" si="119"/>
        <v>MANUEL FRANCISCO CRESPO AGÜERO_ES_45585217E_powers</v>
      </c>
      <c r="CR134" s="68" t="s">
        <v>49</v>
      </c>
      <c r="CS134" s="68" t="s">
        <v>49</v>
      </c>
      <c r="CT134" s="61" t="s">
        <v>49</v>
      </c>
      <c r="CU134" s="148">
        <f t="shared" si="100"/>
        <v>1</v>
      </c>
      <c r="CV134" s="56" t="b">
        <v>1</v>
      </c>
      <c r="CW134" s="56" t="b">
        <v>1</v>
      </c>
      <c r="CX134" s="52"/>
      <c r="CY134" s="148"/>
      <c r="CZ134" s="148"/>
      <c r="DA134" s="315"/>
      <c r="DB134" s="315"/>
      <c r="DC134" s="148"/>
      <c r="DD134" s="148"/>
      <c r="DE134" s="315"/>
      <c r="DF134" s="315"/>
      <c r="DG134" s="61"/>
      <c r="DH134" s="61"/>
      <c r="DI134" s="61"/>
      <c r="DJ134" s="315"/>
      <c r="DK134" s="315"/>
      <c r="DL134" s="61"/>
      <c r="DM134" s="161"/>
      <c r="DN134" s="148"/>
      <c r="DO134" s="315" t="s">
        <v>2632</v>
      </c>
      <c r="DP134" s="338"/>
      <c r="DQ134" s="940"/>
      <c r="DR134" s="342"/>
      <c r="DS134" s="522"/>
      <c r="DT134" s="69" t="s">
        <v>49</v>
      </c>
      <c r="DU134" s="69"/>
      <c r="DV134" s="87"/>
      <c r="DW134" s="87"/>
      <c r="DX134" s="87"/>
      <c r="DY134" s="87"/>
      <c r="DZ134" s="87"/>
      <c r="EA134" s="359" t="str">
        <f t="shared" si="120"/>
        <v>110</v>
      </c>
      <c r="EB134" s="359">
        <v>110</v>
      </c>
      <c r="EC134" s="88"/>
      <c r="ED134" s="88"/>
      <c r="EE134" s="88" t="e">
        <f>IF(CX133=#REF!,"gleich","ungleich")</f>
        <v>#REF!</v>
      </c>
      <c r="EF134" s="186"/>
      <c r="EG134" s="186"/>
      <c r="EH134" s="186"/>
      <c r="EI134" s="186"/>
      <c r="EJ134" s="186"/>
      <c r="EK134" s="186"/>
      <c r="EL134" s="186"/>
      <c r="EM134" s="173"/>
      <c r="EN134" s="186"/>
      <c r="EO134" s="186"/>
      <c r="EP134" s="724"/>
      <c r="EQ134" s="382" t="s">
        <v>6100</v>
      </c>
      <c r="ER134" s="382" t="s">
        <v>6100</v>
      </c>
      <c r="ES134" s="382"/>
      <c r="ET134" s="108"/>
      <c r="EU134" s="182" t="str">
        <f t="shared" si="121"/>
        <v>MANUEL FRANCISCO CRESPO AGÜERO, ES_45585217E_sinv.pdf</v>
      </c>
    </row>
    <row r="135" spans="1:151" ht="84">
      <c r="A135" s="530" t="s">
        <v>808</v>
      </c>
      <c r="B135" s="638" t="s">
        <v>4698</v>
      </c>
      <c r="C135" s="338" t="s">
        <v>42</v>
      </c>
      <c r="D135" s="186" t="s">
        <v>3331</v>
      </c>
      <c r="E135" s="186"/>
      <c r="F135" s="186"/>
      <c r="G135" s="186"/>
      <c r="H135" s="186"/>
      <c r="I135" s="191" t="s">
        <v>2994</v>
      </c>
      <c r="J135" s="191"/>
      <c r="K135" s="191"/>
      <c r="L135" s="500" t="s">
        <v>413</v>
      </c>
      <c r="M135" s="1072"/>
      <c r="N135" s="846" t="s">
        <v>415</v>
      </c>
      <c r="O135" s="384" t="s">
        <v>416</v>
      </c>
      <c r="P135" s="540"/>
      <c r="Q135" s="539">
        <v>100</v>
      </c>
      <c r="R135" s="540">
        <v>0</v>
      </c>
      <c r="S135" s="338"/>
      <c r="T135" s="63"/>
      <c r="U135" s="63"/>
      <c r="V135" s="425">
        <v>0</v>
      </c>
      <c r="W135" s="425">
        <v>0</v>
      </c>
      <c r="X135" s="919">
        <v>0.75</v>
      </c>
      <c r="Y135" s="425">
        <v>2.5</v>
      </c>
      <c r="Z135" s="41" t="s">
        <v>45</v>
      </c>
      <c r="AA135" s="41" t="s">
        <v>45</v>
      </c>
      <c r="AB135" s="188" t="s">
        <v>3212</v>
      </c>
      <c r="AC135" s="13" t="s">
        <v>7377</v>
      </c>
      <c r="AD135" s="813" t="s">
        <v>5689</v>
      </c>
      <c r="AE135" s="723">
        <v>42928</v>
      </c>
      <c r="AF135" s="356" t="s">
        <v>1926</v>
      </c>
      <c r="AG135" s="419"/>
      <c r="AH135" s="927" t="s">
        <v>192</v>
      </c>
      <c r="AI135" s="63" t="s">
        <v>5764</v>
      </c>
      <c r="AJ135" s="63" t="str">
        <f t="shared" si="77"/>
        <v>NO</v>
      </c>
      <c r="AK135" s="64" t="str">
        <f>VLOOKUP(X135,aux!$G$1:$I$22,2,FALSE)</f>
        <v>zero point seven five</v>
      </c>
      <c r="AL135" s="64" t="str">
        <f>VLOOKUP(X135,aux!$G$1:$J$22,4,FALSE)</f>
        <v>null komma sieben fünf</v>
      </c>
      <c r="AM135" s="214">
        <f t="shared" si="101"/>
        <v>75</v>
      </c>
      <c r="AN135" s="214" t="str">
        <f>IF(INT(AM135)=AM135,EnglishNumber(AM135), _xlfn.CONCAT(EnglishNumber(INT(AM135)), " point ", EnglishNumber(ROUND(INT((AM135 - INT(AM135)) * 10),  0)), " ", EnglishNumber(ROUND((AM135 - INT(AM135))*100 - (INT((AM135-INT(AM135))*10)*10), 0))))</f>
        <v>seventy-five</v>
      </c>
      <c r="AO135" s="214" t="str">
        <f>IF(INT(AM135)=AM135,FctZahl_In_Worten(AM135), _xlfn.CONCAT(FctZahl_In_Worten(INT(AM135)), " komma ", FctZahl_In_Worten(ROUND(INT((AM135 - INT(AM135)) * 10),  0)), " ", FctZahl_In_Worten(ROUND((AM135 - INT(AM135))*100 - (INT((AM135-INT(AM135))*10)*10), 0))))</f>
        <v>fünfundsiebzig</v>
      </c>
      <c r="AP135" s="64" t="str">
        <f>EnglishNumber(Q135)</f>
        <v>one hundred</v>
      </c>
      <c r="AQ135" s="64" t="str">
        <f>FctZahl_In_Worten(Q135)</f>
        <v>einhundert</v>
      </c>
      <c r="AR135" s="64" t="str">
        <f>FctZahl_In_Worten(R135)</f>
        <v>null</v>
      </c>
      <c r="AS135" s="64" t="str">
        <f>VLOOKUP(V135,aux!$K$1:$M$11,2,FALSE)</f>
        <v>zero</v>
      </c>
      <c r="AT135" s="64" t="str">
        <f>VLOOKUP(W135,aux!$K$1:$M$11,2,FALSE)</f>
        <v>zero</v>
      </c>
      <c r="AU135" s="64" t="str">
        <f t="shared" si="102"/>
        <v/>
      </c>
      <c r="AV135" s="49" t="str">
        <f t="shared" si="103"/>
        <v/>
      </c>
      <c r="AW135" s="65" t="str">
        <f t="shared" si="104"/>
        <v>ES_52812827C_CPA_EN</v>
      </c>
      <c r="AX135" s="65" t="str">
        <f t="shared" si="105"/>
        <v>ES_52812827C_DoT_EN</v>
      </c>
      <c r="AY135" s="65" t="str">
        <f t="shared" si="106"/>
        <v>ES_52812827C_Dis_EN</v>
      </c>
      <c r="AZ135" s="65" t="str">
        <f t="shared" si="107"/>
        <v>ES_52812827C_CPA_DE</v>
      </c>
      <c r="BA135" s="65" t="str">
        <f t="shared" si="108"/>
        <v>ES_52812827C_DoT_DE</v>
      </c>
      <c r="BB135" s="65" t="str">
        <f t="shared" si="109"/>
        <v>ES_52812827C_CPA_ES</v>
      </c>
      <c r="BC135" s="215" t="str">
        <f t="shared" si="110"/>
        <v>ES_52812827C_DoT_ES</v>
      </c>
      <c r="BD135" s="65" t="str">
        <f t="shared" si="111"/>
        <v>MARAVILLAS FERNANDEZ SANCHEZ</v>
      </c>
      <c r="BE135" s="64" t="str">
        <f>VLOOKUP(C135,aux!$A$1:$B$260,2,FALSE)</f>
        <v>Spain</v>
      </c>
      <c r="BF135" s="64" t="str">
        <f>VLOOKUP(C135,aux!$A$1:$C$260,3,FALSE)</f>
        <v>Spanien</v>
      </c>
      <c r="BG135" s="66" t="str">
        <f t="shared" si="112"/>
        <v/>
      </c>
      <c r="BH135" s="66" t="str">
        <f t="shared" si="78"/>
        <v/>
      </c>
      <c r="BI135" s="66">
        <f t="shared" si="113"/>
        <v>0</v>
      </c>
      <c r="BJ135" s="66"/>
      <c r="BK135" s="66"/>
      <c r="BL135" s="66" t="str">
        <f t="shared" si="79"/>
        <v/>
      </c>
      <c r="BM135" s="66" t="str">
        <f t="shared" si="80"/>
        <v>und</v>
      </c>
      <c r="BN135" s="66" t="str">
        <f t="shared" si="81"/>
        <v/>
      </c>
      <c r="BO135" s="66" t="str">
        <f t="shared" si="82"/>
        <v>y su</v>
      </c>
      <c r="BP135" s="216" t="str">
        <f>VLOOKUP(X135,aux!$G$1:$I$22,3,FALSE)</f>
        <v>cero coma siete cinco</v>
      </c>
      <c r="BQ135" s="66" t="str">
        <f t="shared" si="83"/>
        <v>Por</v>
      </c>
      <c r="BR135" s="66" t="str">
        <f>VLOOKUP(C135,aux!$D$1:$E$307,2,FALSE)</f>
        <v>España</v>
      </c>
      <c r="BS135" s="66" t="str">
        <f t="shared" si="84"/>
        <v>Ciento</v>
      </c>
      <c r="BT135" s="66" t="str">
        <f t="shared" si="85"/>
        <v>Cero</v>
      </c>
      <c r="BU135" s="66" t="str">
        <f t="shared" si="86"/>
        <v>Cero</v>
      </c>
      <c r="BV135" s="137"/>
      <c r="BW135" s="51"/>
      <c r="BX135" s="137"/>
      <c r="BY135" s="143"/>
      <c r="BZ135" s="137"/>
      <c r="CA135" s="1112">
        <v>42921</v>
      </c>
      <c r="CB135" s="342">
        <v>42921</v>
      </c>
      <c r="CC135" s="342">
        <v>42920</v>
      </c>
      <c r="CD135" s="614" t="s">
        <v>199</v>
      </c>
      <c r="CE135" s="342">
        <v>42921</v>
      </c>
      <c r="CF135" s="614" t="s">
        <v>199</v>
      </c>
      <c r="CG135" s="342">
        <v>42923</v>
      </c>
      <c r="CH135" s="497"/>
      <c r="CI135" s="155">
        <v>2</v>
      </c>
      <c r="CJ135" s="67" t="s">
        <v>2350</v>
      </c>
      <c r="CK135" s="67" t="s">
        <v>2525</v>
      </c>
      <c r="CL135" s="102" t="str">
        <f t="shared" si="114"/>
        <v>MARAVILLAS FERNANDEZ SANCHEZ_ ES_52812827C_DOT_EN_2sig</v>
      </c>
      <c r="CM135" s="102" t="str">
        <f t="shared" si="115"/>
        <v>MARAVILLAS FERNANDEZ SANCHEZ_ES_52812827C_CPA_EN_2sig</v>
      </c>
      <c r="CN135" s="102" t="str">
        <f t="shared" si="116"/>
        <v>MARAVILLAS FERNANDEZ SANCHEZ_ ES_52812827C_DOT_EN_2sig_stamped</v>
      </c>
      <c r="CO135" s="102" t="str">
        <f t="shared" si="117"/>
        <v>MARAVILLAS FERNANDEZ SANCHEZ_ES_52812827C_DOT_EN_o</v>
      </c>
      <c r="CP135" s="102" t="str">
        <f t="shared" si="118"/>
        <v>MARAVILLAS FERNANDEZ SANCHEZ_ES_52812827C_DOT_EN_o_stamped</v>
      </c>
      <c r="CQ135" s="102" t="str">
        <f t="shared" si="119"/>
        <v>MARAVILLAS FERNANDEZ SANCHEZ_ES_52812827C_powers</v>
      </c>
      <c r="CR135" s="68" t="s">
        <v>49</v>
      </c>
      <c r="CS135" s="68" t="s">
        <v>49</v>
      </c>
      <c r="CT135" s="61" t="s">
        <v>49</v>
      </c>
      <c r="CU135" s="148">
        <f t="shared" si="100"/>
        <v>1</v>
      </c>
      <c r="CV135" s="56" t="b">
        <v>1</v>
      </c>
      <c r="CW135" s="56" t="b">
        <v>1</v>
      </c>
      <c r="CX135" s="52"/>
      <c r="CY135" s="148"/>
      <c r="CZ135" s="148"/>
      <c r="DA135" s="315"/>
      <c r="DB135" s="315"/>
      <c r="DC135" s="148"/>
      <c r="DD135" s="148"/>
      <c r="DE135" s="315"/>
      <c r="DF135" s="315"/>
      <c r="DG135" s="61"/>
      <c r="DH135" s="61"/>
      <c r="DI135" s="61"/>
      <c r="DJ135" s="315"/>
      <c r="DK135" s="315"/>
      <c r="DL135" s="61"/>
      <c r="DM135" s="161"/>
      <c r="DN135" s="148"/>
      <c r="DO135" s="315"/>
      <c r="DP135" s="338"/>
      <c r="DQ135" s="940"/>
      <c r="DR135" s="342"/>
      <c r="DS135" s="522"/>
      <c r="DT135" s="69" t="s">
        <v>49</v>
      </c>
      <c r="DU135" s="69"/>
      <c r="DV135" s="87"/>
      <c r="DW135" s="87"/>
      <c r="DX135" s="87"/>
      <c r="DY135" s="87"/>
      <c r="DZ135" s="87"/>
      <c r="EA135" s="359" t="str">
        <f t="shared" si="120"/>
        <v>111</v>
      </c>
      <c r="EB135" s="359">
        <v>111</v>
      </c>
      <c r="EC135" s="88"/>
      <c r="ED135" s="88"/>
      <c r="EE135" s="88" t="e">
        <f>IF(CX134=#REF!,"gleich","ungleich")</f>
        <v>#REF!</v>
      </c>
      <c r="EF135" s="186"/>
      <c r="EG135" s="186"/>
      <c r="EH135" s="186"/>
      <c r="EI135" s="186"/>
      <c r="EJ135" s="186"/>
      <c r="EK135" s="186"/>
      <c r="EL135" s="186"/>
      <c r="EM135" s="173"/>
      <c r="EN135" s="186"/>
      <c r="EO135" s="186"/>
      <c r="EP135" s="724"/>
      <c r="EQ135" s="382" t="s">
        <v>6100</v>
      </c>
      <c r="ER135" s="382" t="s">
        <v>6100</v>
      </c>
      <c r="ES135" s="186"/>
      <c r="ET135" s="108"/>
      <c r="EU135" s="182" t="str">
        <f t="shared" si="121"/>
        <v>MARAVILLAS FERNANDEZ SANCHEZ, ES_52812827C_sinv.pdf</v>
      </c>
    </row>
    <row r="136" spans="1:151" ht="63.75">
      <c r="A136" s="1000" t="s">
        <v>823</v>
      </c>
      <c r="B136" s="638" t="s">
        <v>4699</v>
      </c>
      <c r="C136" s="338" t="s">
        <v>42</v>
      </c>
      <c r="D136" s="186" t="s">
        <v>819</v>
      </c>
      <c r="E136" s="186"/>
      <c r="F136" s="186"/>
      <c r="G136" s="186"/>
      <c r="H136" s="186"/>
      <c r="I136" s="191" t="s">
        <v>2817</v>
      </c>
      <c r="J136" s="191" t="s">
        <v>5353</v>
      </c>
      <c r="K136" s="191" t="s">
        <v>5354</v>
      </c>
      <c r="L136" s="571" t="s">
        <v>821</v>
      </c>
      <c r="N136" s="846" t="s">
        <v>2101</v>
      </c>
      <c r="O136" s="384" t="s">
        <v>759</v>
      </c>
      <c r="P136" s="540"/>
      <c r="Q136" s="539">
        <v>100</v>
      </c>
      <c r="R136" s="540">
        <v>0</v>
      </c>
      <c r="S136" s="338"/>
      <c r="T136" s="63"/>
      <c r="U136" s="63"/>
      <c r="V136" s="425">
        <v>0</v>
      </c>
      <c r="W136" s="425">
        <v>0</v>
      </c>
      <c r="X136" s="919">
        <v>0.75</v>
      </c>
      <c r="Y136" s="425">
        <v>2.5</v>
      </c>
      <c r="Z136" s="41" t="s">
        <v>45</v>
      </c>
      <c r="AA136" s="41" t="s">
        <v>45</v>
      </c>
      <c r="AB136" s="188" t="s">
        <v>3212</v>
      </c>
      <c r="AC136" s="13" t="s">
        <v>7377</v>
      </c>
      <c r="AD136" s="813" t="s">
        <v>5689</v>
      </c>
      <c r="AE136" s="723">
        <v>42928</v>
      </c>
      <c r="AF136" s="356" t="s">
        <v>816</v>
      </c>
      <c r="AG136" s="419"/>
      <c r="AH136" s="927" t="s">
        <v>192</v>
      </c>
      <c r="AI136" s="63" t="s">
        <v>5764</v>
      </c>
      <c r="AJ136" s="63" t="str">
        <f t="shared" si="77"/>
        <v>NO</v>
      </c>
      <c r="AK136" s="64" t="str">
        <f>VLOOKUP(X136,aux!$G$1:$I$22,2,FALSE)</f>
        <v>zero point seven five</v>
      </c>
      <c r="AL136" s="64" t="str">
        <f>VLOOKUP(X136,aux!$G$1:$J$22,4,FALSE)</f>
        <v>null komma sieben fünf</v>
      </c>
      <c r="AM136" s="214">
        <f t="shared" si="101"/>
        <v>75</v>
      </c>
      <c r="AN136" s="214" t="str">
        <f>IF(INT(AM136)=AM136,EnglishNumber(AM136), _xlfn.CONCAT(EnglishNumber(INT(AM136)), " point ", EnglishNumber(ROUND(INT((AM136 - INT(AM136)) * 10),  0)), " ", EnglishNumber(ROUND((AM136 - INT(AM136))*100 - (INT((AM136-INT(AM136))*10)*10), 0))))</f>
        <v>seventy-five</v>
      </c>
      <c r="AO136" s="214" t="str">
        <f>IF(INT(AM136)=AM136,FctZahl_In_Worten(AM136), _xlfn.CONCAT(FctZahl_In_Worten(INT(AM136)), " komma ", FctZahl_In_Worten(ROUND(INT((AM136 - INT(AM136)) * 10),  0)), " ", FctZahl_In_Worten(ROUND((AM136 - INT(AM136))*100 - (INT((AM136-INT(AM136))*10)*10), 0))))</f>
        <v>fünfundsiebzig</v>
      </c>
      <c r="AP136" s="64" t="str">
        <f>EnglishNumber(Q136)</f>
        <v>one hundred</v>
      </c>
      <c r="AQ136" s="64" t="str">
        <f>FctZahl_In_Worten(Q136)</f>
        <v>einhundert</v>
      </c>
      <c r="AR136" s="64" t="str">
        <f>FctZahl_In_Worten(R136)</f>
        <v>null</v>
      </c>
      <c r="AS136" s="64" t="str">
        <f>VLOOKUP(V136,aux!$K$1:$M$11,2,FALSE)</f>
        <v>zero</v>
      </c>
      <c r="AT136" s="64" t="str">
        <f>VLOOKUP(W136,aux!$K$1:$M$11,2,FALSE)</f>
        <v>zero</v>
      </c>
      <c r="AU136" s="64" t="str">
        <f t="shared" si="102"/>
        <v/>
      </c>
      <c r="AV136" s="49" t="str">
        <f t="shared" si="103"/>
        <v/>
      </c>
      <c r="AW136" s="65" t="str">
        <f t="shared" si="104"/>
        <v>ES_40339961P_CPA_EN</v>
      </c>
      <c r="AX136" s="65" t="str">
        <f t="shared" si="105"/>
        <v>ES_40339961P_DoT_EN</v>
      </c>
      <c r="AY136" s="65" t="str">
        <f t="shared" si="106"/>
        <v>ES_40339961P_Dis_EN</v>
      </c>
      <c r="AZ136" s="65" t="str">
        <f t="shared" si="107"/>
        <v>ES_40339961P_CPA_DE</v>
      </c>
      <c r="BA136" s="65" t="str">
        <f t="shared" si="108"/>
        <v>ES_40339961P_DoT_DE</v>
      </c>
      <c r="BB136" s="65" t="str">
        <f t="shared" si="109"/>
        <v>ES_40339961P_CPA_ES</v>
      </c>
      <c r="BC136" s="215" t="str">
        <f t="shared" si="110"/>
        <v>ES_40339961P_DoT_ES</v>
      </c>
      <c r="BD136" s="65" t="str">
        <f t="shared" si="111"/>
        <v>MARC BAHI SALA</v>
      </c>
      <c r="BE136" s="64" t="str">
        <f>VLOOKUP(C136,aux!$A$1:$B$260,2,FALSE)</f>
        <v>Spain</v>
      </c>
      <c r="BF136" s="64" t="str">
        <f>VLOOKUP(C136,aux!$A$1:$C$260,3,FALSE)</f>
        <v>Spanien</v>
      </c>
      <c r="BG136" s="66" t="str">
        <f t="shared" si="112"/>
        <v/>
      </c>
      <c r="BH136" s="66" t="str">
        <f t="shared" si="78"/>
        <v/>
      </c>
      <c r="BI136" s="66">
        <f t="shared" si="113"/>
        <v>0</v>
      </c>
      <c r="BJ136" s="66"/>
      <c r="BK136" s="66"/>
      <c r="BL136" s="66" t="str">
        <f t="shared" si="79"/>
        <v/>
      </c>
      <c r="BM136" s="66" t="str">
        <f t="shared" si="80"/>
        <v>und</v>
      </c>
      <c r="BN136" s="66" t="str">
        <f t="shared" si="81"/>
        <v/>
      </c>
      <c r="BO136" s="66" t="str">
        <f t="shared" si="82"/>
        <v>y su</v>
      </c>
      <c r="BP136" s="216" t="str">
        <f>VLOOKUP(X136,aux!$G$1:$I$22,3,FALSE)</f>
        <v>cero coma siete cinco</v>
      </c>
      <c r="BQ136" s="66" t="str">
        <f t="shared" si="83"/>
        <v>Por</v>
      </c>
      <c r="BR136" s="66" t="str">
        <f>VLOOKUP(C136,aux!$D$1:$E$307,2,FALSE)</f>
        <v>España</v>
      </c>
      <c r="BS136" s="66" t="str">
        <f t="shared" si="84"/>
        <v>Ciento</v>
      </c>
      <c r="BT136" s="66" t="str">
        <f t="shared" si="85"/>
        <v>Cero</v>
      </c>
      <c r="BU136" s="66" t="str">
        <f t="shared" si="86"/>
        <v>Cero</v>
      </c>
      <c r="BV136" s="137"/>
      <c r="BW136" s="51"/>
      <c r="BX136" s="137"/>
      <c r="BY136" s="143"/>
      <c r="BZ136" s="137"/>
      <c r="CA136" s="1112">
        <v>42922</v>
      </c>
      <c r="CB136" s="342">
        <v>42921</v>
      </c>
      <c r="CC136" s="342">
        <v>42921</v>
      </c>
      <c r="CD136" s="614" t="s">
        <v>199</v>
      </c>
      <c r="CE136" s="342">
        <v>42922</v>
      </c>
      <c r="CF136" s="614" t="s">
        <v>199</v>
      </c>
      <c r="CG136" s="342">
        <v>42922</v>
      </c>
      <c r="CH136" s="497"/>
      <c r="CI136" s="155"/>
      <c r="CJ136" s="67" t="s">
        <v>2351</v>
      </c>
      <c r="CK136" s="67" t="s">
        <v>2526</v>
      </c>
      <c r="CL136" s="102" t="str">
        <f t="shared" si="114"/>
        <v>MARC BAHI SALA_ ES_40339961P_DOT_EN_2sig</v>
      </c>
      <c r="CM136" s="102" t="str">
        <f t="shared" si="115"/>
        <v>MARC BAHI SALA_ES_40339961P_CPA_EN_2sig</v>
      </c>
      <c r="CN136" s="102" t="str">
        <f t="shared" si="116"/>
        <v>MARC BAHI SALA_ ES_40339961P_DOT_EN_2sig_stamped</v>
      </c>
      <c r="CO136" s="102" t="str">
        <f t="shared" si="117"/>
        <v>MARC BAHI SALA_ES_40339961P_DOT_EN_o</v>
      </c>
      <c r="CP136" s="102" t="str">
        <f t="shared" si="118"/>
        <v>MARC BAHI SALA_ES_40339961P_DOT_EN_o_stamped</v>
      </c>
      <c r="CQ136" s="102" t="str">
        <f t="shared" si="119"/>
        <v>MARC BAHI SALA_ES_40339961P_powers</v>
      </c>
      <c r="CR136" s="68" t="s">
        <v>49</v>
      </c>
      <c r="CS136" s="68" t="s">
        <v>49</v>
      </c>
      <c r="CT136" s="61" t="s">
        <v>49</v>
      </c>
      <c r="CU136" s="148">
        <f t="shared" si="100"/>
        <v>1</v>
      </c>
      <c r="CV136" s="56" t="b">
        <v>1</v>
      </c>
      <c r="CW136" s="56" t="b">
        <v>1</v>
      </c>
      <c r="CX136" s="152"/>
      <c r="CY136" s="208"/>
      <c r="CZ136" s="208"/>
      <c r="DA136" s="320"/>
      <c r="DB136" s="320"/>
      <c r="DC136" s="208"/>
      <c r="DD136" s="208"/>
      <c r="DE136" s="320"/>
      <c r="DF136" s="320"/>
      <c r="DG136" s="52"/>
      <c r="DH136" s="152"/>
      <c r="DI136" s="152"/>
      <c r="DJ136" s="320"/>
      <c r="DK136" s="320"/>
      <c r="DL136" s="52"/>
      <c r="DM136" s="210"/>
      <c r="DN136" s="208"/>
      <c r="DO136" s="315">
        <v>43073</v>
      </c>
      <c r="DP136" s="338"/>
      <c r="DQ136" s="940"/>
      <c r="DR136" s="342"/>
      <c r="DS136" s="522"/>
      <c r="DT136" s="69" t="s">
        <v>49</v>
      </c>
      <c r="DU136" s="69"/>
      <c r="DV136" s="87"/>
      <c r="DW136" s="87"/>
      <c r="DX136" s="87"/>
      <c r="DY136" s="87"/>
      <c r="DZ136" s="87"/>
      <c r="EA136" s="359" t="str">
        <f t="shared" si="120"/>
        <v>112</v>
      </c>
      <c r="EB136" s="359">
        <v>112</v>
      </c>
      <c r="EC136" s="88"/>
      <c r="ED136" s="88"/>
      <c r="EE136" s="88" t="e">
        <f>IF(CX135=#REF!,"gleich","ungleich")</f>
        <v>#REF!</v>
      </c>
      <c r="EF136" s="186"/>
      <c r="EG136" s="186"/>
      <c r="EH136" s="186"/>
      <c r="EI136" s="186"/>
      <c r="EJ136" s="186"/>
      <c r="EK136" s="186"/>
      <c r="EL136" s="186"/>
      <c r="EM136" s="173"/>
      <c r="EN136" s="186"/>
      <c r="EO136" s="186"/>
      <c r="EP136" s="724"/>
      <c r="EQ136" s="382" t="s">
        <v>6100</v>
      </c>
      <c r="ER136" s="382" t="s">
        <v>6100</v>
      </c>
      <c r="ES136" s="382"/>
      <c r="ET136" s="108"/>
      <c r="EU136" s="182" t="str">
        <f t="shared" si="121"/>
        <v>MARC BAHI SALA, ES_40339961P_sinv.pdf</v>
      </c>
    </row>
    <row r="137" spans="1:151" ht="76.5">
      <c r="A137" s="1000" t="s">
        <v>432</v>
      </c>
      <c r="B137" s="638" t="s">
        <v>4700</v>
      </c>
      <c r="C137" s="338" t="s">
        <v>42</v>
      </c>
      <c r="D137" s="186" t="s">
        <v>434</v>
      </c>
      <c r="E137" s="186"/>
      <c r="F137" s="186"/>
      <c r="G137" s="186"/>
      <c r="H137" s="186"/>
      <c r="I137" s="191" t="s">
        <v>2816</v>
      </c>
      <c r="J137" s="191" t="s">
        <v>6731</v>
      </c>
      <c r="K137" s="191" t="s">
        <v>2779</v>
      </c>
      <c r="L137" s="571" t="s">
        <v>435</v>
      </c>
      <c r="N137" s="846" t="s">
        <v>1728</v>
      </c>
      <c r="O137" s="384" t="s">
        <v>2750</v>
      </c>
      <c r="P137" s="540">
        <v>7</v>
      </c>
      <c r="Q137" s="539">
        <v>500</v>
      </c>
      <c r="R137" s="540">
        <v>0</v>
      </c>
      <c r="S137" s="338"/>
      <c r="T137" s="63"/>
      <c r="U137" s="63"/>
      <c r="V137" s="425">
        <v>100</v>
      </c>
      <c r="W137" s="425">
        <v>50</v>
      </c>
      <c r="X137" s="919">
        <v>0.7</v>
      </c>
      <c r="Y137" s="425">
        <v>2.5</v>
      </c>
      <c r="Z137" s="41" t="s">
        <v>45</v>
      </c>
      <c r="AA137" s="41" t="s">
        <v>45</v>
      </c>
      <c r="AB137" s="188" t="s">
        <v>3212</v>
      </c>
      <c r="AC137" s="13" t="s">
        <v>7377</v>
      </c>
      <c r="AD137" s="813" t="s">
        <v>5689</v>
      </c>
      <c r="AE137" s="723">
        <v>42928</v>
      </c>
      <c r="AF137" s="356"/>
      <c r="AG137" s="419"/>
      <c r="AH137" s="927" t="s">
        <v>192</v>
      </c>
      <c r="AI137" s="63" t="s">
        <v>5764</v>
      </c>
      <c r="AJ137" s="63" t="str">
        <f t="shared" si="77"/>
        <v>NO</v>
      </c>
      <c r="AK137" s="64" t="str">
        <f>VLOOKUP(X137,aux!$G$1:$I$22,2,FALSE)</f>
        <v>zero point seven</v>
      </c>
      <c r="AL137" s="64" t="str">
        <f>VLOOKUP(X137,aux!$G$1:$J$22,4,FALSE)</f>
        <v>null komma sieben</v>
      </c>
      <c r="AM137" s="214">
        <f t="shared" si="101"/>
        <v>70</v>
      </c>
      <c r="AN137" s="214" t="str">
        <f>IF(INT(AM137)=AM137,EnglishNumber(AM137), _xlfn.CONCAT(EnglishNumber(INT(AM137)), " point ", EnglishNumber(ROUND(INT((AM137 - INT(AM137)) * 10),  0)), " ", EnglishNumber(ROUND((AM137 - INT(AM137))*100 - (INT((AM137-INT(AM137))*10)*10), 0))))</f>
        <v>seventy</v>
      </c>
      <c r="AO137" s="214" t="str">
        <f>IF(INT(AM137)=AM137,FctZahl_In_Worten(AM137), _xlfn.CONCAT(FctZahl_In_Worten(INT(AM137)), " komma ", FctZahl_In_Worten(ROUND(INT((AM137 - INT(AM137)) * 10),  0)), " ", FctZahl_In_Worten(ROUND((AM137 - INT(AM137))*100 - (INT((AM137-INT(AM137))*10)*10), 0))))</f>
        <v>siebzig</v>
      </c>
      <c r="AP137" s="64" t="str">
        <f>EnglishNumber(Q137)</f>
        <v>five hundred</v>
      </c>
      <c r="AQ137" s="64" t="str">
        <f>FctZahl_In_Worten(Q137)</f>
        <v>fünfhundert</v>
      </c>
      <c r="AR137" s="64" t="str">
        <f>FctZahl_In_Worten(R137)</f>
        <v>null</v>
      </c>
      <c r="AS137" s="64" t="str">
        <f>VLOOKUP(V137,aux!$K$1:$M$11,2,FALSE)</f>
        <v>one hundred</v>
      </c>
      <c r="AT137" s="64" t="str">
        <f>VLOOKUP(W137,aux!$K$1:$M$11,2,FALSE)</f>
        <v>fifty</v>
      </c>
      <c r="AU137" s="64" t="str">
        <f t="shared" si="102"/>
        <v/>
      </c>
      <c r="AV137" s="49" t="str">
        <f t="shared" si="103"/>
        <v/>
      </c>
      <c r="AW137" s="65" t="str">
        <f t="shared" si="104"/>
        <v>ES_27497258E_CPA_EN</v>
      </c>
      <c r="AX137" s="65" t="str">
        <f t="shared" si="105"/>
        <v>ES_27497258E_DoT_EN</v>
      </c>
      <c r="AY137" s="65" t="str">
        <f t="shared" si="106"/>
        <v>ES_27497258E_Dis_EN</v>
      </c>
      <c r="AZ137" s="65" t="str">
        <f t="shared" si="107"/>
        <v>ES_27497258E_CPA_DE</v>
      </c>
      <c r="BA137" s="65" t="str">
        <f t="shared" si="108"/>
        <v>ES_27497258E_DoT_DE</v>
      </c>
      <c r="BB137" s="65" t="str">
        <f t="shared" si="109"/>
        <v>ES_27497258E_CPA_ES</v>
      </c>
      <c r="BC137" s="215" t="str">
        <f t="shared" si="110"/>
        <v>ES_27497258E_DoT_ES</v>
      </c>
      <c r="BD137" s="65" t="str">
        <f t="shared" si="111"/>
        <v>MARIA DEL CARMEN REDONDO RUIZ</v>
      </c>
      <c r="BE137" s="64" t="str">
        <f>VLOOKUP(C137,aux!$A$1:$B$260,2,FALSE)</f>
        <v>Spain</v>
      </c>
      <c r="BF137" s="64" t="str">
        <f>VLOOKUP(C137,aux!$A$1:$C$260,3,FALSE)</f>
        <v>Spanien</v>
      </c>
      <c r="BG137" s="66" t="str">
        <f t="shared" si="112"/>
        <v/>
      </c>
      <c r="BH137" s="66" t="str">
        <f t="shared" si="78"/>
        <v/>
      </c>
      <c r="BI137" s="66">
        <f t="shared" si="113"/>
        <v>0</v>
      </c>
      <c r="BJ137" s="66" t="str">
        <f>IF(H137="","","and its")</f>
        <v/>
      </c>
      <c r="BK137" s="66" t="str">
        <f>IF(I137="","","and its")</f>
        <v>and its</v>
      </c>
      <c r="BL137" s="66" t="str">
        <f t="shared" si="79"/>
        <v/>
      </c>
      <c r="BM137" s="66" t="str">
        <f t="shared" si="80"/>
        <v>und</v>
      </c>
      <c r="BN137" s="66" t="str">
        <f t="shared" si="81"/>
        <v/>
      </c>
      <c r="BO137" s="66" t="str">
        <f t="shared" si="82"/>
        <v>y su</v>
      </c>
      <c r="BP137" s="216" t="str">
        <f>VLOOKUP(X137,aux!$G$1:$I$22,3,FALSE)</f>
        <v xml:space="preserve">cero coma siete </v>
      </c>
      <c r="BQ137" s="66" t="str">
        <f t="shared" si="83"/>
        <v>Por</v>
      </c>
      <c r="BR137" s="66" t="str">
        <f>VLOOKUP(C137,aux!$D$1:$E$307,2,FALSE)</f>
        <v>España</v>
      </c>
      <c r="BS137" s="66" t="str">
        <f t="shared" si="84"/>
        <v>Quinientos</v>
      </c>
      <c r="BT137" s="66" t="str">
        <f t="shared" si="85"/>
        <v>Ciento</v>
      </c>
      <c r="BU137" s="66" t="str">
        <f t="shared" si="86"/>
        <v>Cincuenta</v>
      </c>
      <c r="BV137" s="319"/>
      <c r="BW137" s="52" t="s">
        <v>195</v>
      </c>
      <c r="BX137" s="137">
        <v>42916</v>
      </c>
      <c r="BY137" s="143">
        <v>811261795690</v>
      </c>
      <c r="BZ137" s="138">
        <v>42919</v>
      </c>
      <c r="CA137" s="1112" t="s">
        <v>199</v>
      </c>
      <c r="CB137" s="342">
        <v>42916</v>
      </c>
      <c r="CC137" s="342">
        <v>42921</v>
      </c>
      <c r="CD137" s="614" t="s">
        <v>199</v>
      </c>
      <c r="CE137" s="342">
        <v>42922</v>
      </c>
      <c r="CF137" s="614" t="s">
        <v>199</v>
      </c>
      <c r="CG137" s="342">
        <v>42926</v>
      </c>
      <c r="CH137" s="497"/>
      <c r="CI137" s="155"/>
      <c r="CJ137" s="67" t="s">
        <v>2732</v>
      </c>
      <c r="CK137" s="67" t="s">
        <v>2733</v>
      </c>
      <c r="CL137" s="102" t="str">
        <f t="shared" si="114"/>
        <v>MARIA DEL CARMEN REDONDO RUIZ_ ES_27497258E_DOT_EN_2sig</v>
      </c>
      <c r="CM137" s="102" t="str">
        <f t="shared" si="115"/>
        <v>MARIA DEL CARMEN REDONDO RUIZ_ES_27497258E_CPA_EN_2sig</v>
      </c>
      <c r="CN137" s="102" t="str">
        <f t="shared" si="116"/>
        <v>MARIA DEL CARMEN REDONDO RUIZ_ ES_27497258E_DOT_EN_2sig_stamped</v>
      </c>
      <c r="CO137" s="102" t="str">
        <f t="shared" si="117"/>
        <v>MARIA DEL CARMEN REDONDO RUIZ_ES_27497258E_DOT_EN_o</v>
      </c>
      <c r="CP137" s="102" t="str">
        <f t="shared" si="118"/>
        <v>MARIA DEL CARMEN REDONDO RUIZ_ES_27497258E_DOT_EN_o_stamped</v>
      </c>
      <c r="CQ137" s="102" t="str">
        <f t="shared" si="119"/>
        <v>MARIA DEL CARMEN REDONDO RUIZ_ES_27497258E_powers</v>
      </c>
      <c r="CR137" s="68" t="s">
        <v>49</v>
      </c>
      <c r="CS137" s="68" t="s">
        <v>49</v>
      </c>
      <c r="CT137" s="61" t="s">
        <v>49</v>
      </c>
      <c r="CU137" s="148">
        <f t="shared" si="100"/>
        <v>1</v>
      </c>
      <c r="CV137" s="56" t="b">
        <v>1</v>
      </c>
      <c r="CW137" s="56" t="b">
        <v>1</v>
      </c>
      <c r="CX137" s="71" t="s">
        <v>196</v>
      </c>
      <c r="CY137" s="148"/>
      <c r="CZ137" s="148"/>
      <c r="DA137" s="315"/>
      <c r="DB137" s="315"/>
      <c r="DC137" s="148"/>
      <c r="DD137" s="148"/>
      <c r="DE137" s="315"/>
      <c r="DF137" s="315"/>
      <c r="DG137" s="61"/>
      <c r="DH137" s="61"/>
      <c r="DI137" s="61"/>
      <c r="DJ137" s="315"/>
      <c r="DK137" s="315"/>
      <c r="DL137" s="61"/>
      <c r="DM137" s="161"/>
      <c r="DN137" s="148"/>
      <c r="DO137" s="315" t="s">
        <v>2728</v>
      </c>
      <c r="DP137" s="338"/>
      <c r="DQ137" s="940"/>
      <c r="DR137" s="342"/>
      <c r="DS137" s="522"/>
      <c r="DT137" s="69" t="s">
        <v>49</v>
      </c>
      <c r="DU137" s="69"/>
      <c r="DV137" s="87"/>
      <c r="DW137" s="87"/>
      <c r="DX137" s="87"/>
      <c r="DY137" s="87"/>
      <c r="DZ137" s="87"/>
      <c r="EA137" s="359" t="str">
        <f t="shared" si="120"/>
        <v>113</v>
      </c>
      <c r="EB137" s="359">
        <v>113</v>
      </c>
      <c r="EC137" s="88"/>
      <c r="ED137" s="88"/>
      <c r="EE137" s="88" t="e">
        <f>IF(CX136=#REF!,"gleich","ungleich")</f>
        <v>#REF!</v>
      </c>
      <c r="EF137" s="186"/>
      <c r="EG137" s="186"/>
      <c r="EH137" s="186"/>
      <c r="EI137" s="186"/>
      <c r="EJ137" s="186"/>
      <c r="EK137" s="186"/>
      <c r="EL137" s="186"/>
      <c r="EM137" s="173"/>
      <c r="EN137" s="186"/>
      <c r="EO137" s="186"/>
      <c r="EP137" s="724"/>
      <c r="EQ137" s="382" t="s">
        <v>6100</v>
      </c>
      <c r="ER137" s="382" t="s">
        <v>6100</v>
      </c>
      <c r="ES137" s="382"/>
      <c r="ET137" s="108"/>
      <c r="EU137" s="182" t="str">
        <f t="shared" si="121"/>
        <v>MARIA DEL CARMEN REDONDO RUIZ, ES_27497258E_sinv.pdf</v>
      </c>
    </row>
    <row r="138" spans="1:151" ht="72">
      <c r="A138" s="1000" t="s">
        <v>1000</v>
      </c>
      <c r="B138" s="638" t="s">
        <v>4701</v>
      </c>
      <c r="C138" s="338" t="s">
        <v>42</v>
      </c>
      <c r="D138" s="186" t="s">
        <v>995</v>
      </c>
      <c r="E138" s="186"/>
      <c r="F138" s="186"/>
      <c r="G138" s="186"/>
      <c r="H138" s="186"/>
      <c r="I138" s="191" t="s">
        <v>158</v>
      </c>
      <c r="J138" s="191" t="s">
        <v>2737</v>
      </c>
      <c r="K138" s="191" t="s">
        <v>2780</v>
      </c>
      <c r="L138" s="571" t="s">
        <v>891</v>
      </c>
      <c r="N138" s="846" t="s">
        <v>1700</v>
      </c>
      <c r="O138" s="384" t="s">
        <v>229</v>
      </c>
      <c r="P138" s="540">
        <v>4</v>
      </c>
      <c r="Q138" s="539">
        <v>100</v>
      </c>
      <c r="R138" s="540">
        <v>0</v>
      </c>
      <c r="S138" s="338"/>
      <c r="T138" s="63"/>
      <c r="U138" s="63"/>
      <c r="V138" s="425">
        <v>0</v>
      </c>
      <c r="W138" s="425">
        <v>0</v>
      </c>
      <c r="X138" s="919">
        <v>0.7</v>
      </c>
      <c r="Y138" s="425">
        <v>2.5</v>
      </c>
      <c r="Z138" s="41" t="s">
        <v>45</v>
      </c>
      <c r="AA138" s="41" t="s">
        <v>45</v>
      </c>
      <c r="AB138" s="188" t="s">
        <v>3212</v>
      </c>
      <c r="AC138" s="13" t="s">
        <v>7377</v>
      </c>
      <c r="AD138" s="813" t="s">
        <v>5689</v>
      </c>
      <c r="AE138" s="723">
        <v>42928</v>
      </c>
      <c r="AF138" s="463" t="s">
        <v>7699</v>
      </c>
      <c r="AG138" s="732"/>
      <c r="AH138" s="927" t="s">
        <v>192</v>
      </c>
      <c r="AI138" s="63" t="s">
        <v>5764</v>
      </c>
      <c r="AJ138" s="63" t="str">
        <f t="shared" si="77"/>
        <v>NO</v>
      </c>
      <c r="AK138" s="64" t="str">
        <f>VLOOKUP(X138,aux!$G$1:$I$22,2,FALSE)</f>
        <v>zero point seven</v>
      </c>
      <c r="AL138" s="64" t="str">
        <f>VLOOKUP(X138,aux!$G$1:$J$22,4,FALSE)</f>
        <v>null komma sieben</v>
      </c>
      <c r="AM138" s="214">
        <f t="shared" si="101"/>
        <v>70</v>
      </c>
      <c r="AN138" s="214" t="str">
        <f>IF(INT(AM138)=AM138,EnglishNumber(AM138), _xlfn.CONCAT(EnglishNumber(INT(AM138)), " point ", EnglishNumber(ROUND(INT((AM138 - INT(AM138)) * 10),  0)), " ", EnglishNumber(ROUND((AM138 - INT(AM138))*100 - (INT((AM138-INT(AM138))*10)*10), 0))))</f>
        <v>seventy</v>
      </c>
      <c r="AO138" s="214" t="str">
        <f>IF(INT(AM138)=AM138,FctZahl_In_Worten(AM138), _xlfn.CONCAT(FctZahl_In_Worten(INT(AM138)), " komma ", FctZahl_In_Worten(ROUND(INT((AM138 - INT(AM138)) * 10),  0)), " ", FctZahl_In_Worten(ROUND((AM138 - INT(AM138))*100 - (INT((AM138-INT(AM138))*10)*10), 0))))</f>
        <v>siebzig</v>
      </c>
      <c r="AP138" s="64" t="str">
        <f>EnglishNumber(Q138)</f>
        <v>one hundred</v>
      </c>
      <c r="AQ138" s="64" t="str">
        <f>FctZahl_In_Worten(Q138)</f>
        <v>einhundert</v>
      </c>
      <c r="AR138" s="64" t="str">
        <f>FctZahl_In_Worten(R138)</f>
        <v>null</v>
      </c>
      <c r="AS138" s="64" t="str">
        <f>VLOOKUP(V138,aux!$K$1:$M$11,2,FALSE)</f>
        <v>zero</v>
      </c>
      <c r="AT138" s="64" t="str">
        <f>VLOOKUP(W138,aux!$K$1:$M$11,2,FALSE)</f>
        <v>zero</v>
      </c>
      <c r="AU138" s="64" t="str">
        <f t="shared" si="102"/>
        <v/>
      </c>
      <c r="AV138" s="49" t="str">
        <f t="shared" si="103"/>
        <v/>
      </c>
      <c r="AW138" s="65" t="str">
        <f t="shared" si="104"/>
        <v>ES_22475631P_CPA_EN</v>
      </c>
      <c r="AX138" s="65" t="str">
        <f t="shared" si="105"/>
        <v>ES_22475631P_DoT_EN</v>
      </c>
      <c r="AY138" s="65" t="str">
        <f t="shared" si="106"/>
        <v>ES_22475631P_Dis_EN</v>
      </c>
      <c r="AZ138" s="65" t="str">
        <f t="shared" si="107"/>
        <v>ES_22475631P_CPA_DE</v>
      </c>
      <c r="BA138" s="65" t="str">
        <f t="shared" si="108"/>
        <v>ES_22475631P_DoT_DE</v>
      </c>
      <c r="BB138" s="65" t="str">
        <f t="shared" si="109"/>
        <v>ES_22475631P_CPA_ES</v>
      </c>
      <c r="BC138" s="215" t="str">
        <f t="shared" si="110"/>
        <v>ES_22475631P_DoT_ES</v>
      </c>
      <c r="BD138" s="65" t="str">
        <f t="shared" si="111"/>
        <v>MARIA LOPEZ FERNANDEZ</v>
      </c>
      <c r="BE138" s="64" t="str">
        <f>VLOOKUP(C138,aux!$A$1:$B$260,2,FALSE)</f>
        <v>Spain</v>
      </c>
      <c r="BF138" s="64" t="str">
        <f>VLOOKUP(C138,aux!$A$1:$C$260,3,FALSE)</f>
        <v>Spanien</v>
      </c>
      <c r="BG138" s="66" t="str">
        <f t="shared" si="112"/>
        <v/>
      </c>
      <c r="BH138" s="66" t="str">
        <f t="shared" si="78"/>
        <v/>
      </c>
      <c r="BI138" s="66">
        <f t="shared" si="113"/>
        <v>0</v>
      </c>
      <c r="BJ138" s="66"/>
      <c r="BK138" s="66"/>
      <c r="BL138" s="66" t="str">
        <f t="shared" si="79"/>
        <v/>
      </c>
      <c r="BM138" s="66" t="str">
        <f t="shared" si="80"/>
        <v>und</v>
      </c>
      <c r="BN138" s="66" t="str">
        <f t="shared" si="81"/>
        <v/>
      </c>
      <c r="BO138" s="66" t="str">
        <f t="shared" si="82"/>
        <v>y su</v>
      </c>
      <c r="BP138" s="216" t="str">
        <f>VLOOKUP(X138,aux!$G$1:$I$22,3,FALSE)</f>
        <v xml:space="preserve">cero coma siete </v>
      </c>
      <c r="BQ138" s="66" t="str">
        <f t="shared" si="83"/>
        <v>Por</v>
      </c>
      <c r="BR138" s="66" t="str">
        <f>VLOOKUP(C138,aux!$D$1:$E$307,2,FALSE)</f>
        <v>España</v>
      </c>
      <c r="BS138" s="66" t="str">
        <f t="shared" si="84"/>
        <v>Ciento</v>
      </c>
      <c r="BT138" s="66" t="str">
        <f t="shared" si="85"/>
        <v>Cero</v>
      </c>
      <c r="BU138" s="66" t="str">
        <f t="shared" si="86"/>
        <v>Cero</v>
      </c>
      <c r="BV138" s="137"/>
      <c r="BW138" s="51"/>
      <c r="BX138" s="137"/>
      <c r="BY138" s="143"/>
      <c r="BZ138" s="137"/>
      <c r="CA138" s="1112">
        <v>42922</v>
      </c>
      <c r="CB138" s="342">
        <v>42922</v>
      </c>
      <c r="CC138" s="342">
        <v>42920</v>
      </c>
      <c r="CD138" s="614" t="s">
        <v>199</v>
      </c>
      <c r="CE138" s="342">
        <v>42923</v>
      </c>
      <c r="CF138" s="614" t="s">
        <v>199</v>
      </c>
      <c r="CG138" s="342">
        <v>42926</v>
      </c>
      <c r="CH138" s="739"/>
      <c r="CI138" s="155"/>
      <c r="CJ138" s="67" t="s">
        <v>2352</v>
      </c>
      <c r="CK138" s="67" t="s">
        <v>2527</v>
      </c>
      <c r="CL138" s="102" t="str">
        <f t="shared" si="114"/>
        <v>MARIA LOPEZ FERNANDEZ_ ES_22475631P_DOT_EN_2sig</v>
      </c>
      <c r="CM138" s="102" t="str">
        <f t="shared" si="115"/>
        <v>MARIA LOPEZ FERNANDEZ_ES_22475631P_CPA_EN_2sig</v>
      </c>
      <c r="CN138" s="102" t="str">
        <f t="shared" si="116"/>
        <v>MARIA LOPEZ FERNANDEZ_ ES_22475631P_DOT_EN_2sig_stamped</v>
      </c>
      <c r="CO138" s="102" t="str">
        <f t="shared" si="117"/>
        <v>MARIA LOPEZ FERNANDEZ_ES_22475631P_DOT_EN_o</v>
      </c>
      <c r="CP138" s="102" t="str">
        <f t="shared" si="118"/>
        <v>MARIA LOPEZ FERNANDEZ_ES_22475631P_DOT_EN_o_stamped</v>
      </c>
      <c r="CQ138" s="102" t="str">
        <f t="shared" si="119"/>
        <v>MARIA LOPEZ FERNANDEZ_ES_22475631P_powers</v>
      </c>
      <c r="CR138" s="68" t="s">
        <v>49</v>
      </c>
      <c r="CS138" s="68" t="s">
        <v>49</v>
      </c>
      <c r="CT138" s="61" t="s">
        <v>49</v>
      </c>
      <c r="CU138" s="148">
        <f t="shared" si="100"/>
        <v>3</v>
      </c>
      <c r="CV138" s="56" t="b">
        <v>1</v>
      </c>
      <c r="CW138" s="56" t="b">
        <v>1</v>
      </c>
      <c r="CX138" s="52"/>
      <c r="CY138" s="148"/>
      <c r="CZ138" s="148"/>
      <c r="DA138" s="315"/>
      <c r="DB138" s="315"/>
      <c r="DC138" s="148"/>
      <c r="DD138" s="148"/>
      <c r="DE138" s="315">
        <v>42922</v>
      </c>
      <c r="DF138" s="315">
        <v>42922</v>
      </c>
      <c r="DG138" s="61"/>
      <c r="DH138" s="61"/>
      <c r="DI138" s="61"/>
      <c r="DJ138" s="315"/>
      <c r="DK138" s="315"/>
      <c r="DL138" s="61"/>
      <c r="DM138" s="161"/>
      <c r="DN138" s="148"/>
      <c r="DO138" s="315" t="s">
        <v>3001</v>
      </c>
      <c r="DP138" s="338" t="s">
        <v>6202</v>
      </c>
      <c r="DQ138" s="940"/>
      <c r="DR138" s="342"/>
      <c r="DS138" s="522"/>
      <c r="DT138" s="69" t="s">
        <v>49</v>
      </c>
      <c r="DU138" s="69"/>
      <c r="DV138" s="87"/>
      <c r="DW138" s="87"/>
      <c r="DX138" s="87"/>
      <c r="DY138" s="87"/>
      <c r="DZ138" s="87"/>
      <c r="EA138" s="359" t="str">
        <f t="shared" si="120"/>
        <v>114</v>
      </c>
      <c r="EB138" s="359">
        <v>114</v>
      </c>
      <c r="EC138" s="88"/>
      <c r="ED138" s="88"/>
      <c r="EE138" s="88" t="e">
        <f>IF(CX137=#REF!,"gleich","ungleich")</f>
        <v>#REF!</v>
      </c>
      <c r="EF138" s="186"/>
      <c r="EG138" s="186"/>
      <c r="EH138" s="186"/>
      <c r="EI138" s="186"/>
      <c r="EJ138" s="186"/>
      <c r="EK138" s="186"/>
      <c r="EL138" s="186"/>
      <c r="EM138" s="173"/>
      <c r="EN138" s="186"/>
      <c r="EO138" s="186"/>
      <c r="EP138" s="724"/>
      <c r="EQ138" s="382" t="s">
        <v>6100</v>
      </c>
      <c r="ER138" s="382" t="s">
        <v>6100</v>
      </c>
      <c r="ES138" s="382"/>
      <c r="ET138" s="108"/>
      <c r="EU138" s="182" t="str">
        <f t="shared" si="121"/>
        <v>MARIA LOPEZ FERNANDEZ, ES_22475631P_sinv.pdf</v>
      </c>
    </row>
    <row r="139" spans="1:151" ht="76.5">
      <c r="A139" s="1000" t="s">
        <v>892</v>
      </c>
      <c r="B139" s="638" t="s">
        <v>4702</v>
      </c>
      <c r="C139" s="338" t="s">
        <v>42</v>
      </c>
      <c r="D139" s="186" t="s">
        <v>3309</v>
      </c>
      <c r="E139" s="186"/>
      <c r="F139" s="186"/>
      <c r="G139" s="186"/>
      <c r="H139" s="186"/>
      <c r="I139" s="191" t="s">
        <v>158</v>
      </c>
      <c r="J139" s="191" t="s">
        <v>2737</v>
      </c>
      <c r="K139" s="191" t="s">
        <v>2781</v>
      </c>
      <c r="L139" s="571" t="s">
        <v>891</v>
      </c>
      <c r="M139" s="201"/>
      <c r="N139" s="846" t="s">
        <v>1700</v>
      </c>
      <c r="O139" s="384" t="s">
        <v>229</v>
      </c>
      <c r="P139" s="540">
        <v>6</v>
      </c>
      <c r="Q139" s="539">
        <v>100</v>
      </c>
      <c r="R139" s="540">
        <v>0</v>
      </c>
      <c r="S139" s="338"/>
      <c r="T139" s="63"/>
      <c r="U139" s="63"/>
      <c r="V139" s="425">
        <v>0</v>
      </c>
      <c r="W139" s="425">
        <v>0</v>
      </c>
      <c r="X139" s="919">
        <v>0.7</v>
      </c>
      <c r="Y139" s="425">
        <v>2.5</v>
      </c>
      <c r="Z139" s="41" t="s">
        <v>45</v>
      </c>
      <c r="AA139" s="41" t="s">
        <v>45</v>
      </c>
      <c r="AB139" s="188" t="s">
        <v>3212</v>
      </c>
      <c r="AC139" s="13" t="s">
        <v>7377</v>
      </c>
      <c r="AD139" s="813" t="s">
        <v>5689</v>
      </c>
      <c r="AE139" s="723">
        <v>42928</v>
      </c>
      <c r="AF139" s="464" t="s">
        <v>6206</v>
      </c>
      <c r="AG139" s="732"/>
      <c r="AH139" s="927" t="s">
        <v>192</v>
      </c>
      <c r="AI139" s="63" t="s">
        <v>5764</v>
      </c>
      <c r="AJ139" s="63" t="str">
        <f t="shared" si="77"/>
        <v>NO</v>
      </c>
      <c r="AK139" s="64" t="str">
        <f>VLOOKUP(X139,aux!$G$1:$I$22,2,FALSE)</f>
        <v>zero point seven</v>
      </c>
      <c r="AL139" s="64" t="str">
        <f>VLOOKUP(X139,aux!$G$1:$J$22,4,FALSE)</f>
        <v>null komma sieben</v>
      </c>
      <c r="AM139" s="214">
        <f t="shared" si="101"/>
        <v>70</v>
      </c>
      <c r="AN139" s="214" t="str">
        <f>IF(INT(AM139)=AM139,EnglishNumber(AM139), _xlfn.CONCAT(EnglishNumber(INT(AM139)), " point ", EnglishNumber(ROUND(INT((AM139 - INT(AM139)) * 10),  0)), " ", EnglishNumber(ROUND((AM139 - INT(AM139))*100 - (INT((AM139-INT(AM139))*10)*10), 0))))</f>
        <v>seventy</v>
      </c>
      <c r="AO139" s="214" t="str">
        <f>IF(INT(AM139)=AM139,FctZahl_In_Worten(AM139), _xlfn.CONCAT(FctZahl_In_Worten(INT(AM139)), " komma ", FctZahl_In_Worten(ROUND(INT((AM139 - INT(AM139)) * 10),  0)), " ", FctZahl_In_Worten(ROUND((AM139 - INT(AM139))*100 - (INT((AM139-INT(AM139))*10)*10), 0))))</f>
        <v>siebzig</v>
      </c>
      <c r="AP139" s="64" t="str">
        <f>EnglishNumber(Q139)</f>
        <v>one hundred</v>
      </c>
      <c r="AQ139" s="64" t="str">
        <f>FctZahl_In_Worten(Q139)</f>
        <v>einhundert</v>
      </c>
      <c r="AR139" s="64" t="str">
        <f>FctZahl_In_Worten(R139)</f>
        <v>null</v>
      </c>
      <c r="AS139" s="64" t="str">
        <f>VLOOKUP(V139,aux!$K$1:$M$11,2,FALSE)</f>
        <v>zero</v>
      </c>
      <c r="AT139" s="64" t="str">
        <f>VLOOKUP(W139,aux!$K$1:$M$11,2,FALSE)</f>
        <v>zero</v>
      </c>
      <c r="AU139" s="64" t="str">
        <f t="shared" si="102"/>
        <v/>
      </c>
      <c r="AV139" s="49" t="str">
        <f t="shared" si="103"/>
        <v/>
      </c>
      <c r="AW139" s="65" t="str">
        <f t="shared" si="104"/>
        <v>ES_74165804G_CPA_EN</v>
      </c>
      <c r="AX139" s="65" t="str">
        <f t="shared" si="105"/>
        <v>ES_74165804G_DoT_EN</v>
      </c>
      <c r="AY139" s="65" t="str">
        <f t="shared" si="106"/>
        <v>ES_74165804G_Dis_EN</v>
      </c>
      <c r="AZ139" s="65" t="str">
        <f t="shared" si="107"/>
        <v>ES_74165804G_CPA_DE</v>
      </c>
      <c r="BA139" s="65" t="str">
        <f t="shared" si="108"/>
        <v>ES_74165804G_DoT_DE</v>
      </c>
      <c r="BB139" s="65" t="str">
        <f t="shared" si="109"/>
        <v>ES_74165804G_CPA_ES</v>
      </c>
      <c r="BC139" s="215" t="str">
        <f t="shared" si="110"/>
        <v>ES_74165804G_DoT_ES</v>
      </c>
      <c r="BD139" s="65" t="str">
        <f t="shared" si="111"/>
        <v>MARIA ZARAGOZA GARCIA</v>
      </c>
      <c r="BE139" s="64" t="str">
        <f>VLOOKUP(C139,aux!$A$1:$B$260,2,FALSE)</f>
        <v>Spain</v>
      </c>
      <c r="BF139" s="64" t="str">
        <f>VLOOKUP(C139,aux!$A$1:$C$260,3,FALSE)</f>
        <v>Spanien</v>
      </c>
      <c r="BG139" s="66" t="str">
        <f t="shared" si="112"/>
        <v/>
      </c>
      <c r="BH139" s="66" t="str">
        <f t="shared" si="78"/>
        <v/>
      </c>
      <c r="BI139" s="66">
        <f t="shared" si="113"/>
        <v>0</v>
      </c>
      <c r="BJ139" s="66"/>
      <c r="BK139" s="66"/>
      <c r="BL139" s="66" t="str">
        <f t="shared" si="79"/>
        <v/>
      </c>
      <c r="BM139" s="66" t="str">
        <f t="shared" si="80"/>
        <v>und</v>
      </c>
      <c r="BN139" s="66" t="str">
        <f t="shared" si="81"/>
        <v/>
      </c>
      <c r="BO139" s="66" t="str">
        <f t="shared" si="82"/>
        <v>y su</v>
      </c>
      <c r="BP139" s="216" t="str">
        <f>VLOOKUP(X139,aux!$G$1:$I$22,3,FALSE)</f>
        <v xml:space="preserve">cero coma siete </v>
      </c>
      <c r="BQ139" s="66" t="str">
        <f t="shared" si="83"/>
        <v>Por</v>
      </c>
      <c r="BR139" s="66" t="str">
        <f>VLOOKUP(C139,aux!$D$1:$E$307,2,FALSE)</f>
        <v>España</v>
      </c>
      <c r="BS139" s="66" t="str">
        <f t="shared" si="84"/>
        <v>Ciento</v>
      </c>
      <c r="BT139" s="66" t="str">
        <f t="shared" si="85"/>
        <v>Cero</v>
      </c>
      <c r="BU139" s="66" t="str">
        <f t="shared" si="86"/>
        <v>Cero</v>
      </c>
      <c r="BV139" s="137"/>
      <c r="BW139" s="51"/>
      <c r="BX139" s="137"/>
      <c r="BY139" s="143"/>
      <c r="BZ139" s="137"/>
      <c r="CA139" s="1112">
        <v>42921</v>
      </c>
      <c r="CB139" s="342">
        <v>42921</v>
      </c>
      <c r="CC139" s="342">
        <v>42921</v>
      </c>
      <c r="CD139" s="614" t="s">
        <v>199</v>
      </c>
      <c r="CE139" s="342">
        <v>42921</v>
      </c>
      <c r="CF139" s="614" t="s">
        <v>199</v>
      </c>
      <c r="CG139" s="342">
        <v>42923</v>
      </c>
      <c r="CH139" s="739"/>
      <c r="CI139" s="155">
        <v>2</v>
      </c>
      <c r="CJ139" s="67" t="s">
        <v>2353</v>
      </c>
      <c r="CK139" s="67" t="s">
        <v>2528</v>
      </c>
      <c r="CL139" s="102" t="str">
        <f t="shared" si="114"/>
        <v>MARIA ZARAGOZA GARCIA_ ES_74165804G_DOT_EN_2sig</v>
      </c>
      <c r="CM139" s="102" t="str">
        <f t="shared" si="115"/>
        <v>MARIA ZARAGOZA GARCIA_ES_74165804G_CPA_EN_2sig</v>
      </c>
      <c r="CN139" s="102" t="str">
        <f t="shared" si="116"/>
        <v>MARIA ZARAGOZA GARCIA_ ES_74165804G_DOT_EN_2sig_stamped</v>
      </c>
      <c r="CO139" s="102" t="str">
        <f t="shared" si="117"/>
        <v>MARIA ZARAGOZA GARCIA_ES_74165804G_DOT_EN_o</v>
      </c>
      <c r="CP139" s="102" t="str">
        <f t="shared" si="118"/>
        <v>MARIA ZARAGOZA GARCIA_ES_74165804G_DOT_EN_o_stamped</v>
      </c>
      <c r="CQ139" s="102" t="str">
        <f t="shared" si="119"/>
        <v>MARIA ZARAGOZA GARCIA_ES_74165804G_powers</v>
      </c>
      <c r="CR139" s="68" t="s">
        <v>49</v>
      </c>
      <c r="CS139" s="68" t="s">
        <v>49</v>
      </c>
      <c r="CT139" s="61" t="s">
        <v>49</v>
      </c>
      <c r="CU139" s="148">
        <f t="shared" si="100"/>
        <v>0</v>
      </c>
      <c r="CV139" s="56" t="b">
        <v>1</v>
      </c>
      <c r="CW139" s="56" t="b">
        <v>1</v>
      </c>
      <c r="CX139" s="52"/>
      <c r="CY139" s="148"/>
      <c r="CZ139" s="148"/>
      <c r="DA139" s="315"/>
      <c r="DB139" s="315"/>
      <c r="DC139" s="148"/>
      <c r="DD139" s="148"/>
      <c r="DE139" s="315"/>
      <c r="DF139" s="315"/>
      <c r="DG139" s="61"/>
      <c r="DH139" s="61"/>
      <c r="DI139" s="61"/>
      <c r="DJ139" s="315">
        <v>42923</v>
      </c>
      <c r="DK139" s="315">
        <v>43075</v>
      </c>
      <c r="DL139" s="61"/>
      <c r="DM139" s="161"/>
      <c r="DN139" s="148"/>
      <c r="DO139" s="315" t="s">
        <v>2660</v>
      </c>
      <c r="DP139" s="470" t="s">
        <v>6205</v>
      </c>
      <c r="DQ139" s="940"/>
      <c r="DR139" s="342"/>
      <c r="DS139" s="522"/>
      <c r="DT139" s="69" t="s">
        <v>49</v>
      </c>
      <c r="DU139" s="69"/>
      <c r="DV139" s="87"/>
      <c r="DW139" s="87"/>
      <c r="DX139" s="87"/>
      <c r="DY139" s="87"/>
      <c r="DZ139" s="87"/>
      <c r="EA139" s="359" t="str">
        <f t="shared" si="120"/>
        <v>115</v>
      </c>
      <c r="EB139" s="359">
        <v>115</v>
      </c>
      <c r="EC139" s="88"/>
      <c r="ED139" s="88"/>
      <c r="EE139" s="88" t="e">
        <f>IF(CX138=#REF!,"gleich","ungleich")</f>
        <v>#REF!</v>
      </c>
      <c r="EF139" s="186"/>
      <c r="EG139" s="186"/>
      <c r="EH139" s="186"/>
      <c r="EI139" s="186"/>
      <c r="EJ139" s="186"/>
      <c r="EK139" s="186"/>
      <c r="EL139" s="186"/>
      <c r="EM139" s="173"/>
      <c r="EN139" s="186"/>
      <c r="EO139" s="186"/>
      <c r="EP139" s="724"/>
      <c r="EQ139" s="382" t="s">
        <v>6100</v>
      </c>
      <c r="ER139" s="382" t="s">
        <v>6100</v>
      </c>
      <c r="ES139" s="382"/>
      <c r="ET139" s="108"/>
      <c r="EU139" s="182" t="str">
        <f t="shared" si="121"/>
        <v>MARIA ZARAGOZA GARCIA, ES_74165804G_sinv.pdf</v>
      </c>
    </row>
    <row r="140" spans="1:151" ht="60">
      <c r="A140" s="1000" t="s">
        <v>86</v>
      </c>
      <c r="B140" s="638" t="s">
        <v>2207</v>
      </c>
      <c r="C140" s="338" t="s">
        <v>42</v>
      </c>
      <c r="D140" s="186" t="s">
        <v>3081</v>
      </c>
      <c r="E140" s="186" t="s">
        <v>90</v>
      </c>
      <c r="F140" s="186" t="s">
        <v>89</v>
      </c>
      <c r="G140" s="186"/>
      <c r="H140" s="186"/>
      <c r="I140" s="191"/>
      <c r="J140" s="191" t="s">
        <v>91</v>
      </c>
      <c r="K140" s="191" t="s">
        <v>7153</v>
      </c>
      <c r="L140" s="571" t="s">
        <v>92</v>
      </c>
      <c r="N140" s="846" t="s">
        <v>1938</v>
      </c>
      <c r="O140" s="384" t="s">
        <v>398</v>
      </c>
      <c r="P140" s="540">
        <v>40</v>
      </c>
      <c r="Q140" s="539">
        <v>1000</v>
      </c>
      <c r="R140" s="540">
        <v>0</v>
      </c>
      <c r="S140" s="338"/>
      <c r="T140" s="63"/>
      <c r="U140" s="63"/>
      <c r="V140" s="425">
        <v>0</v>
      </c>
      <c r="W140" s="425">
        <v>0</v>
      </c>
      <c r="X140" s="919">
        <v>0.75</v>
      </c>
      <c r="Y140" s="425">
        <v>2.5</v>
      </c>
      <c r="Z140" s="41" t="s">
        <v>45</v>
      </c>
      <c r="AA140" s="41" t="s">
        <v>45</v>
      </c>
      <c r="AB140" s="188" t="s">
        <v>3212</v>
      </c>
      <c r="AC140" s="13" t="s">
        <v>7377</v>
      </c>
      <c r="AD140" s="813" t="s">
        <v>5689</v>
      </c>
      <c r="AE140" s="723">
        <v>42928</v>
      </c>
      <c r="AF140" s="807" t="s">
        <v>7478</v>
      </c>
      <c r="AG140" s="419"/>
      <c r="AH140" s="927" t="s">
        <v>38</v>
      </c>
      <c r="AI140" s="63" t="s">
        <v>5764</v>
      </c>
      <c r="AJ140" s="63" t="str">
        <f t="shared" si="77"/>
        <v>NO</v>
      </c>
      <c r="AK140" s="64" t="str">
        <f>VLOOKUP(X140,aux!$G$1:$I$22,2,FALSE)</f>
        <v>zero point seven five</v>
      </c>
      <c r="AL140" s="64" t="str">
        <f>VLOOKUP(X140,aux!$G$1:$J$22,4,FALSE)</f>
        <v>null komma sieben fünf</v>
      </c>
      <c r="AM140" s="214">
        <f t="shared" si="101"/>
        <v>75</v>
      </c>
      <c r="AN140" s="214" t="str">
        <f>IF(INT(AM140)=AM140,EnglishNumber(AM140), _xlfn.CONCAT(EnglishNumber(INT(AM140)), " point ", EnglishNumber(ROUND(INT((AM140 - INT(AM140)) * 10),  0)), " ", EnglishNumber(ROUND((AM140 - INT(AM140))*100 - (INT((AM140-INT(AM140))*10)*10), 0))))</f>
        <v>seventy-five</v>
      </c>
      <c r="AO140" s="214" t="str">
        <f>IF(INT(AM140)=AM140,FctZahl_In_Worten(AM140), _xlfn.CONCAT(FctZahl_In_Worten(INT(AM140)), " komma ", FctZahl_In_Worten(ROUND(INT((AM140 - INT(AM140)) * 10),  0)), " ", FctZahl_In_Worten(ROUND((AM140 - INT(AM140))*100 - (INT((AM140-INT(AM140))*10)*10), 0))))</f>
        <v>fünfundsiebzig</v>
      </c>
      <c r="AP140" s="64" t="str">
        <f>EnglishNumber(Q140)</f>
        <v>one thousand</v>
      </c>
      <c r="AQ140" s="64" t="str">
        <f>FctZahl_In_Worten(Q140)</f>
        <v>eintausend</v>
      </c>
      <c r="AR140" s="64" t="str">
        <f>FctZahl_In_Worten(R140)</f>
        <v>null</v>
      </c>
      <c r="AS140" s="64" t="str">
        <f>VLOOKUP(V140,aux!$K$1:$M$11,2,FALSE)</f>
        <v>zero</v>
      </c>
      <c r="AT140" s="64" t="str">
        <f>VLOOKUP(W140,aux!$K$1:$M$11,2,FALSE)</f>
        <v>zero</v>
      </c>
      <c r="AU140" s="64" t="str">
        <f t="shared" si="102"/>
        <v>For</v>
      </c>
      <c r="AV140" s="49" t="str">
        <f t="shared" si="103"/>
        <v>JUAN CARLOS MESAS MUÑOZ, PRESIDENTE Y CONSEJERO DELEGADO</v>
      </c>
      <c r="AW140" s="65" t="str">
        <f t="shared" si="104"/>
        <v>ES_B60039518_CPA_EN</v>
      </c>
      <c r="AX140" s="65" t="str">
        <f t="shared" si="105"/>
        <v>ES_B60039518_DoT_EN</v>
      </c>
      <c r="AY140" s="65" t="str">
        <f t="shared" si="106"/>
        <v>ES_B60039518_Dis_EN</v>
      </c>
      <c r="AZ140" s="65" t="str">
        <f t="shared" si="107"/>
        <v>ES_B60039518_CPA_DE</v>
      </c>
      <c r="BA140" s="65" t="str">
        <f t="shared" si="108"/>
        <v>ES_B60039518_DoT_DE</v>
      </c>
      <c r="BB140" s="65" t="str">
        <f t="shared" si="109"/>
        <v>ES_B60039518_CPA_ES</v>
      </c>
      <c r="BC140" s="215" t="str">
        <f t="shared" si="110"/>
        <v>ES_B60039518_DoT_ES</v>
      </c>
      <c r="BD140" s="65" t="str">
        <f t="shared" si="111"/>
        <v>MESTRANS SL</v>
      </c>
      <c r="BE140" s="64" t="str">
        <f>VLOOKUP(C140,aux!$A$1:$B$260,2,FALSE)</f>
        <v>Spain</v>
      </c>
      <c r="BF140" s="64" t="str">
        <f>VLOOKUP(C140,aux!$A$1:$C$260,3,FALSE)</f>
        <v>Spanien</v>
      </c>
      <c r="BG140" s="66" t="str">
        <f t="shared" si="112"/>
        <v>represented by  JUAN CARLOS MESAS MUÑOZ, PRESIDENTE Y CONSEJERO DELEGADO</v>
      </c>
      <c r="BH140" s="66" t="str">
        <f t="shared" si="78"/>
        <v>representado por JUAN CARLOS MESAS MUÑOZ, PRESIDENTE Y CONSEJERO DELEGADO</v>
      </c>
      <c r="BI140" s="66">
        <f t="shared" si="113"/>
        <v>1</v>
      </c>
      <c r="BJ140" s="66" t="str">
        <f>IF(H140="","","and its")</f>
        <v/>
      </c>
      <c r="BK140" s="66" t="str">
        <f>IF(I140="","","and its")</f>
        <v/>
      </c>
      <c r="BL140" s="66" t="str">
        <f t="shared" si="79"/>
        <v/>
      </c>
      <c r="BM140" s="66" t="str">
        <f t="shared" si="80"/>
        <v/>
      </c>
      <c r="BN140" s="66" t="str">
        <f t="shared" si="81"/>
        <v/>
      </c>
      <c r="BO140" s="66" t="str">
        <f t="shared" si="82"/>
        <v/>
      </c>
      <c r="BP140" s="216" t="str">
        <f>VLOOKUP(X140,aux!$G$1:$I$22,3,FALSE)</f>
        <v>cero coma siete cinco</v>
      </c>
      <c r="BQ140" s="66" t="str">
        <f t="shared" si="83"/>
        <v>Por</v>
      </c>
      <c r="BR140" s="66" t="str">
        <f>VLOOKUP(C140,aux!$D$1:$E$307,2,FALSE)</f>
        <v>España</v>
      </c>
      <c r="BS140" s="66" t="str">
        <f t="shared" si="84"/>
        <v>Un Mil</v>
      </c>
      <c r="BT140" s="66" t="str">
        <f t="shared" si="85"/>
        <v>Cero</v>
      </c>
      <c r="BU140" s="66" t="str">
        <f t="shared" si="86"/>
        <v>Cero</v>
      </c>
      <c r="BV140" s="137"/>
      <c r="BW140" s="51"/>
      <c r="BX140" s="137"/>
      <c r="BY140" s="143"/>
      <c r="BZ140" s="137"/>
      <c r="CA140" s="1112">
        <v>42919</v>
      </c>
      <c r="CB140" s="342">
        <v>42918</v>
      </c>
      <c r="CC140" s="342">
        <v>42920</v>
      </c>
      <c r="CD140" s="614" t="s">
        <v>199</v>
      </c>
      <c r="CE140" s="342">
        <v>42920</v>
      </c>
      <c r="CF140" s="614" t="s">
        <v>199</v>
      </c>
      <c r="CG140" s="342">
        <v>42922</v>
      </c>
      <c r="CH140" s="497"/>
      <c r="CI140" s="155">
        <v>1</v>
      </c>
      <c r="CJ140" s="67" t="s">
        <v>2354</v>
      </c>
      <c r="CK140" s="67" t="s">
        <v>2529</v>
      </c>
      <c r="CL140" s="102" t="str">
        <f t="shared" si="114"/>
        <v>MESTRANS SL_ ES_B60039518_DOT_EN_2sig</v>
      </c>
      <c r="CM140" s="102" t="str">
        <f t="shared" si="115"/>
        <v>MESTRANS SL_ES_B60039518_CPA_EN_2sig</v>
      </c>
      <c r="CN140" s="102" t="str">
        <f t="shared" si="116"/>
        <v>MESTRANS SL_ ES_B60039518_DOT_EN_2sig_stamped</v>
      </c>
      <c r="CO140" s="102" t="str">
        <f t="shared" si="117"/>
        <v>MESTRANS SL_ES_B60039518_DOT_EN_o</v>
      </c>
      <c r="CP140" s="102" t="str">
        <f t="shared" si="118"/>
        <v>MESTRANS SL_ES_B60039518_DOT_EN_o_stamped</v>
      </c>
      <c r="CQ140" s="102" t="str">
        <f t="shared" si="119"/>
        <v>MESTRANS SL_ES_B60039518_powers</v>
      </c>
      <c r="CR140" s="68" t="s">
        <v>49</v>
      </c>
      <c r="CS140" s="68" t="s">
        <v>49</v>
      </c>
      <c r="CT140" s="61" t="s">
        <v>49</v>
      </c>
      <c r="CU140" s="148">
        <f t="shared" si="100"/>
        <v>0</v>
      </c>
      <c r="CV140" s="56" t="b">
        <v>1</v>
      </c>
      <c r="CW140" s="56" t="b">
        <v>1</v>
      </c>
      <c r="CX140" s="52"/>
      <c r="CY140" s="148"/>
      <c r="CZ140" s="148"/>
      <c r="DA140" s="315"/>
      <c r="DB140" s="315"/>
      <c r="DC140" s="148"/>
      <c r="DD140" s="148"/>
      <c r="DE140" s="315"/>
      <c r="DF140" s="315"/>
      <c r="DG140" s="61"/>
      <c r="DH140" s="61"/>
      <c r="DI140" s="61"/>
      <c r="DJ140" s="315"/>
      <c r="DK140" s="315"/>
      <c r="DL140" s="61"/>
      <c r="DM140" s="161"/>
      <c r="DN140" s="148"/>
      <c r="DO140" s="315"/>
      <c r="DP140" s="338"/>
      <c r="DQ140" s="940"/>
      <c r="DR140" s="342"/>
      <c r="DS140" s="522"/>
      <c r="DT140" s="69" t="s">
        <v>49</v>
      </c>
      <c r="DU140" s="69"/>
      <c r="DV140" s="87"/>
      <c r="DW140" s="87"/>
      <c r="DX140" s="87"/>
      <c r="DY140" s="87"/>
      <c r="DZ140" s="87"/>
      <c r="EA140" s="359" t="str">
        <f t="shared" si="120"/>
        <v>116</v>
      </c>
      <c r="EB140" s="359">
        <v>116</v>
      </c>
      <c r="EC140" s="88"/>
      <c r="ED140" s="88"/>
      <c r="EE140" s="88" t="e">
        <f>IF(CX139=#REF!,"gleich","ungleich")</f>
        <v>#REF!</v>
      </c>
      <c r="EF140" s="186"/>
      <c r="EG140" s="186"/>
      <c r="EH140" s="186"/>
      <c r="EI140" s="186"/>
      <c r="EJ140" s="186"/>
      <c r="EK140" s="186"/>
      <c r="EL140" s="186"/>
      <c r="EM140" s="173"/>
      <c r="EN140" s="186"/>
      <c r="EO140" s="186"/>
      <c r="EP140" s="724"/>
      <c r="EQ140" s="382" t="s">
        <v>6088</v>
      </c>
      <c r="ER140" s="382" t="s">
        <v>6109</v>
      </c>
      <c r="ES140" s="382"/>
      <c r="ET140" s="108"/>
      <c r="EU140" s="182" t="str">
        <f t="shared" si="121"/>
        <v>MESTRANS SL, ES_B60039518_sinv.pdf</v>
      </c>
    </row>
    <row r="141" spans="1:151" ht="84">
      <c r="A141" s="1000" t="s">
        <v>1002</v>
      </c>
      <c r="B141" s="638" t="s">
        <v>4703</v>
      </c>
      <c r="C141" s="338" t="s">
        <v>42</v>
      </c>
      <c r="D141" s="186" t="s">
        <v>995</v>
      </c>
      <c r="E141" s="186"/>
      <c r="F141" s="186"/>
      <c r="G141" s="186"/>
      <c r="H141" s="186"/>
      <c r="I141" s="191" t="s">
        <v>158</v>
      </c>
      <c r="J141" s="191" t="s">
        <v>2086</v>
      </c>
      <c r="K141" s="191" t="s">
        <v>2780</v>
      </c>
      <c r="L141" s="571" t="s">
        <v>891</v>
      </c>
      <c r="N141" s="846" t="s">
        <v>1700</v>
      </c>
      <c r="O141" s="384" t="s">
        <v>229</v>
      </c>
      <c r="P141" s="540">
        <v>7</v>
      </c>
      <c r="Q141" s="539">
        <v>100</v>
      </c>
      <c r="R141" s="540">
        <v>0</v>
      </c>
      <c r="S141" s="338"/>
      <c r="T141" s="63"/>
      <c r="U141" s="63"/>
      <c r="V141" s="425">
        <v>0</v>
      </c>
      <c r="W141" s="425">
        <v>0</v>
      </c>
      <c r="X141" s="919">
        <v>0.7</v>
      </c>
      <c r="Y141" s="425">
        <v>2.5</v>
      </c>
      <c r="Z141" s="41" t="s">
        <v>45</v>
      </c>
      <c r="AA141" s="41" t="s">
        <v>45</v>
      </c>
      <c r="AB141" s="188" t="s">
        <v>3212</v>
      </c>
      <c r="AC141" s="13" t="s">
        <v>7377</v>
      </c>
      <c r="AD141" s="813" t="s">
        <v>5689</v>
      </c>
      <c r="AE141" s="723">
        <v>42928</v>
      </c>
      <c r="AF141" s="356"/>
      <c r="AG141" s="419"/>
      <c r="AH141" s="927" t="s">
        <v>192</v>
      </c>
      <c r="AI141" s="63" t="s">
        <v>5764</v>
      </c>
      <c r="AJ141" s="63" t="str">
        <f t="shared" si="77"/>
        <v>NO</v>
      </c>
      <c r="AK141" s="64" t="str">
        <f>VLOOKUP(X141,aux!$G$1:$I$22,2,FALSE)</f>
        <v>zero point seven</v>
      </c>
      <c r="AL141" s="64" t="str">
        <f>VLOOKUP(X141,aux!$G$1:$J$22,4,FALSE)</f>
        <v>null komma sieben</v>
      </c>
      <c r="AM141" s="214">
        <f t="shared" si="101"/>
        <v>70</v>
      </c>
      <c r="AN141" s="214" t="str">
        <f>IF(INT(AM141)=AM141,EnglishNumber(AM141), _xlfn.CONCAT(EnglishNumber(INT(AM141)), " point ", EnglishNumber(ROUND(INT((AM141 - INT(AM141)) * 10),  0)), " ", EnglishNumber(ROUND((AM141 - INT(AM141))*100 - (INT((AM141-INT(AM141))*10)*10), 0))))</f>
        <v>seventy</v>
      </c>
      <c r="AO141" s="214" t="str">
        <f>IF(INT(AM141)=AM141,FctZahl_In_Worten(AM141), _xlfn.CONCAT(FctZahl_In_Worten(INT(AM141)), " komma ", FctZahl_In_Worten(ROUND(INT((AM141 - INT(AM141)) * 10),  0)), " ", FctZahl_In_Worten(ROUND((AM141 - INT(AM141))*100 - (INT((AM141-INT(AM141))*10)*10), 0))))</f>
        <v>siebzig</v>
      </c>
      <c r="AP141" s="64" t="str">
        <f>EnglishNumber(Q141)</f>
        <v>one hundred</v>
      </c>
      <c r="AQ141" s="64" t="str">
        <f>FctZahl_In_Worten(Q141)</f>
        <v>einhundert</v>
      </c>
      <c r="AR141" s="64" t="str">
        <f>FctZahl_In_Worten(R141)</f>
        <v>null</v>
      </c>
      <c r="AS141" s="64" t="str">
        <f>VLOOKUP(V141,aux!$K$1:$M$11,2,FALSE)</f>
        <v>zero</v>
      </c>
      <c r="AT141" s="64" t="str">
        <f>VLOOKUP(W141,aux!$K$1:$M$11,2,FALSE)</f>
        <v>zero</v>
      </c>
      <c r="AU141" s="64" t="str">
        <f t="shared" si="102"/>
        <v/>
      </c>
      <c r="AV141" s="49" t="str">
        <f t="shared" si="103"/>
        <v/>
      </c>
      <c r="AW141" s="65" t="str">
        <f t="shared" si="104"/>
        <v>ES_27426567X_CPA_EN</v>
      </c>
      <c r="AX141" s="65" t="str">
        <f t="shared" si="105"/>
        <v>ES_27426567X_DoT_EN</v>
      </c>
      <c r="AY141" s="65" t="str">
        <f t="shared" si="106"/>
        <v>ES_27426567X_Dis_EN</v>
      </c>
      <c r="AZ141" s="65" t="str">
        <f t="shared" si="107"/>
        <v>ES_27426567X_CPA_DE</v>
      </c>
      <c r="BA141" s="65" t="str">
        <f t="shared" si="108"/>
        <v>ES_27426567X_DoT_DE</v>
      </c>
      <c r="BB141" s="65" t="str">
        <f t="shared" si="109"/>
        <v>ES_27426567X_CPA_ES</v>
      </c>
      <c r="BC141" s="215" t="str">
        <f t="shared" si="110"/>
        <v>ES_27426567X_DoT_ES</v>
      </c>
      <c r="BD141" s="65" t="str">
        <f t="shared" si="111"/>
        <v>MIGUEL ANGEL MARTINEZ GUIRAO</v>
      </c>
      <c r="BE141" s="64" t="str">
        <f>VLOOKUP(C141,aux!$A$1:$B$260,2,FALSE)</f>
        <v>Spain</v>
      </c>
      <c r="BF141" s="64" t="str">
        <f>VLOOKUP(C141,aux!$A$1:$C$260,3,FALSE)</f>
        <v>Spanien</v>
      </c>
      <c r="BG141" s="66" t="str">
        <f t="shared" si="112"/>
        <v/>
      </c>
      <c r="BH141" s="66" t="str">
        <f t="shared" si="78"/>
        <v/>
      </c>
      <c r="BI141" s="66">
        <f t="shared" si="113"/>
        <v>0</v>
      </c>
      <c r="BJ141" s="66"/>
      <c r="BK141" s="66"/>
      <c r="BL141" s="66" t="str">
        <f t="shared" si="79"/>
        <v/>
      </c>
      <c r="BM141" s="66" t="str">
        <f t="shared" si="80"/>
        <v>und</v>
      </c>
      <c r="BN141" s="66" t="str">
        <f t="shared" si="81"/>
        <v/>
      </c>
      <c r="BO141" s="66" t="str">
        <f t="shared" si="82"/>
        <v>y su</v>
      </c>
      <c r="BP141" s="216" t="str">
        <f>VLOOKUP(X141,aux!$G$1:$I$22,3,FALSE)</f>
        <v xml:space="preserve">cero coma siete </v>
      </c>
      <c r="BQ141" s="66" t="str">
        <f t="shared" si="83"/>
        <v>Por</v>
      </c>
      <c r="BR141" s="66" t="str">
        <f>VLOOKUP(C141,aux!$D$1:$E$307,2,FALSE)</f>
        <v>España</v>
      </c>
      <c r="BS141" s="66" t="str">
        <f t="shared" si="84"/>
        <v>Ciento</v>
      </c>
      <c r="BT141" s="66" t="str">
        <f t="shared" si="85"/>
        <v>Cero</v>
      </c>
      <c r="BU141" s="66" t="str">
        <f t="shared" si="86"/>
        <v>Cero</v>
      </c>
      <c r="BV141" s="137"/>
      <c r="BW141" s="51"/>
      <c r="BX141" s="137"/>
      <c r="BY141" s="143"/>
      <c r="BZ141" s="137"/>
      <c r="CA141" s="1112">
        <v>42922</v>
      </c>
      <c r="CB141" s="342">
        <v>42922</v>
      </c>
      <c r="CC141" s="342">
        <v>42922</v>
      </c>
      <c r="CD141" s="614" t="s">
        <v>199</v>
      </c>
      <c r="CE141" s="342">
        <v>42923</v>
      </c>
      <c r="CF141" s="614" t="s">
        <v>199</v>
      </c>
      <c r="CG141" s="342">
        <v>42926</v>
      </c>
      <c r="CH141" s="497"/>
      <c r="CI141" s="155">
        <v>2</v>
      </c>
      <c r="CJ141" s="67" t="s">
        <v>2355</v>
      </c>
      <c r="CK141" s="67" t="s">
        <v>2530</v>
      </c>
      <c r="CL141" s="102" t="str">
        <f t="shared" si="114"/>
        <v>MIGUEL ANGEL MARTINEZ GUIRAO_ ES_27426567X_DOT_EN_2sig</v>
      </c>
      <c r="CM141" s="102" t="str">
        <f t="shared" si="115"/>
        <v>MIGUEL ANGEL MARTINEZ GUIRAO_ES_27426567X_CPA_EN_2sig</v>
      </c>
      <c r="CN141" s="102" t="str">
        <f t="shared" si="116"/>
        <v>MIGUEL ANGEL MARTINEZ GUIRAO_ ES_27426567X_DOT_EN_2sig_stamped</v>
      </c>
      <c r="CO141" s="102" t="str">
        <f t="shared" si="117"/>
        <v>MIGUEL ANGEL MARTINEZ GUIRAO_ES_27426567X_DOT_EN_o</v>
      </c>
      <c r="CP141" s="102" t="str">
        <f t="shared" si="118"/>
        <v>MIGUEL ANGEL MARTINEZ GUIRAO_ES_27426567X_DOT_EN_o_stamped</v>
      </c>
      <c r="CQ141" s="102" t="str">
        <f t="shared" si="119"/>
        <v>MIGUEL ANGEL MARTINEZ GUIRAO_ES_27426567X_powers</v>
      </c>
      <c r="CR141" s="68" t="s">
        <v>49</v>
      </c>
      <c r="CS141" s="68" t="s">
        <v>49</v>
      </c>
      <c r="CT141" s="61" t="s">
        <v>49</v>
      </c>
      <c r="CU141" s="148">
        <f t="shared" si="100"/>
        <v>1</v>
      </c>
      <c r="CV141" s="56" t="b">
        <v>1</v>
      </c>
      <c r="CW141" s="56" t="b">
        <v>1</v>
      </c>
      <c r="CX141" s="52"/>
      <c r="CY141" s="148"/>
      <c r="CZ141" s="148"/>
      <c r="DA141" s="315"/>
      <c r="DB141" s="315"/>
      <c r="DC141" s="148"/>
      <c r="DD141" s="148"/>
      <c r="DE141" s="315"/>
      <c r="DF141" s="315"/>
      <c r="DG141" s="61"/>
      <c r="DH141" s="61"/>
      <c r="DI141" s="61"/>
      <c r="DJ141" s="315"/>
      <c r="DK141" s="315"/>
      <c r="DL141" s="61"/>
      <c r="DM141" s="161"/>
      <c r="DN141" s="148"/>
      <c r="DO141" s="315" t="s">
        <v>3001</v>
      </c>
      <c r="DP141" s="338"/>
      <c r="DQ141" s="940"/>
      <c r="DR141" s="342"/>
      <c r="DS141" s="522"/>
      <c r="DT141" s="69" t="s">
        <v>49</v>
      </c>
      <c r="DU141" s="69"/>
      <c r="DV141" s="87"/>
      <c r="DW141" s="87"/>
      <c r="DX141" s="87"/>
      <c r="DY141" s="87"/>
      <c r="DZ141" s="87"/>
      <c r="EA141" s="359" t="str">
        <f t="shared" si="120"/>
        <v>117</v>
      </c>
      <c r="EB141" s="359">
        <v>117</v>
      </c>
      <c r="EC141" s="88"/>
      <c r="ED141" s="88"/>
      <c r="EE141" s="88" t="e">
        <f>IF(CX140=#REF!,"gleich","ungleich")</f>
        <v>#REF!</v>
      </c>
      <c r="EF141" s="186"/>
      <c r="EG141" s="186"/>
      <c r="EH141" s="186"/>
      <c r="EI141" s="186"/>
      <c r="EJ141" s="186"/>
      <c r="EK141" s="186"/>
      <c r="EL141" s="186"/>
      <c r="EM141" s="173"/>
      <c r="EN141" s="186"/>
      <c r="EO141" s="186"/>
      <c r="EP141" s="724"/>
      <c r="EQ141" s="382" t="s">
        <v>6100</v>
      </c>
      <c r="ER141" s="382" t="s">
        <v>6100</v>
      </c>
      <c r="ES141" s="382"/>
      <c r="ET141" s="108"/>
      <c r="EU141" s="182" t="str">
        <f t="shared" si="121"/>
        <v>MIGUEL ANGEL MARTINEZ GUIRAO, ES_27426567X_sinv.pdf</v>
      </c>
    </row>
    <row r="142" spans="1:151" ht="76.5">
      <c r="A142" s="1000" t="s">
        <v>436</v>
      </c>
      <c r="B142" s="638" t="s">
        <v>4704</v>
      </c>
      <c r="C142" s="338" t="s">
        <v>42</v>
      </c>
      <c r="D142" s="186" t="s">
        <v>438</v>
      </c>
      <c r="E142" s="186"/>
      <c r="F142" s="186"/>
      <c r="G142" s="186"/>
      <c r="H142" s="186"/>
      <c r="I142" s="417" t="s">
        <v>2992</v>
      </c>
      <c r="J142" s="191" t="s">
        <v>1998</v>
      </c>
      <c r="K142" s="191" t="s">
        <v>2782</v>
      </c>
      <c r="L142" s="571" t="s">
        <v>440</v>
      </c>
      <c r="N142" s="846" t="s">
        <v>1729</v>
      </c>
      <c r="O142" s="384" t="s">
        <v>488</v>
      </c>
      <c r="P142" s="540"/>
      <c r="Q142" s="539">
        <v>1000</v>
      </c>
      <c r="R142" s="540">
        <v>0</v>
      </c>
      <c r="S142" s="338"/>
      <c r="T142" s="63"/>
      <c r="U142" s="63"/>
      <c r="V142" s="425">
        <v>0</v>
      </c>
      <c r="W142" s="425">
        <v>0</v>
      </c>
      <c r="X142" s="919">
        <v>0.75</v>
      </c>
      <c r="Y142" s="425">
        <v>2.5</v>
      </c>
      <c r="Z142" s="41" t="s">
        <v>45</v>
      </c>
      <c r="AA142" s="41" t="s">
        <v>45</v>
      </c>
      <c r="AB142" s="188" t="s">
        <v>3212</v>
      </c>
      <c r="AC142" s="13" t="s">
        <v>7377</v>
      </c>
      <c r="AD142" s="813" t="s">
        <v>5689</v>
      </c>
      <c r="AE142" s="723">
        <v>42928</v>
      </c>
      <c r="AF142" s="298"/>
      <c r="AG142" s="419"/>
      <c r="AH142" s="927" t="s">
        <v>192</v>
      </c>
      <c r="AI142" s="63" t="s">
        <v>5764</v>
      </c>
      <c r="AJ142" s="63" t="str">
        <f t="shared" ref="AJ142:AJ205" si="122">IF(1*(ISERROR(_xlfn.TEXTJOIN("|",FALSE,AK142:BU142)))=0,"NO","YES")</f>
        <v>NO</v>
      </c>
      <c r="AK142" s="64" t="str">
        <f>VLOOKUP(X142,aux!$G$1:$I$22,2,FALSE)</f>
        <v>zero point seven five</v>
      </c>
      <c r="AL142" s="64" t="str">
        <f>VLOOKUP(X142,aux!$G$1:$J$22,4,FALSE)</f>
        <v>null komma sieben fünf</v>
      </c>
      <c r="AM142" s="214">
        <f t="shared" si="101"/>
        <v>75</v>
      </c>
      <c r="AN142" s="214" t="str">
        <f>IF(INT(AM142)=AM142,EnglishNumber(AM142), _xlfn.CONCAT(EnglishNumber(INT(AM142)), " point ", EnglishNumber(ROUND(INT((AM142 - INT(AM142)) * 10),  0)), " ", EnglishNumber(ROUND((AM142 - INT(AM142))*100 - (INT((AM142-INT(AM142))*10)*10), 0))))</f>
        <v>seventy-five</v>
      </c>
      <c r="AO142" s="214" t="str">
        <f>IF(INT(AM142)=AM142,FctZahl_In_Worten(AM142), _xlfn.CONCAT(FctZahl_In_Worten(INT(AM142)), " komma ", FctZahl_In_Worten(ROUND(INT((AM142 - INT(AM142)) * 10),  0)), " ", FctZahl_In_Worten(ROUND((AM142 - INT(AM142))*100 - (INT((AM142-INT(AM142))*10)*10), 0))))</f>
        <v>fünfundsiebzig</v>
      </c>
      <c r="AP142" s="64" t="str">
        <f>EnglishNumber(Q142)</f>
        <v>one thousand</v>
      </c>
      <c r="AQ142" s="64" t="str">
        <f>FctZahl_In_Worten(Q142)</f>
        <v>eintausend</v>
      </c>
      <c r="AR142" s="64" t="str">
        <f>FctZahl_In_Worten(R142)</f>
        <v>null</v>
      </c>
      <c r="AS142" s="64" t="str">
        <f>VLOOKUP(V142,aux!$K$1:$M$11,2,FALSE)</f>
        <v>zero</v>
      </c>
      <c r="AT142" s="64" t="str">
        <f>VLOOKUP(W142,aux!$K$1:$M$11,2,FALSE)</f>
        <v>zero</v>
      </c>
      <c r="AU142" s="64" t="str">
        <f t="shared" si="102"/>
        <v/>
      </c>
      <c r="AV142" s="49" t="str">
        <f t="shared" si="103"/>
        <v/>
      </c>
      <c r="AW142" s="65" t="str">
        <f t="shared" si="104"/>
        <v>ES_43705591W_CPA_EN</v>
      </c>
      <c r="AX142" s="65" t="str">
        <f t="shared" si="105"/>
        <v>ES_43705591W_DoT_EN</v>
      </c>
      <c r="AY142" s="65" t="str">
        <f t="shared" si="106"/>
        <v>ES_43705591W_Dis_EN</v>
      </c>
      <c r="AZ142" s="65" t="str">
        <f t="shared" si="107"/>
        <v>ES_43705591W_CPA_DE</v>
      </c>
      <c r="BA142" s="65" t="str">
        <f t="shared" si="108"/>
        <v>ES_43705591W_DoT_DE</v>
      </c>
      <c r="BB142" s="65" t="str">
        <f t="shared" si="109"/>
        <v>ES_43705591W_CPA_ES</v>
      </c>
      <c r="BC142" s="215" t="str">
        <f t="shared" si="110"/>
        <v>ES_43705591W_DoT_ES</v>
      </c>
      <c r="BD142" s="65" t="str">
        <f t="shared" si="111"/>
        <v>MIGUEL VILLARO CORTADA</v>
      </c>
      <c r="BE142" s="64" t="str">
        <f>VLOOKUP(C142,aux!$A$1:$B$260,2,FALSE)</f>
        <v>Spain</v>
      </c>
      <c r="BF142" s="64" t="str">
        <f>VLOOKUP(C142,aux!$A$1:$C$260,3,FALSE)</f>
        <v>Spanien</v>
      </c>
      <c r="BG142" s="66" t="str">
        <f t="shared" si="112"/>
        <v/>
      </c>
      <c r="BH142" s="66" t="str">
        <f t="shared" ref="BH142:BH205" si="123">IF(AH142="DNI","",CONCATENATE("representado por ", AV142))</f>
        <v/>
      </c>
      <c r="BI142" s="66">
        <f t="shared" si="113"/>
        <v>0</v>
      </c>
      <c r="BJ142" s="66" t="str">
        <f>IF(H142="","","and its")</f>
        <v/>
      </c>
      <c r="BK142" s="66" t="str">
        <f>IF(I142="","","and its")</f>
        <v>and its</v>
      </c>
      <c r="BL142" s="66" t="str">
        <f t="shared" ref="BL142:BL205" si="124">IF(H142="","","und")</f>
        <v/>
      </c>
      <c r="BM142" s="66" t="str">
        <f t="shared" ref="BM142:BM205" si="125">IF(I142="","","und")</f>
        <v>und</v>
      </c>
      <c r="BN142" s="66" t="str">
        <f t="shared" ref="BN142:BN205" si="126">IF(H142="","","y su")</f>
        <v/>
      </c>
      <c r="BO142" s="66" t="str">
        <f t="shared" ref="BO142:BO205" si="127">IF(I142="","","y su")</f>
        <v>y su</v>
      </c>
      <c r="BP142" s="216" t="str">
        <f>VLOOKUP(X142,aux!$G$1:$I$22,3,FALSE)</f>
        <v>cero coma siete cinco</v>
      </c>
      <c r="BQ142" s="66" t="str">
        <f t="shared" ref="BQ142:BQ205" si="128">IF(AE142="DNI","","Por")</f>
        <v>Por</v>
      </c>
      <c r="BR142" s="66" t="str">
        <f>VLOOKUP(C142,aux!$D$1:$E$307,2,FALSE)</f>
        <v>España</v>
      </c>
      <c r="BS142" s="66" t="str">
        <f t="shared" ref="BS142:BS205" si="129">NumEnPalabras(Q142)</f>
        <v>Un Mil</v>
      </c>
      <c r="BT142" s="66" t="str">
        <f t="shared" ref="BT142:BT205" si="130">NumEnPalabras(V142)</f>
        <v>Cero</v>
      </c>
      <c r="BU142" s="66" t="str">
        <f t="shared" ref="BU142:BU205" si="131">NumEnPalabras(W142)</f>
        <v>Cero</v>
      </c>
      <c r="BV142" s="319"/>
      <c r="BW142" s="71" t="s">
        <v>5816</v>
      </c>
      <c r="BX142" s="138">
        <v>42916</v>
      </c>
      <c r="BY142" s="144">
        <v>811261795646</v>
      </c>
      <c r="BZ142" s="138">
        <v>42919</v>
      </c>
      <c r="CA142" s="1112" t="s">
        <v>199</v>
      </c>
      <c r="CB142" s="342">
        <v>42915</v>
      </c>
      <c r="CC142" s="511">
        <v>42921</v>
      </c>
      <c r="CD142" s="614" t="s">
        <v>199</v>
      </c>
      <c r="CE142" s="342">
        <v>42922</v>
      </c>
      <c r="CF142" s="614" t="s">
        <v>199</v>
      </c>
      <c r="CG142" s="342">
        <v>42922</v>
      </c>
      <c r="CH142" s="497"/>
      <c r="CI142" s="155">
        <v>1</v>
      </c>
      <c r="CJ142" s="67" t="s">
        <v>2356</v>
      </c>
      <c r="CK142" s="67" t="s">
        <v>2531</v>
      </c>
      <c r="CL142" s="102" t="str">
        <f t="shared" si="114"/>
        <v>MIGUEL VILLARO CORTADA_ ES_43705591W_DOT_EN_2sig</v>
      </c>
      <c r="CM142" s="102" t="str">
        <f t="shared" si="115"/>
        <v>MIGUEL VILLARO CORTADA_ES_43705591W_CPA_EN_2sig</v>
      </c>
      <c r="CN142" s="102" t="str">
        <f t="shared" si="116"/>
        <v>MIGUEL VILLARO CORTADA_ ES_43705591W_DOT_EN_2sig_stamped</v>
      </c>
      <c r="CO142" s="102" t="str">
        <f t="shared" si="117"/>
        <v>MIGUEL VILLARO CORTADA_ES_43705591W_DOT_EN_o</v>
      </c>
      <c r="CP142" s="102" t="str">
        <f t="shared" si="118"/>
        <v>MIGUEL VILLARO CORTADA_ES_43705591W_DOT_EN_o_stamped</v>
      </c>
      <c r="CQ142" s="102" t="str">
        <f t="shared" si="119"/>
        <v>MIGUEL VILLARO CORTADA_ES_43705591W_powers</v>
      </c>
      <c r="CR142" s="68" t="s">
        <v>49</v>
      </c>
      <c r="CS142" s="68" t="s">
        <v>49</v>
      </c>
      <c r="CT142" s="61" t="s">
        <v>49</v>
      </c>
      <c r="CU142" s="148">
        <f t="shared" si="100"/>
        <v>1</v>
      </c>
      <c r="CV142" s="56" t="b">
        <v>1</v>
      </c>
      <c r="CW142" s="56" t="b">
        <v>1</v>
      </c>
      <c r="CX142" s="71" t="s">
        <v>58</v>
      </c>
      <c r="CY142" s="148">
        <v>1</v>
      </c>
      <c r="CZ142" s="148">
        <v>1</v>
      </c>
      <c r="DA142" s="315">
        <v>42915</v>
      </c>
      <c r="DB142" s="315">
        <v>42921</v>
      </c>
      <c r="DC142" s="148">
        <v>1</v>
      </c>
      <c r="DD142" s="148">
        <v>1</v>
      </c>
      <c r="DE142" s="315" t="s">
        <v>2231</v>
      </c>
      <c r="DF142" s="315" t="s">
        <v>159</v>
      </c>
      <c r="DG142" s="61"/>
      <c r="DH142" s="61" t="s">
        <v>2232</v>
      </c>
      <c r="DI142" s="61" t="s">
        <v>2232</v>
      </c>
      <c r="DJ142" s="315"/>
      <c r="DK142" s="315"/>
      <c r="DL142" s="61" t="s">
        <v>49</v>
      </c>
      <c r="DM142" s="217"/>
      <c r="DN142" s="218"/>
      <c r="DO142" s="327"/>
      <c r="DP142" s="338"/>
      <c r="DQ142" s="974"/>
      <c r="DR142" s="507"/>
      <c r="DS142" s="522"/>
      <c r="DT142" s="69" t="s">
        <v>49</v>
      </c>
      <c r="DU142" s="69"/>
      <c r="DV142" s="87"/>
      <c r="DW142" s="87"/>
      <c r="DX142" s="87"/>
      <c r="DY142" s="87"/>
      <c r="DZ142" s="87"/>
      <c r="EA142" s="359" t="str">
        <f t="shared" si="120"/>
        <v>118</v>
      </c>
      <c r="EB142" s="359">
        <v>118</v>
      </c>
      <c r="EC142" s="88"/>
      <c r="ED142" s="88"/>
      <c r="EE142" s="88" t="e">
        <f>IF(CX141=#REF!,"gleich","ungleich")</f>
        <v>#REF!</v>
      </c>
      <c r="EF142" s="186"/>
      <c r="EG142" s="186"/>
      <c r="EH142" s="186"/>
      <c r="EI142" s="186"/>
      <c r="EJ142" s="186"/>
      <c r="EK142" s="186"/>
      <c r="EL142" s="186"/>
      <c r="EM142" s="173"/>
      <c r="EN142" s="186"/>
      <c r="EO142" s="186"/>
      <c r="EP142" s="724"/>
      <c r="EQ142" s="382" t="s">
        <v>6100</v>
      </c>
      <c r="ER142" s="382" t="s">
        <v>6100</v>
      </c>
      <c r="ES142" s="382"/>
      <c r="ET142" s="167"/>
      <c r="EU142" s="182" t="str">
        <f t="shared" si="121"/>
        <v>MIGUEL VILLARO CORTADA, ES_43705591W_sinv.pdf</v>
      </c>
    </row>
    <row r="143" spans="1:151" ht="63.75">
      <c r="A143" s="1000" t="s">
        <v>127</v>
      </c>
      <c r="B143" s="638" t="s">
        <v>2177</v>
      </c>
      <c r="C143" s="338" t="s">
        <v>42</v>
      </c>
      <c r="D143" s="186" t="s">
        <v>129</v>
      </c>
      <c r="E143" s="186" t="s">
        <v>130</v>
      </c>
      <c r="F143" s="186" t="s">
        <v>52</v>
      </c>
      <c r="G143" s="186"/>
      <c r="H143" s="186"/>
      <c r="I143" s="191" t="s">
        <v>71</v>
      </c>
      <c r="J143" s="191" t="s">
        <v>72</v>
      </c>
      <c r="K143" s="191" t="s">
        <v>2783</v>
      </c>
      <c r="L143" s="571" t="s">
        <v>131</v>
      </c>
      <c r="N143" s="846" t="s">
        <v>1699</v>
      </c>
      <c r="O143" s="384" t="s">
        <v>398</v>
      </c>
      <c r="P143" s="540">
        <v>1</v>
      </c>
      <c r="Q143" s="539">
        <v>1000</v>
      </c>
      <c r="R143" s="540">
        <v>0</v>
      </c>
      <c r="S143" s="338"/>
      <c r="T143" s="63"/>
      <c r="U143" s="63"/>
      <c r="V143" s="425">
        <v>100</v>
      </c>
      <c r="W143" s="425">
        <v>100</v>
      </c>
      <c r="X143" s="919">
        <v>0.7</v>
      </c>
      <c r="Y143" s="425">
        <v>2.5</v>
      </c>
      <c r="Z143" s="41" t="s">
        <v>45</v>
      </c>
      <c r="AA143" s="41" t="s">
        <v>45</v>
      </c>
      <c r="AB143" s="188" t="s">
        <v>3212</v>
      </c>
      <c r="AC143" s="13" t="s">
        <v>7377</v>
      </c>
      <c r="AD143" s="813" t="s">
        <v>5689</v>
      </c>
      <c r="AE143" s="723">
        <v>42928</v>
      </c>
      <c r="AF143" s="356"/>
      <c r="AG143" s="735"/>
      <c r="AH143" s="927" t="s">
        <v>38</v>
      </c>
      <c r="AI143" s="63" t="s">
        <v>5764</v>
      </c>
      <c r="AJ143" s="63" t="str">
        <f t="shared" si="122"/>
        <v>NO</v>
      </c>
      <c r="AK143" s="64" t="str">
        <f>VLOOKUP(X143,aux!$G$1:$I$22,2,FALSE)</f>
        <v>zero point seven</v>
      </c>
      <c r="AL143" s="64" t="str">
        <f>VLOOKUP(X143,aux!$G$1:$J$22,4,FALSE)</f>
        <v>null komma sieben</v>
      </c>
      <c r="AM143" s="214">
        <f t="shared" si="101"/>
        <v>70</v>
      </c>
      <c r="AN143" s="214" t="str">
        <f>IF(INT(AM143)=AM143,EnglishNumber(AM143), _xlfn.CONCAT(EnglishNumber(INT(AM143)), " point ", EnglishNumber(ROUND(INT((AM143 - INT(AM143)) * 10),  0)), " ", EnglishNumber(ROUND((AM143 - INT(AM143))*100 - (INT((AM143-INT(AM143))*10)*10), 0))))</f>
        <v>seventy</v>
      </c>
      <c r="AO143" s="214" t="str">
        <f>IF(INT(AM143)=AM143,FctZahl_In_Worten(AM143), _xlfn.CONCAT(FctZahl_In_Worten(INT(AM143)), " komma ", FctZahl_In_Worten(ROUND(INT((AM143 - INT(AM143)) * 10),  0)), " ", FctZahl_In_Worten(ROUND((AM143 - INT(AM143))*100 - (INT((AM143-INT(AM143))*10)*10), 0))))</f>
        <v>siebzig</v>
      </c>
      <c r="AP143" s="64" t="str">
        <f>EnglishNumber(Q143)</f>
        <v>one thousand</v>
      </c>
      <c r="AQ143" s="64" t="str">
        <f>FctZahl_In_Worten(Q143)</f>
        <v>eintausend</v>
      </c>
      <c r="AR143" s="64" t="str">
        <f>FctZahl_In_Worten(R143)</f>
        <v>null</v>
      </c>
      <c r="AS143" s="64" t="str">
        <f>VLOOKUP(V143,aux!$K$1:$M$11,2,FALSE)</f>
        <v>one hundred</v>
      </c>
      <c r="AT143" s="64" t="str">
        <f>VLOOKUP(W143,aux!$K$1:$M$11,2,FALSE)</f>
        <v>one hundred</v>
      </c>
      <c r="AU143" s="64" t="str">
        <f t="shared" si="102"/>
        <v>For</v>
      </c>
      <c r="AV143" s="49" t="str">
        <f t="shared" si="103"/>
        <v>JESUS MAEZTU ZABALETA, administrador solidario</v>
      </c>
      <c r="AW143" s="65" t="str">
        <f t="shared" si="104"/>
        <v>ES_B20852166_CPA_EN</v>
      </c>
      <c r="AX143" s="65" t="str">
        <f t="shared" si="105"/>
        <v>ES_B20852166_DoT_EN</v>
      </c>
      <c r="AY143" s="65" t="str">
        <f t="shared" si="106"/>
        <v>ES_B20852166_Dis_EN</v>
      </c>
      <c r="AZ143" s="65" t="str">
        <f t="shared" si="107"/>
        <v>ES_B20852166_CPA_DE</v>
      </c>
      <c r="BA143" s="65" t="str">
        <f t="shared" si="108"/>
        <v>ES_B20852166_DoT_DE</v>
      </c>
      <c r="BB143" s="65" t="str">
        <f t="shared" si="109"/>
        <v>ES_B20852166_CPA_ES</v>
      </c>
      <c r="BC143" s="215" t="str">
        <f t="shared" si="110"/>
        <v>ES_B20852166_DoT_ES</v>
      </c>
      <c r="BD143" s="65" t="str">
        <f t="shared" si="111"/>
        <v>MN-MOMPAS, SL</v>
      </c>
      <c r="BE143" s="64" t="str">
        <f>VLOOKUP(C143,aux!$A$1:$B$260,2,FALSE)</f>
        <v>Spain</v>
      </c>
      <c r="BF143" s="64" t="str">
        <f>VLOOKUP(C143,aux!$A$1:$C$260,3,FALSE)</f>
        <v>Spanien</v>
      </c>
      <c r="BG143" s="66" t="str">
        <f t="shared" si="112"/>
        <v>represented by  JESUS MAEZTU ZABALETA, administrador solidario</v>
      </c>
      <c r="BH143" s="66" t="str">
        <f t="shared" si="123"/>
        <v>representado por JESUS MAEZTU ZABALETA, administrador solidario</v>
      </c>
      <c r="BI143" s="66">
        <f t="shared" si="113"/>
        <v>1</v>
      </c>
      <c r="BJ143" s="66" t="str">
        <f>IF(H143="","","and its")</f>
        <v/>
      </c>
      <c r="BK143" s="66" t="str">
        <f>IF(I143="","","and its")</f>
        <v>and its</v>
      </c>
      <c r="BL143" s="66" t="str">
        <f t="shared" si="124"/>
        <v/>
      </c>
      <c r="BM143" s="66" t="str">
        <f t="shared" si="125"/>
        <v>und</v>
      </c>
      <c r="BN143" s="66" t="str">
        <f t="shared" si="126"/>
        <v/>
      </c>
      <c r="BO143" s="66" t="str">
        <f t="shared" si="127"/>
        <v>y su</v>
      </c>
      <c r="BP143" s="216" t="str">
        <f>VLOOKUP(X143,aux!$G$1:$I$22,3,FALSE)</f>
        <v xml:space="preserve">cero coma siete </v>
      </c>
      <c r="BQ143" s="66" t="str">
        <f t="shared" si="128"/>
        <v>Por</v>
      </c>
      <c r="BR143" s="66" t="str">
        <f>VLOOKUP(C143,aux!$D$1:$E$307,2,FALSE)</f>
        <v>España</v>
      </c>
      <c r="BS143" s="66" t="str">
        <f t="shared" si="129"/>
        <v>Un Mil</v>
      </c>
      <c r="BT143" s="66" t="str">
        <f t="shared" si="130"/>
        <v>Ciento</v>
      </c>
      <c r="BU143" s="66" t="str">
        <f t="shared" si="131"/>
        <v>Ciento</v>
      </c>
      <c r="BV143" s="137"/>
      <c r="BW143" s="51"/>
      <c r="BX143" s="137"/>
      <c r="BY143" s="143"/>
      <c r="BZ143" s="137"/>
      <c r="CA143" s="1112">
        <v>42919</v>
      </c>
      <c r="CB143" s="342">
        <v>42917</v>
      </c>
      <c r="CC143" s="342">
        <v>42919</v>
      </c>
      <c r="CD143" s="806">
        <v>0.41666666666666669</v>
      </c>
      <c r="CE143" s="342">
        <v>42920</v>
      </c>
      <c r="CF143" s="806">
        <v>0.375</v>
      </c>
      <c r="CG143" s="342">
        <v>42922</v>
      </c>
      <c r="CH143" s="569"/>
      <c r="CI143" s="155"/>
      <c r="CJ143" s="67" t="s">
        <v>2357</v>
      </c>
      <c r="CK143" s="67" t="s">
        <v>2532</v>
      </c>
      <c r="CL143" s="102" t="str">
        <f t="shared" si="114"/>
        <v>MN-MOMPAS, SL_ ES_B20852166_DOT_EN_2sig</v>
      </c>
      <c r="CM143" s="102" t="str">
        <f t="shared" si="115"/>
        <v>MN-MOMPAS, SL_ES_B20852166_CPA_EN_2sig</v>
      </c>
      <c r="CN143" s="102" t="str">
        <f t="shared" si="116"/>
        <v>MN-MOMPAS, SL_ ES_B20852166_DOT_EN_2sig_stamped</v>
      </c>
      <c r="CO143" s="102" t="str">
        <f t="shared" si="117"/>
        <v>MN-MOMPAS, SL_ES_B20852166_DOT_EN_o</v>
      </c>
      <c r="CP143" s="102" t="str">
        <f t="shared" si="118"/>
        <v>MN-MOMPAS, SL_ES_B20852166_DOT_EN_o_stamped</v>
      </c>
      <c r="CQ143" s="102" t="str">
        <f t="shared" si="119"/>
        <v>MN-MOMPAS, SL_ES_B20852166_powers</v>
      </c>
      <c r="CR143" s="68" t="s">
        <v>49</v>
      </c>
      <c r="CS143" s="68" t="s">
        <v>49</v>
      </c>
      <c r="CT143" s="61" t="s">
        <v>49</v>
      </c>
      <c r="CU143" s="148">
        <f t="shared" si="100"/>
        <v>1</v>
      </c>
      <c r="CV143" s="56" t="b">
        <v>1</v>
      </c>
      <c r="CW143" s="56" t="b">
        <v>1</v>
      </c>
      <c r="CX143" s="52"/>
      <c r="CY143" s="148" t="s">
        <v>2233</v>
      </c>
      <c r="CZ143" s="148" t="s">
        <v>2233</v>
      </c>
      <c r="DA143" s="315" t="s">
        <v>2233</v>
      </c>
      <c r="DB143" s="315" t="s">
        <v>2233</v>
      </c>
      <c r="DC143" s="148">
        <v>1</v>
      </c>
      <c r="DD143" s="148">
        <v>1</v>
      </c>
      <c r="DE143" s="319" t="s">
        <v>2234</v>
      </c>
      <c r="DF143" s="315" t="s">
        <v>198</v>
      </c>
      <c r="DG143" s="61"/>
      <c r="DH143" s="61" t="s">
        <v>2232</v>
      </c>
      <c r="DI143" s="61" t="s">
        <v>2232</v>
      </c>
      <c r="DJ143" s="315"/>
      <c r="DK143" s="315"/>
      <c r="DL143" s="61" t="s">
        <v>49</v>
      </c>
      <c r="DM143" s="162"/>
      <c r="DN143" s="156"/>
      <c r="DO143" s="328"/>
      <c r="DP143" s="343"/>
      <c r="DQ143" s="975"/>
      <c r="DR143" s="511"/>
      <c r="DS143" s="522"/>
      <c r="DT143" s="69" t="s">
        <v>49</v>
      </c>
      <c r="DU143" s="69"/>
      <c r="DV143" s="87"/>
      <c r="DW143" s="87"/>
      <c r="DX143" s="87"/>
      <c r="DY143" s="87"/>
      <c r="DZ143" s="87"/>
      <c r="EA143" s="359" t="str">
        <f t="shared" si="120"/>
        <v>119</v>
      </c>
      <c r="EB143" s="359">
        <v>119</v>
      </c>
      <c r="EC143" s="88"/>
      <c r="ED143" s="88"/>
      <c r="EE143" s="88" t="e">
        <f>IF(CX142=#REF!,"gleich","ungleich")</f>
        <v>#REF!</v>
      </c>
      <c r="EF143" s="186"/>
      <c r="EG143" s="186"/>
      <c r="EH143" s="186"/>
      <c r="EI143" s="186"/>
      <c r="EJ143" s="186"/>
      <c r="EK143" s="186"/>
      <c r="EL143" s="186"/>
      <c r="EM143" s="173"/>
      <c r="EN143" s="186"/>
      <c r="EO143" s="186"/>
      <c r="EP143" s="724"/>
      <c r="EQ143" s="382" t="s">
        <v>6088</v>
      </c>
      <c r="ER143" s="382" t="s">
        <v>6109</v>
      </c>
      <c r="ES143" s="382"/>
      <c r="ET143" s="961"/>
      <c r="EU143" s="182" t="str">
        <f t="shared" si="121"/>
        <v>MN-MOMPAS, SL, ES_B20852166_sinv.pdf</v>
      </c>
    </row>
    <row r="144" spans="1:151" ht="76.5">
      <c r="A144" s="1000" t="s">
        <v>796</v>
      </c>
      <c r="B144" s="638" t="s">
        <v>4705</v>
      </c>
      <c r="C144" s="338" t="s">
        <v>42</v>
      </c>
      <c r="D144" s="186" t="s">
        <v>3310</v>
      </c>
      <c r="E144" s="186"/>
      <c r="F144" s="186"/>
      <c r="G144" s="186"/>
      <c r="H144" s="186"/>
      <c r="I144" s="191" t="s">
        <v>663</v>
      </c>
      <c r="J144" s="191" t="s">
        <v>6732</v>
      </c>
      <c r="K144" s="191" t="s">
        <v>6733</v>
      </c>
      <c r="L144" s="1064" t="s">
        <v>7527</v>
      </c>
      <c r="M144" s="1071" t="s">
        <v>7528</v>
      </c>
      <c r="N144" s="847" t="s">
        <v>766</v>
      </c>
      <c r="O144" s="387"/>
      <c r="P144" s="540"/>
      <c r="Q144" s="539">
        <v>100</v>
      </c>
      <c r="R144" s="540">
        <v>0</v>
      </c>
      <c r="S144" s="338"/>
      <c r="T144" s="63"/>
      <c r="U144" s="63"/>
      <c r="V144" s="425">
        <v>0</v>
      </c>
      <c r="W144" s="425">
        <v>0</v>
      </c>
      <c r="X144" s="919">
        <v>0.75</v>
      </c>
      <c r="Y144" s="425">
        <v>2.5</v>
      </c>
      <c r="Z144" s="41" t="s">
        <v>45</v>
      </c>
      <c r="AA144" s="41" t="s">
        <v>45</v>
      </c>
      <c r="AB144" s="188" t="s">
        <v>3212</v>
      </c>
      <c r="AC144" s="13" t="s">
        <v>7377</v>
      </c>
      <c r="AD144" s="813" t="s">
        <v>5689</v>
      </c>
      <c r="AE144" s="723" t="s">
        <v>7697</v>
      </c>
      <c r="AF144" s="356"/>
      <c r="AG144" s="419"/>
      <c r="AH144" s="927" t="s">
        <v>192</v>
      </c>
      <c r="AI144" s="63" t="s">
        <v>5764</v>
      </c>
      <c r="AJ144" s="63" t="str">
        <f t="shared" si="122"/>
        <v>NO</v>
      </c>
      <c r="AK144" s="64" t="str">
        <f>VLOOKUP(X144,aux!$G$1:$I$22,2,FALSE)</f>
        <v>zero point seven five</v>
      </c>
      <c r="AL144" s="64" t="str">
        <f>VLOOKUP(X144,aux!$G$1:$J$22,4,FALSE)</f>
        <v>null komma sieben fünf</v>
      </c>
      <c r="AM144" s="214">
        <f t="shared" si="101"/>
        <v>75</v>
      </c>
      <c r="AN144" s="214" t="str">
        <f>IF(INT(AM144)=AM144,EnglishNumber(AM144), _xlfn.CONCAT(EnglishNumber(INT(AM144)), " point ", EnglishNumber(ROUND(INT((AM144 - INT(AM144)) * 10),  0)), " ", EnglishNumber(ROUND((AM144 - INT(AM144))*100 - (INT((AM144-INT(AM144))*10)*10), 0))))</f>
        <v>seventy-five</v>
      </c>
      <c r="AO144" s="214" t="str">
        <f>IF(INT(AM144)=AM144,FctZahl_In_Worten(AM144), _xlfn.CONCAT(FctZahl_In_Worten(INT(AM144)), " komma ", FctZahl_In_Worten(ROUND(INT((AM144 - INT(AM144)) * 10),  0)), " ", FctZahl_In_Worten(ROUND((AM144 - INT(AM144))*100 - (INT((AM144-INT(AM144))*10)*10), 0))))</f>
        <v>fünfundsiebzig</v>
      </c>
      <c r="AP144" s="64" t="str">
        <f>EnglishNumber(Q144)</f>
        <v>one hundred</v>
      </c>
      <c r="AQ144" s="64" t="str">
        <f>FctZahl_In_Worten(Q144)</f>
        <v>einhundert</v>
      </c>
      <c r="AR144" s="64" t="str">
        <f>FctZahl_In_Worten(R144)</f>
        <v>null</v>
      </c>
      <c r="AS144" s="64" t="str">
        <f>VLOOKUP(V144,aux!$K$1:$M$11,2,FALSE)</f>
        <v>zero</v>
      </c>
      <c r="AT144" s="64" t="str">
        <f>VLOOKUP(W144,aux!$K$1:$M$11,2,FALSE)</f>
        <v>zero</v>
      </c>
      <c r="AU144" s="64" t="str">
        <f t="shared" si="102"/>
        <v/>
      </c>
      <c r="AV144" s="49" t="str">
        <f t="shared" si="103"/>
        <v/>
      </c>
      <c r="AW144" s="65" t="str">
        <f t="shared" si="104"/>
        <v>ES_22577249N_CPA_EN</v>
      </c>
      <c r="AX144" s="65" t="str">
        <f t="shared" si="105"/>
        <v>ES_22577249N_DoT_EN</v>
      </c>
      <c r="AY144" s="65" t="str">
        <f t="shared" si="106"/>
        <v>ES_22577249N_Dis_EN</v>
      </c>
      <c r="AZ144" s="65" t="str">
        <f t="shared" si="107"/>
        <v>ES_22577249N_CPA_DE</v>
      </c>
      <c r="BA144" s="65" t="str">
        <f t="shared" si="108"/>
        <v>ES_22577249N_DoT_DE</v>
      </c>
      <c r="BB144" s="65" t="str">
        <f t="shared" si="109"/>
        <v>ES_22577249N_CPA_ES</v>
      </c>
      <c r="BC144" s="215" t="str">
        <f t="shared" si="110"/>
        <v>ES_22577249N_DoT_ES</v>
      </c>
      <c r="BD144" s="65" t="str">
        <f t="shared" si="111"/>
        <v>MONRABAL CAPILLA FRANCESC</v>
      </c>
      <c r="BE144" s="64" t="str">
        <f>VLOOKUP(C144,aux!$A$1:$B$260,2,FALSE)</f>
        <v>Spain</v>
      </c>
      <c r="BF144" s="64" t="str">
        <f>VLOOKUP(C144,aux!$A$1:$C$260,3,FALSE)</f>
        <v>Spanien</v>
      </c>
      <c r="BG144" s="66" t="str">
        <f t="shared" si="112"/>
        <v/>
      </c>
      <c r="BH144" s="66" t="str">
        <f t="shared" si="123"/>
        <v/>
      </c>
      <c r="BI144" s="66">
        <f t="shared" si="113"/>
        <v>0</v>
      </c>
      <c r="BJ144" s="66"/>
      <c r="BK144" s="66"/>
      <c r="BL144" s="66" t="str">
        <f t="shared" si="124"/>
        <v/>
      </c>
      <c r="BM144" s="66" t="str">
        <f t="shared" si="125"/>
        <v>und</v>
      </c>
      <c r="BN144" s="66" t="str">
        <f t="shared" si="126"/>
        <v/>
      </c>
      <c r="BO144" s="66" t="str">
        <f t="shared" si="127"/>
        <v>y su</v>
      </c>
      <c r="BP144" s="216" t="str">
        <f>VLOOKUP(X144,aux!$G$1:$I$22,3,FALSE)</f>
        <v>cero coma siete cinco</v>
      </c>
      <c r="BQ144" s="66" t="str">
        <f t="shared" si="128"/>
        <v>Por</v>
      </c>
      <c r="BR144" s="66" t="str">
        <f>VLOOKUP(C144,aux!$D$1:$E$307,2,FALSE)</f>
        <v>España</v>
      </c>
      <c r="BS144" s="66" t="str">
        <f t="shared" si="129"/>
        <v>Ciento</v>
      </c>
      <c r="BT144" s="66" t="str">
        <f t="shared" si="130"/>
        <v>Cero</v>
      </c>
      <c r="BU144" s="66" t="str">
        <f t="shared" si="131"/>
        <v>Cero</v>
      </c>
      <c r="BV144" s="137"/>
      <c r="BW144" s="51"/>
      <c r="BX144" s="137"/>
      <c r="BY144" s="143"/>
      <c r="BZ144" s="137"/>
      <c r="CA144" s="1112">
        <v>42921</v>
      </c>
      <c r="CB144" s="342">
        <v>42921</v>
      </c>
      <c r="CC144" s="342">
        <v>42921</v>
      </c>
      <c r="CD144" s="614" t="s">
        <v>199</v>
      </c>
      <c r="CE144" s="342">
        <v>42922</v>
      </c>
      <c r="CF144" s="614" t="s">
        <v>199</v>
      </c>
      <c r="CG144" s="342">
        <v>42923</v>
      </c>
      <c r="CH144" s="497"/>
      <c r="CI144" s="155"/>
      <c r="CJ144" s="67" t="s">
        <v>2359</v>
      </c>
      <c r="CK144" s="67" t="s">
        <v>2533</v>
      </c>
      <c r="CL144" s="102" t="str">
        <f t="shared" si="114"/>
        <v>MONRABAL CAPILLA FRANCESC_ ES_22577249N_DOT_EN_2sig</v>
      </c>
      <c r="CM144" s="102" t="str">
        <f t="shared" si="115"/>
        <v>MONRABAL CAPILLA FRANCESC_ES_22577249N_CPA_EN_2sig</v>
      </c>
      <c r="CN144" s="102" t="str">
        <f t="shared" si="116"/>
        <v>MONRABAL CAPILLA FRANCESC_ ES_22577249N_DOT_EN_2sig_stamped</v>
      </c>
      <c r="CO144" s="102" t="str">
        <f t="shared" si="117"/>
        <v>MONRABAL CAPILLA FRANCESC_ES_22577249N_DOT_EN_o</v>
      </c>
      <c r="CP144" s="102" t="str">
        <f t="shared" si="118"/>
        <v>MONRABAL CAPILLA FRANCESC_ES_22577249N_DOT_EN_o_stamped</v>
      </c>
      <c r="CQ144" s="102" t="str">
        <f t="shared" si="119"/>
        <v>MONRABAL CAPILLA FRANCESC_ES_22577249N_powers</v>
      </c>
      <c r="CR144" s="68" t="s">
        <v>49</v>
      </c>
      <c r="CS144" s="68" t="s">
        <v>49</v>
      </c>
      <c r="CT144" s="61" t="s">
        <v>49</v>
      </c>
      <c r="CU144" s="148">
        <f t="shared" si="100"/>
        <v>1</v>
      </c>
      <c r="CV144" s="56" t="s">
        <v>2117</v>
      </c>
      <c r="CW144" s="56" t="s">
        <v>2120</v>
      </c>
      <c r="CX144" s="52"/>
      <c r="CY144" s="148"/>
      <c r="CZ144" s="148"/>
      <c r="DA144" s="315"/>
      <c r="DB144" s="315"/>
      <c r="DC144" s="148"/>
      <c r="DD144" s="148"/>
      <c r="DE144" s="315"/>
      <c r="DF144" s="315"/>
      <c r="DG144" s="61"/>
      <c r="DH144" s="61"/>
      <c r="DI144" s="61"/>
      <c r="DJ144" s="315"/>
      <c r="DK144" s="315"/>
      <c r="DL144" s="61"/>
      <c r="DM144" s="161"/>
      <c r="DN144" s="148"/>
      <c r="DO144" s="315"/>
      <c r="DP144" s="338"/>
      <c r="DQ144" s="940"/>
      <c r="DR144" s="342"/>
      <c r="DS144" s="522"/>
      <c r="DT144" s="69" t="s">
        <v>1469</v>
      </c>
      <c r="DU144" s="69"/>
      <c r="DV144" s="87"/>
      <c r="DW144" s="87"/>
      <c r="DX144" s="87"/>
      <c r="DY144" s="87"/>
      <c r="DZ144" s="723">
        <v>42928</v>
      </c>
      <c r="EA144" s="359" t="str">
        <f t="shared" si="120"/>
        <v>120</v>
      </c>
      <c r="EB144" s="359">
        <v>120</v>
      </c>
      <c r="EC144" s="88"/>
      <c r="ED144" s="88"/>
      <c r="EE144" s="88" t="e">
        <f>IF(CX143=#REF!,"gleich","ungleich")</f>
        <v>#REF!</v>
      </c>
      <c r="EF144" s="186"/>
      <c r="EG144" s="186"/>
      <c r="EH144" s="186"/>
      <c r="EI144" s="186"/>
      <c r="EJ144" s="186"/>
      <c r="EK144" s="186"/>
      <c r="EL144" s="186"/>
      <c r="EM144" s="173"/>
      <c r="EN144" s="186"/>
      <c r="EO144" s="186"/>
      <c r="EP144" s="724"/>
      <c r="EQ144" s="382" t="s">
        <v>6100</v>
      </c>
      <c r="ER144" s="382" t="s">
        <v>6100</v>
      </c>
      <c r="ES144" s="382"/>
      <c r="ET144" s="167"/>
      <c r="EU144" s="182" t="str">
        <f t="shared" si="121"/>
        <v>MONRABAL CAPILLA FRANCESC, ES_22577249N_sinv.pdf</v>
      </c>
    </row>
    <row r="145" spans="1:172" ht="76.5">
      <c r="A145" s="1000" t="s">
        <v>799</v>
      </c>
      <c r="B145" s="638" t="s">
        <v>4706</v>
      </c>
      <c r="C145" s="338" t="s">
        <v>42</v>
      </c>
      <c r="D145" s="186" t="s">
        <v>3336</v>
      </c>
      <c r="E145" s="186"/>
      <c r="F145" s="186"/>
      <c r="G145" s="186"/>
      <c r="H145" s="186"/>
      <c r="I145" s="191" t="s">
        <v>663</v>
      </c>
      <c r="J145" s="191" t="s">
        <v>6732</v>
      </c>
      <c r="K145" s="191" t="s">
        <v>6733</v>
      </c>
      <c r="L145" s="1064" t="s">
        <v>7527</v>
      </c>
      <c r="M145" s="1071" t="s">
        <v>7528</v>
      </c>
      <c r="N145" s="847" t="s">
        <v>766</v>
      </c>
      <c r="O145" s="387"/>
      <c r="P145" s="540"/>
      <c r="Q145" s="539">
        <v>100</v>
      </c>
      <c r="R145" s="540">
        <v>0</v>
      </c>
      <c r="S145" s="338"/>
      <c r="T145" s="63"/>
      <c r="U145" s="63"/>
      <c r="V145" s="425">
        <v>0</v>
      </c>
      <c r="W145" s="425">
        <v>0</v>
      </c>
      <c r="X145" s="919">
        <v>0.75</v>
      </c>
      <c r="Y145" s="425">
        <v>2.5</v>
      </c>
      <c r="Z145" s="41" t="s">
        <v>45</v>
      </c>
      <c r="AA145" s="41" t="s">
        <v>45</v>
      </c>
      <c r="AB145" s="188" t="s">
        <v>3212</v>
      </c>
      <c r="AC145" s="13" t="s">
        <v>7377</v>
      </c>
      <c r="AD145" s="813" t="s">
        <v>5689</v>
      </c>
      <c r="AE145" s="723" t="s">
        <v>7697</v>
      </c>
      <c r="AF145" s="356"/>
      <c r="AG145" s="419"/>
      <c r="AH145" s="927" t="s">
        <v>192</v>
      </c>
      <c r="AI145" s="63" t="s">
        <v>5764</v>
      </c>
      <c r="AJ145" s="63" t="str">
        <f t="shared" si="122"/>
        <v>NO</v>
      </c>
      <c r="AK145" s="64" t="str">
        <f>VLOOKUP(X145,aux!$G$1:$I$22,2,FALSE)</f>
        <v>zero point seven five</v>
      </c>
      <c r="AL145" s="64" t="str">
        <f>VLOOKUP(X145,aux!$G$1:$J$22,4,FALSE)</f>
        <v>null komma sieben fünf</v>
      </c>
      <c r="AM145" s="214">
        <f t="shared" si="101"/>
        <v>75</v>
      </c>
      <c r="AN145" s="214" t="str">
        <f>IF(INT(AM145)=AM145,EnglishNumber(AM145), _xlfn.CONCAT(EnglishNumber(INT(AM145)), " point ", EnglishNumber(ROUND(INT((AM145 - INT(AM145)) * 10),  0)), " ", EnglishNumber(ROUND((AM145 - INT(AM145))*100 - (INT((AM145-INT(AM145))*10)*10), 0))))</f>
        <v>seventy-five</v>
      </c>
      <c r="AO145" s="214" t="str">
        <f>IF(INT(AM145)=AM145,FctZahl_In_Worten(AM145), _xlfn.CONCAT(FctZahl_In_Worten(INT(AM145)), " komma ", FctZahl_In_Worten(ROUND(INT((AM145 - INT(AM145)) * 10),  0)), " ", FctZahl_In_Worten(ROUND((AM145 - INT(AM145))*100 - (INT((AM145-INT(AM145))*10)*10), 0))))</f>
        <v>fünfundsiebzig</v>
      </c>
      <c r="AP145" s="64" t="str">
        <f>EnglishNumber(Q145)</f>
        <v>one hundred</v>
      </c>
      <c r="AQ145" s="64" t="str">
        <f>FctZahl_In_Worten(Q145)</f>
        <v>einhundert</v>
      </c>
      <c r="AR145" s="64" t="str">
        <f>FctZahl_In_Worten(R145)</f>
        <v>null</v>
      </c>
      <c r="AS145" s="64" t="str">
        <f>VLOOKUP(V145,aux!$K$1:$M$11,2,FALSE)</f>
        <v>zero</v>
      </c>
      <c r="AT145" s="64" t="str">
        <f>VLOOKUP(W145,aux!$K$1:$M$11,2,FALSE)</f>
        <v>zero</v>
      </c>
      <c r="AU145" s="64" t="str">
        <f t="shared" si="102"/>
        <v/>
      </c>
      <c r="AV145" s="49" t="str">
        <f t="shared" si="103"/>
        <v/>
      </c>
      <c r="AW145" s="65" t="str">
        <f t="shared" si="104"/>
        <v>ES_22577248B_CPA_EN</v>
      </c>
      <c r="AX145" s="65" t="str">
        <f t="shared" si="105"/>
        <v>ES_22577248B_DoT_EN</v>
      </c>
      <c r="AY145" s="65" t="str">
        <f t="shared" si="106"/>
        <v>ES_22577248B_Dis_EN</v>
      </c>
      <c r="AZ145" s="65" t="str">
        <f t="shared" si="107"/>
        <v>ES_22577248B_CPA_DE</v>
      </c>
      <c r="BA145" s="65" t="str">
        <f t="shared" si="108"/>
        <v>ES_22577248B_DoT_DE</v>
      </c>
      <c r="BB145" s="65" t="str">
        <f t="shared" si="109"/>
        <v>ES_22577248B_CPA_ES</v>
      </c>
      <c r="BC145" s="215" t="str">
        <f t="shared" si="110"/>
        <v>ES_22577248B_DoT_ES</v>
      </c>
      <c r="BD145" s="65" t="str">
        <f t="shared" si="111"/>
        <v>MONRABAL CAPILLA MARIA</v>
      </c>
      <c r="BE145" s="64" t="str">
        <f>VLOOKUP(C145,aux!$A$1:$B$260,2,FALSE)</f>
        <v>Spain</v>
      </c>
      <c r="BF145" s="64" t="str">
        <f>VLOOKUP(C145,aux!$A$1:$C$260,3,FALSE)</f>
        <v>Spanien</v>
      </c>
      <c r="BG145" s="66" t="str">
        <f t="shared" si="112"/>
        <v/>
      </c>
      <c r="BH145" s="66" t="str">
        <f t="shared" si="123"/>
        <v/>
      </c>
      <c r="BI145" s="66">
        <f t="shared" si="113"/>
        <v>0</v>
      </c>
      <c r="BJ145" s="66"/>
      <c r="BK145" s="66"/>
      <c r="BL145" s="66" t="str">
        <f t="shared" si="124"/>
        <v/>
      </c>
      <c r="BM145" s="66" t="str">
        <f t="shared" si="125"/>
        <v>und</v>
      </c>
      <c r="BN145" s="66" t="str">
        <f t="shared" si="126"/>
        <v/>
      </c>
      <c r="BO145" s="66" t="str">
        <f t="shared" si="127"/>
        <v>y su</v>
      </c>
      <c r="BP145" s="216" t="str">
        <f>VLOOKUP(X145,aux!$G$1:$I$22,3,FALSE)</f>
        <v>cero coma siete cinco</v>
      </c>
      <c r="BQ145" s="66" t="str">
        <f t="shared" si="128"/>
        <v>Por</v>
      </c>
      <c r="BR145" s="66" t="str">
        <f>VLOOKUP(C145,aux!$D$1:$E$307,2,FALSE)</f>
        <v>España</v>
      </c>
      <c r="BS145" s="66" t="str">
        <f t="shared" si="129"/>
        <v>Ciento</v>
      </c>
      <c r="BT145" s="66" t="str">
        <f t="shared" si="130"/>
        <v>Cero</v>
      </c>
      <c r="BU145" s="66" t="str">
        <f t="shared" si="131"/>
        <v>Cero</v>
      </c>
      <c r="BV145" s="137"/>
      <c r="BW145" s="51"/>
      <c r="BX145" s="137"/>
      <c r="BY145" s="143"/>
      <c r="BZ145" s="137"/>
      <c r="CA145" s="1112">
        <v>42921</v>
      </c>
      <c r="CB145" s="342">
        <v>42921</v>
      </c>
      <c r="CC145" s="342">
        <v>42921</v>
      </c>
      <c r="CD145" s="614" t="s">
        <v>199</v>
      </c>
      <c r="CE145" s="342">
        <v>42922</v>
      </c>
      <c r="CF145" s="614" t="s">
        <v>199</v>
      </c>
      <c r="CG145" s="342">
        <v>42922</v>
      </c>
      <c r="CH145" s="497"/>
      <c r="CI145" s="155">
        <v>1</v>
      </c>
      <c r="CJ145" s="67" t="s">
        <v>2360</v>
      </c>
      <c r="CK145" s="67" t="s">
        <v>2534</v>
      </c>
      <c r="CL145" s="102" t="str">
        <f t="shared" si="114"/>
        <v>MONRABAL CAPILLA MARIA_ ES_22577248B_DOT_EN_2sig</v>
      </c>
      <c r="CM145" s="102" t="str">
        <f t="shared" si="115"/>
        <v>MONRABAL CAPILLA MARIA_ES_22577248B_CPA_EN_2sig</v>
      </c>
      <c r="CN145" s="102" t="str">
        <f t="shared" si="116"/>
        <v>MONRABAL CAPILLA MARIA_ ES_22577248B_DOT_EN_2sig_stamped</v>
      </c>
      <c r="CO145" s="102" t="str">
        <f t="shared" si="117"/>
        <v>MONRABAL CAPILLA MARIA_ES_22577248B_DOT_EN_o</v>
      </c>
      <c r="CP145" s="102" t="str">
        <f t="shared" si="118"/>
        <v>MONRABAL CAPILLA MARIA_ES_22577248B_DOT_EN_o_stamped</v>
      </c>
      <c r="CQ145" s="102" t="str">
        <f t="shared" si="119"/>
        <v>MONRABAL CAPILLA MARIA_ES_22577248B_powers</v>
      </c>
      <c r="CR145" s="68" t="s">
        <v>49</v>
      </c>
      <c r="CS145" s="68" t="s">
        <v>49</v>
      </c>
      <c r="CT145" s="61" t="s">
        <v>49</v>
      </c>
      <c r="CU145" s="148">
        <f t="shared" si="100"/>
        <v>1</v>
      </c>
      <c r="CV145" s="56" t="s">
        <v>2117</v>
      </c>
      <c r="CW145" s="56" t="s">
        <v>2120</v>
      </c>
      <c r="CX145" s="52"/>
      <c r="CY145" s="148"/>
      <c r="CZ145" s="148"/>
      <c r="DA145" s="315"/>
      <c r="DB145" s="315"/>
      <c r="DC145" s="148"/>
      <c r="DD145" s="148"/>
      <c r="DE145" s="315"/>
      <c r="DF145" s="315"/>
      <c r="DG145" s="61"/>
      <c r="DH145" s="61"/>
      <c r="DI145" s="61"/>
      <c r="DJ145" s="315"/>
      <c r="DK145" s="315"/>
      <c r="DL145" s="61"/>
      <c r="DM145" s="161"/>
      <c r="DN145" s="148"/>
      <c r="DO145" s="315"/>
      <c r="DP145" s="338"/>
      <c r="DQ145" s="940"/>
      <c r="DR145" s="342"/>
      <c r="DS145" s="522"/>
      <c r="DT145" s="69" t="s">
        <v>1469</v>
      </c>
      <c r="DU145" s="69"/>
      <c r="DV145" s="87"/>
      <c r="DW145" s="87"/>
      <c r="DX145" s="87"/>
      <c r="DY145" s="87"/>
      <c r="DZ145" s="723">
        <v>42928</v>
      </c>
      <c r="EA145" s="359" t="str">
        <f t="shared" si="120"/>
        <v>121</v>
      </c>
      <c r="EB145" s="359">
        <v>121</v>
      </c>
      <c r="EC145" s="88"/>
      <c r="ED145" s="88"/>
      <c r="EE145" s="88" t="e">
        <f>IF(CX144=#REF!,"gleich","ungleich")</f>
        <v>#REF!</v>
      </c>
      <c r="EF145" s="186"/>
      <c r="EG145" s="186"/>
      <c r="EH145" s="186"/>
      <c r="EI145" s="186"/>
      <c r="EJ145" s="186"/>
      <c r="EK145" s="186"/>
      <c r="EL145" s="186"/>
      <c r="EM145" s="173"/>
      <c r="EN145" s="186"/>
      <c r="EO145" s="186"/>
      <c r="EP145" s="724"/>
      <c r="EQ145" s="382" t="s">
        <v>6100</v>
      </c>
      <c r="ER145" s="382" t="s">
        <v>6100</v>
      </c>
      <c r="ES145" s="382"/>
      <c r="ET145" s="167"/>
      <c r="EU145" s="182" t="str">
        <f t="shared" si="121"/>
        <v>MONRABAL CAPILLA MARIA, ES_22577248B_sinv.pdf</v>
      </c>
    </row>
    <row r="146" spans="1:172" ht="76.5">
      <c r="A146" s="1000" t="s">
        <v>679</v>
      </c>
      <c r="B146" s="638" t="s">
        <v>4707</v>
      </c>
      <c r="C146" s="338" t="s">
        <v>42</v>
      </c>
      <c r="D146" s="186" t="s">
        <v>681</v>
      </c>
      <c r="E146" s="186"/>
      <c r="F146" s="186"/>
      <c r="G146" s="186"/>
      <c r="H146" s="186"/>
      <c r="I146" s="191" t="s">
        <v>663</v>
      </c>
      <c r="J146" s="191" t="s">
        <v>6732</v>
      </c>
      <c r="K146" s="191" t="s">
        <v>6733</v>
      </c>
      <c r="L146" s="1064" t="s">
        <v>7527</v>
      </c>
      <c r="M146" s="1071" t="s">
        <v>7528</v>
      </c>
      <c r="N146" s="847" t="s">
        <v>766</v>
      </c>
      <c r="O146" s="387"/>
      <c r="P146" s="540"/>
      <c r="Q146" s="539">
        <v>100</v>
      </c>
      <c r="R146" s="540">
        <v>0</v>
      </c>
      <c r="S146" s="338"/>
      <c r="T146" s="63"/>
      <c r="U146" s="63"/>
      <c r="V146" s="425">
        <v>0</v>
      </c>
      <c r="W146" s="425">
        <v>0</v>
      </c>
      <c r="X146" s="919">
        <v>0.75</v>
      </c>
      <c r="Y146" s="425">
        <v>2.5</v>
      </c>
      <c r="Z146" s="41" t="s">
        <v>45</v>
      </c>
      <c r="AA146" s="41" t="s">
        <v>45</v>
      </c>
      <c r="AB146" s="188" t="s">
        <v>3212</v>
      </c>
      <c r="AC146" s="13" t="s">
        <v>7377</v>
      </c>
      <c r="AD146" s="813" t="s">
        <v>5689</v>
      </c>
      <c r="AE146" s="723">
        <v>42928</v>
      </c>
      <c r="AF146" s="356"/>
      <c r="AG146" s="419"/>
      <c r="AH146" s="927" t="s">
        <v>192</v>
      </c>
      <c r="AI146" s="63" t="s">
        <v>5764</v>
      </c>
      <c r="AJ146" s="63" t="str">
        <f t="shared" si="122"/>
        <v>NO</v>
      </c>
      <c r="AK146" s="64" t="str">
        <f>VLOOKUP(X146,aux!$G$1:$I$22,2,FALSE)</f>
        <v>zero point seven five</v>
      </c>
      <c r="AL146" s="64" t="str">
        <f>VLOOKUP(X146,aux!$G$1:$J$22,4,FALSE)</f>
        <v>null komma sieben fünf</v>
      </c>
      <c r="AM146" s="214">
        <f t="shared" si="101"/>
        <v>75</v>
      </c>
      <c r="AN146" s="214" t="str">
        <f>IF(INT(AM146)=AM146,EnglishNumber(AM146), _xlfn.CONCAT(EnglishNumber(INT(AM146)), " point ", EnglishNumber(ROUND(INT((AM146 - INT(AM146)) * 10),  0)), " ", EnglishNumber(ROUND((AM146 - INT(AM146))*100 - (INT((AM146-INT(AM146))*10)*10), 0))))</f>
        <v>seventy-five</v>
      </c>
      <c r="AO146" s="214" t="str">
        <f>IF(INT(AM146)=AM146,FctZahl_In_Worten(AM146), _xlfn.CONCAT(FctZahl_In_Worten(INT(AM146)), " komma ", FctZahl_In_Worten(ROUND(INT((AM146 - INT(AM146)) * 10),  0)), " ", FctZahl_In_Worten(ROUND((AM146 - INT(AM146))*100 - (INT((AM146-INT(AM146))*10)*10), 0))))</f>
        <v>fünfundsiebzig</v>
      </c>
      <c r="AP146" s="64" t="str">
        <f>EnglishNumber(Q146)</f>
        <v>one hundred</v>
      </c>
      <c r="AQ146" s="64" t="str">
        <f>FctZahl_In_Worten(Q146)</f>
        <v>einhundert</v>
      </c>
      <c r="AR146" s="64" t="str">
        <f>FctZahl_In_Worten(R146)</f>
        <v>null</v>
      </c>
      <c r="AS146" s="64" t="str">
        <f>VLOOKUP(V146,aux!$K$1:$M$11,2,FALSE)</f>
        <v>zero</v>
      </c>
      <c r="AT146" s="64" t="str">
        <f>VLOOKUP(W146,aux!$K$1:$M$11,2,FALSE)</f>
        <v>zero</v>
      </c>
      <c r="AU146" s="64" t="str">
        <f t="shared" si="102"/>
        <v/>
      </c>
      <c r="AV146" s="49" t="str">
        <f t="shared" si="103"/>
        <v/>
      </c>
      <c r="AW146" s="65" t="str">
        <f t="shared" si="104"/>
        <v>ES_22577176P_CPA_EN</v>
      </c>
      <c r="AX146" s="65" t="str">
        <f t="shared" si="105"/>
        <v>ES_22577176P_DoT_EN</v>
      </c>
      <c r="AY146" s="65" t="str">
        <f t="shared" si="106"/>
        <v>ES_22577176P_Dis_EN</v>
      </c>
      <c r="AZ146" s="65" t="str">
        <f t="shared" si="107"/>
        <v>ES_22577176P_CPA_DE</v>
      </c>
      <c r="BA146" s="65" t="str">
        <f t="shared" si="108"/>
        <v>ES_22577176P_DoT_DE</v>
      </c>
      <c r="BB146" s="65" t="str">
        <f t="shared" si="109"/>
        <v>ES_22577176P_CPA_ES</v>
      </c>
      <c r="BC146" s="215" t="str">
        <f t="shared" si="110"/>
        <v>ES_22577176P_DoT_ES</v>
      </c>
      <c r="BD146" s="65" t="str">
        <f t="shared" si="111"/>
        <v>MONRABAL GARCIA, ENRIQUE</v>
      </c>
      <c r="BE146" s="64" t="str">
        <f>VLOOKUP(C146,aux!$A$1:$B$260,2,FALSE)</f>
        <v>Spain</v>
      </c>
      <c r="BF146" s="64" t="str">
        <f>VLOOKUP(C146,aux!$A$1:$C$260,3,FALSE)</f>
        <v>Spanien</v>
      </c>
      <c r="BG146" s="66" t="str">
        <f t="shared" si="112"/>
        <v/>
      </c>
      <c r="BH146" s="66" t="str">
        <f t="shared" si="123"/>
        <v/>
      </c>
      <c r="BI146" s="66">
        <f t="shared" si="113"/>
        <v>0</v>
      </c>
      <c r="BJ146" s="66" t="str">
        <f t="shared" ref="BJ146:BJ153" si="132">IF(H146="","","and its")</f>
        <v/>
      </c>
      <c r="BK146" s="66"/>
      <c r="BL146" s="66" t="str">
        <f t="shared" si="124"/>
        <v/>
      </c>
      <c r="BM146" s="66" t="str">
        <f t="shared" si="125"/>
        <v>und</v>
      </c>
      <c r="BN146" s="66" t="str">
        <f t="shared" si="126"/>
        <v/>
      </c>
      <c r="BO146" s="66" t="str">
        <f t="shared" si="127"/>
        <v>y su</v>
      </c>
      <c r="BP146" s="216" t="str">
        <f>VLOOKUP(X146,aux!$G$1:$I$22,3,FALSE)</f>
        <v>cero coma siete cinco</v>
      </c>
      <c r="BQ146" s="66" t="str">
        <f t="shared" si="128"/>
        <v>Por</v>
      </c>
      <c r="BR146" s="66" t="str">
        <f>VLOOKUP(C146,aux!$D$1:$E$307,2,FALSE)</f>
        <v>España</v>
      </c>
      <c r="BS146" s="66" t="str">
        <f t="shared" si="129"/>
        <v>Ciento</v>
      </c>
      <c r="BT146" s="66" t="str">
        <f t="shared" si="130"/>
        <v>Cero</v>
      </c>
      <c r="BU146" s="66" t="str">
        <f t="shared" si="131"/>
        <v>Cero</v>
      </c>
      <c r="BV146" s="137"/>
      <c r="BW146" s="51"/>
      <c r="BX146" s="137"/>
      <c r="BY146" s="143"/>
      <c r="BZ146" s="137"/>
      <c r="CA146" s="1112">
        <v>42920</v>
      </c>
      <c r="CB146" s="342">
        <v>42920</v>
      </c>
      <c r="CC146" s="342">
        <v>42921</v>
      </c>
      <c r="CD146" s="614" t="s">
        <v>199</v>
      </c>
      <c r="CE146" s="342">
        <v>42922</v>
      </c>
      <c r="CF146" s="614" t="s">
        <v>199</v>
      </c>
      <c r="CG146" s="342">
        <v>42922</v>
      </c>
      <c r="CH146" s="497"/>
      <c r="CI146" s="155"/>
      <c r="CJ146" s="67" t="s">
        <v>2361</v>
      </c>
      <c r="CK146" s="67" t="s">
        <v>2535</v>
      </c>
      <c r="CL146" s="102" t="str">
        <f t="shared" si="114"/>
        <v>MONRABAL GARCIA, ENRIQUE_ ES_22577176P_DOT_EN_2sig</v>
      </c>
      <c r="CM146" s="102" t="str">
        <f t="shared" si="115"/>
        <v>MONRABAL GARCIA, ENRIQUE_ES_22577176P_CPA_EN_2sig</v>
      </c>
      <c r="CN146" s="102" t="str">
        <f t="shared" si="116"/>
        <v>MONRABAL GARCIA, ENRIQUE_ ES_22577176P_DOT_EN_2sig_stamped</v>
      </c>
      <c r="CO146" s="102" t="str">
        <f t="shared" si="117"/>
        <v>MONRABAL GARCIA, ENRIQUE_ES_22577176P_DOT_EN_o</v>
      </c>
      <c r="CP146" s="102" t="str">
        <f t="shared" si="118"/>
        <v>MONRABAL GARCIA, ENRIQUE_ES_22577176P_DOT_EN_o_stamped</v>
      </c>
      <c r="CQ146" s="102" t="str">
        <f t="shared" si="119"/>
        <v>MONRABAL GARCIA, ENRIQUE_ES_22577176P_powers</v>
      </c>
      <c r="CR146" s="68" t="s">
        <v>49</v>
      </c>
      <c r="CS146" s="68" t="s">
        <v>49</v>
      </c>
      <c r="CT146" s="61" t="s">
        <v>49</v>
      </c>
      <c r="CU146" s="148">
        <f t="shared" si="100"/>
        <v>1</v>
      </c>
      <c r="CV146" s="56" t="s">
        <v>2117</v>
      </c>
      <c r="CW146" s="56" t="s">
        <v>2120</v>
      </c>
      <c r="CX146" s="52"/>
      <c r="CY146" s="148"/>
      <c r="CZ146" s="148"/>
      <c r="DA146" s="315"/>
      <c r="DB146" s="315"/>
      <c r="DC146" s="148"/>
      <c r="DD146" s="148"/>
      <c r="DE146" s="315"/>
      <c r="DF146" s="315"/>
      <c r="DG146" s="61"/>
      <c r="DH146" s="61"/>
      <c r="DI146" s="61"/>
      <c r="DJ146" s="315"/>
      <c r="DK146" s="315"/>
      <c r="DL146" s="61"/>
      <c r="DM146" s="161"/>
      <c r="DN146" s="148"/>
      <c r="DO146" s="315" t="s">
        <v>2827</v>
      </c>
      <c r="DP146" s="338"/>
      <c r="DQ146" s="940"/>
      <c r="DR146" s="342"/>
      <c r="DS146" s="522"/>
      <c r="DT146" s="69" t="s">
        <v>1469</v>
      </c>
      <c r="DU146" s="69"/>
      <c r="DV146" s="87"/>
      <c r="DW146" s="87"/>
      <c r="DX146" s="87"/>
      <c r="DY146" s="87"/>
      <c r="DZ146" s="87"/>
      <c r="EA146" s="359" t="str">
        <f t="shared" si="120"/>
        <v>122</v>
      </c>
      <c r="EB146" s="359">
        <v>122</v>
      </c>
      <c r="EC146" s="88"/>
      <c r="ED146" s="88"/>
      <c r="EE146" s="88" t="e">
        <f>IF(CX145=#REF!,"gleich","ungleich")</f>
        <v>#REF!</v>
      </c>
      <c r="EF146" s="186"/>
      <c r="EG146" s="186"/>
      <c r="EH146" s="186"/>
      <c r="EI146" s="186"/>
      <c r="EJ146" s="186"/>
      <c r="EK146" s="186"/>
      <c r="EL146" s="186"/>
      <c r="EM146" s="173"/>
      <c r="EN146" s="186"/>
      <c r="EO146" s="186"/>
      <c r="EP146" s="724"/>
      <c r="EQ146" s="382" t="s">
        <v>6100</v>
      </c>
      <c r="ER146" s="382" t="s">
        <v>6100</v>
      </c>
      <c r="ES146" s="382"/>
      <c r="ET146" s="108"/>
      <c r="EU146" s="182" t="str">
        <f t="shared" si="121"/>
        <v>MONRABAL GARCIA, ENRIQUE, ES_22577176P_sinv.pdf</v>
      </c>
    </row>
    <row r="147" spans="1:172" ht="76.5">
      <c r="A147" s="1000" t="s">
        <v>682</v>
      </c>
      <c r="B147" s="638" t="s">
        <v>4708</v>
      </c>
      <c r="C147" s="338" t="s">
        <v>42</v>
      </c>
      <c r="D147" s="186" t="s">
        <v>684</v>
      </c>
      <c r="E147" s="186"/>
      <c r="F147" s="186"/>
      <c r="G147" s="186"/>
      <c r="H147" s="186"/>
      <c r="I147" s="191" t="s">
        <v>663</v>
      </c>
      <c r="J147" s="191" t="s">
        <v>6732</v>
      </c>
      <c r="K147" s="191" t="s">
        <v>6733</v>
      </c>
      <c r="L147" s="1064" t="s">
        <v>7527</v>
      </c>
      <c r="M147" s="1071" t="s">
        <v>7528</v>
      </c>
      <c r="N147" s="847" t="s">
        <v>766</v>
      </c>
      <c r="O147" s="387"/>
      <c r="P147" s="540"/>
      <c r="Q147" s="539">
        <v>100</v>
      </c>
      <c r="R147" s="540">
        <v>0</v>
      </c>
      <c r="S147" s="338"/>
      <c r="T147" s="63"/>
      <c r="U147" s="63"/>
      <c r="V147" s="425">
        <v>0</v>
      </c>
      <c r="W147" s="425">
        <v>0</v>
      </c>
      <c r="X147" s="919">
        <v>0.75</v>
      </c>
      <c r="Y147" s="425">
        <v>2.5</v>
      </c>
      <c r="Z147" s="41" t="s">
        <v>45</v>
      </c>
      <c r="AA147" s="41" t="s">
        <v>45</v>
      </c>
      <c r="AB147" s="188" t="s">
        <v>3212</v>
      </c>
      <c r="AC147" s="13" t="s">
        <v>7377</v>
      </c>
      <c r="AD147" s="813" t="s">
        <v>5689</v>
      </c>
      <c r="AE147" s="723">
        <v>42928</v>
      </c>
      <c r="AF147" s="56" t="s">
        <v>2828</v>
      </c>
      <c r="AG147" s="419"/>
      <c r="AH147" s="927" t="s">
        <v>192</v>
      </c>
      <c r="AI147" s="63" t="s">
        <v>5764</v>
      </c>
      <c r="AJ147" s="63" t="str">
        <f t="shared" si="122"/>
        <v>NO</v>
      </c>
      <c r="AK147" s="64" t="str">
        <f>VLOOKUP(X147,aux!$G$1:$I$22,2,FALSE)</f>
        <v>zero point seven five</v>
      </c>
      <c r="AL147" s="64" t="str">
        <f>VLOOKUP(X147,aux!$G$1:$J$22,4,FALSE)</f>
        <v>null komma sieben fünf</v>
      </c>
      <c r="AM147" s="214">
        <f t="shared" si="101"/>
        <v>75</v>
      </c>
      <c r="AN147" s="214" t="str">
        <f>IF(INT(AM147)=AM147,EnglishNumber(AM147), _xlfn.CONCAT(EnglishNumber(INT(AM147)), " point ", EnglishNumber(ROUND(INT((AM147 - INT(AM147)) * 10),  0)), " ", EnglishNumber(ROUND((AM147 - INT(AM147))*100 - (INT((AM147-INT(AM147))*10)*10), 0))))</f>
        <v>seventy-five</v>
      </c>
      <c r="AO147" s="214" t="str">
        <f>IF(INT(AM147)=AM147,FctZahl_In_Worten(AM147), _xlfn.CONCAT(FctZahl_In_Worten(INT(AM147)), " komma ", FctZahl_In_Worten(ROUND(INT((AM147 - INT(AM147)) * 10),  0)), " ", FctZahl_In_Worten(ROUND((AM147 - INT(AM147))*100 - (INT((AM147-INT(AM147))*10)*10), 0))))</f>
        <v>fünfundsiebzig</v>
      </c>
      <c r="AP147" s="64" t="str">
        <f>EnglishNumber(Q147)</f>
        <v>one hundred</v>
      </c>
      <c r="AQ147" s="64" t="str">
        <f>FctZahl_In_Worten(Q147)</f>
        <v>einhundert</v>
      </c>
      <c r="AR147" s="64" t="str">
        <f>FctZahl_In_Worten(R147)</f>
        <v>null</v>
      </c>
      <c r="AS147" s="64" t="str">
        <f>VLOOKUP(V147,aux!$K$1:$M$11,2,FALSE)</f>
        <v>zero</v>
      </c>
      <c r="AT147" s="64" t="str">
        <f>VLOOKUP(W147,aux!$K$1:$M$11,2,FALSE)</f>
        <v>zero</v>
      </c>
      <c r="AU147" s="64" t="str">
        <f t="shared" si="102"/>
        <v/>
      </c>
      <c r="AV147" s="49" t="str">
        <f t="shared" si="103"/>
        <v/>
      </c>
      <c r="AW147" s="65" t="str">
        <f t="shared" si="104"/>
        <v>ES_73751637K_CPA_EN</v>
      </c>
      <c r="AX147" s="65" t="str">
        <f t="shared" si="105"/>
        <v>ES_73751637K_DoT_EN</v>
      </c>
      <c r="AY147" s="65" t="str">
        <f t="shared" si="106"/>
        <v>ES_73751637K_Dis_EN</v>
      </c>
      <c r="AZ147" s="65" t="str">
        <f t="shared" si="107"/>
        <v>ES_73751637K_CPA_DE</v>
      </c>
      <c r="BA147" s="65" t="str">
        <f t="shared" si="108"/>
        <v>ES_73751637K_DoT_DE</v>
      </c>
      <c r="BB147" s="65" t="str">
        <f t="shared" si="109"/>
        <v>ES_73751637K_CPA_ES</v>
      </c>
      <c r="BC147" s="215" t="str">
        <f t="shared" si="110"/>
        <v>ES_73751637K_DoT_ES</v>
      </c>
      <c r="BD147" s="65" t="str">
        <f t="shared" si="111"/>
        <v>MONRABAL RUIZ, FRANCISCO</v>
      </c>
      <c r="BE147" s="64" t="str">
        <f>VLOOKUP(C147,aux!$A$1:$B$260,2,FALSE)</f>
        <v>Spain</v>
      </c>
      <c r="BF147" s="64" t="str">
        <f>VLOOKUP(C147,aux!$A$1:$C$260,3,FALSE)</f>
        <v>Spanien</v>
      </c>
      <c r="BG147" s="66" t="str">
        <f t="shared" si="112"/>
        <v/>
      </c>
      <c r="BH147" s="66" t="str">
        <f t="shared" si="123"/>
        <v/>
      </c>
      <c r="BI147" s="66">
        <f t="shared" si="113"/>
        <v>0</v>
      </c>
      <c r="BJ147" s="66" t="str">
        <f t="shared" si="132"/>
        <v/>
      </c>
      <c r="BK147" s="66"/>
      <c r="BL147" s="66" t="str">
        <f t="shared" si="124"/>
        <v/>
      </c>
      <c r="BM147" s="66" t="str">
        <f t="shared" si="125"/>
        <v>und</v>
      </c>
      <c r="BN147" s="66" t="str">
        <f t="shared" si="126"/>
        <v/>
      </c>
      <c r="BO147" s="66" t="str">
        <f t="shared" si="127"/>
        <v>y su</v>
      </c>
      <c r="BP147" s="216" t="str">
        <f>VLOOKUP(X147,aux!$G$1:$I$22,3,FALSE)</f>
        <v>cero coma siete cinco</v>
      </c>
      <c r="BQ147" s="66" t="str">
        <f t="shared" si="128"/>
        <v>Por</v>
      </c>
      <c r="BR147" s="66" t="str">
        <f>VLOOKUP(C147,aux!$D$1:$E$307,2,FALSE)</f>
        <v>España</v>
      </c>
      <c r="BS147" s="66" t="str">
        <f t="shared" si="129"/>
        <v>Ciento</v>
      </c>
      <c r="BT147" s="66" t="str">
        <f t="shared" si="130"/>
        <v>Cero</v>
      </c>
      <c r="BU147" s="66" t="str">
        <f t="shared" si="131"/>
        <v>Cero</v>
      </c>
      <c r="BV147" s="137"/>
      <c r="BW147" s="51"/>
      <c r="BX147" s="137"/>
      <c r="BY147" s="143"/>
      <c r="BZ147" s="137"/>
      <c r="CA147" s="1112">
        <v>42920</v>
      </c>
      <c r="CB147" s="342">
        <v>42920</v>
      </c>
      <c r="CC147" s="342">
        <v>42921</v>
      </c>
      <c r="CD147" s="614" t="s">
        <v>199</v>
      </c>
      <c r="CE147" s="342">
        <v>42922</v>
      </c>
      <c r="CF147" s="614" t="s">
        <v>199</v>
      </c>
      <c r="CG147" s="342">
        <v>42922</v>
      </c>
      <c r="CH147" s="497"/>
      <c r="CI147" s="155">
        <v>1</v>
      </c>
      <c r="CJ147" s="67" t="s">
        <v>2362</v>
      </c>
      <c r="CK147" s="67" t="s">
        <v>2536</v>
      </c>
      <c r="CL147" s="102" t="str">
        <f t="shared" si="114"/>
        <v>MONRABAL RUIZ, FRANCISCO_ ES_73751637K_DOT_EN_2sig</v>
      </c>
      <c r="CM147" s="102" t="str">
        <f t="shared" si="115"/>
        <v>MONRABAL RUIZ, FRANCISCO_ES_73751637K_CPA_EN_2sig</v>
      </c>
      <c r="CN147" s="102" t="str">
        <f t="shared" si="116"/>
        <v>MONRABAL RUIZ, FRANCISCO_ ES_73751637K_DOT_EN_2sig_stamped</v>
      </c>
      <c r="CO147" s="102" t="str">
        <f t="shared" si="117"/>
        <v>MONRABAL RUIZ, FRANCISCO_ES_73751637K_DOT_EN_o</v>
      </c>
      <c r="CP147" s="102" t="str">
        <f t="shared" si="118"/>
        <v>MONRABAL RUIZ, FRANCISCO_ES_73751637K_DOT_EN_o_stamped</v>
      </c>
      <c r="CQ147" s="102" t="str">
        <f t="shared" si="119"/>
        <v>MONRABAL RUIZ, FRANCISCO_ES_73751637K_powers</v>
      </c>
      <c r="CR147" s="68" t="s">
        <v>49</v>
      </c>
      <c r="CS147" s="68" t="s">
        <v>49</v>
      </c>
      <c r="CT147" s="61" t="s">
        <v>49</v>
      </c>
      <c r="CU147" s="148">
        <f t="shared" si="100"/>
        <v>1</v>
      </c>
      <c r="CV147" s="56" t="s">
        <v>2117</v>
      </c>
      <c r="CW147" s="56" t="s">
        <v>2120</v>
      </c>
      <c r="CX147" s="52"/>
      <c r="CY147" s="148" t="s">
        <v>2233</v>
      </c>
      <c r="CZ147" s="148" t="s">
        <v>2233</v>
      </c>
      <c r="DA147" s="315" t="s">
        <v>2233</v>
      </c>
      <c r="DB147" s="315" t="s">
        <v>2233</v>
      </c>
      <c r="DC147" s="148">
        <v>1</v>
      </c>
      <c r="DD147" s="148">
        <v>0</v>
      </c>
      <c r="DE147" s="315" t="s">
        <v>2235</v>
      </c>
      <c r="DF147" s="315" t="s">
        <v>159</v>
      </c>
      <c r="DG147" s="61" t="s">
        <v>49</v>
      </c>
      <c r="DH147" s="61" t="s">
        <v>2238</v>
      </c>
      <c r="DI147" s="61" t="s">
        <v>190</v>
      </c>
      <c r="DJ147" s="315"/>
      <c r="DK147" s="315"/>
      <c r="DL147" s="61" t="s">
        <v>49</v>
      </c>
      <c r="DM147" s="161"/>
      <c r="DN147" s="148"/>
      <c r="DO147" s="315" t="s">
        <v>2827</v>
      </c>
      <c r="DP147" s="338"/>
      <c r="DQ147" s="940"/>
      <c r="DR147" s="342"/>
      <c r="DS147" s="522"/>
      <c r="DT147" s="69" t="s">
        <v>1469</v>
      </c>
      <c r="DU147" s="69"/>
      <c r="DV147" s="87"/>
      <c r="DW147" s="87"/>
      <c r="DX147" s="87"/>
      <c r="DY147" s="87"/>
      <c r="DZ147" s="87"/>
      <c r="EA147" s="359" t="str">
        <f t="shared" si="120"/>
        <v>123</v>
      </c>
      <c r="EB147" s="359">
        <v>123</v>
      </c>
      <c r="EC147" s="88"/>
      <c r="ED147" s="88"/>
      <c r="EE147" s="88" t="e">
        <f>IF(CX146=#REF!,"gleich","ungleich")</f>
        <v>#REF!</v>
      </c>
      <c r="EF147" s="186"/>
      <c r="EG147" s="186"/>
      <c r="EH147" s="186"/>
      <c r="EI147" s="186"/>
      <c r="EJ147" s="186"/>
      <c r="EK147" s="186"/>
      <c r="EL147" s="186"/>
      <c r="EM147" s="173"/>
      <c r="EN147" s="186"/>
      <c r="EO147" s="186"/>
      <c r="EP147" s="724"/>
      <c r="EQ147" s="382" t="s">
        <v>6100</v>
      </c>
      <c r="ER147" s="382" t="s">
        <v>6100</v>
      </c>
      <c r="ES147" s="382"/>
      <c r="ET147" s="167"/>
      <c r="EU147" s="182" t="str">
        <f t="shared" si="121"/>
        <v>MONRABAL RUIZ, FRANCISCO, ES_73751637K_sinv.pdf</v>
      </c>
    </row>
    <row r="148" spans="1:172" ht="76.5">
      <c r="A148" s="1000" t="s">
        <v>685</v>
      </c>
      <c r="B148" s="638" t="s">
        <v>4709</v>
      </c>
      <c r="C148" s="338" t="s">
        <v>42</v>
      </c>
      <c r="D148" s="186" t="s">
        <v>687</v>
      </c>
      <c r="E148" s="186"/>
      <c r="F148" s="186"/>
      <c r="G148" s="186"/>
      <c r="H148" s="186"/>
      <c r="I148" s="191" t="s">
        <v>663</v>
      </c>
      <c r="J148" s="191" t="s">
        <v>6732</v>
      </c>
      <c r="K148" s="191" t="s">
        <v>6733</v>
      </c>
      <c r="L148" s="1064" t="s">
        <v>7527</v>
      </c>
      <c r="M148" s="1071" t="s">
        <v>7528</v>
      </c>
      <c r="N148" s="847" t="s">
        <v>766</v>
      </c>
      <c r="O148" s="387"/>
      <c r="P148" s="540"/>
      <c r="Q148" s="539">
        <v>100</v>
      </c>
      <c r="R148" s="540">
        <v>0</v>
      </c>
      <c r="S148" s="338"/>
      <c r="T148" s="63"/>
      <c r="U148" s="63"/>
      <c r="V148" s="425">
        <v>0</v>
      </c>
      <c r="W148" s="425">
        <v>0</v>
      </c>
      <c r="X148" s="919">
        <v>0.75</v>
      </c>
      <c r="Y148" s="425">
        <v>2.5</v>
      </c>
      <c r="Z148" s="41" t="s">
        <v>45</v>
      </c>
      <c r="AA148" s="41" t="s">
        <v>45</v>
      </c>
      <c r="AB148" s="188" t="s">
        <v>3212</v>
      </c>
      <c r="AC148" s="13" t="s">
        <v>7377</v>
      </c>
      <c r="AD148" s="813" t="s">
        <v>5689</v>
      </c>
      <c r="AE148" s="723" t="s">
        <v>7697</v>
      </c>
      <c r="AF148" s="356"/>
      <c r="AG148" s="419"/>
      <c r="AH148" s="927" t="s">
        <v>192</v>
      </c>
      <c r="AI148" s="63" t="s">
        <v>5764</v>
      </c>
      <c r="AJ148" s="63" t="str">
        <f t="shared" si="122"/>
        <v>NO</v>
      </c>
      <c r="AK148" s="64" t="str">
        <f>VLOOKUP(X148,aux!$G$1:$I$22,2,FALSE)</f>
        <v>zero point seven five</v>
      </c>
      <c r="AL148" s="64" t="str">
        <f>VLOOKUP(X148,aux!$G$1:$J$22,4,FALSE)</f>
        <v>null komma sieben fünf</v>
      </c>
      <c r="AM148" s="214">
        <f t="shared" si="101"/>
        <v>75</v>
      </c>
      <c r="AN148" s="214" t="str">
        <f>IF(INT(AM148)=AM148,EnglishNumber(AM148), _xlfn.CONCAT(EnglishNumber(INT(AM148)), " point ", EnglishNumber(ROUND(INT((AM148 - INT(AM148)) * 10),  0)), " ", EnglishNumber(ROUND((AM148 - INT(AM148))*100 - (INT((AM148-INT(AM148))*10)*10), 0))))</f>
        <v>seventy-five</v>
      </c>
      <c r="AO148" s="214" t="str">
        <f>IF(INT(AM148)=AM148,FctZahl_In_Worten(AM148), _xlfn.CONCAT(FctZahl_In_Worten(INT(AM148)), " komma ", FctZahl_In_Worten(ROUND(INT((AM148 - INT(AM148)) * 10),  0)), " ", FctZahl_In_Worten(ROUND((AM148 - INT(AM148))*100 - (INT((AM148-INT(AM148))*10)*10), 0))))</f>
        <v>fünfundsiebzig</v>
      </c>
      <c r="AP148" s="64" t="str">
        <f>EnglishNumber(Q148)</f>
        <v>one hundred</v>
      </c>
      <c r="AQ148" s="64" t="str">
        <f>FctZahl_In_Worten(Q148)</f>
        <v>einhundert</v>
      </c>
      <c r="AR148" s="64" t="str">
        <f>FctZahl_In_Worten(R148)</f>
        <v>null</v>
      </c>
      <c r="AS148" s="64" t="str">
        <f>VLOOKUP(V148,aux!$K$1:$M$11,2,FALSE)</f>
        <v>zero</v>
      </c>
      <c r="AT148" s="64" t="str">
        <f>VLOOKUP(W148,aux!$K$1:$M$11,2,FALSE)</f>
        <v>zero</v>
      </c>
      <c r="AU148" s="64" t="str">
        <f t="shared" si="102"/>
        <v/>
      </c>
      <c r="AV148" s="49" t="str">
        <f t="shared" si="103"/>
        <v/>
      </c>
      <c r="AW148" s="65" t="str">
        <f t="shared" si="104"/>
        <v>ES_22527849Q_CPA_EN</v>
      </c>
      <c r="AX148" s="65" t="str">
        <f t="shared" si="105"/>
        <v>ES_22527849Q_DoT_EN</v>
      </c>
      <c r="AY148" s="65" t="str">
        <f t="shared" si="106"/>
        <v>ES_22527849Q_Dis_EN</v>
      </c>
      <c r="AZ148" s="65" t="str">
        <f t="shared" si="107"/>
        <v>ES_22527849Q_CPA_DE</v>
      </c>
      <c r="BA148" s="65" t="str">
        <f t="shared" si="108"/>
        <v>ES_22527849Q_DoT_DE</v>
      </c>
      <c r="BB148" s="65" t="str">
        <f t="shared" si="109"/>
        <v>ES_22527849Q_CPA_ES</v>
      </c>
      <c r="BC148" s="215" t="str">
        <f t="shared" si="110"/>
        <v>ES_22527849Q_DoT_ES</v>
      </c>
      <c r="BD148" s="65" t="str">
        <f t="shared" si="111"/>
        <v>MONRABAL RUIZ, MARIA CARMEN</v>
      </c>
      <c r="BE148" s="64" t="str">
        <f>VLOOKUP(C148,aux!$A$1:$B$260,2,FALSE)</f>
        <v>Spain</v>
      </c>
      <c r="BF148" s="64" t="str">
        <f>VLOOKUP(C148,aux!$A$1:$C$260,3,FALSE)</f>
        <v>Spanien</v>
      </c>
      <c r="BG148" s="66" t="str">
        <f t="shared" si="112"/>
        <v/>
      </c>
      <c r="BH148" s="66" t="str">
        <f t="shared" si="123"/>
        <v/>
      </c>
      <c r="BI148" s="66">
        <f t="shared" si="113"/>
        <v>0</v>
      </c>
      <c r="BJ148" s="66" t="str">
        <f t="shared" si="132"/>
        <v/>
      </c>
      <c r="BK148" s="66"/>
      <c r="BL148" s="66" t="str">
        <f t="shared" si="124"/>
        <v/>
      </c>
      <c r="BM148" s="66" t="str">
        <f t="shared" si="125"/>
        <v>und</v>
      </c>
      <c r="BN148" s="66" t="str">
        <f t="shared" si="126"/>
        <v/>
      </c>
      <c r="BO148" s="66" t="str">
        <f t="shared" si="127"/>
        <v>y su</v>
      </c>
      <c r="BP148" s="216" t="str">
        <f>VLOOKUP(X148,aux!$G$1:$I$22,3,FALSE)</f>
        <v>cero coma siete cinco</v>
      </c>
      <c r="BQ148" s="66" t="str">
        <f t="shared" si="128"/>
        <v>Por</v>
      </c>
      <c r="BR148" s="66" t="str">
        <f>VLOOKUP(C148,aux!$D$1:$E$307,2,FALSE)</f>
        <v>España</v>
      </c>
      <c r="BS148" s="66" t="str">
        <f t="shared" si="129"/>
        <v>Ciento</v>
      </c>
      <c r="BT148" s="66" t="str">
        <f t="shared" si="130"/>
        <v>Cero</v>
      </c>
      <c r="BU148" s="66" t="str">
        <f t="shared" si="131"/>
        <v>Cero</v>
      </c>
      <c r="BV148" s="137"/>
      <c r="BW148" s="51"/>
      <c r="BX148" s="137"/>
      <c r="BY148" s="143"/>
      <c r="BZ148" s="137"/>
      <c r="CA148" s="1112">
        <v>42920</v>
      </c>
      <c r="CB148" s="342">
        <v>42920</v>
      </c>
      <c r="CC148" s="342">
        <v>42921</v>
      </c>
      <c r="CD148" s="614" t="s">
        <v>199</v>
      </c>
      <c r="CE148" s="342">
        <v>42922</v>
      </c>
      <c r="CF148" s="614" t="s">
        <v>199</v>
      </c>
      <c r="CG148" s="342">
        <v>42922</v>
      </c>
      <c r="CH148" s="497"/>
      <c r="CI148" s="155">
        <v>1</v>
      </c>
      <c r="CJ148" s="67" t="s">
        <v>2363</v>
      </c>
      <c r="CK148" s="67" t="s">
        <v>2537</v>
      </c>
      <c r="CL148" s="102" t="str">
        <f t="shared" si="114"/>
        <v>MONRABAL RUIZ, MARIA CARMEN_ ES_22527849Q_DOT_EN_2sig</v>
      </c>
      <c r="CM148" s="102" t="str">
        <f t="shared" si="115"/>
        <v>MONRABAL RUIZ, MARIA CARMEN_ES_22527849Q_CPA_EN_2sig</v>
      </c>
      <c r="CN148" s="102" t="str">
        <f t="shared" si="116"/>
        <v>MONRABAL RUIZ, MARIA CARMEN_ ES_22527849Q_DOT_EN_2sig_stamped</v>
      </c>
      <c r="CO148" s="102" t="str">
        <f t="shared" si="117"/>
        <v>MONRABAL RUIZ, MARIA CARMEN_ES_22527849Q_DOT_EN_o</v>
      </c>
      <c r="CP148" s="102" t="str">
        <f t="shared" si="118"/>
        <v>MONRABAL RUIZ, MARIA CARMEN_ES_22527849Q_DOT_EN_o_stamped</v>
      </c>
      <c r="CQ148" s="102" t="str">
        <f t="shared" si="119"/>
        <v>MONRABAL RUIZ, MARIA CARMEN_ES_22527849Q_powers</v>
      </c>
      <c r="CR148" s="68" t="s">
        <v>49</v>
      </c>
      <c r="CS148" s="68" t="s">
        <v>49</v>
      </c>
      <c r="CT148" s="61" t="s">
        <v>49</v>
      </c>
      <c r="CU148" s="148">
        <f t="shared" si="100"/>
        <v>1</v>
      </c>
      <c r="CV148" s="56" t="s">
        <v>2117</v>
      </c>
      <c r="CW148" s="56" t="s">
        <v>2120</v>
      </c>
      <c r="CX148" s="52"/>
      <c r="CY148" s="148" t="s">
        <v>2233</v>
      </c>
      <c r="CZ148" s="148" t="s">
        <v>2233</v>
      </c>
      <c r="DA148" s="315" t="s">
        <v>2233</v>
      </c>
      <c r="DB148" s="315" t="s">
        <v>2233</v>
      </c>
      <c r="DC148" s="148">
        <v>1</v>
      </c>
      <c r="DD148" s="148">
        <v>0</v>
      </c>
      <c r="DE148" s="315" t="s">
        <v>2235</v>
      </c>
      <c r="DF148" s="315" t="s">
        <v>159</v>
      </c>
      <c r="DG148" s="61" t="s">
        <v>49</v>
      </c>
      <c r="DH148" s="61" t="s">
        <v>2238</v>
      </c>
      <c r="DI148" s="61" t="s">
        <v>190</v>
      </c>
      <c r="DJ148" s="315"/>
      <c r="DK148" s="315"/>
      <c r="DL148" s="61" t="s">
        <v>49</v>
      </c>
      <c r="DM148" s="161"/>
      <c r="DN148" s="148"/>
      <c r="DO148" s="315" t="s">
        <v>2827</v>
      </c>
      <c r="DP148" s="338"/>
      <c r="DQ148" s="940"/>
      <c r="DR148" s="342"/>
      <c r="DS148" s="522"/>
      <c r="DT148" s="69" t="s">
        <v>1469</v>
      </c>
      <c r="DU148" s="69"/>
      <c r="DV148" s="87"/>
      <c r="DW148" s="87"/>
      <c r="DX148" s="87"/>
      <c r="DY148" s="87"/>
      <c r="DZ148" s="723">
        <v>42928</v>
      </c>
      <c r="EA148" s="359" t="str">
        <f t="shared" si="120"/>
        <v>124</v>
      </c>
      <c r="EB148" s="359">
        <v>124</v>
      </c>
      <c r="EC148" s="88"/>
      <c r="ED148" s="88"/>
      <c r="EE148" s="88" t="e">
        <f>IF(CX147=#REF!,"gleich","ungleich")</f>
        <v>#REF!</v>
      </c>
      <c r="EF148" s="186"/>
      <c r="EG148" s="186"/>
      <c r="EH148" s="186"/>
      <c r="EI148" s="186"/>
      <c r="EJ148" s="186"/>
      <c r="EK148" s="186"/>
      <c r="EL148" s="186"/>
      <c r="EM148" s="173"/>
      <c r="EN148" s="186"/>
      <c r="EO148" s="186"/>
      <c r="EP148" s="724"/>
      <c r="EQ148" s="382" t="s">
        <v>6100</v>
      </c>
      <c r="ER148" s="382" t="s">
        <v>6100</v>
      </c>
      <c r="ES148" s="382"/>
      <c r="ET148" s="108"/>
      <c r="EU148" s="182" t="str">
        <f t="shared" si="121"/>
        <v>MONRABAL RUIZ, MARIA CARMEN, ES_22527849Q_sinv.pdf</v>
      </c>
      <c r="EV148" s="169"/>
      <c r="EW148" s="169"/>
      <c r="EX148" s="169"/>
      <c r="EY148" s="169"/>
      <c r="EZ148" s="169"/>
      <c r="FA148" s="169"/>
      <c r="FB148" s="169"/>
      <c r="FC148" s="169"/>
      <c r="FD148" s="169"/>
      <c r="FE148" s="169"/>
      <c r="FF148" s="169"/>
      <c r="FG148" s="169"/>
      <c r="FH148" s="169"/>
      <c r="FI148" s="169"/>
      <c r="FJ148" s="169"/>
      <c r="FK148" s="169"/>
      <c r="FL148" s="169"/>
      <c r="FM148" s="169"/>
      <c r="FN148" s="169"/>
      <c r="FO148" s="169"/>
      <c r="FP148" s="169"/>
    </row>
    <row r="149" spans="1:172" ht="76.5">
      <c r="A149" s="1000" t="s">
        <v>688</v>
      </c>
      <c r="B149" s="638" t="s">
        <v>4710</v>
      </c>
      <c r="C149" s="338" t="s">
        <v>42</v>
      </c>
      <c r="D149" s="186" t="s">
        <v>690</v>
      </c>
      <c r="E149" s="186"/>
      <c r="F149" s="186"/>
      <c r="G149" s="186"/>
      <c r="H149" s="186"/>
      <c r="I149" s="191" t="s">
        <v>663</v>
      </c>
      <c r="J149" s="191" t="s">
        <v>6732</v>
      </c>
      <c r="K149" s="191" t="s">
        <v>6733</v>
      </c>
      <c r="L149" s="1064" t="s">
        <v>7527</v>
      </c>
      <c r="M149" s="1071" t="s">
        <v>7528</v>
      </c>
      <c r="N149" s="847" t="s">
        <v>766</v>
      </c>
      <c r="O149" s="387"/>
      <c r="P149" s="540"/>
      <c r="Q149" s="539">
        <v>100</v>
      </c>
      <c r="R149" s="540">
        <v>0</v>
      </c>
      <c r="S149" s="338"/>
      <c r="T149" s="63"/>
      <c r="U149" s="63"/>
      <c r="V149" s="425">
        <v>0</v>
      </c>
      <c r="W149" s="425">
        <v>0</v>
      </c>
      <c r="X149" s="919">
        <v>0.75</v>
      </c>
      <c r="Y149" s="425">
        <v>2.5</v>
      </c>
      <c r="Z149" s="41" t="s">
        <v>45</v>
      </c>
      <c r="AA149" s="41" t="s">
        <v>45</v>
      </c>
      <c r="AB149" s="188" t="s">
        <v>3212</v>
      </c>
      <c r="AC149" s="13" t="s">
        <v>7377</v>
      </c>
      <c r="AD149" s="813" t="s">
        <v>5689</v>
      </c>
      <c r="AE149" s="723">
        <v>42928</v>
      </c>
      <c r="AF149" s="356"/>
      <c r="AG149" s="419"/>
      <c r="AH149" s="927" t="s">
        <v>192</v>
      </c>
      <c r="AI149" s="63" t="s">
        <v>5764</v>
      </c>
      <c r="AJ149" s="63" t="str">
        <f t="shared" si="122"/>
        <v>NO</v>
      </c>
      <c r="AK149" s="64" t="str">
        <f>VLOOKUP(X149,aux!$G$1:$I$22,2,FALSE)</f>
        <v>zero point seven five</v>
      </c>
      <c r="AL149" s="64" t="str">
        <f>VLOOKUP(X149,aux!$G$1:$J$22,4,FALSE)</f>
        <v>null komma sieben fünf</v>
      </c>
      <c r="AM149" s="214">
        <f t="shared" si="101"/>
        <v>75</v>
      </c>
      <c r="AN149" s="214" t="str">
        <f>IF(INT(AM149)=AM149,EnglishNumber(AM149), _xlfn.CONCAT(EnglishNumber(INT(AM149)), " point ", EnglishNumber(ROUND(INT((AM149 - INT(AM149)) * 10),  0)), " ", EnglishNumber(ROUND((AM149 - INT(AM149))*100 - (INT((AM149-INT(AM149))*10)*10), 0))))</f>
        <v>seventy-five</v>
      </c>
      <c r="AO149" s="214" t="str">
        <f>IF(INT(AM149)=AM149,FctZahl_In_Worten(AM149), _xlfn.CONCAT(FctZahl_In_Worten(INT(AM149)), " komma ", FctZahl_In_Worten(ROUND(INT((AM149 - INT(AM149)) * 10),  0)), " ", FctZahl_In_Worten(ROUND((AM149 - INT(AM149))*100 - (INT((AM149-INT(AM149))*10)*10), 0))))</f>
        <v>fünfundsiebzig</v>
      </c>
      <c r="AP149" s="64" t="str">
        <f>EnglishNumber(Q149)</f>
        <v>one hundred</v>
      </c>
      <c r="AQ149" s="64" t="str">
        <f>FctZahl_In_Worten(Q149)</f>
        <v>einhundert</v>
      </c>
      <c r="AR149" s="64" t="str">
        <f>FctZahl_In_Worten(R149)</f>
        <v>null</v>
      </c>
      <c r="AS149" s="64" t="str">
        <f>VLOOKUP(V149,aux!$K$1:$M$11,2,FALSE)</f>
        <v>zero</v>
      </c>
      <c r="AT149" s="64" t="str">
        <f>VLOOKUP(W149,aux!$K$1:$M$11,2,FALSE)</f>
        <v>zero</v>
      </c>
      <c r="AU149" s="64" t="str">
        <f t="shared" si="102"/>
        <v/>
      </c>
      <c r="AV149" s="49" t="str">
        <f t="shared" si="103"/>
        <v/>
      </c>
      <c r="AW149" s="65" t="str">
        <f t="shared" si="104"/>
        <v>ES_22551010Q_CPA_EN</v>
      </c>
      <c r="AX149" s="65" t="str">
        <f t="shared" si="105"/>
        <v>ES_22551010Q_DoT_EN</v>
      </c>
      <c r="AY149" s="65" t="str">
        <f t="shared" si="106"/>
        <v>ES_22551010Q_Dis_EN</v>
      </c>
      <c r="AZ149" s="65" t="str">
        <f t="shared" si="107"/>
        <v>ES_22551010Q_CPA_DE</v>
      </c>
      <c r="BA149" s="65" t="str">
        <f t="shared" si="108"/>
        <v>ES_22551010Q_DoT_DE</v>
      </c>
      <c r="BB149" s="65" t="str">
        <f t="shared" si="109"/>
        <v>ES_22551010Q_CPA_ES</v>
      </c>
      <c r="BC149" s="215" t="str">
        <f t="shared" si="110"/>
        <v>ES_22551010Q_DoT_ES</v>
      </c>
      <c r="BD149" s="65" t="str">
        <f t="shared" si="111"/>
        <v>MONRABAL RUIZ, MARIA NATIVIDAD</v>
      </c>
      <c r="BE149" s="64" t="str">
        <f>VLOOKUP(C149,aux!$A$1:$B$260,2,FALSE)</f>
        <v>Spain</v>
      </c>
      <c r="BF149" s="64" t="str">
        <f>VLOOKUP(C149,aux!$A$1:$C$260,3,FALSE)</f>
        <v>Spanien</v>
      </c>
      <c r="BG149" s="66" t="str">
        <f t="shared" si="112"/>
        <v/>
      </c>
      <c r="BH149" s="66" t="str">
        <f t="shared" si="123"/>
        <v/>
      </c>
      <c r="BI149" s="66">
        <f t="shared" si="113"/>
        <v>0</v>
      </c>
      <c r="BJ149" s="66" t="str">
        <f t="shared" si="132"/>
        <v/>
      </c>
      <c r="BK149" s="66"/>
      <c r="BL149" s="66" t="str">
        <f t="shared" si="124"/>
        <v/>
      </c>
      <c r="BM149" s="66" t="str">
        <f t="shared" si="125"/>
        <v>und</v>
      </c>
      <c r="BN149" s="66" t="str">
        <f t="shared" si="126"/>
        <v/>
      </c>
      <c r="BO149" s="66" t="str">
        <f t="shared" si="127"/>
        <v>y su</v>
      </c>
      <c r="BP149" s="216" t="str">
        <f>VLOOKUP(X149,aux!$G$1:$I$22,3,FALSE)</f>
        <v>cero coma siete cinco</v>
      </c>
      <c r="BQ149" s="66" t="str">
        <f t="shared" si="128"/>
        <v>Por</v>
      </c>
      <c r="BR149" s="66" t="str">
        <f>VLOOKUP(C149,aux!$D$1:$E$307,2,FALSE)</f>
        <v>España</v>
      </c>
      <c r="BS149" s="66" t="str">
        <f t="shared" si="129"/>
        <v>Ciento</v>
      </c>
      <c r="BT149" s="66" t="str">
        <f t="shared" si="130"/>
        <v>Cero</v>
      </c>
      <c r="BU149" s="66" t="str">
        <f t="shared" si="131"/>
        <v>Cero</v>
      </c>
      <c r="BV149" s="137"/>
      <c r="BW149" s="51"/>
      <c r="BX149" s="137"/>
      <c r="BY149" s="143"/>
      <c r="BZ149" s="137"/>
      <c r="CA149" s="1112">
        <v>42920</v>
      </c>
      <c r="CB149" s="342">
        <v>42920</v>
      </c>
      <c r="CC149" s="342">
        <v>42921</v>
      </c>
      <c r="CD149" s="614" t="s">
        <v>199</v>
      </c>
      <c r="CE149" s="342">
        <v>42922</v>
      </c>
      <c r="CF149" s="614" t="s">
        <v>199</v>
      </c>
      <c r="CG149" s="342">
        <v>42922</v>
      </c>
      <c r="CH149" s="497"/>
      <c r="CI149" s="155">
        <v>1</v>
      </c>
      <c r="CJ149" s="67" t="s">
        <v>2364</v>
      </c>
      <c r="CK149" s="67" t="s">
        <v>2538</v>
      </c>
      <c r="CL149" s="102" t="str">
        <f t="shared" si="114"/>
        <v>MONRABAL RUIZ, MARIA NATIVIDAD_ ES_22551010Q_DOT_EN_2sig</v>
      </c>
      <c r="CM149" s="102" t="str">
        <f t="shared" si="115"/>
        <v>MONRABAL RUIZ, MARIA NATIVIDAD_ES_22551010Q_CPA_EN_2sig</v>
      </c>
      <c r="CN149" s="102" t="str">
        <f t="shared" si="116"/>
        <v>MONRABAL RUIZ, MARIA NATIVIDAD_ ES_22551010Q_DOT_EN_2sig_stamped</v>
      </c>
      <c r="CO149" s="102" t="str">
        <f t="shared" si="117"/>
        <v>MONRABAL RUIZ, MARIA NATIVIDAD_ES_22551010Q_DOT_EN_o</v>
      </c>
      <c r="CP149" s="102" t="str">
        <f t="shared" si="118"/>
        <v>MONRABAL RUIZ, MARIA NATIVIDAD_ES_22551010Q_DOT_EN_o_stamped</v>
      </c>
      <c r="CQ149" s="102" t="str">
        <f t="shared" si="119"/>
        <v>MONRABAL RUIZ, MARIA NATIVIDAD_ES_22551010Q_powers</v>
      </c>
      <c r="CR149" s="68" t="s">
        <v>49</v>
      </c>
      <c r="CS149" s="68" t="s">
        <v>49</v>
      </c>
      <c r="CT149" s="61" t="s">
        <v>49</v>
      </c>
      <c r="CU149" s="148">
        <f t="shared" si="100"/>
        <v>1</v>
      </c>
      <c r="CV149" s="56" t="s">
        <v>2117</v>
      </c>
      <c r="CW149" s="56" t="s">
        <v>2120</v>
      </c>
      <c r="CX149" s="52"/>
      <c r="CY149" s="148" t="s">
        <v>2233</v>
      </c>
      <c r="CZ149" s="148" t="s">
        <v>2233</v>
      </c>
      <c r="DA149" s="315" t="s">
        <v>2233</v>
      </c>
      <c r="DB149" s="315" t="s">
        <v>2233</v>
      </c>
      <c r="DC149" s="148">
        <v>1</v>
      </c>
      <c r="DD149" s="148">
        <v>0</v>
      </c>
      <c r="DE149" s="315" t="s">
        <v>2235</v>
      </c>
      <c r="DF149" s="315" t="s">
        <v>159</v>
      </c>
      <c r="DG149" s="61" t="s">
        <v>49</v>
      </c>
      <c r="DH149" s="61" t="s">
        <v>2238</v>
      </c>
      <c r="DI149" s="61" t="s">
        <v>190</v>
      </c>
      <c r="DJ149" s="315"/>
      <c r="DK149" s="315"/>
      <c r="DL149" s="61" t="s">
        <v>49</v>
      </c>
      <c r="DM149" s="161"/>
      <c r="DN149" s="148"/>
      <c r="DO149" s="315" t="s">
        <v>2827</v>
      </c>
      <c r="DP149" s="338"/>
      <c r="DQ149" s="940"/>
      <c r="DR149" s="342"/>
      <c r="DS149" s="522"/>
      <c r="DT149" s="69" t="s">
        <v>1469</v>
      </c>
      <c r="DU149" s="69"/>
      <c r="DV149" s="87"/>
      <c r="DW149" s="87"/>
      <c r="DX149" s="87"/>
      <c r="DY149" s="87"/>
      <c r="DZ149" s="87"/>
      <c r="EA149" s="359" t="str">
        <f t="shared" si="120"/>
        <v>125</v>
      </c>
      <c r="EB149" s="359">
        <v>125</v>
      </c>
      <c r="EC149" s="88"/>
      <c r="ED149" s="88"/>
      <c r="EE149" s="88" t="e">
        <f>IF(CX148=#REF!,"gleich","ungleich")</f>
        <v>#REF!</v>
      </c>
      <c r="EF149" s="186"/>
      <c r="EG149" s="186"/>
      <c r="EH149" s="186"/>
      <c r="EI149" s="186"/>
      <c r="EJ149" s="186"/>
      <c r="EK149" s="186"/>
      <c r="EL149" s="186"/>
      <c r="EM149" s="173"/>
      <c r="EN149" s="186"/>
      <c r="EO149" s="186"/>
      <c r="EP149" s="724"/>
      <c r="EQ149" s="382" t="s">
        <v>6100</v>
      </c>
      <c r="ER149" s="382" t="s">
        <v>6100</v>
      </c>
      <c r="ES149" s="382"/>
      <c r="ET149" s="108"/>
      <c r="EU149" s="182" t="str">
        <f t="shared" si="121"/>
        <v>MONRABAL RUIZ, MARIA NATIVIDAD, ES_22551010Q_sinv.pdf</v>
      </c>
    </row>
    <row r="150" spans="1:172" ht="51">
      <c r="A150" s="1000" t="s">
        <v>441</v>
      </c>
      <c r="B150" s="638" t="s">
        <v>2216</v>
      </c>
      <c r="C150" s="338" t="s">
        <v>42</v>
      </c>
      <c r="D150" s="186" t="s">
        <v>443</v>
      </c>
      <c r="E150" s="189" t="s">
        <v>444</v>
      </c>
      <c r="F150" s="186" t="s">
        <v>59</v>
      </c>
      <c r="G150" s="186"/>
      <c r="H150" s="186"/>
      <c r="I150" s="417"/>
      <c r="J150" s="191" t="s">
        <v>1999</v>
      </c>
      <c r="K150" s="191" t="s">
        <v>2784</v>
      </c>
      <c r="L150" s="571" t="s">
        <v>446</v>
      </c>
      <c r="M150" s="298"/>
      <c r="N150" s="846" t="s">
        <v>2000</v>
      </c>
      <c r="O150" s="384" t="s">
        <v>759</v>
      </c>
      <c r="P150" s="540">
        <v>39</v>
      </c>
      <c r="Q150" s="539">
        <v>1000</v>
      </c>
      <c r="R150" s="540">
        <v>0</v>
      </c>
      <c r="S150" s="338"/>
      <c r="T150" s="63"/>
      <c r="U150" s="63"/>
      <c r="V150" s="425">
        <v>0</v>
      </c>
      <c r="W150" s="425">
        <v>0</v>
      </c>
      <c r="X150" s="919">
        <v>0.75</v>
      </c>
      <c r="Y150" s="425">
        <v>2.5</v>
      </c>
      <c r="Z150" s="41" t="s">
        <v>45</v>
      </c>
      <c r="AA150" s="41" t="s">
        <v>45</v>
      </c>
      <c r="AB150" s="188" t="s">
        <v>3212</v>
      </c>
      <c r="AC150" s="13" t="s">
        <v>7377</v>
      </c>
      <c r="AD150" s="813" t="s">
        <v>5689</v>
      </c>
      <c r="AE150" s="723">
        <v>42928</v>
      </c>
      <c r="AF150" s="356"/>
      <c r="AG150" s="419"/>
      <c r="AH150" s="927" t="s">
        <v>38</v>
      </c>
      <c r="AI150" s="63" t="s">
        <v>5764</v>
      </c>
      <c r="AJ150" s="63" t="str">
        <f t="shared" si="122"/>
        <v>NO</v>
      </c>
      <c r="AK150" s="64" t="str">
        <f>VLOOKUP(X150,aux!$G$1:$I$22,2,FALSE)</f>
        <v>zero point seven five</v>
      </c>
      <c r="AL150" s="64" t="str">
        <f>VLOOKUP(X150,aux!$G$1:$J$22,4,FALSE)</f>
        <v>null komma sieben fünf</v>
      </c>
      <c r="AM150" s="214">
        <f t="shared" si="101"/>
        <v>75</v>
      </c>
      <c r="AN150" s="214" t="str">
        <f>IF(INT(AM150)=AM150,EnglishNumber(AM150), _xlfn.CONCAT(EnglishNumber(INT(AM150)), " point ", EnglishNumber(ROUND(INT((AM150 - INT(AM150)) * 10),  0)), " ", EnglishNumber(ROUND((AM150 - INT(AM150))*100 - (INT((AM150-INT(AM150))*10)*10), 0))))</f>
        <v>seventy-five</v>
      </c>
      <c r="AO150" s="214" t="str">
        <f>IF(INT(AM150)=AM150,FctZahl_In_Worten(AM150), _xlfn.CONCAT(FctZahl_In_Worten(INT(AM150)), " komma ", FctZahl_In_Worten(ROUND(INT((AM150 - INT(AM150)) * 10),  0)), " ", FctZahl_In_Worten(ROUND((AM150 - INT(AM150))*100 - (INT((AM150-INT(AM150))*10)*10), 0))))</f>
        <v>fünfundsiebzig</v>
      </c>
      <c r="AP150" s="64" t="str">
        <f>EnglishNumber(Q150)</f>
        <v>one thousand</v>
      </c>
      <c r="AQ150" s="64" t="str">
        <f>FctZahl_In_Worten(Q150)</f>
        <v>eintausend</v>
      </c>
      <c r="AR150" s="64" t="str">
        <f>FctZahl_In_Worten(R150)</f>
        <v>null</v>
      </c>
      <c r="AS150" s="64" t="str">
        <f>VLOOKUP(V150,aux!$K$1:$M$11,2,FALSE)</f>
        <v>zero</v>
      </c>
      <c r="AT150" s="64" t="str">
        <f>VLOOKUP(W150,aux!$K$1:$M$11,2,FALSE)</f>
        <v>zero</v>
      </c>
      <c r="AU150" s="64" t="str">
        <f t="shared" si="102"/>
        <v>For</v>
      </c>
      <c r="AV150" s="49" t="str">
        <f t="shared" si="103"/>
        <v>D. MUÑOZ ALEIX JAVIER VICENTE, administrador único</v>
      </c>
      <c r="AW150" s="65" t="str">
        <f t="shared" si="104"/>
        <v>ES_B96321252_CPA_EN</v>
      </c>
      <c r="AX150" s="65" t="str">
        <f t="shared" si="105"/>
        <v>ES_B96321252_DoT_EN</v>
      </c>
      <c r="AY150" s="65" t="str">
        <f t="shared" si="106"/>
        <v>ES_B96321252_Dis_EN</v>
      </c>
      <c r="AZ150" s="65" t="str">
        <f t="shared" si="107"/>
        <v>ES_B96321252_CPA_DE</v>
      </c>
      <c r="BA150" s="65" t="str">
        <f t="shared" si="108"/>
        <v>ES_B96321252_DoT_DE</v>
      </c>
      <c r="BB150" s="65" t="str">
        <f t="shared" si="109"/>
        <v>ES_B96321252_CPA_ES</v>
      </c>
      <c r="BC150" s="215" t="str">
        <f t="shared" si="110"/>
        <v>ES_B96321252_DoT_ES</v>
      </c>
      <c r="BD150" s="65" t="str">
        <f t="shared" si="111"/>
        <v>MUNALEIX SL</v>
      </c>
      <c r="BE150" s="64" t="str">
        <f>VLOOKUP(C150,aux!$A$1:$B$260,2,FALSE)</f>
        <v>Spain</v>
      </c>
      <c r="BF150" s="64" t="str">
        <f>VLOOKUP(C150,aux!$A$1:$C$260,3,FALSE)</f>
        <v>Spanien</v>
      </c>
      <c r="BG150" s="66" t="str">
        <f t="shared" si="112"/>
        <v>represented by  D. MUÑOZ ALEIX JAVIER VICENTE, administrador único</v>
      </c>
      <c r="BH150" s="66" t="str">
        <f t="shared" si="123"/>
        <v>representado por D. MUÑOZ ALEIX JAVIER VICENTE, administrador único</v>
      </c>
      <c r="BI150" s="66">
        <f t="shared" si="113"/>
        <v>1</v>
      </c>
      <c r="BJ150" s="66" t="str">
        <f t="shared" si="132"/>
        <v/>
      </c>
      <c r="BK150" s="66" t="str">
        <f>IF(I150="","","and its")</f>
        <v/>
      </c>
      <c r="BL150" s="66" t="str">
        <f t="shared" si="124"/>
        <v/>
      </c>
      <c r="BM150" s="66" t="str">
        <f t="shared" si="125"/>
        <v/>
      </c>
      <c r="BN150" s="66" t="str">
        <f t="shared" si="126"/>
        <v/>
      </c>
      <c r="BO150" s="66" t="str">
        <f t="shared" si="127"/>
        <v/>
      </c>
      <c r="BP150" s="216" t="str">
        <f>VLOOKUP(X150,aux!$G$1:$I$22,3,FALSE)</f>
        <v>cero coma siete cinco</v>
      </c>
      <c r="BQ150" s="66" t="str">
        <f t="shared" si="128"/>
        <v>Por</v>
      </c>
      <c r="BR150" s="66" t="str">
        <f>VLOOKUP(C150,aux!$D$1:$E$307,2,FALSE)</f>
        <v>España</v>
      </c>
      <c r="BS150" s="66" t="str">
        <f t="shared" si="129"/>
        <v>Un Mil</v>
      </c>
      <c r="BT150" s="66" t="str">
        <f t="shared" si="130"/>
        <v>Cero</v>
      </c>
      <c r="BU150" s="66" t="str">
        <f t="shared" si="131"/>
        <v>Cero</v>
      </c>
      <c r="BV150" s="319"/>
      <c r="BW150" s="71" t="s">
        <v>5816</v>
      </c>
      <c r="BX150" s="138">
        <v>42916</v>
      </c>
      <c r="BY150" s="144">
        <v>811261795716</v>
      </c>
      <c r="BZ150" s="138">
        <v>42919</v>
      </c>
      <c r="CA150" s="1112" t="s">
        <v>199</v>
      </c>
      <c r="CB150" s="342">
        <v>42915</v>
      </c>
      <c r="CC150" s="342">
        <v>42919</v>
      </c>
      <c r="CD150" s="614" t="s">
        <v>199</v>
      </c>
      <c r="CE150" s="342">
        <v>42920</v>
      </c>
      <c r="CF150" s="614" t="s">
        <v>199</v>
      </c>
      <c r="CG150" s="342">
        <v>42922</v>
      </c>
      <c r="CH150" s="497"/>
      <c r="CI150" s="155">
        <v>1</v>
      </c>
      <c r="CJ150" s="61"/>
      <c r="CK150" s="62"/>
      <c r="CL150" s="102" t="str">
        <f t="shared" si="114"/>
        <v>MUNALEIX SL_ ES_B96321252_DOT_EN_2sig</v>
      </c>
      <c r="CM150" s="102" t="str">
        <f t="shared" si="115"/>
        <v>MUNALEIX SL_ES_B96321252_CPA_EN_2sig</v>
      </c>
      <c r="CN150" s="102" t="str">
        <f t="shared" si="116"/>
        <v>MUNALEIX SL_ ES_B96321252_DOT_EN_2sig_stamped</v>
      </c>
      <c r="CO150" s="102" t="str">
        <f t="shared" si="117"/>
        <v>MUNALEIX SL_ES_B96321252_DOT_EN_o</v>
      </c>
      <c r="CP150" s="102" t="str">
        <f t="shared" si="118"/>
        <v>MUNALEIX SL_ES_B96321252_DOT_EN_o_stamped</v>
      </c>
      <c r="CQ150" s="102" t="str">
        <f t="shared" si="119"/>
        <v>MUNALEIX SL_ES_B96321252_powers</v>
      </c>
      <c r="CR150" s="68" t="s">
        <v>49</v>
      </c>
      <c r="CS150" s="68" t="s">
        <v>49</v>
      </c>
      <c r="CT150" s="52" t="s">
        <v>1917</v>
      </c>
      <c r="CU150" s="148">
        <f t="shared" si="100"/>
        <v>1</v>
      </c>
      <c r="CV150" s="56" t="b">
        <v>1</v>
      </c>
      <c r="CW150" s="56" t="b">
        <v>1</v>
      </c>
      <c r="CX150" s="71" t="s">
        <v>58</v>
      </c>
      <c r="CY150" s="148">
        <v>2</v>
      </c>
      <c r="CZ150" s="148">
        <v>2</v>
      </c>
      <c r="DA150" s="315">
        <v>42915</v>
      </c>
      <c r="DB150" s="315">
        <v>42919</v>
      </c>
      <c r="DC150" s="148">
        <v>2</v>
      </c>
      <c r="DD150" s="148">
        <v>2</v>
      </c>
      <c r="DE150" s="315" t="s">
        <v>2231</v>
      </c>
      <c r="DF150" s="315" t="s">
        <v>198</v>
      </c>
      <c r="DG150" s="61"/>
      <c r="DH150" s="61" t="s">
        <v>2232</v>
      </c>
      <c r="DI150" s="61" t="s">
        <v>2232</v>
      </c>
      <c r="DJ150" s="315"/>
      <c r="DK150" s="315"/>
      <c r="DL150" s="61" t="s">
        <v>49</v>
      </c>
      <c r="DM150" s="161"/>
      <c r="DN150" s="148"/>
      <c r="DO150" s="315"/>
      <c r="DP150" s="338"/>
      <c r="DQ150" s="940"/>
      <c r="DR150" s="342"/>
      <c r="DS150" s="522"/>
      <c r="DT150" s="69" t="s">
        <v>49</v>
      </c>
      <c r="DU150" s="69"/>
      <c r="DV150" s="87"/>
      <c r="DW150" s="87"/>
      <c r="DX150" s="87"/>
      <c r="DY150" s="87"/>
      <c r="DZ150" s="87"/>
      <c r="EA150" s="359" t="str">
        <f t="shared" si="120"/>
        <v>126</v>
      </c>
      <c r="EB150" s="359">
        <v>126</v>
      </c>
      <c r="EC150" s="88"/>
      <c r="ED150" s="88"/>
      <c r="EE150" s="88" t="e">
        <f>IF(CX149=#REF!,"gleich","ungleich")</f>
        <v>#REF!</v>
      </c>
      <c r="EF150" s="186"/>
      <c r="EG150" s="186"/>
      <c r="EH150" s="186"/>
      <c r="EI150" s="186"/>
      <c r="EJ150" s="186"/>
      <c r="EK150" s="186"/>
      <c r="EL150" s="186"/>
      <c r="EM150" s="173"/>
      <c r="EN150" s="186"/>
      <c r="EO150" s="186"/>
      <c r="EP150" s="724"/>
      <c r="EQ150" s="382" t="s">
        <v>6088</v>
      </c>
      <c r="ER150" s="382" t="s">
        <v>6109</v>
      </c>
      <c r="ES150" s="382"/>
      <c r="ET150" s="108"/>
      <c r="EU150" s="182" t="str">
        <f t="shared" si="121"/>
        <v>MUNALEIX SL, ES_B96321252_sinv.pdf</v>
      </c>
    </row>
    <row r="151" spans="1:172" ht="84">
      <c r="A151" s="1000" t="s">
        <v>691</v>
      </c>
      <c r="B151" s="638" t="s">
        <v>4711</v>
      </c>
      <c r="C151" s="338" t="s">
        <v>42</v>
      </c>
      <c r="D151" s="186" t="s">
        <v>693</v>
      </c>
      <c r="E151" s="186"/>
      <c r="F151" s="186"/>
      <c r="G151" s="186"/>
      <c r="H151" s="186"/>
      <c r="I151" s="191" t="s">
        <v>663</v>
      </c>
      <c r="J151" s="297" t="s">
        <v>6732</v>
      </c>
      <c r="K151" s="191" t="s">
        <v>6733</v>
      </c>
      <c r="L151" s="1064" t="s">
        <v>7527</v>
      </c>
      <c r="M151" s="1071" t="s">
        <v>7528</v>
      </c>
      <c r="N151" s="847" t="s">
        <v>766</v>
      </c>
      <c r="O151" s="387"/>
      <c r="P151" s="540"/>
      <c r="Q151" s="539">
        <v>100</v>
      </c>
      <c r="R151" s="540">
        <v>0</v>
      </c>
      <c r="S151" s="338"/>
      <c r="T151" s="63"/>
      <c r="U151" s="63"/>
      <c r="V151" s="425">
        <v>0</v>
      </c>
      <c r="W151" s="425">
        <v>0</v>
      </c>
      <c r="X151" s="919">
        <v>0.75</v>
      </c>
      <c r="Y151" s="425">
        <v>2.5</v>
      </c>
      <c r="Z151" s="41" t="s">
        <v>45</v>
      </c>
      <c r="AA151" s="41" t="s">
        <v>45</v>
      </c>
      <c r="AB151" s="188" t="s">
        <v>3212</v>
      </c>
      <c r="AC151" s="13" t="s">
        <v>7377</v>
      </c>
      <c r="AD151" s="813" t="s">
        <v>5689</v>
      </c>
      <c r="AE151" s="723" t="s">
        <v>7697</v>
      </c>
      <c r="AF151" s="807" t="s">
        <v>2429</v>
      </c>
      <c r="AG151" s="419"/>
      <c r="AH151" s="927" t="s">
        <v>192</v>
      </c>
      <c r="AI151" s="63" t="s">
        <v>5764</v>
      </c>
      <c r="AJ151" s="63" t="str">
        <f t="shared" si="122"/>
        <v>NO</v>
      </c>
      <c r="AK151" s="64" t="str">
        <f>VLOOKUP(X151,aux!$G$1:$I$22,2,FALSE)</f>
        <v>zero point seven five</v>
      </c>
      <c r="AL151" s="64" t="str">
        <f>VLOOKUP(X151,aux!$G$1:$J$22,4,FALSE)</f>
        <v>null komma sieben fünf</v>
      </c>
      <c r="AM151" s="214">
        <f t="shared" si="101"/>
        <v>75</v>
      </c>
      <c r="AN151" s="214" t="str">
        <f>IF(INT(AM151)=AM151,EnglishNumber(AM151), _xlfn.CONCAT(EnglishNumber(INT(AM151)), " point ", EnglishNumber(ROUND(INT((AM151 - INT(AM151)) * 10),  0)), " ", EnglishNumber(ROUND((AM151 - INT(AM151))*100 - (INT((AM151-INT(AM151))*10)*10), 0))))</f>
        <v>seventy-five</v>
      </c>
      <c r="AO151" s="214" t="str">
        <f>IF(INT(AM151)=AM151,FctZahl_In_Worten(AM151), _xlfn.CONCAT(FctZahl_In_Worten(INT(AM151)), " komma ", FctZahl_In_Worten(ROUND(INT((AM151 - INT(AM151)) * 10),  0)), " ", FctZahl_In_Worten(ROUND((AM151 - INT(AM151))*100 - (INT((AM151-INT(AM151))*10)*10), 0))))</f>
        <v>fünfundsiebzig</v>
      </c>
      <c r="AP151" s="64" t="str">
        <f>EnglishNumber(Q151)</f>
        <v>one hundred</v>
      </c>
      <c r="AQ151" s="64" t="str">
        <f>FctZahl_In_Worten(Q151)</f>
        <v>einhundert</v>
      </c>
      <c r="AR151" s="64" t="str">
        <f>FctZahl_In_Worten(R151)</f>
        <v>null</v>
      </c>
      <c r="AS151" s="64" t="str">
        <f>VLOOKUP(V151,aux!$K$1:$M$11,2,FALSE)</f>
        <v>zero</v>
      </c>
      <c r="AT151" s="64" t="str">
        <f>VLOOKUP(W151,aux!$K$1:$M$11,2,FALSE)</f>
        <v>zero</v>
      </c>
      <c r="AU151" s="64" t="str">
        <f t="shared" si="102"/>
        <v/>
      </c>
      <c r="AV151" s="49" t="str">
        <f t="shared" si="103"/>
        <v/>
      </c>
      <c r="AW151" s="65" t="str">
        <f t="shared" si="104"/>
        <v>ES_22585530J_CPA_EN</v>
      </c>
      <c r="AX151" s="65" t="str">
        <f t="shared" si="105"/>
        <v>ES_22585530J_DoT_EN</v>
      </c>
      <c r="AY151" s="65" t="str">
        <f t="shared" si="106"/>
        <v>ES_22585530J_Dis_EN</v>
      </c>
      <c r="AZ151" s="65" t="str">
        <f t="shared" si="107"/>
        <v>ES_22585530J_CPA_DE</v>
      </c>
      <c r="BA151" s="65" t="str">
        <f t="shared" si="108"/>
        <v>ES_22585530J_DoT_DE</v>
      </c>
      <c r="BB151" s="65" t="str">
        <f t="shared" si="109"/>
        <v>ES_22585530J_CPA_ES</v>
      </c>
      <c r="BC151" s="215" t="str">
        <f t="shared" si="110"/>
        <v>ES_22585530J_DoT_ES</v>
      </c>
      <c r="BD151" s="65" t="str">
        <f t="shared" si="111"/>
        <v>NAVARRO MONRABAL, FRANCISCO</v>
      </c>
      <c r="BE151" s="64" t="str">
        <f>VLOOKUP(C151,aux!$A$1:$B$260,2,FALSE)</f>
        <v>Spain</v>
      </c>
      <c r="BF151" s="64" t="str">
        <f>VLOOKUP(C151,aux!$A$1:$C$260,3,FALSE)</f>
        <v>Spanien</v>
      </c>
      <c r="BG151" s="66" t="str">
        <f t="shared" si="112"/>
        <v/>
      </c>
      <c r="BH151" s="66" t="str">
        <f t="shared" si="123"/>
        <v/>
      </c>
      <c r="BI151" s="66">
        <f t="shared" si="113"/>
        <v>0</v>
      </c>
      <c r="BJ151" s="66" t="str">
        <f t="shared" si="132"/>
        <v/>
      </c>
      <c r="BK151" s="66"/>
      <c r="BL151" s="66" t="str">
        <f t="shared" si="124"/>
        <v/>
      </c>
      <c r="BM151" s="66" t="str">
        <f t="shared" si="125"/>
        <v>und</v>
      </c>
      <c r="BN151" s="66" t="str">
        <f t="shared" si="126"/>
        <v/>
      </c>
      <c r="BO151" s="66" t="str">
        <f t="shared" si="127"/>
        <v>y su</v>
      </c>
      <c r="BP151" s="216" t="str">
        <f>VLOOKUP(X151,aux!$G$1:$I$22,3,FALSE)</f>
        <v>cero coma siete cinco</v>
      </c>
      <c r="BQ151" s="66" t="str">
        <f t="shared" si="128"/>
        <v>Por</v>
      </c>
      <c r="BR151" s="66" t="str">
        <f>VLOOKUP(C151,aux!$D$1:$E$307,2,FALSE)</f>
        <v>España</v>
      </c>
      <c r="BS151" s="66" t="str">
        <f t="shared" si="129"/>
        <v>Ciento</v>
      </c>
      <c r="BT151" s="66" t="str">
        <f t="shared" si="130"/>
        <v>Cero</v>
      </c>
      <c r="BU151" s="66" t="str">
        <f t="shared" si="131"/>
        <v>Cero</v>
      </c>
      <c r="BV151" s="137"/>
      <c r="BW151" s="51"/>
      <c r="BX151" s="137"/>
      <c r="BY151" s="143"/>
      <c r="BZ151" s="137"/>
      <c r="CA151" s="1112">
        <v>42920</v>
      </c>
      <c r="CB151" s="342">
        <v>42920</v>
      </c>
      <c r="CC151" s="342">
        <v>42921</v>
      </c>
      <c r="CD151" s="614" t="s">
        <v>199</v>
      </c>
      <c r="CE151" s="342">
        <v>42922</v>
      </c>
      <c r="CF151" s="614" t="s">
        <v>199</v>
      </c>
      <c r="CG151" s="342">
        <v>42922</v>
      </c>
      <c r="CH151" s="497"/>
      <c r="CI151" s="155">
        <v>1</v>
      </c>
      <c r="CJ151" s="67" t="s">
        <v>2365</v>
      </c>
      <c r="CK151" s="67" t="s">
        <v>2539</v>
      </c>
      <c r="CL151" s="102" t="str">
        <f t="shared" si="114"/>
        <v>NAVARRO MONRABAL, FRANCISCO_ ES_22585530J_DOT_EN_2sig</v>
      </c>
      <c r="CM151" s="102" t="str">
        <f t="shared" si="115"/>
        <v>NAVARRO MONRABAL, FRANCISCO_ES_22585530J_CPA_EN_2sig</v>
      </c>
      <c r="CN151" s="102" t="str">
        <f t="shared" si="116"/>
        <v>NAVARRO MONRABAL, FRANCISCO_ ES_22585530J_DOT_EN_2sig_stamped</v>
      </c>
      <c r="CO151" s="102" t="str">
        <f t="shared" si="117"/>
        <v>NAVARRO MONRABAL, FRANCISCO_ES_22585530J_DOT_EN_o</v>
      </c>
      <c r="CP151" s="102" t="str">
        <f t="shared" si="118"/>
        <v>NAVARRO MONRABAL, FRANCISCO_ES_22585530J_DOT_EN_o_stamped</v>
      </c>
      <c r="CQ151" s="102" t="str">
        <f t="shared" si="119"/>
        <v>NAVARRO MONRABAL, FRANCISCO_ES_22585530J_powers</v>
      </c>
      <c r="CR151" s="68" t="s">
        <v>49</v>
      </c>
      <c r="CS151" s="68" t="s">
        <v>49</v>
      </c>
      <c r="CT151" s="61" t="s">
        <v>49</v>
      </c>
      <c r="CU151" s="148">
        <f t="shared" si="100"/>
        <v>1</v>
      </c>
      <c r="CV151" s="56" t="s">
        <v>2117</v>
      </c>
      <c r="CW151" s="56" t="s">
        <v>2120</v>
      </c>
      <c r="CX151" s="52"/>
      <c r="CY151" s="148" t="s">
        <v>2233</v>
      </c>
      <c r="CZ151" s="148" t="s">
        <v>2233</v>
      </c>
      <c r="DA151" s="315" t="s">
        <v>2233</v>
      </c>
      <c r="DB151" s="315" t="s">
        <v>2233</v>
      </c>
      <c r="DC151" s="148">
        <v>1</v>
      </c>
      <c r="DD151" s="148">
        <v>0</v>
      </c>
      <c r="DE151" s="315" t="s">
        <v>2235</v>
      </c>
      <c r="DF151" s="315" t="s">
        <v>159</v>
      </c>
      <c r="DG151" s="61" t="s">
        <v>49</v>
      </c>
      <c r="DH151" s="61" t="s">
        <v>2238</v>
      </c>
      <c r="DI151" s="61" t="s">
        <v>190</v>
      </c>
      <c r="DJ151" s="315"/>
      <c r="DK151" s="315"/>
      <c r="DL151" s="61" t="s">
        <v>49</v>
      </c>
      <c r="DM151" s="161"/>
      <c r="DN151" s="148"/>
      <c r="DO151" s="315" t="s">
        <v>2827</v>
      </c>
      <c r="DP151" s="338"/>
      <c r="DQ151" s="940"/>
      <c r="DR151" s="342"/>
      <c r="DS151" s="522"/>
      <c r="DT151" s="69" t="s">
        <v>1469</v>
      </c>
      <c r="DU151" s="69"/>
      <c r="DV151" s="87"/>
      <c r="DW151" s="87"/>
      <c r="DX151" s="87"/>
      <c r="DY151" s="87"/>
      <c r="DZ151" s="723">
        <v>42928</v>
      </c>
      <c r="EA151" s="359" t="str">
        <f t="shared" si="120"/>
        <v>127</v>
      </c>
      <c r="EB151" s="359">
        <v>127</v>
      </c>
      <c r="EC151" s="88"/>
      <c r="ED151" s="88"/>
      <c r="EE151" s="88" t="e">
        <f>IF(CX150=#REF!,"gleich","ungleich")</f>
        <v>#REF!</v>
      </c>
      <c r="EF151" s="186"/>
      <c r="EG151" s="186"/>
      <c r="EH151" s="186"/>
      <c r="EI151" s="186"/>
      <c r="EJ151" s="186"/>
      <c r="EK151" s="186"/>
      <c r="EL151" s="186"/>
      <c r="EM151" s="173"/>
      <c r="EN151" s="186"/>
      <c r="EO151" s="186"/>
      <c r="EP151" s="724"/>
      <c r="EQ151" s="382" t="s">
        <v>6100</v>
      </c>
      <c r="ER151" s="382" t="s">
        <v>6100</v>
      </c>
      <c r="ES151" s="382"/>
      <c r="ET151" s="108"/>
      <c r="EU151" s="182" t="str">
        <f t="shared" si="121"/>
        <v>NAVARRO MONRABAL, FRANCISCO, ES_22585530J_sinv.pdf</v>
      </c>
    </row>
    <row r="152" spans="1:172" ht="84">
      <c r="A152" s="1000" t="s">
        <v>694</v>
      </c>
      <c r="B152" s="638" t="s">
        <v>4712</v>
      </c>
      <c r="C152" s="338" t="s">
        <v>42</v>
      </c>
      <c r="D152" s="186" t="s">
        <v>696</v>
      </c>
      <c r="E152" s="186"/>
      <c r="F152" s="186"/>
      <c r="G152" s="186"/>
      <c r="H152" s="186"/>
      <c r="I152" s="191" t="s">
        <v>663</v>
      </c>
      <c r="J152" s="191" t="s">
        <v>6732</v>
      </c>
      <c r="K152" s="191" t="s">
        <v>6733</v>
      </c>
      <c r="L152" s="1064" t="s">
        <v>7527</v>
      </c>
      <c r="M152" s="1071" t="s">
        <v>7528</v>
      </c>
      <c r="N152" s="847" t="s">
        <v>766</v>
      </c>
      <c r="O152" s="387"/>
      <c r="P152" s="540"/>
      <c r="Q152" s="539">
        <v>100</v>
      </c>
      <c r="R152" s="540">
        <v>0</v>
      </c>
      <c r="S152" s="338"/>
      <c r="T152" s="63"/>
      <c r="U152" s="63"/>
      <c r="V152" s="425">
        <v>0</v>
      </c>
      <c r="W152" s="425">
        <v>0</v>
      </c>
      <c r="X152" s="919">
        <v>0.75</v>
      </c>
      <c r="Y152" s="425">
        <v>2.5</v>
      </c>
      <c r="Z152" s="41" t="s">
        <v>45</v>
      </c>
      <c r="AA152" s="41" t="s">
        <v>45</v>
      </c>
      <c r="AB152" s="188" t="s">
        <v>3212</v>
      </c>
      <c r="AC152" s="13" t="s">
        <v>7377</v>
      </c>
      <c r="AD152" s="813" t="s">
        <v>5689</v>
      </c>
      <c r="AE152" s="723" t="s">
        <v>7697</v>
      </c>
      <c r="AF152" s="356"/>
      <c r="AG152" s="419"/>
      <c r="AH152" s="927" t="s">
        <v>192</v>
      </c>
      <c r="AI152" s="63" t="s">
        <v>5764</v>
      </c>
      <c r="AJ152" s="63" t="str">
        <f t="shared" si="122"/>
        <v>NO</v>
      </c>
      <c r="AK152" s="64" t="str">
        <f>VLOOKUP(X152,aux!$G$1:$I$22,2,FALSE)</f>
        <v>zero point seven five</v>
      </c>
      <c r="AL152" s="64" t="str">
        <f>VLOOKUP(X152,aux!$G$1:$J$22,4,FALSE)</f>
        <v>null komma sieben fünf</v>
      </c>
      <c r="AM152" s="214">
        <f t="shared" si="101"/>
        <v>75</v>
      </c>
      <c r="AN152" s="214" t="str">
        <f>IF(INT(AM152)=AM152,EnglishNumber(AM152), _xlfn.CONCAT(EnglishNumber(INT(AM152)), " point ", EnglishNumber(ROUND(INT((AM152 - INT(AM152)) * 10),  0)), " ", EnglishNumber(ROUND((AM152 - INT(AM152))*100 - (INT((AM152-INT(AM152))*10)*10), 0))))</f>
        <v>seventy-five</v>
      </c>
      <c r="AO152" s="214" t="str">
        <f>IF(INT(AM152)=AM152,FctZahl_In_Worten(AM152), _xlfn.CONCAT(FctZahl_In_Worten(INT(AM152)), " komma ", FctZahl_In_Worten(ROUND(INT((AM152 - INT(AM152)) * 10),  0)), " ", FctZahl_In_Worten(ROUND((AM152 - INT(AM152))*100 - (INT((AM152-INT(AM152))*10)*10), 0))))</f>
        <v>fünfundsiebzig</v>
      </c>
      <c r="AP152" s="64" t="str">
        <f>EnglishNumber(Q152)</f>
        <v>one hundred</v>
      </c>
      <c r="AQ152" s="64" t="str">
        <f>FctZahl_In_Worten(Q152)</f>
        <v>einhundert</v>
      </c>
      <c r="AR152" s="64" t="str">
        <f>FctZahl_In_Worten(R152)</f>
        <v>null</v>
      </c>
      <c r="AS152" s="64" t="str">
        <f>VLOOKUP(V152,aux!$K$1:$M$11,2,FALSE)</f>
        <v>zero</v>
      </c>
      <c r="AT152" s="64" t="str">
        <f>VLOOKUP(W152,aux!$K$1:$M$11,2,FALSE)</f>
        <v>zero</v>
      </c>
      <c r="AU152" s="64" t="str">
        <f t="shared" si="102"/>
        <v/>
      </c>
      <c r="AV152" s="49" t="str">
        <f t="shared" si="103"/>
        <v/>
      </c>
      <c r="AW152" s="65" t="str">
        <f t="shared" si="104"/>
        <v>ES_22585529N_CPA_EN</v>
      </c>
      <c r="AX152" s="65" t="str">
        <f t="shared" si="105"/>
        <v>ES_22585529N_DoT_EN</v>
      </c>
      <c r="AY152" s="65" t="str">
        <f t="shared" si="106"/>
        <v>ES_22585529N_Dis_EN</v>
      </c>
      <c r="AZ152" s="65" t="str">
        <f t="shared" si="107"/>
        <v>ES_22585529N_CPA_DE</v>
      </c>
      <c r="BA152" s="65" t="str">
        <f t="shared" si="108"/>
        <v>ES_22585529N_DoT_DE</v>
      </c>
      <c r="BB152" s="65" t="str">
        <f t="shared" si="109"/>
        <v>ES_22585529N_CPA_ES</v>
      </c>
      <c r="BC152" s="215" t="str">
        <f t="shared" si="110"/>
        <v>ES_22585529N_DoT_ES</v>
      </c>
      <c r="BD152" s="65" t="str">
        <f t="shared" si="111"/>
        <v>NAVARRO MONRABAL, NOELIA</v>
      </c>
      <c r="BE152" s="64" t="str">
        <f>VLOOKUP(C152,aux!$A$1:$B$260,2,FALSE)</f>
        <v>Spain</v>
      </c>
      <c r="BF152" s="64" t="str">
        <f>VLOOKUP(C152,aux!$A$1:$C$260,3,FALSE)</f>
        <v>Spanien</v>
      </c>
      <c r="BG152" s="66" t="str">
        <f t="shared" si="112"/>
        <v/>
      </c>
      <c r="BH152" s="66" t="str">
        <f t="shared" si="123"/>
        <v/>
      </c>
      <c r="BI152" s="66">
        <f t="shared" si="113"/>
        <v>0</v>
      </c>
      <c r="BJ152" s="66" t="str">
        <f t="shared" si="132"/>
        <v/>
      </c>
      <c r="BK152" s="66"/>
      <c r="BL152" s="66" t="str">
        <f t="shared" si="124"/>
        <v/>
      </c>
      <c r="BM152" s="66" t="str">
        <f t="shared" si="125"/>
        <v>und</v>
      </c>
      <c r="BN152" s="66" t="str">
        <f t="shared" si="126"/>
        <v/>
      </c>
      <c r="BO152" s="66" t="str">
        <f t="shared" si="127"/>
        <v>y su</v>
      </c>
      <c r="BP152" s="216" t="str">
        <f>VLOOKUP(X152,aux!$G$1:$I$22,3,FALSE)</f>
        <v>cero coma siete cinco</v>
      </c>
      <c r="BQ152" s="66" t="str">
        <f t="shared" si="128"/>
        <v>Por</v>
      </c>
      <c r="BR152" s="66" t="str">
        <f>VLOOKUP(C152,aux!$D$1:$E$307,2,FALSE)</f>
        <v>España</v>
      </c>
      <c r="BS152" s="66" t="str">
        <f t="shared" si="129"/>
        <v>Ciento</v>
      </c>
      <c r="BT152" s="66" t="str">
        <f t="shared" si="130"/>
        <v>Cero</v>
      </c>
      <c r="BU152" s="66" t="str">
        <f t="shared" si="131"/>
        <v>Cero</v>
      </c>
      <c r="BV152" s="137"/>
      <c r="BW152" s="51"/>
      <c r="BX152" s="137"/>
      <c r="BY152" s="143"/>
      <c r="BZ152" s="137"/>
      <c r="CA152" s="1112">
        <v>42920</v>
      </c>
      <c r="CB152" s="342">
        <v>42920</v>
      </c>
      <c r="CC152" s="342">
        <v>42921</v>
      </c>
      <c r="CD152" s="614" t="s">
        <v>199</v>
      </c>
      <c r="CE152" s="342">
        <v>42922</v>
      </c>
      <c r="CF152" s="614" t="s">
        <v>199</v>
      </c>
      <c r="CG152" s="342">
        <v>42922</v>
      </c>
      <c r="CH152" s="497"/>
      <c r="CI152" s="155">
        <v>1</v>
      </c>
      <c r="CJ152" s="67" t="s">
        <v>2366</v>
      </c>
      <c r="CK152" s="67" t="s">
        <v>2540</v>
      </c>
      <c r="CL152" s="102" t="str">
        <f t="shared" si="114"/>
        <v>NAVARRO MONRABAL, NOELIA_ ES_22585529N_DOT_EN_2sig</v>
      </c>
      <c r="CM152" s="102" t="str">
        <f t="shared" si="115"/>
        <v>NAVARRO MONRABAL, NOELIA_ES_22585529N_CPA_EN_2sig</v>
      </c>
      <c r="CN152" s="102" t="str">
        <f t="shared" si="116"/>
        <v>NAVARRO MONRABAL, NOELIA_ ES_22585529N_DOT_EN_2sig_stamped</v>
      </c>
      <c r="CO152" s="102" t="str">
        <f t="shared" si="117"/>
        <v>NAVARRO MONRABAL, NOELIA_ES_22585529N_DOT_EN_o</v>
      </c>
      <c r="CP152" s="102" t="str">
        <f t="shared" si="118"/>
        <v>NAVARRO MONRABAL, NOELIA_ES_22585529N_DOT_EN_o_stamped</v>
      </c>
      <c r="CQ152" s="102" t="str">
        <f t="shared" si="119"/>
        <v>NAVARRO MONRABAL, NOELIA_ES_22585529N_powers</v>
      </c>
      <c r="CR152" s="68" t="s">
        <v>49</v>
      </c>
      <c r="CS152" s="68" t="s">
        <v>49</v>
      </c>
      <c r="CT152" s="61" t="s">
        <v>49</v>
      </c>
      <c r="CU152" s="148">
        <f t="shared" si="100"/>
        <v>1</v>
      </c>
      <c r="CV152" s="56" t="s">
        <v>2117</v>
      </c>
      <c r="CW152" s="56" t="s">
        <v>2120</v>
      </c>
      <c r="CX152" s="52"/>
      <c r="CY152" s="148"/>
      <c r="CZ152" s="148"/>
      <c r="DA152" s="315"/>
      <c r="DB152" s="315"/>
      <c r="DC152" s="148"/>
      <c r="DD152" s="148"/>
      <c r="DE152" s="315"/>
      <c r="DF152" s="315"/>
      <c r="DG152" s="61"/>
      <c r="DH152" s="61"/>
      <c r="DI152" s="61"/>
      <c r="DJ152" s="315"/>
      <c r="DK152" s="315"/>
      <c r="DL152" s="61"/>
      <c r="DM152" s="161"/>
      <c r="DN152" s="148"/>
      <c r="DO152" s="315" t="s">
        <v>2827</v>
      </c>
      <c r="DP152" s="338"/>
      <c r="DQ152" s="940"/>
      <c r="DR152" s="342"/>
      <c r="DS152" s="522"/>
      <c r="DT152" s="69" t="s">
        <v>1469</v>
      </c>
      <c r="DU152" s="69"/>
      <c r="DV152" s="87"/>
      <c r="DW152" s="87"/>
      <c r="DX152" s="87"/>
      <c r="DY152" s="87"/>
      <c r="DZ152" s="723">
        <v>42928</v>
      </c>
      <c r="EA152" s="359" t="str">
        <f t="shared" si="120"/>
        <v>128</v>
      </c>
      <c r="EB152" s="359">
        <v>128</v>
      </c>
      <c r="EC152" s="88"/>
      <c r="ED152" s="88"/>
      <c r="EE152" s="88" t="e">
        <f>IF(CX151=#REF!,"gleich","ungleich")</f>
        <v>#REF!</v>
      </c>
      <c r="EF152" s="186"/>
      <c r="EG152" s="186"/>
      <c r="EH152" s="186"/>
      <c r="EI152" s="186"/>
      <c r="EJ152" s="186"/>
      <c r="EK152" s="186"/>
      <c r="EL152" s="186"/>
      <c r="EM152" s="173"/>
      <c r="EN152" s="186"/>
      <c r="EO152" s="186"/>
      <c r="EP152" s="724"/>
      <c r="EQ152" s="382" t="s">
        <v>6100</v>
      </c>
      <c r="ER152" s="382" t="s">
        <v>6100</v>
      </c>
      <c r="ES152" s="382"/>
      <c r="ET152" s="108"/>
      <c r="EU152" s="182" t="str">
        <f t="shared" si="121"/>
        <v>NAVARRO MONRABAL, NOELIA, ES_22585529N_sinv.pdf</v>
      </c>
      <c r="EV152" s="169"/>
      <c r="EW152" s="169"/>
      <c r="EX152" s="169"/>
      <c r="EY152" s="169"/>
      <c r="EZ152" s="169"/>
      <c r="FA152" s="169"/>
      <c r="FB152" s="169"/>
      <c r="FC152" s="169"/>
      <c r="FD152" s="169"/>
      <c r="FE152" s="169"/>
      <c r="FF152" s="169"/>
      <c r="FG152" s="169"/>
      <c r="FH152" s="169"/>
      <c r="FI152" s="169"/>
      <c r="FJ152" s="169"/>
      <c r="FK152" s="169"/>
      <c r="FL152" s="169"/>
      <c r="FM152" s="169"/>
      <c r="FN152" s="169"/>
      <c r="FO152" s="169"/>
      <c r="FP152" s="169"/>
    </row>
    <row r="153" spans="1:172" ht="76.5">
      <c r="A153" s="1000" t="s">
        <v>697</v>
      </c>
      <c r="B153" s="638" t="s">
        <v>4713</v>
      </c>
      <c r="C153" s="338" t="s">
        <v>42</v>
      </c>
      <c r="D153" s="186" t="s">
        <v>687</v>
      </c>
      <c r="E153" s="186"/>
      <c r="F153" s="186"/>
      <c r="G153" s="186"/>
      <c r="H153" s="186"/>
      <c r="I153" s="191" t="s">
        <v>663</v>
      </c>
      <c r="J153" s="191" t="s">
        <v>6732</v>
      </c>
      <c r="K153" s="191" t="s">
        <v>6733</v>
      </c>
      <c r="L153" s="1064" t="s">
        <v>7527</v>
      </c>
      <c r="M153" s="1071" t="s">
        <v>7528</v>
      </c>
      <c r="N153" s="847" t="s">
        <v>766</v>
      </c>
      <c r="O153" s="387"/>
      <c r="P153" s="540"/>
      <c r="Q153" s="539">
        <v>100</v>
      </c>
      <c r="R153" s="540">
        <v>0</v>
      </c>
      <c r="S153" s="338"/>
      <c r="T153" s="63"/>
      <c r="U153" s="63"/>
      <c r="V153" s="425">
        <v>0</v>
      </c>
      <c r="W153" s="425">
        <v>0</v>
      </c>
      <c r="X153" s="919">
        <v>0.75</v>
      </c>
      <c r="Y153" s="425">
        <v>2.5</v>
      </c>
      <c r="Z153" s="41" t="s">
        <v>45</v>
      </c>
      <c r="AA153" s="41" t="s">
        <v>45</v>
      </c>
      <c r="AB153" s="188" t="s">
        <v>3212</v>
      </c>
      <c r="AC153" s="13" t="s">
        <v>7377</v>
      </c>
      <c r="AD153" s="813" t="s">
        <v>5689</v>
      </c>
      <c r="AE153" s="723">
        <v>42928</v>
      </c>
      <c r="AF153" s="356"/>
      <c r="AG153" s="419"/>
      <c r="AH153" s="927" t="s">
        <v>192</v>
      </c>
      <c r="AI153" s="63" t="s">
        <v>5764</v>
      </c>
      <c r="AJ153" s="63" t="str">
        <f t="shared" si="122"/>
        <v>NO</v>
      </c>
      <c r="AK153" s="64" t="str">
        <f>VLOOKUP(X153,aux!$G$1:$I$22,2,FALSE)</f>
        <v>zero point seven five</v>
      </c>
      <c r="AL153" s="64" t="str">
        <f>VLOOKUP(X153,aux!$G$1:$J$22,4,FALSE)</f>
        <v>null komma sieben fünf</v>
      </c>
      <c r="AM153" s="214">
        <f t="shared" si="101"/>
        <v>75</v>
      </c>
      <c r="AN153" s="214" t="str">
        <f>IF(INT(AM153)=AM153,EnglishNumber(AM153), _xlfn.CONCAT(EnglishNumber(INT(AM153)), " point ", EnglishNumber(ROUND(INT((AM153 - INT(AM153)) * 10),  0)), " ", EnglishNumber(ROUND((AM153 - INT(AM153))*100 - (INT((AM153-INT(AM153))*10)*10), 0))))</f>
        <v>seventy-five</v>
      </c>
      <c r="AO153" s="214" t="str">
        <f>IF(INT(AM153)=AM153,FctZahl_In_Worten(AM153), _xlfn.CONCAT(FctZahl_In_Worten(INT(AM153)), " komma ", FctZahl_In_Worten(ROUND(INT((AM153 - INT(AM153)) * 10),  0)), " ", FctZahl_In_Worten(ROUND((AM153 - INT(AM153))*100 - (INT((AM153-INT(AM153))*10)*10), 0))))</f>
        <v>fünfundsiebzig</v>
      </c>
      <c r="AP153" s="64" t="str">
        <f>EnglishNumber(Q153)</f>
        <v>one hundred</v>
      </c>
      <c r="AQ153" s="64" t="str">
        <f>FctZahl_In_Worten(Q153)</f>
        <v>einhundert</v>
      </c>
      <c r="AR153" s="64" t="str">
        <f>FctZahl_In_Worten(R153)</f>
        <v>null</v>
      </c>
      <c r="AS153" s="64" t="str">
        <f>VLOOKUP(V153,aux!$K$1:$M$11,2,FALSE)</f>
        <v>zero</v>
      </c>
      <c r="AT153" s="64" t="str">
        <f>VLOOKUP(W153,aux!$K$1:$M$11,2,FALSE)</f>
        <v>zero</v>
      </c>
      <c r="AU153" s="64" t="str">
        <f t="shared" si="102"/>
        <v/>
      </c>
      <c r="AV153" s="49" t="str">
        <f t="shared" si="103"/>
        <v/>
      </c>
      <c r="AW153" s="65" t="str">
        <f t="shared" si="104"/>
        <v>ES_19875912W_CPA_EN</v>
      </c>
      <c r="AX153" s="65" t="str">
        <f t="shared" si="105"/>
        <v>ES_19875912W_DoT_EN</v>
      </c>
      <c r="AY153" s="65" t="str">
        <f t="shared" si="106"/>
        <v>ES_19875912W_Dis_EN</v>
      </c>
      <c r="AZ153" s="65" t="str">
        <f t="shared" si="107"/>
        <v>ES_19875912W_CPA_DE</v>
      </c>
      <c r="BA153" s="65" t="str">
        <f t="shared" si="108"/>
        <v>ES_19875912W_DoT_DE</v>
      </c>
      <c r="BB153" s="65" t="str">
        <f t="shared" si="109"/>
        <v>ES_19875912W_CPA_ES</v>
      </c>
      <c r="BC153" s="215" t="str">
        <f t="shared" si="110"/>
        <v>ES_19875912W_DoT_ES</v>
      </c>
      <c r="BD153" s="65" t="str">
        <f t="shared" si="111"/>
        <v>NAVARRO PARDO, FRANCISCO</v>
      </c>
      <c r="BE153" s="64" t="str">
        <f>VLOOKUP(C153,aux!$A$1:$B$260,2,FALSE)</f>
        <v>Spain</v>
      </c>
      <c r="BF153" s="64" t="str">
        <f>VLOOKUP(C153,aux!$A$1:$C$260,3,FALSE)</f>
        <v>Spanien</v>
      </c>
      <c r="BG153" s="66" t="str">
        <f t="shared" si="112"/>
        <v/>
      </c>
      <c r="BH153" s="66" t="str">
        <f t="shared" si="123"/>
        <v/>
      </c>
      <c r="BI153" s="66">
        <f t="shared" si="113"/>
        <v>0</v>
      </c>
      <c r="BJ153" s="66" t="str">
        <f t="shared" si="132"/>
        <v/>
      </c>
      <c r="BK153" s="66"/>
      <c r="BL153" s="66" t="str">
        <f t="shared" si="124"/>
        <v/>
      </c>
      <c r="BM153" s="66" t="str">
        <f t="shared" si="125"/>
        <v>und</v>
      </c>
      <c r="BN153" s="66" t="str">
        <f t="shared" si="126"/>
        <v/>
      </c>
      <c r="BO153" s="66" t="str">
        <f t="shared" si="127"/>
        <v>y su</v>
      </c>
      <c r="BP153" s="216" t="str">
        <f>VLOOKUP(X153,aux!$G$1:$I$22,3,FALSE)</f>
        <v>cero coma siete cinco</v>
      </c>
      <c r="BQ153" s="66" t="str">
        <f t="shared" si="128"/>
        <v>Por</v>
      </c>
      <c r="BR153" s="66" t="str">
        <f>VLOOKUP(C153,aux!$D$1:$E$307,2,FALSE)</f>
        <v>España</v>
      </c>
      <c r="BS153" s="66" t="str">
        <f t="shared" si="129"/>
        <v>Ciento</v>
      </c>
      <c r="BT153" s="66" t="str">
        <f t="shared" si="130"/>
        <v>Cero</v>
      </c>
      <c r="BU153" s="66" t="str">
        <f t="shared" si="131"/>
        <v>Cero</v>
      </c>
      <c r="BV153" s="137"/>
      <c r="BW153" s="51"/>
      <c r="BX153" s="137"/>
      <c r="BY153" s="143"/>
      <c r="BZ153" s="137"/>
      <c r="CA153" s="1112">
        <v>42920</v>
      </c>
      <c r="CB153" s="342">
        <v>42920</v>
      </c>
      <c r="CC153" s="342">
        <v>42921</v>
      </c>
      <c r="CD153" s="614" t="s">
        <v>199</v>
      </c>
      <c r="CE153" s="342">
        <v>42922</v>
      </c>
      <c r="CF153" s="614" t="s">
        <v>199</v>
      </c>
      <c r="CG153" s="342">
        <v>42922</v>
      </c>
      <c r="CH153" s="497"/>
      <c r="CI153" s="155"/>
      <c r="CJ153" s="67" t="s">
        <v>2367</v>
      </c>
      <c r="CK153" s="67" t="s">
        <v>2541</v>
      </c>
      <c r="CL153" s="102" t="str">
        <f t="shared" si="114"/>
        <v>NAVARRO PARDO, FRANCISCO_ ES_19875912W_DOT_EN_2sig</v>
      </c>
      <c r="CM153" s="102" t="str">
        <f t="shared" si="115"/>
        <v>NAVARRO PARDO, FRANCISCO_ES_19875912W_CPA_EN_2sig</v>
      </c>
      <c r="CN153" s="102" t="str">
        <f t="shared" si="116"/>
        <v>NAVARRO PARDO, FRANCISCO_ ES_19875912W_DOT_EN_2sig_stamped</v>
      </c>
      <c r="CO153" s="102" t="str">
        <f t="shared" si="117"/>
        <v>NAVARRO PARDO, FRANCISCO_ES_19875912W_DOT_EN_o</v>
      </c>
      <c r="CP153" s="102" t="str">
        <f t="shared" si="118"/>
        <v>NAVARRO PARDO, FRANCISCO_ES_19875912W_DOT_EN_o_stamped</v>
      </c>
      <c r="CQ153" s="102" t="str">
        <f t="shared" si="119"/>
        <v>NAVARRO PARDO, FRANCISCO_ES_19875912W_powers</v>
      </c>
      <c r="CR153" s="68" t="s">
        <v>49</v>
      </c>
      <c r="CS153" s="68" t="s">
        <v>49</v>
      </c>
      <c r="CT153" s="61" t="s">
        <v>49</v>
      </c>
      <c r="CU153" s="148">
        <f t="shared" si="100"/>
        <v>1</v>
      </c>
      <c r="CV153" s="56" t="s">
        <v>2117</v>
      </c>
      <c r="CW153" s="56" t="s">
        <v>2120</v>
      </c>
      <c r="CX153" s="52"/>
      <c r="CY153" s="148"/>
      <c r="CZ153" s="148"/>
      <c r="DA153" s="315"/>
      <c r="DB153" s="315"/>
      <c r="DC153" s="148"/>
      <c r="DD153" s="148"/>
      <c r="DE153" s="315"/>
      <c r="DF153" s="315"/>
      <c r="DG153" s="61"/>
      <c r="DH153" s="61"/>
      <c r="DI153" s="61"/>
      <c r="DJ153" s="315"/>
      <c r="DK153" s="315"/>
      <c r="DL153" s="61"/>
      <c r="DM153" s="161"/>
      <c r="DN153" s="148"/>
      <c r="DO153" s="315" t="s">
        <v>2827</v>
      </c>
      <c r="DP153" s="338"/>
      <c r="DQ153" s="940"/>
      <c r="DR153" s="342"/>
      <c r="DS153" s="522"/>
      <c r="DT153" s="69" t="s">
        <v>1469</v>
      </c>
      <c r="DU153" s="69"/>
      <c r="DV153" s="87"/>
      <c r="DW153" s="87"/>
      <c r="DX153" s="87"/>
      <c r="DY153" s="87"/>
      <c r="DZ153" s="87"/>
      <c r="EA153" s="359" t="str">
        <f t="shared" si="120"/>
        <v>129</v>
      </c>
      <c r="EB153" s="359">
        <v>129</v>
      </c>
      <c r="EC153" s="88"/>
      <c r="ED153" s="88"/>
      <c r="EE153" s="88" t="e">
        <f>IF(CX152=#REF!,"gleich","ungleich")</f>
        <v>#REF!</v>
      </c>
      <c r="EF153" s="186"/>
      <c r="EG153" s="186"/>
      <c r="EH153" s="186"/>
      <c r="EI153" s="186"/>
      <c r="EJ153" s="186"/>
      <c r="EK153" s="186"/>
      <c r="EL153" s="186"/>
      <c r="EM153" s="173"/>
      <c r="EN153" s="186"/>
      <c r="EO153" s="186"/>
      <c r="EP153" s="724"/>
      <c r="EQ153" s="382" t="s">
        <v>6100</v>
      </c>
      <c r="ER153" s="382" t="s">
        <v>6100</v>
      </c>
      <c r="ES153" s="382"/>
      <c r="ET153" s="108"/>
      <c r="EU153" s="182" t="str">
        <f t="shared" si="121"/>
        <v>NAVARRO PARDO, FRANCISCO, ES_19875912W_sinv.pdf</v>
      </c>
    </row>
    <row r="154" spans="1:172" ht="63.75">
      <c r="A154" s="1000" t="s">
        <v>825</v>
      </c>
      <c r="B154" s="638" t="s">
        <v>4714</v>
      </c>
      <c r="C154" s="338" t="s">
        <v>42</v>
      </c>
      <c r="D154" s="186" t="s">
        <v>827</v>
      </c>
      <c r="E154" s="186"/>
      <c r="F154" s="186"/>
      <c r="G154" s="186"/>
      <c r="H154" s="186"/>
      <c r="I154" s="191" t="s">
        <v>2817</v>
      </c>
      <c r="J154" s="191" t="s">
        <v>5353</v>
      </c>
      <c r="K154" s="191" t="s">
        <v>5354</v>
      </c>
      <c r="L154" s="571" t="s">
        <v>821</v>
      </c>
      <c r="N154" s="846" t="s">
        <v>2103</v>
      </c>
      <c r="O154" s="384" t="s">
        <v>759</v>
      </c>
      <c r="P154" s="540"/>
      <c r="Q154" s="539">
        <v>100</v>
      </c>
      <c r="R154" s="540">
        <v>0</v>
      </c>
      <c r="S154" s="338"/>
      <c r="T154" s="63"/>
      <c r="U154" s="63"/>
      <c r="V154" s="425">
        <v>0</v>
      </c>
      <c r="W154" s="425">
        <v>0</v>
      </c>
      <c r="X154" s="919">
        <v>0.75</v>
      </c>
      <c r="Y154" s="425">
        <v>2.5</v>
      </c>
      <c r="Z154" s="41" t="s">
        <v>45</v>
      </c>
      <c r="AA154" s="41" t="s">
        <v>45</v>
      </c>
      <c r="AB154" s="188" t="s">
        <v>3212</v>
      </c>
      <c r="AC154" s="13" t="s">
        <v>7377</v>
      </c>
      <c r="AD154" s="813" t="s">
        <v>5689</v>
      </c>
      <c r="AE154" s="723">
        <v>42928</v>
      </c>
      <c r="AF154" s="807" t="s">
        <v>2433</v>
      </c>
      <c r="AG154" s="419"/>
      <c r="AH154" s="927" t="s">
        <v>192</v>
      </c>
      <c r="AI154" s="63" t="s">
        <v>5764</v>
      </c>
      <c r="AJ154" s="63" t="str">
        <f t="shared" si="122"/>
        <v>NO</v>
      </c>
      <c r="AK154" s="64" t="str">
        <f>VLOOKUP(X154,aux!$G$1:$I$22,2,FALSE)</f>
        <v>zero point seven five</v>
      </c>
      <c r="AL154" s="64" t="str">
        <f>VLOOKUP(X154,aux!$G$1:$J$22,4,FALSE)</f>
        <v>null komma sieben fünf</v>
      </c>
      <c r="AM154" s="214">
        <f t="shared" si="101"/>
        <v>75</v>
      </c>
      <c r="AN154" s="214" t="str">
        <f>IF(INT(AM154)=AM154,EnglishNumber(AM154), _xlfn.CONCAT(EnglishNumber(INT(AM154)), " point ", EnglishNumber(ROUND(INT((AM154 - INT(AM154)) * 10),  0)), " ", EnglishNumber(ROUND((AM154 - INT(AM154))*100 - (INT((AM154-INT(AM154))*10)*10), 0))))</f>
        <v>seventy-five</v>
      </c>
      <c r="AO154" s="214" t="str">
        <f>IF(INT(AM154)=AM154,FctZahl_In_Worten(AM154), _xlfn.CONCAT(FctZahl_In_Worten(INT(AM154)), " komma ", FctZahl_In_Worten(ROUND(INT((AM154 - INT(AM154)) * 10),  0)), " ", FctZahl_In_Worten(ROUND((AM154 - INT(AM154))*100 - (INT((AM154-INT(AM154))*10)*10), 0))))</f>
        <v>fünfundsiebzig</v>
      </c>
      <c r="AP154" s="64" t="str">
        <f>EnglishNumber(Q154)</f>
        <v>one hundred</v>
      </c>
      <c r="AQ154" s="64" t="str">
        <f>FctZahl_In_Worten(Q154)</f>
        <v>einhundert</v>
      </c>
      <c r="AR154" s="64" t="str">
        <f>FctZahl_In_Worten(R154)</f>
        <v>null</v>
      </c>
      <c r="AS154" s="64" t="str">
        <f>VLOOKUP(V154,aux!$K$1:$M$11,2,FALSE)</f>
        <v>zero</v>
      </c>
      <c r="AT154" s="64" t="str">
        <f>VLOOKUP(W154,aux!$K$1:$M$11,2,FALSE)</f>
        <v>zero</v>
      </c>
      <c r="AU154" s="64" t="str">
        <f t="shared" si="102"/>
        <v/>
      </c>
      <c r="AV154" s="49" t="str">
        <f t="shared" si="103"/>
        <v/>
      </c>
      <c r="AW154" s="65" t="str">
        <f t="shared" si="104"/>
        <v>ES_40360009T_CPA_EN</v>
      </c>
      <c r="AX154" s="65" t="str">
        <f t="shared" si="105"/>
        <v>ES_40360009T_DoT_EN</v>
      </c>
      <c r="AY154" s="65" t="str">
        <f t="shared" si="106"/>
        <v>ES_40360009T_Dis_EN</v>
      </c>
      <c r="AZ154" s="65" t="str">
        <f t="shared" si="107"/>
        <v>ES_40360009T_CPA_DE</v>
      </c>
      <c r="BA154" s="65" t="str">
        <f t="shared" si="108"/>
        <v>ES_40360009T_DoT_DE</v>
      </c>
      <c r="BB154" s="65" t="str">
        <f t="shared" si="109"/>
        <v>ES_40360009T_CPA_ES</v>
      </c>
      <c r="BC154" s="215" t="str">
        <f t="shared" si="110"/>
        <v>ES_40360009T_DoT_ES</v>
      </c>
      <c r="BD154" s="65" t="str">
        <f t="shared" si="111"/>
        <v>NEUS BAHI SALA</v>
      </c>
      <c r="BE154" s="64" t="str">
        <f>VLOOKUP(C154,aux!$A$1:$B$260,2,FALSE)</f>
        <v>Spain</v>
      </c>
      <c r="BF154" s="64" t="str">
        <f>VLOOKUP(C154,aux!$A$1:$C$260,3,FALSE)</f>
        <v>Spanien</v>
      </c>
      <c r="BG154" s="66" t="str">
        <f t="shared" si="112"/>
        <v/>
      </c>
      <c r="BH154" s="66" t="str">
        <f t="shared" si="123"/>
        <v/>
      </c>
      <c r="BI154" s="66">
        <f t="shared" si="113"/>
        <v>0</v>
      </c>
      <c r="BJ154" s="66"/>
      <c r="BK154" s="66"/>
      <c r="BL154" s="66" t="str">
        <f t="shared" si="124"/>
        <v/>
      </c>
      <c r="BM154" s="66" t="str">
        <f t="shared" si="125"/>
        <v>und</v>
      </c>
      <c r="BN154" s="66" t="str">
        <f t="shared" si="126"/>
        <v/>
      </c>
      <c r="BO154" s="66" t="str">
        <f t="shared" si="127"/>
        <v>y su</v>
      </c>
      <c r="BP154" s="216" t="str">
        <f>VLOOKUP(X154,aux!$G$1:$I$22,3,FALSE)</f>
        <v>cero coma siete cinco</v>
      </c>
      <c r="BQ154" s="66" t="str">
        <f t="shared" si="128"/>
        <v>Por</v>
      </c>
      <c r="BR154" s="66" t="str">
        <f>VLOOKUP(C154,aux!$D$1:$E$307,2,FALSE)</f>
        <v>España</v>
      </c>
      <c r="BS154" s="66" t="str">
        <f t="shared" si="129"/>
        <v>Ciento</v>
      </c>
      <c r="BT154" s="66" t="str">
        <f t="shared" si="130"/>
        <v>Cero</v>
      </c>
      <c r="BU154" s="66" t="str">
        <f t="shared" si="131"/>
        <v>Cero</v>
      </c>
      <c r="BV154" s="137"/>
      <c r="BW154" s="51"/>
      <c r="BX154" s="137"/>
      <c r="BY154" s="143"/>
      <c r="BZ154" s="137"/>
      <c r="CA154" s="1112">
        <v>42922</v>
      </c>
      <c r="CB154" s="342">
        <v>42921</v>
      </c>
      <c r="CC154" s="342">
        <v>42921</v>
      </c>
      <c r="CD154" s="434">
        <v>0.54513888888888895</v>
      </c>
      <c r="CE154" s="342">
        <v>42922</v>
      </c>
      <c r="CF154" s="434">
        <v>0.54166666666666663</v>
      </c>
      <c r="CG154" s="342">
        <v>42922</v>
      </c>
      <c r="CH154" s="497"/>
      <c r="CI154" s="155"/>
      <c r="CJ154" s="67" t="s">
        <v>2368</v>
      </c>
      <c r="CK154" s="67" t="s">
        <v>2542</v>
      </c>
      <c r="CL154" s="102" t="str">
        <f t="shared" si="114"/>
        <v>NEUS BAHI SALA_ ES_40360009T_DOT_EN_2sig</v>
      </c>
      <c r="CM154" s="102" t="str">
        <f t="shared" si="115"/>
        <v>NEUS BAHI SALA_ES_40360009T_CPA_EN_2sig</v>
      </c>
      <c r="CN154" s="102" t="str">
        <f t="shared" si="116"/>
        <v>NEUS BAHI SALA_ ES_40360009T_DOT_EN_2sig_stamped</v>
      </c>
      <c r="CO154" s="102" t="str">
        <f t="shared" si="117"/>
        <v>NEUS BAHI SALA_ES_40360009T_DOT_EN_o</v>
      </c>
      <c r="CP154" s="102" t="str">
        <f t="shared" si="118"/>
        <v>NEUS BAHI SALA_ES_40360009T_DOT_EN_o_stamped</v>
      </c>
      <c r="CQ154" s="102" t="str">
        <f t="shared" si="119"/>
        <v>NEUS BAHI SALA_ES_40360009T_powers</v>
      </c>
      <c r="CR154" s="68" t="s">
        <v>49</v>
      </c>
      <c r="CS154" s="68" t="s">
        <v>49</v>
      </c>
      <c r="CT154" s="61" t="s">
        <v>49</v>
      </c>
      <c r="CU154" s="148">
        <f t="shared" si="100"/>
        <v>1</v>
      </c>
      <c r="CV154" s="56" t="b">
        <v>1</v>
      </c>
      <c r="CW154" s="56" t="b">
        <v>1</v>
      </c>
      <c r="CX154" s="152"/>
      <c r="CY154" s="208"/>
      <c r="CZ154" s="208"/>
      <c r="DA154" s="320"/>
      <c r="DB154" s="320"/>
      <c r="DC154" s="208"/>
      <c r="DD154" s="208"/>
      <c r="DE154" s="320"/>
      <c r="DF154" s="320"/>
      <c r="DG154" s="52"/>
      <c r="DH154" s="152"/>
      <c r="DI154" s="152"/>
      <c r="DJ154" s="320"/>
      <c r="DK154" s="320"/>
      <c r="DL154" s="52"/>
      <c r="DM154" s="210"/>
      <c r="DN154" s="208"/>
      <c r="DO154" s="315">
        <v>43073</v>
      </c>
      <c r="DP154" s="338"/>
      <c r="DQ154" s="940"/>
      <c r="DR154" s="342"/>
      <c r="DS154" s="522"/>
      <c r="DT154" s="69" t="s">
        <v>49</v>
      </c>
      <c r="DU154" s="69"/>
      <c r="DV154" s="87"/>
      <c r="DW154" s="87"/>
      <c r="DX154" s="87"/>
      <c r="DY154" s="87"/>
      <c r="DZ154" s="87"/>
      <c r="EA154" s="359" t="str">
        <f t="shared" si="120"/>
        <v>130</v>
      </c>
      <c r="EB154" s="359">
        <v>130</v>
      </c>
      <c r="EC154" s="88"/>
      <c r="ED154" s="88"/>
      <c r="EE154" s="88" t="e">
        <f>IF(CX153=#REF!,"gleich","ungleich")</f>
        <v>#REF!</v>
      </c>
      <c r="EF154" s="186"/>
      <c r="EG154" s="186"/>
      <c r="EH154" s="186"/>
      <c r="EI154" s="186"/>
      <c r="EJ154" s="186"/>
      <c r="EK154" s="186"/>
      <c r="EL154" s="186"/>
      <c r="EM154" s="173"/>
      <c r="EN154" s="186"/>
      <c r="EO154" s="186"/>
      <c r="EP154" s="724"/>
      <c r="EQ154" s="382" t="s">
        <v>6100</v>
      </c>
      <c r="ER154" s="382" t="s">
        <v>6100</v>
      </c>
      <c r="ES154" s="382"/>
      <c r="ET154" s="108"/>
      <c r="EU154" s="182" t="str">
        <f t="shared" si="121"/>
        <v>NEUS BAHI SALA, ES_40360009T_sinv.pdf</v>
      </c>
    </row>
    <row r="155" spans="1:172" ht="76.5">
      <c r="A155" s="1000" t="s">
        <v>615</v>
      </c>
      <c r="B155" s="638" t="s">
        <v>2198</v>
      </c>
      <c r="C155" s="338" t="s">
        <v>42</v>
      </c>
      <c r="D155" s="186" t="s">
        <v>2659</v>
      </c>
      <c r="E155" s="186" t="s">
        <v>618</v>
      </c>
      <c r="F155" s="186" t="s">
        <v>596</v>
      </c>
      <c r="G155" s="186" t="s">
        <v>619</v>
      </c>
      <c r="H155" s="186" t="s">
        <v>596</v>
      </c>
      <c r="I155" s="191" t="s">
        <v>599</v>
      </c>
      <c r="J155" s="191" t="s">
        <v>6728</v>
      </c>
      <c r="K155" s="191" t="s">
        <v>614</v>
      </c>
      <c r="L155" s="571" t="s">
        <v>601</v>
      </c>
      <c r="N155" s="846" t="s">
        <v>1742</v>
      </c>
      <c r="O155" s="384" t="s">
        <v>141</v>
      </c>
      <c r="P155" s="540">
        <v>22</v>
      </c>
      <c r="Q155" s="539">
        <v>1000</v>
      </c>
      <c r="R155" s="540">
        <v>0</v>
      </c>
      <c r="S155" s="338"/>
      <c r="T155" s="63"/>
      <c r="U155" s="63"/>
      <c r="V155" s="425">
        <v>0</v>
      </c>
      <c r="W155" s="425">
        <v>0</v>
      </c>
      <c r="X155" s="919">
        <v>0.8</v>
      </c>
      <c r="Y155" s="425">
        <v>2.5</v>
      </c>
      <c r="Z155" s="41" t="s">
        <v>45</v>
      </c>
      <c r="AA155" s="41" t="s">
        <v>45</v>
      </c>
      <c r="AB155" s="188" t="s">
        <v>3212</v>
      </c>
      <c r="AC155" s="13" t="s">
        <v>7377</v>
      </c>
      <c r="AD155" s="813" t="s">
        <v>5689</v>
      </c>
      <c r="AE155" s="723">
        <v>42928</v>
      </c>
      <c r="AF155" s="807" t="s">
        <v>2230</v>
      </c>
      <c r="AG155" s="419"/>
      <c r="AH155" s="927" t="s">
        <v>38</v>
      </c>
      <c r="AI155" s="63" t="s">
        <v>5764</v>
      </c>
      <c r="AJ155" s="63" t="str">
        <f t="shared" si="122"/>
        <v>NO</v>
      </c>
      <c r="AK155" s="64" t="str">
        <f>VLOOKUP(X155,aux!$G$1:$I$22,2,FALSE)</f>
        <v>zero point eight</v>
      </c>
      <c r="AL155" s="64" t="str">
        <f>VLOOKUP(X155,aux!$G$1:$J$22,4,FALSE)</f>
        <v>null komma acht</v>
      </c>
      <c r="AM155" s="214">
        <f t="shared" si="101"/>
        <v>80</v>
      </c>
      <c r="AN155" s="214" t="str">
        <f>IF(INT(AM155)=AM155,EnglishNumber(AM155), _xlfn.CONCAT(EnglishNumber(INT(AM155)), " point ", EnglishNumber(ROUND(INT((AM155 - INT(AM155)) * 10),  0)), " ", EnglishNumber(ROUND((AM155 - INT(AM155))*100 - (INT((AM155-INT(AM155))*10)*10), 0))))</f>
        <v>eighty</v>
      </c>
      <c r="AO155" s="214" t="str">
        <f>IF(INT(AM155)=AM155,FctZahl_In_Worten(AM155), _xlfn.CONCAT(FctZahl_In_Worten(INT(AM155)), " komma ", FctZahl_In_Worten(ROUND(INT((AM155 - INT(AM155)) * 10),  0)), " ", FctZahl_In_Worten(ROUND((AM155 - INT(AM155))*100 - (INT((AM155-INT(AM155))*10)*10), 0))))</f>
        <v>achtzig</v>
      </c>
      <c r="AP155" s="64" t="str">
        <f>EnglishNumber(Q155)</f>
        <v>one thousand</v>
      </c>
      <c r="AQ155" s="64" t="str">
        <f>FctZahl_In_Worten(Q155)</f>
        <v>eintausend</v>
      </c>
      <c r="AR155" s="64" t="str">
        <f>FctZahl_In_Worten(R155)</f>
        <v>null</v>
      </c>
      <c r="AS155" s="64" t="str">
        <f>VLOOKUP(V155,aux!$K$1:$M$11,2,FALSE)</f>
        <v>zero</v>
      </c>
      <c r="AT155" s="64" t="str">
        <f>VLOOKUP(W155,aux!$K$1:$M$11,2,FALSE)</f>
        <v>zero</v>
      </c>
      <c r="AU155" s="64" t="str">
        <f t="shared" si="102"/>
        <v>For</v>
      </c>
      <c r="AV155" s="49" t="str">
        <f t="shared" si="103"/>
        <v>Alejando Montull, joint attorney and Jose Garcia Garcia, joint attorney</v>
      </c>
      <c r="AW155" s="65" t="str">
        <f t="shared" si="104"/>
        <v>ES_B43540285_CPA_EN</v>
      </c>
      <c r="AX155" s="65" t="str">
        <f t="shared" si="105"/>
        <v>ES_B43540285_DoT_EN</v>
      </c>
      <c r="AY155" s="65" t="str">
        <f t="shared" si="106"/>
        <v>ES_B43540285_Dis_EN</v>
      </c>
      <c r="AZ155" s="65" t="str">
        <f t="shared" si="107"/>
        <v>ES_B43540285_CPA_DE</v>
      </c>
      <c r="BA155" s="65" t="str">
        <f t="shared" si="108"/>
        <v>ES_B43540285_DoT_DE</v>
      </c>
      <c r="BB155" s="65" t="str">
        <f t="shared" si="109"/>
        <v>ES_B43540285_CPA_ES</v>
      </c>
      <c r="BC155" s="215" t="str">
        <f t="shared" si="110"/>
        <v>ES_B43540285_DoT_ES</v>
      </c>
      <c r="BD155" s="65" t="str">
        <f t="shared" si="111"/>
        <v>NORDVERT SL</v>
      </c>
      <c r="BE155" s="64" t="str">
        <f>VLOOKUP(C155,aux!$A$1:$B$260,2,FALSE)</f>
        <v>Spain</v>
      </c>
      <c r="BF155" s="64" t="str">
        <f>VLOOKUP(C155,aux!$A$1:$C$260,3,FALSE)</f>
        <v>Spanien</v>
      </c>
      <c r="BG155" s="66" t="str">
        <f t="shared" si="112"/>
        <v>represented by  Alejando Montull, joint attorney and Jose Garcia Garcia, joint attorney</v>
      </c>
      <c r="BH155" s="66" t="str">
        <f t="shared" si="123"/>
        <v>representado por Alejando Montull, joint attorney and Jose Garcia Garcia, joint attorney</v>
      </c>
      <c r="BI155" s="66">
        <f t="shared" si="113"/>
        <v>2</v>
      </c>
      <c r="BJ155" s="66" t="str">
        <f>IF(H155="","","and its")</f>
        <v>and its</v>
      </c>
      <c r="BK155" s="66" t="str">
        <f>IF(I155="","","and its")</f>
        <v>and its</v>
      </c>
      <c r="BL155" s="66" t="str">
        <f t="shared" si="124"/>
        <v>und</v>
      </c>
      <c r="BM155" s="66" t="str">
        <f t="shared" si="125"/>
        <v>und</v>
      </c>
      <c r="BN155" s="66" t="str">
        <f t="shared" si="126"/>
        <v>y su</v>
      </c>
      <c r="BO155" s="66" t="str">
        <f t="shared" si="127"/>
        <v>y su</v>
      </c>
      <c r="BP155" s="216" t="str">
        <f>VLOOKUP(X155,aux!$G$1:$I$22,3,FALSE)</f>
        <v>cero coma ocho</v>
      </c>
      <c r="BQ155" s="66" t="str">
        <f t="shared" si="128"/>
        <v>Por</v>
      </c>
      <c r="BR155" s="66" t="str">
        <f>VLOOKUP(C155,aux!$D$1:$E$307,2,FALSE)</f>
        <v>España</v>
      </c>
      <c r="BS155" s="66" t="str">
        <f t="shared" si="129"/>
        <v>Un Mil</v>
      </c>
      <c r="BT155" s="66" t="str">
        <f t="shared" si="130"/>
        <v>Cero</v>
      </c>
      <c r="BU155" s="66" t="str">
        <f t="shared" si="131"/>
        <v>Cero</v>
      </c>
      <c r="BV155" s="137"/>
      <c r="BW155" s="51"/>
      <c r="BX155" s="137"/>
      <c r="BY155" s="143"/>
      <c r="BZ155" s="137"/>
      <c r="CA155" s="1112">
        <v>42921</v>
      </c>
      <c r="CB155" s="342">
        <v>42921</v>
      </c>
      <c r="CC155" s="342">
        <v>42921</v>
      </c>
      <c r="CD155" s="434"/>
      <c r="CE155" s="342">
        <v>42922</v>
      </c>
      <c r="CF155" s="434"/>
      <c r="CG155" s="342">
        <v>42922</v>
      </c>
      <c r="CH155" s="497"/>
      <c r="CI155" s="155"/>
      <c r="CJ155" s="67" t="s">
        <v>2369</v>
      </c>
      <c r="CK155" s="67" t="s">
        <v>2543</v>
      </c>
      <c r="CL155" s="102" t="str">
        <f t="shared" si="114"/>
        <v>NORDVERT SL_ ES_B43540285_DOT_EN_2sig</v>
      </c>
      <c r="CM155" s="102" t="str">
        <f t="shared" si="115"/>
        <v>NORDVERT SL_ES_B43540285_CPA_EN_2sig</v>
      </c>
      <c r="CN155" s="102" t="str">
        <f t="shared" si="116"/>
        <v>NORDVERT SL_ ES_B43540285_DOT_EN_2sig_stamped</v>
      </c>
      <c r="CO155" s="102" t="str">
        <f t="shared" si="117"/>
        <v>NORDVERT SL_ES_B43540285_DOT_EN_o</v>
      </c>
      <c r="CP155" s="102" t="str">
        <f t="shared" si="118"/>
        <v>NORDVERT SL_ES_B43540285_DOT_EN_o_stamped</v>
      </c>
      <c r="CQ155" s="102" t="str">
        <f t="shared" si="119"/>
        <v>NORDVERT SL_ES_B43540285_powers</v>
      </c>
      <c r="CR155" s="68" t="s">
        <v>49</v>
      </c>
      <c r="CS155" s="68" t="s">
        <v>49</v>
      </c>
      <c r="CT155" s="61" t="s">
        <v>49</v>
      </c>
      <c r="CU155" s="148">
        <f t="shared" si="100"/>
        <v>1</v>
      </c>
      <c r="CV155" s="56" t="b">
        <v>1</v>
      </c>
      <c r="CW155" s="56" t="b">
        <v>1</v>
      </c>
      <c r="CX155" s="52"/>
      <c r="CY155" s="148"/>
      <c r="CZ155" s="148"/>
      <c r="DA155" s="315"/>
      <c r="DB155" s="315"/>
      <c r="DC155" s="148"/>
      <c r="DD155" s="148"/>
      <c r="DE155" s="315"/>
      <c r="DF155" s="315"/>
      <c r="DG155" s="61"/>
      <c r="DH155" s="61"/>
      <c r="DI155" s="61"/>
      <c r="DJ155" s="315"/>
      <c r="DK155" s="315"/>
      <c r="DL155" s="61"/>
      <c r="DM155" s="161"/>
      <c r="DN155" s="148"/>
      <c r="DO155" s="315" t="s">
        <v>3002</v>
      </c>
      <c r="DP155" s="338"/>
      <c r="DQ155" s="940"/>
      <c r="DR155" s="342"/>
      <c r="DS155" s="522"/>
      <c r="DT155" s="69" t="s">
        <v>49</v>
      </c>
      <c r="DU155" s="69"/>
      <c r="DV155" s="87"/>
      <c r="DW155" s="87"/>
      <c r="DX155" s="87"/>
      <c r="DY155" s="87"/>
      <c r="DZ155" s="87"/>
      <c r="EA155" s="359" t="str">
        <f t="shared" si="120"/>
        <v>131</v>
      </c>
      <c r="EB155" s="359">
        <v>131</v>
      </c>
      <c r="EC155" s="88"/>
      <c r="ED155" s="88"/>
      <c r="EE155" s="88" t="e">
        <f>IF(CX154=#REF!,"gleich","ungleich")</f>
        <v>#REF!</v>
      </c>
      <c r="EF155" s="186"/>
      <c r="EG155" s="186"/>
      <c r="EH155" s="186"/>
      <c r="EI155" s="186"/>
      <c r="EJ155" s="186"/>
      <c r="EK155" s="186"/>
      <c r="EL155" s="186"/>
      <c r="EM155" s="173"/>
      <c r="EN155" s="186"/>
      <c r="EO155" s="186"/>
      <c r="EP155" s="724"/>
      <c r="EQ155" s="382" t="s">
        <v>6088</v>
      </c>
      <c r="ER155" s="382" t="s">
        <v>6109</v>
      </c>
      <c r="ES155" s="382"/>
      <c r="ET155" s="108"/>
      <c r="EU155" s="182" t="str">
        <f t="shared" si="121"/>
        <v>NORDVERT SL, ES_B43540285_sinv.pdf</v>
      </c>
    </row>
    <row r="156" spans="1:172" ht="76.5">
      <c r="A156" s="1000" t="s">
        <v>447</v>
      </c>
      <c r="B156" s="638" t="s">
        <v>4715</v>
      </c>
      <c r="C156" s="338" t="s">
        <v>42</v>
      </c>
      <c r="D156" s="186" t="s">
        <v>449</v>
      </c>
      <c r="E156" s="186"/>
      <c r="F156" s="186"/>
      <c r="G156" s="186"/>
      <c r="H156" s="186"/>
      <c r="I156" s="191" t="s">
        <v>450</v>
      </c>
      <c r="J156" s="191" t="s">
        <v>3263</v>
      </c>
      <c r="K156" s="191"/>
      <c r="L156" s="571" t="s">
        <v>435</v>
      </c>
      <c r="N156" s="846" t="s">
        <v>2002</v>
      </c>
      <c r="O156" s="384" t="s">
        <v>141</v>
      </c>
      <c r="P156" s="540">
        <v>7</v>
      </c>
      <c r="Q156" s="539">
        <v>100</v>
      </c>
      <c r="R156" s="540">
        <v>0</v>
      </c>
      <c r="S156" s="338"/>
      <c r="T156" s="63"/>
      <c r="U156" s="63"/>
      <c r="V156" s="425">
        <v>0</v>
      </c>
      <c r="W156" s="425">
        <v>0</v>
      </c>
      <c r="X156" s="919">
        <v>0.7</v>
      </c>
      <c r="Y156" s="425">
        <v>2.5</v>
      </c>
      <c r="Z156" s="41" t="s">
        <v>45</v>
      </c>
      <c r="AA156" s="41" t="s">
        <v>45</v>
      </c>
      <c r="AB156" s="188" t="s">
        <v>3212</v>
      </c>
      <c r="AC156" s="13" t="s">
        <v>7377</v>
      </c>
      <c r="AD156" s="813" t="s">
        <v>5689</v>
      </c>
      <c r="AE156" s="723">
        <v>42928</v>
      </c>
      <c r="AF156" s="356"/>
      <c r="AG156" s="419"/>
      <c r="AH156" s="927" t="s">
        <v>192</v>
      </c>
      <c r="AI156" s="63" t="s">
        <v>5764</v>
      </c>
      <c r="AJ156" s="63" t="str">
        <f t="shared" si="122"/>
        <v>NO</v>
      </c>
      <c r="AK156" s="64" t="str">
        <f>VLOOKUP(X156,aux!$G$1:$I$22,2,FALSE)</f>
        <v>zero point seven</v>
      </c>
      <c r="AL156" s="64" t="str">
        <f>VLOOKUP(X156,aux!$G$1:$J$22,4,FALSE)</f>
        <v>null komma sieben</v>
      </c>
      <c r="AM156" s="214">
        <f t="shared" si="101"/>
        <v>70</v>
      </c>
      <c r="AN156" s="214" t="str">
        <f>IF(INT(AM156)=AM156,EnglishNumber(AM156), _xlfn.CONCAT(EnglishNumber(INT(AM156)), " point ", EnglishNumber(ROUND(INT((AM156 - INT(AM156)) * 10),  0)), " ", EnglishNumber(ROUND((AM156 - INT(AM156))*100 - (INT((AM156-INT(AM156))*10)*10), 0))))</f>
        <v>seventy</v>
      </c>
      <c r="AO156" s="214" t="str">
        <f>IF(INT(AM156)=AM156,FctZahl_In_Worten(AM156), _xlfn.CONCAT(FctZahl_In_Worten(INT(AM156)), " komma ", FctZahl_In_Worten(ROUND(INT((AM156 - INT(AM156)) * 10),  0)), " ", FctZahl_In_Worten(ROUND((AM156 - INT(AM156))*100 - (INT((AM156-INT(AM156))*10)*10), 0))))</f>
        <v>siebzig</v>
      </c>
      <c r="AP156" s="64" t="str">
        <f>EnglishNumber(Q156)</f>
        <v>one hundred</v>
      </c>
      <c r="AQ156" s="64" t="str">
        <f>FctZahl_In_Worten(Q156)</f>
        <v>einhundert</v>
      </c>
      <c r="AR156" s="64" t="str">
        <f>FctZahl_In_Worten(R156)</f>
        <v>null</v>
      </c>
      <c r="AS156" s="64" t="str">
        <f>VLOOKUP(V156,aux!$K$1:$M$11,2,FALSE)</f>
        <v>zero</v>
      </c>
      <c r="AT156" s="64" t="str">
        <f>VLOOKUP(W156,aux!$K$1:$M$11,2,FALSE)</f>
        <v>zero</v>
      </c>
      <c r="AU156" s="64" t="str">
        <f t="shared" si="102"/>
        <v/>
      </c>
      <c r="AV156" s="49" t="str">
        <f t="shared" si="103"/>
        <v/>
      </c>
      <c r="AW156" s="65" t="str">
        <f t="shared" si="104"/>
        <v>ES_21622868Q_CPA_EN</v>
      </c>
      <c r="AX156" s="65" t="str">
        <f t="shared" si="105"/>
        <v>ES_21622868Q_DoT_EN</v>
      </c>
      <c r="AY156" s="65" t="str">
        <f t="shared" si="106"/>
        <v>ES_21622868Q_Dis_EN</v>
      </c>
      <c r="AZ156" s="65" t="str">
        <f t="shared" si="107"/>
        <v>ES_21622868Q_CPA_DE</v>
      </c>
      <c r="BA156" s="65" t="str">
        <f t="shared" si="108"/>
        <v>ES_21622868Q_DoT_DE</v>
      </c>
      <c r="BB156" s="65" t="str">
        <f t="shared" si="109"/>
        <v>ES_21622868Q_CPA_ES</v>
      </c>
      <c r="BC156" s="215" t="str">
        <f t="shared" si="110"/>
        <v>ES_21622868Q_DoT_ES</v>
      </c>
      <c r="BD156" s="65" t="str">
        <f t="shared" si="111"/>
        <v>PABLO JOAQUIN RUBIO CANOVAS</v>
      </c>
      <c r="BE156" s="64" t="str">
        <f>VLOOKUP(C156,aux!$A$1:$B$260,2,FALSE)</f>
        <v>Spain</v>
      </c>
      <c r="BF156" s="64" t="str">
        <f>VLOOKUP(C156,aux!$A$1:$C$260,3,FALSE)</f>
        <v>Spanien</v>
      </c>
      <c r="BG156" s="66" t="str">
        <f t="shared" si="112"/>
        <v/>
      </c>
      <c r="BH156" s="66" t="str">
        <f t="shared" si="123"/>
        <v/>
      </c>
      <c r="BI156" s="66">
        <f t="shared" si="113"/>
        <v>0</v>
      </c>
      <c r="BJ156" s="66" t="str">
        <f>IF(H156="","","and its")</f>
        <v/>
      </c>
      <c r="BK156" s="66" t="str">
        <f>IF(I156="","","and its")</f>
        <v>and its</v>
      </c>
      <c r="BL156" s="66" t="str">
        <f t="shared" si="124"/>
        <v/>
      </c>
      <c r="BM156" s="66" t="str">
        <f t="shared" si="125"/>
        <v>und</v>
      </c>
      <c r="BN156" s="66" t="str">
        <f t="shared" si="126"/>
        <v/>
      </c>
      <c r="BO156" s="66" t="str">
        <f t="shared" si="127"/>
        <v>y su</v>
      </c>
      <c r="BP156" s="216" t="str">
        <f>VLOOKUP(X156,aux!$G$1:$I$22,3,FALSE)</f>
        <v xml:space="preserve">cero coma siete </v>
      </c>
      <c r="BQ156" s="66" t="str">
        <f t="shared" si="128"/>
        <v>Por</v>
      </c>
      <c r="BR156" s="66" t="str">
        <f>VLOOKUP(C156,aux!$D$1:$E$307,2,FALSE)</f>
        <v>España</v>
      </c>
      <c r="BS156" s="66" t="str">
        <f t="shared" si="129"/>
        <v>Ciento</v>
      </c>
      <c r="BT156" s="66" t="str">
        <f t="shared" si="130"/>
        <v>Cero</v>
      </c>
      <c r="BU156" s="66" t="str">
        <f t="shared" si="131"/>
        <v>Cero</v>
      </c>
      <c r="BV156" s="137"/>
      <c r="BW156" s="51"/>
      <c r="BX156" s="137"/>
      <c r="BY156" s="143"/>
      <c r="BZ156" s="137"/>
      <c r="CA156" s="1112">
        <v>42920</v>
      </c>
      <c r="CB156" s="342">
        <v>42920</v>
      </c>
      <c r="CC156" s="342">
        <v>42922</v>
      </c>
      <c r="CD156" s="614" t="s">
        <v>199</v>
      </c>
      <c r="CE156" s="342">
        <v>42923</v>
      </c>
      <c r="CF156" s="614" t="s">
        <v>199</v>
      </c>
      <c r="CG156" s="342">
        <v>42926</v>
      </c>
      <c r="CH156" s="497"/>
      <c r="CI156" s="155"/>
      <c r="CJ156" s="67" t="s">
        <v>2370</v>
      </c>
      <c r="CK156" s="67" t="s">
        <v>2544</v>
      </c>
      <c r="CL156" s="102" t="str">
        <f t="shared" si="114"/>
        <v>PABLO JOAQUIN RUBIO CANOVAS_ ES_21622868Q_DOT_EN_2sig</v>
      </c>
      <c r="CM156" s="102" t="str">
        <f t="shared" si="115"/>
        <v>PABLO JOAQUIN RUBIO CANOVAS_ES_21622868Q_CPA_EN_2sig</v>
      </c>
      <c r="CN156" s="102" t="str">
        <f t="shared" si="116"/>
        <v>PABLO JOAQUIN RUBIO CANOVAS_ ES_21622868Q_DOT_EN_2sig_stamped</v>
      </c>
      <c r="CO156" s="102" t="str">
        <f t="shared" si="117"/>
        <v>PABLO JOAQUIN RUBIO CANOVAS_ES_21622868Q_DOT_EN_o</v>
      </c>
      <c r="CP156" s="102" t="str">
        <f t="shared" si="118"/>
        <v>PABLO JOAQUIN RUBIO CANOVAS_ES_21622868Q_DOT_EN_o_stamped</v>
      </c>
      <c r="CQ156" s="102" t="str">
        <f t="shared" si="119"/>
        <v>PABLO JOAQUIN RUBIO CANOVAS_ES_21622868Q_powers</v>
      </c>
      <c r="CR156" s="68" t="s">
        <v>49</v>
      </c>
      <c r="CS156" s="68" t="s">
        <v>49</v>
      </c>
      <c r="CT156" s="61" t="s">
        <v>49</v>
      </c>
      <c r="CU156" s="148">
        <f t="shared" si="100"/>
        <v>1</v>
      </c>
      <c r="CV156" s="56" t="b">
        <v>1</v>
      </c>
      <c r="CW156" s="56" t="b">
        <v>1</v>
      </c>
      <c r="CX156" s="52"/>
      <c r="CY156" s="148"/>
      <c r="CZ156" s="148"/>
      <c r="DA156" s="315"/>
      <c r="DB156" s="315"/>
      <c r="DC156" s="148"/>
      <c r="DD156" s="148"/>
      <c r="DE156" s="315"/>
      <c r="DF156" s="315"/>
      <c r="DG156" s="61"/>
      <c r="DH156" s="61"/>
      <c r="DI156" s="61"/>
      <c r="DJ156" s="315"/>
      <c r="DK156" s="315"/>
      <c r="DL156" s="61"/>
      <c r="DM156" s="161"/>
      <c r="DN156" s="148"/>
      <c r="DO156" s="315" t="s">
        <v>2632</v>
      </c>
      <c r="DP156" s="338"/>
      <c r="DQ156" s="940"/>
      <c r="DR156" s="342"/>
      <c r="DS156" s="522"/>
      <c r="DT156" s="69" t="s">
        <v>49</v>
      </c>
      <c r="DU156" s="69"/>
      <c r="DV156" s="87"/>
      <c r="DW156" s="87"/>
      <c r="DX156" s="87"/>
      <c r="DY156" s="87"/>
      <c r="DZ156" s="87"/>
      <c r="EA156" s="359" t="str">
        <f t="shared" si="120"/>
        <v>132</v>
      </c>
      <c r="EB156" s="359">
        <v>132</v>
      </c>
      <c r="EC156" s="88"/>
      <c r="ED156" s="88"/>
      <c r="EE156" s="88" t="e">
        <f>IF(CX155=#REF!,"gleich","ungleich")</f>
        <v>#REF!</v>
      </c>
      <c r="EF156" s="186"/>
      <c r="EG156" s="186"/>
      <c r="EH156" s="186"/>
      <c r="EI156" s="186"/>
      <c r="EJ156" s="186"/>
      <c r="EK156" s="186"/>
      <c r="EL156" s="186"/>
      <c r="EM156" s="173"/>
      <c r="EN156" s="186"/>
      <c r="EO156" s="186"/>
      <c r="EP156" s="724"/>
      <c r="EQ156" s="382" t="s">
        <v>6100</v>
      </c>
      <c r="ER156" s="382" t="s">
        <v>6100</v>
      </c>
      <c r="ES156" s="382"/>
      <c r="ET156" s="108"/>
      <c r="EU156" s="182" t="str">
        <f t="shared" si="121"/>
        <v>PABLO JOAQUIN RUBIO CANOVAS, ES_21622868Q_sinv.pdf</v>
      </c>
    </row>
    <row r="157" spans="1:172" ht="84">
      <c r="A157" s="1000" t="s">
        <v>788</v>
      </c>
      <c r="B157" s="638" t="s">
        <v>4716</v>
      </c>
      <c r="C157" s="338" t="s">
        <v>42</v>
      </c>
      <c r="D157" s="186" t="s">
        <v>3334</v>
      </c>
      <c r="E157" s="186"/>
      <c r="F157" s="186"/>
      <c r="G157" s="186"/>
      <c r="H157" s="186"/>
      <c r="I157" s="191" t="s">
        <v>2794</v>
      </c>
      <c r="J157" s="191" t="s">
        <v>2053</v>
      </c>
      <c r="K157" s="191" t="s">
        <v>2793</v>
      </c>
      <c r="L157" s="571" t="s">
        <v>1896</v>
      </c>
      <c r="N157" s="846" t="s">
        <v>1802</v>
      </c>
      <c r="O157" s="384" t="s">
        <v>416</v>
      </c>
      <c r="P157" s="540">
        <v>7</v>
      </c>
      <c r="Q157" s="539">
        <v>100</v>
      </c>
      <c r="R157" s="540">
        <v>0</v>
      </c>
      <c r="S157" s="338"/>
      <c r="T157" s="63"/>
      <c r="U157" s="63"/>
      <c r="V157" s="425">
        <v>0</v>
      </c>
      <c r="W157" s="425">
        <v>0</v>
      </c>
      <c r="X157" s="919">
        <v>0.8</v>
      </c>
      <c r="Y157" s="425">
        <v>2.5</v>
      </c>
      <c r="Z157" s="41" t="s">
        <v>45</v>
      </c>
      <c r="AA157" s="41" t="s">
        <v>45</v>
      </c>
      <c r="AB157" s="188" t="s">
        <v>3212</v>
      </c>
      <c r="AC157" s="13" t="s">
        <v>7377</v>
      </c>
      <c r="AD157" s="813" t="s">
        <v>5689</v>
      </c>
      <c r="AE157" s="723">
        <v>42928</v>
      </c>
      <c r="AF157" s="438" t="s">
        <v>7701</v>
      </c>
      <c r="AG157" s="419"/>
      <c r="AH157" s="927" t="s">
        <v>192</v>
      </c>
      <c r="AI157" s="63" t="s">
        <v>5764</v>
      </c>
      <c r="AJ157" s="63" t="str">
        <f t="shared" si="122"/>
        <v>NO</v>
      </c>
      <c r="AK157" s="64" t="str">
        <f>VLOOKUP(X157,aux!$G$1:$I$22,2,FALSE)</f>
        <v>zero point eight</v>
      </c>
      <c r="AL157" s="64" t="str">
        <f>VLOOKUP(X157,aux!$G$1:$J$22,4,FALSE)</f>
        <v>null komma acht</v>
      </c>
      <c r="AM157" s="214">
        <f t="shared" si="101"/>
        <v>80</v>
      </c>
      <c r="AN157" s="214" t="str">
        <f>IF(INT(AM157)=AM157,EnglishNumber(AM157), _xlfn.CONCAT(EnglishNumber(INT(AM157)), " point ", EnglishNumber(ROUND(INT((AM157 - INT(AM157)) * 10),  0)), " ", EnglishNumber(ROUND((AM157 - INT(AM157))*100 - (INT((AM157-INT(AM157))*10)*10), 0))))</f>
        <v>eighty</v>
      </c>
      <c r="AO157" s="214" t="str">
        <f>IF(INT(AM157)=AM157,FctZahl_In_Worten(AM157), _xlfn.CONCAT(FctZahl_In_Worten(INT(AM157)), " komma ", FctZahl_In_Worten(ROUND(INT((AM157 - INT(AM157)) * 10),  0)), " ", FctZahl_In_Worten(ROUND((AM157 - INT(AM157))*100 - (INT((AM157-INT(AM157))*10)*10), 0))))</f>
        <v>achtzig</v>
      </c>
      <c r="AP157" s="64" t="str">
        <f>EnglishNumber(Q157)</f>
        <v>one hundred</v>
      </c>
      <c r="AQ157" s="64" t="str">
        <f>FctZahl_In_Worten(Q157)</f>
        <v>einhundert</v>
      </c>
      <c r="AR157" s="64" t="str">
        <f>FctZahl_In_Worten(R157)</f>
        <v>null</v>
      </c>
      <c r="AS157" s="64" t="str">
        <f>VLOOKUP(V157,aux!$K$1:$M$11,2,FALSE)</f>
        <v>zero</v>
      </c>
      <c r="AT157" s="64" t="str">
        <f>VLOOKUP(W157,aux!$K$1:$M$11,2,FALSE)</f>
        <v>zero</v>
      </c>
      <c r="AU157" s="64" t="str">
        <f t="shared" si="102"/>
        <v/>
      </c>
      <c r="AV157" s="49" t="str">
        <f t="shared" si="103"/>
        <v/>
      </c>
      <c r="AW157" s="65" t="str">
        <f t="shared" si="104"/>
        <v>ES_40851277B_CPA_EN</v>
      </c>
      <c r="AX157" s="65" t="str">
        <f t="shared" si="105"/>
        <v>ES_40851277B_DoT_EN</v>
      </c>
      <c r="AY157" s="65" t="str">
        <f t="shared" si="106"/>
        <v>ES_40851277B_Dis_EN</v>
      </c>
      <c r="AZ157" s="65" t="str">
        <f t="shared" si="107"/>
        <v>ES_40851277B_CPA_DE</v>
      </c>
      <c r="BA157" s="65" t="str">
        <f t="shared" si="108"/>
        <v>ES_40851277B_DoT_DE</v>
      </c>
      <c r="BB157" s="65" t="str">
        <f t="shared" si="109"/>
        <v>ES_40851277B_CPA_ES</v>
      </c>
      <c r="BC157" s="215" t="str">
        <f t="shared" si="110"/>
        <v>ES_40851277B_DoT_ES</v>
      </c>
      <c r="BD157" s="65" t="str">
        <f t="shared" si="111"/>
        <v>PEDRO JOSE BAUTISTA FERNANDEZ</v>
      </c>
      <c r="BE157" s="64" t="str">
        <f>VLOOKUP(C157,aux!$A$1:$B$260,2,FALSE)</f>
        <v>Spain</v>
      </c>
      <c r="BF157" s="64" t="str">
        <f>VLOOKUP(C157,aux!$A$1:$C$260,3,FALSE)</f>
        <v>Spanien</v>
      </c>
      <c r="BG157" s="66" t="str">
        <f t="shared" si="112"/>
        <v/>
      </c>
      <c r="BH157" s="66" t="str">
        <f t="shared" si="123"/>
        <v/>
      </c>
      <c r="BI157" s="66">
        <f t="shared" si="113"/>
        <v>0</v>
      </c>
      <c r="BJ157" s="66"/>
      <c r="BK157" s="66"/>
      <c r="BL157" s="66" t="str">
        <f t="shared" si="124"/>
        <v/>
      </c>
      <c r="BM157" s="66" t="str">
        <f t="shared" si="125"/>
        <v>und</v>
      </c>
      <c r="BN157" s="66" t="str">
        <f t="shared" si="126"/>
        <v/>
      </c>
      <c r="BO157" s="66" t="str">
        <f t="shared" si="127"/>
        <v>y su</v>
      </c>
      <c r="BP157" s="216" t="str">
        <f>VLOOKUP(X157,aux!$G$1:$I$22,3,FALSE)</f>
        <v>cero coma ocho</v>
      </c>
      <c r="BQ157" s="66" t="str">
        <f t="shared" si="128"/>
        <v>Por</v>
      </c>
      <c r="BR157" s="66" t="str">
        <f>VLOOKUP(C157,aux!$D$1:$E$307,2,FALSE)</f>
        <v>España</v>
      </c>
      <c r="BS157" s="66" t="str">
        <f t="shared" si="129"/>
        <v>Ciento</v>
      </c>
      <c r="BT157" s="66" t="str">
        <f t="shared" si="130"/>
        <v>Cero</v>
      </c>
      <c r="BU157" s="66" t="str">
        <f t="shared" si="131"/>
        <v>Cero</v>
      </c>
      <c r="BV157" s="137"/>
      <c r="BW157" s="51"/>
      <c r="BX157" s="137"/>
      <c r="BY157" s="143"/>
      <c r="BZ157" s="137"/>
      <c r="CA157" s="1112">
        <v>42921</v>
      </c>
      <c r="CB157" s="342">
        <v>42921</v>
      </c>
      <c r="CC157" s="342">
        <v>42921</v>
      </c>
      <c r="CD157" s="614" t="s">
        <v>199</v>
      </c>
      <c r="CE157" s="342">
        <v>42922</v>
      </c>
      <c r="CF157" s="614" t="s">
        <v>199</v>
      </c>
      <c r="CG157" s="342">
        <v>42922</v>
      </c>
      <c r="CH157" s="497"/>
      <c r="CI157" s="155"/>
      <c r="CJ157" s="67" t="s">
        <v>2371</v>
      </c>
      <c r="CK157" s="67" t="s">
        <v>2545</v>
      </c>
      <c r="CL157" s="102" t="str">
        <f t="shared" si="114"/>
        <v>PEDRO JOSE BAUTISTA FERNANDEZ_ ES_40851277B_DOT_EN_2sig</v>
      </c>
      <c r="CM157" s="102" t="str">
        <f t="shared" si="115"/>
        <v>PEDRO JOSE BAUTISTA FERNANDEZ_ES_40851277B_CPA_EN_2sig</v>
      </c>
      <c r="CN157" s="102" t="str">
        <f t="shared" si="116"/>
        <v>PEDRO JOSE BAUTISTA FERNANDEZ_ ES_40851277B_DOT_EN_2sig_stamped</v>
      </c>
      <c r="CO157" s="102" t="str">
        <f t="shared" si="117"/>
        <v>PEDRO JOSE BAUTISTA FERNANDEZ_ES_40851277B_DOT_EN_o</v>
      </c>
      <c r="CP157" s="102" t="str">
        <f t="shared" si="118"/>
        <v>PEDRO JOSE BAUTISTA FERNANDEZ_ES_40851277B_DOT_EN_o_stamped</v>
      </c>
      <c r="CQ157" s="102" t="str">
        <f t="shared" si="119"/>
        <v>PEDRO JOSE BAUTISTA FERNANDEZ_ES_40851277B_powers</v>
      </c>
      <c r="CR157" s="68" t="s">
        <v>49</v>
      </c>
      <c r="CS157" s="68" t="s">
        <v>49</v>
      </c>
      <c r="CT157" s="61" t="s">
        <v>49</v>
      </c>
      <c r="CU157" s="148">
        <f t="shared" si="100"/>
        <v>1</v>
      </c>
      <c r="CV157" s="56" t="b">
        <v>1</v>
      </c>
      <c r="CW157" s="56" t="b">
        <v>1</v>
      </c>
      <c r="CX157" s="52"/>
      <c r="CY157" s="148"/>
      <c r="CZ157" s="148"/>
      <c r="DA157" s="315"/>
      <c r="DB157" s="315"/>
      <c r="DC157" s="148"/>
      <c r="DD157" s="148"/>
      <c r="DE157" s="315"/>
      <c r="DF157" s="315"/>
      <c r="DG157" s="61"/>
      <c r="DH157" s="61"/>
      <c r="DI157" s="61"/>
      <c r="DJ157" s="315"/>
      <c r="DK157" s="315"/>
      <c r="DL157" s="61"/>
      <c r="DM157" s="161"/>
      <c r="DN157" s="148"/>
      <c r="DO157" s="315" t="s">
        <v>2792</v>
      </c>
      <c r="DP157" s="338" t="s">
        <v>49</v>
      </c>
      <c r="DQ157" s="940"/>
      <c r="DR157" s="342"/>
      <c r="DS157" s="522"/>
      <c r="DT157" s="69" t="s">
        <v>49</v>
      </c>
      <c r="DU157" s="69"/>
      <c r="DV157" s="87"/>
      <c r="DW157" s="87"/>
      <c r="DX157" s="87"/>
      <c r="DY157" s="87"/>
      <c r="DZ157" s="87"/>
      <c r="EA157" s="359" t="str">
        <f t="shared" si="120"/>
        <v>133</v>
      </c>
      <c r="EB157" s="359">
        <v>133</v>
      </c>
      <c r="EC157" s="88"/>
      <c r="ED157" s="88"/>
      <c r="EE157" s="88" t="e">
        <f>IF(CX156=#REF!,"gleich","ungleich")</f>
        <v>#REF!</v>
      </c>
      <c r="EF157" s="186"/>
      <c r="EG157" s="186"/>
      <c r="EH157" s="186"/>
      <c r="EI157" s="186"/>
      <c r="EJ157" s="186"/>
      <c r="EK157" s="186"/>
      <c r="EL157" s="186"/>
      <c r="EM157" s="173"/>
      <c r="EN157" s="186"/>
      <c r="EO157" s="186"/>
      <c r="EP157" s="724"/>
      <c r="EQ157" s="382" t="s">
        <v>6100</v>
      </c>
      <c r="ER157" s="382" t="s">
        <v>6100</v>
      </c>
      <c r="ES157" s="382"/>
      <c r="ET157" s="108"/>
      <c r="EU157" s="182" t="str">
        <f t="shared" si="121"/>
        <v>PEDRO JOSE BAUTISTA FERNANDEZ, ES_40851277B_sinv.pdf</v>
      </c>
    </row>
    <row r="158" spans="1:172" ht="84">
      <c r="A158" s="1000" t="s">
        <v>852</v>
      </c>
      <c r="B158" s="638" t="s">
        <v>4717</v>
      </c>
      <c r="C158" s="338" t="s">
        <v>42</v>
      </c>
      <c r="D158" s="186" t="s">
        <v>2760</v>
      </c>
      <c r="E158" s="186"/>
      <c r="F158" s="186"/>
      <c r="G158" s="186"/>
      <c r="H158" s="186"/>
      <c r="I158" s="191" t="s">
        <v>310</v>
      </c>
      <c r="J158" s="191" t="s">
        <v>3258</v>
      </c>
      <c r="K158" s="191" t="s">
        <v>2643</v>
      </c>
      <c r="L158" s="571" t="s">
        <v>186</v>
      </c>
      <c r="N158" s="846" t="s">
        <v>1764</v>
      </c>
      <c r="O158" s="384" t="s">
        <v>165</v>
      </c>
      <c r="P158" s="540">
        <v>5</v>
      </c>
      <c r="Q158" s="539">
        <v>100</v>
      </c>
      <c r="R158" s="540">
        <v>0</v>
      </c>
      <c r="S158" s="338"/>
      <c r="T158" s="63"/>
      <c r="U158" s="63"/>
      <c r="V158" s="425">
        <v>0</v>
      </c>
      <c r="W158" s="425">
        <v>0</v>
      </c>
      <c r="X158" s="919">
        <v>0.7</v>
      </c>
      <c r="Y158" s="425">
        <v>2.5</v>
      </c>
      <c r="Z158" s="41" t="s">
        <v>45</v>
      </c>
      <c r="AA158" s="41" t="s">
        <v>45</v>
      </c>
      <c r="AB158" s="188" t="s">
        <v>3212</v>
      </c>
      <c r="AC158" s="13" t="s">
        <v>7377</v>
      </c>
      <c r="AD158" s="813" t="s">
        <v>5689</v>
      </c>
      <c r="AE158" s="723">
        <v>42928</v>
      </c>
      <c r="AF158" s="356"/>
      <c r="AG158" s="419"/>
      <c r="AH158" s="927" t="s">
        <v>192</v>
      </c>
      <c r="AI158" s="63" t="s">
        <v>5764</v>
      </c>
      <c r="AJ158" s="63" t="str">
        <f t="shared" si="122"/>
        <v>NO</v>
      </c>
      <c r="AK158" s="64" t="str">
        <f>VLOOKUP(X158,aux!$G$1:$I$22,2,FALSE)</f>
        <v>zero point seven</v>
      </c>
      <c r="AL158" s="64" t="str">
        <f>VLOOKUP(X158,aux!$G$1:$J$22,4,FALSE)</f>
        <v>null komma sieben</v>
      </c>
      <c r="AM158" s="214">
        <f t="shared" si="101"/>
        <v>70</v>
      </c>
      <c r="AN158" s="214" t="str">
        <f>IF(INT(AM158)=AM158,EnglishNumber(AM158), _xlfn.CONCAT(EnglishNumber(INT(AM158)), " point ", EnglishNumber(ROUND(INT((AM158 - INT(AM158)) * 10),  0)), " ", EnglishNumber(ROUND((AM158 - INT(AM158))*100 - (INT((AM158-INT(AM158))*10)*10), 0))))</f>
        <v>seventy</v>
      </c>
      <c r="AO158" s="214" t="str">
        <f>IF(INT(AM158)=AM158,FctZahl_In_Worten(AM158), _xlfn.CONCAT(FctZahl_In_Worten(INT(AM158)), " komma ", FctZahl_In_Worten(ROUND(INT((AM158 - INT(AM158)) * 10),  0)), " ", FctZahl_In_Worten(ROUND((AM158 - INT(AM158))*100 - (INT((AM158-INT(AM158))*10)*10), 0))))</f>
        <v>siebzig</v>
      </c>
      <c r="AP158" s="64" t="str">
        <f>EnglishNumber(Q158)</f>
        <v>one hundred</v>
      </c>
      <c r="AQ158" s="64" t="str">
        <f>FctZahl_In_Worten(Q158)</f>
        <v>einhundert</v>
      </c>
      <c r="AR158" s="64" t="str">
        <f>FctZahl_In_Worten(R158)</f>
        <v>null</v>
      </c>
      <c r="AS158" s="64" t="str">
        <f>VLOOKUP(V158,aux!$K$1:$M$11,2,FALSE)</f>
        <v>zero</v>
      </c>
      <c r="AT158" s="64" t="str">
        <f>VLOOKUP(W158,aux!$K$1:$M$11,2,FALSE)</f>
        <v>zero</v>
      </c>
      <c r="AU158" s="64" t="str">
        <f t="shared" si="102"/>
        <v/>
      </c>
      <c r="AV158" s="49" t="str">
        <f t="shared" si="103"/>
        <v/>
      </c>
      <c r="AW158" s="65" t="str">
        <f t="shared" si="104"/>
        <v>ES_75220708J_CPA_EN</v>
      </c>
      <c r="AX158" s="65" t="str">
        <f t="shared" si="105"/>
        <v>ES_75220708J_DoT_EN</v>
      </c>
      <c r="AY158" s="65" t="str">
        <f t="shared" si="106"/>
        <v>ES_75220708J_Dis_EN</v>
      </c>
      <c r="AZ158" s="65" t="str">
        <f t="shared" si="107"/>
        <v>ES_75220708J_CPA_DE</v>
      </c>
      <c r="BA158" s="65" t="str">
        <f t="shared" si="108"/>
        <v>ES_75220708J_DoT_DE</v>
      </c>
      <c r="BB158" s="65" t="str">
        <f t="shared" si="109"/>
        <v>ES_75220708J_CPA_ES</v>
      </c>
      <c r="BC158" s="215" t="str">
        <f t="shared" si="110"/>
        <v>ES_75220708J_DoT_ES</v>
      </c>
      <c r="BD158" s="65" t="str">
        <f t="shared" si="111"/>
        <v>PEDRO JOSE NAVARRO ALONSO</v>
      </c>
      <c r="BE158" s="64" t="str">
        <f>VLOOKUP(C158,aux!$A$1:$B$260,2,FALSE)</f>
        <v>Spain</v>
      </c>
      <c r="BF158" s="64" t="str">
        <f>VLOOKUP(C158,aux!$A$1:$C$260,3,FALSE)</f>
        <v>Spanien</v>
      </c>
      <c r="BG158" s="66" t="str">
        <f t="shared" si="112"/>
        <v/>
      </c>
      <c r="BH158" s="66" t="str">
        <f t="shared" si="123"/>
        <v/>
      </c>
      <c r="BI158" s="66">
        <f t="shared" si="113"/>
        <v>0</v>
      </c>
      <c r="BJ158" s="66"/>
      <c r="BK158" s="66"/>
      <c r="BL158" s="66" t="str">
        <f t="shared" si="124"/>
        <v/>
      </c>
      <c r="BM158" s="66" t="str">
        <f t="shared" si="125"/>
        <v>und</v>
      </c>
      <c r="BN158" s="66" t="str">
        <f t="shared" si="126"/>
        <v/>
      </c>
      <c r="BO158" s="66" t="str">
        <f t="shared" si="127"/>
        <v>y su</v>
      </c>
      <c r="BP158" s="216" t="str">
        <f>VLOOKUP(X158,aux!$G$1:$I$22,3,FALSE)</f>
        <v xml:space="preserve">cero coma siete </v>
      </c>
      <c r="BQ158" s="66" t="str">
        <f t="shared" si="128"/>
        <v>Por</v>
      </c>
      <c r="BR158" s="66" t="str">
        <f>VLOOKUP(C158,aux!$D$1:$E$307,2,FALSE)</f>
        <v>España</v>
      </c>
      <c r="BS158" s="66" t="str">
        <f t="shared" si="129"/>
        <v>Ciento</v>
      </c>
      <c r="BT158" s="66" t="str">
        <f t="shared" si="130"/>
        <v>Cero</v>
      </c>
      <c r="BU158" s="66" t="str">
        <f t="shared" si="131"/>
        <v>Cero</v>
      </c>
      <c r="BV158" s="137"/>
      <c r="BW158" s="51"/>
      <c r="BX158" s="137"/>
      <c r="BY158" s="143"/>
      <c r="BZ158" s="137"/>
      <c r="CA158" s="1112">
        <v>42921</v>
      </c>
      <c r="CB158" s="342">
        <v>42921</v>
      </c>
      <c r="CC158" s="342">
        <v>42921</v>
      </c>
      <c r="CD158" s="434">
        <v>0.375</v>
      </c>
      <c r="CE158" s="342">
        <v>42922</v>
      </c>
      <c r="CF158" s="434" t="s">
        <v>5395</v>
      </c>
      <c r="CG158" s="342">
        <v>42926</v>
      </c>
      <c r="CH158" s="497"/>
      <c r="CI158" s="155">
        <v>1</v>
      </c>
      <c r="CJ158" s="67" t="s">
        <v>2372</v>
      </c>
      <c r="CK158" s="67" t="s">
        <v>2546</v>
      </c>
      <c r="CL158" s="102" t="str">
        <f t="shared" si="114"/>
        <v>PEDRO JOSE NAVARRO ALONSO_ ES_75220708J_DOT_EN_2sig</v>
      </c>
      <c r="CM158" s="102" t="str">
        <f t="shared" si="115"/>
        <v>PEDRO JOSE NAVARRO ALONSO_ES_75220708J_CPA_EN_2sig</v>
      </c>
      <c r="CN158" s="102" t="str">
        <f t="shared" si="116"/>
        <v>PEDRO JOSE NAVARRO ALONSO_ ES_75220708J_DOT_EN_2sig_stamped</v>
      </c>
      <c r="CO158" s="102" t="str">
        <f t="shared" si="117"/>
        <v>PEDRO JOSE NAVARRO ALONSO_ES_75220708J_DOT_EN_o</v>
      </c>
      <c r="CP158" s="102" t="str">
        <f t="shared" si="118"/>
        <v>PEDRO JOSE NAVARRO ALONSO_ES_75220708J_DOT_EN_o_stamped</v>
      </c>
      <c r="CQ158" s="102" t="str">
        <f t="shared" si="119"/>
        <v>PEDRO JOSE NAVARRO ALONSO_ES_75220708J_powers</v>
      </c>
      <c r="CR158" s="68" t="s">
        <v>49</v>
      </c>
      <c r="CS158" s="68" t="s">
        <v>49</v>
      </c>
      <c r="CT158" s="61" t="s">
        <v>49</v>
      </c>
      <c r="CU158" s="148">
        <f t="shared" si="100"/>
        <v>1</v>
      </c>
      <c r="CV158" s="56" t="b">
        <v>1</v>
      </c>
      <c r="CW158" s="56" t="b">
        <v>1</v>
      </c>
      <c r="CX158" s="52"/>
      <c r="CY158" s="148"/>
      <c r="CZ158" s="148"/>
      <c r="DA158" s="315"/>
      <c r="DB158" s="315"/>
      <c r="DC158" s="148"/>
      <c r="DD158" s="148"/>
      <c r="DE158" s="315"/>
      <c r="DF158" s="315"/>
      <c r="DG158" s="61"/>
      <c r="DH158" s="61"/>
      <c r="DI158" s="61"/>
      <c r="DJ158" s="315"/>
      <c r="DK158" s="315"/>
      <c r="DL158" s="61"/>
      <c r="DM158" s="161"/>
      <c r="DN158" s="148"/>
      <c r="DO158" s="315" t="s">
        <v>2632</v>
      </c>
      <c r="DP158" s="338"/>
      <c r="DQ158" s="940"/>
      <c r="DR158" s="342"/>
      <c r="DS158" s="522"/>
      <c r="DT158" s="69" t="s">
        <v>49</v>
      </c>
      <c r="DU158" s="69"/>
      <c r="DV158" s="87"/>
      <c r="DW158" s="87"/>
      <c r="DX158" s="87"/>
      <c r="DY158" s="87"/>
      <c r="DZ158" s="87"/>
      <c r="EA158" s="359" t="str">
        <f t="shared" si="120"/>
        <v>134</v>
      </c>
      <c r="EB158" s="359">
        <v>134</v>
      </c>
      <c r="EC158" s="88"/>
      <c r="ED158" s="88"/>
      <c r="EE158" s="88" t="e">
        <f>IF(CX157=#REF!,"gleich","ungleich")</f>
        <v>#REF!</v>
      </c>
      <c r="EF158" s="186"/>
      <c r="EG158" s="186"/>
      <c r="EH158" s="186"/>
      <c r="EI158" s="186"/>
      <c r="EJ158" s="186"/>
      <c r="EK158" s="186"/>
      <c r="EL158" s="186"/>
      <c r="EM158" s="173"/>
      <c r="EN158" s="186"/>
      <c r="EO158" s="186"/>
      <c r="EP158" s="724"/>
      <c r="EQ158" s="382" t="s">
        <v>6100</v>
      </c>
      <c r="ER158" s="382" t="s">
        <v>6100</v>
      </c>
      <c r="ES158" s="382"/>
      <c r="ET158" s="108"/>
      <c r="EU158" s="182" t="str">
        <f t="shared" si="121"/>
        <v>PEDRO JOSE NAVARRO ALONSO, ES_75220708J_sinv.pdf</v>
      </c>
    </row>
    <row r="159" spans="1:172" ht="63.75">
      <c r="A159" s="1000" t="s">
        <v>453</v>
      </c>
      <c r="B159" s="638" t="s">
        <v>2158</v>
      </c>
      <c r="C159" s="338" t="s">
        <v>42</v>
      </c>
      <c r="D159" s="186" t="s">
        <v>454</v>
      </c>
      <c r="E159" s="186" t="s">
        <v>157</v>
      </c>
      <c r="F159" s="186" t="s">
        <v>59</v>
      </c>
      <c r="G159" s="186"/>
      <c r="H159" s="186"/>
      <c r="I159" s="191" t="s">
        <v>2996</v>
      </c>
      <c r="J159" s="191" t="s">
        <v>2003</v>
      </c>
      <c r="K159" s="191" t="s">
        <v>2785</v>
      </c>
      <c r="L159" s="571" t="s">
        <v>66</v>
      </c>
      <c r="N159" s="846" t="s">
        <v>1730</v>
      </c>
      <c r="O159" s="384" t="s">
        <v>398</v>
      </c>
      <c r="P159" s="540">
        <v>35</v>
      </c>
      <c r="Q159" s="539">
        <v>1000</v>
      </c>
      <c r="R159" s="540">
        <v>0</v>
      </c>
      <c r="S159" s="338"/>
      <c r="T159" s="63"/>
      <c r="U159" s="63"/>
      <c r="V159" s="425">
        <v>0</v>
      </c>
      <c r="W159" s="425">
        <v>0</v>
      </c>
      <c r="X159" s="919">
        <v>0.75</v>
      </c>
      <c r="Y159" s="425">
        <v>2.5</v>
      </c>
      <c r="Z159" s="41" t="s">
        <v>45</v>
      </c>
      <c r="AA159" s="41" t="s">
        <v>45</v>
      </c>
      <c r="AB159" s="188" t="s">
        <v>3212</v>
      </c>
      <c r="AC159" s="13" t="s">
        <v>7377</v>
      </c>
      <c r="AD159" s="813" t="s">
        <v>5689</v>
      </c>
      <c r="AE159" s="723">
        <v>42928</v>
      </c>
      <c r="AF159" s="356"/>
      <c r="AG159" s="419"/>
      <c r="AH159" s="927" t="s">
        <v>38</v>
      </c>
      <c r="AI159" s="63" t="s">
        <v>5764</v>
      </c>
      <c r="AJ159" s="63" t="str">
        <f t="shared" si="122"/>
        <v>NO</v>
      </c>
      <c r="AK159" s="64" t="str">
        <f>VLOOKUP(X159,aux!$G$1:$I$22,2,FALSE)</f>
        <v>zero point seven five</v>
      </c>
      <c r="AL159" s="64" t="str">
        <f>VLOOKUP(X159,aux!$G$1:$J$22,4,FALSE)</f>
        <v>null komma sieben fünf</v>
      </c>
      <c r="AM159" s="214">
        <f t="shared" si="101"/>
        <v>75</v>
      </c>
      <c r="AN159" s="214" t="str">
        <f>IF(INT(AM159)=AM159,EnglishNumber(AM159), _xlfn.CONCAT(EnglishNumber(INT(AM159)), " point ", EnglishNumber(ROUND(INT((AM159 - INT(AM159)) * 10),  0)), " ", EnglishNumber(ROUND((AM159 - INT(AM159))*100 - (INT((AM159-INT(AM159))*10)*10), 0))))</f>
        <v>seventy-five</v>
      </c>
      <c r="AO159" s="214" t="str">
        <f>IF(INT(AM159)=AM159,FctZahl_In_Worten(AM159), _xlfn.CONCAT(FctZahl_In_Worten(INT(AM159)), " komma ", FctZahl_In_Worten(ROUND(INT((AM159 - INT(AM159)) * 10),  0)), " ", FctZahl_In_Worten(ROUND((AM159 - INT(AM159))*100 - (INT((AM159-INT(AM159))*10)*10), 0))))</f>
        <v>fünfundsiebzig</v>
      </c>
      <c r="AP159" s="64" t="str">
        <f>EnglishNumber(Q159)</f>
        <v>one thousand</v>
      </c>
      <c r="AQ159" s="64" t="str">
        <f>FctZahl_In_Worten(Q159)</f>
        <v>eintausend</v>
      </c>
      <c r="AR159" s="64" t="str">
        <f>FctZahl_In_Worten(R159)</f>
        <v>null</v>
      </c>
      <c r="AS159" s="64" t="str">
        <f>VLOOKUP(V159,aux!$K$1:$M$11,2,FALSE)</f>
        <v>zero</v>
      </c>
      <c r="AT159" s="64" t="str">
        <f>VLOOKUP(W159,aux!$K$1:$M$11,2,FALSE)</f>
        <v>zero</v>
      </c>
      <c r="AU159" s="64" t="str">
        <f t="shared" si="102"/>
        <v>For</v>
      </c>
      <c r="AV159" s="49" t="str">
        <f t="shared" si="103"/>
        <v>ALFONSO MARTINEZ GUIRAO, administrador único</v>
      </c>
      <c r="AW159" s="65" t="str">
        <f t="shared" si="104"/>
        <v>ES_B06156418_CPA_EN</v>
      </c>
      <c r="AX159" s="65" t="str">
        <f t="shared" si="105"/>
        <v>ES_B06156418_DoT_EN</v>
      </c>
      <c r="AY159" s="65" t="str">
        <f t="shared" si="106"/>
        <v>ES_B06156418_Dis_EN</v>
      </c>
      <c r="AZ159" s="65" t="str">
        <f t="shared" si="107"/>
        <v>ES_B06156418_CPA_DE</v>
      </c>
      <c r="BA159" s="65" t="str">
        <f t="shared" si="108"/>
        <v>ES_B06156418_DoT_DE</v>
      </c>
      <c r="BB159" s="65" t="str">
        <f t="shared" si="109"/>
        <v>ES_B06156418_CPA_ES</v>
      </c>
      <c r="BC159" s="215" t="str">
        <f t="shared" si="110"/>
        <v>ES_B06156418_DoT_ES</v>
      </c>
      <c r="BD159" s="65" t="str">
        <f t="shared" si="111"/>
        <v>PEREZ RANGEL SL</v>
      </c>
      <c r="BE159" s="64" t="str">
        <f>VLOOKUP(C159,aux!$A$1:$B$260,2,FALSE)</f>
        <v>Spain</v>
      </c>
      <c r="BF159" s="64" t="str">
        <f>VLOOKUP(C159,aux!$A$1:$C$260,3,FALSE)</f>
        <v>Spanien</v>
      </c>
      <c r="BG159" s="66" t="str">
        <f t="shared" si="112"/>
        <v>represented by  ALFONSO MARTINEZ GUIRAO, administrador único</v>
      </c>
      <c r="BH159" s="66" t="str">
        <f t="shared" si="123"/>
        <v>representado por ALFONSO MARTINEZ GUIRAO, administrador único</v>
      </c>
      <c r="BI159" s="66">
        <f t="shared" si="113"/>
        <v>1</v>
      </c>
      <c r="BJ159" s="66" t="str">
        <f>IF(E159="","","and its")</f>
        <v>and its</v>
      </c>
      <c r="BK159" s="66" t="str">
        <f>IF(I159="","","and its")</f>
        <v>and its</v>
      </c>
      <c r="BL159" s="66" t="str">
        <f t="shared" si="124"/>
        <v/>
      </c>
      <c r="BM159" s="66" t="str">
        <f t="shared" si="125"/>
        <v>und</v>
      </c>
      <c r="BN159" s="66" t="str">
        <f t="shared" si="126"/>
        <v/>
      </c>
      <c r="BO159" s="66" t="str">
        <f t="shared" si="127"/>
        <v>y su</v>
      </c>
      <c r="BP159" s="216" t="str">
        <f>VLOOKUP(X159,aux!$G$1:$I$22,3,FALSE)</f>
        <v>cero coma siete cinco</v>
      </c>
      <c r="BQ159" s="66" t="str">
        <f t="shared" si="128"/>
        <v>Por</v>
      </c>
      <c r="BR159" s="66" t="str">
        <f>VLOOKUP(C159,aux!$D$1:$E$307,2,FALSE)</f>
        <v>España</v>
      </c>
      <c r="BS159" s="66" t="str">
        <f t="shared" si="129"/>
        <v>Un Mil</v>
      </c>
      <c r="BT159" s="66" t="str">
        <f t="shared" si="130"/>
        <v>Cero</v>
      </c>
      <c r="BU159" s="66" t="str">
        <f t="shared" si="131"/>
        <v>Cero</v>
      </c>
      <c r="BV159" s="319">
        <v>42902</v>
      </c>
      <c r="BW159" s="71" t="s">
        <v>5816</v>
      </c>
      <c r="BX159" s="137">
        <v>42915</v>
      </c>
      <c r="BY159" s="143">
        <v>811261795602</v>
      </c>
      <c r="BZ159" s="137">
        <v>42920</v>
      </c>
      <c r="CA159" s="1112" t="s">
        <v>199</v>
      </c>
      <c r="CB159" s="342">
        <v>42914</v>
      </c>
      <c r="CC159" s="342">
        <v>42919</v>
      </c>
      <c r="CD159" s="806">
        <v>0.5</v>
      </c>
      <c r="CE159" s="342">
        <v>42920</v>
      </c>
      <c r="CF159" s="806">
        <v>0.54166666666666663</v>
      </c>
      <c r="CG159" s="342">
        <v>42922</v>
      </c>
      <c r="CH159" s="497"/>
      <c r="CI159" s="155">
        <v>1</v>
      </c>
      <c r="CJ159" s="67" t="s">
        <v>2373</v>
      </c>
      <c r="CK159" s="67" t="s">
        <v>2547</v>
      </c>
      <c r="CL159" s="102" t="str">
        <f t="shared" si="114"/>
        <v>PEREZ RANGEL SL_ ES_B06156418_DOT_EN_2sig</v>
      </c>
      <c r="CM159" s="102" t="str">
        <f t="shared" si="115"/>
        <v>PEREZ RANGEL SL_ES_B06156418_CPA_EN_2sig</v>
      </c>
      <c r="CN159" s="102" t="str">
        <f t="shared" si="116"/>
        <v>PEREZ RANGEL SL_ ES_B06156418_DOT_EN_2sig_stamped</v>
      </c>
      <c r="CO159" s="102" t="str">
        <f t="shared" si="117"/>
        <v>PEREZ RANGEL SL_ES_B06156418_DOT_EN_o</v>
      </c>
      <c r="CP159" s="102" t="str">
        <f t="shared" si="118"/>
        <v>PEREZ RANGEL SL_ES_B06156418_DOT_EN_o_stamped</v>
      </c>
      <c r="CQ159" s="102" t="str">
        <f t="shared" si="119"/>
        <v>PEREZ RANGEL SL_ES_B06156418_powers</v>
      </c>
      <c r="CR159" s="68" t="s">
        <v>49</v>
      </c>
      <c r="CS159" s="68" t="s">
        <v>49</v>
      </c>
      <c r="CT159" s="61" t="s">
        <v>49</v>
      </c>
      <c r="CU159" s="148">
        <f t="shared" si="100"/>
        <v>1</v>
      </c>
      <c r="CV159" s="56" t="b">
        <v>1</v>
      </c>
      <c r="CW159" s="56" t="b">
        <v>1</v>
      </c>
      <c r="CX159" s="52" t="s">
        <v>58</v>
      </c>
      <c r="CY159" s="148">
        <v>2</v>
      </c>
      <c r="CZ159" s="148">
        <v>2</v>
      </c>
      <c r="DA159" s="315">
        <v>42914</v>
      </c>
      <c r="DB159" s="315">
        <v>42919</v>
      </c>
      <c r="DC159" s="148">
        <v>2</v>
      </c>
      <c r="DD159" s="148">
        <v>2</v>
      </c>
      <c r="DE159" s="315" t="s">
        <v>2236</v>
      </c>
      <c r="DF159" s="315" t="s">
        <v>198</v>
      </c>
      <c r="DG159" s="61"/>
      <c r="DH159" s="61" t="s">
        <v>2232</v>
      </c>
      <c r="DI159" s="61" t="s">
        <v>2232</v>
      </c>
      <c r="DJ159" s="315"/>
      <c r="DK159" s="315"/>
      <c r="DL159" s="61" t="s">
        <v>49</v>
      </c>
      <c r="DM159" s="161"/>
      <c r="DN159" s="148"/>
      <c r="DO159" s="315"/>
      <c r="DP159" s="338"/>
      <c r="DQ159" s="940"/>
      <c r="DR159" s="342"/>
      <c r="DS159" s="522"/>
      <c r="DT159" s="69" t="s">
        <v>49</v>
      </c>
      <c r="DU159" s="69"/>
      <c r="DV159" s="87" t="s">
        <v>2821</v>
      </c>
      <c r="DW159" s="87"/>
      <c r="DX159" s="87"/>
      <c r="DY159" s="87"/>
      <c r="DZ159" s="87"/>
      <c r="EA159" s="359" t="str">
        <f t="shared" si="120"/>
        <v>135</v>
      </c>
      <c r="EB159" s="359">
        <v>135</v>
      </c>
      <c r="EC159" s="88"/>
      <c r="ED159" s="88"/>
      <c r="EE159" s="88" t="e">
        <f>IF(#REF!=#REF!,"gleich","ungleich")</f>
        <v>#REF!</v>
      </c>
      <c r="EF159" s="186"/>
      <c r="EG159" s="186"/>
      <c r="EH159" s="186"/>
      <c r="EI159" s="186"/>
      <c r="EJ159" s="186"/>
      <c r="EK159" s="186"/>
      <c r="EL159" s="186"/>
      <c r="EM159" s="173"/>
      <c r="EN159" s="186"/>
      <c r="EO159" s="186"/>
      <c r="EP159" s="724"/>
      <c r="EQ159" s="382" t="s">
        <v>6088</v>
      </c>
      <c r="ER159" s="382" t="s">
        <v>6109</v>
      </c>
      <c r="ES159" s="382"/>
      <c r="ET159" s="108"/>
      <c r="EU159" s="182" t="str">
        <f t="shared" si="121"/>
        <v>PEREZ RANGEL SL, ES_B06156418_sinv.pdf</v>
      </c>
    </row>
    <row r="160" spans="1:172" ht="72">
      <c r="A160" s="1000" t="s">
        <v>456</v>
      </c>
      <c r="B160" s="638" t="s">
        <v>4718</v>
      </c>
      <c r="C160" s="338" t="s">
        <v>42</v>
      </c>
      <c r="D160" s="186" t="s">
        <v>458</v>
      </c>
      <c r="E160" s="186"/>
      <c r="F160" s="186"/>
      <c r="G160" s="186"/>
      <c r="H160" s="186"/>
      <c r="I160" s="191" t="s">
        <v>136</v>
      </c>
      <c r="J160" s="191" t="s">
        <v>137</v>
      </c>
      <c r="K160" s="191" t="s">
        <v>2633</v>
      </c>
      <c r="L160" s="571" t="s">
        <v>139</v>
      </c>
      <c r="N160" s="846" t="s">
        <v>459</v>
      </c>
      <c r="O160" s="384" t="s">
        <v>398</v>
      </c>
      <c r="P160" s="540">
        <v>3</v>
      </c>
      <c r="Q160" s="539">
        <v>100</v>
      </c>
      <c r="R160" s="540">
        <v>0</v>
      </c>
      <c r="S160" s="338"/>
      <c r="T160" s="63"/>
      <c r="U160" s="63"/>
      <c r="V160" s="425">
        <v>0</v>
      </c>
      <c r="W160" s="425">
        <v>0</v>
      </c>
      <c r="X160" s="919">
        <v>0.7</v>
      </c>
      <c r="Y160" s="425">
        <v>2.5</v>
      </c>
      <c r="Z160" s="41" t="s">
        <v>45</v>
      </c>
      <c r="AA160" s="41" t="s">
        <v>45</v>
      </c>
      <c r="AB160" s="188" t="s">
        <v>3212</v>
      </c>
      <c r="AC160" s="13" t="s">
        <v>7377</v>
      </c>
      <c r="AD160" s="813" t="s">
        <v>5689</v>
      </c>
      <c r="AE160" s="723">
        <v>42928</v>
      </c>
      <c r="AF160" s="356" t="s">
        <v>6208</v>
      </c>
      <c r="AG160" s="732"/>
      <c r="AH160" s="927" t="s">
        <v>192</v>
      </c>
      <c r="AI160" s="63" t="s">
        <v>5764</v>
      </c>
      <c r="AJ160" s="63" t="str">
        <f t="shared" si="122"/>
        <v>NO</v>
      </c>
      <c r="AK160" s="64" t="str">
        <f>VLOOKUP(X160,aux!$G$1:$I$22,2,FALSE)</f>
        <v>zero point seven</v>
      </c>
      <c r="AL160" s="64" t="str">
        <f>VLOOKUP(X160,aux!$G$1:$J$22,4,FALSE)</f>
        <v>null komma sieben</v>
      </c>
      <c r="AM160" s="214">
        <f t="shared" si="101"/>
        <v>70</v>
      </c>
      <c r="AN160" s="214" t="str">
        <f>IF(INT(AM160)=AM160,EnglishNumber(AM160), _xlfn.CONCAT(EnglishNumber(INT(AM160)), " point ", EnglishNumber(ROUND(INT((AM160 - INT(AM160)) * 10),  0)), " ", EnglishNumber(ROUND((AM160 - INT(AM160))*100 - (INT((AM160-INT(AM160))*10)*10), 0))))</f>
        <v>seventy</v>
      </c>
      <c r="AO160" s="214" t="str">
        <f>IF(INT(AM160)=AM160,FctZahl_In_Worten(AM160), _xlfn.CONCAT(FctZahl_In_Worten(INT(AM160)), " komma ", FctZahl_In_Worten(ROUND(INT((AM160 - INT(AM160)) * 10),  0)), " ", FctZahl_In_Worten(ROUND((AM160 - INT(AM160))*100 - (INT((AM160-INT(AM160))*10)*10), 0))))</f>
        <v>siebzig</v>
      </c>
      <c r="AP160" s="64" t="str">
        <f>EnglishNumber(Q160)</f>
        <v>one hundred</v>
      </c>
      <c r="AQ160" s="64" t="str">
        <f>FctZahl_In_Worten(Q160)</f>
        <v>einhundert</v>
      </c>
      <c r="AR160" s="64" t="str">
        <f>FctZahl_In_Worten(R160)</f>
        <v>null</v>
      </c>
      <c r="AS160" s="64" t="str">
        <f>VLOOKUP(V160,aux!$K$1:$M$11,2,FALSE)</f>
        <v>zero</v>
      </c>
      <c r="AT160" s="64" t="str">
        <f>VLOOKUP(W160,aux!$K$1:$M$11,2,FALSE)</f>
        <v>zero</v>
      </c>
      <c r="AU160" s="64" t="str">
        <f t="shared" si="102"/>
        <v/>
      </c>
      <c r="AV160" s="49" t="str">
        <f t="shared" si="103"/>
        <v/>
      </c>
      <c r="AW160" s="65" t="str">
        <f t="shared" si="104"/>
        <v>ES_40852513M_CPA_EN</v>
      </c>
      <c r="AX160" s="65" t="str">
        <f t="shared" si="105"/>
        <v>ES_40852513M_DoT_EN</v>
      </c>
      <c r="AY160" s="65" t="str">
        <f t="shared" si="106"/>
        <v>ES_40852513M_Dis_EN</v>
      </c>
      <c r="AZ160" s="65" t="str">
        <f t="shared" si="107"/>
        <v>ES_40852513M_CPA_DE</v>
      </c>
      <c r="BA160" s="65" t="str">
        <f t="shared" si="108"/>
        <v>ES_40852513M_DoT_DE</v>
      </c>
      <c r="BB160" s="65" t="str">
        <f t="shared" si="109"/>
        <v>ES_40852513M_CPA_ES</v>
      </c>
      <c r="BC160" s="215" t="str">
        <f t="shared" si="110"/>
        <v>ES_40852513M_DoT_ES</v>
      </c>
      <c r="BD160" s="65" t="str">
        <f t="shared" si="111"/>
        <v>RAMON CASAL S MONTARDIT</v>
      </c>
      <c r="BE160" s="64" t="str">
        <f>VLOOKUP(C160,aux!$A$1:$B$260,2,FALSE)</f>
        <v>Spain</v>
      </c>
      <c r="BF160" s="64" t="str">
        <f>VLOOKUP(C160,aux!$A$1:$C$260,3,FALSE)</f>
        <v>Spanien</v>
      </c>
      <c r="BG160" s="66" t="str">
        <f t="shared" si="112"/>
        <v/>
      </c>
      <c r="BH160" s="66" t="str">
        <f t="shared" si="123"/>
        <v/>
      </c>
      <c r="BI160" s="66">
        <f t="shared" si="113"/>
        <v>0</v>
      </c>
      <c r="BJ160" s="66" t="str">
        <f>IF(H160="","","and its")</f>
        <v/>
      </c>
      <c r="BK160" s="66" t="str">
        <f>IF(I160="","","and its")</f>
        <v>and its</v>
      </c>
      <c r="BL160" s="66" t="str">
        <f t="shared" si="124"/>
        <v/>
      </c>
      <c r="BM160" s="66" t="str">
        <f t="shared" si="125"/>
        <v>und</v>
      </c>
      <c r="BN160" s="66" t="str">
        <f t="shared" si="126"/>
        <v/>
      </c>
      <c r="BO160" s="66" t="str">
        <f t="shared" si="127"/>
        <v>y su</v>
      </c>
      <c r="BP160" s="216" t="str">
        <f>VLOOKUP(X160,aux!$G$1:$I$22,3,FALSE)</f>
        <v xml:space="preserve">cero coma siete </v>
      </c>
      <c r="BQ160" s="66" t="str">
        <f t="shared" si="128"/>
        <v>Por</v>
      </c>
      <c r="BR160" s="66" t="str">
        <f>VLOOKUP(C160,aux!$D$1:$E$307,2,FALSE)</f>
        <v>España</v>
      </c>
      <c r="BS160" s="66" t="str">
        <f t="shared" si="129"/>
        <v>Ciento</v>
      </c>
      <c r="BT160" s="66" t="str">
        <f t="shared" si="130"/>
        <v>Cero</v>
      </c>
      <c r="BU160" s="66" t="str">
        <f t="shared" si="131"/>
        <v>Cero</v>
      </c>
      <c r="BV160" s="137"/>
      <c r="BW160" s="51"/>
      <c r="BX160" s="137"/>
      <c r="BY160" s="143"/>
      <c r="BZ160" s="137"/>
      <c r="CA160" s="1112">
        <v>42920</v>
      </c>
      <c r="CB160" s="342">
        <v>42920</v>
      </c>
      <c r="CC160" s="342">
        <v>42921</v>
      </c>
      <c r="CD160" s="614" t="s">
        <v>199</v>
      </c>
      <c r="CE160" s="342">
        <v>42921</v>
      </c>
      <c r="CF160" s="614" t="s">
        <v>199</v>
      </c>
      <c r="CG160" s="342">
        <v>42922</v>
      </c>
      <c r="CH160" s="739"/>
      <c r="CI160" s="155">
        <v>1</v>
      </c>
      <c r="CJ160" s="67" t="s">
        <v>2374</v>
      </c>
      <c r="CK160" s="67" t="s">
        <v>2548</v>
      </c>
      <c r="CL160" s="102" t="str">
        <f t="shared" si="114"/>
        <v>RAMON CASAL S MONTARDIT_ ES_40852513M_DOT_EN_2sig</v>
      </c>
      <c r="CM160" s="102" t="str">
        <f t="shared" si="115"/>
        <v>RAMON CASAL S MONTARDIT_ES_40852513M_CPA_EN_2sig</v>
      </c>
      <c r="CN160" s="102" t="str">
        <f t="shared" si="116"/>
        <v>RAMON CASAL S MONTARDIT_ ES_40852513M_DOT_EN_2sig_stamped</v>
      </c>
      <c r="CO160" s="102" t="str">
        <f t="shared" si="117"/>
        <v>RAMON CASAL S MONTARDIT_ES_40852513M_DOT_EN_o</v>
      </c>
      <c r="CP160" s="102" t="str">
        <f t="shared" si="118"/>
        <v>RAMON CASAL S MONTARDIT_ES_40852513M_DOT_EN_o_stamped</v>
      </c>
      <c r="CQ160" s="102" t="str">
        <f t="shared" si="119"/>
        <v>RAMON CASAL S MONTARDIT_ES_40852513M_powers</v>
      </c>
      <c r="CR160" s="68" t="s">
        <v>49</v>
      </c>
      <c r="CS160" s="68" t="s">
        <v>49</v>
      </c>
      <c r="CT160" s="61" t="s">
        <v>49</v>
      </c>
      <c r="CU160" s="148">
        <f t="shared" si="100"/>
        <v>0</v>
      </c>
      <c r="CV160" s="56" t="b">
        <v>1</v>
      </c>
      <c r="CW160" s="56" t="b">
        <v>1</v>
      </c>
      <c r="CX160" s="52"/>
      <c r="CY160" s="148"/>
      <c r="CZ160" s="148"/>
      <c r="DA160" s="315"/>
      <c r="DB160" s="315"/>
      <c r="DC160" s="148"/>
      <c r="DD160" s="148"/>
      <c r="DE160" s="319">
        <v>42920</v>
      </c>
      <c r="DF160" s="319">
        <v>42920</v>
      </c>
      <c r="DG160" s="61"/>
      <c r="DH160" s="61"/>
      <c r="DI160" s="61"/>
      <c r="DJ160" s="315"/>
      <c r="DK160" s="315"/>
      <c r="DL160" s="61"/>
      <c r="DM160" s="161"/>
      <c r="DN160" s="148"/>
      <c r="DO160" s="315" t="s">
        <v>3001</v>
      </c>
      <c r="DP160" s="338" t="s">
        <v>6202</v>
      </c>
      <c r="DQ160" s="940"/>
      <c r="DR160" s="342"/>
      <c r="DS160" s="522"/>
      <c r="DT160" s="69" t="s">
        <v>49</v>
      </c>
      <c r="DU160" s="69"/>
      <c r="DV160" s="87"/>
      <c r="DW160" s="87"/>
      <c r="DX160" s="87"/>
      <c r="DY160" s="87"/>
      <c r="DZ160" s="87"/>
      <c r="EA160" s="359" t="str">
        <f t="shared" si="120"/>
        <v>136</v>
      </c>
      <c r="EB160" s="359">
        <v>136</v>
      </c>
      <c r="EC160" s="88"/>
      <c r="ED160" s="88"/>
      <c r="EE160" s="88" t="e">
        <f>IF(CX159=#REF!,"gleich","ungleich")</f>
        <v>#REF!</v>
      </c>
      <c r="EF160" s="186"/>
      <c r="EG160" s="186"/>
      <c r="EH160" s="186"/>
      <c r="EI160" s="186"/>
      <c r="EJ160" s="186"/>
      <c r="EK160" s="186"/>
      <c r="EL160" s="186"/>
      <c r="EM160" s="173"/>
      <c r="EN160" s="186"/>
      <c r="EO160" s="186"/>
      <c r="EP160" s="724"/>
      <c r="EQ160" s="382" t="s">
        <v>6100</v>
      </c>
      <c r="ER160" s="382" t="s">
        <v>6100</v>
      </c>
      <c r="ES160" s="382"/>
      <c r="ET160" s="108"/>
      <c r="EU160" s="182" t="str">
        <f t="shared" si="121"/>
        <v>RAMON CASAL S MONTARDIT, ES_40852513M_sinv.pdf</v>
      </c>
    </row>
    <row r="161" spans="1:172" ht="72">
      <c r="A161" s="1007" t="s">
        <v>60</v>
      </c>
      <c r="B161" s="638" t="s">
        <v>2160</v>
      </c>
      <c r="C161" s="262" t="s">
        <v>42</v>
      </c>
      <c r="D161" s="191" t="s">
        <v>3311</v>
      </c>
      <c r="E161" s="191" t="s">
        <v>63</v>
      </c>
      <c r="F161" s="191" t="s">
        <v>52</v>
      </c>
      <c r="G161" s="191"/>
      <c r="H161" s="191"/>
      <c r="I161" s="191" t="s">
        <v>64</v>
      </c>
      <c r="J161" s="191" t="s">
        <v>3311</v>
      </c>
      <c r="K161" s="191" t="s">
        <v>2665</v>
      </c>
      <c r="L161" s="571" t="s">
        <v>66</v>
      </c>
      <c r="N161" s="846" t="s">
        <v>1693</v>
      </c>
      <c r="O161" s="384" t="s">
        <v>1694</v>
      </c>
      <c r="P161" s="540"/>
      <c r="Q161" s="539">
        <v>1000</v>
      </c>
      <c r="R161" s="540">
        <v>0</v>
      </c>
      <c r="S161" s="262"/>
      <c r="T161" s="73"/>
      <c r="U161" s="73"/>
      <c r="V161" s="425">
        <v>0</v>
      </c>
      <c r="W161" s="425">
        <v>0</v>
      </c>
      <c r="X161" s="919">
        <v>0.75</v>
      </c>
      <c r="Y161" s="425">
        <v>2.5</v>
      </c>
      <c r="Z161" s="81" t="s">
        <v>45</v>
      </c>
      <c r="AA161" s="81" t="s">
        <v>45</v>
      </c>
      <c r="AB161" s="188" t="s">
        <v>3212</v>
      </c>
      <c r="AC161" s="13" t="s">
        <v>7377</v>
      </c>
      <c r="AD161" s="813" t="s">
        <v>5689</v>
      </c>
      <c r="AE161" s="723">
        <v>42928</v>
      </c>
      <c r="AF161" s="356" t="s">
        <v>3312</v>
      </c>
      <c r="AG161" s="419"/>
      <c r="AH161" s="928" t="s">
        <v>38</v>
      </c>
      <c r="AI161" s="63" t="s">
        <v>5764</v>
      </c>
      <c r="AJ161" s="63" t="str">
        <f t="shared" si="122"/>
        <v>NO</v>
      </c>
      <c r="AK161" s="64" t="str">
        <f>VLOOKUP(X161,aux!$G$1:$I$22,2,FALSE)</f>
        <v>zero point seven five</v>
      </c>
      <c r="AL161" s="64" t="str">
        <f>VLOOKUP(X161,aux!$G$1:$J$22,4,FALSE)</f>
        <v>null komma sieben fünf</v>
      </c>
      <c r="AM161" s="214">
        <f t="shared" si="101"/>
        <v>75</v>
      </c>
      <c r="AN161" s="214" t="str">
        <f>IF(INT(AM161)=AM161,EnglishNumber(AM161), _xlfn.CONCAT(EnglishNumber(INT(AM161)), " point ", EnglishNumber(ROUND(INT((AM161 - INT(AM161)) * 10),  0)), " ", EnglishNumber(ROUND((AM161 - INT(AM161))*100 - (INT((AM161-INT(AM161))*10)*10), 0))))</f>
        <v>seventy-five</v>
      </c>
      <c r="AO161" s="214" t="str">
        <f>IF(INT(AM161)=AM161,FctZahl_In_Worten(AM161), _xlfn.CONCAT(FctZahl_In_Worten(INT(AM161)), " komma ", FctZahl_In_Worten(ROUND(INT((AM161 - INT(AM161)) * 10),  0)), " ", FctZahl_In_Worten(ROUND((AM161 - INT(AM161))*100 - (INT((AM161-INT(AM161))*10)*10), 0))))</f>
        <v>fünfundsiebzig</v>
      </c>
      <c r="AP161" s="64" t="str">
        <f>EnglishNumber(Q161)</f>
        <v>one thousand</v>
      </c>
      <c r="AQ161" s="64" t="str">
        <f>FctZahl_In_Worten(Q161)</f>
        <v>eintausend</v>
      </c>
      <c r="AR161" s="64" t="str">
        <f>FctZahl_In_Worten(R161)</f>
        <v>null</v>
      </c>
      <c r="AS161" s="64" t="str">
        <f>VLOOKUP(V161,aux!$K$1:$M$11,2,FALSE)</f>
        <v>zero</v>
      </c>
      <c r="AT161" s="64" t="str">
        <f>VLOOKUP(W161,aux!$K$1:$M$11,2,FALSE)</f>
        <v>zero</v>
      </c>
      <c r="AU161" s="64" t="str">
        <f t="shared" si="102"/>
        <v>For</v>
      </c>
      <c r="AV161" s="49" t="str">
        <f t="shared" si="103"/>
        <v>JUAN PEREZ RANGEL, administrador solidario</v>
      </c>
      <c r="AW161" s="65" t="str">
        <f t="shared" si="104"/>
        <v>ES_B06617096_CPA_EN</v>
      </c>
      <c r="AX161" s="65" t="str">
        <f t="shared" si="105"/>
        <v>ES_B06617096_DoT_EN</v>
      </c>
      <c r="AY161" s="65" t="str">
        <f t="shared" si="106"/>
        <v>ES_B06617096_Dis_EN</v>
      </c>
      <c r="AZ161" s="65" t="str">
        <f t="shared" si="107"/>
        <v>ES_B06617096_CPA_DE</v>
      </c>
      <c r="BA161" s="65" t="str">
        <f t="shared" si="108"/>
        <v>ES_B06617096_DoT_DE</v>
      </c>
      <c r="BB161" s="65" t="str">
        <f t="shared" si="109"/>
        <v>ES_B06617096_CPA_ES</v>
      </c>
      <c r="BC161" s="215" t="str">
        <f t="shared" si="110"/>
        <v>ES_B06617096_DoT_ES</v>
      </c>
      <c r="BD161" s="65" t="str">
        <f t="shared" si="111"/>
        <v>RANGEL PATINO E HIJOS SL</v>
      </c>
      <c r="BE161" s="64" t="str">
        <f>VLOOKUP(C161,aux!$A$1:$B$260,2,FALSE)</f>
        <v>Spain</v>
      </c>
      <c r="BF161" s="64" t="str">
        <f>VLOOKUP(C161,aux!$A$1:$C$260,3,FALSE)</f>
        <v>Spanien</v>
      </c>
      <c r="BG161" s="66" t="str">
        <f t="shared" si="112"/>
        <v>represented by  JUAN PEREZ RANGEL, administrador solidario</v>
      </c>
      <c r="BH161" s="66" t="str">
        <f t="shared" si="123"/>
        <v>representado por JUAN PEREZ RANGEL, administrador solidario</v>
      </c>
      <c r="BI161" s="66">
        <f t="shared" si="113"/>
        <v>1</v>
      </c>
      <c r="BJ161" s="66" t="str">
        <f>IF(H161="","","and its")</f>
        <v/>
      </c>
      <c r="BK161" s="66" t="str">
        <f>IF(I161="","","and its")</f>
        <v>and its</v>
      </c>
      <c r="BL161" s="66" t="str">
        <f t="shared" si="124"/>
        <v/>
      </c>
      <c r="BM161" s="66" t="str">
        <f t="shared" si="125"/>
        <v>und</v>
      </c>
      <c r="BN161" s="66" t="str">
        <f t="shared" si="126"/>
        <v/>
      </c>
      <c r="BO161" s="66" t="str">
        <f t="shared" si="127"/>
        <v>y su</v>
      </c>
      <c r="BP161" s="216" t="str">
        <f>VLOOKUP(X161,aux!$G$1:$I$22,3,FALSE)</f>
        <v>cero coma siete cinco</v>
      </c>
      <c r="BQ161" s="66" t="str">
        <f t="shared" si="128"/>
        <v>Por</v>
      </c>
      <c r="BR161" s="66" t="str">
        <f>VLOOKUP(C161,aux!$D$1:$E$307,2,FALSE)</f>
        <v>España</v>
      </c>
      <c r="BS161" s="66" t="str">
        <f t="shared" si="129"/>
        <v>Un Mil</v>
      </c>
      <c r="BT161" s="66" t="str">
        <f t="shared" si="130"/>
        <v>Cero</v>
      </c>
      <c r="BU161" s="66" t="str">
        <f t="shared" si="131"/>
        <v>Cero</v>
      </c>
      <c r="BV161" s="137"/>
      <c r="BW161" s="51"/>
      <c r="BX161" s="137"/>
      <c r="BY161" s="143"/>
      <c r="BZ161" s="137"/>
      <c r="CA161" s="1112">
        <v>42921</v>
      </c>
      <c r="CB161" s="342">
        <v>42920</v>
      </c>
      <c r="CC161" s="342">
        <v>42919</v>
      </c>
      <c r="CD161" s="434">
        <v>0.44097222222222227</v>
      </c>
      <c r="CE161" s="342">
        <v>42920</v>
      </c>
      <c r="CF161" s="434">
        <v>0.57291666666666663</v>
      </c>
      <c r="CG161" s="342">
        <v>42922</v>
      </c>
      <c r="CH161" s="497"/>
      <c r="CI161" s="155"/>
      <c r="CJ161" s="52" t="s">
        <v>2375</v>
      </c>
      <c r="CK161" s="84" t="s">
        <v>2618</v>
      </c>
      <c r="CL161" s="102" t="str">
        <f t="shared" si="114"/>
        <v>RANGEL PATINO E HIJOS SL_ ES_B06617096_DOT_EN_2sig</v>
      </c>
      <c r="CM161" s="102" t="str">
        <f t="shared" si="115"/>
        <v>RANGEL PATINO E HIJOS SL_ES_B06617096_CPA_EN_2sig</v>
      </c>
      <c r="CN161" s="102" t="str">
        <f t="shared" si="116"/>
        <v>RANGEL PATINO E HIJOS SL_ ES_B06617096_DOT_EN_2sig_stamped</v>
      </c>
      <c r="CO161" s="102" t="str">
        <f t="shared" si="117"/>
        <v>RANGEL PATINO E HIJOS SL_ES_B06617096_DOT_EN_o</v>
      </c>
      <c r="CP161" s="102" t="str">
        <f t="shared" si="118"/>
        <v>RANGEL PATINO E HIJOS SL_ES_B06617096_DOT_EN_o_stamped</v>
      </c>
      <c r="CQ161" s="102" t="str">
        <f t="shared" si="119"/>
        <v>RANGEL PATINO E HIJOS SL_ES_B06617096_powers</v>
      </c>
      <c r="CR161" s="68" t="s">
        <v>49</v>
      </c>
      <c r="CS161" s="68" t="s">
        <v>49</v>
      </c>
      <c r="CT161" s="61" t="s">
        <v>49</v>
      </c>
      <c r="CU161" s="148">
        <f t="shared" si="100"/>
        <v>1</v>
      </c>
      <c r="CV161" s="56" t="b">
        <v>1</v>
      </c>
      <c r="CW161" s="56" t="b">
        <v>1</v>
      </c>
      <c r="CX161" s="52"/>
      <c r="CY161" s="148"/>
      <c r="CZ161" s="148"/>
      <c r="DA161" s="315"/>
      <c r="DB161" s="315"/>
      <c r="DC161" s="148"/>
      <c r="DD161" s="148"/>
      <c r="DE161" s="315"/>
      <c r="DF161" s="315"/>
      <c r="DG161" s="61"/>
      <c r="DH161" s="61"/>
      <c r="DI161" s="61"/>
      <c r="DJ161" s="315"/>
      <c r="DK161" s="315"/>
      <c r="DL161" s="61"/>
      <c r="DM161" s="161"/>
      <c r="DN161" s="148"/>
      <c r="DO161" s="315" t="s">
        <v>2660</v>
      </c>
      <c r="DP161" s="338"/>
      <c r="DQ161" s="940"/>
      <c r="DR161" s="342"/>
      <c r="DS161" s="522"/>
      <c r="DT161" s="69" t="s">
        <v>49</v>
      </c>
      <c r="DU161" s="69"/>
      <c r="DV161" s="87"/>
      <c r="DW161" s="87"/>
      <c r="DX161" s="87"/>
      <c r="DY161" s="87"/>
      <c r="DZ161" s="87"/>
      <c r="EA161" s="359" t="str">
        <f t="shared" si="120"/>
        <v>137</v>
      </c>
      <c r="EB161" s="359">
        <v>137</v>
      </c>
      <c r="EC161" s="88"/>
      <c r="ED161" s="88"/>
      <c r="EE161" s="88" t="e">
        <f>IF(CX160=#REF!,"gleich","ungleich")</f>
        <v>#REF!</v>
      </c>
      <c r="EF161" s="186"/>
      <c r="EG161" s="186"/>
      <c r="EH161" s="186"/>
      <c r="EI161" s="186"/>
      <c r="EJ161" s="186"/>
      <c r="EK161" s="186"/>
      <c r="EL161" s="186"/>
      <c r="EM161" s="173"/>
      <c r="EN161" s="186"/>
      <c r="EO161" s="186"/>
      <c r="EP161" s="724"/>
      <c r="EQ161" s="382" t="s">
        <v>6088</v>
      </c>
      <c r="ER161" s="382" t="s">
        <v>6109</v>
      </c>
      <c r="ES161" s="191"/>
      <c r="ET161" s="108"/>
      <c r="EU161" s="182" t="str">
        <f t="shared" si="121"/>
        <v>RANGEL PATINO E HIJOS SL, ES_B06617096_sinv.pdf</v>
      </c>
    </row>
    <row r="162" spans="1:172" ht="72">
      <c r="A162" s="1000" t="s">
        <v>786</v>
      </c>
      <c r="B162" s="638" t="s">
        <v>4719</v>
      </c>
      <c r="C162" s="338" t="s">
        <v>42</v>
      </c>
      <c r="D162" s="186" t="s">
        <v>3333</v>
      </c>
      <c r="E162" s="186"/>
      <c r="F162" s="186"/>
      <c r="G162" s="186"/>
      <c r="H162" s="186"/>
      <c r="I162" s="191" t="s">
        <v>2794</v>
      </c>
      <c r="J162" s="191" t="s">
        <v>2053</v>
      </c>
      <c r="K162" s="191" t="s">
        <v>2793</v>
      </c>
      <c r="L162" s="571" t="s">
        <v>1896</v>
      </c>
      <c r="N162" s="846" t="s">
        <v>1803</v>
      </c>
      <c r="O162" s="384" t="s">
        <v>1804</v>
      </c>
      <c r="P162" s="540">
        <v>5</v>
      </c>
      <c r="Q162" s="539">
        <v>100</v>
      </c>
      <c r="R162" s="540">
        <v>0</v>
      </c>
      <c r="S162" s="338"/>
      <c r="T162" s="63"/>
      <c r="U162" s="63"/>
      <c r="V162" s="425">
        <v>0</v>
      </c>
      <c r="W162" s="425">
        <v>0</v>
      </c>
      <c r="X162" s="919">
        <v>0.8</v>
      </c>
      <c r="Y162" s="425">
        <v>2.5</v>
      </c>
      <c r="Z162" s="41" t="s">
        <v>45</v>
      </c>
      <c r="AA162" s="41" t="s">
        <v>45</v>
      </c>
      <c r="AB162" s="188" t="s">
        <v>3212</v>
      </c>
      <c r="AC162" s="13" t="s">
        <v>7377</v>
      </c>
      <c r="AD162" s="813" t="s">
        <v>5689</v>
      </c>
      <c r="AE162" s="723">
        <v>42928</v>
      </c>
      <c r="AF162" s="356"/>
      <c r="AG162" s="419"/>
      <c r="AH162" s="927" t="s">
        <v>192</v>
      </c>
      <c r="AI162" s="63" t="s">
        <v>5764</v>
      </c>
      <c r="AJ162" s="63" t="str">
        <f t="shared" si="122"/>
        <v>NO</v>
      </c>
      <c r="AK162" s="64" t="str">
        <f>VLOOKUP(X162,aux!$G$1:$I$22,2,FALSE)</f>
        <v>zero point eight</v>
      </c>
      <c r="AL162" s="64" t="str">
        <f>VLOOKUP(X162,aux!$G$1:$J$22,4,FALSE)</f>
        <v>null komma acht</v>
      </c>
      <c r="AM162" s="214">
        <f t="shared" si="101"/>
        <v>80</v>
      </c>
      <c r="AN162" s="214" t="str">
        <f>IF(INT(AM162)=AM162,EnglishNumber(AM162), _xlfn.CONCAT(EnglishNumber(INT(AM162)), " point ", EnglishNumber(ROUND(INT((AM162 - INT(AM162)) * 10),  0)), " ", EnglishNumber(ROUND((AM162 - INT(AM162))*100 - (INT((AM162-INT(AM162))*10)*10), 0))))</f>
        <v>eighty</v>
      </c>
      <c r="AO162" s="214" t="str">
        <f>IF(INT(AM162)=AM162,FctZahl_In_Worten(AM162), _xlfn.CONCAT(FctZahl_In_Worten(INT(AM162)), " komma ", FctZahl_In_Worten(ROUND(INT((AM162 - INT(AM162)) * 10),  0)), " ", FctZahl_In_Worten(ROUND((AM162 - INT(AM162))*100 - (INT((AM162-INT(AM162))*10)*10), 0))))</f>
        <v>achtzig</v>
      </c>
      <c r="AP162" s="64" t="str">
        <f>EnglishNumber(Q162)</f>
        <v>one hundred</v>
      </c>
      <c r="AQ162" s="64" t="str">
        <f>FctZahl_In_Worten(Q162)</f>
        <v>einhundert</v>
      </c>
      <c r="AR162" s="64" t="str">
        <f>FctZahl_In_Worten(R162)</f>
        <v>null</v>
      </c>
      <c r="AS162" s="64" t="str">
        <f>VLOOKUP(V162,aux!$K$1:$M$11,2,FALSE)</f>
        <v>zero</v>
      </c>
      <c r="AT162" s="64" t="str">
        <f>VLOOKUP(W162,aux!$K$1:$M$11,2,FALSE)</f>
        <v>zero</v>
      </c>
      <c r="AU162" s="64" t="str">
        <f t="shared" si="102"/>
        <v/>
      </c>
      <c r="AV162" s="49" t="str">
        <f t="shared" ref="AV162:AV193" si="133">IF(AH162="DNI","",IF((COUNTA(E162,G162))=1,CONCATENATE(E162,", ",F162),IF(COUNTA(E162,G162)=2,CONCATENATE(E162,", ",F162," and ",G162,", ",H162),"Error, there is a problem with representatives or their titles")))</f>
        <v/>
      </c>
      <c r="AW162" s="65" t="str">
        <f t="shared" si="104"/>
        <v>ES_47697168K_CPA_EN</v>
      </c>
      <c r="AX162" s="65" t="str">
        <f t="shared" si="105"/>
        <v>ES_47697168K_DoT_EN</v>
      </c>
      <c r="AY162" s="65" t="str">
        <f t="shared" si="106"/>
        <v>ES_47697168K_Dis_EN</v>
      </c>
      <c r="AZ162" s="65" t="str">
        <f t="shared" si="107"/>
        <v>ES_47697168K_CPA_DE</v>
      </c>
      <c r="BA162" s="65" t="str">
        <f t="shared" si="108"/>
        <v>ES_47697168K_DoT_DE</v>
      </c>
      <c r="BB162" s="65" t="str">
        <f t="shared" si="109"/>
        <v>ES_47697168K_CPA_ES</v>
      </c>
      <c r="BC162" s="215" t="str">
        <f t="shared" si="110"/>
        <v>ES_47697168K_DoT_ES</v>
      </c>
      <c r="BD162" s="65" t="str">
        <f t="shared" si="111"/>
        <v>RAUL BAUTISTA TORIBIO</v>
      </c>
      <c r="BE162" s="64" t="str">
        <f>VLOOKUP(C162,aux!$A$1:$B$260,2,FALSE)</f>
        <v>Spain</v>
      </c>
      <c r="BF162" s="64" t="str">
        <f>VLOOKUP(C162,aux!$A$1:$C$260,3,FALSE)</f>
        <v>Spanien</v>
      </c>
      <c r="BG162" s="66" t="str">
        <f t="shared" si="112"/>
        <v/>
      </c>
      <c r="BH162" s="66" t="str">
        <f t="shared" si="123"/>
        <v/>
      </c>
      <c r="BI162" s="66">
        <f t="shared" ref="BI162:BI193" si="134">COUNTA(F162,G162)</f>
        <v>0</v>
      </c>
      <c r="BJ162" s="66"/>
      <c r="BK162" s="66"/>
      <c r="BL162" s="66" t="str">
        <f t="shared" si="124"/>
        <v/>
      </c>
      <c r="BM162" s="66" t="str">
        <f t="shared" si="125"/>
        <v>und</v>
      </c>
      <c r="BN162" s="66" t="str">
        <f t="shared" si="126"/>
        <v/>
      </c>
      <c r="BO162" s="66" t="str">
        <f t="shared" si="127"/>
        <v>y su</v>
      </c>
      <c r="BP162" s="216" t="str">
        <f>VLOOKUP(X162,aux!$G$1:$I$22,3,FALSE)</f>
        <v>cero coma ocho</v>
      </c>
      <c r="BQ162" s="66" t="str">
        <f t="shared" si="128"/>
        <v>Por</v>
      </c>
      <c r="BR162" s="66" t="str">
        <f>VLOOKUP(C162,aux!$D$1:$E$307,2,FALSE)</f>
        <v>España</v>
      </c>
      <c r="BS162" s="66" t="str">
        <f t="shared" si="129"/>
        <v>Ciento</v>
      </c>
      <c r="BT162" s="66" t="str">
        <f t="shared" si="130"/>
        <v>Cero</v>
      </c>
      <c r="BU162" s="66" t="str">
        <f t="shared" si="131"/>
        <v>Cero</v>
      </c>
      <c r="BV162" s="137"/>
      <c r="BW162" s="51"/>
      <c r="BX162" s="137"/>
      <c r="BY162" s="143"/>
      <c r="BZ162" s="137"/>
      <c r="CA162" s="1112">
        <v>42921</v>
      </c>
      <c r="CB162" s="342">
        <v>42921</v>
      </c>
      <c r="CC162" s="342">
        <v>42921</v>
      </c>
      <c r="CD162" s="614" t="s">
        <v>199</v>
      </c>
      <c r="CE162" s="342">
        <v>42922</v>
      </c>
      <c r="CF162" s="614" t="s">
        <v>199</v>
      </c>
      <c r="CG162" s="342">
        <v>42922</v>
      </c>
      <c r="CH162" s="497"/>
      <c r="CI162" s="155"/>
      <c r="CJ162" s="61" t="s">
        <v>2376</v>
      </c>
      <c r="CK162" s="62" t="s">
        <v>2619</v>
      </c>
      <c r="CL162" s="102" t="str">
        <f t="shared" si="114"/>
        <v>RAUL BAUTISTA TORIBIO_ ES_47697168K_DOT_EN_2sig</v>
      </c>
      <c r="CM162" s="102" t="str">
        <f t="shared" si="115"/>
        <v>RAUL BAUTISTA TORIBIO_ES_47697168K_CPA_EN_2sig</v>
      </c>
      <c r="CN162" s="102" t="str">
        <f t="shared" si="116"/>
        <v>RAUL BAUTISTA TORIBIO_ ES_47697168K_DOT_EN_2sig_stamped</v>
      </c>
      <c r="CO162" s="102" t="str">
        <f t="shared" si="117"/>
        <v>RAUL BAUTISTA TORIBIO_ES_47697168K_DOT_EN_o</v>
      </c>
      <c r="CP162" s="102" t="str">
        <f t="shared" si="118"/>
        <v>RAUL BAUTISTA TORIBIO_ES_47697168K_DOT_EN_o_stamped</v>
      </c>
      <c r="CQ162" s="102" t="str">
        <f t="shared" si="119"/>
        <v>RAUL BAUTISTA TORIBIO_ES_47697168K_powers</v>
      </c>
      <c r="CR162" s="68" t="s">
        <v>49</v>
      </c>
      <c r="CS162" s="68" t="s">
        <v>49</v>
      </c>
      <c r="CT162" s="61" t="s">
        <v>49</v>
      </c>
      <c r="CU162" s="148">
        <f t="shared" si="100"/>
        <v>1</v>
      </c>
      <c r="CV162" s="56" t="b">
        <v>1</v>
      </c>
      <c r="CW162" s="56" t="b">
        <v>1</v>
      </c>
      <c r="CX162" s="52"/>
      <c r="CY162" s="148"/>
      <c r="CZ162" s="148"/>
      <c r="DA162" s="315"/>
      <c r="DB162" s="315"/>
      <c r="DC162" s="148"/>
      <c r="DD162" s="148"/>
      <c r="DE162" s="315"/>
      <c r="DF162" s="315"/>
      <c r="DG162" s="61"/>
      <c r="DH162" s="61"/>
      <c r="DI162" s="61"/>
      <c r="DJ162" s="315"/>
      <c r="DK162" s="315"/>
      <c r="DL162" s="61"/>
      <c r="DM162" s="161"/>
      <c r="DN162" s="148"/>
      <c r="DO162" s="315" t="s">
        <v>2792</v>
      </c>
      <c r="DP162" s="338"/>
      <c r="DQ162" s="940"/>
      <c r="DR162" s="342"/>
      <c r="DS162" s="522"/>
      <c r="DT162" s="69" t="s">
        <v>49</v>
      </c>
      <c r="DU162" s="69"/>
      <c r="DV162" s="87"/>
      <c r="DW162" s="87"/>
      <c r="DX162" s="87"/>
      <c r="DY162" s="87"/>
      <c r="DZ162" s="87"/>
      <c r="EA162" s="359" t="str">
        <f t="shared" si="120"/>
        <v>138</v>
      </c>
      <c r="EB162" s="359">
        <v>138</v>
      </c>
      <c r="EC162" s="88"/>
      <c r="ED162" s="88"/>
      <c r="EE162" s="88" t="e">
        <f>IF(CX161=#REF!,"gleich","ungleich")</f>
        <v>#REF!</v>
      </c>
      <c r="EF162" s="186"/>
      <c r="EG162" s="186"/>
      <c r="EH162" s="186"/>
      <c r="EI162" s="186"/>
      <c r="EJ162" s="186"/>
      <c r="EK162" s="186"/>
      <c r="EL162" s="186"/>
      <c r="EM162" s="173"/>
      <c r="EN162" s="186"/>
      <c r="EO162" s="186"/>
      <c r="EP162" s="724"/>
      <c r="EQ162" s="382" t="s">
        <v>6100</v>
      </c>
      <c r="ER162" s="382" t="s">
        <v>6100</v>
      </c>
      <c r="ES162" s="382"/>
      <c r="ET162" s="108"/>
      <c r="EU162" s="182" t="str">
        <f t="shared" si="121"/>
        <v>RAUL BAUTISTA TORIBIO, ES_47697168K_sinv.pdf</v>
      </c>
    </row>
    <row r="163" spans="1:172" ht="72">
      <c r="A163" s="1000" t="s">
        <v>460</v>
      </c>
      <c r="B163" s="638" t="s">
        <v>4720</v>
      </c>
      <c r="C163" s="338" t="s">
        <v>42</v>
      </c>
      <c r="D163" s="186" t="s">
        <v>3264</v>
      </c>
      <c r="E163" s="397"/>
      <c r="F163" s="190"/>
      <c r="G163" s="186"/>
      <c r="H163" s="186"/>
      <c r="I163" s="191" t="s">
        <v>3000</v>
      </c>
      <c r="J163" s="191" t="s">
        <v>3313</v>
      </c>
      <c r="K163" s="191" t="s">
        <v>2639</v>
      </c>
      <c r="L163" s="571" t="s">
        <v>464</v>
      </c>
      <c r="N163" s="846" t="s">
        <v>2098</v>
      </c>
      <c r="O163" s="384" t="s">
        <v>2751</v>
      </c>
      <c r="P163" s="540">
        <v>2</v>
      </c>
      <c r="Q163" s="539">
        <v>1000</v>
      </c>
      <c r="R163" s="540">
        <v>0</v>
      </c>
      <c r="S163" s="338"/>
      <c r="T163" s="63"/>
      <c r="U163" s="63"/>
      <c r="V163" s="425">
        <v>0</v>
      </c>
      <c r="W163" s="425">
        <v>0</v>
      </c>
      <c r="X163" s="919">
        <v>0.75</v>
      </c>
      <c r="Y163" s="425">
        <v>2.5</v>
      </c>
      <c r="Z163" s="41" t="s">
        <v>45</v>
      </c>
      <c r="AA163" s="41" t="s">
        <v>45</v>
      </c>
      <c r="AB163" s="188" t="s">
        <v>3212</v>
      </c>
      <c r="AC163" s="13" t="s">
        <v>7377</v>
      </c>
      <c r="AD163" s="813" t="s">
        <v>5689</v>
      </c>
      <c r="AE163" s="723">
        <v>42928</v>
      </c>
      <c r="AF163" s="356"/>
      <c r="AG163" s="419"/>
      <c r="AH163" s="927" t="s">
        <v>192</v>
      </c>
      <c r="AI163" s="63" t="s">
        <v>5764</v>
      </c>
      <c r="AJ163" s="63" t="str">
        <f t="shared" si="122"/>
        <v>NO</v>
      </c>
      <c r="AK163" s="64" t="str">
        <f>VLOOKUP(X163,aux!$G$1:$I$22,2,FALSE)</f>
        <v>zero point seven five</v>
      </c>
      <c r="AL163" s="64" t="str">
        <f>VLOOKUP(X163,aux!$G$1:$J$22,4,FALSE)</f>
        <v>null komma sieben fünf</v>
      </c>
      <c r="AM163" s="214">
        <f t="shared" si="101"/>
        <v>75</v>
      </c>
      <c r="AN163" s="214" t="str">
        <f>IF(INT(AM163)=AM163,EnglishNumber(AM163), _xlfn.CONCAT(EnglishNumber(INT(AM163)), " point ", EnglishNumber(ROUND(INT((AM163 - INT(AM163)) * 10),  0)), " ", EnglishNumber(ROUND((AM163 - INT(AM163))*100 - (INT((AM163-INT(AM163))*10)*10), 0))))</f>
        <v>seventy-five</v>
      </c>
      <c r="AO163" s="214" t="str">
        <f>IF(INT(AM163)=AM163,FctZahl_In_Worten(AM163), _xlfn.CONCAT(FctZahl_In_Worten(INT(AM163)), " komma ", FctZahl_In_Worten(ROUND(INT((AM163 - INT(AM163)) * 10),  0)), " ", FctZahl_In_Worten(ROUND((AM163 - INT(AM163))*100 - (INT((AM163-INT(AM163))*10)*10), 0))))</f>
        <v>fünfundsiebzig</v>
      </c>
      <c r="AP163" s="64" t="str">
        <f>EnglishNumber(Q163)</f>
        <v>one thousand</v>
      </c>
      <c r="AQ163" s="64" t="str">
        <f>FctZahl_In_Worten(Q163)</f>
        <v>eintausend</v>
      </c>
      <c r="AR163" s="64" t="str">
        <f>FctZahl_In_Worten(R163)</f>
        <v>null</v>
      </c>
      <c r="AS163" s="64" t="str">
        <f>VLOOKUP(V163,aux!$K$1:$M$11,2,FALSE)</f>
        <v>zero</v>
      </c>
      <c r="AT163" s="64" t="str">
        <f>VLOOKUP(W163,aux!$K$1:$M$11,2,FALSE)</f>
        <v>zero</v>
      </c>
      <c r="AU163" s="64" t="str">
        <f t="shared" si="102"/>
        <v/>
      </c>
      <c r="AV163" s="49" t="str">
        <f t="shared" si="133"/>
        <v/>
      </c>
      <c r="AW163" s="65" t="str">
        <f t="shared" si="104"/>
        <v>ES_17733794N_CPA_EN</v>
      </c>
      <c r="AX163" s="65" t="str">
        <f t="shared" si="105"/>
        <v>ES_17733794N_DoT_EN</v>
      </c>
      <c r="AY163" s="65" t="str">
        <f t="shared" si="106"/>
        <v>ES_17733794N_Dis_EN</v>
      </c>
      <c r="AZ163" s="65" t="str">
        <f t="shared" si="107"/>
        <v>ES_17733794N_CPA_DE</v>
      </c>
      <c r="BA163" s="65" t="str">
        <f t="shared" si="108"/>
        <v>ES_17733794N_DoT_DE</v>
      </c>
      <c r="BB163" s="65" t="str">
        <f t="shared" si="109"/>
        <v>ES_17733794N_CPA_ES</v>
      </c>
      <c r="BC163" s="215" t="str">
        <f t="shared" si="110"/>
        <v>ES_17733794N_DoT_ES</v>
      </c>
      <c r="BD163" s="65" t="str">
        <f t="shared" si="111"/>
        <v>RAÚL MARTÍNEZ SANCHEZ</v>
      </c>
      <c r="BE163" s="64" t="str">
        <f>VLOOKUP(C163,aux!$A$1:$B$260,2,FALSE)</f>
        <v>Spain</v>
      </c>
      <c r="BF163" s="64" t="str">
        <f>VLOOKUP(C163,aux!$A$1:$C$260,3,FALSE)</f>
        <v>Spanien</v>
      </c>
      <c r="BG163" s="66" t="str">
        <f t="shared" si="112"/>
        <v/>
      </c>
      <c r="BH163" s="66" t="str">
        <f t="shared" si="123"/>
        <v/>
      </c>
      <c r="BI163" s="66">
        <f t="shared" si="134"/>
        <v>0</v>
      </c>
      <c r="BJ163" s="66" t="str">
        <f t="shared" ref="BJ163:BK165" si="135">IF(H163="","","and its")</f>
        <v/>
      </c>
      <c r="BK163" s="66" t="str">
        <f t="shared" si="135"/>
        <v>and its</v>
      </c>
      <c r="BL163" s="66" t="str">
        <f t="shared" si="124"/>
        <v/>
      </c>
      <c r="BM163" s="66" t="str">
        <f t="shared" si="125"/>
        <v>und</v>
      </c>
      <c r="BN163" s="66" t="str">
        <f t="shared" si="126"/>
        <v/>
      </c>
      <c r="BO163" s="66" t="str">
        <f t="shared" si="127"/>
        <v>y su</v>
      </c>
      <c r="BP163" s="216" t="str">
        <f>VLOOKUP(X163,aux!$G$1:$I$22,3,FALSE)</f>
        <v>cero coma siete cinco</v>
      </c>
      <c r="BQ163" s="66" t="str">
        <f t="shared" si="128"/>
        <v>Por</v>
      </c>
      <c r="BR163" s="66" t="str">
        <f>VLOOKUP(C163,aux!$D$1:$E$307,2,FALSE)</f>
        <v>España</v>
      </c>
      <c r="BS163" s="66" t="str">
        <f t="shared" si="129"/>
        <v>Un Mil</v>
      </c>
      <c r="BT163" s="66" t="str">
        <f t="shared" si="130"/>
        <v>Cero</v>
      </c>
      <c r="BU163" s="66" t="str">
        <f t="shared" si="131"/>
        <v>Cero</v>
      </c>
      <c r="BV163" s="319">
        <v>42902</v>
      </c>
      <c r="BW163" s="71" t="s">
        <v>5823</v>
      </c>
      <c r="BX163" s="137">
        <v>42915</v>
      </c>
      <c r="BY163" s="143">
        <v>811261795543</v>
      </c>
      <c r="BZ163" s="138">
        <v>42919</v>
      </c>
      <c r="CA163" s="1112" t="s">
        <v>199</v>
      </c>
      <c r="CB163" s="342">
        <v>42914</v>
      </c>
      <c r="CC163" s="342">
        <v>42921</v>
      </c>
      <c r="CD163" s="614" t="s">
        <v>199</v>
      </c>
      <c r="CE163" s="342">
        <v>42922</v>
      </c>
      <c r="CF163" s="614" t="s">
        <v>199</v>
      </c>
      <c r="CG163" s="342">
        <v>42926</v>
      </c>
      <c r="CH163" s="497"/>
      <c r="CI163" s="155"/>
      <c r="CJ163" s="61" t="s">
        <v>2617</v>
      </c>
      <c r="CK163" s="62" t="s">
        <v>2620</v>
      </c>
      <c r="CL163" s="102" t="str">
        <f t="shared" si="114"/>
        <v>RAÚL MARTÍNEZ SANCHEZ_ ES_17733794N_DOT_EN_2sig</v>
      </c>
      <c r="CM163" s="102" t="str">
        <f t="shared" si="115"/>
        <v>RAÚL MARTÍNEZ SANCHEZ_ES_17733794N_CPA_EN_2sig</v>
      </c>
      <c r="CN163" s="102" t="str">
        <f t="shared" si="116"/>
        <v>RAÚL MARTÍNEZ SANCHEZ_ ES_17733794N_DOT_EN_2sig_stamped</v>
      </c>
      <c r="CO163" s="102" t="str">
        <f t="shared" si="117"/>
        <v>RAÚL MARTÍNEZ SANCHEZ_ES_17733794N_DOT_EN_o</v>
      </c>
      <c r="CP163" s="102" t="str">
        <f t="shared" si="118"/>
        <v>RAÚL MARTÍNEZ SANCHEZ_ES_17733794N_DOT_EN_o_stamped</v>
      </c>
      <c r="CQ163" s="102" t="str">
        <f t="shared" si="119"/>
        <v>RAÚL MARTÍNEZ SANCHEZ_ES_17733794N_powers</v>
      </c>
      <c r="CR163" s="68" t="s">
        <v>49</v>
      </c>
      <c r="CS163" s="68" t="s">
        <v>49</v>
      </c>
      <c r="CT163" s="61" t="s">
        <v>49</v>
      </c>
      <c r="CU163" s="148">
        <f t="shared" si="100"/>
        <v>1</v>
      </c>
      <c r="CV163" s="56" t="b">
        <v>1</v>
      </c>
      <c r="CW163" s="56" t="b">
        <v>1</v>
      </c>
      <c r="CX163" s="52" t="s">
        <v>58</v>
      </c>
      <c r="CY163" s="148" t="s">
        <v>1469</v>
      </c>
      <c r="CZ163" s="148"/>
      <c r="DA163" s="315"/>
      <c r="DB163" s="315"/>
      <c r="DC163" s="148"/>
      <c r="DD163" s="148"/>
      <c r="DE163" s="315"/>
      <c r="DF163" s="315"/>
      <c r="DG163" s="61"/>
      <c r="DH163" s="61"/>
      <c r="DI163" s="61"/>
      <c r="DJ163" s="315"/>
      <c r="DK163" s="315"/>
      <c r="DL163" s="61"/>
      <c r="DM163" s="161"/>
      <c r="DN163" s="148"/>
      <c r="DO163" s="315" t="s">
        <v>2632</v>
      </c>
      <c r="DP163" s="338"/>
      <c r="DQ163" s="940"/>
      <c r="DR163" s="342"/>
      <c r="DS163" s="522"/>
      <c r="DT163" s="69" t="s">
        <v>49</v>
      </c>
      <c r="DU163" s="69"/>
      <c r="DV163" s="87"/>
      <c r="DW163" s="87"/>
      <c r="DX163" s="87"/>
      <c r="DY163" s="87"/>
      <c r="DZ163" s="87"/>
      <c r="EA163" s="359" t="str">
        <f t="shared" si="120"/>
        <v>139</v>
      </c>
      <c r="EB163" s="359">
        <v>139</v>
      </c>
      <c r="EC163" s="88"/>
      <c r="ED163" s="88"/>
      <c r="EE163" s="88" t="e">
        <f>IF(CX162=#REF!,"gleich","ungleich")</f>
        <v>#REF!</v>
      </c>
      <c r="EF163" s="186"/>
      <c r="EG163" s="186"/>
      <c r="EH163" s="186"/>
      <c r="EI163" s="186"/>
      <c r="EJ163" s="186"/>
      <c r="EK163" s="186"/>
      <c r="EL163" s="186"/>
      <c r="EM163" s="173"/>
      <c r="EN163" s="186"/>
      <c r="EO163" s="186"/>
      <c r="EP163" s="724"/>
      <c r="EQ163" s="382" t="s">
        <v>6100</v>
      </c>
      <c r="ER163" s="382" t="s">
        <v>6100</v>
      </c>
      <c r="ES163" s="382"/>
      <c r="ET163" s="108"/>
      <c r="EU163" s="182" t="str">
        <f t="shared" si="121"/>
        <v>RAÚL MARTÍNEZ SANCHEZ, ES_17733794N_sinv.pdf</v>
      </c>
    </row>
    <row r="164" spans="1:172" ht="72">
      <c r="A164" s="1000" t="s">
        <v>468</v>
      </c>
      <c r="B164" s="638" t="s">
        <v>4721</v>
      </c>
      <c r="C164" s="338" t="s">
        <v>42</v>
      </c>
      <c r="D164" s="186" t="s">
        <v>470</v>
      </c>
      <c r="E164" s="186"/>
      <c r="F164" s="186"/>
      <c r="G164" s="186"/>
      <c r="H164" s="186"/>
      <c r="I164" s="191" t="s">
        <v>248</v>
      </c>
      <c r="J164" s="191" t="s">
        <v>6736</v>
      </c>
      <c r="K164" s="191" t="s">
        <v>2635</v>
      </c>
      <c r="L164" s="571" t="s">
        <v>85</v>
      </c>
      <c r="N164" s="846" t="s">
        <v>1805</v>
      </c>
      <c r="O164" s="384" t="s">
        <v>229</v>
      </c>
      <c r="P164" s="540"/>
      <c r="Q164" s="539">
        <v>100</v>
      </c>
      <c r="R164" s="540">
        <v>0</v>
      </c>
      <c r="S164" s="338"/>
      <c r="T164" s="63"/>
      <c r="U164" s="63"/>
      <c r="V164" s="425">
        <v>0</v>
      </c>
      <c r="W164" s="425">
        <v>0</v>
      </c>
      <c r="X164" s="919">
        <v>0.7</v>
      </c>
      <c r="Y164" s="425">
        <v>2.5</v>
      </c>
      <c r="Z164" s="41" t="s">
        <v>45</v>
      </c>
      <c r="AA164" s="41" t="s">
        <v>45</v>
      </c>
      <c r="AB164" s="188" t="s">
        <v>3212</v>
      </c>
      <c r="AC164" s="13" t="s">
        <v>7377</v>
      </c>
      <c r="AD164" s="813" t="s">
        <v>5689</v>
      </c>
      <c r="AE164" s="723">
        <v>42928</v>
      </c>
      <c r="AF164" s="356" t="s">
        <v>467</v>
      </c>
      <c r="AG164" s="419"/>
      <c r="AH164" s="927" t="s">
        <v>192</v>
      </c>
      <c r="AI164" s="63" t="s">
        <v>5764</v>
      </c>
      <c r="AJ164" s="63" t="str">
        <f t="shared" si="122"/>
        <v>NO</v>
      </c>
      <c r="AK164" s="64" t="str">
        <f>VLOOKUP(X164,aux!$G$1:$I$22,2,FALSE)</f>
        <v>zero point seven</v>
      </c>
      <c r="AL164" s="64" t="str">
        <f>VLOOKUP(X164,aux!$G$1:$J$22,4,FALSE)</f>
        <v>null komma sieben</v>
      </c>
      <c r="AM164" s="214">
        <f t="shared" si="101"/>
        <v>70</v>
      </c>
      <c r="AN164" s="214" t="str">
        <f>IF(INT(AM164)=AM164,EnglishNumber(AM164), _xlfn.CONCAT(EnglishNumber(INT(AM164)), " point ", EnglishNumber(ROUND(INT((AM164 - INT(AM164)) * 10),  0)), " ", EnglishNumber(ROUND((AM164 - INT(AM164))*100 - (INT((AM164-INT(AM164))*10)*10), 0))))</f>
        <v>seventy</v>
      </c>
      <c r="AO164" s="214" t="str">
        <f>IF(INT(AM164)=AM164,FctZahl_In_Worten(AM164), _xlfn.CONCAT(FctZahl_In_Worten(INT(AM164)), " komma ", FctZahl_In_Worten(ROUND(INT((AM164 - INT(AM164)) * 10),  0)), " ", FctZahl_In_Worten(ROUND((AM164 - INT(AM164))*100 - (INT((AM164-INT(AM164))*10)*10), 0))))</f>
        <v>siebzig</v>
      </c>
      <c r="AP164" s="64" t="str">
        <f>EnglishNumber(Q164)</f>
        <v>one hundred</v>
      </c>
      <c r="AQ164" s="64" t="str">
        <f>FctZahl_In_Worten(Q164)</f>
        <v>einhundert</v>
      </c>
      <c r="AR164" s="64" t="str">
        <f>FctZahl_In_Worten(R164)</f>
        <v>null</v>
      </c>
      <c r="AS164" s="64" t="str">
        <f>VLOOKUP(V164,aux!$K$1:$M$11,2,FALSE)</f>
        <v>zero</v>
      </c>
      <c r="AT164" s="64" t="str">
        <f>VLOOKUP(W164,aux!$K$1:$M$11,2,FALSE)</f>
        <v>zero</v>
      </c>
      <c r="AU164" s="64" t="str">
        <f t="shared" si="102"/>
        <v/>
      </c>
      <c r="AV164" s="49" t="str">
        <f t="shared" si="133"/>
        <v/>
      </c>
      <c r="AW164" s="65" t="str">
        <f t="shared" si="104"/>
        <v>ES_77522712Q_CPA_EN</v>
      </c>
      <c r="AX164" s="65" t="str">
        <f t="shared" si="105"/>
        <v>ES_77522712Q_DoT_EN</v>
      </c>
      <c r="AY164" s="65" t="str">
        <f t="shared" si="106"/>
        <v>ES_77522712Q_Dis_EN</v>
      </c>
      <c r="AZ164" s="65" t="str">
        <f t="shared" si="107"/>
        <v>ES_77522712Q_CPA_DE</v>
      </c>
      <c r="BA164" s="65" t="str">
        <f t="shared" si="108"/>
        <v>ES_77522712Q_DoT_DE</v>
      </c>
      <c r="BB164" s="65" t="str">
        <f t="shared" si="109"/>
        <v>ES_77522712Q_CPA_ES</v>
      </c>
      <c r="BC164" s="215" t="str">
        <f t="shared" si="110"/>
        <v>ES_77522712Q_DoT_ES</v>
      </c>
      <c r="BD164" s="65" t="str">
        <f t="shared" si="111"/>
        <v>ROSARIO DE GEA TUDELA</v>
      </c>
      <c r="BE164" s="64" t="str">
        <f>VLOOKUP(C164,aux!$A$1:$B$260,2,FALSE)</f>
        <v>Spain</v>
      </c>
      <c r="BF164" s="64" t="str">
        <f>VLOOKUP(C164,aux!$A$1:$C$260,3,FALSE)</f>
        <v>Spanien</v>
      </c>
      <c r="BG164" s="66" t="str">
        <f t="shared" si="112"/>
        <v/>
      </c>
      <c r="BH164" s="66" t="str">
        <f t="shared" si="123"/>
        <v/>
      </c>
      <c r="BI164" s="66">
        <f t="shared" si="134"/>
        <v>0</v>
      </c>
      <c r="BJ164" s="66" t="str">
        <f t="shared" si="135"/>
        <v/>
      </c>
      <c r="BK164" s="66" t="str">
        <f t="shared" si="135"/>
        <v>and its</v>
      </c>
      <c r="BL164" s="66" t="str">
        <f t="shared" si="124"/>
        <v/>
      </c>
      <c r="BM164" s="66" t="str">
        <f t="shared" si="125"/>
        <v>und</v>
      </c>
      <c r="BN164" s="66" t="str">
        <f t="shared" si="126"/>
        <v/>
      </c>
      <c r="BO164" s="66" t="str">
        <f t="shared" si="127"/>
        <v>y su</v>
      </c>
      <c r="BP164" s="216" t="str">
        <f>VLOOKUP(X164,aux!$G$1:$I$22,3,FALSE)</f>
        <v xml:space="preserve">cero coma siete </v>
      </c>
      <c r="BQ164" s="66" t="str">
        <f t="shared" si="128"/>
        <v>Por</v>
      </c>
      <c r="BR164" s="66" t="str">
        <f>VLOOKUP(C164,aux!$D$1:$E$307,2,FALSE)</f>
        <v>España</v>
      </c>
      <c r="BS164" s="66" t="str">
        <f t="shared" si="129"/>
        <v>Ciento</v>
      </c>
      <c r="BT164" s="66" t="str">
        <f t="shared" si="130"/>
        <v>Cero</v>
      </c>
      <c r="BU164" s="66" t="str">
        <f t="shared" si="131"/>
        <v>Cero</v>
      </c>
      <c r="BV164" s="137"/>
      <c r="BW164" s="51"/>
      <c r="BX164" s="137"/>
      <c r="BY164" s="143"/>
      <c r="BZ164" s="137"/>
      <c r="CA164" s="1112">
        <v>42920</v>
      </c>
      <c r="CB164" s="342">
        <v>42920</v>
      </c>
      <c r="CC164" s="342">
        <v>42921</v>
      </c>
      <c r="CD164" s="614" t="s">
        <v>199</v>
      </c>
      <c r="CE164" s="342">
        <v>42922</v>
      </c>
      <c r="CF164" s="614" t="s">
        <v>199</v>
      </c>
      <c r="CG164" s="342">
        <v>42922</v>
      </c>
      <c r="CH164" s="497"/>
      <c r="CI164" s="155">
        <v>1</v>
      </c>
      <c r="CJ164" s="67" t="s">
        <v>2377</v>
      </c>
      <c r="CK164" s="67" t="s">
        <v>2549</v>
      </c>
      <c r="CL164" s="102" t="str">
        <f t="shared" si="114"/>
        <v>ROSARIO DE GEA TUDELA_ ES_77522712Q_DOT_EN_2sig</v>
      </c>
      <c r="CM164" s="102" t="str">
        <f t="shared" si="115"/>
        <v>ROSARIO DE GEA TUDELA_ES_77522712Q_CPA_EN_2sig</v>
      </c>
      <c r="CN164" s="102" t="str">
        <f t="shared" si="116"/>
        <v>ROSARIO DE GEA TUDELA_ ES_77522712Q_DOT_EN_2sig_stamped</v>
      </c>
      <c r="CO164" s="102" t="str">
        <f t="shared" si="117"/>
        <v>ROSARIO DE GEA TUDELA_ES_77522712Q_DOT_EN_o</v>
      </c>
      <c r="CP164" s="102" t="str">
        <f t="shared" si="118"/>
        <v>ROSARIO DE GEA TUDELA_ES_77522712Q_DOT_EN_o_stamped</v>
      </c>
      <c r="CQ164" s="102" t="str">
        <f t="shared" si="119"/>
        <v>ROSARIO DE GEA TUDELA_ES_77522712Q_powers</v>
      </c>
      <c r="CR164" s="68" t="s">
        <v>49</v>
      </c>
      <c r="CS164" s="68" t="s">
        <v>49</v>
      </c>
      <c r="CT164" s="61" t="s">
        <v>49</v>
      </c>
      <c r="CU164" s="148">
        <f t="shared" si="100"/>
        <v>1</v>
      </c>
      <c r="CV164" s="56" t="b">
        <v>1</v>
      </c>
      <c r="CW164" s="56" t="b">
        <v>1</v>
      </c>
      <c r="CX164" s="152"/>
      <c r="CY164" s="208"/>
      <c r="CZ164" s="208"/>
      <c r="DA164" s="320"/>
      <c r="DB164" s="320"/>
      <c r="DC164" s="208"/>
      <c r="DD164" s="208"/>
      <c r="DE164" s="320"/>
      <c r="DF164" s="320"/>
      <c r="DG164" s="52"/>
      <c r="DH164" s="152"/>
      <c r="DI164" s="152"/>
      <c r="DJ164" s="320"/>
      <c r="DK164" s="320"/>
      <c r="DL164" s="52"/>
      <c r="DM164" s="210"/>
      <c r="DN164" s="208"/>
      <c r="DO164" s="315">
        <v>43073</v>
      </c>
      <c r="DP164" s="338"/>
      <c r="DQ164" s="940"/>
      <c r="DR164" s="342"/>
      <c r="DS164" s="522"/>
      <c r="DT164" s="69" t="s">
        <v>49</v>
      </c>
      <c r="DU164" s="69"/>
      <c r="DV164" s="87"/>
      <c r="DW164" s="87"/>
      <c r="DX164" s="87"/>
      <c r="DY164" s="87"/>
      <c r="DZ164" s="87"/>
      <c r="EA164" s="359" t="str">
        <f t="shared" si="120"/>
        <v>140</v>
      </c>
      <c r="EB164" s="359">
        <v>140</v>
      </c>
      <c r="EC164" s="88"/>
      <c r="ED164" s="88"/>
      <c r="EE164" s="88" t="e">
        <f>IF(CX163=#REF!,"gleich","ungleich")</f>
        <v>#REF!</v>
      </c>
      <c r="EF164" s="186"/>
      <c r="EG164" s="186"/>
      <c r="EH164" s="186"/>
      <c r="EI164" s="186"/>
      <c r="EJ164" s="186"/>
      <c r="EK164" s="186"/>
      <c r="EL164" s="186"/>
      <c r="EM164" s="173"/>
      <c r="EN164" s="186"/>
      <c r="EO164" s="186"/>
      <c r="EP164" s="724"/>
      <c r="EQ164" s="382" t="s">
        <v>6100</v>
      </c>
      <c r="ER164" s="382" t="s">
        <v>6100</v>
      </c>
      <c r="ES164" s="382"/>
      <c r="ET164" s="108"/>
      <c r="EU164" s="182" t="str">
        <f t="shared" si="121"/>
        <v>ROSARIO DE GEA TUDELA, ES_77522712Q_sinv.pdf</v>
      </c>
    </row>
    <row r="165" spans="1:172" ht="60">
      <c r="A165" s="1000" t="s">
        <v>471</v>
      </c>
      <c r="B165" s="638" t="s">
        <v>2170</v>
      </c>
      <c r="C165" s="338" t="s">
        <v>42</v>
      </c>
      <c r="D165" s="186" t="s">
        <v>327</v>
      </c>
      <c r="E165" s="186" t="s">
        <v>473</v>
      </c>
      <c r="F165" s="186" t="s">
        <v>52</v>
      </c>
      <c r="G165" s="186"/>
      <c r="H165" s="186"/>
      <c r="I165" s="191" t="s">
        <v>2997</v>
      </c>
      <c r="J165" s="191" t="s">
        <v>330</v>
      </c>
      <c r="K165" s="191" t="s">
        <v>2786</v>
      </c>
      <c r="L165" s="571" t="s">
        <v>332</v>
      </c>
      <c r="N165" s="846" t="s">
        <v>1731</v>
      </c>
      <c r="O165" s="384" t="s">
        <v>384</v>
      </c>
      <c r="P165" s="540">
        <v>17</v>
      </c>
      <c r="Q165" s="539">
        <v>1000</v>
      </c>
      <c r="R165" s="540">
        <v>0</v>
      </c>
      <c r="S165" s="338"/>
      <c r="T165" s="63"/>
      <c r="U165" s="63"/>
      <c r="V165" s="425">
        <v>0</v>
      </c>
      <c r="W165" s="425">
        <v>0</v>
      </c>
      <c r="X165" s="919">
        <v>0.75</v>
      </c>
      <c r="Y165" s="425">
        <v>2.5</v>
      </c>
      <c r="Z165" s="41" t="s">
        <v>45</v>
      </c>
      <c r="AA165" s="41" t="s">
        <v>45</v>
      </c>
      <c r="AB165" s="188" t="s">
        <v>3212</v>
      </c>
      <c r="AC165" s="13" t="s">
        <v>7377</v>
      </c>
      <c r="AD165" s="813" t="s">
        <v>5689</v>
      </c>
      <c r="AE165" s="723">
        <v>42928</v>
      </c>
      <c r="AF165" s="56" t="s">
        <v>2252</v>
      </c>
      <c r="AG165" s="419"/>
      <c r="AH165" s="927" t="s">
        <v>38</v>
      </c>
      <c r="AI165" s="63" t="s">
        <v>5764</v>
      </c>
      <c r="AJ165" s="63" t="str">
        <f t="shared" si="122"/>
        <v>NO</v>
      </c>
      <c r="AK165" s="64" t="str">
        <f>VLOOKUP(X165,aux!$G$1:$I$22,2,FALSE)</f>
        <v>zero point seven five</v>
      </c>
      <c r="AL165" s="64" t="str">
        <f>VLOOKUP(X165,aux!$G$1:$J$22,4,FALSE)</f>
        <v>null komma sieben fünf</v>
      </c>
      <c r="AM165" s="214">
        <f t="shared" si="101"/>
        <v>75</v>
      </c>
      <c r="AN165" s="214" t="str">
        <f>IF(INT(AM165)=AM165,EnglishNumber(AM165), _xlfn.CONCAT(EnglishNumber(INT(AM165)), " point ", EnglishNumber(ROUND(INT((AM165 - INT(AM165)) * 10),  0)), " ", EnglishNumber(ROUND((AM165 - INT(AM165))*100 - (INT((AM165-INT(AM165))*10)*10), 0))))</f>
        <v>seventy-five</v>
      </c>
      <c r="AO165" s="214" t="str">
        <f>IF(INT(AM165)=AM165,FctZahl_In_Worten(AM165), _xlfn.CONCAT(FctZahl_In_Worten(INT(AM165)), " komma ", FctZahl_In_Worten(ROUND(INT((AM165 - INT(AM165)) * 10),  0)), " ", FctZahl_In_Worten(ROUND((AM165 - INT(AM165))*100 - (INT((AM165-INT(AM165))*10)*10), 0))))</f>
        <v>fünfundsiebzig</v>
      </c>
      <c r="AP165" s="64" t="str">
        <f>EnglishNumber(Q165)</f>
        <v>one thousand</v>
      </c>
      <c r="AQ165" s="64" t="str">
        <f>FctZahl_In_Worten(Q165)</f>
        <v>eintausend</v>
      </c>
      <c r="AR165" s="64" t="str">
        <f>FctZahl_In_Worten(R165)</f>
        <v>null</v>
      </c>
      <c r="AS165" s="64" t="str">
        <f>VLOOKUP(V165,aux!$K$1:$M$11,2,FALSE)</f>
        <v>zero</v>
      </c>
      <c r="AT165" s="64" t="str">
        <f>VLOOKUP(W165,aux!$K$1:$M$11,2,FALSE)</f>
        <v>zero</v>
      </c>
      <c r="AU165" s="64" t="str">
        <f t="shared" si="102"/>
        <v>For</v>
      </c>
      <c r="AV165" s="49" t="str">
        <f t="shared" si="133"/>
        <v>Sofia lsasi Vicondoa, administrador solidario</v>
      </c>
      <c r="AW165" s="65" t="str">
        <f t="shared" si="104"/>
        <v>ES_B20179040_CPA_EN</v>
      </c>
      <c r="AX165" s="65" t="str">
        <f t="shared" si="105"/>
        <v>ES_B20179040_DoT_EN</v>
      </c>
      <c r="AY165" s="65" t="str">
        <f t="shared" si="106"/>
        <v>ES_B20179040_Dis_EN</v>
      </c>
      <c r="AZ165" s="65" t="str">
        <f t="shared" si="107"/>
        <v>ES_B20179040_CPA_DE</v>
      </c>
      <c r="BA165" s="65" t="str">
        <f t="shared" si="108"/>
        <v>ES_B20179040_DoT_DE</v>
      </c>
      <c r="BB165" s="65" t="str">
        <f t="shared" si="109"/>
        <v>ES_B20179040_CPA_ES</v>
      </c>
      <c r="BC165" s="215" t="str">
        <f t="shared" si="110"/>
        <v>ES_B20179040_DoT_ES</v>
      </c>
      <c r="BD165" s="65" t="str">
        <f t="shared" si="111"/>
        <v>SACYTRANS SL</v>
      </c>
      <c r="BE165" s="64" t="str">
        <f>VLOOKUP(C165,aux!$A$1:$B$260,2,FALSE)</f>
        <v>Spain</v>
      </c>
      <c r="BF165" s="64" t="str">
        <f>VLOOKUP(C165,aux!$A$1:$C$260,3,FALSE)</f>
        <v>Spanien</v>
      </c>
      <c r="BG165" s="66" t="str">
        <f t="shared" si="112"/>
        <v>represented by  Sofia lsasi Vicondoa, administrador solidario</v>
      </c>
      <c r="BH165" s="66" t="str">
        <f t="shared" si="123"/>
        <v>representado por Sofia lsasi Vicondoa, administrador solidario</v>
      </c>
      <c r="BI165" s="66">
        <f t="shared" si="134"/>
        <v>1</v>
      </c>
      <c r="BJ165" s="66" t="str">
        <f t="shared" si="135"/>
        <v/>
      </c>
      <c r="BK165" s="66" t="str">
        <f t="shared" si="135"/>
        <v>and its</v>
      </c>
      <c r="BL165" s="66" t="str">
        <f t="shared" si="124"/>
        <v/>
      </c>
      <c r="BM165" s="66" t="str">
        <f t="shared" si="125"/>
        <v>und</v>
      </c>
      <c r="BN165" s="66" t="str">
        <f t="shared" si="126"/>
        <v/>
      </c>
      <c r="BO165" s="66" t="str">
        <f t="shared" si="127"/>
        <v>y su</v>
      </c>
      <c r="BP165" s="216" t="str">
        <f>VLOOKUP(X165,aux!$G$1:$I$22,3,FALSE)</f>
        <v>cero coma siete cinco</v>
      </c>
      <c r="BQ165" s="66" t="str">
        <f t="shared" si="128"/>
        <v>Por</v>
      </c>
      <c r="BR165" s="66" t="str">
        <f>VLOOKUP(C165,aux!$D$1:$E$307,2,FALSE)</f>
        <v>España</v>
      </c>
      <c r="BS165" s="66" t="str">
        <f t="shared" si="129"/>
        <v>Un Mil</v>
      </c>
      <c r="BT165" s="66" t="str">
        <f t="shared" si="130"/>
        <v>Cero</v>
      </c>
      <c r="BU165" s="66" t="str">
        <f t="shared" si="131"/>
        <v>Cero</v>
      </c>
      <c r="BV165" s="319"/>
      <c r="BW165" s="71" t="s">
        <v>5816</v>
      </c>
      <c r="BX165" s="137">
        <v>42915</v>
      </c>
      <c r="BY165" s="143">
        <v>811261795554</v>
      </c>
      <c r="BZ165" s="137">
        <v>42916</v>
      </c>
      <c r="CA165" s="1112" t="s">
        <v>199</v>
      </c>
      <c r="CB165" s="342">
        <v>42914</v>
      </c>
      <c r="CC165" s="342">
        <v>42914</v>
      </c>
      <c r="CD165" s="614" t="s">
        <v>199</v>
      </c>
      <c r="CE165" s="342">
        <v>42915</v>
      </c>
      <c r="CF165" s="614" t="s">
        <v>199</v>
      </c>
      <c r="CG165" s="342">
        <v>42922</v>
      </c>
      <c r="CH165" s="497"/>
      <c r="CI165" s="155">
        <v>1</v>
      </c>
      <c r="CJ165" s="67" t="s">
        <v>2378</v>
      </c>
      <c r="CK165" s="67" t="s">
        <v>2550</v>
      </c>
      <c r="CL165" s="102" t="str">
        <f t="shared" si="114"/>
        <v>SACYTRANS SL_ ES_B20179040_DOT_EN_2sig</v>
      </c>
      <c r="CM165" s="102" t="str">
        <f t="shared" si="115"/>
        <v>SACYTRANS SL_ES_B20179040_CPA_EN_2sig</v>
      </c>
      <c r="CN165" s="102" t="str">
        <f t="shared" si="116"/>
        <v>SACYTRANS SL_ ES_B20179040_DOT_EN_2sig_stamped</v>
      </c>
      <c r="CO165" s="102" t="str">
        <f t="shared" si="117"/>
        <v>SACYTRANS SL_ES_B20179040_DOT_EN_o</v>
      </c>
      <c r="CP165" s="102" t="str">
        <f t="shared" si="118"/>
        <v>SACYTRANS SL_ES_B20179040_DOT_EN_o_stamped</v>
      </c>
      <c r="CQ165" s="102" t="str">
        <f t="shared" si="119"/>
        <v>SACYTRANS SL_ES_B20179040_powers</v>
      </c>
      <c r="CR165" s="68" t="s">
        <v>49</v>
      </c>
      <c r="CS165" s="68" t="s">
        <v>49</v>
      </c>
      <c r="CT165" s="61" t="s">
        <v>49</v>
      </c>
      <c r="CU165" s="148">
        <f t="shared" si="100"/>
        <v>1</v>
      </c>
      <c r="CV165" s="56" t="b">
        <v>1</v>
      </c>
      <c r="CW165" s="56" t="b">
        <v>1</v>
      </c>
      <c r="CX165" s="52" t="s">
        <v>58</v>
      </c>
      <c r="CY165" s="148">
        <v>1</v>
      </c>
      <c r="CZ165" s="148">
        <v>1</v>
      </c>
      <c r="DA165" s="315">
        <v>42914</v>
      </c>
      <c r="DB165" s="315">
        <v>42914</v>
      </c>
      <c r="DC165" s="148">
        <v>1</v>
      </c>
      <c r="DD165" s="148">
        <v>1</v>
      </c>
      <c r="DE165" s="315" t="s">
        <v>2236</v>
      </c>
      <c r="DF165" s="315" t="s">
        <v>2236</v>
      </c>
      <c r="DG165" s="61"/>
      <c r="DH165" s="61" t="s">
        <v>2232</v>
      </c>
      <c r="DI165" s="61" t="s">
        <v>2232</v>
      </c>
      <c r="DJ165" s="315"/>
      <c r="DK165" s="315"/>
      <c r="DL165" s="61" t="s">
        <v>49</v>
      </c>
      <c r="DM165" s="161"/>
      <c r="DN165" s="148"/>
      <c r="DO165" s="315"/>
      <c r="DP165" s="338"/>
      <c r="DQ165" s="940"/>
      <c r="DR165" s="342"/>
      <c r="DS165" s="522"/>
      <c r="DT165" s="69" t="s">
        <v>49</v>
      </c>
      <c r="DU165" s="69"/>
      <c r="DV165" s="87"/>
      <c r="DW165" s="87"/>
      <c r="DX165" s="87"/>
      <c r="DY165" s="87"/>
      <c r="DZ165" s="87"/>
      <c r="EA165" s="359" t="str">
        <f t="shared" si="120"/>
        <v>141</v>
      </c>
      <c r="EB165" s="359">
        <v>141</v>
      </c>
      <c r="EC165" s="88"/>
      <c r="ED165" s="88"/>
      <c r="EE165" s="88" t="e">
        <f>IF(#REF!=#REF!,"gleich","ungleich")</f>
        <v>#REF!</v>
      </c>
      <c r="EF165" s="186"/>
      <c r="EG165" s="186"/>
      <c r="EH165" s="186"/>
      <c r="EI165" s="186"/>
      <c r="EJ165" s="186"/>
      <c r="EK165" s="186"/>
      <c r="EL165" s="186"/>
      <c r="EM165" s="173"/>
      <c r="EN165" s="186"/>
      <c r="EO165" s="186"/>
      <c r="EP165" s="724"/>
      <c r="EQ165" s="201" t="s">
        <v>6088</v>
      </c>
      <c r="ER165" s="382" t="s">
        <v>6109</v>
      </c>
      <c r="ES165" s="382"/>
      <c r="ET165" s="108"/>
      <c r="EU165" s="182" t="str">
        <f t="shared" si="121"/>
        <v>SACYTRANS SL, ES_B20179040_sinv.pdf</v>
      </c>
    </row>
    <row r="166" spans="1:172" ht="72">
      <c r="A166" s="1000" t="s">
        <v>699</v>
      </c>
      <c r="B166" s="638" t="s">
        <v>4722</v>
      </c>
      <c r="C166" s="338" t="s">
        <v>42</v>
      </c>
      <c r="D166" s="186" t="s">
        <v>701</v>
      </c>
      <c r="E166" s="186"/>
      <c r="F166" s="186"/>
      <c r="G166" s="186"/>
      <c r="H166" s="186"/>
      <c r="I166" s="191" t="s">
        <v>663</v>
      </c>
      <c r="J166" s="191" t="s">
        <v>6732</v>
      </c>
      <c r="K166" s="191" t="s">
        <v>6733</v>
      </c>
      <c r="L166" s="1064" t="s">
        <v>7527</v>
      </c>
      <c r="M166" s="1071" t="s">
        <v>7528</v>
      </c>
      <c r="N166" s="847" t="s">
        <v>766</v>
      </c>
      <c r="O166" s="387"/>
      <c r="P166" s="540"/>
      <c r="Q166" s="539">
        <v>100</v>
      </c>
      <c r="R166" s="540">
        <v>0</v>
      </c>
      <c r="S166" s="338"/>
      <c r="T166" s="63"/>
      <c r="U166" s="63"/>
      <c r="V166" s="425">
        <v>0</v>
      </c>
      <c r="W166" s="425">
        <v>0</v>
      </c>
      <c r="X166" s="919">
        <v>0.75</v>
      </c>
      <c r="Y166" s="425">
        <v>2.5</v>
      </c>
      <c r="Z166" s="41" t="s">
        <v>45</v>
      </c>
      <c r="AA166" s="41" t="s">
        <v>45</v>
      </c>
      <c r="AB166" s="188" t="s">
        <v>3212</v>
      </c>
      <c r="AC166" s="13" t="s">
        <v>7377</v>
      </c>
      <c r="AD166" s="813" t="s">
        <v>5689</v>
      </c>
      <c r="AE166" s="723" t="s">
        <v>7697</v>
      </c>
      <c r="AF166" s="356"/>
      <c r="AG166" s="419"/>
      <c r="AH166" s="927" t="s">
        <v>192</v>
      </c>
      <c r="AI166" s="63" t="s">
        <v>5764</v>
      </c>
      <c r="AJ166" s="63" t="str">
        <f t="shared" si="122"/>
        <v>NO</v>
      </c>
      <c r="AK166" s="64" t="str">
        <f>VLOOKUP(X166,aux!$G$1:$I$22,2,FALSE)</f>
        <v>zero point seven five</v>
      </c>
      <c r="AL166" s="64" t="str">
        <f>VLOOKUP(X166,aux!$G$1:$J$22,4,FALSE)</f>
        <v>null komma sieben fünf</v>
      </c>
      <c r="AM166" s="214">
        <f t="shared" si="101"/>
        <v>75</v>
      </c>
      <c r="AN166" s="214" t="str">
        <f>IF(INT(AM166)=AM166,EnglishNumber(AM166), _xlfn.CONCAT(EnglishNumber(INT(AM166)), " point ", EnglishNumber(ROUND(INT((AM166 - INT(AM166)) * 10),  0)), " ", EnglishNumber(ROUND((AM166 - INT(AM166))*100 - (INT((AM166-INT(AM166))*10)*10), 0))))</f>
        <v>seventy-five</v>
      </c>
      <c r="AO166" s="214" t="str">
        <f>IF(INT(AM166)=AM166,FctZahl_In_Worten(AM166), _xlfn.CONCAT(FctZahl_In_Worten(INT(AM166)), " komma ", FctZahl_In_Worten(ROUND(INT((AM166 - INT(AM166)) * 10),  0)), " ", FctZahl_In_Worten(ROUND((AM166 - INT(AM166))*100 - (INT((AM166-INT(AM166))*10)*10), 0))))</f>
        <v>fünfundsiebzig</v>
      </c>
      <c r="AP166" s="64" t="str">
        <f>EnglishNumber(Q166)</f>
        <v>one hundred</v>
      </c>
      <c r="AQ166" s="64" t="str">
        <f>FctZahl_In_Worten(Q166)</f>
        <v>einhundert</v>
      </c>
      <c r="AR166" s="64" t="str">
        <f>FctZahl_In_Worten(R166)</f>
        <v>null</v>
      </c>
      <c r="AS166" s="64" t="str">
        <f>VLOOKUP(V166,aux!$K$1:$M$11,2,FALSE)</f>
        <v>zero</v>
      </c>
      <c r="AT166" s="64" t="str">
        <f>VLOOKUP(W166,aux!$K$1:$M$11,2,FALSE)</f>
        <v>zero</v>
      </c>
      <c r="AU166" s="64" t="str">
        <f t="shared" si="102"/>
        <v/>
      </c>
      <c r="AV166" s="49" t="str">
        <f t="shared" si="133"/>
        <v/>
      </c>
      <c r="AW166" s="65" t="str">
        <f t="shared" si="104"/>
        <v>ES_53209971T_CPA_EN</v>
      </c>
      <c r="AX166" s="65" t="str">
        <f t="shared" si="105"/>
        <v>ES_53209971T_DoT_EN</v>
      </c>
      <c r="AY166" s="65" t="str">
        <f t="shared" si="106"/>
        <v>ES_53209971T_Dis_EN</v>
      </c>
      <c r="AZ166" s="65" t="str">
        <f t="shared" si="107"/>
        <v>ES_53209971T_CPA_DE</v>
      </c>
      <c r="BA166" s="65" t="str">
        <f t="shared" si="108"/>
        <v>ES_53209971T_DoT_DE</v>
      </c>
      <c r="BB166" s="65" t="str">
        <f t="shared" si="109"/>
        <v>ES_53209971T_CPA_ES</v>
      </c>
      <c r="BC166" s="215" t="str">
        <f t="shared" si="110"/>
        <v>ES_53209971T_DoT_ES</v>
      </c>
      <c r="BD166" s="65" t="str">
        <f t="shared" si="111"/>
        <v>SAEZ CIVERA, PEDRO VICENT</v>
      </c>
      <c r="BE166" s="64" t="str">
        <f>VLOOKUP(C166,aux!$A$1:$B$260,2,FALSE)</f>
        <v>Spain</v>
      </c>
      <c r="BF166" s="64" t="str">
        <f>VLOOKUP(C166,aux!$A$1:$C$260,3,FALSE)</f>
        <v>Spanien</v>
      </c>
      <c r="BG166" s="66" t="str">
        <f t="shared" si="112"/>
        <v/>
      </c>
      <c r="BH166" s="66" t="str">
        <f t="shared" si="123"/>
        <v/>
      </c>
      <c r="BI166" s="66">
        <f t="shared" si="134"/>
        <v>0</v>
      </c>
      <c r="BJ166" s="66" t="str">
        <f>IF(H166="","","and its")</f>
        <v/>
      </c>
      <c r="BK166" s="66"/>
      <c r="BL166" s="66" t="str">
        <f t="shared" si="124"/>
        <v/>
      </c>
      <c r="BM166" s="66" t="str">
        <f t="shared" si="125"/>
        <v>und</v>
      </c>
      <c r="BN166" s="66" t="str">
        <f t="shared" si="126"/>
        <v/>
      </c>
      <c r="BO166" s="66" t="str">
        <f t="shared" si="127"/>
        <v>y su</v>
      </c>
      <c r="BP166" s="216" t="str">
        <f>VLOOKUP(X166,aux!$G$1:$I$22,3,FALSE)</f>
        <v>cero coma siete cinco</v>
      </c>
      <c r="BQ166" s="66" t="str">
        <f t="shared" si="128"/>
        <v>Por</v>
      </c>
      <c r="BR166" s="66" t="str">
        <f>VLOOKUP(C166,aux!$D$1:$E$307,2,FALSE)</f>
        <v>España</v>
      </c>
      <c r="BS166" s="66" t="str">
        <f t="shared" si="129"/>
        <v>Ciento</v>
      </c>
      <c r="BT166" s="66" t="str">
        <f t="shared" si="130"/>
        <v>Cero</v>
      </c>
      <c r="BU166" s="66" t="str">
        <f t="shared" si="131"/>
        <v>Cero</v>
      </c>
      <c r="BV166" s="137"/>
      <c r="BW166" s="51"/>
      <c r="BX166" s="137"/>
      <c r="BY166" s="143"/>
      <c r="BZ166" s="137"/>
      <c r="CA166" s="1112">
        <v>42920</v>
      </c>
      <c r="CB166" s="342">
        <v>42920</v>
      </c>
      <c r="CC166" s="342">
        <v>42921</v>
      </c>
      <c r="CD166" s="614" t="s">
        <v>199</v>
      </c>
      <c r="CE166" s="342">
        <v>42922</v>
      </c>
      <c r="CF166" s="614" t="s">
        <v>199</v>
      </c>
      <c r="CG166" s="342">
        <v>42922</v>
      </c>
      <c r="CH166" s="497"/>
      <c r="CI166" s="155">
        <v>1</v>
      </c>
      <c r="CJ166" s="67" t="s">
        <v>2379</v>
      </c>
      <c r="CK166" s="67" t="s">
        <v>2551</v>
      </c>
      <c r="CL166" s="102" t="str">
        <f t="shared" si="114"/>
        <v>SAEZ CIVERA, PEDRO VICENT_ ES_53209971T_DOT_EN_2sig</v>
      </c>
      <c r="CM166" s="102" t="str">
        <f t="shared" si="115"/>
        <v>SAEZ CIVERA, PEDRO VICENT_ES_53209971T_CPA_EN_2sig</v>
      </c>
      <c r="CN166" s="102" t="str">
        <f t="shared" si="116"/>
        <v>SAEZ CIVERA, PEDRO VICENT_ ES_53209971T_DOT_EN_2sig_stamped</v>
      </c>
      <c r="CO166" s="102" t="str">
        <f t="shared" si="117"/>
        <v>SAEZ CIVERA, PEDRO VICENT_ES_53209971T_DOT_EN_o</v>
      </c>
      <c r="CP166" s="102" t="str">
        <f t="shared" si="118"/>
        <v>SAEZ CIVERA, PEDRO VICENT_ES_53209971T_DOT_EN_o_stamped</v>
      </c>
      <c r="CQ166" s="102" t="str">
        <f t="shared" si="119"/>
        <v>SAEZ CIVERA, PEDRO VICENT_ES_53209971T_powers</v>
      </c>
      <c r="CR166" s="68" t="s">
        <v>49</v>
      </c>
      <c r="CS166" s="68" t="s">
        <v>49</v>
      </c>
      <c r="CT166" s="61" t="s">
        <v>49</v>
      </c>
      <c r="CU166" s="148">
        <f t="shared" si="100"/>
        <v>1</v>
      </c>
      <c r="CV166" s="56" t="s">
        <v>2117</v>
      </c>
      <c r="CW166" s="56" t="s">
        <v>2120</v>
      </c>
      <c r="CX166" s="52"/>
      <c r="CY166" s="148"/>
      <c r="CZ166" s="148"/>
      <c r="DA166" s="315"/>
      <c r="DB166" s="315"/>
      <c r="DC166" s="148"/>
      <c r="DD166" s="148"/>
      <c r="DE166" s="315"/>
      <c r="DF166" s="315"/>
      <c r="DG166" s="61"/>
      <c r="DH166" s="61"/>
      <c r="DI166" s="61"/>
      <c r="DJ166" s="315"/>
      <c r="DK166" s="315"/>
      <c r="DL166" s="61"/>
      <c r="DM166" s="161"/>
      <c r="DN166" s="148"/>
      <c r="DO166" s="315" t="s">
        <v>2827</v>
      </c>
      <c r="DP166" s="338"/>
      <c r="DQ166" s="940"/>
      <c r="DR166" s="342"/>
      <c r="DS166" s="522"/>
      <c r="DT166" s="69" t="s">
        <v>1469</v>
      </c>
      <c r="DU166" s="69"/>
      <c r="DV166" s="87"/>
      <c r="DW166" s="87"/>
      <c r="DX166" s="87"/>
      <c r="DY166" s="87"/>
      <c r="DZ166" s="723">
        <v>42928</v>
      </c>
      <c r="EA166" s="359" t="str">
        <f t="shared" si="120"/>
        <v>142</v>
      </c>
      <c r="EB166" s="359">
        <v>142</v>
      </c>
      <c r="EC166" s="88"/>
      <c r="ED166" s="88"/>
      <c r="EE166" s="88" t="e">
        <f>IF(CX165=#REF!,"gleich","ungleich")</f>
        <v>#REF!</v>
      </c>
      <c r="EF166" s="186"/>
      <c r="EG166" s="186"/>
      <c r="EH166" s="186"/>
      <c r="EI166" s="186"/>
      <c r="EJ166" s="186"/>
      <c r="EK166" s="186"/>
      <c r="EL166" s="186"/>
      <c r="EM166" s="173"/>
      <c r="EN166" s="186"/>
      <c r="EO166" s="186"/>
      <c r="EP166" s="724"/>
      <c r="EQ166" s="382" t="s">
        <v>6100</v>
      </c>
      <c r="ER166" s="382" t="s">
        <v>6100</v>
      </c>
      <c r="ES166" s="382"/>
      <c r="ET166" s="108"/>
      <c r="EU166" s="182" t="str">
        <f t="shared" si="121"/>
        <v>SAEZ CIVERA, PEDRO VICENT, ES_53209971T_sinv.pdf</v>
      </c>
    </row>
    <row r="167" spans="1:172" ht="89.25">
      <c r="A167" s="1000" t="s">
        <v>793</v>
      </c>
      <c r="B167" s="638" t="s">
        <v>4723</v>
      </c>
      <c r="C167" s="338" t="s">
        <v>42</v>
      </c>
      <c r="D167" s="186" t="s">
        <v>3314</v>
      </c>
      <c r="E167" s="186"/>
      <c r="F167" s="186"/>
      <c r="G167" s="186"/>
      <c r="H167" s="186"/>
      <c r="I167" s="191" t="s">
        <v>663</v>
      </c>
      <c r="J167" s="191" t="s">
        <v>6732</v>
      </c>
      <c r="K167" s="191" t="s">
        <v>6733</v>
      </c>
      <c r="L167" s="1064" t="s">
        <v>7527</v>
      </c>
      <c r="M167" s="1071" t="s">
        <v>7528</v>
      </c>
      <c r="N167" s="847" t="s">
        <v>766</v>
      </c>
      <c r="O167" s="387"/>
      <c r="P167" s="540"/>
      <c r="Q167" s="539">
        <v>100</v>
      </c>
      <c r="R167" s="540">
        <v>0</v>
      </c>
      <c r="S167" s="338"/>
      <c r="T167" s="63"/>
      <c r="U167" s="63"/>
      <c r="V167" s="425">
        <v>0</v>
      </c>
      <c r="W167" s="425">
        <v>0</v>
      </c>
      <c r="X167" s="919">
        <v>0.75</v>
      </c>
      <c r="Y167" s="425">
        <v>2.5</v>
      </c>
      <c r="Z167" s="41" t="s">
        <v>45</v>
      </c>
      <c r="AA167" s="41" t="s">
        <v>45</v>
      </c>
      <c r="AB167" s="188" t="s">
        <v>3212</v>
      </c>
      <c r="AC167" s="13" t="s">
        <v>7377</v>
      </c>
      <c r="AD167" s="813" t="s">
        <v>5689</v>
      </c>
      <c r="AE167" s="723" t="s">
        <v>7697</v>
      </c>
      <c r="AF167" s="356"/>
      <c r="AG167" s="419"/>
      <c r="AH167" s="927" t="s">
        <v>192</v>
      </c>
      <c r="AI167" s="63" t="s">
        <v>5764</v>
      </c>
      <c r="AJ167" s="63" t="str">
        <f t="shared" si="122"/>
        <v>NO</v>
      </c>
      <c r="AK167" s="64" t="str">
        <f>VLOOKUP(X167,aux!$G$1:$I$22,2,FALSE)</f>
        <v>zero point seven five</v>
      </c>
      <c r="AL167" s="64" t="str">
        <f>VLOOKUP(X167,aux!$G$1:$J$22,4,FALSE)</f>
        <v>null komma sieben fünf</v>
      </c>
      <c r="AM167" s="214">
        <f t="shared" si="101"/>
        <v>75</v>
      </c>
      <c r="AN167" s="214" t="str">
        <f>IF(INT(AM167)=AM167,EnglishNumber(AM167), _xlfn.CONCAT(EnglishNumber(INT(AM167)), " point ", EnglishNumber(ROUND(INT((AM167 - INT(AM167)) * 10),  0)), " ", EnglishNumber(ROUND((AM167 - INT(AM167))*100 - (INT((AM167-INT(AM167))*10)*10), 0))))</f>
        <v>seventy-five</v>
      </c>
      <c r="AO167" s="214" t="str">
        <f>IF(INT(AM167)=AM167,FctZahl_In_Worten(AM167), _xlfn.CONCAT(FctZahl_In_Worten(INT(AM167)), " komma ", FctZahl_In_Worten(ROUND(INT((AM167 - INT(AM167)) * 10),  0)), " ", FctZahl_In_Worten(ROUND((AM167 - INT(AM167))*100 - (INT((AM167-INT(AM167))*10)*10), 0))))</f>
        <v>fünfundsiebzig</v>
      </c>
      <c r="AP167" s="64" t="str">
        <f>EnglishNumber(Q167)</f>
        <v>one hundred</v>
      </c>
      <c r="AQ167" s="64" t="str">
        <f>FctZahl_In_Worten(Q167)</f>
        <v>einhundert</v>
      </c>
      <c r="AR167" s="64" t="str">
        <f>FctZahl_In_Worten(R167)</f>
        <v>null</v>
      </c>
      <c r="AS167" s="64" t="str">
        <f>VLOOKUP(V167,aux!$K$1:$M$11,2,FALSE)</f>
        <v>zero</v>
      </c>
      <c r="AT167" s="64" t="str">
        <f>VLOOKUP(W167,aux!$K$1:$M$11,2,FALSE)</f>
        <v>zero</v>
      </c>
      <c r="AU167" s="64" t="str">
        <f t="shared" si="102"/>
        <v/>
      </c>
      <c r="AV167" s="49" t="str">
        <f t="shared" si="133"/>
        <v/>
      </c>
      <c r="AW167" s="65" t="str">
        <f t="shared" si="104"/>
        <v>ES_22534436W_CPA_EN</v>
      </c>
      <c r="AX167" s="65" t="str">
        <f t="shared" si="105"/>
        <v>ES_22534436W_DoT_EN</v>
      </c>
      <c r="AY167" s="65" t="str">
        <f t="shared" si="106"/>
        <v>ES_22534436W_Dis_EN</v>
      </c>
      <c r="AZ167" s="65" t="str">
        <f t="shared" si="107"/>
        <v>ES_22534436W_CPA_DE</v>
      </c>
      <c r="BA167" s="65" t="str">
        <f t="shared" si="108"/>
        <v>ES_22534436W_DoT_DE</v>
      </c>
      <c r="BB167" s="65" t="str">
        <f t="shared" si="109"/>
        <v>ES_22534436W_CPA_ES</v>
      </c>
      <c r="BC167" s="215" t="str">
        <f t="shared" si="110"/>
        <v>ES_22534436W_DoT_ES</v>
      </c>
      <c r="BD167" s="65" t="str">
        <f t="shared" si="111"/>
        <v>SALCEDO CASTELLAR MARIA DOLORES</v>
      </c>
      <c r="BE167" s="64" t="str">
        <f>VLOOKUP(C167,aux!$A$1:$B$260,2,FALSE)</f>
        <v>Spain</v>
      </c>
      <c r="BF167" s="64" t="str">
        <f>VLOOKUP(C167,aux!$A$1:$C$260,3,FALSE)</f>
        <v>Spanien</v>
      </c>
      <c r="BG167" s="66" t="str">
        <f t="shared" si="112"/>
        <v/>
      </c>
      <c r="BH167" s="66" t="str">
        <f t="shared" si="123"/>
        <v/>
      </c>
      <c r="BI167" s="66">
        <f t="shared" si="134"/>
        <v>0</v>
      </c>
      <c r="BJ167" s="66"/>
      <c r="BK167" s="66"/>
      <c r="BL167" s="66" t="str">
        <f t="shared" si="124"/>
        <v/>
      </c>
      <c r="BM167" s="66" t="str">
        <f t="shared" si="125"/>
        <v>und</v>
      </c>
      <c r="BN167" s="66" t="str">
        <f t="shared" si="126"/>
        <v/>
      </c>
      <c r="BO167" s="66" t="str">
        <f t="shared" si="127"/>
        <v>y su</v>
      </c>
      <c r="BP167" s="216" t="str">
        <f>VLOOKUP(X167,aux!$G$1:$I$22,3,FALSE)</f>
        <v>cero coma siete cinco</v>
      </c>
      <c r="BQ167" s="66" t="str">
        <f t="shared" si="128"/>
        <v>Por</v>
      </c>
      <c r="BR167" s="66" t="str">
        <f>VLOOKUP(C167,aux!$D$1:$E$307,2,FALSE)</f>
        <v>España</v>
      </c>
      <c r="BS167" s="66" t="str">
        <f t="shared" si="129"/>
        <v>Ciento</v>
      </c>
      <c r="BT167" s="66" t="str">
        <f t="shared" si="130"/>
        <v>Cero</v>
      </c>
      <c r="BU167" s="66" t="str">
        <f t="shared" si="131"/>
        <v>Cero</v>
      </c>
      <c r="BV167" s="137"/>
      <c r="BW167" s="51"/>
      <c r="BX167" s="137"/>
      <c r="BY167" s="143"/>
      <c r="BZ167" s="137"/>
      <c r="CA167" s="1112">
        <v>42921</v>
      </c>
      <c r="CB167" s="342">
        <v>42921</v>
      </c>
      <c r="CC167" s="342">
        <v>42921</v>
      </c>
      <c r="CD167" s="614" t="s">
        <v>199</v>
      </c>
      <c r="CE167" s="342">
        <v>42922</v>
      </c>
      <c r="CF167" s="614" t="s">
        <v>199</v>
      </c>
      <c r="CG167" s="342">
        <v>42926</v>
      </c>
      <c r="CH167" s="497"/>
      <c r="CI167" s="155"/>
      <c r="CJ167" s="67" t="s">
        <v>2380</v>
      </c>
      <c r="CK167" s="67" t="s">
        <v>2552</v>
      </c>
      <c r="CL167" s="102" t="str">
        <f t="shared" si="114"/>
        <v>SALCEDO CASTELLAR MARIA DOLORES_ ES_22534436W_DOT_EN_2sig</v>
      </c>
      <c r="CM167" s="102" t="str">
        <f t="shared" si="115"/>
        <v>SALCEDO CASTELLAR MARIA DOLORES_ES_22534436W_CPA_EN_2sig</v>
      </c>
      <c r="CN167" s="102" t="str">
        <f t="shared" si="116"/>
        <v>SALCEDO CASTELLAR MARIA DOLORES_ ES_22534436W_DOT_EN_2sig_stamped</v>
      </c>
      <c r="CO167" s="102" t="str">
        <f t="shared" si="117"/>
        <v>SALCEDO CASTELLAR MARIA DOLORES_ES_22534436W_DOT_EN_o</v>
      </c>
      <c r="CP167" s="102" t="str">
        <f t="shared" si="118"/>
        <v>SALCEDO CASTELLAR MARIA DOLORES_ES_22534436W_DOT_EN_o_stamped</v>
      </c>
      <c r="CQ167" s="102" t="str">
        <f t="shared" si="119"/>
        <v>SALCEDO CASTELLAR MARIA DOLORES_ES_22534436W_powers</v>
      </c>
      <c r="CR167" s="68" t="s">
        <v>49</v>
      </c>
      <c r="CS167" s="68" t="s">
        <v>49</v>
      </c>
      <c r="CT167" s="61" t="s">
        <v>49</v>
      </c>
      <c r="CU167" s="148">
        <f t="shared" si="100"/>
        <v>1</v>
      </c>
      <c r="CV167" s="56" t="s">
        <v>2117</v>
      </c>
      <c r="CW167" s="56" t="s">
        <v>2120</v>
      </c>
      <c r="CX167" s="52"/>
      <c r="CY167" s="148" t="s">
        <v>2233</v>
      </c>
      <c r="CZ167" s="148" t="s">
        <v>2233</v>
      </c>
      <c r="DA167" s="315" t="s">
        <v>2233</v>
      </c>
      <c r="DB167" s="315" t="s">
        <v>2233</v>
      </c>
      <c r="DC167" s="148">
        <v>1</v>
      </c>
      <c r="DD167" s="148">
        <v>0</v>
      </c>
      <c r="DE167" s="315" t="s">
        <v>159</v>
      </c>
      <c r="DF167" s="315" t="s">
        <v>159</v>
      </c>
      <c r="DG167" s="61" t="s">
        <v>49</v>
      </c>
      <c r="DH167" s="61" t="s">
        <v>2238</v>
      </c>
      <c r="DI167" s="61" t="s">
        <v>2238</v>
      </c>
      <c r="DJ167" s="315"/>
      <c r="DK167" s="315"/>
      <c r="DL167" s="61" t="s">
        <v>49</v>
      </c>
      <c r="DM167" s="161"/>
      <c r="DN167" s="148"/>
      <c r="DO167" s="315" t="s">
        <v>2827</v>
      </c>
      <c r="DP167" s="338"/>
      <c r="DQ167" s="940"/>
      <c r="DR167" s="342"/>
      <c r="DS167" s="522"/>
      <c r="DT167" s="69" t="s">
        <v>1469</v>
      </c>
      <c r="DU167" s="69"/>
      <c r="DV167" s="87"/>
      <c r="DW167" s="87"/>
      <c r="DX167" s="87"/>
      <c r="DY167" s="87"/>
      <c r="DZ167" s="723">
        <v>42928</v>
      </c>
      <c r="EA167" s="359" t="str">
        <f t="shared" si="120"/>
        <v>143</v>
      </c>
      <c r="EB167" s="359">
        <v>143</v>
      </c>
      <c r="EC167" s="88"/>
      <c r="ED167" s="88"/>
      <c r="EE167" s="88" t="e">
        <f>IF(CX166=#REF!,"gleich","ungleich")</f>
        <v>#REF!</v>
      </c>
      <c r="EF167" s="186"/>
      <c r="EG167" s="186"/>
      <c r="EH167" s="186"/>
      <c r="EI167" s="186"/>
      <c r="EJ167" s="186"/>
      <c r="EK167" s="186"/>
      <c r="EL167" s="186"/>
      <c r="EM167" s="173"/>
      <c r="EN167" s="186"/>
      <c r="EO167" s="186"/>
      <c r="EP167" s="724"/>
      <c r="EQ167" s="382" t="s">
        <v>6100</v>
      </c>
      <c r="ER167" s="382" t="s">
        <v>6100</v>
      </c>
      <c r="ES167" s="382"/>
      <c r="ET167" s="108"/>
      <c r="EU167" s="182" t="str">
        <f t="shared" si="121"/>
        <v>SALCEDO CASTELLAR MARIA DOLORES, ES_22534436W_sinv.pdf</v>
      </c>
    </row>
    <row r="168" spans="1:172" ht="72">
      <c r="A168" s="530" t="s">
        <v>474</v>
      </c>
      <c r="B168" s="638" t="s">
        <v>2129</v>
      </c>
      <c r="C168" s="338" t="s">
        <v>42</v>
      </c>
      <c r="D168" s="186" t="s">
        <v>476</v>
      </c>
      <c r="E168" s="186" t="s">
        <v>207</v>
      </c>
      <c r="F168" s="445" t="s">
        <v>477</v>
      </c>
      <c r="G168" s="186"/>
      <c r="H168" s="186"/>
      <c r="I168" s="191" t="s">
        <v>208</v>
      </c>
      <c r="J168" s="191" t="s">
        <v>478</v>
      </c>
      <c r="K168" s="191"/>
      <c r="L168" s="571" t="s">
        <v>1899</v>
      </c>
      <c r="N168" s="847" t="s">
        <v>766</v>
      </c>
      <c r="O168" s="387"/>
      <c r="P168" s="540">
        <v>850</v>
      </c>
      <c r="Q168" s="539">
        <v>1000</v>
      </c>
      <c r="R168" s="540">
        <v>0</v>
      </c>
      <c r="S168" s="338"/>
      <c r="T168" s="63"/>
      <c r="U168" s="63"/>
      <c r="V168" s="425">
        <v>100</v>
      </c>
      <c r="W168" s="425">
        <v>50</v>
      </c>
      <c r="X168" s="919">
        <v>0.75</v>
      </c>
      <c r="Y168" s="425">
        <v>2.5</v>
      </c>
      <c r="Z168" s="41" t="s">
        <v>45</v>
      </c>
      <c r="AA168" s="41" t="s">
        <v>45</v>
      </c>
      <c r="AB168" s="188" t="s">
        <v>3212</v>
      </c>
      <c r="AC168" s="13" t="s">
        <v>7377</v>
      </c>
      <c r="AD168" s="813" t="s">
        <v>5689</v>
      </c>
      <c r="AE168" s="723">
        <v>42928</v>
      </c>
      <c r="AF168" s="356"/>
      <c r="AG168" s="419"/>
      <c r="AH168" s="927" t="s">
        <v>38</v>
      </c>
      <c r="AI168" s="63" t="s">
        <v>5764</v>
      </c>
      <c r="AJ168" s="63" t="str">
        <f t="shared" si="122"/>
        <v>NO</v>
      </c>
      <c r="AK168" s="64" t="str">
        <f>VLOOKUP(X168,aux!$G$1:$I$22,2,FALSE)</f>
        <v>zero point seven five</v>
      </c>
      <c r="AL168" s="64" t="str">
        <f>VLOOKUP(X168,aux!$G$1:$J$22,4,FALSE)</f>
        <v>null komma sieben fünf</v>
      </c>
      <c r="AM168" s="214">
        <f t="shared" si="101"/>
        <v>75</v>
      </c>
      <c r="AN168" s="214" t="str">
        <f>IF(INT(AM168)=AM168,EnglishNumber(AM168), _xlfn.CONCAT(EnglishNumber(INT(AM168)), " point ", EnglishNumber(ROUND(INT((AM168 - INT(AM168)) * 10),  0)), " ", EnglishNumber(ROUND((AM168 - INT(AM168))*100 - (INT((AM168-INT(AM168))*10)*10), 0))))</f>
        <v>seventy-five</v>
      </c>
      <c r="AO168" s="214" t="str">
        <f>IF(INT(AM168)=AM168,FctZahl_In_Worten(AM168), _xlfn.CONCAT(FctZahl_In_Worten(INT(AM168)), " komma ", FctZahl_In_Worten(ROUND(INT((AM168 - INT(AM168)) * 10),  0)), " ", FctZahl_In_Worten(ROUND((AM168 - INT(AM168))*100 - (INT((AM168-INT(AM168))*10)*10), 0))))</f>
        <v>fünfundsiebzig</v>
      </c>
      <c r="AP168" s="64" t="str">
        <f>EnglishNumber(Q168)</f>
        <v>one thousand</v>
      </c>
      <c r="AQ168" s="64" t="str">
        <f>FctZahl_In_Worten(Q168)</f>
        <v>eintausend</v>
      </c>
      <c r="AR168" s="64" t="str">
        <f>FctZahl_In_Worten(R168)</f>
        <v>null</v>
      </c>
      <c r="AS168" s="64" t="str">
        <f>VLOOKUP(V168,aux!$K$1:$M$11,2,FALSE)</f>
        <v>one hundred</v>
      </c>
      <c r="AT168" s="64" t="str">
        <f>VLOOKUP(W168,aux!$K$1:$M$11,2,FALSE)</f>
        <v>fifty</v>
      </c>
      <c r="AU168" s="64" t="str">
        <f t="shared" si="102"/>
        <v>For</v>
      </c>
      <c r="AV168" s="49" t="str">
        <f t="shared" si="133"/>
        <v>FERNANDO SERRADILLA FERNANDEZ, Apoderado</v>
      </c>
      <c r="AW168" s="65" t="str">
        <f t="shared" si="104"/>
        <v>ES_A20038394_CPA_EN</v>
      </c>
      <c r="AX168" s="65" t="str">
        <f t="shared" si="105"/>
        <v>ES_A20038394_DoT_EN</v>
      </c>
      <c r="AY168" s="65" t="str">
        <f t="shared" si="106"/>
        <v>ES_A20038394_Dis_EN</v>
      </c>
      <c r="AZ168" s="65" t="str">
        <f t="shared" si="107"/>
        <v>ES_A20038394_CPA_DE</v>
      </c>
      <c r="BA168" s="65" t="str">
        <f t="shared" si="108"/>
        <v>ES_A20038394_DoT_DE</v>
      </c>
      <c r="BB168" s="65" t="str">
        <f t="shared" si="109"/>
        <v>ES_A20038394_CPA_ES</v>
      </c>
      <c r="BC168" s="215" t="str">
        <f t="shared" si="110"/>
        <v>ES_A20038394_DoT_ES</v>
      </c>
      <c r="BD168" s="65" t="str">
        <f t="shared" si="111"/>
        <v>SAN JOSE-LOPEZ SA</v>
      </c>
      <c r="BE168" s="64" t="str">
        <f>VLOOKUP(C168,aux!$A$1:$B$260,2,FALSE)</f>
        <v>Spain</v>
      </c>
      <c r="BF168" s="64" t="str">
        <f>VLOOKUP(C168,aux!$A$1:$C$260,3,FALSE)</f>
        <v>Spanien</v>
      </c>
      <c r="BG168" s="66" t="str">
        <f t="shared" si="112"/>
        <v>represented by  FERNANDO SERRADILLA FERNANDEZ, Apoderado</v>
      </c>
      <c r="BH168" s="66" t="str">
        <f t="shared" si="123"/>
        <v>representado por FERNANDO SERRADILLA FERNANDEZ, Apoderado</v>
      </c>
      <c r="BI168" s="66">
        <f t="shared" si="134"/>
        <v>1</v>
      </c>
      <c r="BJ168" s="66" t="str">
        <f>IF(H168="","","and its")</f>
        <v/>
      </c>
      <c r="BK168" s="66" t="str">
        <f>IF(I168="","","and its")</f>
        <v>and its</v>
      </c>
      <c r="BL168" s="66" t="str">
        <f t="shared" si="124"/>
        <v/>
      </c>
      <c r="BM168" s="66" t="str">
        <f t="shared" si="125"/>
        <v>und</v>
      </c>
      <c r="BN168" s="66" t="str">
        <f t="shared" si="126"/>
        <v/>
      </c>
      <c r="BO168" s="66" t="str">
        <f t="shared" si="127"/>
        <v>y su</v>
      </c>
      <c r="BP168" s="216" t="str">
        <f>VLOOKUP(X168,aux!$G$1:$I$22,3,FALSE)</f>
        <v>cero coma siete cinco</v>
      </c>
      <c r="BQ168" s="66" t="str">
        <f t="shared" si="128"/>
        <v>Por</v>
      </c>
      <c r="BR168" s="66" t="str">
        <f>VLOOKUP(C168,aux!$D$1:$E$307,2,FALSE)</f>
        <v>España</v>
      </c>
      <c r="BS168" s="66" t="str">
        <f t="shared" si="129"/>
        <v>Un Mil</v>
      </c>
      <c r="BT168" s="66" t="str">
        <f t="shared" si="130"/>
        <v>Ciento</v>
      </c>
      <c r="BU168" s="66" t="str">
        <f t="shared" si="131"/>
        <v>Cincuenta</v>
      </c>
      <c r="BV168" s="137"/>
      <c r="BW168" s="51"/>
      <c r="BX168" s="137"/>
      <c r="BY168" s="143"/>
      <c r="BZ168" s="137"/>
      <c r="CA168" s="1112">
        <v>42920</v>
      </c>
      <c r="CB168" s="342">
        <v>42920</v>
      </c>
      <c r="CC168" s="342">
        <v>42921</v>
      </c>
      <c r="CD168" s="614" t="s">
        <v>199</v>
      </c>
      <c r="CE168" s="342">
        <v>42923</v>
      </c>
      <c r="CF168" s="614" t="s">
        <v>199</v>
      </c>
      <c r="CG168" s="342">
        <v>42923</v>
      </c>
      <c r="CH168" s="497"/>
      <c r="CI168" s="155">
        <v>2</v>
      </c>
      <c r="CJ168" s="67" t="s">
        <v>2381</v>
      </c>
      <c r="CK168" s="67" t="s">
        <v>2553</v>
      </c>
      <c r="CL168" s="102" t="str">
        <f t="shared" si="114"/>
        <v>SAN JOSE-LOPEZ SA_ ES_A20038394_DOT_EN_2sig</v>
      </c>
      <c r="CM168" s="102" t="str">
        <f t="shared" si="115"/>
        <v>SAN JOSE-LOPEZ SA_ES_A20038394_CPA_EN_2sig</v>
      </c>
      <c r="CN168" s="102" t="str">
        <f t="shared" si="116"/>
        <v>SAN JOSE-LOPEZ SA_ ES_A20038394_DOT_EN_2sig_stamped</v>
      </c>
      <c r="CO168" s="102" t="str">
        <f t="shared" si="117"/>
        <v>SAN JOSE-LOPEZ SA_ES_A20038394_DOT_EN_o</v>
      </c>
      <c r="CP168" s="102" t="str">
        <f t="shared" si="118"/>
        <v>SAN JOSE-LOPEZ SA_ES_A20038394_DOT_EN_o_stamped</v>
      </c>
      <c r="CQ168" s="102" t="str">
        <f t="shared" si="119"/>
        <v>SAN JOSE-LOPEZ SA_ES_A20038394_powers</v>
      </c>
      <c r="CR168" s="68" t="s">
        <v>49</v>
      </c>
      <c r="CS168" s="68" t="s">
        <v>49</v>
      </c>
      <c r="CT168" s="61" t="s">
        <v>49</v>
      </c>
      <c r="CU168" s="148">
        <f t="shared" si="100"/>
        <v>2</v>
      </c>
      <c r="CV168" s="56" t="s">
        <v>2117</v>
      </c>
      <c r="CW168" s="56" t="s">
        <v>2120</v>
      </c>
      <c r="CX168" s="152"/>
      <c r="CY168" s="208"/>
      <c r="CZ168" s="208"/>
      <c r="DA168" s="320"/>
      <c r="DB168" s="320"/>
      <c r="DC168" s="208"/>
      <c r="DD168" s="208"/>
      <c r="DE168" s="320"/>
      <c r="DF168" s="320"/>
      <c r="DG168" s="152"/>
      <c r="DH168" s="152"/>
      <c r="DI168" s="152"/>
      <c r="DJ168" s="320"/>
      <c r="DK168" s="320"/>
      <c r="DL168" s="152"/>
      <c r="DM168" s="210"/>
      <c r="DN168" s="208"/>
      <c r="DO168" s="315">
        <v>43075</v>
      </c>
      <c r="DP168" s="338"/>
      <c r="DQ168" s="940"/>
      <c r="DR168" s="342"/>
      <c r="DS168" s="522"/>
      <c r="DT168" s="69" t="s">
        <v>1469</v>
      </c>
      <c r="DU168" s="69"/>
      <c r="DV168" s="87"/>
      <c r="DW168" s="87"/>
      <c r="DX168" s="87"/>
      <c r="DY168" s="87"/>
      <c r="DZ168" s="87"/>
      <c r="EA168" s="359" t="str">
        <f t="shared" si="120"/>
        <v>144</v>
      </c>
      <c r="EB168" s="359">
        <v>144</v>
      </c>
      <c r="EC168" s="88"/>
      <c r="ED168" s="88"/>
      <c r="EE168" s="88" t="e">
        <f>IF(CX167=#REF!,"gleich","ungleich")</f>
        <v>#REF!</v>
      </c>
      <c r="EF168" s="186"/>
      <c r="EG168" s="186"/>
      <c r="EH168" s="186"/>
      <c r="EI168" s="186"/>
      <c r="EJ168" s="186"/>
      <c r="EK168" s="186"/>
      <c r="EL168" s="186"/>
      <c r="EM168" s="173"/>
      <c r="EN168" s="186"/>
      <c r="EO168" s="186"/>
      <c r="EP168" s="724"/>
      <c r="EQ168" s="186" t="s">
        <v>6089</v>
      </c>
      <c r="ER168" s="186" t="s">
        <v>6111</v>
      </c>
      <c r="ES168" s="186"/>
      <c r="ET168" s="108"/>
      <c r="EU168" s="182" t="str">
        <f t="shared" si="121"/>
        <v>SAN JOSE-LOPEZ SA, ES_A20038394_sinv.pdf</v>
      </c>
    </row>
    <row r="169" spans="1:172" ht="72">
      <c r="A169" s="1000" t="s">
        <v>702</v>
      </c>
      <c r="B169" s="638" t="s">
        <v>4724</v>
      </c>
      <c r="C169" s="338" t="s">
        <v>42</v>
      </c>
      <c r="D169" s="186" t="s">
        <v>704</v>
      </c>
      <c r="E169" s="445"/>
      <c r="F169" s="186"/>
      <c r="G169" s="186"/>
      <c r="H169" s="186"/>
      <c r="I169" s="191" t="s">
        <v>663</v>
      </c>
      <c r="J169" s="297" t="s">
        <v>6732</v>
      </c>
      <c r="K169" s="191" t="s">
        <v>6733</v>
      </c>
      <c r="L169" s="1064" t="s">
        <v>7527</v>
      </c>
      <c r="M169" s="1071" t="s">
        <v>7528</v>
      </c>
      <c r="N169" s="847" t="s">
        <v>766</v>
      </c>
      <c r="O169" s="387"/>
      <c r="P169" s="540"/>
      <c r="Q169" s="539">
        <v>100</v>
      </c>
      <c r="R169" s="540">
        <v>0</v>
      </c>
      <c r="S169" s="338"/>
      <c r="T169" s="63"/>
      <c r="U169" s="63"/>
      <c r="V169" s="425">
        <v>0</v>
      </c>
      <c r="W169" s="425">
        <v>0</v>
      </c>
      <c r="X169" s="919">
        <v>0.75</v>
      </c>
      <c r="Y169" s="425">
        <v>2.5</v>
      </c>
      <c r="Z169" s="41" t="s">
        <v>45</v>
      </c>
      <c r="AA169" s="41" t="s">
        <v>45</v>
      </c>
      <c r="AB169" s="188" t="s">
        <v>3212</v>
      </c>
      <c r="AC169" s="13" t="s">
        <v>7377</v>
      </c>
      <c r="AD169" s="813" t="s">
        <v>5689</v>
      </c>
      <c r="AE169" s="723">
        <v>42928</v>
      </c>
      <c r="AF169" s="356"/>
      <c r="AG169" s="297"/>
      <c r="AH169" s="927" t="s">
        <v>192</v>
      </c>
      <c r="AI169" s="63" t="s">
        <v>5764</v>
      </c>
      <c r="AJ169" s="63" t="str">
        <f t="shared" si="122"/>
        <v>NO</v>
      </c>
      <c r="AK169" s="64" t="str">
        <f>VLOOKUP(X169,aux!$G$1:$I$22,2,FALSE)</f>
        <v>zero point seven five</v>
      </c>
      <c r="AL169" s="64" t="str">
        <f>VLOOKUP(X169,aux!$G$1:$J$22,4,FALSE)</f>
        <v>null komma sieben fünf</v>
      </c>
      <c r="AM169" s="214">
        <f t="shared" si="101"/>
        <v>75</v>
      </c>
      <c r="AN169" s="214" t="str">
        <f>IF(INT(AM169)=AM169,EnglishNumber(AM169), _xlfn.CONCAT(EnglishNumber(INT(AM169)), " point ", EnglishNumber(ROUND(INT((AM169 - INT(AM169)) * 10),  0)), " ", EnglishNumber(ROUND((AM169 - INT(AM169))*100 - (INT((AM169-INT(AM169))*10)*10), 0))))</f>
        <v>seventy-five</v>
      </c>
      <c r="AO169" s="214" t="str">
        <f>IF(INT(AM169)=AM169,FctZahl_In_Worten(AM169), _xlfn.CONCAT(FctZahl_In_Worten(INT(AM169)), " komma ", FctZahl_In_Worten(ROUND(INT((AM169 - INT(AM169)) * 10),  0)), " ", FctZahl_In_Worten(ROUND((AM169 - INT(AM169))*100 - (INT((AM169-INT(AM169))*10)*10), 0))))</f>
        <v>fünfundsiebzig</v>
      </c>
      <c r="AP169" s="64" t="str">
        <f>EnglishNumber(Q169)</f>
        <v>one hundred</v>
      </c>
      <c r="AQ169" s="64" t="str">
        <f>FctZahl_In_Worten(Q169)</f>
        <v>einhundert</v>
      </c>
      <c r="AR169" s="64" t="str">
        <f>FctZahl_In_Worten(R169)</f>
        <v>null</v>
      </c>
      <c r="AS169" s="64" t="str">
        <f>VLOOKUP(V169,aux!$K$1:$M$11,2,FALSE)</f>
        <v>zero</v>
      </c>
      <c r="AT169" s="64" t="str">
        <f>VLOOKUP(W169,aux!$K$1:$M$11,2,FALSE)</f>
        <v>zero</v>
      </c>
      <c r="AU169" s="64" t="str">
        <f t="shared" si="102"/>
        <v/>
      </c>
      <c r="AV169" s="49" t="str">
        <f t="shared" si="133"/>
        <v/>
      </c>
      <c r="AW169" s="65" t="str">
        <f t="shared" si="104"/>
        <v>ES_29204575A_CPA_EN</v>
      </c>
      <c r="AX169" s="65" t="str">
        <f t="shared" si="105"/>
        <v>ES_29204575A_DoT_EN</v>
      </c>
      <c r="AY169" s="65" t="str">
        <f t="shared" si="106"/>
        <v>ES_29204575A_Dis_EN</v>
      </c>
      <c r="AZ169" s="65" t="str">
        <f t="shared" si="107"/>
        <v>ES_29204575A_CPA_DE</v>
      </c>
      <c r="BA169" s="65" t="str">
        <f t="shared" si="108"/>
        <v>ES_29204575A_DoT_DE</v>
      </c>
      <c r="BB169" s="65" t="str">
        <f t="shared" si="109"/>
        <v>ES_29204575A_CPA_ES</v>
      </c>
      <c r="BC169" s="215" t="str">
        <f t="shared" si="110"/>
        <v>ES_29204575A_DoT_ES</v>
      </c>
      <c r="BD169" s="65" t="str">
        <f t="shared" si="111"/>
        <v>SANCHO SORIA, JOSE</v>
      </c>
      <c r="BE169" s="64" t="str">
        <f>VLOOKUP(C169,aux!$A$1:$B$260,2,FALSE)</f>
        <v>Spain</v>
      </c>
      <c r="BF169" s="64" t="str">
        <f>VLOOKUP(C169,aux!$A$1:$C$260,3,FALSE)</f>
        <v>Spanien</v>
      </c>
      <c r="BG169" s="66" t="str">
        <f t="shared" si="112"/>
        <v/>
      </c>
      <c r="BH169" s="66" t="str">
        <f t="shared" si="123"/>
        <v/>
      </c>
      <c r="BI169" s="66">
        <f t="shared" si="134"/>
        <v>0</v>
      </c>
      <c r="BJ169" s="66" t="str">
        <f>IF(H169="","","and its")</f>
        <v/>
      </c>
      <c r="BK169" s="66"/>
      <c r="BL169" s="66" t="str">
        <f t="shared" si="124"/>
        <v/>
      </c>
      <c r="BM169" s="66" t="str">
        <f t="shared" si="125"/>
        <v>und</v>
      </c>
      <c r="BN169" s="66" t="str">
        <f t="shared" si="126"/>
        <v/>
      </c>
      <c r="BO169" s="66" t="str">
        <f t="shared" si="127"/>
        <v>y su</v>
      </c>
      <c r="BP169" s="216" t="str">
        <f>VLOOKUP(X169,aux!$G$1:$I$22,3,FALSE)</f>
        <v>cero coma siete cinco</v>
      </c>
      <c r="BQ169" s="66" t="str">
        <f t="shared" si="128"/>
        <v>Por</v>
      </c>
      <c r="BR169" s="66" t="str">
        <f>VLOOKUP(C169,aux!$D$1:$E$307,2,FALSE)</f>
        <v>España</v>
      </c>
      <c r="BS169" s="66" t="str">
        <f t="shared" si="129"/>
        <v>Ciento</v>
      </c>
      <c r="BT169" s="66" t="str">
        <f t="shared" si="130"/>
        <v>Cero</v>
      </c>
      <c r="BU169" s="66" t="str">
        <f t="shared" si="131"/>
        <v>Cero</v>
      </c>
      <c r="BV169" s="137"/>
      <c r="BW169" s="51"/>
      <c r="BX169" s="137"/>
      <c r="BY169" s="143"/>
      <c r="BZ169" s="137"/>
      <c r="CA169" s="1112">
        <v>42920</v>
      </c>
      <c r="CB169" s="342">
        <v>42920</v>
      </c>
      <c r="CC169" s="342">
        <v>42921</v>
      </c>
      <c r="CD169" s="617" t="s">
        <v>199</v>
      </c>
      <c r="CE169" s="342">
        <v>42922</v>
      </c>
      <c r="CF169" s="617" t="s">
        <v>199</v>
      </c>
      <c r="CG169" s="342">
        <v>42922</v>
      </c>
      <c r="CH169" s="497"/>
      <c r="CI169" s="155"/>
      <c r="CJ169" s="67" t="s">
        <v>2382</v>
      </c>
      <c r="CK169" s="67" t="s">
        <v>2554</v>
      </c>
      <c r="CL169" s="102" t="str">
        <f t="shared" si="114"/>
        <v>SANCHO SORIA, JOSE_ ES_29204575A_DOT_EN_2sig</v>
      </c>
      <c r="CM169" s="102" t="str">
        <f t="shared" si="115"/>
        <v>SANCHO SORIA, JOSE_ES_29204575A_CPA_EN_2sig</v>
      </c>
      <c r="CN169" s="102" t="str">
        <f t="shared" si="116"/>
        <v>SANCHO SORIA, JOSE_ ES_29204575A_DOT_EN_2sig_stamped</v>
      </c>
      <c r="CO169" s="102" t="str">
        <f t="shared" si="117"/>
        <v>SANCHO SORIA, JOSE_ES_29204575A_DOT_EN_o</v>
      </c>
      <c r="CP169" s="102" t="str">
        <f t="shared" si="118"/>
        <v>SANCHO SORIA, JOSE_ES_29204575A_DOT_EN_o_stamped</v>
      </c>
      <c r="CQ169" s="102" t="str">
        <f t="shared" si="119"/>
        <v>SANCHO SORIA, JOSE_ES_29204575A_powers</v>
      </c>
      <c r="CR169" s="68" t="s">
        <v>49</v>
      </c>
      <c r="CS169" s="68" t="s">
        <v>49</v>
      </c>
      <c r="CT169" s="52" t="s">
        <v>49</v>
      </c>
      <c r="CU169" s="148">
        <f t="shared" si="100"/>
        <v>1</v>
      </c>
      <c r="CV169" s="56" t="s">
        <v>2117</v>
      </c>
      <c r="CW169" s="56" t="s">
        <v>2120</v>
      </c>
      <c r="CX169" s="152"/>
      <c r="CY169" s="208"/>
      <c r="CZ169" s="208"/>
      <c r="DA169" s="320"/>
      <c r="DB169" s="320"/>
      <c r="DC169" s="208"/>
      <c r="DD169" s="208"/>
      <c r="DE169" s="320"/>
      <c r="DF169" s="320"/>
      <c r="DG169" s="152"/>
      <c r="DH169" s="152"/>
      <c r="DI169" s="152"/>
      <c r="DJ169" s="320"/>
      <c r="DK169" s="320"/>
      <c r="DL169" s="152"/>
      <c r="DM169" s="210"/>
      <c r="DN169" s="208"/>
      <c r="DO169" s="315" t="s">
        <v>2827</v>
      </c>
      <c r="DP169" s="338"/>
      <c r="DQ169" s="940"/>
      <c r="DR169" s="342"/>
      <c r="DS169" s="522"/>
      <c r="DT169" s="69" t="s">
        <v>1469</v>
      </c>
      <c r="DU169" s="69"/>
      <c r="DV169" s="87"/>
      <c r="DW169" s="87"/>
      <c r="DX169" s="87"/>
      <c r="DY169" s="87"/>
      <c r="DZ169" s="87"/>
      <c r="EA169" s="359" t="str">
        <f t="shared" si="120"/>
        <v>145</v>
      </c>
      <c r="EB169" s="359">
        <v>145</v>
      </c>
      <c r="EC169" s="88"/>
      <c r="ED169" s="88"/>
      <c r="EE169" s="88" t="e">
        <f>IF(#REF!=#REF!,"gleich","ungleich")</f>
        <v>#REF!</v>
      </c>
      <c r="EF169" s="186"/>
      <c r="EG169" s="186"/>
      <c r="EH169" s="186"/>
      <c r="EI169" s="186"/>
      <c r="EJ169" s="186"/>
      <c r="EK169" s="186"/>
      <c r="EL169" s="186"/>
      <c r="EM169" s="173"/>
      <c r="EN169" s="186"/>
      <c r="EO169" s="186"/>
      <c r="EP169" s="724"/>
      <c r="EQ169" s="382" t="s">
        <v>6100</v>
      </c>
      <c r="ER169" s="382" t="s">
        <v>6100</v>
      </c>
      <c r="ES169" s="382"/>
      <c r="ET169" s="108"/>
      <c r="EU169" s="182" t="str">
        <f t="shared" si="121"/>
        <v>SANCHO SORIA, JOSE, ES_29204575A_sinv.pdf</v>
      </c>
    </row>
    <row r="170" spans="1:172" ht="84">
      <c r="A170" s="1000" t="s">
        <v>479</v>
      </c>
      <c r="B170" s="638" t="s">
        <v>4725</v>
      </c>
      <c r="C170" s="338" t="s">
        <v>42</v>
      </c>
      <c r="D170" s="186" t="s">
        <v>481</v>
      </c>
      <c r="E170" s="186"/>
      <c r="F170" s="186"/>
      <c r="G170" s="186"/>
      <c r="H170" s="186"/>
      <c r="I170" s="191" t="s">
        <v>136</v>
      </c>
      <c r="J170" s="191" t="s">
        <v>137</v>
      </c>
      <c r="K170" s="191" t="s">
        <v>2633</v>
      </c>
      <c r="L170" s="571" t="s">
        <v>139</v>
      </c>
      <c r="N170" s="846" t="s">
        <v>482</v>
      </c>
      <c r="O170" s="384" t="s">
        <v>483</v>
      </c>
      <c r="P170" s="540"/>
      <c r="Q170" s="539">
        <v>100</v>
      </c>
      <c r="R170" s="540">
        <v>0</v>
      </c>
      <c r="S170" s="338"/>
      <c r="T170" s="63"/>
      <c r="U170" s="63"/>
      <c r="V170" s="425">
        <v>0</v>
      </c>
      <c r="W170" s="425">
        <v>0</v>
      </c>
      <c r="X170" s="919">
        <v>0.7</v>
      </c>
      <c r="Y170" s="425">
        <v>2.5</v>
      </c>
      <c r="Z170" s="41" t="s">
        <v>45</v>
      </c>
      <c r="AA170" s="41" t="s">
        <v>45</v>
      </c>
      <c r="AB170" s="188" t="s">
        <v>3212</v>
      </c>
      <c r="AC170" s="13" t="s">
        <v>7377</v>
      </c>
      <c r="AD170" s="813" t="s">
        <v>5689</v>
      </c>
      <c r="AE170" s="723">
        <v>42928</v>
      </c>
      <c r="AF170" s="356"/>
      <c r="AG170" s="419"/>
      <c r="AH170" s="927" t="s">
        <v>192</v>
      </c>
      <c r="AI170" s="63" t="s">
        <v>5764</v>
      </c>
      <c r="AJ170" s="63" t="str">
        <f t="shared" si="122"/>
        <v>NO</v>
      </c>
      <c r="AK170" s="64" t="str">
        <f>VLOOKUP(X170,aux!$G$1:$I$22,2,FALSE)</f>
        <v>zero point seven</v>
      </c>
      <c r="AL170" s="64" t="str">
        <f>VLOOKUP(X170,aux!$G$1:$J$22,4,FALSE)</f>
        <v>null komma sieben</v>
      </c>
      <c r="AM170" s="214">
        <f t="shared" si="101"/>
        <v>70</v>
      </c>
      <c r="AN170" s="214" t="str">
        <f>IF(INT(AM170)=AM170,EnglishNumber(AM170), _xlfn.CONCAT(EnglishNumber(INT(AM170)), " point ", EnglishNumber(ROUND(INT((AM170 - INT(AM170)) * 10),  0)), " ", EnglishNumber(ROUND((AM170 - INT(AM170))*100 - (INT((AM170-INT(AM170))*10)*10), 0))))</f>
        <v>seventy</v>
      </c>
      <c r="AO170" s="214" t="str">
        <f>IF(INT(AM170)=AM170,FctZahl_In_Worten(AM170), _xlfn.CONCAT(FctZahl_In_Worten(INT(AM170)), " komma ", FctZahl_In_Worten(ROUND(INT((AM170 - INT(AM170)) * 10),  0)), " ", FctZahl_In_Worten(ROUND((AM170 - INT(AM170))*100 - (INT((AM170-INT(AM170))*10)*10), 0))))</f>
        <v>siebzig</v>
      </c>
      <c r="AP170" s="64" t="str">
        <f>EnglishNumber(Q170)</f>
        <v>one hundred</v>
      </c>
      <c r="AQ170" s="64" t="str">
        <f>FctZahl_In_Worten(Q170)</f>
        <v>einhundert</v>
      </c>
      <c r="AR170" s="64" t="str">
        <f>FctZahl_In_Worten(R170)</f>
        <v>null</v>
      </c>
      <c r="AS170" s="64" t="str">
        <f>VLOOKUP(V170,aux!$K$1:$M$11,2,FALSE)</f>
        <v>zero</v>
      </c>
      <c r="AT170" s="64" t="str">
        <f>VLOOKUP(W170,aux!$K$1:$M$11,2,FALSE)</f>
        <v>zero</v>
      </c>
      <c r="AU170" s="64" t="str">
        <f t="shared" si="102"/>
        <v/>
      </c>
      <c r="AV170" s="49" t="str">
        <f t="shared" si="133"/>
        <v/>
      </c>
      <c r="AW170" s="65" t="str">
        <f t="shared" si="104"/>
        <v>ES_11050161H_CPA_EN</v>
      </c>
      <c r="AX170" s="65" t="str">
        <f t="shared" si="105"/>
        <v>ES_11050161H_DoT_EN</v>
      </c>
      <c r="AY170" s="65" t="str">
        <f t="shared" si="106"/>
        <v>ES_11050161H_Dis_EN</v>
      </c>
      <c r="AZ170" s="65" t="str">
        <f t="shared" si="107"/>
        <v>ES_11050161H_CPA_DE</v>
      </c>
      <c r="BA170" s="65" t="str">
        <f t="shared" si="108"/>
        <v>ES_11050161H_DoT_DE</v>
      </c>
      <c r="BB170" s="65" t="str">
        <f t="shared" si="109"/>
        <v>ES_11050161H_CPA_ES</v>
      </c>
      <c r="BC170" s="215" t="str">
        <f t="shared" si="110"/>
        <v>ES_11050161H_DoT_ES</v>
      </c>
      <c r="BD170" s="65" t="str">
        <f t="shared" si="111"/>
        <v>SECUNDINO FERNANDEZ FERNANDEZ</v>
      </c>
      <c r="BE170" s="64" t="str">
        <f>VLOOKUP(C170,aux!$A$1:$B$260,2,FALSE)</f>
        <v>Spain</v>
      </c>
      <c r="BF170" s="64" t="str">
        <f>VLOOKUP(C170,aux!$A$1:$C$260,3,FALSE)</f>
        <v>Spanien</v>
      </c>
      <c r="BG170" s="66" t="str">
        <f t="shared" si="112"/>
        <v/>
      </c>
      <c r="BH170" s="66" t="str">
        <f t="shared" si="123"/>
        <v/>
      </c>
      <c r="BI170" s="66">
        <f t="shared" si="134"/>
        <v>0</v>
      </c>
      <c r="BJ170" s="66" t="str">
        <f>IF(H170="","","and its")</f>
        <v/>
      </c>
      <c r="BK170" s="66" t="str">
        <f>IF(I170="","","and its")</f>
        <v>and its</v>
      </c>
      <c r="BL170" s="66" t="str">
        <f t="shared" si="124"/>
        <v/>
      </c>
      <c r="BM170" s="66" t="str">
        <f t="shared" si="125"/>
        <v>und</v>
      </c>
      <c r="BN170" s="66" t="str">
        <f t="shared" si="126"/>
        <v/>
      </c>
      <c r="BO170" s="66" t="str">
        <f t="shared" si="127"/>
        <v>y su</v>
      </c>
      <c r="BP170" s="216" t="str">
        <f>VLOOKUP(X170,aux!$G$1:$I$22,3,FALSE)</f>
        <v xml:space="preserve">cero coma siete </v>
      </c>
      <c r="BQ170" s="66" t="str">
        <f t="shared" si="128"/>
        <v>Por</v>
      </c>
      <c r="BR170" s="66" t="str">
        <f>VLOOKUP(C170,aux!$D$1:$E$307,2,FALSE)</f>
        <v>España</v>
      </c>
      <c r="BS170" s="66" t="str">
        <f t="shared" si="129"/>
        <v>Ciento</v>
      </c>
      <c r="BT170" s="66" t="str">
        <f t="shared" si="130"/>
        <v>Cero</v>
      </c>
      <c r="BU170" s="66" t="str">
        <f t="shared" si="131"/>
        <v>Cero</v>
      </c>
      <c r="BV170" s="137"/>
      <c r="BW170" s="51"/>
      <c r="BX170" s="137"/>
      <c r="BY170" s="143"/>
      <c r="BZ170" s="137"/>
      <c r="CA170" s="1112">
        <v>42920</v>
      </c>
      <c r="CB170" s="342">
        <v>42920</v>
      </c>
      <c r="CC170" s="342">
        <v>42920</v>
      </c>
      <c r="CD170" s="617" t="s">
        <v>199</v>
      </c>
      <c r="CE170" s="342">
        <v>42921</v>
      </c>
      <c r="CF170" s="617" t="s">
        <v>199</v>
      </c>
      <c r="CG170" s="342">
        <v>42922</v>
      </c>
      <c r="CH170" s="497"/>
      <c r="CI170" s="155">
        <v>1</v>
      </c>
      <c r="CJ170" s="67" t="s">
        <v>2383</v>
      </c>
      <c r="CK170" s="67" t="s">
        <v>2555</v>
      </c>
      <c r="CL170" s="102" t="str">
        <f t="shared" si="114"/>
        <v>SECUNDINO FERNANDEZ FERNANDEZ_ ES_11050161H_DOT_EN_2sig</v>
      </c>
      <c r="CM170" s="102" t="str">
        <f t="shared" si="115"/>
        <v>SECUNDINO FERNANDEZ FERNANDEZ_ES_11050161H_CPA_EN_2sig</v>
      </c>
      <c r="CN170" s="102" t="str">
        <f t="shared" si="116"/>
        <v>SECUNDINO FERNANDEZ FERNANDEZ_ ES_11050161H_DOT_EN_2sig_stamped</v>
      </c>
      <c r="CO170" s="102" t="str">
        <f t="shared" si="117"/>
        <v>SECUNDINO FERNANDEZ FERNANDEZ_ES_11050161H_DOT_EN_o</v>
      </c>
      <c r="CP170" s="102" t="str">
        <f t="shared" si="118"/>
        <v>SECUNDINO FERNANDEZ FERNANDEZ_ES_11050161H_DOT_EN_o_stamped</v>
      </c>
      <c r="CQ170" s="102" t="str">
        <f t="shared" si="119"/>
        <v>SECUNDINO FERNANDEZ FERNANDEZ_ES_11050161H_powers</v>
      </c>
      <c r="CR170" s="68" t="s">
        <v>49</v>
      </c>
      <c r="CS170" s="68" t="s">
        <v>49</v>
      </c>
      <c r="CT170" s="61" t="s">
        <v>49</v>
      </c>
      <c r="CU170" s="148">
        <f t="shared" si="100"/>
        <v>1</v>
      </c>
      <c r="CV170" s="56" t="b">
        <v>1</v>
      </c>
      <c r="CW170" s="56" t="b">
        <v>1</v>
      </c>
      <c r="CX170" s="52"/>
      <c r="CY170" s="148"/>
      <c r="CZ170" s="148"/>
      <c r="DA170" s="315"/>
      <c r="DB170" s="315"/>
      <c r="DC170" s="148"/>
      <c r="DD170" s="148"/>
      <c r="DE170" s="315"/>
      <c r="DF170" s="315"/>
      <c r="DG170" s="61"/>
      <c r="DH170" s="61"/>
      <c r="DI170" s="61"/>
      <c r="DJ170" s="315"/>
      <c r="DK170" s="315"/>
      <c r="DL170" s="61"/>
      <c r="DM170" s="161"/>
      <c r="DN170" s="148"/>
      <c r="DO170" s="315" t="s">
        <v>3001</v>
      </c>
      <c r="DP170" s="338"/>
      <c r="DQ170" s="940"/>
      <c r="DR170" s="342"/>
      <c r="DS170" s="522"/>
      <c r="DT170" s="69" t="s">
        <v>49</v>
      </c>
      <c r="DU170" s="69"/>
      <c r="DV170" s="87"/>
      <c r="DW170" s="87"/>
      <c r="DX170" s="87"/>
      <c r="DY170" s="87"/>
      <c r="DZ170" s="87"/>
      <c r="EA170" s="359" t="str">
        <f t="shared" si="120"/>
        <v>146</v>
      </c>
      <c r="EB170" s="359">
        <v>146</v>
      </c>
      <c r="EC170" s="88"/>
      <c r="ED170" s="88"/>
      <c r="EE170" s="88" t="e">
        <f>IF(CX169=#REF!,"gleich","ungleich")</f>
        <v>#REF!</v>
      </c>
      <c r="EF170" s="186"/>
      <c r="EG170" s="186"/>
      <c r="EH170" s="186"/>
      <c r="EI170" s="186"/>
      <c r="EJ170" s="186"/>
      <c r="EK170" s="186"/>
      <c r="EL170" s="186"/>
      <c r="EM170" s="173"/>
      <c r="EN170" s="186"/>
      <c r="EO170" s="186"/>
      <c r="EP170" s="724"/>
      <c r="EQ170" s="382" t="s">
        <v>6100</v>
      </c>
      <c r="ER170" s="382" t="s">
        <v>6100</v>
      </c>
      <c r="ES170" s="382"/>
      <c r="ET170" s="108"/>
      <c r="EU170" s="182" t="str">
        <f t="shared" si="121"/>
        <v>SECUNDINO FERNANDEZ FERNANDEZ, ES_11050161H_sinv.pdf</v>
      </c>
      <c r="EV170" s="169"/>
      <c r="EW170" s="169"/>
      <c r="EX170" s="169"/>
      <c r="EY170" s="169"/>
      <c r="EZ170" s="169"/>
      <c r="FA170" s="169"/>
      <c r="FB170" s="169"/>
      <c r="FC170" s="169"/>
      <c r="FD170" s="169"/>
      <c r="FE170" s="169"/>
      <c r="FF170" s="169"/>
      <c r="FG170" s="169"/>
      <c r="FH170" s="169"/>
      <c r="FI170" s="169"/>
      <c r="FJ170" s="169"/>
      <c r="FK170" s="169"/>
      <c r="FL170" s="169"/>
      <c r="FM170" s="169"/>
      <c r="FN170" s="169"/>
      <c r="FO170" s="169"/>
      <c r="FP170" s="169"/>
    </row>
    <row r="171" spans="1:172" ht="72">
      <c r="A171" s="1000" t="s">
        <v>484</v>
      </c>
      <c r="B171" s="638" t="s">
        <v>4726</v>
      </c>
      <c r="C171" s="338" t="s">
        <v>42</v>
      </c>
      <c r="D171" s="186" t="s">
        <v>486</v>
      </c>
      <c r="E171" s="186"/>
      <c r="F171" s="186"/>
      <c r="G171" s="186"/>
      <c r="H171" s="186"/>
      <c r="I171" s="191" t="s">
        <v>136</v>
      </c>
      <c r="J171" s="191" t="s">
        <v>137</v>
      </c>
      <c r="K171" s="191" t="s">
        <v>2633</v>
      </c>
      <c r="L171" s="571" t="s">
        <v>139</v>
      </c>
      <c r="N171" s="846" t="s">
        <v>487</v>
      </c>
      <c r="O171" s="384" t="s">
        <v>488</v>
      </c>
      <c r="P171" s="540">
        <v>4</v>
      </c>
      <c r="Q171" s="539">
        <v>100</v>
      </c>
      <c r="R171" s="540">
        <v>0</v>
      </c>
      <c r="S171" s="338"/>
      <c r="T171" s="63"/>
      <c r="U171" s="63"/>
      <c r="V171" s="425">
        <v>0</v>
      </c>
      <c r="W171" s="425">
        <v>0</v>
      </c>
      <c r="X171" s="919">
        <v>0.7</v>
      </c>
      <c r="Y171" s="425">
        <v>2.5</v>
      </c>
      <c r="Z171" s="41" t="s">
        <v>45</v>
      </c>
      <c r="AA171" s="41" t="s">
        <v>45</v>
      </c>
      <c r="AB171" s="188" t="s">
        <v>3212</v>
      </c>
      <c r="AC171" s="13" t="s">
        <v>7377</v>
      </c>
      <c r="AD171" s="813" t="s">
        <v>5689</v>
      </c>
      <c r="AE171" s="723">
        <v>42928</v>
      </c>
      <c r="AF171" s="356"/>
      <c r="AG171" s="419"/>
      <c r="AH171" s="927" t="s">
        <v>192</v>
      </c>
      <c r="AI171" s="63" t="s">
        <v>5764</v>
      </c>
      <c r="AJ171" s="63" t="str">
        <f t="shared" si="122"/>
        <v>NO</v>
      </c>
      <c r="AK171" s="64" t="str">
        <f>VLOOKUP(X171,aux!$G$1:$I$22,2,FALSE)</f>
        <v>zero point seven</v>
      </c>
      <c r="AL171" s="64" t="str">
        <f>VLOOKUP(X171,aux!$G$1:$J$22,4,FALSE)</f>
        <v>null komma sieben</v>
      </c>
      <c r="AM171" s="214">
        <f t="shared" si="101"/>
        <v>70</v>
      </c>
      <c r="AN171" s="214" t="str">
        <f>IF(INT(AM171)=AM171,EnglishNumber(AM171), _xlfn.CONCAT(EnglishNumber(INT(AM171)), " point ", EnglishNumber(ROUND(INT((AM171 - INT(AM171)) * 10),  0)), " ", EnglishNumber(ROUND((AM171 - INT(AM171))*100 - (INT((AM171-INT(AM171))*10)*10), 0))))</f>
        <v>seventy</v>
      </c>
      <c r="AO171" s="214" t="str">
        <f>IF(INT(AM171)=AM171,FctZahl_In_Worten(AM171), _xlfn.CONCAT(FctZahl_In_Worten(INT(AM171)), " komma ", FctZahl_In_Worten(ROUND(INT((AM171 - INT(AM171)) * 10),  0)), " ", FctZahl_In_Worten(ROUND((AM171 - INT(AM171))*100 - (INT((AM171-INT(AM171))*10)*10), 0))))</f>
        <v>siebzig</v>
      </c>
      <c r="AP171" s="64" t="str">
        <f>EnglishNumber(Q171)</f>
        <v>one hundred</v>
      </c>
      <c r="AQ171" s="64" t="str">
        <f>FctZahl_In_Worten(Q171)</f>
        <v>einhundert</v>
      </c>
      <c r="AR171" s="64" t="str">
        <f>FctZahl_In_Worten(R171)</f>
        <v>null</v>
      </c>
      <c r="AS171" s="64" t="str">
        <f>VLOOKUP(V171,aux!$K$1:$M$11,2,FALSE)</f>
        <v>zero</v>
      </c>
      <c r="AT171" s="64" t="str">
        <f>VLOOKUP(W171,aux!$K$1:$M$11,2,FALSE)</f>
        <v>zero</v>
      </c>
      <c r="AU171" s="64" t="str">
        <f t="shared" si="102"/>
        <v/>
      </c>
      <c r="AV171" s="49" t="str">
        <f t="shared" si="133"/>
        <v/>
      </c>
      <c r="AW171" s="65" t="str">
        <f t="shared" si="104"/>
        <v>ES_43718823D_CPA_EN</v>
      </c>
      <c r="AX171" s="65" t="str">
        <f t="shared" si="105"/>
        <v>ES_43718823D_DoT_EN</v>
      </c>
      <c r="AY171" s="65" t="str">
        <f t="shared" si="106"/>
        <v>ES_43718823D_Dis_EN</v>
      </c>
      <c r="AZ171" s="65" t="str">
        <f t="shared" si="107"/>
        <v>ES_43718823D_CPA_DE</v>
      </c>
      <c r="BA171" s="65" t="str">
        <f t="shared" si="108"/>
        <v>ES_43718823D_DoT_DE</v>
      </c>
      <c r="BB171" s="65" t="str">
        <f t="shared" si="109"/>
        <v>ES_43718823D_CPA_ES</v>
      </c>
      <c r="BC171" s="215" t="str">
        <f t="shared" si="110"/>
        <v>ES_43718823D_DoT_ES</v>
      </c>
      <c r="BD171" s="65" t="str">
        <f t="shared" si="111"/>
        <v>SERGIO CUESTA ARENAS</v>
      </c>
      <c r="BE171" s="64" t="str">
        <f>VLOOKUP(C171,aux!$A$1:$B$260,2,FALSE)</f>
        <v>Spain</v>
      </c>
      <c r="BF171" s="64" t="str">
        <f>VLOOKUP(C171,aux!$A$1:$C$260,3,FALSE)</f>
        <v>Spanien</v>
      </c>
      <c r="BG171" s="66" t="str">
        <f t="shared" si="112"/>
        <v/>
      </c>
      <c r="BH171" s="66" t="str">
        <f t="shared" si="123"/>
        <v/>
      </c>
      <c r="BI171" s="66">
        <f t="shared" si="134"/>
        <v>0</v>
      </c>
      <c r="BJ171" s="66" t="str">
        <f>IF(H171="","","and its")</f>
        <v/>
      </c>
      <c r="BK171" s="66" t="str">
        <f>IF(I171="","","and its")</f>
        <v>and its</v>
      </c>
      <c r="BL171" s="66" t="str">
        <f t="shared" si="124"/>
        <v/>
      </c>
      <c r="BM171" s="66" t="str">
        <f t="shared" si="125"/>
        <v>und</v>
      </c>
      <c r="BN171" s="66" t="str">
        <f t="shared" si="126"/>
        <v/>
      </c>
      <c r="BO171" s="66" t="str">
        <f t="shared" si="127"/>
        <v>y su</v>
      </c>
      <c r="BP171" s="216" t="str">
        <f>VLOOKUP(X171,aux!$G$1:$I$22,3,FALSE)</f>
        <v xml:space="preserve">cero coma siete </v>
      </c>
      <c r="BQ171" s="66" t="str">
        <f t="shared" si="128"/>
        <v>Por</v>
      </c>
      <c r="BR171" s="66" t="str">
        <f>VLOOKUP(C171,aux!$D$1:$E$307,2,FALSE)</f>
        <v>España</v>
      </c>
      <c r="BS171" s="66" t="str">
        <f t="shared" si="129"/>
        <v>Ciento</v>
      </c>
      <c r="BT171" s="66" t="str">
        <f t="shared" si="130"/>
        <v>Cero</v>
      </c>
      <c r="BU171" s="66" t="str">
        <f t="shared" si="131"/>
        <v>Cero</v>
      </c>
      <c r="BV171" s="137"/>
      <c r="BW171" s="51"/>
      <c r="BX171" s="137"/>
      <c r="BY171" s="143"/>
      <c r="BZ171" s="137"/>
      <c r="CA171" s="1112">
        <v>42920</v>
      </c>
      <c r="CB171" s="342">
        <v>42920</v>
      </c>
      <c r="CC171" s="342">
        <v>42920</v>
      </c>
      <c r="CD171" s="617" t="s">
        <v>199</v>
      </c>
      <c r="CE171" s="342">
        <v>42921</v>
      </c>
      <c r="CF171" s="617" t="s">
        <v>199</v>
      </c>
      <c r="CG171" s="342">
        <v>42926</v>
      </c>
      <c r="CH171" s="497"/>
      <c r="CI171" s="155"/>
      <c r="CJ171" s="67" t="s">
        <v>2384</v>
      </c>
      <c r="CK171" s="67" t="s">
        <v>2556</v>
      </c>
      <c r="CL171" s="102" t="str">
        <f t="shared" si="114"/>
        <v>SERGIO CUESTA ARENAS_ ES_43718823D_DOT_EN_2sig</v>
      </c>
      <c r="CM171" s="102" t="str">
        <f t="shared" si="115"/>
        <v>SERGIO CUESTA ARENAS_ES_43718823D_CPA_EN_2sig</v>
      </c>
      <c r="CN171" s="102" t="str">
        <f t="shared" si="116"/>
        <v>SERGIO CUESTA ARENAS_ ES_43718823D_DOT_EN_2sig_stamped</v>
      </c>
      <c r="CO171" s="102" t="str">
        <f t="shared" si="117"/>
        <v>SERGIO CUESTA ARENAS_ES_43718823D_DOT_EN_o</v>
      </c>
      <c r="CP171" s="102" t="str">
        <f t="shared" si="118"/>
        <v>SERGIO CUESTA ARENAS_ES_43718823D_DOT_EN_o_stamped</v>
      </c>
      <c r="CQ171" s="102" t="str">
        <f t="shared" si="119"/>
        <v>SERGIO CUESTA ARENAS_ES_43718823D_powers</v>
      </c>
      <c r="CR171" s="68" t="s">
        <v>49</v>
      </c>
      <c r="CS171" s="68" t="s">
        <v>49</v>
      </c>
      <c r="CT171" s="61" t="s">
        <v>49</v>
      </c>
      <c r="CU171" s="148">
        <f t="shared" si="100"/>
        <v>1</v>
      </c>
      <c r="CV171" s="56" t="b">
        <v>1</v>
      </c>
      <c r="CW171" s="56" t="b">
        <v>1</v>
      </c>
      <c r="CX171" s="52"/>
      <c r="CY171" s="148"/>
      <c r="CZ171" s="148"/>
      <c r="DA171" s="315"/>
      <c r="DB171" s="315"/>
      <c r="DC171" s="148"/>
      <c r="DD171" s="148"/>
      <c r="DE171" s="315"/>
      <c r="DF171" s="315"/>
      <c r="DG171" s="61"/>
      <c r="DH171" s="61"/>
      <c r="DI171" s="61"/>
      <c r="DJ171" s="315"/>
      <c r="DK171" s="315"/>
      <c r="DL171" s="61"/>
      <c r="DM171" s="161"/>
      <c r="DN171" s="148"/>
      <c r="DO171" s="315" t="s">
        <v>3001</v>
      </c>
      <c r="DP171" s="338"/>
      <c r="DQ171" s="940"/>
      <c r="DR171" s="342"/>
      <c r="DS171" s="522"/>
      <c r="DT171" s="69" t="s">
        <v>49</v>
      </c>
      <c r="DU171" s="69"/>
      <c r="DV171" s="87"/>
      <c r="DW171" s="87"/>
      <c r="DX171" s="87"/>
      <c r="DY171" s="87"/>
      <c r="DZ171" s="87"/>
      <c r="EA171" s="359" t="str">
        <f t="shared" si="120"/>
        <v>147</v>
      </c>
      <c r="EB171" s="359">
        <v>147</v>
      </c>
      <c r="EC171" s="88"/>
      <c r="ED171" s="88"/>
      <c r="EE171" s="88" t="e">
        <f>IF(CX170=#REF!,"gleich","ungleich")</f>
        <v>#REF!</v>
      </c>
      <c r="EF171" s="186"/>
      <c r="EG171" s="186"/>
      <c r="EH171" s="186"/>
      <c r="EI171" s="186"/>
      <c r="EJ171" s="186"/>
      <c r="EK171" s="186"/>
      <c r="EL171" s="186"/>
      <c r="EM171" s="173"/>
      <c r="EN171" s="186"/>
      <c r="EO171" s="186"/>
      <c r="EP171" s="724"/>
      <c r="EQ171" s="382" t="s">
        <v>6100</v>
      </c>
      <c r="ER171" s="382" t="s">
        <v>6100</v>
      </c>
      <c r="ES171" s="382"/>
      <c r="ET171" s="108"/>
      <c r="EU171" s="182" t="str">
        <f t="shared" si="121"/>
        <v>SERGIO CUESTA ARENAS, ES_43718823D_sinv.pdf</v>
      </c>
    </row>
    <row r="172" spans="1:172" ht="72">
      <c r="A172" s="1000" t="s">
        <v>832</v>
      </c>
      <c r="B172" s="638" t="s">
        <v>2169</v>
      </c>
      <c r="C172" s="338" t="s">
        <v>42</v>
      </c>
      <c r="D172" s="186" t="s">
        <v>834</v>
      </c>
      <c r="E172" s="186" t="s">
        <v>820</v>
      </c>
      <c r="F172" s="186" t="s">
        <v>835</v>
      </c>
      <c r="G172" s="186"/>
      <c r="H172" s="186"/>
      <c r="I172" s="191" t="s">
        <v>2817</v>
      </c>
      <c r="J172" s="191" t="s">
        <v>5353</v>
      </c>
      <c r="K172" s="191" t="s">
        <v>5354</v>
      </c>
      <c r="L172" s="571" t="s">
        <v>821</v>
      </c>
      <c r="N172" s="846" t="s">
        <v>2111</v>
      </c>
      <c r="O172" s="384" t="s">
        <v>759</v>
      </c>
      <c r="P172" s="540"/>
      <c r="Q172" s="539">
        <v>1000</v>
      </c>
      <c r="R172" s="540">
        <v>0</v>
      </c>
      <c r="S172" s="338"/>
      <c r="T172" s="63"/>
      <c r="U172" s="63"/>
      <c r="V172" s="425">
        <v>0</v>
      </c>
      <c r="W172" s="425">
        <v>0</v>
      </c>
      <c r="X172" s="919">
        <v>0.75</v>
      </c>
      <c r="Y172" s="425">
        <v>2.5</v>
      </c>
      <c r="Z172" s="41" t="s">
        <v>45</v>
      </c>
      <c r="AA172" s="41" t="s">
        <v>45</v>
      </c>
      <c r="AB172" s="188" t="s">
        <v>3212</v>
      </c>
      <c r="AC172" s="13" t="s">
        <v>7377</v>
      </c>
      <c r="AD172" s="813" t="s">
        <v>5689</v>
      </c>
      <c r="AE172" s="723" t="s">
        <v>7697</v>
      </c>
      <c r="AF172" s="1389" t="s">
        <v>816</v>
      </c>
      <c r="AG172" s="419"/>
      <c r="AH172" s="927" t="s">
        <v>38</v>
      </c>
      <c r="AI172" s="63" t="s">
        <v>5764</v>
      </c>
      <c r="AJ172" s="63" t="str">
        <f t="shared" si="122"/>
        <v>NO</v>
      </c>
      <c r="AK172" s="64" t="str">
        <f>VLOOKUP(X172,aux!$G$1:$I$22,2,FALSE)</f>
        <v>zero point seven five</v>
      </c>
      <c r="AL172" s="64" t="str">
        <f>VLOOKUP(X172,aux!$G$1:$J$22,4,FALSE)</f>
        <v>null komma sieben fünf</v>
      </c>
      <c r="AM172" s="214">
        <f t="shared" si="101"/>
        <v>75</v>
      </c>
      <c r="AN172" s="214" t="str">
        <f>IF(INT(AM172)=AM172,EnglishNumber(AM172), _xlfn.CONCAT(EnglishNumber(INT(AM172)), " point ", EnglishNumber(ROUND(INT((AM172 - INT(AM172)) * 10),  0)), " ", EnglishNumber(ROUND((AM172 - INT(AM172))*100 - (INT((AM172-INT(AM172))*10)*10), 0))))</f>
        <v>seventy-five</v>
      </c>
      <c r="AO172" s="214" t="str">
        <f>IF(INT(AM172)=AM172,FctZahl_In_Worten(AM172), _xlfn.CONCAT(FctZahl_In_Worten(INT(AM172)), " komma ", FctZahl_In_Worten(ROUND(INT((AM172 - INT(AM172)) * 10),  0)), " ", FctZahl_In_Worten(ROUND((AM172 - INT(AM172))*100 - (INT((AM172-INT(AM172))*10)*10), 0))))</f>
        <v>fünfundsiebzig</v>
      </c>
      <c r="AP172" s="64" t="str">
        <f>EnglishNumber(Q172)</f>
        <v>one thousand</v>
      </c>
      <c r="AQ172" s="64" t="str">
        <f>FctZahl_In_Worten(Q172)</f>
        <v>eintausend</v>
      </c>
      <c r="AR172" s="64" t="str">
        <f>FctZahl_In_Worten(R172)</f>
        <v>null</v>
      </c>
      <c r="AS172" s="64" t="str">
        <f>VLOOKUP(V172,aux!$K$1:$M$11,2,FALSE)</f>
        <v>zero</v>
      </c>
      <c r="AT172" s="64" t="str">
        <f>VLOOKUP(W172,aux!$K$1:$M$11,2,FALSE)</f>
        <v>zero</v>
      </c>
      <c r="AU172" s="64" t="str">
        <f t="shared" si="102"/>
        <v>For</v>
      </c>
      <c r="AV172" s="49" t="str">
        <f t="shared" si="133"/>
        <v>JOSEP BAHI PLA, ADMINISTRADOR SOLIDARIO</v>
      </c>
      <c r="AW172" s="65" t="str">
        <f t="shared" si="104"/>
        <v>ES_B17776279_CPA_EN</v>
      </c>
      <c r="AX172" s="65" t="str">
        <f t="shared" si="105"/>
        <v>ES_B17776279_DoT_EN</v>
      </c>
      <c r="AY172" s="65" t="str">
        <f t="shared" si="106"/>
        <v>ES_B17776279_Dis_EN</v>
      </c>
      <c r="AZ172" s="65" t="str">
        <f t="shared" si="107"/>
        <v>ES_B17776279_CPA_DE</v>
      </c>
      <c r="BA172" s="65" t="str">
        <f t="shared" si="108"/>
        <v>ES_B17776279_DoT_DE</v>
      </c>
      <c r="BB172" s="65" t="str">
        <f t="shared" si="109"/>
        <v>ES_B17776279_CPA_ES</v>
      </c>
      <c r="BC172" s="215" t="str">
        <f t="shared" si="110"/>
        <v>ES_B17776279_DoT_ES</v>
      </c>
      <c r="BD172" s="65" t="str">
        <f t="shared" si="111"/>
        <v>SERVIM LOGISTICA SL</v>
      </c>
      <c r="BE172" s="64" t="str">
        <f>VLOOKUP(C172,aux!$A$1:$B$260,2,FALSE)</f>
        <v>Spain</v>
      </c>
      <c r="BF172" s="64" t="str">
        <f>VLOOKUP(C172,aux!$A$1:$C$260,3,FALSE)</f>
        <v>Spanien</v>
      </c>
      <c r="BG172" s="66" t="str">
        <f t="shared" si="112"/>
        <v>represented by  JOSEP BAHI PLA, ADMINISTRADOR SOLIDARIO</v>
      </c>
      <c r="BH172" s="66" t="str">
        <f t="shared" si="123"/>
        <v>representado por JOSEP BAHI PLA, ADMINISTRADOR SOLIDARIO</v>
      </c>
      <c r="BI172" s="66">
        <f t="shared" si="134"/>
        <v>1</v>
      </c>
      <c r="BJ172" s="66"/>
      <c r="BK172" s="66"/>
      <c r="BL172" s="66" t="str">
        <f t="shared" si="124"/>
        <v/>
      </c>
      <c r="BM172" s="66" t="str">
        <f t="shared" si="125"/>
        <v>und</v>
      </c>
      <c r="BN172" s="66" t="str">
        <f t="shared" si="126"/>
        <v/>
      </c>
      <c r="BO172" s="66" t="str">
        <f t="shared" si="127"/>
        <v>y su</v>
      </c>
      <c r="BP172" s="216" t="str">
        <f>VLOOKUP(X172,aux!$G$1:$I$22,3,FALSE)</f>
        <v>cero coma siete cinco</v>
      </c>
      <c r="BQ172" s="66" t="str">
        <f t="shared" si="128"/>
        <v>Por</v>
      </c>
      <c r="BR172" s="66" t="str">
        <f>VLOOKUP(C172,aux!$D$1:$E$307,2,FALSE)</f>
        <v>España</v>
      </c>
      <c r="BS172" s="66" t="str">
        <f t="shared" si="129"/>
        <v>Un Mil</v>
      </c>
      <c r="BT172" s="66" t="str">
        <f t="shared" si="130"/>
        <v>Cero</v>
      </c>
      <c r="BU172" s="66" t="str">
        <f t="shared" si="131"/>
        <v>Cero</v>
      </c>
      <c r="BV172" s="137"/>
      <c r="BW172" s="51"/>
      <c r="BX172" s="137"/>
      <c r="BY172" s="143"/>
      <c r="BZ172" s="137"/>
      <c r="CA172" s="1112">
        <v>42922</v>
      </c>
      <c r="CB172" s="342">
        <v>42921</v>
      </c>
      <c r="CC172" s="342">
        <v>42921</v>
      </c>
      <c r="CD172" s="617" t="s">
        <v>199</v>
      </c>
      <c r="CE172" s="342">
        <v>42922</v>
      </c>
      <c r="CF172" s="617" t="s">
        <v>199</v>
      </c>
      <c r="CG172" s="342">
        <v>42922</v>
      </c>
      <c r="CH172" s="497"/>
      <c r="CI172" s="155">
        <v>1</v>
      </c>
      <c r="CJ172" s="67" t="s">
        <v>2385</v>
      </c>
      <c r="CK172" s="67" t="s">
        <v>2557</v>
      </c>
      <c r="CL172" s="102" t="str">
        <f t="shared" si="114"/>
        <v>SERVIM LOGISTICA SL_ ES_B17776279_DOT_EN_2sig</v>
      </c>
      <c r="CM172" s="102" t="str">
        <f t="shared" si="115"/>
        <v>SERVIM LOGISTICA SL_ES_B17776279_CPA_EN_2sig</v>
      </c>
      <c r="CN172" s="102" t="str">
        <f t="shared" si="116"/>
        <v>SERVIM LOGISTICA SL_ ES_B17776279_DOT_EN_2sig_stamped</v>
      </c>
      <c r="CO172" s="102" t="str">
        <f t="shared" si="117"/>
        <v>SERVIM LOGISTICA SL_ES_B17776279_DOT_EN_o</v>
      </c>
      <c r="CP172" s="102" t="str">
        <f t="shared" si="118"/>
        <v>SERVIM LOGISTICA SL_ES_B17776279_DOT_EN_o_stamped</v>
      </c>
      <c r="CQ172" s="102" t="str">
        <f t="shared" si="119"/>
        <v>SERVIM LOGISTICA SL_ES_B17776279_powers</v>
      </c>
      <c r="CR172" s="68" t="s">
        <v>49</v>
      </c>
      <c r="CS172" s="68" t="s">
        <v>49</v>
      </c>
      <c r="CT172" s="61" t="s">
        <v>49</v>
      </c>
      <c r="CU172" s="148">
        <f t="shared" si="100"/>
        <v>1</v>
      </c>
      <c r="CV172" s="56" t="b">
        <v>1</v>
      </c>
      <c r="CW172" s="56" t="b">
        <v>1</v>
      </c>
      <c r="CX172" s="152"/>
      <c r="CY172" s="208"/>
      <c r="CZ172" s="208"/>
      <c r="DA172" s="320"/>
      <c r="DB172" s="320"/>
      <c r="DC172" s="208"/>
      <c r="DD172" s="208"/>
      <c r="DE172" s="320"/>
      <c r="DF172" s="320"/>
      <c r="DG172" s="52"/>
      <c r="DH172" s="152"/>
      <c r="DI172" s="152"/>
      <c r="DJ172" s="320"/>
      <c r="DK172" s="320"/>
      <c r="DL172" s="52"/>
      <c r="DM172" s="210"/>
      <c r="DN172" s="208"/>
      <c r="DO172" s="315">
        <v>43073</v>
      </c>
      <c r="DP172" s="338"/>
      <c r="DQ172" s="940"/>
      <c r="DR172" s="342"/>
      <c r="DS172" s="522"/>
      <c r="DT172" s="69" t="s">
        <v>49</v>
      </c>
      <c r="DU172" s="69"/>
      <c r="DV172" s="87"/>
      <c r="DW172" s="87"/>
      <c r="DX172" s="87"/>
      <c r="DY172" s="87"/>
      <c r="DZ172" s="723">
        <v>42928</v>
      </c>
      <c r="EA172" s="359" t="str">
        <f t="shared" si="120"/>
        <v>148</v>
      </c>
      <c r="EB172" s="359">
        <v>148</v>
      </c>
      <c r="EC172" s="88"/>
      <c r="ED172" s="88"/>
      <c r="EE172" s="88" t="e">
        <f>IF(CX171=#REF!,"gleich","ungleich")</f>
        <v>#REF!</v>
      </c>
      <c r="EF172" s="186"/>
      <c r="EG172" s="186"/>
      <c r="EH172" s="186"/>
      <c r="EI172" s="186"/>
      <c r="EJ172" s="186"/>
      <c r="EK172" s="186"/>
      <c r="EL172" s="186"/>
      <c r="EM172" s="173"/>
      <c r="EN172" s="186"/>
      <c r="EO172" s="186"/>
      <c r="EP172" s="445"/>
      <c r="EQ172" s="382" t="s">
        <v>6088</v>
      </c>
      <c r="ER172" s="382" t="s">
        <v>6109</v>
      </c>
      <c r="ES172" s="382"/>
      <c r="ET172" s="108"/>
      <c r="EU172" s="182" t="str">
        <f t="shared" si="121"/>
        <v>SERVIM LOGISTICA SL, ES_B17776279_sinv.pdf</v>
      </c>
    </row>
    <row r="173" spans="1:172" ht="84">
      <c r="A173" s="1000" t="s">
        <v>602</v>
      </c>
      <c r="B173" s="638" t="s">
        <v>2133</v>
      </c>
      <c r="C173" s="338" t="s">
        <v>42</v>
      </c>
      <c r="D173" s="186" t="s">
        <v>604</v>
      </c>
      <c r="E173" s="186" t="s">
        <v>597</v>
      </c>
      <c r="F173" s="186" t="s">
        <v>596</v>
      </c>
      <c r="G173" s="186" t="s">
        <v>598</v>
      </c>
      <c r="H173" s="186" t="s">
        <v>596</v>
      </c>
      <c r="I173" s="191" t="s">
        <v>599</v>
      </c>
      <c r="J173" s="191" t="s">
        <v>6728</v>
      </c>
      <c r="K173" s="191" t="s">
        <v>2025</v>
      </c>
      <c r="L173" s="571" t="s">
        <v>601</v>
      </c>
      <c r="M173" s="199"/>
      <c r="N173" s="846" t="s">
        <v>1739</v>
      </c>
      <c r="O173" s="384" t="s">
        <v>141</v>
      </c>
      <c r="P173" s="540">
        <v>16</v>
      </c>
      <c r="Q173" s="539">
        <v>250</v>
      </c>
      <c r="R173" s="540">
        <v>0</v>
      </c>
      <c r="S173" s="338"/>
      <c r="T173" s="63"/>
      <c r="U173" s="63"/>
      <c r="V173" s="425">
        <v>0</v>
      </c>
      <c r="W173" s="425">
        <v>0</v>
      </c>
      <c r="X173" s="919">
        <v>0.8</v>
      </c>
      <c r="Y173" s="425">
        <v>2.5</v>
      </c>
      <c r="Z173" s="41" t="s">
        <v>45</v>
      </c>
      <c r="AA173" s="41" t="s">
        <v>45</v>
      </c>
      <c r="AB173" s="188" t="s">
        <v>3212</v>
      </c>
      <c r="AC173" s="13" t="s">
        <v>7377</v>
      </c>
      <c r="AD173" s="813" t="s">
        <v>5689</v>
      </c>
      <c r="AE173" s="723">
        <v>42928</v>
      </c>
      <c r="AF173" s="807" t="s">
        <v>2230</v>
      </c>
      <c r="AG173" s="419"/>
      <c r="AH173" s="927" t="s">
        <v>38</v>
      </c>
      <c r="AI173" s="63" t="s">
        <v>5764</v>
      </c>
      <c r="AJ173" s="63" t="str">
        <f t="shared" si="122"/>
        <v>NO</v>
      </c>
      <c r="AK173" s="64" t="str">
        <f>VLOOKUP(X173,aux!$G$1:$I$22,2,FALSE)</f>
        <v>zero point eight</v>
      </c>
      <c r="AL173" s="64" t="str">
        <f>VLOOKUP(X173,aux!$G$1:$J$22,4,FALSE)</f>
        <v>null komma acht</v>
      </c>
      <c r="AM173" s="214">
        <f t="shared" si="101"/>
        <v>80</v>
      </c>
      <c r="AN173" s="214" t="str">
        <f>IF(INT(AM173)=AM173,EnglishNumber(AM173), _xlfn.CONCAT(EnglishNumber(INT(AM173)), " point ", EnglishNumber(ROUND(INT((AM173 - INT(AM173)) * 10),  0)), " ", EnglishNumber(ROUND((AM173 - INT(AM173))*100 - (INT((AM173-INT(AM173))*10)*10), 0))))</f>
        <v>eighty</v>
      </c>
      <c r="AO173" s="214" t="str">
        <f>IF(INT(AM173)=AM173,FctZahl_In_Worten(AM173), _xlfn.CONCAT(FctZahl_In_Worten(INT(AM173)), " komma ", FctZahl_In_Worten(ROUND(INT((AM173 - INT(AM173)) * 10),  0)), " ", FctZahl_In_Worten(ROUND((AM173 - INT(AM173))*100 - (INT((AM173-INT(AM173))*10)*10), 0))))</f>
        <v>achtzig</v>
      </c>
      <c r="AP173" s="64" t="str">
        <f>EnglishNumber(Q173)</f>
        <v>two hundred fifty</v>
      </c>
      <c r="AQ173" s="64" t="str">
        <f>FctZahl_In_Worten(Q173)</f>
        <v>zweihundertfünfzig</v>
      </c>
      <c r="AR173" s="64" t="str">
        <f>FctZahl_In_Worten(R173)</f>
        <v>null</v>
      </c>
      <c r="AS173" s="64" t="str">
        <f>VLOOKUP(V173,aux!$K$1:$M$11,2,FALSE)</f>
        <v>zero</v>
      </c>
      <c r="AT173" s="64" t="str">
        <f>VLOOKUP(W173,aux!$K$1:$M$11,2,FALSE)</f>
        <v>zero</v>
      </c>
      <c r="AU173" s="64" t="str">
        <f t="shared" si="102"/>
        <v>For</v>
      </c>
      <c r="AV173" s="49" t="str">
        <f t="shared" si="133"/>
        <v>ALEJANDO MONTULL, joint attorney and JOSE GARCIA GARCIA, joint attorney</v>
      </c>
      <c r="AW173" s="65" t="str">
        <f t="shared" si="104"/>
        <v>ES_A25007832_CPA_EN</v>
      </c>
      <c r="AX173" s="65" t="str">
        <f t="shared" si="105"/>
        <v>ES_A25007832_DoT_EN</v>
      </c>
      <c r="AY173" s="65" t="str">
        <f t="shared" si="106"/>
        <v>ES_A25007832_Dis_EN</v>
      </c>
      <c r="AZ173" s="65" t="str">
        <f t="shared" si="107"/>
        <v>ES_A25007832_CPA_DE</v>
      </c>
      <c r="BA173" s="65" t="str">
        <f t="shared" si="108"/>
        <v>ES_A25007832_DoT_DE</v>
      </c>
      <c r="BB173" s="65" t="str">
        <f t="shared" si="109"/>
        <v>ES_A25007832_CPA_ES</v>
      </c>
      <c r="BC173" s="215" t="str">
        <f t="shared" si="110"/>
        <v>ES_A25007832_DoT_ES</v>
      </c>
      <c r="BD173" s="65" t="str">
        <f t="shared" si="111"/>
        <v>SORIGUE, SOCIEDAD ANONIMA</v>
      </c>
      <c r="BE173" s="64" t="str">
        <f>VLOOKUP(C173,aux!$A$1:$B$260,2,FALSE)</f>
        <v>Spain</v>
      </c>
      <c r="BF173" s="64" t="str">
        <f>VLOOKUP(C173,aux!$A$1:$C$260,3,FALSE)</f>
        <v>Spanien</v>
      </c>
      <c r="BG173" s="66" t="str">
        <f t="shared" si="112"/>
        <v>represented by  ALEJANDO MONTULL, joint attorney and JOSE GARCIA GARCIA, joint attorney</v>
      </c>
      <c r="BH173" s="66" t="str">
        <f t="shared" si="123"/>
        <v>representado por ALEJANDO MONTULL, joint attorney and JOSE GARCIA GARCIA, joint attorney</v>
      </c>
      <c r="BI173" s="66">
        <f t="shared" si="134"/>
        <v>2</v>
      </c>
      <c r="BJ173" s="66" t="str">
        <f>IF(H173="","","and its")</f>
        <v>and its</v>
      </c>
      <c r="BK173" s="66" t="str">
        <f>IF(I173="","","and its")</f>
        <v>and its</v>
      </c>
      <c r="BL173" s="66" t="str">
        <f t="shared" si="124"/>
        <v>und</v>
      </c>
      <c r="BM173" s="66" t="str">
        <f t="shared" si="125"/>
        <v>und</v>
      </c>
      <c r="BN173" s="66" t="str">
        <f t="shared" si="126"/>
        <v>y su</v>
      </c>
      <c r="BO173" s="66" t="str">
        <f t="shared" si="127"/>
        <v>y su</v>
      </c>
      <c r="BP173" s="216" t="str">
        <f>VLOOKUP(X173,aux!$G$1:$I$22,3,FALSE)</f>
        <v>cero coma ocho</v>
      </c>
      <c r="BQ173" s="66" t="str">
        <f t="shared" si="128"/>
        <v>Por</v>
      </c>
      <c r="BR173" s="66" t="str">
        <f>VLOOKUP(C173,aux!$D$1:$E$307,2,FALSE)</f>
        <v>España</v>
      </c>
      <c r="BS173" s="66" t="str">
        <f t="shared" si="129"/>
        <v>Doscientos Cincuenta</v>
      </c>
      <c r="BT173" s="66" t="str">
        <f t="shared" si="130"/>
        <v>Cero</v>
      </c>
      <c r="BU173" s="66" t="str">
        <f t="shared" si="131"/>
        <v>Cero</v>
      </c>
      <c r="BV173" s="137"/>
      <c r="BW173" s="51"/>
      <c r="BX173" s="137"/>
      <c r="BY173" s="143"/>
      <c r="BZ173" s="137"/>
      <c r="CA173" s="1112">
        <v>42921</v>
      </c>
      <c r="CB173" s="342">
        <v>42921</v>
      </c>
      <c r="CC173" s="342">
        <v>42921</v>
      </c>
      <c r="CD173" s="617" t="s">
        <v>199</v>
      </c>
      <c r="CE173" s="342">
        <v>42922</v>
      </c>
      <c r="CF173" s="617" t="s">
        <v>199</v>
      </c>
      <c r="CG173" s="342">
        <v>42922</v>
      </c>
      <c r="CH173" s="497"/>
      <c r="CI173" s="155"/>
      <c r="CJ173" s="67" t="s">
        <v>2386</v>
      </c>
      <c r="CK173" s="67" t="s">
        <v>2558</v>
      </c>
      <c r="CL173" s="102" t="str">
        <f t="shared" si="114"/>
        <v>SORIGUE, SOCIEDAD ANONIMA_ ES_A25007832_DOT_EN_2sig</v>
      </c>
      <c r="CM173" s="102" t="str">
        <f t="shared" si="115"/>
        <v>SORIGUE, SOCIEDAD ANONIMA_ES_A25007832_CPA_EN_2sig</v>
      </c>
      <c r="CN173" s="102" t="str">
        <f t="shared" si="116"/>
        <v>SORIGUE, SOCIEDAD ANONIMA_ ES_A25007832_DOT_EN_2sig_stamped</v>
      </c>
      <c r="CO173" s="102" t="str">
        <f t="shared" si="117"/>
        <v>SORIGUE, SOCIEDAD ANONIMA_ES_A25007832_DOT_EN_o</v>
      </c>
      <c r="CP173" s="102" t="str">
        <f t="shared" si="118"/>
        <v>SORIGUE, SOCIEDAD ANONIMA_ES_A25007832_DOT_EN_o_stamped</v>
      </c>
      <c r="CQ173" s="102" t="str">
        <f t="shared" si="119"/>
        <v>SORIGUE, SOCIEDAD ANONIMA_ES_A25007832_powers</v>
      </c>
      <c r="CR173" s="68" t="s">
        <v>49</v>
      </c>
      <c r="CS173" s="68" t="s">
        <v>49</v>
      </c>
      <c r="CT173" s="61" t="s">
        <v>49</v>
      </c>
      <c r="CU173" s="148">
        <f t="shared" si="100"/>
        <v>1</v>
      </c>
      <c r="CV173" s="56" t="b">
        <v>1</v>
      </c>
      <c r="CW173" s="56" t="b">
        <v>1</v>
      </c>
      <c r="CX173" s="52"/>
      <c r="CY173" s="148"/>
      <c r="CZ173" s="148"/>
      <c r="DA173" s="315"/>
      <c r="DB173" s="315"/>
      <c r="DC173" s="148"/>
      <c r="DD173" s="148"/>
      <c r="DE173" s="315"/>
      <c r="DF173" s="315"/>
      <c r="DG173" s="61"/>
      <c r="DH173" s="61"/>
      <c r="DI173" s="61"/>
      <c r="DJ173" s="315"/>
      <c r="DK173" s="315"/>
      <c r="DL173" s="61"/>
      <c r="DM173" s="161"/>
      <c r="DN173" s="148"/>
      <c r="DO173" s="315" t="s">
        <v>3002</v>
      </c>
      <c r="DP173" s="338"/>
      <c r="DQ173" s="940"/>
      <c r="DR173" s="342"/>
      <c r="DS173" s="522"/>
      <c r="DT173" s="69" t="s">
        <v>49</v>
      </c>
      <c r="DU173" s="69"/>
      <c r="DV173" s="87"/>
      <c r="DW173" s="87"/>
      <c r="DX173" s="87"/>
      <c r="DY173" s="87"/>
      <c r="DZ173" s="87"/>
      <c r="EA173" s="359" t="str">
        <f t="shared" si="120"/>
        <v>149</v>
      </c>
      <c r="EB173" s="359">
        <v>149</v>
      </c>
      <c r="EC173" s="88"/>
      <c r="ED173" s="88"/>
      <c r="EE173" s="88" t="e">
        <f>IF(CX172=#REF!,"gleich","ungleich")</f>
        <v>#REF!</v>
      </c>
      <c r="EF173" s="186"/>
      <c r="EG173" s="186"/>
      <c r="EH173" s="186"/>
      <c r="EI173" s="186"/>
      <c r="EJ173" s="186"/>
      <c r="EK173" s="186"/>
      <c r="EL173" s="186"/>
      <c r="EM173" s="173"/>
      <c r="EN173" s="186"/>
      <c r="EO173" s="186"/>
      <c r="EP173" s="445"/>
      <c r="EQ173" s="382" t="s">
        <v>1059</v>
      </c>
      <c r="ER173" s="382" t="s">
        <v>6111</v>
      </c>
      <c r="ES173" s="382"/>
      <c r="ET173" s="108"/>
      <c r="EU173" s="182" t="str">
        <f t="shared" si="121"/>
        <v>SORIGUE, SOCIEDAD ANONIMA, ES_A25007832_sinv.pdf</v>
      </c>
    </row>
    <row r="174" spans="1:172" ht="72">
      <c r="A174" s="1000" t="s">
        <v>169</v>
      </c>
      <c r="B174" s="638" t="s">
        <v>2206</v>
      </c>
      <c r="C174" s="338" t="s">
        <v>42</v>
      </c>
      <c r="D174" s="186" t="s">
        <v>171</v>
      </c>
      <c r="E174" s="186" t="s">
        <v>172</v>
      </c>
      <c r="F174" s="186" t="s">
        <v>59</v>
      </c>
      <c r="G174" s="186"/>
      <c r="H174" s="186"/>
      <c r="I174" s="191" t="s">
        <v>173</v>
      </c>
      <c r="J174" s="186" t="s">
        <v>4410</v>
      </c>
      <c r="K174" s="191"/>
      <c r="L174" s="571" t="s">
        <v>174</v>
      </c>
      <c r="N174" s="846" t="s">
        <v>1806</v>
      </c>
      <c r="O174" s="384" t="s">
        <v>57</v>
      </c>
      <c r="P174" s="540"/>
      <c r="Q174" s="539">
        <v>1000</v>
      </c>
      <c r="R174" s="540">
        <v>0</v>
      </c>
      <c r="S174" s="338"/>
      <c r="T174" s="63"/>
      <c r="U174" s="63"/>
      <c r="V174" s="425">
        <v>100</v>
      </c>
      <c r="W174" s="425">
        <v>50</v>
      </c>
      <c r="X174" s="919">
        <v>0.75</v>
      </c>
      <c r="Y174" s="425">
        <v>2.5</v>
      </c>
      <c r="Z174" s="41" t="s">
        <v>45</v>
      </c>
      <c r="AA174" s="41" t="s">
        <v>45</v>
      </c>
      <c r="AB174" s="188" t="s">
        <v>3212</v>
      </c>
      <c r="AC174" s="13" t="s">
        <v>7377</v>
      </c>
      <c r="AD174" s="813" t="s">
        <v>5689</v>
      </c>
      <c r="AE174" s="723">
        <v>42928</v>
      </c>
      <c r="AF174" s="186" t="s">
        <v>7702</v>
      </c>
      <c r="AG174" s="297"/>
      <c r="AH174" s="927" t="s">
        <v>38</v>
      </c>
      <c r="AI174" s="63" t="s">
        <v>5764</v>
      </c>
      <c r="AJ174" s="63" t="str">
        <f t="shared" si="122"/>
        <v>NO</v>
      </c>
      <c r="AK174" s="64" t="str">
        <f>VLOOKUP(X174,aux!$G$1:$I$22,2,FALSE)</f>
        <v>zero point seven five</v>
      </c>
      <c r="AL174" s="64" t="str">
        <f>VLOOKUP(X174,aux!$G$1:$J$22,4,FALSE)</f>
        <v>null komma sieben fünf</v>
      </c>
      <c r="AM174" s="214">
        <f t="shared" si="101"/>
        <v>75</v>
      </c>
      <c r="AN174" s="214" t="str">
        <f>IF(INT(AM174)=AM174,EnglishNumber(AM174), _xlfn.CONCAT(EnglishNumber(INT(AM174)), " point ", EnglishNumber(ROUND(INT((AM174 - INT(AM174)) * 10),  0)), " ", EnglishNumber(ROUND((AM174 - INT(AM174))*100 - (INT((AM174-INT(AM174))*10)*10), 0))))</f>
        <v>seventy-five</v>
      </c>
      <c r="AO174" s="214" t="str">
        <f>IF(INT(AM174)=AM174,FctZahl_In_Worten(AM174), _xlfn.CONCAT(FctZahl_In_Worten(INT(AM174)), " komma ", FctZahl_In_Worten(ROUND(INT((AM174 - INT(AM174)) * 10),  0)), " ", FctZahl_In_Worten(ROUND((AM174 - INT(AM174))*100 - (INT((AM174-INT(AM174))*10)*10), 0))))</f>
        <v>fünfundsiebzig</v>
      </c>
      <c r="AP174" s="64" t="str">
        <f>EnglishNumber(Q174)</f>
        <v>one thousand</v>
      </c>
      <c r="AQ174" s="64" t="str">
        <f>FctZahl_In_Worten(Q174)</f>
        <v>eintausend</v>
      </c>
      <c r="AR174" s="64" t="str">
        <f>FctZahl_In_Worten(R174)</f>
        <v>null</v>
      </c>
      <c r="AS174" s="64" t="str">
        <f>VLOOKUP(V174,aux!$K$1:$M$11,2,FALSE)</f>
        <v>one hundred</v>
      </c>
      <c r="AT174" s="64" t="str">
        <f>VLOOKUP(W174,aux!$K$1:$M$11,2,FALSE)</f>
        <v>fifty</v>
      </c>
      <c r="AU174" s="64" t="str">
        <f t="shared" si="102"/>
        <v>For</v>
      </c>
      <c r="AV174" s="49" t="str">
        <f t="shared" si="133"/>
        <v xml:space="preserve"> LUIS TORTOSA SEGOVIA, administrador único</v>
      </c>
      <c r="AW174" s="65" t="str">
        <f t="shared" si="104"/>
        <v>ES_B54469069_CPA_EN</v>
      </c>
      <c r="AX174" s="65" t="str">
        <f t="shared" si="105"/>
        <v>ES_B54469069_DoT_EN</v>
      </c>
      <c r="AY174" s="65" t="str">
        <f t="shared" si="106"/>
        <v>ES_B54469069_Dis_EN</v>
      </c>
      <c r="AZ174" s="65" t="str">
        <f t="shared" si="107"/>
        <v>ES_B54469069_CPA_DE</v>
      </c>
      <c r="BA174" s="65" t="str">
        <f t="shared" si="108"/>
        <v>ES_B54469069_DoT_DE</v>
      </c>
      <c r="BB174" s="65" t="str">
        <f t="shared" si="109"/>
        <v>ES_B54469069_CPA_ES</v>
      </c>
      <c r="BC174" s="215" t="str">
        <f t="shared" si="110"/>
        <v>ES_B54469069_DoT_ES</v>
      </c>
      <c r="BD174" s="65" t="str">
        <f t="shared" si="111"/>
        <v>SPAIN TRAILER RENTAL, SL</v>
      </c>
      <c r="BE174" s="64" t="str">
        <f>VLOOKUP(C174,aux!$A$1:$B$260,2,FALSE)</f>
        <v>Spain</v>
      </c>
      <c r="BF174" s="64" t="str">
        <f>VLOOKUP(C174,aux!$A$1:$C$260,3,FALSE)</f>
        <v>Spanien</v>
      </c>
      <c r="BG174" s="66" t="str">
        <f t="shared" si="112"/>
        <v>represented by   LUIS TORTOSA SEGOVIA, administrador único</v>
      </c>
      <c r="BH174" s="66" t="str">
        <f t="shared" si="123"/>
        <v>representado por  LUIS TORTOSA SEGOVIA, administrador único</v>
      </c>
      <c r="BI174" s="66">
        <f t="shared" si="134"/>
        <v>1</v>
      </c>
      <c r="BJ174" s="66" t="str">
        <f>IF(H174="","","and its")</f>
        <v/>
      </c>
      <c r="BK174" s="66" t="str">
        <f>IF(I174="","","and its")</f>
        <v>and its</v>
      </c>
      <c r="BL174" s="66" t="str">
        <f t="shared" si="124"/>
        <v/>
      </c>
      <c r="BM174" s="66" t="str">
        <f t="shared" si="125"/>
        <v>und</v>
      </c>
      <c r="BN174" s="66" t="str">
        <f t="shared" si="126"/>
        <v/>
      </c>
      <c r="BO174" s="66" t="str">
        <f t="shared" si="127"/>
        <v>y su</v>
      </c>
      <c r="BP174" s="216" t="str">
        <f>VLOOKUP(X174,aux!$G$1:$I$22,3,FALSE)</f>
        <v>cero coma siete cinco</v>
      </c>
      <c r="BQ174" s="66" t="str">
        <f t="shared" si="128"/>
        <v>Por</v>
      </c>
      <c r="BR174" s="66" t="str">
        <f>VLOOKUP(C174,aux!$D$1:$E$307,2,FALSE)</f>
        <v>España</v>
      </c>
      <c r="BS174" s="66" t="str">
        <f t="shared" si="129"/>
        <v>Un Mil</v>
      </c>
      <c r="BT174" s="66" t="str">
        <f t="shared" si="130"/>
        <v>Ciento</v>
      </c>
      <c r="BU174" s="66" t="str">
        <f t="shared" si="131"/>
        <v>Cincuenta</v>
      </c>
      <c r="BV174" s="137"/>
      <c r="BW174" s="51"/>
      <c r="BX174" s="137"/>
      <c r="BY174" s="143"/>
      <c r="BZ174" s="137"/>
      <c r="CA174" s="1112">
        <v>42919</v>
      </c>
      <c r="CB174" s="342">
        <v>42917</v>
      </c>
      <c r="CC174" s="342">
        <v>42920</v>
      </c>
      <c r="CD174" s="617" t="s">
        <v>199</v>
      </c>
      <c r="CE174" s="342">
        <v>42921</v>
      </c>
      <c r="CF174" s="617" t="s">
        <v>199</v>
      </c>
      <c r="CG174" s="342">
        <v>42922</v>
      </c>
      <c r="CH174" s="742"/>
      <c r="CI174" s="155">
        <v>1</v>
      </c>
      <c r="CJ174" s="67" t="s">
        <v>2387</v>
      </c>
      <c r="CK174" s="67" t="s">
        <v>2559</v>
      </c>
      <c r="CL174" s="102" t="str">
        <f t="shared" si="114"/>
        <v>SPAIN TRAILER RENTAL, SL_ ES_B54469069_DOT_EN_2sig</v>
      </c>
      <c r="CM174" s="102" t="str">
        <f t="shared" si="115"/>
        <v>SPAIN TRAILER RENTAL, SL_ES_B54469069_CPA_EN_2sig</v>
      </c>
      <c r="CN174" s="102" t="str">
        <f t="shared" si="116"/>
        <v>SPAIN TRAILER RENTAL, SL_ ES_B54469069_DOT_EN_2sig_stamped</v>
      </c>
      <c r="CO174" s="102" t="str">
        <f t="shared" si="117"/>
        <v>SPAIN TRAILER RENTAL, SL_ES_B54469069_DOT_EN_o</v>
      </c>
      <c r="CP174" s="102" t="str">
        <f t="shared" si="118"/>
        <v>SPAIN TRAILER RENTAL, SL_ES_B54469069_DOT_EN_o_stamped</v>
      </c>
      <c r="CQ174" s="102" t="str">
        <f t="shared" si="119"/>
        <v>SPAIN TRAILER RENTAL, SL_ES_B54469069_powers</v>
      </c>
      <c r="CR174" s="68" t="s">
        <v>49</v>
      </c>
      <c r="CS174" s="68" t="s">
        <v>49</v>
      </c>
      <c r="CT174" s="61" t="s">
        <v>49</v>
      </c>
      <c r="CU174" s="148">
        <f t="shared" si="100"/>
        <v>1</v>
      </c>
      <c r="CV174" s="56" t="b">
        <v>1</v>
      </c>
      <c r="CW174" s="56" t="b">
        <v>1</v>
      </c>
      <c r="CX174" s="52"/>
      <c r="CY174" s="148"/>
      <c r="CZ174" s="148"/>
      <c r="DA174" s="315"/>
      <c r="DB174" s="315"/>
      <c r="DC174" s="148"/>
      <c r="DD174" s="148"/>
      <c r="DE174" s="315"/>
      <c r="DF174" s="315"/>
      <c r="DG174" s="61"/>
      <c r="DH174" s="61"/>
      <c r="DI174" s="61"/>
      <c r="DJ174" s="315"/>
      <c r="DK174" s="315"/>
      <c r="DL174" s="61"/>
      <c r="DM174" s="161"/>
      <c r="DN174" s="148"/>
      <c r="DO174" s="315" t="s">
        <v>3001</v>
      </c>
      <c r="DP174" s="338"/>
      <c r="DQ174" s="940"/>
      <c r="DR174" s="342"/>
      <c r="DS174" s="522"/>
      <c r="DT174" s="69" t="s">
        <v>49</v>
      </c>
      <c r="DU174" s="69"/>
      <c r="DV174" s="87"/>
      <c r="DW174" s="87"/>
      <c r="DX174" s="87"/>
      <c r="DY174" s="87"/>
      <c r="DZ174" s="87"/>
      <c r="EA174" s="359" t="str">
        <f t="shared" si="120"/>
        <v>150</v>
      </c>
      <c r="EB174" s="359">
        <v>150</v>
      </c>
      <c r="EC174" s="88"/>
      <c r="ED174" s="88"/>
      <c r="EE174" s="88" t="e">
        <f>IF(CX173=#REF!,"gleich","ungleich")</f>
        <v>#REF!</v>
      </c>
      <c r="EF174" s="186"/>
      <c r="EG174" s="186"/>
      <c r="EH174" s="186"/>
      <c r="EI174" s="186"/>
      <c r="EJ174" s="186"/>
      <c r="EK174" s="186"/>
      <c r="EL174" s="186"/>
      <c r="EM174" s="173"/>
      <c r="EN174" s="186"/>
      <c r="EO174" s="186"/>
      <c r="EP174" s="445"/>
      <c r="EQ174" s="382" t="s">
        <v>6088</v>
      </c>
      <c r="ER174" s="382" t="s">
        <v>6109</v>
      </c>
      <c r="ES174" s="382"/>
      <c r="ET174" s="108"/>
      <c r="EU174" s="182" t="str">
        <f t="shared" si="121"/>
        <v>SPAIN TRAILER RENTAL, SL, ES_B54469069_sinv.pdf</v>
      </c>
    </row>
    <row r="175" spans="1:172" ht="89.25">
      <c r="A175" s="1031" t="s">
        <v>909</v>
      </c>
      <c r="B175" s="698" t="s">
        <v>4727</v>
      </c>
      <c r="C175" s="391" t="s">
        <v>898</v>
      </c>
      <c r="D175" s="187" t="s">
        <v>911</v>
      </c>
      <c r="E175" s="187" t="s">
        <v>912</v>
      </c>
      <c r="F175" s="187" t="s">
        <v>899</v>
      </c>
      <c r="G175" s="187" t="s">
        <v>914</v>
      </c>
      <c r="H175" s="187" t="s">
        <v>913</v>
      </c>
      <c r="I175" s="187" t="s">
        <v>903</v>
      </c>
      <c r="J175" s="187" t="e">
        <v>#N/A</v>
      </c>
      <c r="K175" s="187"/>
      <c r="L175" s="588" t="s">
        <v>1898</v>
      </c>
      <c r="N175" s="847"/>
      <c r="O175" s="384"/>
      <c r="P175" s="540"/>
      <c r="Q175" s="539">
        <v>714</v>
      </c>
      <c r="R175" s="540">
        <v>0</v>
      </c>
      <c r="S175" s="391"/>
      <c r="T175" s="74"/>
      <c r="U175" s="74"/>
      <c r="V175" s="425">
        <v>0</v>
      </c>
      <c r="W175" s="425">
        <v>0</v>
      </c>
      <c r="X175" s="919">
        <v>0.73</v>
      </c>
      <c r="Y175" s="425">
        <v>0</v>
      </c>
      <c r="Z175" s="75" t="s">
        <v>45</v>
      </c>
      <c r="AA175" s="75" t="s">
        <v>45</v>
      </c>
      <c r="AB175" s="188"/>
      <c r="AC175" s="13" t="s">
        <v>7377</v>
      </c>
      <c r="AD175" s="812" t="s">
        <v>5690</v>
      </c>
      <c r="AE175" s="723">
        <v>42928</v>
      </c>
      <c r="AF175" s="179" t="s">
        <v>6183</v>
      </c>
      <c r="AG175" s="419" t="s">
        <v>6184</v>
      </c>
      <c r="AH175" s="928" t="s">
        <v>896</v>
      </c>
      <c r="AI175" s="63" t="s">
        <v>5764</v>
      </c>
      <c r="AJ175" s="63" t="str">
        <f t="shared" si="122"/>
        <v>NO</v>
      </c>
      <c r="AK175" s="64" t="str">
        <f>VLOOKUP(X175,aux!$G$1:$I$22,2,FALSE)</f>
        <v>zero point seven three</v>
      </c>
      <c r="AL175" s="64" t="str">
        <f>VLOOKUP(X175,aux!$G$1:$J$22,4,FALSE)</f>
        <v>null komma sieben drei</v>
      </c>
      <c r="AM175" s="214">
        <f t="shared" si="101"/>
        <v>73</v>
      </c>
      <c r="AN175" s="214" t="str">
        <f>IF(INT(AM175)=AM175,EnglishNumber(AM175), _xlfn.CONCAT(EnglishNumber(INT(AM175)), " point ", EnglishNumber(ROUND(INT((AM175 - INT(AM175)) * 10),  0)), " ", EnglishNumber(ROUND((AM175 - INT(AM175))*100 - (INT((AM175-INT(AM175))*10)*10), 0))))</f>
        <v>seventy-three</v>
      </c>
      <c r="AO175" s="214" t="str">
        <f>IF(INT(AM175)=AM175,FctZahl_In_Worten(AM175), _xlfn.CONCAT(FctZahl_In_Worten(INT(AM175)), " komma ", FctZahl_In_Worten(ROUND(INT((AM175 - INT(AM175)) * 10),  0)), " ", FctZahl_In_Worten(ROUND((AM175 - INT(AM175))*100 - (INT((AM175-INT(AM175))*10)*10), 0))))</f>
        <v>dreiundsiebzig</v>
      </c>
      <c r="AP175" s="64" t="str">
        <f>EnglishNumber(Q175)</f>
        <v>seven hundred fourteen</v>
      </c>
      <c r="AQ175" s="64" t="str">
        <f>FctZahl_In_Worten(Q175)</f>
        <v>siebenhundertvierzehn</v>
      </c>
      <c r="AR175" s="64" t="str">
        <f>FctZahl_In_Worten(R175)</f>
        <v>null</v>
      </c>
      <c r="AS175" s="76" t="str">
        <f>VLOOKUP(V175,aux!$K$1:$M$11,2,FALSE)</f>
        <v>zero</v>
      </c>
      <c r="AT175" s="76" t="str">
        <f>VLOOKUP(W175,aux!$K$1:$M$11,2,FALSE)</f>
        <v>zero</v>
      </c>
      <c r="AU175" s="76" t="str">
        <f t="shared" si="102"/>
        <v>For</v>
      </c>
      <c r="AV175" s="49" t="str">
        <f t="shared" si="133"/>
        <v>Andreas Haupt, Geschäftsführer and Dirk Klose, Prokurist</v>
      </c>
      <c r="AW175" s="65" t="str">
        <f t="shared" si="104"/>
        <v>DE_167989770_CPA_EN</v>
      </c>
      <c r="AX175" s="65" t="str">
        <f t="shared" si="105"/>
        <v>DE_167989770_DoT_EN</v>
      </c>
      <c r="AY175" s="65" t="str">
        <f t="shared" si="106"/>
        <v>DE_167989770_Dis_EN</v>
      </c>
      <c r="AZ175" s="65" t="str">
        <f t="shared" si="107"/>
        <v>DE_167989770_CPA_DE</v>
      </c>
      <c r="BA175" s="65" t="str">
        <f t="shared" si="108"/>
        <v>DE_167989770_DoT_DE</v>
      </c>
      <c r="BB175" s="65" t="str">
        <f t="shared" si="109"/>
        <v>DE_167989770_CPA_ES</v>
      </c>
      <c r="BC175" s="215" t="str">
        <f t="shared" si="110"/>
        <v>DE_167989770_DoT_ES</v>
      </c>
      <c r="BD175" s="77" t="str">
        <f t="shared" si="111"/>
        <v>STR Tank-Container-Reinigung GmbH</v>
      </c>
      <c r="BE175" s="76" t="str">
        <f>VLOOKUP(C175,aux!$A$1:$B$260,2,FALSE)</f>
        <v>Germany</v>
      </c>
      <c r="BF175" s="64" t="str">
        <f>VLOOKUP(C175,aux!$A$1:$C$260,3,FALSE)</f>
        <v>Deutschland</v>
      </c>
      <c r="BG175" s="66" t="str">
        <f t="shared" si="112"/>
        <v>represented by  Andreas Haupt, Geschäftsführer and Dirk Klose, Prokurist</v>
      </c>
      <c r="BH175" s="66" t="str">
        <f t="shared" si="123"/>
        <v>representado por Andreas Haupt, Geschäftsführer and Dirk Klose, Prokurist</v>
      </c>
      <c r="BI175" s="66">
        <f t="shared" si="134"/>
        <v>2</v>
      </c>
      <c r="BJ175" s="78"/>
      <c r="BK175" s="78"/>
      <c r="BL175" s="66" t="str">
        <f t="shared" si="124"/>
        <v>und</v>
      </c>
      <c r="BM175" s="66" t="str">
        <f t="shared" si="125"/>
        <v>und</v>
      </c>
      <c r="BN175" s="66" t="str">
        <f t="shared" si="126"/>
        <v>y su</v>
      </c>
      <c r="BO175" s="66" t="str">
        <f t="shared" si="127"/>
        <v>y su</v>
      </c>
      <c r="BP175" s="216" t="str">
        <f>VLOOKUP(X175,aux!$G$1:$I$22,3,FALSE)</f>
        <v>cero coma siete tree</v>
      </c>
      <c r="BQ175" s="66" t="str">
        <f t="shared" si="128"/>
        <v>Por</v>
      </c>
      <c r="BR175" s="66" t="str">
        <f>VLOOKUP(C175,aux!$D$1:$E$307,2,FALSE)</f>
        <v>Alemania</v>
      </c>
      <c r="BS175" s="66" t="str">
        <f t="shared" si="129"/>
        <v>Setecientos Catorce</v>
      </c>
      <c r="BT175" s="66" t="str">
        <f t="shared" si="130"/>
        <v>Cero</v>
      </c>
      <c r="BU175" s="66" t="str">
        <f t="shared" si="131"/>
        <v>Cero</v>
      </c>
      <c r="BV175" s="166"/>
      <c r="BW175" s="79"/>
      <c r="BX175" s="323" t="s">
        <v>391</v>
      </c>
      <c r="BY175" s="145">
        <v>803762888215</v>
      </c>
      <c r="BZ175" s="323" t="s">
        <v>259</v>
      </c>
      <c r="CA175" s="1112" t="s">
        <v>199</v>
      </c>
      <c r="CB175" s="505">
        <v>42914</v>
      </c>
      <c r="CC175" s="505">
        <v>42917</v>
      </c>
      <c r="CD175" s="806" t="s">
        <v>915</v>
      </c>
      <c r="CE175" s="505">
        <v>42917</v>
      </c>
      <c r="CF175" s="806">
        <v>0.33680555555555558</v>
      </c>
      <c r="CG175" s="505">
        <v>42923</v>
      </c>
      <c r="CH175" s="497"/>
      <c r="CI175" s="155"/>
      <c r="CJ175" s="67" t="s">
        <v>2388</v>
      </c>
      <c r="CK175" s="80"/>
      <c r="CL175" s="102" t="str">
        <f t="shared" si="114"/>
        <v>STR Tank-Container-Reinigung GmbH_ DE_167989770_DOT_EN_2sig</v>
      </c>
      <c r="CM175" s="102" t="str">
        <f t="shared" si="115"/>
        <v>STR Tank-Container-Reinigung GmbH_DE_167989770_CPA_EN_2sig</v>
      </c>
      <c r="CN175" s="102" t="str">
        <f t="shared" si="116"/>
        <v>STR Tank-Container-Reinigung GmbH_ DE_167989770_DOT_EN_2sig_stamped</v>
      </c>
      <c r="CO175" s="102" t="str">
        <f t="shared" si="117"/>
        <v>STR Tank-Container-Reinigung GmbH_DE_167989770_DOT_EN_o</v>
      </c>
      <c r="CP175" s="102" t="str">
        <f t="shared" si="118"/>
        <v>STR Tank-Container-Reinigung GmbH_DE_167989770_DOT_EN_o_stamped</v>
      </c>
      <c r="CQ175" s="102" t="str">
        <f t="shared" si="119"/>
        <v>STR Tank-Container-Reinigung GmbH_DE_167989770_powers</v>
      </c>
      <c r="CR175" s="68" t="s">
        <v>49</v>
      </c>
      <c r="CS175" s="70" t="s">
        <v>49</v>
      </c>
      <c r="CT175" s="79"/>
      <c r="CU175" s="148">
        <f t="shared" si="100"/>
        <v>0</v>
      </c>
      <c r="CV175" s="56" t="s">
        <v>2116</v>
      </c>
      <c r="CW175" s="56" t="s">
        <v>2120</v>
      </c>
      <c r="CX175" s="152"/>
      <c r="CY175" s="208"/>
      <c r="CZ175" s="208"/>
      <c r="DA175" s="320"/>
      <c r="DB175" s="320"/>
      <c r="DC175" s="208"/>
      <c r="DD175" s="208"/>
      <c r="DE175" s="320"/>
      <c r="DF175" s="320"/>
      <c r="DG175" s="152"/>
      <c r="DH175" s="152"/>
      <c r="DI175" s="152"/>
      <c r="DJ175" s="320"/>
      <c r="DK175" s="320"/>
      <c r="DL175" s="152"/>
      <c r="DM175" s="210"/>
      <c r="DN175" s="208"/>
      <c r="DO175" s="320"/>
      <c r="DP175" s="344"/>
      <c r="DQ175" s="940"/>
      <c r="DR175" s="342" t="s">
        <v>49</v>
      </c>
      <c r="DS175" s="522"/>
      <c r="DT175" s="69" t="s">
        <v>1469</v>
      </c>
      <c r="DU175" s="69"/>
      <c r="DV175" s="87"/>
      <c r="DW175" s="87"/>
      <c r="DX175" s="87"/>
      <c r="DY175" s="87"/>
      <c r="DZ175" s="87"/>
      <c r="EA175" s="359" t="str">
        <f t="shared" si="120"/>
        <v>151</v>
      </c>
      <c r="EB175" s="359">
        <v>151</v>
      </c>
      <c r="EC175" s="88"/>
      <c r="ED175" s="88"/>
      <c r="EE175" s="88" t="e">
        <f>IF(CX174=#REF!,"gleich","ungleich")</f>
        <v>#REF!</v>
      </c>
      <c r="EF175" s="186"/>
      <c r="EG175" s="186" t="e">
        <v>#N/A</v>
      </c>
      <c r="EH175" s="186" t="e">
        <v>#N/A</v>
      </c>
      <c r="EI175" s="186" t="e">
        <v>#N/A</v>
      </c>
      <c r="EJ175" s="186" t="e">
        <v>#N/A</v>
      </c>
      <c r="EK175" s="186" t="e">
        <v>#N/A</v>
      </c>
      <c r="EL175" s="186" t="e">
        <v>#N/A</v>
      </c>
      <c r="EM175" s="173" t="e">
        <v>#N/A</v>
      </c>
      <c r="EN175" s="173" t="e">
        <v>#N/A</v>
      </c>
      <c r="EO175" s="173" t="e">
        <v>#N/A</v>
      </c>
      <c r="EP175" s="498" t="e">
        <v>#N/A</v>
      </c>
      <c r="EQ175" s="196" t="s">
        <v>6086</v>
      </c>
      <c r="ER175" s="196" t="s">
        <v>6137</v>
      </c>
      <c r="ES175" s="196"/>
      <c r="ET175" s="108"/>
      <c r="EU175" s="182" t="str">
        <f t="shared" si="121"/>
        <v>STR Tank-Container-Reinigung GmbH, DE_167989770_sinv.pdf</v>
      </c>
    </row>
    <row r="176" spans="1:172" ht="76.5">
      <c r="A176" s="1000" t="s">
        <v>705</v>
      </c>
      <c r="B176" s="638" t="s">
        <v>4728</v>
      </c>
      <c r="C176" s="338" t="s">
        <v>42</v>
      </c>
      <c r="D176" s="186" t="s">
        <v>707</v>
      </c>
      <c r="E176" s="186"/>
      <c r="F176" s="186"/>
      <c r="G176" s="186"/>
      <c r="H176" s="186"/>
      <c r="I176" s="191" t="s">
        <v>663</v>
      </c>
      <c r="J176" s="191" t="s">
        <v>6732</v>
      </c>
      <c r="K176" s="191" t="s">
        <v>6733</v>
      </c>
      <c r="L176" s="1064" t="s">
        <v>7527</v>
      </c>
      <c r="M176" s="1071" t="s">
        <v>7528</v>
      </c>
      <c r="N176" s="847" t="s">
        <v>766</v>
      </c>
      <c r="O176" s="387"/>
      <c r="P176" s="540"/>
      <c r="Q176" s="539">
        <v>100</v>
      </c>
      <c r="R176" s="540">
        <v>0</v>
      </c>
      <c r="S176" s="338"/>
      <c r="T176" s="63"/>
      <c r="U176" s="63"/>
      <c r="V176" s="425">
        <v>0</v>
      </c>
      <c r="W176" s="425">
        <v>0</v>
      </c>
      <c r="X176" s="919">
        <v>0.75</v>
      </c>
      <c r="Y176" s="425">
        <v>2.5</v>
      </c>
      <c r="Z176" s="41" t="s">
        <v>45</v>
      </c>
      <c r="AA176" s="41" t="s">
        <v>45</v>
      </c>
      <c r="AB176" s="188" t="s">
        <v>3212</v>
      </c>
      <c r="AC176" s="13" t="s">
        <v>7377</v>
      </c>
      <c r="AD176" s="813" t="s">
        <v>5689</v>
      </c>
      <c r="AE176" s="723">
        <v>42928</v>
      </c>
      <c r="AF176" s="356"/>
      <c r="AG176" s="419"/>
      <c r="AH176" s="927" t="s">
        <v>192</v>
      </c>
      <c r="AI176" s="63" t="s">
        <v>5764</v>
      </c>
      <c r="AJ176" s="63" t="str">
        <f t="shared" si="122"/>
        <v>NO</v>
      </c>
      <c r="AK176" s="64" t="str">
        <f>VLOOKUP(X176,aux!$G$1:$I$22,2,FALSE)</f>
        <v>zero point seven five</v>
      </c>
      <c r="AL176" s="64" t="str">
        <f>VLOOKUP(X176,aux!$G$1:$J$22,4,FALSE)</f>
        <v>null komma sieben fünf</v>
      </c>
      <c r="AM176" s="214">
        <f t="shared" si="101"/>
        <v>75</v>
      </c>
      <c r="AN176" s="214" t="str">
        <f>IF(INT(AM176)=AM176,EnglishNumber(AM176), _xlfn.CONCAT(EnglishNumber(INT(AM176)), " point ", EnglishNumber(ROUND(INT((AM176 - INT(AM176)) * 10),  0)), " ", EnglishNumber(ROUND((AM176 - INT(AM176))*100 - (INT((AM176-INT(AM176))*10)*10), 0))))</f>
        <v>seventy-five</v>
      </c>
      <c r="AO176" s="214" t="str">
        <f>IF(INT(AM176)=AM176,FctZahl_In_Worten(AM176), _xlfn.CONCAT(FctZahl_In_Worten(INT(AM176)), " komma ", FctZahl_In_Worten(ROUND(INT((AM176 - INT(AM176)) * 10),  0)), " ", FctZahl_In_Worten(ROUND((AM176 - INT(AM176))*100 - (INT((AM176-INT(AM176))*10)*10), 0))))</f>
        <v>fünfundsiebzig</v>
      </c>
      <c r="AP176" s="64" t="str">
        <f>EnglishNumber(Q176)</f>
        <v>one hundred</v>
      </c>
      <c r="AQ176" s="64" t="str">
        <f>FctZahl_In_Worten(Q176)</f>
        <v>einhundert</v>
      </c>
      <c r="AR176" s="64" t="str">
        <f>FctZahl_In_Worten(R176)</f>
        <v>null</v>
      </c>
      <c r="AS176" s="64" t="str">
        <f>VLOOKUP(V176,aux!$K$1:$M$11,2,FALSE)</f>
        <v>zero</v>
      </c>
      <c r="AT176" s="64" t="str">
        <f>VLOOKUP(W176,aux!$K$1:$M$11,2,FALSE)</f>
        <v>zero</v>
      </c>
      <c r="AU176" s="64" t="str">
        <f t="shared" si="102"/>
        <v/>
      </c>
      <c r="AV176" s="49" t="str">
        <f t="shared" si="133"/>
        <v/>
      </c>
      <c r="AW176" s="65" t="str">
        <f t="shared" si="104"/>
        <v>ES_19824823L_CPA_EN</v>
      </c>
      <c r="AX176" s="65" t="str">
        <f t="shared" si="105"/>
        <v>ES_19824823L_DoT_EN</v>
      </c>
      <c r="AY176" s="65" t="str">
        <f t="shared" si="106"/>
        <v>ES_19824823L_Dis_EN</v>
      </c>
      <c r="AZ176" s="65" t="str">
        <f t="shared" si="107"/>
        <v>ES_19824823L_CPA_DE</v>
      </c>
      <c r="BA176" s="65" t="str">
        <f t="shared" si="108"/>
        <v>ES_19824823L_DoT_DE</v>
      </c>
      <c r="BB176" s="65" t="str">
        <f t="shared" si="109"/>
        <v>ES_19824823L_CPA_ES</v>
      </c>
      <c r="BC176" s="215" t="str">
        <f t="shared" si="110"/>
        <v>ES_19824823L_DoT_ES</v>
      </c>
      <c r="BD176" s="65" t="str">
        <f t="shared" si="111"/>
        <v>TATAY SANMIGUEL, FRANCISCO</v>
      </c>
      <c r="BE176" s="64" t="str">
        <f>VLOOKUP(C176,aux!$A$1:$B$260,2,FALSE)</f>
        <v>Spain</v>
      </c>
      <c r="BF176" s="64" t="str">
        <f>VLOOKUP(C176,aux!$A$1:$C$260,3,FALSE)</f>
        <v>Spanien</v>
      </c>
      <c r="BG176" s="66" t="str">
        <f t="shared" si="112"/>
        <v/>
      </c>
      <c r="BH176" s="66" t="str">
        <f t="shared" si="123"/>
        <v/>
      </c>
      <c r="BI176" s="66">
        <f t="shared" si="134"/>
        <v>0</v>
      </c>
      <c r="BJ176" s="66" t="str">
        <f>IF(H176="","","and its")</f>
        <v/>
      </c>
      <c r="BK176" s="66"/>
      <c r="BL176" s="66" t="str">
        <f t="shared" si="124"/>
        <v/>
      </c>
      <c r="BM176" s="66" t="str">
        <f t="shared" si="125"/>
        <v>und</v>
      </c>
      <c r="BN176" s="66" t="str">
        <f t="shared" si="126"/>
        <v/>
      </c>
      <c r="BO176" s="66" t="str">
        <f t="shared" si="127"/>
        <v>y su</v>
      </c>
      <c r="BP176" s="216" t="str">
        <f>VLOOKUP(X176,aux!$G$1:$I$22,3,FALSE)</f>
        <v>cero coma siete cinco</v>
      </c>
      <c r="BQ176" s="66" t="str">
        <f t="shared" si="128"/>
        <v>Por</v>
      </c>
      <c r="BR176" s="66" t="str">
        <f>VLOOKUP(C176,aux!$D$1:$E$307,2,FALSE)</f>
        <v>España</v>
      </c>
      <c r="BS176" s="66" t="str">
        <f t="shared" si="129"/>
        <v>Ciento</v>
      </c>
      <c r="BT176" s="66" t="str">
        <f t="shared" si="130"/>
        <v>Cero</v>
      </c>
      <c r="BU176" s="66" t="str">
        <f t="shared" si="131"/>
        <v>Cero</v>
      </c>
      <c r="BV176" s="137"/>
      <c r="BW176" s="51"/>
      <c r="BX176" s="137"/>
      <c r="BY176" s="143"/>
      <c r="BZ176" s="137"/>
      <c r="CA176" s="1112">
        <v>42920</v>
      </c>
      <c r="CB176" s="342">
        <v>42920</v>
      </c>
      <c r="CC176" s="342">
        <v>42921</v>
      </c>
      <c r="CD176" s="617" t="s">
        <v>199</v>
      </c>
      <c r="CE176" s="342">
        <v>42922</v>
      </c>
      <c r="CF176" s="617" t="s">
        <v>199</v>
      </c>
      <c r="CG176" s="342">
        <v>42922</v>
      </c>
      <c r="CH176" s="497"/>
      <c r="CI176" s="155">
        <v>1</v>
      </c>
      <c r="CJ176" s="67" t="s">
        <v>2389</v>
      </c>
      <c r="CK176" s="67" t="s">
        <v>2560</v>
      </c>
      <c r="CL176" s="102" t="str">
        <f t="shared" si="114"/>
        <v>TATAY SANMIGUEL, FRANCISCO_ ES_19824823L_DOT_EN_2sig</v>
      </c>
      <c r="CM176" s="102" t="str">
        <f t="shared" si="115"/>
        <v>TATAY SANMIGUEL, FRANCISCO_ES_19824823L_CPA_EN_2sig</v>
      </c>
      <c r="CN176" s="102" t="str">
        <f t="shared" si="116"/>
        <v>TATAY SANMIGUEL, FRANCISCO_ ES_19824823L_DOT_EN_2sig_stamped</v>
      </c>
      <c r="CO176" s="102" t="str">
        <f t="shared" si="117"/>
        <v>TATAY SANMIGUEL, FRANCISCO_ES_19824823L_DOT_EN_o</v>
      </c>
      <c r="CP176" s="102" t="str">
        <f t="shared" si="118"/>
        <v>TATAY SANMIGUEL, FRANCISCO_ES_19824823L_DOT_EN_o_stamped</v>
      </c>
      <c r="CQ176" s="102" t="str">
        <f t="shared" si="119"/>
        <v>TATAY SANMIGUEL, FRANCISCO_ES_19824823L_powers</v>
      </c>
      <c r="CR176" s="68" t="s">
        <v>49</v>
      </c>
      <c r="CS176" s="68" t="s">
        <v>49</v>
      </c>
      <c r="CT176" s="61" t="s">
        <v>49</v>
      </c>
      <c r="CU176" s="148">
        <f t="shared" si="100"/>
        <v>1</v>
      </c>
      <c r="CV176" s="56" t="s">
        <v>2117</v>
      </c>
      <c r="CW176" s="56" t="s">
        <v>2120</v>
      </c>
      <c r="CX176" s="52"/>
      <c r="CY176" s="148" t="s">
        <v>2233</v>
      </c>
      <c r="CZ176" s="148" t="s">
        <v>2233</v>
      </c>
      <c r="DA176" s="315" t="s">
        <v>2233</v>
      </c>
      <c r="DB176" s="315" t="s">
        <v>2233</v>
      </c>
      <c r="DC176" s="148">
        <v>1</v>
      </c>
      <c r="DD176" s="148">
        <v>0</v>
      </c>
      <c r="DE176" s="315" t="s">
        <v>2235</v>
      </c>
      <c r="DF176" s="315" t="s">
        <v>159</v>
      </c>
      <c r="DG176" s="61" t="s">
        <v>49</v>
      </c>
      <c r="DH176" s="61" t="s">
        <v>2238</v>
      </c>
      <c r="DI176" s="61" t="s">
        <v>190</v>
      </c>
      <c r="DJ176" s="315"/>
      <c r="DK176" s="315"/>
      <c r="DL176" s="61" t="s">
        <v>49</v>
      </c>
      <c r="DM176" s="161"/>
      <c r="DN176" s="148"/>
      <c r="DO176" s="315" t="s">
        <v>2827</v>
      </c>
      <c r="DP176" s="338"/>
      <c r="DQ176" s="940"/>
      <c r="DR176" s="342"/>
      <c r="DS176" s="522"/>
      <c r="DT176" s="69" t="s">
        <v>1469</v>
      </c>
      <c r="DU176" s="69"/>
      <c r="DV176" s="87"/>
      <c r="DW176" s="87"/>
      <c r="DX176" s="87"/>
      <c r="DY176" s="87"/>
      <c r="DZ176" s="87"/>
      <c r="EA176" s="359" t="str">
        <f t="shared" si="120"/>
        <v>152</v>
      </c>
      <c r="EB176" s="359">
        <v>152</v>
      </c>
      <c r="EC176" s="88"/>
      <c r="ED176" s="88"/>
      <c r="EE176" s="88" t="e">
        <f>IF(CX175=#REF!,"gleich","ungleich")</f>
        <v>#REF!</v>
      </c>
      <c r="EF176" s="186"/>
      <c r="EG176" s="186"/>
      <c r="EH176" s="186"/>
      <c r="EI176" s="186"/>
      <c r="EJ176" s="186"/>
      <c r="EK176" s="186"/>
      <c r="EL176" s="186"/>
      <c r="EM176" s="173"/>
      <c r="EN176" s="186"/>
      <c r="EO176" s="186"/>
      <c r="EP176" s="445"/>
      <c r="EQ176" s="382" t="s">
        <v>6100</v>
      </c>
      <c r="ER176" s="382" t="s">
        <v>6100</v>
      </c>
      <c r="ES176" s="382"/>
      <c r="ET176" s="167"/>
      <c r="EU176" s="182" t="str">
        <f t="shared" si="121"/>
        <v>TATAY SANMIGUEL, FRANCISCO, ES_19824823L_sinv.pdf</v>
      </c>
    </row>
    <row r="177" spans="1:151" ht="96">
      <c r="A177" s="1000" t="s">
        <v>649</v>
      </c>
      <c r="B177" s="638" t="s">
        <v>2165</v>
      </c>
      <c r="C177" s="338" t="s">
        <v>42</v>
      </c>
      <c r="D177" s="186" t="s">
        <v>3315</v>
      </c>
      <c r="E177" s="186" t="s">
        <v>628</v>
      </c>
      <c r="F177" s="186" t="s">
        <v>652</v>
      </c>
      <c r="G177" s="186"/>
      <c r="H177" s="186"/>
      <c r="I177" s="191" t="s">
        <v>624</v>
      </c>
      <c r="J177" s="191" t="s">
        <v>2027</v>
      </c>
      <c r="K177" s="191" t="s">
        <v>2640</v>
      </c>
      <c r="L177" s="571" t="s">
        <v>629</v>
      </c>
      <c r="N177" s="846" t="s">
        <v>7408</v>
      </c>
      <c r="O177" s="384" t="s">
        <v>2013</v>
      </c>
      <c r="P177" s="540">
        <v>51</v>
      </c>
      <c r="Q177" s="539">
        <v>1000</v>
      </c>
      <c r="R177" s="540">
        <v>0</v>
      </c>
      <c r="S177" s="338"/>
      <c r="T177" s="63"/>
      <c r="U177" s="63"/>
      <c r="V177" s="425">
        <v>0</v>
      </c>
      <c r="W177" s="425">
        <v>0</v>
      </c>
      <c r="X177" s="919">
        <v>0.75</v>
      </c>
      <c r="Y177" s="425">
        <v>2.5</v>
      </c>
      <c r="Z177" s="41" t="s">
        <v>45</v>
      </c>
      <c r="AA177" s="41" t="s">
        <v>45</v>
      </c>
      <c r="AB177" s="188" t="s">
        <v>3212</v>
      </c>
      <c r="AC177" s="13" t="s">
        <v>7377</v>
      </c>
      <c r="AD177" s="813" t="s">
        <v>5689</v>
      </c>
      <c r="AE177" s="723">
        <v>42928</v>
      </c>
      <c r="AF177" s="356"/>
      <c r="AG177" s="419"/>
      <c r="AH177" s="927" t="s">
        <v>38</v>
      </c>
      <c r="AI177" s="63" t="s">
        <v>5764</v>
      </c>
      <c r="AJ177" s="63" t="str">
        <f t="shared" si="122"/>
        <v>NO</v>
      </c>
      <c r="AK177" s="64" t="str">
        <f>VLOOKUP(X177,aux!$G$1:$I$22,2,FALSE)</f>
        <v>zero point seven five</v>
      </c>
      <c r="AL177" s="64" t="str">
        <f>VLOOKUP(X177,aux!$G$1:$J$22,4,FALSE)</f>
        <v>null komma sieben fünf</v>
      </c>
      <c r="AM177" s="214">
        <f t="shared" si="101"/>
        <v>75</v>
      </c>
      <c r="AN177" s="214" t="str">
        <f>IF(INT(AM177)=AM177,EnglishNumber(AM177), _xlfn.CONCAT(EnglishNumber(INT(AM177)), " point ", EnglishNumber(ROUND(INT((AM177 - INT(AM177)) * 10),  0)), " ", EnglishNumber(ROUND((AM177 - INT(AM177))*100 - (INT((AM177-INT(AM177))*10)*10), 0))))</f>
        <v>seventy-five</v>
      </c>
      <c r="AO177" s="214" t="str">
        <f>IF(INT(AM177)=AM177,FctZahl_In_Worten(AM177), _xlfn.CONCAT(FctZahl_In_Worten(INT(AM177)), " komma ", FctZahl_In_Worten(ROUND(INT((AM177 - INT(AM177)) * 10),  0)), " ", FctZahl_In_Worten(ROUND((AM177 - INT(AM177))*100 - (INT((AM177-INT(AM177))*10)*10), 0))))</f>
        <v>fünfundsiebzig</v>
      </c>
      <c r="AP177" s="64" t="str">
        <f>EnglishNumber(Q177)</f>
        <v>one thousand</v>
      </c>
      <c r="AQ177" s="64" t="str">
        <f>FctZahl_In_Worten(Q177)</f>
        <v>eintausend</v>
      </c>
      <c r="AR177" s="64" t="str">
        <f>FctZahl_In_Worten(R177)</f>
        <v>null</v>
      </c>
      <c r="AS177" s="64" t="str">
        <f>VLOOKUP(V177,aux!$K$1:$M$11,2,FALSE)</f>
        <v>zero</v>
      </c>
      <c r="AT177" s="64" t="str">
        <f>VLOOKUP(W177,aux!$K$1:$M$11,2,FALSE)</f>
        <v>zero</v>
      </c>
      <c r="AU177" s="64" t="str">
        <f t="shared" si="102"/>
        <v>For</v>
      </c>
      <c r="AV177" s="49" t="str">
        <f t="shared" si="133"/>
        <v>GUILLERMO COLLADO PEREZ, apoderado solidario</v>
      </c>
      <c r="AW177" s="65" t="str">
        <f t="shared" si="104"/>
        <v>ES_B12079539_CPA_EN</v>
      </c>
      <c r="AX177" s="65" t="str">
        <f t="shared" si="105"/>
        <v>ES_B12079539_DoT_EN</v>
      </c>
      <c r="AY177" s="65" t="str">
        <f t="shared" si="106"/>
        <v>ES_B12079539_Dis_EN</v>
      </c>
      <c r="AZ177" s="65" t="str">
        <f t="shared" si="107"/>
        <v>ES_B12079539_CPA_DE</v>
      </c>
      <c r="BA177" s="65" t="str">
        <f t="shared" si="108"/>
        <v>ES_B12079539_DoT_DE</v>
      </c>
      <c r="BB177" s="65" t="str">
        <f t="shared" si="109"/>
        <v>ES_B12079539_CPA_ES</v>
      </c>
      <c r="BC177" s="215" t="str">
        <f t="shared" si="110"/>
        <v>ES_B12079539_DoT_ES</v>
      </c>
      <c r="BD177" s="65" t="str">
        <f t="shared" si="111"/>
        <v>TEODORO COLLADO SOCIEDAD LIMITADA</v>
      </c>
      <c r="BE177" s="64" t="str">
        <f>VLOOKUP(C177,aux!$A$1:$B$260,2,FALSE)</f>
        <v>Spain</v>
      </c>
      <c r="BF177" s="64" t="str">
        <f>VLOOKUP(C177,aux!$A$1:$C$260,3,FALSE)</f>
        <v>Spanien</v>
      </c>
      <c r="BG177" s="66" t="str">
        <f t="shared" si="112"/>
        <v>represented by  GUILLERMO COLLADO PEREZ, apoderado solidario</v>
      </c>
      <c r="BH177" s="66" t="str">
        <f t="shared" si="123"/>
        <v>representado por GUILLERMO COLLADO PEREZ, apoderado solidario</v>
      </c>
      <c r="BI177" s="66">
        <f t="shared" si="134"/>
        <v>1</v>
      </c>
      <c r="BJ177" s="66" t="str">
        <f>IF(H177="","","and its")</f>
        <v/>
      </c>
      <c r="BK177" s="66" t="str">
        <f>IF(I177="","","and its")</f>
        <v>and its</v>
      </c>
      <c r="BL177" s="66" t="str">
        <f t="shared" si="124"/>
        <v/>
      </c>
      <c r="BM177" s="66" t="str">
        <f t="shared" si="125"/>
        <v>und</v>
      </c>
      <c r="BN177" s="66" t="str">
        <f t="shared" si="126"/>
        <v/>
      </c>
      <c r="BO177" s="66" t="str">
        <f t="shared" si="127"/>
        <v>y su</v>
      </c>
      <c r="BP177" s="216" t="str">
        <f>VLOOKUP(X177,aux!$G$1:$I$22,3,FALSE)</f>
        <v>cero coma siete cinco</v>
      </c>
      <c r="BQ177" s="66" t="str">
        <f t="shared" si="128"/>
        <v>Por</v>
      </c>
      <c r="BR177" s="66" t="str">
        <f>VLOOKUP(C177,aux!$D$1:$E$307,2,FALSE)</f>
        <v>España</v>
      </c>
      <c r="BS177" s="66" t="str">
        <f t="shared" si="129"/>
        <v>Un Mil</v>
      </c>
      <c r="BT177" s="66" t="str">
        <f t="shared" si="130"/>
        <v>Cero</v>
      </c>
      <c r="BU177" s="66" t="str">
        <f t="shared" si="131"/>
        <v>Cero</v>
      </c>
      <c r="BV177" s="137"/>
      <c r="BW177" s="51"/>
      <c r="BX177" s="137"/>
      <c r="BY177" s="143"/>
      <c r="BZ177" s="137"/>
      <c r="CA177" s="1112">
        <v>42920</v>
      </c>
      <c r="CB177" s="342">
        <v>42920</v>
      </c>
      <c r="CC177" s="342">
        <v>42920</v>
      </c>
      <c r="CD177" s="617" t="s">
        <v>199</v>
      </c>
      <c r="CE177" s="342">
        <v>42921</v>
      </c>
      <c r="CF177" s="617" t="s">
        <v>199</v>
      </c>
      <c r="CG177" s="342">
        <v>42922</v>
      </c>
      <c r="CH177" s="497"/>
      <c r="CI177" s="155"/>
      <c r="CJ177" s="67" t="s">
        <v>2390</v>
      </c>
      <c r="CK177" s="67" t="s">
        <v>2561</v>
      </c>
      <c r="CL177" s="102" t="str">
        <f t="shared" si="114"/>
        <v>TEODORO COLLADO SOCIEDAD LIMITADA_ ES_B12079539_DOT_EN_2sig</v>
      </c>
      <c r="CM177" s="102" t="str">
        <f t="shared" si="115"/>
        <v>TEODORO COLLADO SOCIEDAD LIMITADA_ES_B12079539_CPA_EN_2sig</v>
      </c>
      <c r="CN177" s="102" t="str">
        <f t="shared" si="116"/>
        <v>TEODORO COLLADO SOCIEDAD LIMITADA_ ES_B12079539_DOT_EN_2sig_stamped</v>
      </c>
      <c r="CO177" s="102" t="str">
        <f t="shared" si="117"/>
        <v>TEODORO COLLADO SOCIEDAD LIMITADA_ES_B12079539_DOT_EN_o</v>
      </c>
      <c r="CP177" s="102" t="str">
        <f t="shared" si="118"/>
        <v>TEODORO COLLADO SOCIEDAD LIMITADA_ES_B12079539_DOT_EN_o_stamped</v>
      </c>
      <c r="CQ177" s="102" t="str">
        <f t="shared" si="119"/>
        <v>TEODORO COLLADO SOCIEDAD LIMITADA_ES_B12079539_powers</v>
      </c>
      <c r="CR177" s="68" t="s">
        <v>49</v>
      </c>
      <c r="CS177" s="68" t="s">
        <v>49</v>
      </c>
      <c r="CT177" s="61" t="s">
        <v>49</v>
      </c>
      <c r="CU177" s="148">
        <f t="shared" si="100"/>
        <v>1</v>
      </c>
      <c r="CV177" s="56" t="b">
        <v>1</v>
      </c>
      <c r="CW177" s="56" t="b">
        <v>1</v>
      </c>
      <c r="CX177" s="52"/>
      <c r="CY177" s="148"/>
      <c r="CZ177" s="148"/>
      <c r="DA177" s="315"/>
      <c r="DB177" s="315"/>
      <c r="DC177" s="148"/>
      <c r="DD177" s="148"/>
      <c r="DE177" s="315"/>
      <c r="DF177" s="315"/>
      <c r="DG177" s="61"/>
      <c r="DH177" s="61"/>
      <c r="DI177" s="61"/>
      <c r="DJ177" s="315"/>
      <c r="DK177" s="315"/>
      <c r="DL177" s="61"/>
      <c r="DM177" s="161"/>
      <c r="DN177" s="148"/>
      <c r="DO177" s="315" t="s">
        <v>2632</v>
      </c>
      <c r="DP177" s="338"/>
      <c r="DQ177" s="940"/>
      <c r="DR177" s="342"/>
      <c r="DS177" s="522"/>
      <c r="DT177" s="69" t="s">
        <v>49</v>
      </c>
      <c r="DU177" s="69"/>
      <c r="DV177" s="87"/>
      <c r="DW177" s="87"/>
      <c r="DX177" s="87"/>
      <c r="DY177" s="87"/>
      <c r="DZ177" s="87"/>
      <c r="EA177" s="359" t="str">
        <f t="shared" si="120"/>
        <v>153</v>
      </c>
      <c r="EB177" s="359">
        <v>153</v>
      </c>
      <c r="EC177" s="88"/>
      <c r="ED177" s="88"/>
      <c r="EE177" s="88" t="e">
        <f>IF(CX176=#REF!,"gleich","ungleich")</f>
        <v>#REF!</v>
      </c>
      <c r="EF177" s="186"/>
      <c r="EG177" s="186"/>
      <c r="EH177" s="186"/>
      <c r="EI177" s="186"/>
      <c r="EJ177" s="186"/>
      <c r="EK177" s="186"/>
      <c r="EL177" s="186"/>
      <c r="EM177" s="173"/>
      <c r="EN177" s="186"/>
      <c r="EO177" s="186"/>
      <c r="EP177" s="445"/>
      <c r="EQ177" s="382" t="s">
        <v>6088</v>
      </c>
      <c r="ER177" s="382" t="s">
        <v>6109</v>
      </c>
      <c r="ES177" s="382"/>
      <c r="ET177" s="167"/>
      <c r="EU177" s="182" t="str">
        <f t="shared" si="121"/>
        <v>TEODORO COLLADO SOCIEDAD LIMITADA, ES_B12079539_sinv.pdf</v>
      </c>
    </row>
    <row r="178" spans="1:151" ht="96">
      <c r="A178" s="1000" t="s">
        <v>870</v>
      </c>
      <c r="B178" s="638" t="s">
        <v>4729</v>
      </c>
      <c r="C178" s="338" t="s">
        <v>42</v>
      </c>
      <c r="D178" s="186" t="s">
        <v>3290</v>
      </c>
      <c r="E178" s="186"/>
      <c r="F178" s="186"/>
      <c r="G178" s="186"/>
      <c r="H178" s="186"/>
      <c r="I178" s="191" t="s">
        <v>2761</v>
      </c>
      <c r="J178" s="186" t="s">
        <v>6729</v>
      </c>
      <c r="K178" s="191" t="s">
        <v>2631</v>
      </c>
      <c r="L178" s="571" t="s">
        <v>763</v>
      </c>
      <c r="N178" s="846" t="s">
        <v>7406</v>
      </c>
      <c r="O178" s="384" t="s">
        <v>488</v>
      </c>
      <c r="P178" s="540">
        <v>4</v>
      </c>
      <c r="Q178" s="539">
        <v>100</v>
      </c>
      <c r="R178" s="540">
        <v>0</v>
      </c>
      <c r="S178" s="338"/>
      <c r="T178" s="63"/>
      <c r="U178" s="63"/>
      <c r="V178" s="425">
        <v>0</v>
      </c>
      <c r="W178" s="425">
        <v>0</v>
      </c>
      <c r="X178" s="919">
        <v>0.7</v>
      </c>
      <c r="Y178" s="425">
        <v>2.5</v>
      </c>
      <c r="Z178" s="41" t="s">
        <v>45</v>
      </c>
      <c r="AA178" s="41" t="s">
        <v>45</v>
      </c>
      <c r="AB178" s="188" t="s">
        <v>3212</v>
      </c>
      <c r="AC178" s="13" t="s">
        <v>7377</v>
      </c>
      <c r="AD178" s="813" t="s">
        <v>5689</v>
      </c>
      <c r="AE178" s="723">
        <v>42928</v>
      </c>
      <c r="AF178" s="356"/>
      <c r="AG178" s="419"/>
      <c r="AH178" s="927" t="s">
        <v>192</v>
      </c>
      <c r="AI178" s="63" t="s">
        <v>5764</v>
      </c>
      <c r="AJ178" s="63" t="str">
        <f t="shared" si="122"/>
        <v>NO</v>
      </c>
      <c r="AK178" s="64" t="str">
        <f>VLOOKUP(X178,aux!$G$1:$I$22,2,FALSE)</f>
        <v>zero point seven</v>
      </c>
      <c r="AL178" s="64" t="str">
        <f>VLOOKUP(X178,aux!$G$1:$J$22,4,FALSE)</f>
        <v>null komma sieben</v>
      </c>
      <c r="AM178" s="214">
        <f t="shared" si="101"/>
        <v>70</v>
      </c>
      <c r="AN178" s="214" t="str">
        <f>IF(INT(AM178)=AM178,EnglishNumber(AM178), _xlfn.CONCAT(EnglishNumber(INT(AM178)), " point ", EnglishNumber(ROUND(INT((AM178 - INT(AM178)) * 10),  0)), " ", EnglishNumber(ROUND((AM178 - INT(AM178))*100 - (INT((AM178-INT(AM178))*10)*10), 0))))</f>
        <v>seventy</v>
      </c>
      <c r="AO178" s="214" t="str">
        <f>IF(INT(AM178)=AM178,FctZahl_In_Worten(AM178), _xlfn.CONCAT(FctZahl_In_Worten(INT(AM178)), " komma ", FctZahl_In_Worten(ROUND(INT((AM178 - INT(AM178)) * 10),  0)), " ", FctZahl_In_Worten(ROUND((AM178 - INT(AM178))*100 - (INT((AM178-INT(AM178))*10)*10), 0))))</f>
        <v>siebzig</v>
      </c>
      <c r="AP178" s="64" t="str">
        <f>EnglishNumber(Q178)</f>
        <v>one hundred</v>
      </c>
      <c r="AQ178" s="64" t="str">
        <f>FctZahl_In_Worten(Q178)</f>
        <v>einhundert</v>
      </c>
      <c r="AR178" s="64" t="str">
        <f>FctZahl_In_Worten(R178)</f>
        <v>null</v>
      </c>
      <c r="AS178" s="64" t="str">
        <f>VLOOKUP(V178,aux!$K$1:$M$11,2,FALSE)</f>
        <v>zero</v>
      </c>
      <c r="AT178" s="64" t="str">
        <f>VLOOKUP(W178,aux!$K$1:$M$11,2,FALSE)</f>
        <v>zero</v>
      </c>
      <c r="AU178" s="64" t="str">
        <f t="shared" si="102"/>
        <v/>
      </c>
      <c r="AV178" s="49" t="str">
        <f t="shared" si="133"/>
        <v/>
      </c>
      <c r="AW178" s="65" t="str">
        <f t="shared" si="104"/>
        <v>ES_15896393N_CPA_EN</v>
      </c>
      <c r="AX178" s="65" t="str">
        <f t="shared" si="105"/>
        <v>ES_15896393N_DoT_EN</v>
      </c>
      <c r="AY178" s="65" t="str">
        <f t="shared" si="106"/>
        <v>ES_15896393N_Dis_EN</v>
      </c>
      <c r="AZ178" s="65" t="str">
        <f t="shared" si="107"/>
        <v>ES_15896393N_CPA_DE</v>
      </c>
      <c r="BA178" s="65" t="str">
        <f t="shared" si="108"/>
        <v>ES_15896393N_DoT_DE</v>
      </c>
      <c r="BB178" s="65" t="str">
        <f t="shared" si="109"/>
        <v>ES_15896393N_CPA_ES</v>
      </c>
      <c r="BC178" s="215" t="str">
        <f t="shared" si="110"/>
        <v>ES_15896393N_DoT_ES</v>
      </c>
      <c r="BD178" s="65" t="str">
        <f t="shared" si="111"/>
        <v>TOMAS JUANTORENA ROMARATEZABALA</v>
      </c>
      <c r="BE178" s="64" t="str">
        <f>VLOOKUP(C178,aux!$A$1:$B$260,2,FALSE)</f>
        <v>Spain</v>
      </c>
      <c r="BF178" s="64" t="str">
        <f>VLOOKUP(C178,aux!$A$1:$C$260,3,FALSE)</f>
        <v>Spanien</v>
      </c>
      <c r="BG178" s="66" t="str">
        <f t="shared" si="112"/>
        <v/>
      </c>
      <c r="BH178" s="66" t="str">
        <f t="shared" si="123"/>
        <v/>
      </c>
      <c r="BI178" s="66">
        <f t="shared" si="134"/>
        <v>0</v>
      </c>
      <c r="BJ178" s="66"/>
      <c r="BK178" s="66"/>
      <c r="BL178" s="66" t="str">
        <f t="shared" si="124"/>
        <v/>
      </c>
      <c r="BM178" s="66" t="str">
        <f t="shared" si="125"/>
        <v>und</v>
      </c>
      <c r="BN178" s="66" t="str">
        <f t="shared" si="126"/>
        <v/>
      </c>
      <c r="BO178" s="66" t="str">
        <f t="shared" si="127"/>
        <v>y su</v>
      </c>
      <c r="BP178" s="216" t="str">
        <f>VLOOKUP(X178,aux!$G$1:$I$22,3,FALSE)</f>
        <v xml:space="preserve">cero coma siete </v>
      </c>
      <c r="BQ178" s="66" t="str">
        <f t="shared" si="128"/>
        <v>Por</v>
      </c>
      <c r="BR178" s="66" t="str">
        <f>VLOOKUP(C178,aux!$D$1:$E$307,2,FALSE)</f>
        <v>España</v>
      </c>
      <c r="BS178" s="66" t="str">
        <f t="shared" si="129"/>
        <v>Ciento</v>
      </c>
      <c r="BT178" s="66" t="str">
        <f t="shared" si="130"/>
        <v>Cero</v>
      </c>
      <c r="BU178" s="66" t="str">
        <f t="shared" si="131"/>
        <v>Cero</v>
      </c>
      <c r="BV178" s="137"/>
      <c r="BW178" s="51"/>
      <c r="BX178" s="137"/>
      <c r="BY178" s="143"/>
      <c r="BZ178" s="137"/>
      <c r="CA178" s="1112">
        <v>42921</v>
      </c>
      <c r="CB178" s="342">
        <v>42921</v>
      </c>
      <c r="CC178" s="342">
        <v>42921</v>
      </c>
      <c r="CD178" s="617" t="s">
        <v>199</v>
      </c>
      <c r="CE178" s="342">
        <v>42922</v>
      </c>
      <c r="CF178" s="617" t="s">
        <v>199</v>
      </c>
      <c r="CG178" s="342">
        <v>42922</v>
      </c>
      <c r="CH178" s="497"/>
      <c r="CI178" s="155">
        <v>1</v>
      </c>
      <c r="CJ178" s="67" t="s">
        <v>2391</v>
      </c>
      <c r="CK178" s="67" t="s">
        <v>2562</v>
      </c>
      <c r="CL178" s="102" t="str">
        <f t="shared" si="114"/>
        <v>TOMAS JUANTORENA ROMARATEZABALA_ ES_15896393N_DOT_EN_2sig</v>
      </c>
      <c r="CM178" s="102" t="str">
        <f t="shared" si="115"/>
        <v>TOMAS JUANTORENA ROMARATEZABALA_ES_15896393N_CPA_EN_2sig</v>
      </c>
      <c r="CN178" s="102" t="str">
        <f t="shared" si="116"/>
        <v>TOMAS JUANTORENA ROMARATEZABALA_ ES_15896393N_DOT_EN_2sig_stamped</v>
      </c>
      <c r="CO178" s="102" t="str">
        <f t="shared" si="117"/>
        <v>TOMAS JUANTORENA ROMARATEZABALA_ES_15896393N_DOT_EN_o</v>
      </c>
      <c r="CP178" s="102" t="str">
        <f t="shared" si="118"/>
        <v>TOMAS JUANTORENA ROMARATEZABALA_ES_15896393N_DOT_EN_o_stamped</v>
      </c>
      <c r="CQ178" s="102" t="str">
        <f t="shared" si="119"/>
        <v>TOMAS JUANTORENA ROMARATEZABALA_ES_15896393N_powers</v>
      </c>
      <c r="CR178" s="68" t="s">
        <v>49</v>
      </c>
      <c r="CS178" s="68" t="s">
        <v>49</v>
      </c>
      <c r="CT178" s="61" t="s">
        <v>49</v>
      </c>
      <c r="CU178" s="148">
        <f t="shared" si="100"/>
        <v>1</v>
      </c>
      <c r="CV178" s="56" t="b">
        <v>1</v>
      </c>
      <c r="CW178" s="56" t="b">
        <v>1</v>
      </c>
      <c r="CX178" s="52"/>
      <c r="CY178" s="148"/>
      <c r="CZ178" s="148"/>
      <c r="DA178" s="315"/>
      <c r="DB178" s="315"/>
      <c r="DC178" s="148"/>
      <c r="DD178" s="148"/>
      <c r="DE178" s="315"/>
      <c r="DF178" s="315"/>
      <c r="DG178" s="61"/>
      <c r="DH178" s="61"/>
      <c r="DI178" s="61"/>
      <c r="DJ178" s="315"/>
      <c r="DK178" s="315"/>
      <c r="DL178" s="61"/>
      <c r="DM178" s="161"/>
      <c r="DN178" s="148"/>
      <c r="DO178" s="315" t="s">
        <v>2632</v>
      </c>
      <c r="DP178" s="338"/>
      <c r="DQ178" s="940"/>
      <c r="DR178" s="342"/>
      <c r="DS178" s="522"/>
      <c r="DT178" s="69" t="s">
        <v>49</v>
      </c>
      <c r="DU178" s="69"/>
      <c r="DV178" s="87"/>
      <c r="DW178" s="87"/>
      <c r="DX178" s="87"/>
      <c r="DY178" s="87"/>
      <c r="DZ178" s="87"/>
      <c r="EA178" s="359" t="str">
        <f t="shared" si="120"/>
        <v>154</v>
      </c>
      <c r="EB178" s="359">
        <v>154</v>
      </c>
      <c r="EC178" s="88"/>
      <c r="ED178" s="88"/>
      <c r="EE178" s="88" t="e">
        <f>IF(CX177=#REF!,"gleich","ungleich")</f>
        <v>#REF!</v>
      </c>
      <c r="EF178" s="186"/>
      <c r="EG178" s="186"/>
      <c r="EH178" s="186"/>
      <c r="EI178" s="186"/>
      <c r="EJ178" s="186"/>
      <c r="EK178" s="186"/>
      <c r="EL178" s="186"/>
      <c r="EM178" s="173"/>
      <c r="EN178" s="186"/>
      <c r="EO178" s="186"/>
      <c r="EP178" s="445"/>
      <c r="EQ178" s="382" t="s">
        <v>6100</v>
      </c>
      <c r="ER178" s="382" t="s">
        <v>6100</v>
      </c>
      <c r="ES178" s="382"/>
      <c r="ET178" s="108"/>
      <c r="EU178" s="182" t="str">
        <f t="shared" si="121"/>
        <v>TOMAS JUANTORENA ROMARATEZABALA, ES_15896393N_sinv.pdf</v>
      </c>
    </row>
    <row r="179" spans="1:151" ht="89.25">
      <c r="A179" s="1000" t="s">
        <v>625</v>
      </c>
      <c r="B179" s="638" t="s">
        <v>2217</v>
      </c>
      <c r="C179" s="338" t="s">
        <v>42</v>
      </c>
      <c r="D179" s="186" t="s">
        <v>3244</v>
      </c>
      <c r="E179" s="186" t="s">
        <v>628</v>
      </c>
      <c r="F179" s="186" t="s">
        <v>420</v>
      </c>
      <c r="G179" s="186"/>
      <c r="H179" s="186"/>
      <c r="I179" s="191" t="s">
        <v>624</v>
      </c>
      <c r="J179" s="191" t="s">
        <v>2027</v>
      </c>
      <c r="K179" s="191" t="s">
        <v>2640</v>
      </c>
      <c r="L179" s="571" t="s">
        <v>629</v>
      </c>
      <c r="M179" s="298"/>
      <c r="N179" s="846" t="s">
        <v>7405</v>
      </c>
      <c r="O179" s="384" t="s">
        <v>1708</v>
      </c>
      <c r="P179" s="540">
        <v>30</v>
      </c>
      <c r="Q179" s="539">
        <v>1000</v>
      </c>
      <c r="R179" s="540">
        <v>0</v>
      </c>
      <c r="S179" s="338"/>
      <c r="T179" s="63"/>
      <c r="U179" s="63"/>
      <c r="V179" s="425">
        <v>0</v>
      </c>
      <c r="W179" s="425">
        <v>0</v>
      </c>
      <c r="X179" s="919">
        <v>0.75</v>
      </c>
      <c r="Y179" s="425">
        <v>2.5</v>
      </c>
      <c r="Z179" s="41" t="s">
        <v>45</v>
      </c>
      <c r="AA179" s="41" t="s">
        <v>45</v>
      </c>
      <c r="AB179" s="188" t="s">
        <v>3212</v>
      </c>
      <c r="AC179" s="13" t="s">
        <v>7377</v>
      </c>
      <c r="AD179" s="813" t="s">
        <v>5689</v>
      </c>
      <c r="AE179" s="723">
        <v>42928</v>
      </c>
      <c r="AF179" s="356"/>
      <c r="AG179" s="419"/>
      <c r="AH179" s="927" t="s">
        <v>38</v>
      </c>
      <c r="AI179" s="63" t="s">
        <v>5764</v>
      </c>
      <c r="AJ179" s="63" t="str">
        <f t="shared" si="122"/>
        <v>NO</v>
      </c>
      <c r="AK179" s="64" t="str">
        <f>VLOOKUP(X179,aux!$G$1:$I$22,2,FALSE)</f>
        <v>zero point seven five</v>
      </c>
      <c r="AL179" s="64" t="str">
        <f>VLOOKUP(X179,aux!$G$1:$J$22,4,FALSE)</f>
        <v>null komma sieben fünf</v>
      </c>
      <c r="AM179" s="214">
        <f t="shared" si="101"/>
        <v>75</v>
      </c>
      <c r="AN179" s="214" t="str">
        <f>IF(INT(AM179)=AM179,EnglishNumber(AM179), _xlfn.CONCAT(EnglishNumber(INT(AM179)), " point ", EnglishNumber(ROUND(INT((AM179 - INT(AM179)) * 10),  0)), " ", EnglishNumber(ROUND((AM179 - INT(AM179))*100 - (INT((AM179-INT(AM179))*10)*10), 0))))</f>
        <v>seventy-five</v>
      </c>
      <c r="AO179" s="214" t="str">
        <f>IF(INT(AM179)=AM179,FctZahl_In_Worten(AM179), _xlfn.CONCAT(FctZahl_In_Worten(INT(AM179)), " komma ", FctZahl_In_Worten(ROUND(INT((AM179 - INT(AM179)) * 10),  0)), " ", FctZahl_In_Worten(ROUND((AM179 - INT(AM179))*100 - (INT((AM179-INT(AM179))*10)*10), 0))))</f>
        <v>fünfundsiebzig</v>
      </c>
      <c r="AP179" s="64" t="str">
        <f>EnglishNumber(Q179)</f>
        <v>one thousand</v>
      </c>
      <c r="AQ179" s="64" t="str">
        <f>FctZahl_In_Worten(Q179)</f>
        <v>eintausend</v>
      </c>
      <c r="AR179" s="64" t="str">
        <f>FctZahl_In_Worten(R179)</f>
        <v>null</v>
      </c>
      <c r="AS179" s="64" t="str">
        <f>VLOOKUP(V179,aux!$K$1:$M$11,2,FALSE)</f>
        <v>zero</v>
      </c>
      <c r="AT179" s="64" t="str">
        <f>VLOOKUP(W179,aux!$K$1:$M$11,2,FALSE)</f>
        <v>zero</v>
      </c>
      <c r="AU179" s="64" t="str">
        <f t="shared" si="102"/>
        <v>For</v>
      </c>
      <c r="AV179" s="49" t="str">
        <f t="shared" si="133"/>
        <v>GUILLERMO COLLADO PEREZ, consejero delegado solidario</v>
      </c>
      <c r="AW179" s="65" t="str">
        <f t="shared" si="104"/>
        <v>ES_B96800321_CPA_EN</v>
      </c>
      <c r="AX179" s="65" t="str">
        <f t="shared" si="105"/>
        <v>ES_B96800321_DoT_EN</v>
      </c>
      <c r="AY179" s="65" t="str">
        <f t="shared" si="106"/>
        <v>ES_B96800321_Dis_EN</v>
      </c>
      <c r="AZ179" s="65" t="str">
        <f t="shared" si="107"/>
        <v>ES_B96800321_CPA_DE</v>
      </c>
      <c r="BA179" s="65" t="str">
        <f t="shared" si="108"/>
        <v>ES_B96800321_DoT_DE</v>
      </c>
      <c r="BB179" s="65" t="str">
        <f t="shared" si="109"/>
        <v>ES_B96800321_CPA_ES</v>
      </c>
      <c r="BC179" s="215" t="str">
        <f t="shared" si="110"/>
        <v>ES_B96800321_DoT_ES</v>
      </c>
      <c r="BD179" s="65" t="str">
        <f t="shared" si="111"/>
        <v>TRANS ALTOMIRA SOCIEDAD LIMITADA</v>
      </c>
      <c r="BE179" s="64" t="str">
        <f>VLOOKUP(C179,aux!$A$1:$B$260,2,FALSE)</f>
        <v>Spain</v>
      </c>
      <c r="BF179" s="64" t="str">
        <f>VLOOKUP(C179,aux!$A$1:$C$260,3,FALSE)</f>
        <v>Spanien</v>
      </c>
      <c r="BG179" s="66" t="str">
        <f t="shared" si="112"/>
        <v>represented by  GUILLERMO COLLADO PEREZ, consejero delegado solidario</v>
      </c>
      <c r="BH179" s="66" t="str">
        <f t="shared" si="123"/>
        <v>representado por GUILLERMO COLLADO PEREZ, consejero delegado solidario</v>
      </c>
      <c r="BI179" s="66">
        <f t="shared" si="134"/>
        <v>1</v>
      </c>
      <c r="BJ179" s="66" t="str">
        <f>IF(H179="","","and its")</f>
        <v/>
      </c>
      <c r="BK179" s="66" t="str">
        <f>IF(I179="","","and its")</f>
        <v>and its</v>
      </c>
      <c r="BL179" s="66" t="str">
        <f t="shared" si="124"/>
        <v/>
      </c>
      <c r="BM179" s="66" t="str">
        <f t="shared" si="125"/>
        <v>und</v>
      </c>
      <c r="BN179" s="66" t="str">
        <f t="shared" si="126"/>
        <v/>
      </c>
      <c r="BO179" s="66" t="str">
        <f t="shared" si="127"/>
        <v>y su</v>
      </c>
      <c r="BP179" s="216" t="str">
        <f>VLOOKUP(X179,aux!$G$1:$I$22,3,FALSE)</f>
        <v>cero coma siete cinco</v>
      </c>
      <c r="BQ179" s="66" t="str">
        <f t="shared" si="128"/>
        <v>Por</v>
      </c>
      <c r="BR179" s="66" t="str">
        <f>VLOOKUP(C179,aux!$D$1:$E$307,2,FALSE)</f>
        <v>España</v>
      </c>
      <c r="BS179" s="66" t="str">
        <f t="shared" si="129"/>
        <v>Un Mil</v>
      </c>
      <c r="BT179" s="66" t="str">
        <f t="shared" si="130"/>
        <v>Cero</v>
      </c>
      <c r="BU179" s="66" t="str">
        <f t="shared" si="131"/>
        <v>Cero</v>
      </c>
      <c r="BV179" s="137"/>
      <c r="BW179" s="51"/>
      <c r="BX179" s="137"/>
      <c r="BY179" s="143"/>
      <c r="BZ179" s="137"/>
      <c r="CA179" s="1112">
        <v>42920</v>
      </c>
      <c r="CB179" s="342">
        <v>42920</v>
      </c>
      <c r="CC179" s="342">
        <v>42920</v>
      </c>
      <c r="CD179" s="617" t="s">
        <v>199</v>
      </c>
      <c r="CE179" s="342">
        <v>42921</v>
      </c>
      <c r="CF179" s="617" t="s">
        <v>199</v>
      </c>
      <c r="CG179" s="342">
        <v>42922</v>
      </c>
      <c r="CH179" s="497"/>
      <c r="CI179" s="155">
        <v>1</v>
      </c>
      <c r="CJ179" s="67" t="s">
        <v>2392</v>
      </c>
      <c r="CK179" s="67" t="s">
        <v>2563</v>
      </c>
      <c r="CL179" s="102" t="str">
        <f t="shared" si="114"/>
        <v>TRANS ALTOMIRA SOCIEDAD LIMITADA_ ES_B96800321_DOT_EN_2sig</v>
      </c>
      <c r="CM179" s="102" t="str">
        <f t="shared" si="115"/>
        <v>TRANS ALTOMIRA SOCIEDAD LIMITADA_ES_B96800321_CPA_EN_2sig</v>
      </c>
      <c r="CN179" s="102" t="str">
        <f t="shared" si="116"/>
        <v>TRANS ALTOMIRA SOCIEDAD LIMITADA_ ES_B96800321_DOT_EN_2sig_stamped</v>
      </c>
      <c r="CO179" s="102" t="str">
        <f t="shared" si="117"/>
        <v>TRANS ALTOMIRA SOCIEDAD LIMITADA_ES_B96800321_DOT_EN_o</v>
      </c>
      <c r="CP179" s="102" t="str">
        <f t="shared" si="118"/>
        <v>TRANS ALTOMIRA SOCIEDAD LIMITADA_ES_B96800321_DOT_EN_o_stamped</v>
      </c>
      <c r="CQ179" s="102" t="str">
        <f t="shared" si="119"/>
        <v>TRANS ALTOMIRA SOCIEDAD LIMITADA_ES_B96800321_powers</v>
      </c>
      <c r="CR179" s="68" t="s">
        <v>49</v>
      </c>
      <c r="CS179" s="68" t="s">
        <v>49</v>
      </c>
      <c r="CT179" s="61" t="s">
        <v>1918</v>
      </c>
      <c r="CU179" s="148">
        <f t="shared" si="100"/>
        <v>1</v>
      </c>
      <c r="CV179" s="56" t="b">
        <v>1</v>
      </c>
      <c r="CW179" s="56" t="b">
        <v>1</v>
      </c>
      <c r="CX179" s="52"/>
      <c r="CY179" s="148"/>
      <c r="CZ179" s="148"/>
      <c r="DA179" s="315"/>
      <c r="DB179" s="315"/>
      <c r="DC179" s="148"/>
      <c r="DD179" s="148"/>
      <c r="DE179" s="315"/>
      <c r="DF179" s="315"/>
      <c r="DG179" s="61"/>
      <c r="DH179" s="61"/>
      <c r="DI179" s="61"/>
      <c r="DJ179" s="315"/>
      <c r="DK179" s="315"/>
      <c r="DL179" s="61"/>
      <c r="DM179" s="161"/>
      <c r="DN179" s="148"/>
      <c r="DO179" s="315" t="s">
        <v>2632</v>
      </c>
      <c r="DP179" s="338"/>
      <c r="DQ179" s="940"/>
      <c r="DR179" s="342"/>
      <c r="DS179" s="522"/>
      <c r="DT179" s="69" t="s">
        <v>49</v>
      </c>
      <c r="DU179" s="69"/>
      <c r="DV179" s="87"/>
      <c r="DW179" s="87"/>
      <c r="DX179" s="87"/>
      <c r="DY179" s="87"/>
      <c r="DZ179" s="87"/>
      <c r="EA179" s="359" t="str">
        <f t="shared" si="120"/>
        <v>155</v>
      </c>
      <c r="EB179" s="359">
        <v>155</v>
      </c>
      <c r="EC179" s="88"/>
      <c r="ED179" s="88"/>
      <c r="EE179" s="88" t="e">
        <f>IF(CX178=#REF!,"gleich","ungleich")</f>
        <v>#REF!</v>
      </c>
      <c r="EF179" s="186"/>
      <c r="EG179" s="186"/>
      <c r="EH179" s="186"/>
      <c r="EI179" s="186"/>
      <c r="EJ179" s="186"/>
      <c r="EK179" s="186"/>
      <c r="EL179" s="186"/>
      <c r="EM179" s="173"/>
      <c r="EN179" s="186"/>
      <c r="EO179" s="186"/>
      <c r="EP179" s="445"/>
      <c r="EQ179" s="382" t="s">
        <v>6088</v>
      </c>
      <c r="ER179" s="382" t="s">
        <v>6109</v>
      </c>
      <c r="ES179" s="382"/>
      <c r="ET179" s="108"/>
      <c r="EU179" s="182" t="str">
        <f t="shared" si="121"/>
        <v>TRANS ALTOMIRA SOCIEDAD LIMITADA, ES_B96800321_sinv.pdf</v>
      </c>
    </row>
    <row r="180" spans="1:151" ht="72">
      <c r="A180" s="1000" t="s">
        <v>777</v>
      </c>
      <c r="B180" s="638" t="s">
        <v>2184</v>
      </c>
      <c r="C180" s="338" t="s">
        <v>42</v>
      </c>
      <c r="D180" s="186" t="s">
        <v>3335</v>
      </c>
      <c r="E180" s="186" t="s">
        <v>780</v>
      </c>
      <c r="F180" s="186" t="s">
        <v>779</v>
      </c>
      <c r="G180" s="186"/>
      <c r="H180" s="186"/>
      <c r="I180" s="191" t="s">
        <v>2794</v>
      </c>
      <c r="J180" s="191" t="s">
        <v>2053</v>
      </c>
      <c r="K180" s="191" t="s">
        <v>2793</v>
      </c>
      <c r="L180" s="571" t="s">
        <v>1896</v>
      </c>
      <c r="N180" s="846" t="s">
        <v>1807</v>
      </c>
      <c r="O180" s="384" t="s">
        <v>416</v>
      </c>
      <c r="P180" s="540">
        <v>19</v>
      </c>
      <c r="Q180" s="539">
        <v>1000</v>
      </c>
      <c r="R180" s="540">
        <v>0</v>
      </c>
      <c r="S180" s="338"/>
      <c r="T180" s="63"/>
      <c r="U180" s="63"/>
      <c r="V180" s="425">
        <v>0</v>
      </c>
      <c r="W180" s="425">
        <v>0</v>
      </c>
      <c r="X180" s="919">
        <v>0.8</v>
      </c>
      <c r="Y180" s="425">
        <v>2.5</v>
      </c>
      <c r="Z180" s="41" t="s">
        <v>45</v>
      </c>
      <c r="AA180" s="41" t="s">
        <v>45</v>
      </c>
      <c r="AB180" s="188" t="s">
        <v>3212</v>
      </c>
      <c r="AC180" s="13" t="s">
        <v>7377</v>
      </c>
      <c r="AD180" s="813" t="s">
        <v>5689</v>
      </c>
      <c r="AE180" s="723">
        <v>42928</v>
      </c>
      <c r="AF180" s="356"/>
      <c r="AG180" s="419" t="s">
        <v>6058</v>
      </c>
      <c r="AH180" s="927" t="s">
        <v>38</v>
      </c>
      <c r="AI180" s="63" t="s">
        <v>5764</v>
      </c>
      <c r="AJ180" s="63" t="str">
        <f t="shared" si="122"/>
        <v>NO</v>
      </c>
      <c r="AK180" s="64" t="str">
        <f>VLOOKUP(X180,aux!$G$1:$I$22,2,FALSE)</f>
        <v>zero point eight</v>
      </c>
      <c r="AL180" s="64" t="str">
        <f>VLOOKUP(X180,aux!$G$1:$J$22,4,FALSE)</f>
        <v>null komma acht</v>
      </c>
      <c r="AM180" s="214">
        <f t="shared" si="101"/>
        <v>80</v>
      </c>
      <c r="AN180" s="214" t="str">
        <f>IF(INT(AM180)=AM180,EnglishNumber(AM180), _xlfn.CONCAT(EnglishNumber(INT(AM180)), " point ", EnglishNumber(ROUND(INT((AM180 - INT(AM180)) * 10),  0)), " ", EnglishNumber(ROUND((AM180 - INT(AM180))*100 - (INT((AM180-INT(AM180))*10)*10), 0))))</f>
        <v>eighty</v>
      </c>
      <c r="AO180" s="214" t="str">
        <f>IF(INT(AM180)=AM180,FctZahl_In_Worten(AM180), _xlfn.CONCAT(FctZahl_In_Worten(INT(AM180)), " komma ", FctZahl_In_Worten(ROUND(INT((AM180 - INT(AM180)) * 10),  0)), " ", FctZahl_In_Worten(ROUND((AM180 - INT(AM180))*100 - (INT((AM180-INT(AM180))*10)*10), 0))))</f>
        <v>achtzig</v>
      </c>
      <c r="AP180" s="64" t="str">
        <f>EnglishNumber(Q180)</f>
        <v>one thousand</v>
      </c>
      <c r="AQ180" s="64" t="str">
        <f>FctZahl_In_Worten(Q180)</f>
        <v>eintausend</v>
      </c>
      <c r="AR180" s="64" t="str">
        <f>FctZahl_In_Worten(R180)</f>
        <v>null</v>
      </c>
      <c r="AS180" s="64" t="str">
        <f>VLOOKUP(V180,aux!$K$1:$M$11,2,FALSE)</f>
        <v>zero</v>
      </c>
      <c r="AT180" s="64" t="str">
        <f>VLOOKUP(W180,aux!$K$1:$M$11,2,FALSE)</f>
        <v>zero</v>
      </c>
      <c r="AU180" s="64" t="str">
        <f t="shared" si="102"/>
        <v>For</v>
      </c>
      <c r="AV180" s="49" t="str">
        <f t="shared" si="133"/>
        <v>JOSE PEDRO BAUTISTA FERNANDEZ, ADMINISTRADOR UNICO</v>
      </c>
      <c r="AW180" s="65" t="str">
        <f t="shared" si="104"/>
        <v>ES_B25431933_CPA_EN</v>
      </c>
      <c r="AX180" s="65" t="str">
        <f t="shared" si="105"/>
        <v>ES_B25431933_DoT_EN</v>
      </c>
      <c r="AY180" s="65" t="str">
        <f t="shared" si="106"/>
        <v>ES_B25431933_Dis_EN</v>
      </c>
      <c r="AZ180" s="65" t="str">
        <f t="shared" si="107"/>
        <v>ES_B25431933_CPA_DE</v>
      </c>
      <c r="BA180" s="65" t="str">
        <f t="shared" si="108"/>
        <v>ES_B25431933_DoT_DE</v>
      </c>
      <c r="BB180" s="65" t="str">
        <f t="shared" si="109"/>
        <v>ES_B25431933_CPA_ES</v>
      </c>
      <c r="BC180" s="215" t="str">
        <f t="shared" si="110"/>
        <v>ES_B25431933_DoT_ES</v>
      </c>
      <c r="BD180" s="65" t="str">
        <f t="shared" si="111"/>
        <v>TRANS BAUTISTA SL</v>
      </c>
      <c r="BE180" s="64" t="str">
        <f>VLOOKUP(C180,aux!$A$1:$B$260,2,FALSE)</f>
        <v>Spain</v>
      </c>
      <c r="BF180" s="64" t="str">
        <f>VLOOKUP(C180,aux!$A$1:$C$260,3,FALSE)</f>
        <v>Spanien</v>
      </c>
      <c r="BG180" s="66" t="str">
        <f t="shared" si="112"/>
        <v>represented by  JOSE PEDRO BAUTISTA FERNANDEZ, ADMINISTRADOR UNICO</v>
      </c>
      <c r="BH180" s="66" t="str">
        <f t="shared" si="123"/>
        <v>representado por JOSE PEDRO BAUTISTA FERNANDEZ, ADMINISTRADOR UNICO</v>
      </c>
      <c r="BI180" s="66">
        <f t="shared" si="134"/>
        <v>1</v>
      </c>
      <c r="BJ180" s="66"/>
      <c r="BK180" s="66"/>
      <c r="BL180" s="66" t="str">
        <f t="shared" si="124"/>
        <v/>
      </c>
      <c r="BM180" s="66" t="str">
        <f t="shared" si="125"/>
        <v>und</v>
      </c>
      <c r="BN180" s="66" t="str">
        <f t="shared" si="126"/>
        <v/>
      </c>
      <c r="BO180" s="66" t="str">
        <f t="shared" si="127"/>
        <v>y su</v>
      </c>
      <c r="BP180" s="216" t="str">
        <f>VLOOKUP(X180,aux!$G$1:$I$22,3,FALSE)</f>
        <v>cero coma ocho</v>
      </c>
      <c r="BQ180" s="66" t="str">
        <f t="shared" si="128"/>
        <v>Por</v>
      </c>
      <c r="BR180" s="66" t="str">
        <f>VLOOKUP(C180,aux!$D$1:$E$307,2,FALSE)</f>
        <v>España</v>
      </c>
      <c r="BS180" s="66" t="str">
        <f t="shared" si="129"/>
        <v>Un Mil</v>
      </c>
      <c r="BT180" s="66" t="str">
        <f t="shared" si="130"/>
        <v>Cero</v>
      </c>
      <c r="BU180" s="66" t="str">
        <f t="shared" si="131"/>
        <v>Cero</v>
      </c>
      <c r="BV180" s="137"/>
      <c r="BW180" s="51"/>
      <c r="BX180" s="137"/>
      <c r="BY180" s="143"/>
      <c r="BZ180" s="137"/>
      <c r="CA180" s="1112">
        <v>42921</v>
      </c>
      <c r="CB180" s="342">
        <v>42921</v>
      </c>
      <c r="CC180" s="342">
        <v>42921</v>
      </c>
      <c r="CD180" s="617" t="s">
        <v>199</v>
      </c>
      <c r="CE180" s="342">
        <v>42922</v>
      </c>
      <c r="CF180" s="617" t="s">
        <v>199</v>
      </c>
      <c r="CG180" s="342">
        <v>42922</v>
      </c>
      <c r="CH180" s="497"/>
      <c r="CI180" s="155"/>
      <c r="CJ180" s="67" t="s">
        <v>2393</v>
      </c>
      <c r="CK180" s="67" t="s">
        <v>2564</v>
      </c>
      <c r="CL180" s="102" t="str">
        <f t="shared" si="114"/>
        <v>TRANS BAUTISTA SL_ ES_B25431933_DOT_EN_2sig</v>
      </c>
      <c r="CM180" s="102" t="str">
        <f t="shared" si="115"/>
        <v>TRANS BAUTISTA SL_ES_B25431933_CPA_EN_2sig</v>
      </c>
      <c r="CN180" s="102" t="str">
        <f t="shared" si="116"/>
        <v>TRANS BAUTISTA SL_ ES_B25431933_DOT_EN_2sig_stamped</v>
      </c>
      <c r="CO180" s="102" t="str">
        <f t="shared" si="117"/>
        <v>TRANS BAUTISTA SL_ES_B25431933_DOT_EN_o</v>
      </c>
      <c r="CP180" s="102" t="str">
        <f t="shared" si="118"/>
        <v>TRANS BAUTISTA SL_ES_B25431933_DOT_EN_o_stamped</v>
      </c>
      <c r="CQ180" s="102" t="str">
        <f t="shared" si="119"/>
        <v>TRANS BAUTISTA SL_ES_B25431933_powers</v>
      </c>
      <c r="CR180" s="68" t="s">
        <v>49</v>
      </c>
      <c r="CS180" s="68" t="s">
        <v>49</v>
      </c>
      <c r="CT180" s="61" t="s">
        <v>49</v>
      </c>
      <c r="CU180" s="148">
        <f t="shared" si="100"/>
        <v>1</v>
      </c>
      <c r="CV180" s="56" t="b">
        <v>1</v>
      </c>
      <c r="CW180" s="56" t="b">
        <v>1</v>
      </c>
      <c r="CX180" s="152"/>
      <c r="CY180" s="208"/>
      <c r="CZ180" s="208"/>
      <c r="DA180" s="320"/>
      <c r="DB180" s="320"/>
      <c r="DC180" s="208"/>
      <c r="DD180" s="208"/>
      <c r="DE180" s="320"/>
      <c r="DF180" s="320"/>
      <c r="DG180" s="152"/>
      <c r="DH180" s="152"/>
      <c r="DI180" s="152"/>
      <c r="DJ180" s="315">
        <v>43000</v>
      </c>
      <c r="DK180" s="61" t="s">
        <v>5967</v>
      </c>
      <c r="DL180" s="108"/>
      <c r="DM180" s="161"/>
      <c r="DN180" s="148"/>
      <c r="DO180" s="315" t="s">
        <v>2792</v>
      </c>
      <c r="DP180" s="338" t="s">
        <v>49</v>
      </c>
      <c r="DQ180" s="940"/>
      <c r="DR180" s="342"/>
      <c r="DS180" s="522"/>
      <c r="DT180" s="69" t="s">
        <v>49</v>
      </c>
      <c r="DU180" s="69"/>
      <c r="DV180" s="87"/>
      <c r="DW180" s="87"/>
      <c r="DX180" s="87"/>
      <c r="DY180" s="87"/>
      <c r="DZ180" s="87"/>
      <c r="EA180" s="359" t="str">
        <f t="shared" si="120"/>
        <v>156</v>
      </c>
      <c r="EB180" s="359">
        <v>156</v>
      </c>
      <c r="EC180" s="88"/>
      <c r="ED180" s="88"/>
      <c r="EE180" s="88" t="e">
        <f>IF(CX179=#REF!,"gleich","ungleich")</f>
        <v>#REF!</v>
      </c>
      <c r="EF180" s="186"/>
      <c r="EG180" s="186"/>
      <c r="EH180" s="186"/>
      <c r="EI180" s="186"/>
      <c r="EJ180" s="186"/>
      <c r="EK180" s="186"/>
      <c r="EL180" s="186"/>
      <c r="EM180" s="173"/>
      <c r="EN180" s="186"/>
      <c r="EO180" s="186"/>
      <c r="EP180" s="445"/>
      <c r="EQ180" s="382" t="s">
        <v>6088</v>
      </c>
      <c r="ER180" s="382" t="s">
        <v>6109</v>
      </c>
      <c r="ES180" s="382"/>
      <c r="ET180" s="108"/>
      <c r="EU180" s="182" t="str">
        <f t="shared" si="121"/>
        <v>TRANS BAUTISTA SL, ES_B25431933_sinv.pdf</v>
      </c>
    </row>
    <row r="181" spans="1:151" ht="84">
      <c r="A181" s="530" t="s">
        <v>489</v>
      </c>
      <c r="B181" s="638" t="s">
        <v>2201</v>
      </c>
      <c r="C181" s="338" t="s">
        <v>42</v>
      </c>
      <c r="D181" s="186" t="s">
        <v>491</v>
      </c>
      <c r="E181" s="186" t="s">
        <v>492</v>
      </c>
      <c r="F181" s="186" t="s">
        <v>59</v>
      </c>
      <c r="G181" s="186"/>
      <c r="H181" s="186"/>
      <c r="I181" s="191"/>
      <c r="J181" s="191" t="s">
        <v>3265</v>
      </c>
      <c r="K181" s="191" t="s">
        <v>2765</v>
      </c>
      <c r="L181" s="571" t="s">
        <v>2627</v>
      </c>
      <c r="N181" s="846" t="s">
        <v>1732</v>
      </c>
      <c r="O181" s="384" t="s">
        <v>416</v>
      </c>
      <c r="P181" s="540">
        <v>14</v>
      </c>
      <c r="Q181" s="539">
        <v>1000</v>
      </c>
      <c r="R181" s="540">
        <v>0</v>
      </c>
      <c r="S181" s="338"/>
      <c r="T181" s="63"/>
      <c r="U181" s="63"/>
      <c r="V181" s="425">
        <v>0</v>
      </c>
      <c r="W181" s="425">
        <v>0</v>
      </c>
      <c r="X181" s="919">
        <v>0.84</v>
      </c>
      <c r="Y181" s="425">
        <v>2.5</v>
      </c>
      <c r="Z181" s="41" t="s">
        <v>45</v>
      </c>
      <c r="AA181" s="41" t="s">
        <v>45</v>
      </c>
      <c r="AB181" s="188" t="s">
        <v>3212</v>
      </c>
      <c r="AC181" s="13" t="s">
        <v>7377</v>
      </c>
      <c r="AD181" s="813" t="s">
        <v>5689</v>
      </c>
      <c r="AE181" s="723">
        <v>42928</v>
      </c>
      <c r="AF181" s="356"/>
      <c r="AG181" s="419"/>
      <c r="AH181" s="927" t="s">
        <v>38</v>
      </c>
      <c r="AI181" s="63" t="s">
        <v>5764</v>
      </c>
      <c r="AJ181" s="63" t="str">
        <f t="shared" si="122"/>
        <v>NO</v>
      </c>
      <c r="AK181" s="64" t="str">
        <f>VLOOKUP(X181,aux!$G$1:$I$22,2,FALSE)</f>
        <v>zero point eight four</v>
      </c>
      <c r="AL181" s="64" t="str">
        <f>VLOOKUP(X181,aux!$G$1:$J$22,4,FALSE)</f>
        <v>null komma sieben vier</v>
      </c>
      <c r="AM181" s="214">
        <f t="shared" si="101"/>
        <v>84</v>
      </c>
      <c r="AN181" s="214" t="str">
        <f>IF(INT(AM181)=AM181,EnglishNumber(AM181), _xlfn.CONCAT(EnglishNumber(INT(AM181)), " point ", EnglishNumber(ROUND(INT((AM181 - INT(AM181)) * 10),  0)), " ", EnglishNumber(ROUND((AM181 - INT(AM181))*100 - (INT((AM181-INT(AM181))*10)*10), 0))))</f>
        <v>eighty-four</v>
      </c>
      <c r="AO181" s="214" t="str">
        <f>IF(INT(AM181)=AM181,FctZahl_In_Worten(AM181), _xlfn.CONCAT(FctZahl_In_Worten(INT(AM181)), " komma ", FctZahl_In_Worten(ROUND(INT((AM181 - INT(AM181)) * 10),  0)), " ", FctZahl_In_Worten(ROUND((AM181 - INT(AM181))*100 - (INT((AM181-INT(AM181))*10)*10), 0))))</f>
        <v>vierundachtzig</v>
      </c>
      <c r="AP181" s="64" t="str">
        <f>EnglishNumber(Q181)</f>
        <v>one thousand</v>
      </c>
      <c r="AQ181" s="64" t="str">
        <f>FctZahl_In_Worten(Q181)</f>
        <v>eintausend</v>
      </c>
      <c r="AR181" s="64" t="str">
        <f>FctZahl_In_Worten(R181)</f>
        <v>null</v>
      </c>
      <c r="AS181" s="64" t="str">
        <f>VLOOKUP(V181,aux!$K$1:$M$11,2,FALSE)</f>
        <v>zero</v>
      </c>
      <c r="AT181" s="64" t="str">
        <f>VLOOKUP(W181,aux!$K$1:$M$11,2,FALSE)</f>
        <v>zero</v>
      </c>
      <c r="AU181" s="64" t="str">
        <f t="shared" si="102"/>
        <v>For</v>
      </c>
      <c r="AV181" s="49" t="str">
        <f t="shared" si="133"/>
        <v>PEDRO AGULLO CUENCA, administrador único</v>
      </c>
      <c r="AW181" s="65" t="str">
        <f t="shared" si="104"/>
        <v>ES_B46186250_CPA_EN</v>
      </c>
      <c r="AX181" s="65" t="str">
        <f t="shared" si="105"/>
        <v>ES_B46186250_DoT_EN</v>
      </c>
      <c r="AY181" s="65" t="str">
        <f t="shared" si="106"/>
        <v>ES_B46186250_Dis_EN</v>
      </c>
      <c r="AZ181" s="65" t="str">
        <f t="shared" si="107"/>
        <v>ES_B46186250_CPA_DE</v>
      </c>
      <c r="BA181" s="65" t="str">
        <f t="shared" si="108"/>
        <v>ES_B46186250_DoT_DE</v>
      </c>
      <c r="BB181" s="65" t="str">
        <f t="shared" si="109"/>
        <v>ES_B46186250_CPA_ES</v>
      </c>
      <c r="BC181" s="215" t="str">
        <f t="shared" si="110"/>
        <v>ES_B46186250_DoT_ES</v>
      </c>
      <c r="BD181" s="65" t="str">
        <f t="shared" si="111"/>
        <v>TRANS CUR SOCIEDAD LIMITADA</v>
      </c>
      <c r="BE181" s="64" t="str">
        <f>VLOOKUP(C181,aux!$A$1:$B$260,2,FALSE)</f>
        <v>Spain</v>
      </c>
      <c r="BF181" s="64" t="str">
        <f>VLOOKUP(C181,aux!$A$1:$C$260,3,FALSE)</f>
        <v>Spanien</v>
      </c>
      <c r="BG181" s="66" t="str">
        <f t="shared" si="112"/>
        <v>represented by  PEDRO AGULLO CUENCA, administrador único</v>
      </c>
      <c r="BH181" s="66" t="str">
        <f t="shared" si="123"/>
        <v>representado por PEDRO AGULLO CUENCA, administrador único</v>
      </c>
      <c r="BI181" s="66">
        <f t="shared" si="134"/>
        <v>1</v>
      </c>
      <c r="BJ181" s="66" t="str">
        <f t="shared" ref="BJ181:BK184" si="136">IF(H181="","","and its")</f>
        <v/>
      </c>
      <c r="BK181" s="66" t="str">
        <f t="shared" si="136"/>
        <v/>
      </c>
      <c r="BL181" s="66" t="str">
        <f t="shared" si="124"/>
        <v/>
      </c>
      <c r="BM181" s="66" t="str">
        <f t="shared" si="125"/>
        <v/>
      </c>
      <c r="BN181" s="66" t="str">
        <f t="shared" si="126"/>
        <v/>
      </c>
      <c r="BO181" s="66" t="str">
        <f t="shared" si="127"/>
        <v/>
      </c>
      <c r="BP181" s="216" t="str">
        <f>VLOOKUP(X181,aux!$G$1:$I$22,3,FALSE)</f>
        <v xml:space="preserve">cero coma ocho cuatro </v>
      </c>
      <c r="BQ181" s="66" t="str">
        <f t="shared" si="128"/>
        <v>Por</v>
      </c>
      <c r="BR181" s="66" t="str">
        <f>VLOOKUP(C181,aux!$D$1:$E$307,2,FALSE)</f>
        <v>España</v>
      </c>
      <c r="BS181" s="66" t="str">
        <f t="shared" si="129"/>
        <v>Un Mil</v>
      </c>
      <c r="BT181" s="66" t="str">
        <f t="shared" si="130"/>
        <v>Cero</v>
      </c>
      <c r="BU181" s="66" t="str">
        <f t="shared" si="131"/>
        <v>Cero</v>
      </c>
      <c r="BV181" s="137"/>
      <c r="BW181" s="51"/>
      <c r="BX181" s="137"/>
      <c r="BY181" s="143"/>
      <c r="BZ181" s="137"/>
      <c r="CA181" s="1112">
        <v>42920</v>
      </c>
      <c r="CB181" s="342">
        <v>42920</v>
      </c>
      <c r="CC181" s="342">
        <v>42920</v>
      </c>
      <c r="CD181" s="617" t="s">
        <v>199</v>
      </c>
      <c r="CE181" s="342">
        <v>42921</v>
      </c>
      <c r="CF181" s="617" t="s">
        <v>199</v>
      </c>
      <c r="CG181" s="342">
        <v>42923</v>
      </c>
      <c r="CH181" s="497"/>
      <c r="CI181" s="155">
        <v>2</v>
      </c>
      <c r="CJ181" s="67" t="s">
        <v>2394</v>
      </c>
      <c r="CK181" s="67" t="s">
        <v>2565</v>
      </c>
      <c r="CL181" s="102" t="str">
        <f t="shared" si="114"/>
        <v>TRANS CUR SOCIEDAD LIMITADA_ ES_B46186250_DOT_EN_2sig</v>
      </c>
      <c r="CM181" s="102" t="str">
        <f t="shared" si="115"/>
        <v>TRANS CUR SOCIEDAD LIMITADA_ES_B46186250_CPA_EN_2sig</v>
      </c>
      <c r="CN181" s="102" t="str">
        <f t="shared" si="116"/>
        <v>TRANS CUR SOCIEDAD LIMITADA_ ES_B46186250_DOT_EN_2sig_stamped</v>
      </c>
      <c r="CO181" s="102" t="str">
        <f t="shared" si="117"/>
        <v>TRANS CUR SOCIEDAD LIMITADA_ES_B46186250_DOT_EN_o</v>
      </c>
      <c r="CP181" s="102" t="str">
        <f t="shared" si="118"/>
        <v>TRANS CUR SOCIEDAD LIMITADA_ES_B46186250_DOT_EN_o_stamped</v>
      </c>
      <c r="CQ181" s="102" t="str">
        <f t="shared" si="119"/>
        <v>TRANS CUR SOCIEDAD LIMITADA_ES_B46186250_powers</v>
      </c>
      <c r="CR181" s="68" t="s">
        <v>49</v>
      </c>
      <c r="CS181" s="68" t="s">
        <v>49</v>
      </c>
      <c r="CT181" s="61" t="s">
        <v>49</v>
      </c>
      <c r="CU181" s="148">
        <f t="shared" si="100"/>
        <v>1</v>
      </c>
      <c r="CV181" s="56" t="b">
        <v>1</v>
      </c>
      <c r="CW181" s="56" t="b">
        <v>1</v>
      </c>
      <c r="CX181" s="52"/>
      <c r="CY181" s="148"/>
      <c r="CZ181" s="148"/>
      <c r="DA181" s="315"/>
      <c r="DB181" s="315"/>
      <c r="DC181" s="148"/>
      <c r="DD181" s="148"/>
      <c r="DE181" s="315"/>
      <c r="DF181" s="315"/>
      <c r="DG181" s="61"/>
      <c r="DH181" s="61"/>
      <c r="DI181" s="61"/>
      <c r="DJ181" s="315"/>
      <c r="DK181" s="315"/>
      <c r="DL181" s="61"/>
      <c r="DM181" s="161"/>
      <c r="DN181" s="148"/>
      <c r="DO181" s="315" t="s">
        <v>2764</v>
      </c>
      <c r="DP181" s="338"/>
      <c r="DQ181" s="940"/>
      <c r="DR181" s="342"/>
      <c r="DS181" s="522"/>
      <c r="DT181" s="69" t="s">
        <v>49</v>
      </c>
      <c r="DU181" s="69"/>
      <c r="DV181" s="87"/>
      <c r="DW181" s="87"/>
      <c r="DX181" s="87"/>
      <c r="DY181" s="87"/>
      <c r="DZ181" s="87"/>
      <c r="EA181" s="359" t="str">
        <f t="shared" si="120"/>
        <v>157</v>
      </c>
      <c r="EB181" s="359">
        <v>157</v>
      </c>
      <c r="EC181" s="88"/>
      <c r="ED181" s="88"/>
      <c r="EE181" s="88" t="e">
        <f>IF(#REF!=#REF!,"gleich","ungleich")</f>
        <v>#REF!</v>
      </c>
      <c r="EF181" s="186"/>
      <c r="EG181" s="186"/>
      <c r="EH181" s="186"/>
      <c r="EI181" s="186"/>
      <c r="EJ181" s="186"/>
      <c r="EK181" s="186"/>
      <c r="EL181" s="186"/>
      <c r="EM181" s="173"/>
      <c r="EN181" s="186"/>
      <c r="EO181" s="186"/>
      <c r="EP181" s="445"/>
      <c r="EQ181" s="382" t="s">
        <v>6088</v>
      </c>
      <c r="ER181" s="382" t="s">
        <v>6109</v>
      </c>
      <c r="ES181" s="186"/>
      <c r="ET181" s="108"/>
      <c r="EU181" s="182" t="str">
        <f t="shared" si="121"/>
        <v>TRANS CUR SOCIEDAD LIMITADA, ES_B46186250_sinv.pdf</v>
      </c>
    </row>
    <row r="182" spans="1:151" ht="72">
      <c r="A182" s="1015" t="s">
        <v>494</v>
      </c>
      <c r="B182" s="638" t="s">
        <v>2183</v>
      </c>
      <c r="C182" s="338" t="s">
        <v>42</v>
      </c>
      <c r="D182" s="186" t="s">
        <v>496</v>
      </c>
      <c r="E182" s="186" t="s">
        <v>497</v>
      </c>
      <c r="F182" s="186" t="s">
        <v>59</v>
      </c>
      <c r="G182" s="186"/>
      <c r="H182" s="186"/>
      <c r="I182" s="191" t="s">
        <v>2999</v>
      </c>
      <c r="J182" s="191" t="s">
        <v>6737</v>
      </c>
      <c r="K182" s="191" t="s">
        <v>281</v>
      </c>
      <c r="L182" s="571" t="s">
        <v>282</v>
      </c>
      <c r="N182" s="846" t="s">
        <v>1808</v>
      </c>
      <c r="O182" s="384" t="s">
        <v>384</v>
      </c>
      <c r="P182" s="540">
        <v>10</v>
      </c>
      <c r="Q182" s="539">
        <v>1000</v>
      </c>
      <c r="R182" s="540">
        <v>0</v>
      </c>
      <c r="S182" s="338"/>
      <c r="T182" s="63"/>
      <c r="U182" s="63"/>
      <c r="V182" s="425">
        <v>0</v>
      </c>
      <c r="W182" s="425">
        <v>0</v>
      </c>
      <c r="X182" s="919">
        <v>0.75</v>
      </c>
      <c r="Y182" s="425">
        <v>2.5</v>
      </c>
      <c r="Z182" s="41" t="s">
        <v>45</v>
      </c>
      <c r="AA182" s="41" t="s">
        <v>45</v>
      </c>
      <c r="AB182" s="188" t="s">
        <v>3212</v>
      </c>
      <c r="AC182" s="13" t="s">
        <v>7377</v>
      </c>
      <c r="AD182" s="813" t="s">
        <v>5689</v>
      </c>
      <c r="AE182" s="723">
        <v>42928</v>
      </c>
      <c r="AF182" s="191" t="s">
        <v>5343</v>
      </c>
      <c r="AG182" s="419"/>
      <c r="AH182" s="927" t="s">
        <v>38</v>
      </c>
      <c r="AI182" s="63" t="s">
        <v>5764</v>
      </c>
      <c r="AJ182" s="63" t="str">
        <f t="shared" si="122"/>
        <v>NO</v>
      </c>
      <c r="AK182" s="64" t="str">
        <f>VLOOKUP(X182,aux!$G$1:$I$22,2,FALSE)</f>
        <v>zero point seven five</v>
      </c>
      <c r="AL182" s="64" t="str">
        <f>VLOOKUP(X182,aux!$G$1:$J$22,4,FALSE)</f>
        <v>null komma sieben fünf</v>
      </c>
      <c r="AM182" s="214">
        <f t="shared" si="101"/>
        <v>75</v>
      </c>
      <c r="AN182" s="214" t="str">
        <f>IF(INT(AM182)=AM182,EnglishNumber(AM182), _xlfn.CONCAT(EnglishNumber(INT(AM182)), " point ", EnglishNumber(ROUND(INT((AM182 - INT(AM182)) * 10),  0)), " ", EnglishNumber(ROUND((AM182 - INT(AM182))*100 - (INT((AM182-INT(AM182))*10)*10), 0))))</f>
        <v>seventy-five</v>
      </c>
      <c r="AO182" s="214" t="str">
        <f>IF(INT(AM182)=AM182,FctZahl_In_Worten(AM182), _xlfn.CONCAT(FctZahl_In_Worten(INT(AM182)), " komma ", FctZahl_In_Worten(ROUND(INT((AM182 - INT(AM182)) * 10),  0)), " ", FctZahl_In_Worten(ROUND((AM182 - INT(AM182))*100 - (INT((AM182-INT(AM182))*10)*10), 0))))</f>
        <v>fünfundsiebzig</v>
      </c>
      <c r="AP182" s="64" t="str">
        <f>EnglishNumber(Q182)</f>
        <v>one thousand</v>
      </c>
      <c r="AQ182" s="64" t="str">
        <f>FctZahl_In_Worten(Q182)</f>
        <v>eintausend</v>
      </c>
      <c r="AR182" s="64" t="str">
        <f>FctZahl_In_Worten(R182)</f>
        <v>null</v>
      </c>
      <c r="AS182" s="64" t="str">
        <f>VLOOKUP(V182,aux!$K$1:$M$11,2,FALSE)</f>
        <v>zero</v>
      </c>
      <c r="AT182" s="64" t="str">
        <f>VLOOKUP(W182,aux!$K$1:$M$11,2,FALSE)</f>
        <v>zero</v>
      </c>
      <c r="AU182" s="64" t="str">
        <f t="shared" si="102"/>
        <v>For</v>
      </c>
      <c r="AV182" s="49" t="str">
        <f t="shared" si="133"/>
        <v>Jose Consuegra Albolafia, administrador único</v>
      </c>
      <c r="AW182" s="65" t="str">
        <f t="shared" si="104"/>
        <v>ES_B25346602_CPA_EN</v>
      </c>
      <c r="AX182" s="65" t="str">
        <f t="shared" si="105"/>
        <v>ES_B25346602_DoT_EN</v>
      </c>
      <c r="AY182" s="65" t="str">
        <f t="shared" si="106"/>
        <v>ES_B25346602_Dis_EN</v>
      </c>
      <c r="AZ182" s="65" t="str">
        <f t="shared" si="107"/>
        <v>ES_B25346602_CPA_DE</v>
      </c>
      <c r="BA182" s="65" t="str">
        <f t="shared" si="108"/>
        <v>ES_B25346602_DoT_DE</v>
      </c>
      <c r="BB182" s="65" t="str">
        <f t="shared" si="109"/>
        <v>ES_B25346602_CPA_ES</v>
      </c>
      <c r="BC182" s="215" t="str">
        <f t="shared" si="110"/>
        <v>ES_B25346602_DoT_ES</v>
      </c>
      <c r="BD182" s="65" t="str">
        <f t="shared" si="111"/>
        <v>TRANSAMBIENTAL SL</v>
      </c>
      <c r="BE182" s="64" t="str">
        <f>VLOOKUP(C182,aux!$A$1:$B$260,2,FALSE)</f>
        <v>Spain</v>
      </c>
      <c r="BF182" s="64" t="str">
        <f>VLOOKUP(C182,aux!$A$1:$C$260,3,FALSE)</f>
        <v>Spanien</v>
      </c>
      <c r="BG182" s="66" t="str">
        <f t="shared" si="112"/>
        <v>represented by  Jose Consuegra Albolafia, administrador único</v>
      </c>
      <c r="BH182" s="66" t="str">
        <f t="shared" si="123"/>
        <v>representado por Jose Consuegra Albolafia, administrador único</v>
      </c>
      <c r="BI182" s="66">
        <f t="shared" si="134"/>
        <v>1</v>
      </c>
      <c r="BJ182" s="66" t="str">
        <f t="shared" si="136"/>
        <v/>
      </c>
      <c r="BK182" s="66" t="str">
        <f t="shared" si="136"/>
        <v>and its</v>
      </c>
      <c r="BL182" s="66" t="str">
        <f t="shared" si="124"/>
        <v/>
      </c>
      <c r="BM182" s="66" t="str">
        <f t="shared" si="125"/>
        <v>und</v>
      </c>
      <c r="BN182" s="66" t="str">
        <f t="shared" si="126"/>
        <v/>
      </c>
      <c r="BO182" s="66" t="str">
        <f t="shared" si="127"/>
        <v>y su</v>
      </c>
      <c r="BP182" s="216" t="str">
        <f>VLOOKUP(X182,aux!$G$1:$I$22,3,FALSE)</f>
        <v>cero coma siete cinco</v>
      </c>
      <c r="BQ182" s="66" t="str">
        <f t="shared" si="128"/>
        <v>Por</v>
      </c>
      <c r="BR182" s="66" t="str">
        <f>VLOOKUP(C182,aux!$D$1:$E$307,2,FALSE)</f>
        <v>España</v>
      </c>
      <c r="BS182" s="66" t="str">
        <f t="shared" si="129"/>
        <v>Un Mil</v>
      </c>
      <c r="BT182" s="66" t="str">
        <f t="shared" si="130"/>
        <v>Cero</v>
      </c>
      <c r="BU182" s="66" t="str">
        <f t="shared" si="131"/>
        <v>Cero</v>
      </c>
      <c r="BV182" s="319">
        <v>42902</v>
      </c>
      <c r="BW182" s="71" t="s">
        <v>5820</v>
      </c>
      <c r="BX182" s="137">
        <v>42915</v>
      </c>
      <c r="BY182" s="143">
        <v>811261795532</v>
      </c>
      <c r="BZ182" s="138">
        <v>42919</v>
      </c>
      <c r="CA182" s="1112" t="s">
        <v>199</v>
      </c>
      <c r="CB182" s="342">
        <v>42914</v>
      </c>
      <c r="CC182" s="342">
        <v>42921</v>
      </c>
      <c r="CD182" s="617" t="s">
        <v>199</v>
      </c>
      <c r="CE182" s="342">
        <v>42922</v>
      </c>
      <c r="CF182" s="617" t="s">
        <v>199</v>
      </c>
      <c r="CG182" s="342">
        <v>42926</v>
      </c>
      <c r="CH182" s="497"/>
      <c r="CI182" s="155"/>
      <c r="CJ182" s="67" t="s">
        <v>2396</v>
      </c>
      <c r="CK182" s="67" t="s">
        <v>2566</v>
      </c>
      <c r="CL182" s="102" t="str">
        <f t="shared" si="114"/>
        <v>TRANSAMBIENTAL SL_ ES_B25346602_DOT_EN_2sig</v>
      </c>
      <c r="CM182" s="102" t="str">
        <f t="shared" si="115"/>
        <v>TRANSAMBIENTAL SL_ES_B25346602_CPA_EN_2sig</v>
      </c>
      <c r="CN182" s="102" t="str">
        <f t="shared" si="116"/>
        <v>TRANSAMBIENTAL SL_ ES_B25346602_DOT_EN_2sig_stamped</v>
      </c>
      <c r="CO182" s="102" t="str">
        <f t="shared" si="117"/>
        <v>TRANSAMBIENTAL SL_ES_B25346602_DOT_EN_o</v>
      </c>
      <c r="CP182" s="102" t="str">
        <f t="shared" si="118"/>
        <v>TRANSAMBIENTAL SL_ES_B25346602_DOT_EN_o_stamped</v>
      </c>
      <c r="CQ182" s="102" t="str">
        <f t="shared" si="119"/>
        <v>TRANSAMBIENTAL SL_ES_B25346602_powers</v>
      </c>
      <c r="CR182" s="68" t="s">
        <v>49</v>
      </c>
      <c r="CS182" s="68" t="s">
        <v>49</v>
      </c>
      <c r="CT182" s="61" t="s">
        <v>49</v>
      </c>
      <c r="CU182" s="148">
        <f t="shared" si="100"/>
        <v>1</v>
      </c>
      <c r="CV182" s="56" t="b">
        <v>1</v>
      </c>
      <c r="CW182" s="56" t="b">
        <v>1</v>
      </c>
      <c r="CX182" s="52" t="s">
        <v>58</v>
      </c>
      <c r="CY182" s="157" t="s">
        <v>1469</v>
      </c>
      <c r="CZ182" s="208"/>
      <c r="DA182" s="320"/>
      <c r="DB182" s="320"/>
      <c r="DC182" s="208"/>
      <c r="DD182" s="208"/>
      <c r="DE182" s="320"/>
      <c r="DF182" s="320"/>
      <c r="DG182" s="152"/>
      <c r="DH182" s="152"/>
      <c r="DI182" s="152"/>
      <c r="DJ182" s="320"/>
      <c r="DK182" s="320"/>
      <c r="DL182" s="1287"/>
      <c r="DM182" s="210"/>
      <c r="DN182" s="208"/>
      <c r="DO182" s="320"/>
      <c r="DP182" s="344"/>
      <c r="DQ182" s="976"/>
      <c r="DR182" s="512"/>
      <c r="DS182" s="522"/>
      <c r="DT182" s="69" t="s">
        <v>49</v>
      </c>
      <c r="DU182" s="69"/>
      <c r="DV182" s="87"/>
      <c r="DW182" s="87"/>
      <c r="DX182" s="87"/>
      <c r="DY182" s="87"/>
      <c r="DZ182" s="87"/>
      <c r="EA182" s="359" t="str">
        <f t="shared" si="120"/>
        <v>158</v>
      </c>
      <c r="EB182" s="359">
        <v>158</v>
      </c>
      <c r="EC182" s="88"/>
      <c r="ED182" s="88"/>
      <c r="EE182" s="88" t="e">
        <f>IF(#REF!=#REF!,"gleich","ungleich")</f>
        <v>#REF!</v>
      </c>
      <c r="EF182" s="186"/>
      <c r="EG182" s="186"/>
      <c r="EH182" s="186"/>
      <c r="EI182" s="186"/>
      <c r="EJ182" s="186"/>
      <c r="EK182" s="186"/>
      <c r="EL182" s="186"/>
      <c r="EM182" s="173"/>
      <c r="EN182" s="186"/>
      <c r="EO182" s="186"/>
      <c r="EP182" s="445"/>
      <c r="EQ182" s="382" t="s">
        <v>6088</v>
      </c>
      <c r="ER182" s="382" t="s">
        <v>6109</v>
      </c>
      <c r="ES182" s="199"/>
      <c r="ET182" s="167"/>
      <c r="EU182" s="182" t="str">
        <f t="shared" si="121"/>
        <v>TRANSAMBIENTAL SL, ES_B25346602_sinv.pdf</v>
      </c>
    </row>
    <row r="183" spans="1:151" ht="76.5">
      <c r="A183" s="1015" t="s">
        <v>498</v>
      </c>
      <c r="B183" s="638" t="s">
        <v>2154</v>
      </c>
      <c r="C183" s="338" t="s">
        <v>42</v>
      </c>
      <c r="D183" s="191" t="s">
        <v>500</v>
      </c>
      <c r="E183" s="186" t="s">
        <v>334</v>
      </c>
      <c r="F183" s="186" t="s">
        <v>59</v>
      </c>
      <c r="G183" s="186"/>
      <c r="H183" s="186"/>
      <c r="I183" s="191" t="s">
        <v>529</v>
      </c>
      <c r="J183" s="191" t="s">
        <v>6734</v>
      </c>
      <c r="K183" s="191" t="s">
        <v>501</v>
      </c>
      <c r="L183" s="500" t="s">
        <v>219</v>
      </c>
      <c r="N183" s="846" t="s">
        <v>1809</v>
      </c>
      <c r="O183" s="384" t="s">
        <v>141</v>
      </c>
      <c r="P183" s="540">
        <v>53</v>
      </c>
      <c r="Q183" s="539">
        <v>1000</v>
      </c>
      <c r="R183" s="540">
        <v>0</v>
      </c>
      <c r="S183" s="338"/>
      <c r="T183" s="63"/>
      <c r="U183" s="63"/>
      <c r="V183" s="425">
        <v>0</v>
      </c>
      <c r="W183" s="425">
        <v>0</v>
      </c>
      <c r="X183" s="919">
        <v>0.75</v>
      </c>
      <c r="Y183" s="425">
        <v>2.5</v>
      </c>
      <c r="Z183" s="41" t="s">
        <v>45</v>
      </c>
      <c r="AA183" s="41" t="s">
        <v>45</v>
      </c>
      <c r="AB183" s="188" t="s">
        <v>3212</v>
      </c>
      <c r="AC183" s="13" t="s">
        <v>7377</v>
      </c>
      <c r="AD183" s="813" t="s">
        <v>5689</v>
      </c>
      <c r="AE183" s="723">
        <v>42928</v>
      </c>
      <c r="AF183" s="186" t="s">
        <v>5382</v>
      </c>
      <c r="AG183" s="297"/>
      <c r="AH183" s="927" t="s">
        <v>38</v>
      </c>
      <c r="AI183" s="63" t="s">
        <v>5764</v>
      </c>
      <c r="AJ183" s="63" t="str">
        <f t="shared" si="122"/>
        <v>NO</v>
      </c>
      <c r="AK183" s="64" t="str">
        <f>VLOOKUP(X183,aux!$G$1:$I$22,2,FALSE)</f>
        <v>zero point seven five</v>
      </c>
      <c r="AL183" s="64" t="str">
        <f>VLOOKUP(X183,aux!$G$1:$J$22,4,FALSE)</f>
        <v>null komma sieben fünf</v>
      </c>
      <c r="AM183" s="214">
        <f t="shared" si="101"/>
        <v>75</v>
      </c>
      <c r="AN183" s="214" t="str">
        <f>IF(INT(AM183)=AM183,EnglishNumber(AM183), _xlfn.CONCAT(EnglishNumber(INT(AM183)), " point ", EnglishNumber(ROUND(INT((AM183 - INT(AM183)) * 10),  0)), " ", EnglishNumber(ROUND((AM183 - INT(AM183))*100 - (INT((AM183-INT(AM183))*10)*10), 0))))</f>
        <v>seventy-five</v>
      </c>
      <c r="AO183" s="214" t="str">
        <f>IF(INT(AM183)=AM183,FctZahl_In_Worten(AM183), _xlfn.CONCAT(FctZahl_In_Worten(INT(AM183)), " komma ", FctZahl_In_Worten(ROUND(INT((AM183 - INT(AM183)) * 10),  0)), " ", FctZahl_In_Worten(ROUND((AM183 - INT(AM183))*100 - (INT((AM183-INT(AM183))*10)*10), 0))))</f>
        <v>fünfundsiebzig</v>
      </c>
      <c r="AP183" s="64" t="str">
        <f>EnglishNumber(Q183)</f>
        <v>one thousand</v>
      </c>
      <c r="AQ183" s="64" t="str">
        <f>FctZahl_In_Worten(Q183)</f>
        <v>eintausend</v>
      </c>
      <c r="AR183" s="64" t="str">
        <f>FctZahl_In_Worten(R183)</f>
        <v>null</v>
      </c>
      <c r="AS183" s="64" t="str">
        <f>VLOOKUP(V183,aux!$K$1:$M$11,2,FALSE)</f>
        <v>zero</v>
      </c>
      <c r="AT183" s="64" t="str">
        <f>VLOOKUP(W183,aux!$K$1:$M$11,2,FALSE)</f>
        <v>zero</v>
      </c>
      <c r="AU183" s="64" t="str">
        <f t="shared" si="102"/>
        <v>For</v>
      </c>
      <c r="AV183" s="49" t="str">
        <f t="shared" si="133"/>
        <v>GINÉS GARCIA CEREZUELA, administrador único</v>
      </c>
      <c r="AW183" s="65" t="str">
        <f t="shared" si="104"/>
        <v>ES_B04281812_CPA_EN</v>
      </c>
      <c r="AX183" s="65" t="str">
        <f t="shared" si="105"/>
        <v>ES_B04281812_DoT_EN</v>
      </c>
      <c r="AY183" s="65" t="str">
        <f t="shared" si="106"/>
        <v>ES_B04281812_Dis_EN</v>
      </c>
      <c r="AZ183" s="65" t="str">
        <f t="shared" si="107"/>
        <v>ES_B04281812_CPA_DE</v>
      </c>
      <c r="BA183" s="65" t="str">
        <f t="shared" si="108"/>
        <v>ES_B04281812_DoT_DE</v>
      </c>
      <c r="BB183" s="65" t="str">
        <f t="shared" si="109"/>
        <v>ES_B04281812_CPA_ES</v>
      </c>
      <c r="BC183" s="215" t="str">
        <f t="shared" si="110"/>
        <v>ES_B04281812_DoT_ES</v>
      </c>
      <c r="BD183" s="65" t="str">
        <f t="shared" si="111"/>
        <v>Trans-Cerezuela SLU</v>
      </c>
      <c r="BE183" s="64" t="str">
        <f>VLOOKUP(C183,aux!$A$1:$B$260,2,FALSE)</f>
        <v>Spain</v>
      </c>
      <c r="BF183" s="64" t="str">
        <f>VLOOKUP(C183,aux!$A$1:$C$260,3,FALSE)</f>
        <v>Spanien</v>
      </c>
      <c r="BG183" s="66" t="str">
        <f t="shared" si="112"/>
        <v>represented by  GINÉS GARCIA CEREZUELA, administrador único</v>
      </c>
      <c r="BH183" s="66" t="str">
        <f t="shared" si="123"/>
        <v>representado por GINÉS GARCIA CEREZUELA, administrador único</v>
      </c>
      <c r="BI183" s="66">
        <f t="shared" si="134"/>
        <v>1</v>
      </c>
      <c r="BJ183" s="66" t="str">
        <f t="shared" si="136"/>
        <v/>
      </c>
      <c r="BK183" s="66" t="str">
        <f t="shared" si="136"/>
        <v>and its</v>
      </c>
      <c r="BL183" s="66" t="str">
        <f t="shared" si="124"/>
        <v/>
      </c>
      <c r="BM183" s="66" t="str">
        <f t="shared" si="125"/>
        <v>und</v>
      </c>
      <c r="BN183" s="66" t="str">
        <f t="shared" si="126"/>
        <v/>
      </c>
      <c r="BO183" s="66" t="str">
        <f t="shared" si="127"/>
        <v>y su</v>
      </c>
      <c r="BP183" s="216" t="str">
        <f>VLOOKUP(X183,aux!$G$1:$I$22,3,FALSE)</f>
        <v>cero coma siete cinco</v>
      </c>
      <c r="BQ183" s="66" t="str">
        <f t="shared" si="128"/>
        <v>Por</v>
      </c>
      <c r="BR183" s="66" t="str">
        <f>VLOOKUP(C183,aux!$D$1:$E$307,2,FALSE)</f>
        <v>España</v>
      </c>
      <c r="BS183" s="66" t="str">
        <f t="shared" si="129"/>
        <v>Un Mil</v>
      </c>
      <c r="BT183" s="66" t="str">
        <f t="shared" si="130"/>
        <v>Cero</v>
      </c>
      <c r="BU183" s="66" t="str">
        <f t="shared" si="131"/>
        <v>Cero</v>
      </c>
      <c r="BV183" s="319">
        <v>42899</v>
      </c>
      <c r="BW183" s="52" t="s">
        <v>5816</v>
      </c>
      <c r="BX183" s="137">
        <v>42915</v>
      </c>
      <c r="BY183" s="143">
        <v>811261795587</v>
      </c>
      <c r="BZ183" s="138">
        <v>42919</v>
      </c>
      <c r="CA183" s="1112" t="s">
        <v>199</v>
      </c>
      <c r="CB183" s="342">
        <v>42914</v>
      </c>
      <c r="CC183" s="342">
        <v>42920</v>
      </c>
      <c r="CD183" s="617" t="s">
        <v>199</v>
      </c>
      <c r="CE183" s="342">
        <v>42921</v>
      </c>
      <c r="CF183" s="617" t="s">
        <v>199</v>
      </c>
      <c r="CG183" s="342">
        <v>42922</v>
      </c>
      <c r="CH183" s="742"/>
      <c r="CI183" s="155"/>
      <c r="CJ183" s="67" t="s">
        <v>2395</v>
      </c>
      <c r="CK183" s="67" t="s">
        <v>2567</v>
      </c>
      <c r="CL183" s="102" t="str">
        <f t="shared" si="114"/>
        <v>Trans-Cerezuela SLU_ ES_B04281812_DOT_EN_2sig</v>
      </c>
      <c r="CM183" s="102" t="str">
        <f t="shared" si="115"/>
        <v>Trans-Cerezuela SLU_ES_B04281812_CPA_EN_2sig</v>
      </c>
      <c r="CN183" s="102" t="str">
        <f t="shared" si="116"/>
        <v>Trans-Cerezuela SLU_ ES_B04281812_DOT_EN_2sig_stamped</v>
      </c>
      <c r="CO183" s="102" t="str">
        <f t="shared" si="117"/>
        <v>Trans-Cerezuela SLU_ES_B04281812_DOT_EN_o</v>
      </c>
      <c r="CP183" s="102" t="str">
        <f t="shared" si="118"/>
        <v>Trans-Cerezuela SLU_ES_B04281812_DOT_EN_o_stamped</v>
      </c>
      <c r="CQ183" s="102" t="str">
        <f t="shared" si="119"/>
        <v>Trans-Cerezuela SLU_ES_B04281812_powers</v>
      </c>
      <c r="CR183" s="68" t="s">
        <v>49</v>
      </c>
      <c r="CS183" s="68" t="s">
        <v>49</v>
      </c>
      <c r="CT183" s="61" t="s">
        <v>49</v>
      </c>
      <c r="CU183" s="148">
        <f t="shared" si="100"/>
        <v>1</v>
      </c>
      <c r="CV183" s="56" t="b">
        <v>1</v>
      </c>
      <c r="CW183" s="56" t="b">
        <v>1</v>
      </c>
      <c r="CX183" s="52" t="s">
        <v>58</v>
      </c>
      <c r="CY183" s="148">
        <v>1</v>
      </c>
      <c r="CZ183" s="148">
        <v>1</v>
      </c>
      <c r="DA183" s="315">
        <v>42914</v>
      </c>
      <c r="DB183" s="315">
        <v>42920</v>
      </c>
      <c r="DC183" s="148">
        <v>1</v>
      </c>
      <c r="DD183" s="148">
        <v>1</v>
      </c>
      <c r="DE183" s="315" t="s">
        <v>2236</v>
      </c>
      <c r="DF183" s="315" t="s">
        <v>2235</v>
      </c>
      <c r="DG183" s="61"/>
      <c r="DH183" s="61" t="s">
        <v>2232</v>
      </c>
      <c r="DI183" s="61" t="s">
        <v>2232</v>
      </c>
      <c r="DJ183" s="315"/>
      <c r="DK183" s="315"/>
      <c r="DL183" s="61" t="s">
        <v>49</v>
      </c>
      <c r="DM183" s="161"/>
      <c r="DN183" s="148"/>
      <c r="DO183" s="315"/>
      <c r="DP183" s="338"/>
      <c r="DQ183" s="940"/>
      <c r="DR183" s="342"/>
      <c r="DS183" s="522"/>
      <c r="DT183" s="69" t="s">
        <v>49</v>
      </c>
      <c r="DU183" s="69"/>
      <c r="DV183" s="87"/>
      <c r="DW183" s="87"/>
      <c r="DX183" s="87"/>
      <c r="DY183" s="87"/>
      <c r="DZ183" s="87"/>
      <c r="EA183" s="359" t="str">
        <f t="shared" si="120"/>
        <v>159</v>
      </c>
      <c r="EB183" s="359">
        <v>159</v>
      </c>
      <c r="EC183" s="88"/>
      <c r="ED183" s="88"/>
      <c r="EE183" s="88" t="e">
        <f>IF(CX182=#REF!,"gleich","ungleich")</f>
        <v>#REF!</v>
      </c>
      <c r="EF183" s="186"/>
      <c r="EG183" s="186"/>
      <c r="EH183" s="186"/>
      <c r="EI183" s="186"/>
      <c r="EJ183" s="186"/>
      <c r="EK183" s="186"/>
      <c r="EL183" s="186"/>
      <c r="EM183" s="173"/>
      <c r="EN183" s="186"/>
      <c r="EO183" s="186"/>
      <c r="EP183" s="445"/>
      <c r="EQ183" s="199" t="s">
        <v>6144</v>
      </c>
      <c r="ER183" s="199" t="s">
        <v>6147</v>
      </c>
      <c r="ES183" s="199"/>
      <c r="ET183" s="167"/>
      <c r="EU183" s="182" t="str">
        <f t="shared" si="121"/>
        <v>Trans-Cerezuela SLU, ES_B04281812_sinv.pdf</v>
      </c>
    </row>
    <row r="184" spans="1:151" ht="84">
      <c r="A184" s="1000" t="s">
        <v>643</v>
      </c>
      <c r="B184" s="638" t="s">
        <v>2144</v>
      </c>
      <c r="C184" s="338" t="s">
        <v>42</v>
      </c>
      <c r="D184" s="382" t="s">
        <v>645</v>
      </c>
      <c r="E184" s="186" t="s">
        <v>647</v>
      </c>
      <c r="F184" s="186" t="s">
        <v>646</v>
      </c>
      <c r="G184" s="186"/>
      <c r="H184" s="186"/>
      <c r="I184" s="191"/>
      <c r="J184" s="191" t="s">
        <v>3266</v>
      </c>
      <c r="K184" s="191" t="s">
        <v>2787</v>
      </c>
      <c r="L184" s="571" t="s">
        <v>1900</v>
      </c>
      <c r="N184" s="846" t="s">
        <v>1744</v>
      </c>
      <c r="O184" s="384" t="s">
        <v>57</v>
      </c>
      <c r="P184" s="540">
        <v>536</v>
      </c>
      <c r="Q184" s="539">
        <v>1000</v>
      </c>
      <c r="R184" s="540">
        <v>0</v>
      </c>
      <c r="S184" s="338"/>
      <c r="T184" s="63"/>
      <c r="U184" s="63"/>
      <c r="V184" s="425">
        <v>500</v>
      </c>
      <c r="W184" s="425">
        <v>300</v>
      </c>
      <c r="X184" s="919">
        <v>0.75</v>
      </c>
      <c r="Y184" s="425">
        <v>2.5</v>
      </c>
      <c r="Z184" s="41" t="s">
        <v>45</v>
      </c>
      <c r="AA184" s="41" t="s">
        <v>45</v>
      </c>
      <c r="AB184" s="188" t="s">
        <v>3212</v>
      </c>
      <c r="AC184" s="13" t="s">
        <v>7377</v>
      </c>
      <c r="AD184" s="813" t="s">
        <v>5689</v>
      </c>
      <c r="AE184" s="723">
        <v>42928</v>
      </c>
      <c r="AF184" s="807" t="s">
        <v>6084</v>
      </c>
      <c r="AG184" s="419"/>
      <c r="AH184" s="927" t="s">
        <v>38</v>
      </c>
      <c r="AI184" s="63" t="s">
        <v>5764</v>
      </c>
      <c r="AJ184" s="63" t="str">
        <f t="shared" si="122"/>
        <v>NO</v>
      </c>
      <c r="AK184" s="64" t="str">
        <f>VLOOKUP(X184,aux!$G$1:$I$22,2,FALSE)</f>
        <v>zero point seven five</v>
      </c>
      <c r="AL184" s="64" t="str">
        <f>VLOOKUP(X184,aux!$G$1:$J$22,4,FALSE)</f>
        <v>null komma sieben fünf</v>
      </c>
      <c r="AM184" s="214">
        <f t="shared" si="101"/>
        <v>75</v>
      </c>
      <c r="AN184" s="214" t="str">
        <f>IF(INT(AM184)=AM184,EnglishNumber(AM184), _xlfn.CONCAT(EnglishNumber(INT(AM184)), " point ", EnglishNumber(ROUND(INT((AM184 - INT(AM184)) * 10),  0)), " ", EnglishNumber(ROUND((AM184 - INT(AM184))*100 - (INT((AM184-INT(AM184))*10)*10), 0))))</f>
        <v>seventy-five</v>
      </c>
      <c r="AO184" s="214" t="str">
        <f>IF(INT(AM184)=AM184,FctZahl_In_Worten(AM184), _xlfn.CONCAT(FctZahl_In_Worten(INT(AM184)), " komma ", FctZahl_In_Worten(ROUND(INT((AM184 - INT(AM184)) * 10),  0)), " ", FctZahl_In_Worten(ROUND((AM184 - INT(AM184))*100 - (INT((AM184-INT(AM184))*10)*10), 0))))</f>
        <v>fünfundsiebzig</v>
      </c>
      <c r="AP184" s="64" t="str">
        <f>EnglishNumber(Q184)</f>
        <v>one thousand</v>
      </c>
      <c r="AQ184" s="64" t="str">
        <f>FctZahl_In_Worten(Q184)</f>
        <v>eintausend</v>
      </c>
      <c r="AR184" s="64" t="str">
        <f>FctZahl_In_Worten(R184)</f>
        <v>null</v>
      </c>
      <c r="AS184" s="64" t="str">
        <f>VLOOKUP(V184,aux!$K$1:$M$11,2,FALSE)</f>
        <v>five hundred</v>
      </c>
      <c r="AT184" s="64" t="str">
        <f>VLOOKUP(W184,aux!$K$1:$M$11,2,FALSE)</f>
        <v>three hundred</v>
      </c>
      <c r="AU184" s="64" t="str">
        <f t="shared" si="102"/>
        <v>For</v>
      </c>
      <c r="AV184" s="49" t="str">
        <f t="shared" si="133"/>
        <v>JOSE DONAT MICO, apoderado mancom. y solidario</v>
      </c>
      <c r="AW184" s="65" t="str">
        <f t="shared" si="104"/>
        <v>ES_A46048229_CPA_EN</v>
      </c>
      <c r="AX184" s="65" t="str">
        <f t="shared" si="105"/>
        <v>ES_A46048229_DoT_EN</v>
      </c>
      <c r="AY184" s="65" t="str">
        <f t="shared" si="106"/>
        <v>ES_A46048229_Dis_EN</v>
      </c>
      <c r="AZ184" s="65" t="str">
        <f t="shared" si="107"/>
        <v>ES_A46048229_CPA_DE</v>
      </c>
      <c r="BA184" s="65" t="str">
        <f t="shared" si="108"/>
        <v>ES_A46048229_DoT_DE</v>
      </c>
      <c r="BB184" s="65" t="str">
        <f t="shared" si="109"/>
        <v>ES_A46048229_CPA_ES</v>
      </c>
      <c r="BC184" s="215" t="str">
        <f t="shared" si="110"/>
        <v>ES_A46048229_DoT_ES</v>
      </c>
      <c r="BD184" s="65" t="str">
        <f t="shared" si="111"/>
        <v>TRANSDONAT SOCIEDAD ANONIMA</v>
      </c>
      <c r="BE184" s="64" t="str">
        <f>VLOOKUP(C184,aux!$A$1:$B$260,2,FALSE)</f>
        <v>Spain</v>
      </c>
      <c r="BF184" s="64" t="str">
        <f>VLOOKUP(C184,aux!$A$1:$C$260,3,FALSE)</f>
        <v>Spanien</v>
      </c>
      <c r="BG184" s="66" t="str">
        <f t="shared" si="112"/>
        <v>represented by  JOSE DONAT MICO, apoderado mancom. y solidario</v>
      </c>
      <c r="BH184" s="66" t="str">
        <f t="shared" si="123"/>
        <v>representado por JOSE DONAT MICO, apoderado mancom. y solidario</v>
      </c>
      <c r="BI184" s="66">
        <f t="shared" si="134"/>
        <v>1</v>
      </c>
      <c r="BJ184" s="66" t="str">
        <f t="shared" si="136"/>
        <v/>
      </c>
      <c r="BK184" s="66" t="str">
        <f t="shared" si="136"/>
        <v/>
      </c>
      <c r="BL184" s="66" t="str">
        <f t="shared" si="124"/>
        <v/>
      </c>
      <c r="BM184" s="66" t="str">
        <f t="shared" si="125"/>
        <v/>
      </c>
      <c r="BN184" s="66" t="str">
        <f t="shared" si="126"/>
        <v/>
      </c>
      <c r="BO184" s="66" t="str">
        <f t="shared" si="127"/>
        <v/>
      </c>
      <c r="BP184" s="216" t="str">
        <f>VLOOKUP(X184,aux!$G$1:$I$22,3,FALSE)</f>
        <v>cero coma siete cinco</v>
      </c>
      <c r="BQ184" s="66" t="str">
        <f t="shared" si="128"/>
        <v>Por</v>
      </c>
      <c r="BR184" s="66" t="str">
        <f>VLOOKUP(C184,aux!$D$1:$E$307,2,FALSE)</f>
        <v>España</v>
      </c>
      <c r="BS184" s="66" t="str">
        <f t="shared" si="129"/>
        <v>Un Mil</v>
      </c>
      <c r="BT184" s="66" t="str">
        <f t="shared" si="130"/>
        <v>Quinientos</v>
      </c>
      <c r="BU184" s="66" t="str">
        <f t="shared" si="131"/>
        <v>Trescientos</v>
      </c>
      <c r="BV184" s="137"/>
      <c r="BW184" s="51"/>
      <c r="BX184" s="137"/>
      <c r="BY184" s="143"/>
      <c r="BZ184" s="137"/>
      <c r="CA184" s="1112">
        <v>42920</v>
      </c>
      <c r="CB184" s="342">
        <v>42920</v>
      </c>
      <c r="CC184" s="342">
        <v>42920</v>
      </c>
      <c r="CD184" s="617" t="s">
        <v>199</v>
      </c>
      <c r="CE184" s="342">
        <v>42920</v>
      </c>
      <c r="CF184" s="617" t="s">
        <v>199</v>
      </c>
      <c r="CG184" s="342">
        <v>42922</v>
      </c>
      <c r="CH184" s="497"/>
      <c r="CI184" s="155">
        <v>1</v>
      </c>
      <c r="CJ184" s="67" t="s">
        <v>2397</v>
      </c>
      <c r="CK184" s="67" t="s">
        <v>2568</v>
      </c>
      <c r="CL184" s="102" t="str">
        <f t="shared" si="114"/>
        <v>TRANSDONAT SOCIEDAD ANONIMA_ ES_A46048229_DOT_EN_2sig</v>
      </c>
      <c r="CM184" s="102" t="str">
        <f t="shared" si="115"/>
        <v>TRANSDONAT SOCIEDAD ANONIMA_ES_A46048229_CPA_EN_2sig</v>
      </c>
      <c r="CN184" s="102" t="str">
        <f t="shared" si="116"/>
        <v>TRANSDONAT SOCIEDAD ANONIMA_ ES_A46048229_DOT_EN_2sig_stamped</v>
      </c>
      <c r="CO184" s="102" t="str">
        <f t="shared" si="117"/>
        <v>TRANSDONAT SOCIEDAD ANONIMA_ES_A46048229_DOT_EN_o</v>
      </c>
      <c r="CP184" s="102" t="str">
        <f t="shared" si="118"/>
        <v>TRANSDONAT SOCIEDAD ANONIMA_ES_A46048229_DOT_EN_o_stamped</v>
      </c>
      <c r="CQ184" s="102" t="str">
        <f t="shared" si="119"/>
        <v>TRANSDONAT SOCIEDAD ANONIMA_ES_A46048229_powers</v>
      </c>
      <c r="CR184" s="68" t="s">
        <v>49</v>
      </c>
      <c r="CS184" s="68" t="s">
        <v>49</v>
      </c>
      <c r="CT184" s="61" t="s">
        <v>49</v>
      </c>
      <c r="CU184" s="148">
        <f t="shared" si="100"/>
        <v>0</v>
      </c>
      <c r="CV184" s="56" t="b">
        <v>1</v>
      </c>
      <c r="CW184" s="56" t="b">
        <v>1</v>
      </c>
      <c r="CX184" s="52"/>
      <c r="CY184" s="148"/>
      <c r="CZ184" s="148"/>
      <c r="DA184" s="315"/>
      <c r="DB184" s="315"/>
      <c r="DC184" s="148"/>
      <c r="DD184" s="148"/>
      <c r="DE184" s="315"/>
      <c r="DF184" s="315"/>
      <c r="DG184" s="61"/>
      <c r="DH184" s="61"/>
      <c r="DI184" s="61"/>
      <c r="DJ184" s="315"/>
      <c r="DK184" s="315"/>
      <c r="DL184" s="61"/>
      <c r="DM184" s="161"/>
      <c r="DN184" s="148"/>
      <c r="DO184" s="315" t="s">
        <v>2632</v>
      </c>
      <c r="DP184" s="338"/>
      <c r="DQ184" s="940"/>
      <c r="DR184" s="342"/>
      <c r="DS184" s="522"/>
      <c r="DT184" s="69" t="s">
        <v>49</v>
      </c>
      <c r="DU184" s="69"/>
      <c r="DV184" s="87"/>
      <c r="DW184" s="87"/>
      <c r="DX184" s="87"/>
      <c r="DY184" s="87"/>
      <c r="DZ184" s="87"/>
      <c r="EA184" s="359" t="str">
        <f t="shared" si="120"/>
        <v>160</v>
      </c>
      <c r="EB184" s="359">
        <v>160</v>
      </c>
      <c r="EC184" s="88"/>
      <c r="ED184" s="88"/>
      <c r="EE184" s="88" t="e">
        <f>IF(CX183=#REF!,"gleich","ungleich")</f>
        <v>#REF!</v>
      </c>
      <c r="EF184" s="186"/>
      <c r="EG184" s="186"/>
      <c r="EH184" s="186"/>
      <c r="EI184" s="186"/>
      <c r="EJ184" s="186"/>
      <c r="EK184" s="186"/>
      <c r="EL184" s="186"/>
      <c r="EM184" s="173"/>
      <c r="EN184" s="186"/>
      <c r="EO184" s="186"/>
      <c r="EP184" s="445"/>
      <c r="EQ184" s="382" t="s">
        <v>1059</v>
      </c>
      <c r="ER184" s="382" t="s">
        <v>6111</v>
      </c>
      <c r="ES184" s="382"/>
      <c r="ET184" s="167"/>
      <c r="EU184" s="182" t="str">
        <f t="shared" si="121"/>
        <v>TRANSDONAT SOCIEDAD ANONIMA, ES_A46048229_sinv.pdf</v>
      </c>
    </row>
    <row r="185" spans="1:151" ht="72">
      <c r="A185" s="1000" t="s">
        <v>974</v>
      </c>
      <c r="B185" s="638" t="s">
        <v>2178</v>
      </c>
      <c r="C185" s="338" t="s">
        <v>42</v>
      </c>
      <c r="D185" s="186" t="s">
        <v>976</v>
      </c>
      <c r="E185" s="186" t="s">
        <v>971</v>
      </c>
      <c r="F185" s="186" t="s">
        <v>835</v>
      </c>
      <c r="G185" s="186"/>
      <c r="H185" s="186"/>
      <c r="I185" s="191" t="s">
        <v>2625</v>
      </c>
      <c r="J185" s="191"/>
      <c r="K185" s="1164" t="s">
        <v>7531</v>
      </c>
      <c r="L185" s="571" t="s">
        <v>2749</v>
      </c>
      <c r="N185" s="847" t="s">
        <v>766</v>
      </c>
      <c r="O185" s="387"/>
      <c r="P185" s="540"/>
      <c r="Q185" s="539">
        <v>200</v>
      </c>
      <c r="R185" s="540">
        <v>0</v>
      </c>
      <c r="S185" s="338"/>
      <c r="T185" s="63"/>
      <c r="U185" s="63"/>
      <c r="V185" s="425">
        <v>100</v>
      </c>
      <c r="W185" s="425">
        <v>50</v>
      </c>
      <c r="X185" s="919">
        <v>0.7</v>
      </c>
      <c r="Y185" s="425">
        <v>2.5</v>
      </c>
      <c r="Z185" s="41" t="s">
        <v>45</v>
      </c>
      <c r="AA185" s="41" t="s">
        <v>45</v>
      </c>
      <c r="AB185" s="188" t="s">
        <v>3212</v>
      </c>
      <c r="AC185" s="13" t="s">
        <v>7377</v>
      </c>
      <c r="AD185" s="813" t="s">
        <v>5689</v>
      </c>
      <c r="AE185" s="723" t="s">
        <v>7697</v>
      </c>
      <c r="AF185" s="807" t="s">
        <v>5579</v>
      </c>
      <c r="AG185" s="419"/>
      <c r="AH185" s="927" t="s">
        <v>38</v>
      </c>
      <c r="AI185" s="63" t="s">
        <v>5764</v>
      </c>
      <c r="AJ185" s="63" t="str">
        <f t="shared" si="122"/>
        <v>NO</v>
      </c>
      <c r="AK185" s="64" t="str">
        <f>VLOOKUP(X185,aux!$G$1:$I$22,2,FALSE)</f>
        <v>zero point seven</v>
      </c>
      <c r="AL185" s="64" t="str">
        <f>VLOOKUP(X185,aux!$G$1:$J$22,4,FALSE)</f>
        <v>null komma sieben</v>
      </c>
      <c r="AM185" s="214">
        <f t="shared" si="101"/>
        <v>70</v>
      </c>
      <c r="AN185" s="214" t="str">
        <f>IF(INT(AM185)=AM185,EnglishNumber(AM185), _xlfn.CONCAT(EnglishNumber(INT(AM185)), " point ", EnglishNumber(ROUND(INT((AM185 - INT(AM185)) * 10),  0)), " ", EnglishNumber(ROUND((AM185 - INT(AM185))*100 - (INT((AM185-INT(AM185))*10)*10), 0))))</f>
        <v>seventy</v>
      </c>
      <c r="AO185" s="214" t="str">
        <f>IF(INT(AM185)=AM185,FctZahl_In_Worten(AM185), _xlfn.CONCAT(FctZahl_In_Worten(INT(AM185)), " komma ", FctZahl_In_Worten(ROUND(INT((AM185 - INT(AM185)) * 10),  0)), " ", FctZahl_In_Worten(ROUND((AM185 - INT(AM185))*100 - (INT((AM185-INT(AM185))*10)*10), 0))))</f>
        <v>siebzig</v>
      </c>
      <c r="AP185" s="64" t="str">
        <f>EnglishNumber(Q185)</f>
        <v>two hundred</v>
      </c>
      <c r="AQ185" s="64" t="str">
        <f>FctZahl_In_Worten(Q185)</f>
        <v>zweihundert</v>
      </c>
      <c r="AR185" s="64" t="str">
        <f>FctZahl_In_Worten(R185)</f>
        <v>null</v>
      </c>
      <c r="AS185" s="64" t="str">
        <f>VLOOKUP(V185,aux!$K$1:$M$11,2,FALSE)</f>
        <v>one hundred</v>
      </c>
      <c r="AT185" s="64" t="str">
        <f>VLOOKUP(W185,aux!$K$1:$M$11,2,FALSE)</f>
        <v>fifty</v>
      </c>
      <c r="AU185" s="64" t="str">
        <f t="shared" si="102"/>
        <v>For</v>
      </c>
      <c r="AV185" s="49" t="str">
        <f t="shared" si="133"/>
        <v>LUIS MARIA IMAZ RUIZ, ADMINISTRADOR SOLIDARIO</v>
      </c>
      <c r="AW185" s="65" t="str">
        <f t="shared" si="104"/>
        <v>ES_B20876371_CPA_EN</v>
      </c>
      <c r="AX185" s="65" t="str">
        <f t="shared" si="105"/>
        <v>ES_B20876371_DoT_EN</v>
      </c>
      <c r="AY185" s="65" t="str">
        <f t="shared" si="106"/>
        <v>ES_B20876371_Dis_EN</v>
      </c>
      <c r="AZ185" s="65" t="str">
        <f t="shared" si="107"/>
        <v>ES_B20876371_CPA_DE</v>
      </c>
      <c r="BA185" s="65" t="str">
        <f t="shared" si="108"/>
        <v>ES_B20876371_DoT_DE</v>
      </c>
      <c r="BB185" s="65" t="str">
        <f t="shared" si="109"/>
        <v>ES_B20876371_CPA_ES</v>
      </c>
      <c r="BC185" s="215" t="str">
        <f t="shared" si="110"/>
        <v>ES_B20876371_DoT_ES</v>
      </c>
      <c r="BD185" s="65" t="str">
        <f t="shared" si="111"/>
        <v>TRANSECU IBERICA SL</v>
      </c>
      <c r="BE185" s="64" t="str">
        <f>VLOOKUP(C185,aux!$A$1:$B$260,2,FALSE)</f>
        <v>Spain</v>
      </c>
      <c r="BF185" s="64" t="str">
        <f>VLOOKUP(C185,aux!$A$1:$C$260,3,FALSE)</f>
        <v>Spanien</v>
      </c>
      <c r="BG185" s="66" t="str">
        <f t="shared" si="112"/>
        <v>represented by  LUIS MARIA IMAZ RUIZ, ADMINISTRADOR SOLIDARIO</v>
      </c>
      <c r="BH185" s="66" t="str">
        <f t="shared" si="123"/>
        <v>representado por LUIS MARIA IMAZ RUIZ, ADMINISTRADOR SOLIDARIO</v>
      </c>
      <c r="BI185" s="66">
        <f t="shared" si="134"/>
        <v>1</v>
      </c>
      <c r="BJ185" s="66"/>
      <c r="BK185" s="66"/>
      <c r="BL185" s="66" t="str">
        <f t="shared" si="124"/>
        <v/>
      </c>
      <c r="BM185" s="66" t="str">
        <f t="shared" si="125"/>
        <v>und</v>
      </c>
      <c r="BN185" s="66" t="str">
        <f t="shared" si="126"/>
        <v/>
      </c>
      <c r="BO185" s="66" t="str">
        <f t="shared" si="127"/>
        <v>y su</v>
      </c>
      <c r="BP185" s="216" t="str">
        <f>VLOOKUP(X185,aux!$G$1:$I$22,3,FALSE)</f>
        <v xml:space="preserve">cero coma siete </v>
      </c>
      <c r="BQ185" s="66" t="str">
        <f t="shared" si="128"/>
        <v>Por</v>
      </c>
      <c r="BR185" s="66" t="str">
        <f>VLOOKUP(C185,aux!$D$1:$E$307,2,FALSE)</f>
        <v>España</v>
      </c>
      <c r="BS185" s="66" t="str">
        <f t="shared" si="129"/>
        <v>Doscientos</v>
      </c>
      <c r="BT185" s="66" t="str">
        <f t="shared" si="130"/>
        <v>Ciento</v>
      </c>
      <c r="BU185" s="66" t="str">
        <f t="shared" si="131"/>
        <v>Cincuenta</v>
      </c>
      <c r="BV185" s="137"/>
      <c r="BW185" s="51"/>
      <c r="BX185" s="137"/>
      <c r="BY185" s="143"/>
      <c r="BZ185" s="137"/>
      <c r="CA185" s="1112">
        <v>42922</v>
      </c>
      <c r="CB185" s="342">
        <v>42922</v>
      </c>
      <c r="CC185" s="342">
        <v>42921</v>
      </c>
      <c r="CD185" s="617" t="s">
        <v>199</v>
      </c>
      <c r="CE185" s="342">
        <v>42923</v>
      </c>
      <c r="CF185" s="617" t="s">
        <v>199</v>
      </c>
      <c r="CG185" s="342">
        <v>42926</v>
      </c>
      <c r="CH185" s="497"/>
      <c r="CI185" s="155"/>
      <c r="CJ185" s="67" t="s">
        <v>2398</v>
      </c>
      <c r="CK185" s="67" t="s">
        <v>2569</v>
      </c>
      <c r="CL185" s="102" t="str">
        <f t="shared" si="114"/>
        <v>TRANSECU IBERICA SL_ ES_B20876371_DOT_EN_2sig</v>
      </c>
      <c r="CM185" s="102" t="str">
        <f t="shared" si="115"/>
        <v>TRANSECU IBERICA SL_ES_B20876371_CPA_EN_2sig</v>
      </c>
      <c r="CN185" s="102" t="str">
        <f t="shared" si="116"/>
        <v>TRANSECU IBERICA SL_ ES_B20876371_DOT_EN_2sig_stamped</v>
      </c>
      <c r="CO185" s="102" t="str">
        <f t="shared" si="117"/>
        <v>TRANSECU IBERICA SL_ES_B20876371_DOT_EN_o</v>
      </c>
      <c r="CP185" s="102" t="str">
        <f t="shared" si="118"/>
        <v>TRANSECU IBERICA SL_ES_B20876371_DOT_EN_o_stamped</v>
      </c>
      <c r="CQ185" s="102" t="str">
        <f t="shared" si="119"/>
        <v>TRANSECU IBERICA SL_ES_B20876371_powers</v>
      </c>
      <c r="CR185" s="68" t="s">
        <v>49</v>
      </c>
      <c r="CS185" s="68" t="s">
        <v>49</v>
      </c>
      <c r="CT185" s="61" t="s">
        <v>49</v>
      </c>
      <c r="CU185" s="148">
        <f t="shared" si="100"/>
        <v>2</v>
      </c>
      <c r="CV185" s="56" t="s">
        <v>2117</v>
      </c>
      <c r="CW185" s="56" t="s">
        <v>2120</v>
      </c>
      <c r="CX185" s="52"/>
      <c r="CY185" s="148"/>
      <c r="CZ185" s="148"/>
      <c r="DA185" s="315"/>
      <c r="DB185" s="315"/>
      <c r="DC185" s="148"/>
      <c r="DD185" s="148"/>
      <c r="DE185" s="315"/>
      <c r="DF185" s="315"/>
      <c r="DG185" s="61"/>
      <c r="DH185" s="61"/>
      <c r="DI185" s="61"/>
      <c r="DJ185" s="315"/>
      <c r="DK185" s="315"/>
      <c r="DL185" s="61"/>
      <c r="DM185" s="161"/>
      <c r="DN185" s="148"/>
      <c r="DO185" s="315" t="s">
        <v>2755</v>
      </c>
      <c r="DP185" s="338"/>
      <c r="DQ185" s="940"/>
      <c r="DR185" s="342"/>
      <c r="DS185" s="522"/>
      <c r="DT185" s="69" t="s">
        <v>1469</v>
      </c>
      <c r="DU185" s="69"/>
      <c r="DV185" s="87"/>
      <c r="DW185" s="87"/>
      <c r="DX185" s="87"/>
      <c r="DY185" s="87"/>
      <c r="DZ185" s="723">
        <v>42928</v>
      </c>
      <c r="EA185" s="359" t="str">
        <f t="shared" si="120"/>
        <v>161</v>
      </c>
      <c r="EB185" s="359">
        <v>161</v>
      </c>
      <c r="EC185" s="88"/>
      <c r="ED185" s="88"/>
      <c r="EE185" s="88" t="e">
        <f>IF(CX184=#REF!,"gleich","ungleich")</f>
        <v>#REF!</v>
      </c>
      <c r="EF185" s="186"/>
      <c r="EG185" s="186"/>
      <c r="EH185" s="186"/>
      <c r="EI185" s="186"/>
      <c r="EJ185" s="186"/>
      <c r="EK185" s="186"/>
      <c r="EL185" s="186"/>
      <c r="EM185" s="173"/>
      <c r="EN185" s="186"/>
      <c r="EO185" s="186"/>
      <c r="EP185" s="445"/>
      <c r="EQ185" s="382" t="s">
        <v>6088</v>
      </c>
      <c r="ER185" s="382" t="s">
        <v>6109</v>
      </c>
      <c r="ES185" s="382"/>
      <c r="ET185" s="167"/>
      <c r="EU185" s="182" t="str">
        <f t="shared" si="121"/>
        <v>TRANSECU IBERICA SL, ES_B20876371_sinv.pdf</v>
      </c>
    </row>
    <row r="186" spans="1:151" ht="60">
      <c r="A186" s="1000" t="s">
        <v>620</v>
      </c>
      <c r="B186" s="638" t="s">
        <v>2179</v>
      </c>
      <c r="C186" s="338" t="s">
        <v>42</v>
      </c>
      <c r="D186" s="186" t="s">
        <v>2649</v>
      </c>
      <c r="E186" s="186" t="s">
        <v>623</v>
      </c>
      <c r="F186" s="186" t="s">
        <v>96</v>
      </c>
      <c r="G186" s="186"/>
      <c r="H186" s="186"/>
      <c r="I186" s="191" t="s">
        <v>624</v>
      </c>
      <c r="J186" s="186" t="s">
        <v>2649</v>
      </c>
      <c r="K186" s="191" t="s">
        <v>2650</v>
      </c>
      <c r="L186" s="571" t="s">
        <v>1906</v>
      </c>
      <c r="N186" s="846" t="s">
        <v>7403</v>
      </c>
      <c r="O186" s="384" t="s">
        <v>398</v>
      </c>
      <c r="P186" s="540">
        <v>161</v>
      </c>
      <c r="Q186" s="539">
        <v>1000</v>
      </c>
      <c r="R186" s="540">
        <v>0</v>
      </c>
      <c r="S186" s="338"/>
      <c r="T186" s="63"/>
      <c r="U186" s="63"/>
      <c r="V186" s="425">
        <v>0</v>
      </c>
      <c r="W186" s="425">
        <v>0</v>
      </c>
      <c r="X186" s="919">
        <v>0.75</v>
      </c>
      <c r="Y186" s="425">
        <v>2.5</v>
      </c>
      <c r="Z186" s="41" t="s">
        <v>45</v>
      </c>
      <c r="AA186" s="41" t="s">
        <v>45</v>
      </c>
      <c r="AB186" s="188" t="s">
        <v>3212</v>
      </c>
      <c r="AC186" s="13" t="s">
        <v>7377</v>
      </c>
      <c r="AD186" s="813" t="s">
        <v>5689</v>
      </c>
      <c r="AE186" s="723">
        <v>42928</v>
      </c>
      <c r="AF186" s="180" t="s">
        <v>2652</v>
      </c>
      <c r="AG186" s="419"/>
      <c r="AH186" s="927" t="s">
        <v>38</v>
      </c>
      <c r="AI186" s="63" t="s">
        <v>5764</v>
      </c>
      <c r="AJ186" s="63" t="str">
        <f t="shared" si="122"/>
        <v>NO</v>
      </c>
      <c r="AK186" s="64" t="str">
        <f>VLOOKUP(X186,aux!$G$1:$I$22,2,FALSE)</f>
        <v>zero point seven five</v>
      </c>
      <c r="AL186" s="64" t="str">
        <f>VLOOKUP(X186,aux!$G$1:$J$22,4,FALSE)</f>
        <v>null komma sieben fünf</v>
      </c>
      <c r="AM186" s="214">
        <f t="shared" si="101"/>
        <v>75</v>
      </c>
      <c r="AN186" s="214" t="str">
        <f>IF(INT(AM186)=AM186,EnglishNumber(AM186), _xlfn.CONCAT(EnglishNumber(INT(AM186)), " point ", EnglishNumber(ROUND(INT((AM186 - INT(AM186)) * 10),  0)), " ", EnglishNumber(ROUND((AM186 - INT(AM186))*100 - (INT((AM186-INT(AM186))*10)*10), 0))))</f>
        <v>seventy-five</v>
      </c>
      <c r="AO186" s="214" t="str">
        <f>IF(INT(AM186)=AM186,FctZahl_In_Worten(AM186), _xlfn.CONCAT(FctZahl_In_Worten(INT(AM186)), " komma ", FctZahl_In_Worten(ROUND(INT((AM186 - INT(AM186)) * 10),  0)), " ", FctZahl_In_Worten(ROUND((AM186 - INT(AM186))*100 - (INT((AM186-INT(AM186))*10)*10), 0))))</f>
        <v>fünfundsiebzig</v>
      </c>
      <c r="AP186" s="64" t="str">
        <f>EnglishNumber(Q186)</f>
        <v>one thousand</v>
      </c>
      <c r="AQ186" s="64" t="str">
        <f>FctZahl_In_Worten(Q186)</f>
        <v>eintausend</v>
      </c>
      <c r="AR186" s="64" t="str">
        <f>FctZahl_In_Worten(R186)</f>
        <v>null</v>
      </c>
      <c r="AS186" s="64" t="str">
        <f>VLOOKUP(V186,aux!$K$1:$M$11,2,FALSE)</f>
        <v>zero</v>
      </c>
      <c r="AT186" s="64" t="str">
        <f>VLOOKUP(W186,aux!$K$1:$M$11,2,FALSE)</f>
        <v>zero</v>
      </c>
      <c r="AU186" s="64" t="str">
        <f t="shared" si="102"/>
        <v>For</v>
      </c>
      <c r="AV186" s="49" t="str">
        <f t="shared" si="133"/>
        <v>FERNANDO GARCIA CRUZ, consejero delegado y presidente</v>
      </c>
      <c r="AW186" s="65" t="str">
        <f t="shared" si="104"/>
        <v>ES_B25013954_CPA_EN</v>
      </c>
      <c r="AX186" s="65" t="str">
        <f t="shared" si="105"/>
        <v>ES_B25013954_DoT_EN</v>
      </c>
      <c r="AY186" s="65" t="str">
        <f t="shared" si="106"/>
        <v>ES_B25013954_Dis_EN</v>
      </c>
      <c r="AZ186" s="65" t="str">
        <f t="shared" si="107"/>
        <v>ES_B25013954_CPA_DE</v>
      </c>
      <c r="BA186" s="65" t="str">
        <f t="shared" si="108"/>
        <v>ES_B25013954_DoT_DE</v>
      </c>
      <c r="BB186" s="65" t="str">
        <f t="shared" si="109"/>
        <v>ES_B25013954_CPA_ES</v>
      </c>
      <c r="BC186" s="215" t="str">
        <f t="shared" si="110"/>
        <v>ES_B25013954_DoT_ES</v>
      </c>
      <c r="BD186" s="65" t="str">
        <f t="shared" si="111"/>
        <v>TRANSEGRE SL</v>
      </c>
      <c r="BE186" s="64" t="str">
        <f>VLOOKUP(C186,aux!$A$1:$B$260,2,FALSE)</f>
        <v>Spain</v>
      </c>
      <c r="BF186" s="64" t="str">
        <f>VLOOKUP(C186,aux!$A$1:$C$260,3,FALSE)</f>
        <v>Spanien</v>
      </c>
      <c r="BG186" s="66" t="str">
        <f t="shared" si="112"/>
        <v>represented by  FERNANDO GARCIA CRUZ, consejero delegado y presidente</v>
      </c>
      <c r="BH186" s="66" t="str">
        <f t="shared" si="123"/>
        <v>representado por FERNANDO GARCIA CRUZ, consejero delegado y presidente</v>
      </c>
      <c r="BI186" s="66">
        <f t="shared" si="134"/>
        <v>1</v>
      </c>
      <c r="BJ186" s="66" t="str">
        <f t="shared" ref="BJ186:BK189" si="137">IF(H186="","","and its")</f>
        <v/>
      </c>
      <c r="BK186" s="66" t="str">
        <f t="shared" si="137"/>
        <v>and its</v>
      </c>
      <c r="BL186" s="66" t="str">
        <f t="shared" si="124"/>
        <v/>
      </c>
      <c r="BM186" s="66" t="str">
        <f t="shared" si="125"/>
        <v>und</v>
      </c>
      <c r="BN186" s="66" t="str">
        <f t="shared" si="126"/>
        <v/>
      </c>
      <c r="BO186" s="66" t="str">
        <f t="shared" si="127"/>
        <v>y su</v>
      </c>
      <c r="BP186" s="216" t="str">
        <f>VLOOKUP(X186,aux!$G$1:$I$22,3,FALSE)</f>
        <v>cero coma siete cinco</v>
      </c>
      <c r="BQ186" s="66" t="str">
        <f t="shared" si="128"/>
        <v>Por</v>
      </c>
      <c r="BR186" s="66" t="str">
        <f>VLOOKUP(C186,aux!$D$1:$E$307,2,FALSE)</f>
        <v>España</v>
      </c>
      <c r="BS186" s="66" t="str">
        <f t="shared" si="129"/>
        <v>Un Mil</v>
      </c>
      <c r="BT186" s="66" t="str">
        <f t="shared" si="130"/>
        <v>Cero</v>
      </c>
      <c r="BU186" s="66" t="str">
        <f t="shared" si="131"/>
        <v>Cero</v>
      </c>
      <c r="BV186" s="137"/>
      <c r="BW186" s="51"/>
      <c r="BX186" s="137"/>
      <c r="BY186" s="143"/>
      <c r="BZ186" s="137"/>
      <c r="CA186" s="1112">
        <v>42920</v>
      </c>
      <c r="CB186" s="342">
        <v>42920</v>
      </c>
      <c r="CC186" s="342">
        <v>42922</v>
      </c>
      <c r="CD186" s="617" t="s">
        <v>199</v>
      </c>
      <c r="CE186" s="342">
        <v>42922</v>
      </c>
      <c r="CF186" s="617" t="s">
        <v>199</v>
      </c>
      <c r="CG186" s="342">
        <v>42926</v>
      </c>
      <c r="CH186" s="497"/>
      <c r="CI186" s="155"/>
      <c r="CJ186" s="67" t="s">
        <v>2399</v>
      </c>
      <c r="CK186" s="67" t="s">
        <v>2570</v>
      </c>
      <c r="CL186" s="102" t="str">
        <f t="shared" si="114"/>
        <v>TRANSEGRE SL_ ES_B25013954_DOT_EN_2sig</v>
      </c>
      <c r="CM186" s="102" t="str">
        <f t="shared" si="115"/>
        <v>TRANSEGRE SL_ES_B25013954_CPA_EN_2sig</v>
      </c>
      <c r="CN186" s="102" t="str">
        <f t="shared" si="116"/>
        <v>TRANSEGRE SL_ ES_B25013954_DOT_EN_2sig_stamped</v>
      </c>
      <c r="CO186" s="102" t="str">
        <f t="shared" si="117"/>
        <v>TRANSEGRE SL_ES_B25013954_DOT_EN_o</v>
      </c>
      <c r="CP186" s="102" t="str">
        <f t="shared" si="118"/>
        <v>TRANSEGRE SL_ES_B25013954_DOT_EN_o_stamped</v>
      </c>
      <c r="CQ186" s="102" t="str">
        <f t="shared" si="119"/>
        <v>TRANSEGRE SL_ES_B25013954_powers</v>
      </c>
      <c r="CR186" s="68" t="s">
        <v>49</v>
      </c>
      <c r="CS186" s="68" t="s">
        <v>49</v>
      </c>
      <c r="CT186" s="61" t="s">
        <v>49</v>
      </c>
      <c r="CU186" s="148">
        <f t="shared" si="100"/>
        <v>0</v>
      </c>
      <c r="CV186" s="56" t="b">
        <v>1</v>
      </c>
      <c r="CW186" s="56" t="b">
        <v>1</v>
      </c>
      <c r="CX186" s="52"/>
      <c r="CY186" s="148"/>
      <c r="CZ186" s="148"/>
      <c r="DA186" s="315"/>
      <c r="DB186" s="315"/>
      <c r="DC186" s="148"/>
      <c r="DD186" s="148"/>
      <c r="DE186" s="315"/>
      <c r="DF186" s="315"/>
      <c r="DG186" s="61"/>
      <c r="DH186" s="61"/>
      <c r="DI186" s="61"/>
      <c r="DJ186" s="315"/>
      <c r="DK186" s="315"/>
      <c r="DL186" s="61"/>
      <c r="DM186" s="161"/>
      <c r="DN186" s="148"/>
      <c r="DO186" s="315" t="s">
        <v>2632</v>
      </c>
      <c r="DP186" s="338"/>
      <c r="DQ186" s="940"/>
      <c r="DR186" s="342"/>
      <c r="DS186" s="522"/>
      <c r="DT186" s="69" t="s">
        <v>49</v>
      </c>
      <c r="DU186" s="69"/>
      <c r="DV186" s="87"/>
      <c r="DW186" s="87"/>
      <c r="DX186" s="87"/>
      <c r="DY186" s="87"/>
      <c r="DZ186" s="87"/>
      <c r="EA186" s="359" t="str">
        <f t="shared" si="120"/>
        <v>162</v>
      </c>
      <c r="EB186" s="359">
        <v>162</v>
      </c>
      <c r="EC186" s="88"/>
      <c r="ED186" s="88"/>
      <c r="EE186" s="88" t="e">
        <f>IF(CX185=#REF!,"gleich","ungleich")</f>
        <v>#REF!</v>
      </c>
      <c r="EF186" s="186"/>
      <c r="EG186" s="186"/>
      <c r="EH186" s="186"/>
      <c r="EI186" s="186"/>
      <c r="EJ186" s="186"/>
      <c r="EK186" s="186"/>
      <c r="EL186" s="186"/>
      <c r="EM186" s="173"/>
      <c r="EN186" s="186"/>
      <c r="EO186" s="186"/>
      <c r="EP186" s="445"/>
      <c r="EQ186" s="382" t="s">
        <v>6088</v>
      </c>
      <c r="ER186" s="382" t="s">
        <v>6109</v>
      </c>
      <c r="ES186" s="382"/>
      <c r="ET186" s="167"/>
      <c r="EU186" s="182" t="str">
        <f t="shared" si="121"/>
        <v>TRANSEGRE SL, ES_B25013954_sinv.pdf</v>
      </c>
    </row>
    <row r="187" spans="1:151" ht="63.75">
      <c r="A187" s="1015" t="s">
        <v>502</v>
      </c>
      <c r="B187" s="638" t="s">
        <v>2150</v>
      </c>
      <c r="C187" s="338" t="s">
        <v>42</v>
      </c>
      <c r="D187" s="191" t="s">
        <v>500</v>
      </c>
      <c r="E187" s="186" t="s">
        <v>334</v>
      </c>
      <c r="F187" s="186" t="s">
        <v>59</v>
      </c>
      <c r="G187" s="186"/>
      <c r="H187" s="186"/>
      <c r="I187" s="191" t="s">
        <v>529</v>
      </c>
      <c r="J187" s="191" t="s">
        <v>6734</v>
      </c>
      <c r="K187" s="191" t="s">
        <v>2651</v>
      </c>
      <c r="L187" s="571" t="s">
        <v>219</v>
      </c>
      <c r="N187" s="846" t="s">
        <v>1810</v>
      </c>
      <c r="O187" s="384" t="s">
        <v>488</v>
      </c>
      <c r="P187" s="540">
        <v>170</v>
      </c>
      <c r="Q187" s="539">
        <v>1000</v>
      </c>
      <c r="R187" s="540">
        <v>0</v>
      </c>
      <c r="S187" s="338"/>
      <c r="T187" s="63"/>
      <c r="U187" s="63"/>
      <c r="V187" s="425">
        <v>0</v>
      </c>
      <c r="W187" s="425">
        <v>0</v>
      </c>
      <c r="X187" s="919">
        <v>0.75</v>
      </c>
      <c r="Y187" s="425">
        <v>2.5</v>
      </c>
      <c r="Z187" s="41" t="s">
        <v>45</v>
      </c>
      <c r="AA187" s="41" t="s">
        <v>45</v>
      </c>
      <c r="AB187" s="188" t="s">
        <v>3212</v>
      </c>
      <c r="AC187" s="13" t="s">
        <v>7377</v>
      </c>
      <c r="AD187" s="813" t="s">
        <v>5689</v>
      </c>
      <c r="AE187" s="723">
        <v>42928</v>
      </c>
      <c r="AF187" s="356"/>
      <c r="AG187" s="419"/>
      <c r="AH187" s="927" t="s">
        <v>38</v>
      </c>
      <c r="AI187" s="63" t="s">
        <v>5764</v>
      </c>
      <c r="AJ187" s="63" t="str">
        <f t="shared" si="122"/>
        <v>NO</v>
      </c>
      <c r="AK187" s="64" t="str">
        <f>VLOOKUP(X187,aux!$G$1:$I$22,2,FALSE)</f>
        <v>zero point seven five</v>
      </c>
      <c r="AL187" s="64" t="str">
        <f>VLOOKUP(X187,aux!$G$1:$J$22,4,FALSE)</f>
        <v>null komma sieben fünf</v>
      </c>
      <c r="AM187" s="214">
        <f t="shared" si="101"/>
        <v>75</v>
      </c>
      <c r="AN187" s="214" t="str">
        <f>IF(INT(AM187)=AM187,EnglishNumber(AM187), _xlfn.CONCAT(EnglishNumber(INT(AM187)), " point ", EnglishNumber(ROUND(INT((AM187 - INT(AM187)) * 10),  0)), " ", EnglishNumber(ROUND((AM187 - INT(AM187))*100 - (INT((AM187-INT(AM187))*10)*10), 0))))</f>
        <v>seventy-five</v>
      </c>
      <c r="AO187" s="214" t="str">
        <f>IF(INT(AM187)=AM187,FctZahl_In_Worten(AM187), _xlfn.CONCAT(FctZahl_In_Worten(INT(AM187)), " komma ", FctZahl_In_Worten(ROUND(INT((AM187 - INT(AM187)) * 10),  0)), " ", FctZahl_In_Worten(ROUND((AM187 - INT(AM187))*100 - (INT((AM187-INT(AM187))*10)*10), 0))))</f>
        <v>fünfundsiebzig</v>
      </c>
      <c r="AP187" s="64" t="str">
        <f>EnglishNumber(Q187)</f>
        <v>one thousand</v>
      </c>
      <c r="AQ187" s="64" t="str">
        <f>FctZahl_In_Worten(Q187)</f>
        <v>eintausend</v>
      </c>
      <c r="AR187" s="64" t="str">
        <f>FctZahl_In_Worten(R187)</f>
        <v>null</v>
      </c>
      <c r="AS187" s="64" t="str">
        <f>VLOOKUP(V187,aux!$K$1:$M$11,2,FALSE)</f>
        <v>zero</v>
      </c>
      <c r="AT187" s="64" t="str">
        <f>VLOOKUP(W187,aux!$K$1:$M$11,2,FALSE)</f>
        <v>zero</v>
      </c>
      <c r="AU187" s="64" t="str">
        <f t="shared" si="102"/>
        <v>For</v>
      </c>
      <c r="AV187" s="49" t="str">
        <f t="shared" si="133"/>
        <v>GINÉS GARCIA CEREZUELA, administrador único</v>
      </c>
      <c r="AW187" s="65" t="str">
        <f t="shared" si="104"/>
        <v>ES_B03143682_CPA_EN</v>
      </c>
      <c r="AX187" s="65" t="str">
        <f t="shared" si="105"/>
        <v>ES_B03143682_DoT_EN</v>
      </c>
      <c r="AY187" s="65" t="str">
        <f t="shared" si="106"/>
        <v>ES_B03143682_Dis_EN</v>
      </c>
      <c r="AZ187" s="65" t="str">
        <f t="shared" si="107"/>
        <v>ES_B03143682_CPA_DE</v>
      </c>
      <c r="BA187" s="65" t="str">
        <f t="shared" si="108"/>
        <v>ES_B03143682_DoT_DE</v>
      </c>
      <c r="BB187" s="65" t="str">
        <f t="shared" si="109"/>
        <v>ES_B03143682_CPA_ES</v>
      </c>
      <c r="BC187" s="215" t="str">
        <f t="shared" si="110"/>
        <v>ES_B03143682_DoT_ES</v>
      </c>
      <c r="BD187" s="65" t="str">
        <f t="shared" si="111"/>
        <v>Translozano SL</v>
      </c>
      <c r="BE187" s="64" t="str">
        <f>VLOOKUP(C187,aux!$A$1:$B$260,2,FALSE)</f>
        <v>Spain</v>
      </c>
      <c r="BF187" s="64" t="str">
        <f>VLOOKUP(C187,aux!$A$1:$C$260,3,FALSE)</f>
        <v>Spanien</v>
      </c>
      <c r="BG187" s="66" t="str">
        <f t="shared" si="112"/>
        <v>represented by  GINÉS GARCIA CEREZUELA, administrador único</v>
      </c>
      <c r="BH187" s="66" t="str">
        <f t="shared" si="123"/>
        <v>representado por GINÉS GARCIA CEREZUELA, administrador único</v>
      </c>
      <c r="BI187" s="66">
        <f t="shared" si="134"/>
        <v>1</v>
      </c>
      <c r="BJ187" s="66" t="str">
        <f t="shared" si="137"/>
        <v/>
      </c>
      <c r="BK187" s="66" t="str">
        <f t="shared" si="137"/>
        <v>and its</v>
      </c>
      <c r="BL187" s="66" t="str">
        <f t="shared" si="124"/>
        <v/>
      </c>
      <c r="BM187" s="66" t="str">
        <f t="shared" si="125"/>
        <v>und</v>
      </c>
      <c r="BN187" s="66" t="str">
        <f t="shared" si="126"/>
        <v/>
      </c>
      <c r="BO187" s="66" t="str">
        <f t="shared" si="127"/>
        <v>y su</v>
      </c>
      <c r="BP187" s="216" t="str">
        <f>VLOOKUP(X187,aux!$G$1:$I$22,3,FALSE)</f>
        <v>cero coma siete cinco</v>
      </c>
      <c r="BQ187" s="66" t="str">
        <f t="shared" si="128"/>
        <v>Por</v>
      </c>
      <c r="BR187" s="66" t="str">
        <f>VLOOKUP(C187,aux!$D$1:$E$307,2,FALSE)</f>
        <v>España</v>
      </c>
      <c r="BS187" s="66" t="str">
        <f t="shared" si="129"/>
        <v>Un Mil</v>
      </c>
      <c r="BT187" s="66" t="str">
        <f t="shared" si="130"/>
        <v>Cero</v>
      </c>
      <c r="BU187" s="66" t="str">
        <f t="shared" si="131"/>
        <v>Cero</v>
      </c>
      <c r="BV187" s="319">
        <v>42899</v>
      </c>
      <c r="BW187" s="52" t="s">
        <v>5816</v>
      </c>
      <c r="BX187" s="137">
        <v>42915</v>
      </c>
      <c r="BY187" s="143">
        <v>811261795587</v>
      </c>
      <c r="BZ187" s="138">
        <v>42919</v>
      </c>
      <c r="CA187" s="1112" t="s">
        <v>199</v>
      </c>
      <c r="CB187" s="342">
        <v>42914</v>
      </c>
      <c r="CC187" s="342">
        <v>42920</v>
      </c>
      <c r="CD187" s="617" t="s">
        <v>199</v>
      </c>
      <c r="CE187" s="342">
        <v>42921</v>
      </c>
      <c r="CF187" s="617" t="s">
        <v>199</v>
      </c>
      <c r="CG187" s="342">
        <v>42922</v>
      </c>
      <c r="CH187" s="497"/>
      <c r="CI187" s="155"/>
      <c r="CJ187" s="67" t="s">
        <v>2400</v>
      </c>
      <c r="CK187" s="67" t="s">
        <v>2571</v>
      </c>
      <c r="CL187" s="102" t="str">
        <f t="shared" si="114"/>
        <v>Translozano SL_ ES_B03143682_DOT_EN_2sig</v>
      </c>
      <c r="CM187" s="102" t="str">
        <f t="shared" si="115"/>
        <v>Translozano SL_ES_B03143682_CPA_EN_2sig</v>
      </c>
      <c r="CN187" s="102" t="str">
        <f t="shared" si="116"/>
        <v>Translozano SL_ ES_B03143682_DOT_EN_2sig_stamped</v>
      </c>
      <c r="CO187" s="102" t="str">
        <f t="shared" si="117"/>
        <v>Translozano SL_ES_B03143682_DOT_EN_o</v>
      </c>
      <c r="CP187" s="102" t="str">
        <f t="shared" si="118"/>
        <v>Translozano SL_ES_B03143682_DOT_EN_o_stamped</v>
      </c>
      <c r="CQ187" s="102" t="str">
        <f t="shared" si="119"/>
        <v>Translozano SL_ES_B03143682_powers</v>
      </c>
      <c r="CR187" s="68" t="s">
        <v>49</v>
      </c>
      <c r="CS187" s="68" t="s">
        <v>49</v>
      </c>
      <c r="CT187" s="61" t="s">
        <v>49</v>
      </c>
      <c r="CU187" s="148">
        <f t="shared" si="100"/>
        <v>1</v>
      </c>
      <c r="CV187" s="56" t="b">
        <v>1</v>
      </c>
      <c r="CW187" s="56" t="b">
        <v>1</v>
      </c>
      <c r="CX187" s="52" t="s">
        <v>58</v>
      </c>
      <c r="CY187" s="148">
        <v>1</v>
      </c>
      <c r="CZ187" s="148">
        <v>1</v>
      </c>
      <c r="DA187" s="315"/>
      <c r="DB187" s="315"/>
      <c r="DC187" s="148"/>
      <c r="DD187" s="148"/>
      <c r="DE187" s="315"/>
      <c r="DF187" s="315"/>
      <c r="DG187" s="61"/>
      <c r="DH187" s="61" t="s">
        <v>2232</v>
      </c>
      <c r="DI187" s="61" t="s">
        <v>2232</v>
      </c>
      <c r="DJ187" s="315"/>
      <c r="DK187" s="315"/>
      <c r="DL187" s="61" t="s">
        <v>49</v>
      </c>
      <c r="DM187" s="161"/>
      <c r="DN187" s="148"/>
      <c r="DO187" s="315"/>
      <c r="DP187" s="338"/>
      <c r="DQ187" s="940"/>
      <c r="DR187" s="342"/>
      <c r="DS187" s="522"/>
      <c r="DT187" s="69" t="s">
        <v>49</v>
      </c>
      <c r="DU187" s="69"/>
      <c r="DV187" s="87"/>
      <c r="DW187" s="87"/>
      <c r="DX187" s="87"/>
      <c r="DY187" s="87"/>
      <c r="DZ187" s="87"/>
      <c r="EA187" s="359" t="str">
        <f t="shared" si="120"/>
        <v>163</v>
      </c>
      <c r="EB187" s="359">
        <v>163</v>
      </c>
      <c r="EC187" s="88"/>
      <c r="ED187" s="88"/>
      <c r="EE187" s="88" t="e">
        <f>IF(CX186=#REF!,"gleich","ungleich")</f>
        <v>#REF!</v>
      </c>
      <c r="EF187" s="186"/>
      <c r="EG187" s="186"/>
      <c r="EH187" s="186"/>
      <c r="EI187" s="186"/>
      <c r="EJ187" s="186"/>
      <c r="EK187" s="186"/>
      <c r="EL187" s="186"/>
      <c r="EM187" s="173"/>
      <c r="EN187" s="186"/>
      <c r="EO187" s="186"/>
      <c r="EP187" s="724"/>
      <c r="EQ187" s="382" t="s">
        <v>6088</v>
      </c>
      <c r="ER187" s="382" t="s">
        <v>6109</v>
      </c>
      <c r="ES187" s="199"/>
      <c r="ET187" s="108"/>
      <c r="EU187" s="182" t="str">
        <f t="shared" si="121"/>
        <v>Translozano SL, ES_B03143682_sinv.pdf</v>
      </c>
    </row>
    <row r="188" spans="1:151" ht="76.5">
      <c r="A188" s="1015" t="s">
        <v>504</v>
      </c>
      <c r="B188" s="638" t="s">
        <v>2222</v>
      </c>
      <c r="C188" s="338" t="s">
        <v>42</v>
      </c>
      <c r="D188" s="186" t="s">
        <v>506</v>
      </c>
      <c r="E188" s="186" t="s">
        <v>507</v>
      </c>
      <c r="F188" s="189" t="s">
        <v>420</v>
      </c>
      <c r="G188" s="186"/>
      <c r="H188" s="186"/>
      <c r="I188" s="417" t="s">
        <v>2991</v>
      </c>
      <c r="J188" s="191" t="s">
        <v>72</v>
      </c>
      <c r="K188" s="191" t="s">
        <v>2783</v>
      </c>
      <c r="L188" s="571" t="s">
        <v>1904</v>
      </c>
      <c r="M188" s="298"/>
      <c r="N188" s="846" t="s">
        <v>1733</v>
      </c>
      <c r="O188" s="384" t="s">
        <v>1687</v>
      </c>
      <c r="P188" s="540"/>
      <c r="Q188" s="539">
        <v>1000</v>
      </c>
      <c r="R188" s="540">
        <v>0</v>
      </c>
      <c r="S188" s="338"/>
      <c r="T188" s="63"/>
      <c r="U188" s="63"/>
      <c r="V188" s="425">
        <v>100</v>
      </c>
      <c r="W188" s="425">
        <v>50</v>
      </c>
      <c r="X188" s="919">
        <v>0.7</v>
      </c>
      <c r="Y188" s="425">
        <v>2.5</v>
      </c>
      <c r="Z188" s="41" t="s">
        <v>45</v>
      </c>
      <c r="AA188" s="41" t="s">
        <v>45</v>
      </c>
      <c r="AB188" s="188" t="s">
        <v>3212</v>
      </c>
      <c r="AC188" s="13" t="s">
        <v>7377</v>
      </c>
      <c r="AD188" s="813" t="s">
        <v>5689</v>
      </c>
      <c r="AE188" s="723">
        <v>42928</v>
      </c>
      <c r="AF188" s="807" t="s">
        <v>5580</v>
      </c>
      <c r="AG188" s="419"/>
      <c r="AH188" s="927" t="s">
        <v>38</v>
      </c>
      <c r="AI188" s="63" t="s">
        <v>5764</v>
      </c>
      <c r="AJ188" s="63" t="str">
        <f t="shared" si="122"/>
        <v>NO</v>
      </c>
      <c r="AK188" s="64" t="str">
        <f>VLOOKUP(X188,aux!$G$1:$I$22,2,FALSE)</f>
        <v>zero point seven</v>
      </c>
      <c r="AL188" s="64" t="str">
        <f>VLOOKUP(X188,aux!$G$1:$J$22,4,FALSE)</f>
        <v>null komma sieben</v>
      </c>
      <c r="AM188" s="214">
        <f t="shared" si="101"/>
        <v>70</v>
      </c>
      <c r="AN188" s="214" t="str">
        <f>IF(INT(AM188)=AM188,EnglishNumber(AM188), _xlfn.CONCAT(EnglishNumber(INT(AM188)), " point ", EnglishNumber(ROUND(INT((AM188 - INT(AM188)) * 10),  0)), " ", EnglishNumber(ROUND((AM188 - INT(AM188))*100 - (INT((AM188-INT(AM188))*10)*10), 0))))</f>
        <v>seventy</v>
      </c>
      <c r="AO188" s="214" t="str">
        <f>IF(INT(AM188)=AM188,FctZahl_In_Worten(AM188), _xlfn.CONCAT(FctZahl_In_Worten(INT(AM188)), " komma ", FctZahl_In_Worten(ROUND(INT((AM188 - INT(AM188)) * 10),  0)), " ", FctZahl_In_Worten(ROUND((AM188 - INT(AM188))*100 - (INT((AM188-INT(AM188))*10)*10), 0))))</f>
        <v>siebzig</v>
      </c>
      <c r="AP188" s="64" t="str">
        <f>EnglishNumber(Q188)</f>
        <v>one thousand</v>
      </c>
      <c r="AQ188" s="64" t="str">
        <f>FctZahl_In_Worten(Q188)</f>
        <v>eintausend</v>
      </c>
      <c r="AR188" s="64" t="str">
        <f>FctZahl_In_Worten(R188)</f>
        <v>null</v>
      </c>
      <c r="AS188" s="64" t="str">
        <f>VLOOKUP(V188,aux!$K$1:$M$11,2,FALSE)</f>
        <v>one hundred</v>
      </c>
      <c r="AT188" s="64" t="str">
        <f>VLOOKUP(W188,aux!$K$1:$M$11,2,FALSE)</f>
        <v>fifty</v>
      </c>
      <c r="AU188" s="64" t="str">
        <f t="shared" si="102"/>
        <v>For</v>
      </c>
      <c r="AV188" s="49" t="str">
        <f t="shared" si="133"/>
        <v>Carlos Hernaez Ortiz de Urbina, consejero delegado solidario</v>
      </c>
      <c r="AW188" s="65" t="str">
        <f t="shared" si="104"/>
        <v>ES_F20507943_CPA_EN</v>
      </c>
      <c r="AX188" s="65" t="str">
        <f t="shared" si="105"/>
        <v>ES_F20507943_DoT_EN</v>
      </c>
      <c r="AY188" s="65" t="str">
        <f t="shared" si="106"/>
        <v>ES_F20507943_Dis_EN</v>
      </c>
      <c r="AZ188" s="65" t="str">
        <f t="shared" si="107"/>
        <v>ES_F20507943_CPA_DE</v>
      </c>
      <c r="BA188" s="65" t="str">
        <f t="shared" si="108"/>
        <v>ES_F20507943_DoT_DE</v>
      </c>
      <c r="BB188" s="65" t="str">
        <f t="shared" si="109"/>
        <v>ES_F20507943_CPA_ES</v>
      </c>
      <c r="BC188" s="215" t="str">
        <f t="shared" si="110"/>
        <v>ES_F20507943_DoT_ES</v>
      </c>
      <c r="BD188" s="65" t="str">
        <f t="shared" si="111"/>
        <v>TRANS-MANDUEGI, S COOP</v>
      </c>
      <c r="BE188" s="64" t="str">
        <f>VLOOKUP(C188,aux!$A$1:$B$260,2,FALSE)</f>
        <v>Spain</v>
      </c>
      <c r="BF188" s="64" t="str">
        <f>VLOOKUP(C188,aux!$A$1:$C$260,3,FALSE)</f>
        <v>Spanien</v>
      </c>
      <c r="BG188" s="66" t="str">
        <f t="shared" si="112"/>
        <v>represented by  Carlos Hernaez Ortiz de Urbina, consejero delegado solidario</v>
      </c>
      <c r="BH188" s="66" t="str">
        <f t="shared" si="123"/>
        <v>representado por Carlos Hernaez Ortiz de Urbina, consejero delegado solidario</v>
      </c>
      <c r="BI188" s="66">
        <f t="shared" si="134"/>
        <v>1</v>
      </c>
      <c r="BJ188" s="66" t="str">
        <f t="shared" si="137"/>
        <v/>
      </c>
      <c r="BK188" s="66" t="str">
        <f t="shared" si="137"/>
        <v>and its</v>
      </c>
      <c r="BL188" s="66" t="str">
        <f t="shared" si="124"/>
        <v/>
      </c>
      <c r="BM188" s="66" t="str">
        <f t="shared" si="125"/>
        <v>und</v>
      </c>
      <c r="BN188" s="66" t="str">
        <f t="shared" si="126"/>
        <v/>
      </c>
      <c r="BO188" s="66" t="str">
        <f t="shared" si="127"/>
        <v>y su</v>
      </c>
      <c r="BP188" s="216" t="str">
        <f>VLOOKUP(X188,aux!$G$1:$I$22,3,FALSE)</f>
        <v xml:space="preserve">cero coma siete </v>
      </c>
      <c r="BQ188" s="66" t="str">
        <f t="shared" si="128"/>
        <v>Por</v>
      </c>
      <c r="BR188" s="66" t="str">
        <f>VLOOKUP(C188,aux!$D$1:$E$307,2,FALSE)</f>
        <v>España</v>
      </c>
      <c r="BS188" s="66" t="str">
        <f t="shared" si="129"/>
        <v>Un Mil</v>
      </c>
      <c r="BT188" s="66" t="str">
        <f t="shared" si="130"/>
        <v>Ciento</v>
      </c>
      <c r="BU188" s="66" t="str">
        <f t="shared" si="131"/>
        <v>Cincuenta</v>
      </c>
      <c r="BV188" s="319"/>
      <c r="BW188" s="52" t="s">
        <v>195</v>
      </c>
      <c r="BX188" s="137">
        <v>42916</v>
      </c>
      <c r="BY188" s="143">
        <v>803762888330</v>
      </c>
      <c r="BZ188" s="138">
        <v>42919</v>
      </c>
      <c r="CA188" s="1112">
        <v>42920</v>
      </c>
      <c r="CB188" s="342">
        <v>42920</v>
      </c>
      <c r="CC188" s="342">
        <v>42916</v>
      </c>
      <c r="CD188" s="434">
        <v>0.41666666666666669</v>
      </c>
      <c r="CE188" s="342">
        <v>42922</v>
      </c>
      <c r="CF188" s="617" t="s">
        <v>199</v>
      </c>
      <c r="CG188" s="342">
        <v>42923</v>
      </c>
      <c r="CH188" s="497"/>
      <c r="CI188" s="155"/>
      <c r="CJ188" s="61"/>
      <c r="CK188" s="62"/>
      <c r="CL188" s="102" t="str">
        <f t="shared" si="114"/>
        <v>TRANS-MANDUEGI, S COOP_ ES_F20507943_DOT_EN_2sig</v>
      </c>
      <c r="CM188" s="102" t="str">
        <f t="shared" si="115"/>
        <v>TRANS-MANDUEGI, S COOP_ES_F20507943_CPA_EN_2sig</v>
      </c>
      <c r="CN188" s="102" t="str">
        <f t="shared" si="116"/>
        <v>TRANS-MANDUEGI, S COOP_ ES_F20507943_DOT_EN_2sig_stamped</v>
      </c>
      <c r="CO188" s="102" t="str">
        <f t="shared" si="117"/>
        <v>TRANS-MANDUEGI, S COOP_ES_F20507943_DOT_EN_o</v>
      </c>
      <c r="CP188" s="102" t="str">
        <f t="shared" si="118"/>
        <v>TRANS-MANDUEGI, S COOP_ES_F20507943_DOT_EN_o_stamped</v>
      </c>
      <c r="CQ188" s="102" t="str">
        <f t="shared" si="119"/>
        <v>TRANS-MANDUEGI, S COOP_ES_F20507943_powers</v>
      </c>
      <c r="CR188" s="68" t="s">
        <v>49</v>
      </c>
      <c r="CS188" s="68" t="s">
        <v>49</v>
      </c>
      <c r="CT188" s="61" t="s">
        <v>49</v>
      </c>
      <c r="CU188" s="148">
        <f t="shared" si="100"/>
        <v>6</v>
      </c>
      <c r="CV188" s="56" t="b">
        <v>1</v>
      </c>
      <c r="CW188" s="56" t="b">
        <v>1</v>
      </c>
      <c r="CX188" s="71" t="s">
        <v>196</v>
      </c>
      <c r="CY188" s="148" t="s">
        <v>2233</v>
      </c>
      <c r="CZ188" s="148" t="s">
        <v>2233</v>
      </c>
      <c r="DA188" s="315"/>
      <c r="DB188" s="315"/>
      <c r="DC188" s="148"/>
      <c r="DD188" s="148"/>
      <c r="DE188" s="315"/>
      <c r="DF188" s="315"/>
      <c r="DG188" s="61"/>
      <c r="DH188" s="61" t="s">
        <v>2232</v>
      </c>
      <c r="DI188" s="61" t="s">
        <v>2232</v>
      </c>
      <c r="DJ188" s="315"/>
      <c r="DK188" s="315"/>
      <c r="DL188" s="61" t="s">
        <v>49</v>
      </c>
      <c r="DM188" s="161"/>
      <c r="DN188" s="148"/>
      <c r="DO188" s="315"/>
      <c r="DP188" s="338"/>
      <c r="DQ188" s="940"/>
      <c r="DR188" s="342"/>
      <c r="DS188" s="522"/>
      <c r="DT188" s="69" t="s">
        <v>49</v>
      </c>
      <c r="DU188" s="69"/>
      <c r="DV188" s="87"/>
      <c r="DW188" s="87"/>
      <c r="DX188" s="87"/>
      <c r="DY188" s="87"/>
      <c r="DZ188" s="87"/>
      <c r="EA188" s="359" t="str">
        <f t="shared" si="120"/>
        <v>164</v>
      </c>
      <c r="EB188" s="359">
        <v>164</v>
      </c>
      <c r="EC188" s="88"/>
      <c r="ED188" s="88"/>
      <c r="EE188" s="88" t="e">
        <f>IF(CX187=#REF!,"gleich","ungleich")</f>
        <v>#REF!</v>
      </c>
      <c r="EF188" s="186"/>
      <c r="EG188" s="186"/>
      <c r="EH188" s="186"/>
      <c r="EI188" s="186"/>
      <c r="EJ188" s="186"/>
      <c r="EK188" s="186"/>
      <c r="EL188" s="186"/>
      <c r="EM188" s="173"/>
      <c r="EN188" s="186"/>
      <c r="EO188" s="186"/>
      <c r="EP188" s="724"/>
      <c r="EQ188" s="199" t="s">
        <v>6148</v>
      </c>
      <c r="ER188" s="199" t="s">
        <v>6146</v>
      </c>
      <c r="ES188" s="199"/>
      <c r="ET188" s="108"/>
      <c r="EU188" s="182" t="str">
        <f t="shared" si="121"/>
        <v>TRANS-MANDUEGI, S. COOP, ES_F20507943_sinv.pdf</v>
      </c>
    </row>
    <row r="189" spans="1:151" ht="72">
      <c r="A189" s="1000" t="s">
        <v>509</v>
      </c>
      <c r="B189" s="638" t="s">
        <v>2226</v>
      </c>
      <c r="C189" s="338" t="s">
        <v>42</v>
      </c>
      <c r="D189" s="186" t="s">
        <v>511</v>
      </c>
      <c r="E189" s="189" t="s">
        <v>70</v>
      </c>
      <c r="F189" s="186" t="s">
        <v>59</v>
      </c>
      <c r="G189" s="186"/>
      <c r="H189" s="186"/>
      <c r="I189" s="417"/>
      <c r="J189" s="191" t="s">
        <v>72</v>
      </c>
      <c r="K189" s="191"/>
      <c r="L189" s="571" t="s">
        <v>131</v>
      </c>
      <c r="M189" s="298"/>
      <c r="N189" s="846" t="s">
        <v>1734</v>
      </c>
      <c r="O189" s="384" t="s">
        <v>1687</v>
      </c>
      <c r="P189" s="540"/>
      <c r="Q189" s="539">
        <v>1000</v>
      </c>
      <c r="R189" s="540">
        <v>0</v>
      </c>
      <c r="S189" s="338"/>
      <c r="T189" s="63"/>
      <c r="U189" s="63"/>
      <c r="V189" s="425">
        <v>100</v>
      </c>
      <c r="W189" s="425">
        <v>50</v>
      </c>
      <c r="X189" s="919">
        <v>0.7</v>
      </c>
      <c r="Y189" s="425">
        <v>2.5</v>
      </c>
      <c r="Z189" s="41" t="s">
        <v>45</v>
      </c>
      <c r="AA189" s="41" t="s">
        <v>45</v>
      </c>
      <c r="AB189" s="188" t="s">
        <v>3212</v>
      </c>
      <c r="AC189" s="13" t="s">
        <v>7377</v>
      </c>
      <c r="AD189" s="813" t="s">
        <v>5689</v>
      </c>
      <c r="AE189" s="723">
        <v>42928</v>
      </c>
      <c r="AF189" s="356"/>
      <c r="AG189" s="419"/>
      <c r="AH189" s="927" t="s">
        <v>38</v>
      </c>
      <c r="AI189" s="63" t="s">
        <v>5764</v>
      </c>
      <c r="AJ189" s="63" t="str">
        <f t="shared" si="122"/>
        <v>NO</v>
      </c>
      <c r="AK189" s="64" t="str">
        <f>VLOOKUP(X189,aux!$G$1:$I$22,2,FALSE)</f>
        <v>zero point seven</v>
      </c>
      <c r="AL189" s="64" t="str">
        <f>VLOOKUP(X189,aux!$G$1:$J$22,4,FALSE)</f>
        <v>null komma sieben</v>
      </c>
      <c r="AM189" s="214">
        <f t="shared" si="101"/>
        <v>70</v>
      </c>
      <c r="AN189" s="214" t="str">
        <f>IF(INT(AM189)=AM189,EnglishNumber(AM189), _xlfn.CONCAT(EnglishNumber(INT(AM189)), " point ", EnglishNumber(ROUND(INT((AM189 - INT(AM189)) * 10),  0)), " ", EnglishNumber(ROUND((AM189 - INT(AM189))*100 - (INT((AM189-INT(AM189))*10)*10), 0))))</f>
        <v>seventy</v>
      </c>
      <c r="AO189" s="214" t="str">
        <f>IF(INT(AM189)=AM189,FctZahl_In_Worten(AM189), _xlfn.CONCAT(FctZahl_In_Worten(INT(AM189)), " komma ", FctZahl_In_Worten(ROUND(INT((AM189 - INT(AM189)) * 10),  0)), " ", FctZahl_In_Worten(ROUND((AM189 - INT(AM189))*100 - (INT((AM189-INT(AM189))*10)*10), 0))))</f>
        <v>siebzig</v>
      </c>
      <c r="AP189" s="64" t="str">
        <f>EnglishNumber(Q189)</f>
        <v>one thousand</v>
      </c>
      <c r="AQ189" s="64" t="str">
        <f>FctZahl_In_Worten(Q189)</f>
        <v>eintausend</v>
      </c>
      <c r="AR189" s="64" t="str">
        <f>FctZahl_In_Worten(R189)</f>
        <v>null</v>
      </c>
      <c r="AS189" s="64" t="str">
        <f>VLOOKUP(V189,aux!$K$1:$M$11,2,FALSE)</f>
        <v>one hundred</v>
      </c>
      <c r="AT189" s="64" t="str">
        <f>VLOOKUP(W189,aux!$K$1:$M$11,2,FALSE)</f>
        <v>fifty</v>
      </c>
      <c r="AU189" s="64" t="str">
        <f t="shared" si="102"/>
        <v>For</v>
      </c>
      <c r="AV189" s="49" t="str">
        <f t="shared" si="133"/>
        <v>CARLOS HERNAEZ ORTIZ DE URBINA, administrador único</v>
      </c>
      <c r="AW189" s="65" t="str">
        <f t="shared" si="104"/>
        <v>ES_F31637796_CPA_EN</v>
      </c>
      <c r="AX189" s="65" t="str">
        <f t="shared" si="105"/>
        <v>ES_F31637796_DoT_EN</v>
      </c>
      <c r="AY189" s="65" t="str">
        <f t="shared" si="106"/>
        <v>ES_F31637796_Dis_EN</v>
      </c>
      <c r="AZ189" s="65" t="str">
        <f t="shared" si="107"/>
        <v>ES_F31637796_CPA_DE</v>
      </c>
      <c r="BA189" s="65" t="str">
        <f t="shared" si="108"/>
        <v>ES_F31637796_DoT_DE</v>
      </c>
      <c r="BB189" s="65" t="str">
        <f t="shared" si="109"/>
        <v>ES_F31637796_CPA_ES</v>
      </c>
      <c r="BC189" s="215" t="str">
        <f t="shared" si="110"/>
        <v>ES_F31637796_DoT_ES</v>
      </c>
      <c r="BD189" s="65" t="str">
        <f t="shared" si="111"/>
        <v>TRANSMARCIAL S COOP</v>
      </c>
      <c r="BE189" s="64" t="str">
        <f>VLOOKUP(C189,aux!$A$1:$B$260,2,FALSE)</f>
        <v>Spain</v>
      </c>
      <c r="BF189" s="64" t="str">
        <f>VLOOKUP(C189,aux!$A$1:$C$260,3,FALSE)</f>
        <v>Spanien</v>
      </c>
      <c r="BG189" s="66" t="str">
        <f t="shared" si="112"/>
        <v>represented by  CARLOS HERNAEZ ORTIZ DE URBINA, administrador único</v>
      </c>
      <c r="BH189" s="66" t="str">
        <f t="shared" si="123"/>
        <v>representado por CARLOS HERNAEZ ORTIZ DE URBINA, administrador único</v>
      </c>
      <c r="BI189" s="66">
        <f t="shared" si="134"/>
        <v>1</v>
      </c>
      <c r="BJ189" s="66" t="str">
        <f t="shared" si="137"/>
        <v/>
      </c>
      <c r="BK189" s="66" t="str">
        <f t="shared" si="137"/>
        <v/>
      </c>
      <c r="BL189" s="66" t="str">
        <f t="shared" si="124"/>
        <v/>
      </c>
      <c r="BM189" s="66" t="str">
        <f t="shared" si="125"/>
        <v/>
      </c>
      <c r="BN189" s="66" t="str">
        <f t="shared" si="126"/>
        <v/>
      </c>
      <c r="BO189" s="66" t="str">
        <f t="shared" si="127"/>
        <v/>
      </c>
      <c r="BP189" s="216" t="str">
        <f>VLOOKUP(X189,aux!$G$1:$I$22,3,FALSE)</f>
        <v xml:space="preserve">cero coma siete </v>
      </c>
      <c r="BQ189" s="66" t="str">
        <f t="shared" si="128"/>
        <v>Por</v>
      </c>
      <c r="BR189" s="66" t="str">
        <f>VLOOKUP(C189,aux!$D$1:$E$307,2,FALSE)</f>
        <v>España</v>
      </c>
      <c r="BS189" s="66" t="str">
        <f t="shared" si="129"/>
        <v>Un Mil</v>
      </c>
      <c r="BT189" s="66" t="str">
        <f t="shared" si="130"/>
        <v>Ciento</v>
      </c>
      <c r="BU189" s="66" t="str">
        <f t="shared" si="131"/>
        <v>Cincuenta</v>
      </c>
      <c r="BV189" s="319"/>
      <c r="BW189" s="71" t="s">
        <v>5816</v>
      </c>
      <c r="BX189" s="138">
        <v>42916</v>
      </c>
      <c r="BY189" s="144">
        <v>803762888330</v>
      </c>
      <c r="BZ189" s="138">
        <v>42919</v>
      </c>
      <c r="CA189" s="1112" t="s">
        <v>199</v>
      </c>
      <c r="CB189" s="342">
        <v>42915</v>
      </c>
      <c r="CC189" s="342">
        <v>42919</v>
      </c>
      <c r="CD189" s="617" t="s">
        <v>199</v>
      </c>
      <c r="CE189" s="342">
        <v>42920</v>
      </c>
      <c r="CF189" s="617" t="s">
        <v>199</v>
      </c>
      <c r="CG189" s="342">
        <v>42926</v>
      </c>
      <c r="CH189" s="497"/>
      <c r="CI189" s="156"/>
      <c r="CJ189" s="67" t="s">
        <v>2401</v>
      </c>
      <c r="CK189" s="67" t="s">
        <v>2572</v>
      </c>
      <c r="CL189" s="102" t="str">
        <f t="shared" si="114"/>
        <v>TRANSMARCIAL S COOP_ ES_F31637796_DOT_EN_2sig</v>
      </c>
      <c r="CM189" s="102" t="str">
        <f t="shared" si="115"/>
        <v>TRANSMARCIAL S COOP_ES_F31637796_CPA_EN_2sig</v>
      </c>
      <c r="CN189" s="102" t="str">
        <f t="shared" si="116"/>
        <v>TRANSMARCIAL S COOP_ ES_F31637796_DOT_EN_2sig_stamped</v>
      </c>
      <c r="CO189" s="102" t="str">
        <f t="shared" si="117"/>
        <v>TRANSMARCIAL S COOP_ES_F31637796_DOT_EN_o</v>
      </c>
      <c r="CP189" s="102" t="str">
        <f t="shared" si="118"/>
        <v>TRANSMARCIAL S COOP_ES_F31637796_DOT_EN_o_stamped</v>
      </c>
      <c r="CQ189" s="102" t="str">
        <f t="shared" si="119"/>
        <v>TRANSMARCIAL S COOP_ES_F31637796_powers</v>
      </c>
      <c r="CR189" s="68" t="s">
        <v>49</v>
      </c>
      <c r="CS189" s="68" t="s">
        <v>49</v>
      </c>
      <c r="CT189" s="79" t="s">
        <v>1921</v>
      </c>
      <c r="CU189" s="148">
        <f t="shared" si="100"/>
        <v>1</v>
      </c>
      <c r="CV189" s="56" t="b">
        <v>1</v>
      </c>
      <c r="CW189" s="56" t="b">
        <v>1</v>
      </c>
      <c r="CX189" s="71" t="s">
        <v>58</v>
      </c>
      <c r="CY189" s="148">
        <v>1</v>
      </c>
      <c r="CZ189" s="148">
        <v>1</v>
      </c>
      <c r="DA189" s="315"/>
      <c r="DB189" s="315"/>
      <c r="DC189" s="148"/>
      <c r="DD189" s="148"/>
      <c r="DE189" s="315"/>
      <c r="DF189" s="315"/>
      <c r="DG189" s="61"/>
      <c r="DH189" s="61" t="s">
        <v>2232</v>
      </c>
      <c r="DI189" s="61" t="s">
        <v>2232</v>
      </c>
      <c r="DJ189" s="315"/>
      <c r="DK189" s="315"/>
      <c r="DL189" s="61" t="s">
        <v>49</v>
      </c>
      <c r="DM189" s="161"/>
      <c r="DN189" s="148"/>
      <c r="DO189" s="315"/>
      <c r="DP189" s="338"/>
      <c r="DQ189" s="940"/>
      <c r="DR189" s="342"/>
      <c r="DS189" s="522"/>
      <c r="DT189" s="69" t="s">
        <v>49</v>
      </c>
      <c r="DU189" s="69"/>
      <c r="DV189" s="87"/>
      <c r="DW189" s="87"/>
      <c r="DX189" s="87"/>
      <c r="DY189" s="87"/>
      <c r="DZ189" s="87"/>
      <c r="EA189" s="359" t="str">
        <f t="shared" si="120"/>
        <v>165</v>
      </c>
      <c r="EB189" s="359">
        <v>165</v>
      </c>
      <c r="EC189" s="88"/>
      <c r="ED189" s="88"/>
      <c r="EE189" s="88" t="e">
        <f>IF(CX188=#REF!,"gleich","ungleich")</f>
        <v>#REF!</v>
      </c>
      <c r="EF189" s="186"/>
      <c r="EG189" s="186"/>
      <c r="EH189" s="186"/>
      <c r="EI189" s="186"/>
      <c r="EJ189" s="186"/>
      <c r="EK189" s="186"/>
      <c r="EL189" s="186"/>
      <c r="EM189" s="173"/>
      <c r="EN189" s="186"/>
      <c r="EO189" s="186"/>
      <c r="EP189" s="724"/>
      <c r="EQ189" s="199" t="s">
        <v>6148</v>
      </c>
      <c r="ER189" s="382" t="s">
        <v>6146</v>
      </c>
      <c r="ES189" s="382"/>
      <c r="ET189" s="108"/>
      <c r="EU189" s="182" t="str">
        <f t="shared" si="121"/>
        <v>TRANSMARCIAL S. COOP, ES_F31637796_sinv.pdf</v>
      </c>
    </row>
    <row r="190" spans="1:151" ht="84">
      <c r="A190" s="1000" t="s">
        <v>755</v>
      </c>
      <c r="B190" s="638" t="s">
        <v>2168</v>
      </c>
      <c r="C190" s="338" t="s">
        <v>42</v>
      </c>
      <c r="D190" s="186" t="s">
        <v>757</v>
      </c>
      <c r="E190" s="189" t="s">
        <v>758</v>
      </c>
      <c r="F190" s="186" t="s">
        <v>556</v>
      </c>
      <c r="G190" s="186"/>
      <c r="H190" s="186"/>
      <c r="I190" s="191"/>
      <c r="J190" s="191" t="s">
        <v>4567</v>
      </c>
      <c r="K190" s="191" t="s">
        <v>3316</v>
      </c>
      <c r="L190" s="571" t="s">
        <v>1905</v>
      </c>
      <c r="N190" s="846" t="s">
        <v>1811</v>
      </c>
      <c r="O190" s="384" t="s">
        <v>759</v>
      </c>
      <c r="P190" s="540"/>
      <c r="Q190" s="539">
        <v>1000</v>
      </c>
      <c r="R190" s="540">
        <v>0</v>
      </c>
      <c r="S190" s="338"/>
      <c r="T190" s="63"/>
      <c r="U190" s="63"/>
      <c r="V190" s="425">
        <v>0</v>
      </c>
      <c r="W190" s="425">
        <v>0</v>
      </c>
      <c r="X190" s="919">
        <v>0.8</v>
      </c>
      <c r="Y190" s="425">
        <v>2.5</v>
      </c>
      <c r="Z190" s="41" t="s">
        <v>45</v>
      </c>
      <c r="AA190" s="41" t="s">
        <v>45</v>
      </c>
      <c r="AB190" s="188" t="s">
        <v>3212</v>
      </c>
      <c r="AC190" s="13" t="s">
        <v>7377</v>
      </c>
      <c r="AD190" s="813" t="s">
        <v>5689</v>
      </c>
      <c r="AE190" s="723">
        <v>42928</v>
      </c>
      <c r="AF190" s="807" t="s">
        <v>1927</v>
      </c>
      <c r="AG190" s="419"/>
      <c r="AH190" s="927" t="s">
        <v>38</v>
      </c>
      <c r="AI190" s="63" t="s">
        <v>5764</v>
      </c>
      <c r="AJ190" s="63" t="str">
        <f t="shared" si="122"/>
        <v>NO</v>
      </c>
      <c r="AK190" s="64" t="str">
        <f>VLOOKUP(X190,aux!$G$1:$I$22,2,FALSE)</f>
        <v>zero point eight</v>
      </c>
      <c r="AL190" s="64" t="str">
        <f>VLOOKUP(X190,aux!$G$1:$J$22,4,FALSE)</f>
        <v>null komma acht</v>
      </c>
      <c r="AM190" s="214">
        <f t="shared" si="101"/>
        <v>80</v>
      </c>
      <c r="AN190" s="214" t="str">
        <f>IF(INT(AM190)=AM190,EnglishNumber(AM190), _xlfn.CONCAT(EnglishNumber(INT(AM190)), " point ", EnglishNumber(ROUND(INT((AM190 - INT(AM190)) * 10),  0)), " ", EnglishNumber(ROUND((AM190 - INT(AM190))*100 - (INT((AM190-INT(AM190))*10)*10), 0))))</f>
        <v>eighty</v>
      </c>
      <c r="AO190" s="214" t="str">
        <f>IF(INT(AM190)=AM190,FctZahl_In_Worten(AM190), _xlfn.CONCAT(FctZahl_In_Worten(INT(AM190)), " komma ", FctZahl_In_Worten(ROUND(INT((AM190 - INT(AM190)) * 10),  0)), " ", FctZahl_In_Worten(ROUND((AM190 - INT(AM190))*100 - (INT((AM190-INT(AM190))*10)*10), 0))))</f>
        <v>achtzig</v>
      </c>
      <c r="AP190" s="64" t="str">
        <f>EnglishNumber(Q190)</f>
        <v>one thousand</v>
      </c>
      <c r="AQ190" s="64" t="str">
        <f>FctZahl_In_Worten(Q190)</f>
        <v>eintausend</v>
      </c>
      <c r="AR190" s="64" t="str">
        <f>FctZahl_In_Worten(R190)</f>
        <v>null</v>
      </c>
      <c r="AS190" s="64" t="str">
        <f>VLOOKUP(V190,aux!$K$1:$M$11,2,FALSE)</f>
        <v>zero</v>
      </c>
      <c r="AT190" s="64" t="str">
        <f>VLOOKUP(W190,aux!$K$1:$M$11,2,FALSE)</f>
        <v>zero</v>
      </c>
      <c r="AU190" s="64" t="str">
        <f t="shared" si="102"/>
        <v>For</v>
      </c>
      <c r="AV190" s="49" t="str">
        <f t="shared" si="133"/>
        <v>MARIA CRISTINA CARRÉ CALSINA , consejero delegado</v>
      </c>
      <c r="AW190" s="65" t="str">
        <f t="shared" si="104"/>
        <v>ES_B17019373_CPA_EN</v>
      </c>
      <c r="AX190" s="65" t="str">
        <f t="shared" si="105"/>
        <v>ES_B17019373_DoT_EN</v>
      </c>
      <c r="AY190" s="65" t="str">
        <f t="shared" si="106"/>
        <v>ES_B17019373_Dis_EN</v>
      </c>
      <c r="AZ190" s="65" t="str">
        <f t="shared" si="107"/>
        <v>ES_B17019373_CPA_DE</v>
      </c>
      <c r="BA190" s="65" t="str">
        <f t="shared" si="108"/>
        <v>ES_B17019373_DoT_DE</v>
      </c>
      <c r="BB190" s="65" t="str">
        <f t="shared" si="109"/>
        <v>ES_B17019373_CPA_ES</v>
      </c>
      <c r="BC190" s="215" t="str">
        <f t="shared" si="110"/>
        <v>ES_B17019373_DoT_ES</v>
      </c>
      <c r="BD190" s="65" t="str">
        <f t="shared" si="111"/>
        <v>TRANSPORTES CALSINA Y CARRÉ, SL</v>
      </c>
      <c r="BE190" s="64" t="str">
        <f>VLOOKUP(C190,aux!$A$1:$B$260,2,FALSE)</f>
        <v>Spain</v>
      </c>
      <c r="BF190" s="64" t="str">
        <f>VLOOKUP(C190,aux!$A$1:$C$260,3,FALSE)</f>
        <v>Spanien</v>
      </c>
      <c r="BG190" s="66" t="str">
        <f t="shared" si="112"/>
        <v>represented by  MARIA CRISTINA CARRÉ CALSINA , consejero delegado</v>
      </c>
      <c r="BH190" s="66" t="str">
        <f t="shared" si="123"/>
        <v>representado por MARIA CRISTINA CARRÉ CALSINA , consejero delegado</v>
      </c>
      <c r="BI190" s="66">
        <f t="shared" si="134"/>
        <v>1</v>
      </c>
      <c r="BJ190" s="66" t="str">
        <f t="shared" ref="BJ190:BJ200" si="138">IF(H190="","","and its")</f>
        <v/>
      </c>
      <c r="BK190" s="66"/>
      <c r="BL190" s="66" t="str">
        <f t="shared" si="124"/>
        <v/>
      </c>
      <c r="BM190" s="66" t="str">
        <f t="shared" si="125"/>
        <v/>
      </c>
      <c r="BN190" s="66" t="str">
        <f t="shared" si="126"/>
        <v/>
      </c>
      <c r="BO190" s="66" t="str">
        <f t="shared" si="127"/>
        <v/>
      </c>
      <c r="BP190" s="216" t="str">
        <f>VLOOKUP(X190,aux!$G$1:$I$22,3,FALSE)</f>
        <v>cero coma ocho</v>
      </c>
      <c r="BQ190" s="66" t="str">
        <f t="shared" si="128"/>
        <v>Por</v>
      </c>
      <c r="BR190" s="66" t="str">
        <f>VLOOKUP(C190,aux!$D$1:$E$307,2,FALSE)</f>
        <v>España</v>
      </c>
      <c r="BS190" s="66" t="str">
        <f t="shared" si="129"/>
        <v>Un Mil</v>
      </c>
      <c r="BT190" s="66" t="str">
        <f t="shared" si="130"/>
        <v>Cero</v>
      </c>
      <c r="BU190" s="66" t="str">
        <f t="shared" si="131"/>
        <v>Cero</v>
      </c>
      <c r="BV190" s="137"/>
      <c r="BW190" s="51"/>
      <c r="BX190" s="137"/>
      <c r="BY190" s="143"/>
      <c r="BZ190" s="137"/>
      <c r="CA190" s="1112">
        <v>42921</v>
      </c>
      <c r="CB190" s="342">
        <v>42921</v>
      </c>
      <c r="CC190" s="342">
        <v>42921</v>
      </c>
      <c r="CD190" s="806" t="s">
        <v>2233</v>
      </c>
      <c r="CE190" s="342">
        <v>42922</v>
      </c>
      <c r="CF190" s="806" t="s">
        <v>2233</v>
      </c>
      <c r="CG190" s="342">
        <v>42922</v>
      </c>
      <c r="CH190" s="497"/>
      <c r="CI190" s="155"/>
      <c r="CJ190" s="67" t="s">
        <v>2402</v>
      </c>
      <c r="CK190" s="67" t="s">
        <v>2614</v>
      </c>
      <c r="CL190" s="102" t="str">
        <f t="shared" si="114"/>
        <v>TRANSPORTES CALSINA Y CARRÉ, SL_ ES_B17019373_DOT_EN_2sig</v>
      </c>
      <c r="CM190" s="102" t="str">
        <f t="shared" si="115"/>
        <v>TRANSPORTES CALSINA Y CARRÉ, SL_ES_B17019373_CPA_EN_2sig</v>
      </c>
      <c r="CN190" s="102" t="str">
        <f t="shared" si="116"/>
        <v>TRANSPORTES CALSINA Y CARRÉ, SL_ ES_B17019373_DOT_EN_2sig_stamped</v>
      </c>
      <c r="CO190" s="102" t="str">
        <f t="shared" si="117"/>
        <v>TRANSPORTES CALSINA Y CARRÉ, SL_ES_B17019373_DOT_EN_o</v>
      </c>
      <c r="CP190" s="102" t="str">
        <f t="shared" si="118"/>
        <v>TRANSPORTES CALSINA Y CARRÉ, SL_ES_B17019373_DOT_EN_o_stamped</v>
      </c>
      <c r="CQ190" s="102" t="str">
        <f t="shared" si="119"/>
        <v>TRANSPORTES CALSINA Y CARRÉ, SL_ES_B17019373_powers</v>
      </c>
      <c r="CR190" s="68" t="s">
        <v>49</v>
      </c>
      <c r="CS190" s="68" t="s">
        <v>49</v>
      </c>
      <c r="CT190" s="1269" t="s">
        <v>1915</v>
      </c>
      <c r="CU190" s="148">
        <f t="shared" si="100"/>
        <v>1</v>
      </c>
      <c r="CV190" s="56" t="b">
        <v>1</v>
      </c>
      <c r="CW190" s="56" t="b">
        <v>1</v>
      </c>
      <c r="CX190" s="52"/>
      <c r="CY190" s="148"/>
      <c r="CZ190" s="148"/>
      <c r="DA190" s="315"/>
      <c r="DB190" s="315"/>
      <c r="DC190" s="148"/>
      <c r="DD190" s="148"/>
      <c r="DE190" s="315"/>
      <c r="DF190" s="315"/>
      <c r="DG190" s="61"/>
      <c r="DH190" s="61"/>
      <c r="DI190" s="61"/>
      <c r="DJ190" s="315"/>
      <c r="DK190" s="315"/>
      <c r="DL190" s="61"/>
      <c r="DM190" s="161"/>
      <c r="DN190" s="148"/>
      <c r="DO190" s="315" t="s">
        <v>5355</v>
      </c>
      <c r="DP190" s="338"/>
      <c r="DQ190" s="940"/>
      <c r="DR190" s="342"/>
      <c r="DS190" s="522"/>
      <c r="DT190" s="69" t="s">
        <v>49</v>
      </c>
      <c r="DU190" s="69"/>
      <c r="DV190" s="87"/>
      <c r="DW190" s="87"/>
      <c r="DX190" s="87"/>
      <c r="DY190" s="87"/>
      <c r="DZ190" s="87"/>
      <c r="EA190" s="359" t="str">
        <f t="shared" si="120"/>
        <v>166</v>
      </c>
      <c r="EB190" s="359">
        <v>166</v>
      </c>
      <c r="EC190" s="88"/>
      <c r="ED190" s="88"/>
      <c r="EE190" s="88" t="e">
        <f>IF(CX189=#REF!,"gleich","ungleich")</f>
        <v>#REF!</v>
      </c>
      <c r="EF190" s="186"/>
      <c r="EG190" s="186"/>
      <c r="EH190" s="186"/>
      <c r="EI190" s="186"/>
      <c r="EJ190" s="186"/>
      <c r="EK190" s="186"/>
      <c r="EL190" s="186"/>
      <c r="EM190" s="173"/>
      <c r="EN190" s="186"/>
      <c r="EO190" s="186"/>
      <c r="EP190" s="445"/>
      <c r="EQ190" s="201" t="s">
        <v>6088</v>
      </c>
      <c r="ER190" s="382" t="s">
        <v>6109</v>
      </c>
      <c r="ES190" s="382"/>
      <c r="ET190" s="105"/>
      <c r="EU190" s="182" t="str">
        <f t="shared" si="121"/>
        <v>TRANSPORTES CALSINA Y CARRÉ, SL, ES_B17019373_sinv.pdf</v>
      </c>
    </row>
    <row r="191" spans="1:151" ht="96">
      <c r="A191" s="1000" t="s">
        <v>654</v>
      </c>
      <c r="B191" s="638" t="s">
        <v>2197</v>
      </c>
      <c r="C191" s="338" t="s">
        <v>42</v>
      </c>
      <c r="D191" s="186" t="s">
        <v>3267</v>
      </c>
      <c r="E191" s="186" t="s">
        <v>657</v>
      </c>
      <c r="F191" s="186" t="s">
        <v>206</v>
      </c>
      <c r="G191" s="186"/>
      <c r="H191" s="186"/>
      <c r="I191" s="191"/>
      <c r="J191" s="186" t="s">
        <v>3267</v>
      </c>
      <c r="K191" s="191" t="s">
        <v>2788</v>
      </c>
      <c r="L191" s="571" t="s">
        <v>659</v>
      </c>
      <c r="N191" s="846" t="s">
        <v>1745</v>
      </c>
      <c r="O191" s="384" t="s">
        <v>488</v>
      </c>
      <c r="P191" s="540">
        <v>237</v>
      </c>
      <c r="Q191" s="539">
        <v>1000</v>
      </c>
      <c r="R191" s="540">
        <v>0</v>
      </c>
      <c r="S191" s="338"/>
      <c r="T191" s="63"/>
      <c r="U191" s="63"/>
      <c r="V191" s="425">
        <v>0</v>
      </c>
      <c r="W191" s="425">
        <v>0</v>
      </c>
      <c r="X191" s="919">
        <v>0.84</v>
      </c>
      <c r="Y191" s="425">
        <v>2.5</v>
      </c>
      <c r="Z191" s="41" t="s">
        <v>45</v>
      </c>
      <c r="AA191" s="41" t="s">
        <v>45</v>
      </c>
      <c r="AB191" s="188" t="s">
        <v>3212</v>
      </c>
      <c r="AC191" s="13" t="s">
        <v>7377</v>
      </c>
      <c r="AD191" s="813" t="s">
        <v>5689</v>
      </c>
      <c r="AE191" s="723">
        <v>42928</v>
      </c>
      <c r="AF191" s="356"/>
      <c r="AG191" s="419"/>
      <c r="AH191" s="927" t="s">
        <v>38</v>
      </c>
      <c r="AI191" s="63" t="s">
        <v>5764</v>
      </c>
      <c r="AJ191" s="63" t="str">
        <f t="shared" si="122"/>
        <v>NO</v>
      </c>
      <c r="AK191" s="64" t="str">
        <f>VLOOKUP(X191,aux!$G$1:$I$22,2,FALSE)</f>
        <v>zero point eight four</v>
      </c>
      <c r="AL191" s="64" t="str">
        <f>VLOOKUP(X191,aux!$G$1:$J$22,4,FALSE)</f>
        <v>null komma sieben vier</v>
      </c>
      <c r="AM191" s="214">
        <f t="shared" si="101"/>
        <v>84</v>
      </c>
      <c r="AN191" s="214" t="str">
        <f>IF(INT(AM191)=AM191,EnglishNumber(AM191), _xlfn.CONCAT(EnglishNumber(INT(AM191)), " point ", EnglishNumber(ROUND(INT((AM191 - INT(AM191)) * 10),  0)), " ", EnglishNumber(ROUND((AM191 - INT(AM191))*100 - (INT((AM191-INT(AM191))*10)*10), 0))))</f>
        <v>eighty-four</v>
      </c>
      <c r="AO191" s="214" t="str">
        <f>IF(INT(AM191)=AM191,FctZahl_In_Worten(AM191), _xlfn.CONCAT(FctZahl_In_Worten(INT(AM191)), " komma ", FctZahl_In_Worten(ROUND(INT((AM191 - INT(AM191)) * 10),  0)), " ", FctZahl_In_Worten(ROUND((AM191 - INT(AM191))*100 - (INT((AM191-INT(AM191))*10)*10), 0))))</f>
        <v>vierundachtzig</v>
      </c>
      <c r="AP191" s="64" t="str">
        <f>EnglishNumber(Q191)</f>
        <v>one thousand</v>
      </c>
      <c r="AQ191" s="64" t="str">
        <f>FctZahl_In_Worten(Q191)</f>
        <v>eintausend</v>
      </c>
      <c r="AR191" s="64" t="str">
        <f>FctZahl_In_Worten(R191)</f>
        <v>null</v>
      </c>
      <c r="AS191" s="64" t="str">
        <f>VLOOKUP(V191,aux!$K$1:$M$11,2,FALSE)</f>
        <v>zero</v>
      </c>
      <c r="AT191" s="64" t="str">
        <f>VLOOKUP(W191,aux!$K$1:$M$11,2,FALSE)</f>
        <v>zero</v>
      </c>
      <c r="AU191" s="64" t="str">
        <f t="shared" si="102"/>
        <v>For</v>
      </c>
      <c r="AV191" s="49" t="str">
        <f t="shared" si="133"/>
        <v>Caridad Ramón Ferrer , apoderado</v>
      </c>
      <c r="AW191" s="65" t="str">
        <f t="shared" si="104"/>
        <v>ES_B43087998_CPA_EN</v>
      </c>
      <c r="AX191" s="65" t="str">
        <f t="shared" si="105"/>
        <v>ES_B43087998_DoT_EN</v>
      </c>
      <c r="AY191" s="65" t="str">
        <f t="shared" si="106"/>
        <v>ES_B43087998_Dis_EN</v>
      </c>
      <c r="AZ191" s="65" t="str">
        <f t="shared" si="107"/>
        <v>ES_B43087998_CPA_DE</v>
      </c>
      <c r="BA191" s="65" t="str">
        <f t="shared" si="108"/>
        <v>ES_B43087998_DoT_DE</v>
      </c>
      <c r="BB191" s="65" t="str">
        <f t="shared" si="109"/>
        <v>ES_B43087998_CPA_ES</v>
      </c>
      <c r="BC191" s="215" t="str">
        <f t="shared" si="110"/>
        <v>ES_B43087998_DoT_ES</v>
      </c>
      <c r="BD191" s="65" t="str">
        <f t="shared" si="111"/>
        <v>TRANSPORTES CARLOS SOCIEDAD LIMITADA</v>
      </c>
      <c r="BE191" s="64" t="str">
        <f>VLOOKUP(C191,aux!$A$1:$B$260,2,FALSE)</f>
        <v>Spain</v>
      </c>
      <c r="BF191" s="64" t="str">
        <f>VLOOKUP(C191,aux!$A$1:$C$260,3,FALSE)</f>
        <v>Spanien</v>
      </c>
      <c r="BG191" s="66" t="str">
        <f t="shared" si="112"/>
        <v>represented by  Caridad Ramón Ferrer , apoderado</v>
      </c>
      <c r="BH191" s="66" t="str">
        <f t="shared" si="123"/>
        <v>representado por Caridad Ramón Ferrer , apoderado</v>
      </c>
      <c r="BI191" s="66">
        <f t="shared" si="134"/>
        <v>1</v>
      </c>
      <c r="BJ191" s="66" t="str">
        <f t="shared" si="138"/>
        <v/>
      </c>
      <c r="BK191" s="66" t="str">
        <f>IF(I191="","","and its")</f>
        <v/>
      </c>
      <c r="BL191" s="66" t="str">
        <f t="shared" si="124"/>
        <v/>
      </c>
      <c r="BM191" s="66" t="str">
        <f t="shared" si="125"/>
        <v/>
      </c>
      <c r="BN191" s="66" t="str">
        <f t="shared" si="126"/>
        <v/>
      </c>
      <c r="BO191" s="66" t="str">
        <f t="shared" si="127"/>
        <v/>
      </c>
      <c r="BP191" s="216" t="str">
        <f>VLOOKUP(X191,aux!$G$1:$I$22,3,FALSE)</f>
        <v xml:space="preserve">cero coma ocho cuatro </v>
      </c>
      <c r="BQ191" s="66" t="str">
        <f t="shared" si="128"/>
        <v>Por</v>
      </c>
      <c r="BR191" s="66" t="str">
        <f>VLOOKUP(C191,aux!$D$1:$E$307,2,FALSE)</f>
        <v>España</v>
      </c>
      <c r="BS191" s="66" t="str">
        <f t="shared" si="129"/>
        <v>Un Mil</v>
      </c>
      <c r="BT191" s="66" t="str">
        <f t="shared" si="130"/>
        <v>Cero</v>
      </c>
      <c r="BU191" s="66" t="str">
        <f t="shared" si="131"/>
        <v>Cero</v>
      </c>
      <c r="BV191" s="137"/>
      <c r="BW191" s="51"/>
      <c r="BX191" s="137"/>
      <c r="BY191" s="143"/>
      <c r="BZ191" s="137"/>
      <c r="CA191" s="1112">
        <v>42921</v>
      </c>
      <c r="CB191" s="342">
        <v>42921</v>
      </c>
      <c r="CC191" s="342">
        <v>42921</v>
      </c>
      <c r="CD191" s="806">
        <v>0.54166666666666663</v>
      </c>
      <c r="CE191" s="342">
        <v>42922</v>
      </c>
      <c r="CF191" s="806">
        <v>0.54166666666666663</v>
      </c>
      <c r="CG191" s="342">
        <v>42923</v>
      </c>
      <c r="CH191" s="497"/>
      <c r="CI191" s="155"/>
      <c r="CJ191" s="67" t="s">
        <v>2403</v>
      </c>
      <c r="CK191" s="67" t="s">
        <v>2573</v>
      </c>
      <c r="CL191" s="102" t="str">
        <f t="shared" si="114"/>
        <v>TRANSPORTES CARLOS SOCIEDAD LIMITADA_ ES_B43087998_DOT_EN_2sig</v>
      </c>
      <c r="CM191" s="102" t="str">
        <f t="shared" si="115"/>
        <v>TRANSPORTES CARLOS SOCIEDAD LIMITADA_ES_B43087998_CPA_EN_2sig</v>
      </c>
      <c r="CN191" s="102" t="str">
        <f t="shared" si="116"/>
        <v>TRANSPORTES CARLOS SOCIEDAD LIMITADA_ ES_B43087998_DOT_EN_2sig_stamped</v>
      </c>
      <c r="CO191" s="102" t="str">
        <f t="shared" si="117"/>
        <v>TRANSPORTES CARLOS SOCIEDAD LIMITADA_ES_B43087998_DOT_EN_o</v>
      </c>
      <c r="CP191" s="102" t="str">
        <f t="shared" si="118"/>
        <v>TRANSPORTES CARLOS SOCIEDAD LIMITADA_ES_B43087998_DOT_EN_o_stamped</v>
      </c>
      <c r="CQ191" s="102" t="str">
        <f t="shared" si="119"/>
        <v>TRANSPORTES CARLOS SOCIEDAD LIMITADA_ES_B43087998_powers</v>
      </c>
      <c r="CR191" s="68" t="s">
        <v>49</v>
      </c>
      <c r="CS191" s="68" t="s">
        <v>49</v>
      </c>
      <c r="CT191" s="61" t="s">
        <v>49</v>
      </c>
      <c r="CU191" s="148">
        <f t="shared" si="100"/>
        <v>1</v>
      </c>
      <c r="CV191" s="56" t="b">
        <v>1</v>
      </c>
      <c r="CW191" s="56" t="b">
        <v>1</v>
      </c>
      <c r="CX191" s="52"/>
      <c r="CY191" s="148"/>
      <c r="CZ191" s="148"/>
      <c r="DA191" s="315"/>
      <c r="DB191" s="315"/>
      <c r="DC191" s="148"/>
      <c r="DD191" s="148"/>
      <c r="DE191" s="315"/>
      <c r="DF191" s="315"/>
      <c r="DG191" s="61"/>
      <c r="DH191" s="61"/>
      <c r="DI191" s="61"/>
      <c r="DJ191" s="315"/>
      <c r="DK191" s="315"/>
      <c r="DL191" s="61"/>
      <c r="DM191" s="161"/>
      <c r="DN191" s="148"/>
      <c r="DO191" s="315" t="s">
        <v>2728</v>
      </c>
      <c r="DP191" s="338"/>
      <c r="DQ191" s="940"/>
      <c r="DR191" s="342"/>
      <c r="DS191" s="522"/>
      <c r="DT191" s="69" t="s">
        <v>49</v>
      </c>
      <c r="DU191" s="69"/>
      <c r="DV191" s="87"/>
      <c r="DW191" s="87"/>
      <c r="DX191" s="87"/>
      <c r="DY191" s="87"/>
      <c r="DZ191" s="87"/>
      <c r="EA191" s="359" t="str">
        <f t="shared" si="120"/>
        <v>167</v>
      </c>
      <c r="EB191" s="359">
        <v>167</v>
      </c>
      <c r="EC191" s="88"/>
      <c r="ED191" s="88"/>
      <c r="EE191" s="88" t="e">
        <f>IF(CX190=#REF!,"gleich","ungleich")</f>
        <v>#REF!</v>
      </c>
      <c r="EF191" s="186"/>
      <c r="EG191" s="186"/>
      <c r="EH191" s="186"/>
      <c r="EI191" s="186"/>
      <c r="EJ191" s="186"/>
      <c r="EK191" s="186"/>
      <c r="EL191" s="186"/>
      <c r="EM191" s="173"/>
      <c r="EN191" s="186"/>
      <c r="EO191" s="186"/>
      <c r="EP191" s="724"/>
      <c r="EQ191" s="382" t="s">
        <v>6088</v>
      </c>
      <c r="ER191" s="382" t="s">
        <v>6109</v>
      </c>
      <c r="ES191" s="382"/>
      <c r="ET191" s="167"/>
      <c r="EU191" s="182" t="str">
        <f t="shared" si="121"/>
        <v>TRANSPORTES CARLOS SOCIEDAD LIMITADA, ES_B43087998_sinv.pdf</v>
      </c>
    </row>
    <row r="192" spans="1:151" ht="96">
      <c r="A192" s="1000" t="s">
        <v>711</v>
      </c>
      <c r="B192" s="697" t="s">
        <v>2122</v>
      </c>
      <c r="C192" s="338" t="s">
        <v>42</v>
      </c>
      <c r="D192" s="445" t="s">
        <v>713</v>
      </c>
      <c r="E192" s="445" t="s">
        <v>715</v>
      </c>
      <c r="F192" s="445" t="s">
        <v>714</v>
      </c>
      <c r="G192" s="186"/>
      <c r="H192" s="186"/>
      <c r="I192" s="191" t="s">
        <v>2766</v>
      </c>
      <c r="J192" s="191" t="s">
        <v>3252</v>
      </c>
      <c r="K192" s="191" t="s">
        <v>2789</v>
      </c>
      <c r="L192" s="571" t="s">
        <v>716</v>
      </c>
      <c r="M192" s="199"/>
      <c r="N192" s="846" t="s">
        <v>1746</v>
      </c>
      <c r="O192" s="384" t="s">
        <v>717</v>
      </c>
      <c r="P192" s="540">
        <v>240</v>
      </c>
      <c r="Q192" s="539">
        <v>1000</v>
      </c>
      <c r="R192" s="540">
        <v>0</v>
      </c>
      <c r="S192" s="338"/>
      <c r="T192" s="63"/>
      <c r="U192" s="63"/>
      <c r="V192" s="425">
        <v>0</v>
      </c>
      <c r="W192" s="425">
        <v>0</v>
      </c>
      <c r="X192" s="919">
        <v>0.84</v>
      </c>
      <c r="Y192" s="425">
        <v>2.5</v>
      </c>
      <c r="Z192" s="41" t="s">
        <v>45</v>
      </c>
      <c r="AA192" s="41" t="s">
        <v>45</v>
      </c>
      <c r="AB192" s="188" t="s">
        <v>3212</v>
      </c>
      <c r="AC192" s="13" t="s">
        <v>7377</v>
      </c>
      <c r="AD192" s="813" t="s">
        <v>5689</v>
      </c>
      <c r="AE192" s="883">
        <v>42928</v>
      </c>
      <c r="AF192" s="1108"/>
      <c r="AG192" s="419"/>
      <c r="AH192" s="927" t="s">
        <v>38</v>
      </c>
      <c r="AI192" s="63" t="s">
        <v>5764</v>
      </c>
      <c r="AJ192" s="63" t="str">
        <f t="shared" si="122"/>
        <v>NO</v>
      </c>
      <c r="AK192" s="64" t="str">
        <f>VLOOKUP(X192,aux!$G$1:$I$22,2,FALSE)</f>
        <v>zero point eight four</v>
      </c>
      <c r="AL192" s="64" t="str">
        <f>VLOOKUP(X192,aux!$G$1:$J$22,4,FALSE)</f>
        <v>null komma sieben vier</v>
      </c>
      <c r="AM192" s="214">
        <f t="shared" si="101"/>
        <v>84</v>
      </c>
      <c r="AN192" s="214" t="str">
        <f>IF(INT(AM192)=AM192,EnglishNumber(AM192), _xlfn.CONCAT(EnglishNumber(INT(AM192)), " point ", EnglishNumber(ROUND(INT((AM192 - INT(AM192)) * 10),  0)), " ", EnglishNumber(ROUND((AM192 - INT(AM192))*100 - (INT((AM192-INT(AM192))*10)*10), 0))))</f>
        <v>eighty-four</v>
      </c>
      <c r="AO192" s="214" t="str">
        <f>IF(INT(AM192)=AM192,FctZahl_In_Worten(AM192), _xlfn.CONCAT(FctZahl_In_Worten(INT(AM192)), " komma ", FctZahl_In_Worten(ROUND(INT((AM192 - INT(AM192)) * 10),  0)), " ", FctZahl_In_Worten(ROUND((AM192 - INT(AM192))*100 - (INT((AM192-INT(AM192))*10)*10), 0))))</f>
        <v>vierundachtzig</v>
      </c>
      <c r="AP192" s="64" t="str">
        <f>EnglishNumber(Q192)</f>
        <v>one thousand</v>
      </c>
      <c r="AQ192" s="64" t="str">
        <f>FctZahl_In_Worten(Q192)</f>
        <v>eintausend</v>
      </c>
      <c r="AR192" s="64" t="str">
        <f>FctZahl_In_Worten(R192)</f>
        <v>null</v>
      </c>
      <c r="AS192" s="64" t="str">
        <f>VLOOKUP(V192,aux!$K$1:$M$11,2,FALSE)</f>
        <v>zero</v>
      </c>
      <c r="AT192" s="64" t="str">
        <f>VLOOKUP(W192,aux!$K$1:$M$11,2,FALSE)</f>
        <v>zero</v>
      </c>
      <c r="AU192" s="64" t="str">
        <f t="shared" si="102"/>
        <v>For</v>
      </c>
      <c r="AV192" s="49" t="str">
        <f t="shared" si="133"/>
        <v>PEDRO CONEJERO GANDIA, Consejero</v>
      </c>
      <c r="AW192" s="65" t="str">
        <f t="shared" si="104"/>
        <v>ES_A02003630_CPA_EN</v>
      </c>
      <c r="AX192" s="65" t="str">
        <f t="shared" si="105"/>
        <v>ES_A02003630_DoT_EN</v>
      </c>
      <c r="AY192" s="65" t="str">
        <f t="shared" si="106"/>
        <v>ES_A02003630_Dis_EN</v>
      </c>
      <c r="AZ192" s="65" t="str">
        <f t="shared" si="107"/>
        <v>ES_A02003630_CPA_DE</v>
      </c>
      <c r="BA192" s="65" t="str">
        <f t="shared" si="108"/>
        <v>ES_A02003630_DoT_DE</v>
      </c>
      <c r="BB192" s="65" t="str">
        <f t="shared" si="109"/>
        <v>ES_A02003630_CPA_ES</v>
      </c>
      <c r="BC192" s="215" t="str">
        <f t="shared" si="110"/>
        <v>ES_A02003630_DoT_ES</v>
      </c>
      <c r="BD192" s="65" t="str">
        <f t="shared" si="111"/>
        <v>TRANSPORTES CAUDETE SOCIEDAD ANONIMA</v>
      </c>
      <c r="BE192" s="64" t="str">
        <f>VLOOKUP(C192,aux!$A$1:$B$260,2,FALSE)</f>
        <v>Spain</v>
      </c>
      <c r="BF192" s="64" t="str">
        <f>VLOOKUP(C192,aux!$A$1:$C$260,3,FALSE)</f>
        <v>Spanien</v>
      </c>
      <c r="BG192" s="66" t="str">
        <f t="shared" si="112"/>
        <v>represented by  PEDRO CONEJERO GANDIA, Consejero</v>
      </c>
      <c r="BH192" s="66" t="str">
        <f t="shared" si="123"/>
        <v>representado por PEDRO CONEJERO GANDIA, Consejero</v>
      </c>
      <c r="BI192" s="66">
        <f t="shared" si="134"/>
        <v>1</v>
      </c>
      <c r="BJ192" s="66" t="str">
        <f t="shared" si="138"/>
        <v/>
      </c>
      <c r="BK192" s="66"/>
      <c r="BL192" s="66" t="str">
        <f t="shared" si="124"/>
        <v/>
      </c>
      <c r="BM192" s="66" t="str">
        <f t="shared" si="125"/>
        <v>und</v>
      </c>
      <c r="BN192" s="66" t="str">
        <f t="shared" si="126"/>
        <v/>
      </c>
      <c r="BO192" s="66" t="str">
        <f t="shared" si="127"/>
        <v>y su</v>
      </c>
      <c r="BP192" s="216" t="str">
        <f>VLOOKUP(X192,aux!$G$1:$I$22,3,FALSE)</f>
        <v xml:space="preserve">cero coma ocho cuatro </v>
      </c>
      <c r="BQ192" s="66" t="str">
        <f t="shared" si="128"/>
        <v>Por</v>
      </c>
      <c r="BR192" s="66" t="str">
        <f>VLOOKUP(C192,aux!$D$1:$E$307,2,FALSE)</f>
        <v>España</v>
      </c>
      <c r="BS192" s="66" t="str">
        <f t="shared" si="129"/>
        <v>Un Mil</v>
      </c>
      <c r="BT192" s="66" t="str">
        <f t="shared" si="130"/>
        <v>Cero</v>
      </c>
      <c r="BU192" s="66" t="str">
        <f t="shared" si="131"/>
        <v>Cero</v>
      </c>
      <c r="BV192" s="137"/>
      <c r="BW192" s="51"/>
      <c r="BX192" s="137"/>
      <c r="BY192" s="143"/>
      <c r="BZ192" s="137"/>
      <c r="CA192" s="1112">
        <v>42921</v>
      </c>
      <c r="CB192" s="342">
        <v>42920</v>
      </c>
      <c r="CC192" s="342">
        <v>42920</v>
      </c>
      <c r="CD192" s="617" t="s">
        <v>199</v>
      </c>
      <c r="CE192" s="342">
        <v>42921</v>
      </c>
      <c r="CF192" s="617" t="s">
        <v>199</v>
      </c>
      <c r="CG192" s="342">
        <v>42923</v>
      </c>
      <c r="CH192" s="497"/>
      <c r="CI192" s="155">
        <v>2</v>
      </c>
      <c r="CJ192" s="67" t="s">
        <v>2404</v>
      </c>
      <c r="CK192" s="67" t="s">
        <v>2574</v>
      </c>
      <c r="CL192" s="102" t="str">
        <f t="shared" si="114"/>
        <v>TRANSPORTES CAUDETE SOCIEDAD ANONIMA_ ES_A02003630_DOT_EN_2sig</v>
      </c>
      <c r="CM192" s="102" t="str">
        <f t="shared" si="115"/>
        <v>TRANSPORTES CAUDETE SOCIEDAD ANONIMA_ES_A02003630_CPA_EN_2sig</v>
      </c>
      <c r="CN192" s="102" t="str">
        <f t="shared" si="116"/>
        <v>TRANSPORTES CAUDETE SOCIEDAD ANONIMA_ ES_A02003630_DOT_EN_2sig_stamped</v>
      </c>
      <c r="CO192" s="102" t="str">
        <f t="shared" si="117"/>
        <v>TRANSPORTES CAUDETE SOCIEDAD ANONIMA_ES_A02003630_DOT_EN_o</v>
      </c>
      <c r="CP192" s="102" t="str">
        <f t="shared" si="118"/>
        <v>TRANSPORTES CAUDETE SOCIEDAD ANONIMA_ES_A02003630_DOT_EN_o_stamped</v>
      </c>
      <c r="CQ192" s="102" t="str">
        <f t="shared" si="119"/>
        <v>TRANSPORTES CAUDETE SOCIEDAD ANONIMA_ES_A02003630_powers</v>
      </c>
      <c r="CR192" s="68" t="s">
        <v>49</v>
      </c>
      <c r="CS192" s="68" t="s">
        <v>49</v>
      </c>
      <c r="CT192" s="61" t="s">
        <v>49</v>
      </c>
      <c r="CU192" s="148">
        <f t="shared" ref="CU192:CU255" si="139">CE192-CC192</f>
        <v>1</v>
      </c>
      <c r="CV192" s="56" t="b">
        <v>1</v>
      </c>
      <c r="CW192" s="56" t="b">
        <v>1</v>
      </c>
      <c r="CX192" s="52"/>
      <c r="CY192" s="148"/>
      <c r="CZ192" s="148"/>
      <c r="DA192" s="315"/>
      <c r="DB192" s="315"/>
      <c r="DC192" s="148"/>
      <c r="DD192" s="148"/>
      <c r="DE192" s="315"/>
      <c r="DF192" s="315"/>
      <c r="DG192" s="61"/>
      <c r="DH192" s="61"/>
      <c r="DI192" s="61"/>
      <c r="DJ192" s="315"/>
      <c r="DK192" s="315"/>
      <c r="DL192" s="61"/>
      <c r="DM192" s="161"/>
      <c r="DN192" s="148"/>
      <c r="DO192" s="315" t="s">
        <v>2763</v>
      </c>
      <c r="DP192" s="338"/>
      <c r="DQ192" s="940"/>
      <c r="DR192" s="342"/>
      <c r="DS192" s="522"/>
      <c r="DT192" s="69" t="s">
        <v>49</v>
      </c>
      <c r="DU192" s="69"/>
      <c r="DV192" s="87"/>
      <c r="DW192" s="87"/>
      <c r="DX192" s="87"/>
      <c r="DY192" s="87"/>
      <c r="DZ192" s="87"/>
      <c r="EA192" s="359" t="str">
        <f t="shared" si="120"/>
        <v>168</v>
      </c>
      <c r="EB192" s="359">
        <v>168</v>
      </c>
      <c r="EC192" s="88"/>
      <c r="ED192" s="88"/>
      <c r="EE192" s="88" t="e">
        <f>IF(CX191=#REF!,"gleich","ungleich")</f>
        <v>#REF!</v>
      </c>
      <c r="EF192" s="186"/>
      <c r="EG192" s="186"/>
      <c r="EH192" s="186"/>
      <c r="EI192" s="186"/>
      <c r="EJ192" s="186"/>
      <c r="EK192" s="186"/>
      <c r="EL192" s="186"/>
      <c r="EM192" s="173"/>
      <c r="EN192" s="186"/>
      <c r="EO192" s="186"/>
      <c r="EP192" s="724"/>
      <c r="EQ192" s="382" t="s">
        <v>1059</v>
      </c>
      <c r="ER192" s="382" t="s">
        <v>6111</v>
      </c>
      <c r="ES192" s="382"/>
      <c r="ET192" s="108"/>
      <c r="EU192" s="182" t="str">
        <f t="shared" si="121"/>
        <v>TRANSPORTES CAUDETE SOCIEDAD ANONIMA, ES_A02003630_sinv.pdf</v>
      </c>
    </row>
    <row r="193" spans="1:151" ht="84">
      <c r="A193" s="1000" t="s">
        <v>525</v>
      </c>
      <c r="B193" s="638" t="s">
        <v>2220</v>
      </c>
      <c r="C193" s="338" t="s">
        <v>42</v>
      </c>
      <c r="D193" s="186" t="s">
        <v>527</v>
      </c>
      <c r="E193" s="186" t="s">
        <v>334</v>
      </c>
      <c r="F193" s="186" t="s">
        <v>528</v>
      </c>
      <c r="G193" s="186"/>
      <c r="H193" s="186"/>
      <c r="I193" s="191" t="s">
        <v>529</v>
      </c>
      <c r="J193" s="191" t="s">
        <v>6734</v>
      </c>
      <c r="K193" s="191" t="s">
        <v>2638</v>
      </c>
      <c r="L193" s="571" t="s">
        <v>219</v>
      </c>
      <c r="M193" s="298"/>
      <c r="N193" s="846" t="s">
        <v>1812</v>
      </c>
      <c r="O193" s="384" t="s">
        <v>384</v>
      </c>
      <c r="P193" s="540">
        <v>41</v>
      </c>
      <c r="Q193" s="539">
        <v>1000</v>
      </c>
      <c r="R193" s="540">
        <v>0</v>
      </c>
      <c r="S193" s="338"/>
      <c r="T193" s="63"/>
      <c r="U193" s="63"/>
      <c r="V193" s="425">
        <v>0</v>
      </c>
      <c r="W193" s="425">
        <v>0</v>
      </c>
      <c r="X193" s="919">
        <v>0.75</v>
      </c>
      <c r="Y193" s="425">
        <v>2.5</v>
      </c>
      <c r="Z193" s="41" t="s">
        <v>45</v>
      </c>
      <c r="AA193" s="41" t="s">
        <v>45</v>
      </c>
      <c r="AB193" s="188" t="s">
        <v>3212</v>
      </c>
      <c r="AC193" s="13" t="s">
        <v>7377</v>
      </c>
      <c r="AD193" s="813" t="s">
        <v>5689</v>
      </c>
      <c r="AE193" s="723">
        <v>42928</v>
      </c>
      <c r="AF193" s="807" t="s">
        <v>5498</v>
      </c>
      <c r="AG193" s="419"/>
      <c r="AH193" s="927" t="s">
        <v>38</v>
      </c>
      <c r="AI193" s="63" t="s">
        <v>5764</v>
      </c>
      <c r="AJ193" s="63" t="str">
        <f t="shared" si="122"/>
        <v>NO</v>
      </c>
      <c r="AK193" s="64" t="str">
        <f>VLOOKUP(X193,aux!$G$1:$I$22,2,FALSE)</f>
        <v>zero point seven five</v>
      </c>
      <c r="AL193" s="64" t="str">
        <f>VLOOKUP(X193,aux!$G$1:$J$22,4,FALSE)</f>
        <v>null komma sieben fünf</v>
      </c>
      <c r="AM193" s="214">
        <f t="shared" si="101"/>
        <v>75</v>
      </c>
      <c r="AN193" s="214" t="str">
        <f>IF(INT(AM193)=AM193,EnglishNumber(AM193), _xlfn.CONCAT(EnglishNumber(INT(AM193)), " point ", EnglishNumber(ROUND(INT((AM193 - INT(AM193)) * 10),  0)), " ", EnglishNumber(ROUND((AM193 - INT(AM193))*100 - (INT((AM193-INT(AM193))*10)*10), 0))))</f>
        <v>seventy-five</v>
      </c>
      <c r="AO193" s="214" t="str">
        <f>IF(INT(AM193)=AM193,FctZahl_In_Worten(AM193), _xlfn.CONCAT(FctZahl_In_Worten(INT(AM193)), " komma ", FctZahl_In_Worten(ROUND(INT((AM193 - INT(AM193)) * 10),  0)), " ", FctZahl_In_Worten(ROUND((AM193 - INT(AM193))*100 - (INT((AM193-INT(AM193))*10)*10), 0))))</f>
        <v>fünfundsiebzig</v>
      </c>
      <c r="AP193" s="64" t="str">
        <f>EnglishNumber(Q193)</f>
        <v>one thousand</v>
      </c>
      <c r="AQ193" s="64" t="str">
        <f>FctZahl_In_Worten(Q193)</f>
        <v>eintausend</v>
      </c>
      <c r="AR193" s="64" t="str">
        <f>FctZahl_In_Worten(R193)</f>
        <v>null</v>
      </c>
      <c r="AS193" s="64" t="str">
        <f>VLOOKUP(V193,aux!$K$1:$M$11,2,FALSE)</f>
        <v>zero</v>
      </c>
      <c r="AT193" s="64" t="str">
        <f>VLOOKUP(W193,aux!$K$1:$M$11,2,FALSE)</f>
        <v>zero</v>
      </c>
      <c r="AU193" s="64" t="str">
        <f t="shared" si="102"/>
        <v>For</v>
      </c>
      <c r="AV193" s="49" t="str">
        <f t="shared" si="133"/>
        <v>GINÉS GARCIA CEREZUELA, presidente</v>
      </c>
      <c r="AW193" s="65" t="str">
        <f t="shared" si="104"/>
        <v>ES_F04323143_CPA_EN</v>
      </c>
      <c r="AX193" s="65" t="str">
        <f t="shared" si="105"/>
        <v>ES_F04323143_DoT_EN</v>
      </c>
      <c r="AY193" s="65" t="str">
        <f t="shared" si="106"/>
        <v>ES_F04323143_Dis_EN</v>
      </c>
      <c r="AZ193" s="65" t="str">
        <f t="shared" si="107"/>
        <v>ES_F04323143_CPA_DE</v>
      </c>
      <c r="BA193" s="65" t="str">
        <f t="shared" si="108"/>
        <v>ES_F04323143_DoT_DE</v>
      </c>
      <c r="BB193" s="65" t="str">
        <f t="shared" si="109"/>
        <v>ES_F04323143_CPA_ES</v>
      </c>
      <c r="BC193" s="215" t="str">
        <f t="shared" si="110"/>
        <v>ES_F04323143_DoT_ES</v>
      </c>
      <c r="BD193" s="65" t="str">
        <f t="shared" si="111"/>
        <v>TRANSPORTES CEREZUELA, S COOP AND</v>
      </c>
      <c r="BE193" s="64" t="str">
        <f>VLOOKUP(C193,aux!$A$1:$B$260,2,FALSE)</f>
        <v>Spain</v>
      </c>
      <c r="BF193" s="64" t="str">
        <f>VLOOKUP(C193,aux!$A$1:$C$260,3,FALSE)</f>
        <v>Spanien</v>
      </c>
      <c r="BG193" s="66" t="str">
        <f t="shared" si="112"/>
        <v>represented by  GINÉS GARCIA CEREZUELA, presidente</v>
      </c>
      <c r="BH193" s="66" t="str">
        <f t="shared" si="123"/>
        <v>representado por GINÉS GARCIA CEREZUELA, presidente</v>
      </c>
      <c r="BI193" s="66">
        <f t="shared" si="134"/>
        <v>1</v>
      </c>
      <c r="BJ193" s="66" t="str">
        <f t="shared" si="138"/>
        <v/>
      </c>
      <c r="BK193" s="66" t="str">
        <f t="shared" ref="BK193:BK198" si="140">IF(I193="","","and its")</f>
        <v>and its</v>
      </c>
      <c r="BL193" s="66" t="str">
        <f t="shared" si="124"/>
        <v/>
      </c>
      <c r="BM193" s="66" t="str">
        <f t="shared" si="125"/>
        <v>und</v>
      </c>
      <c r="BN193" s="66" t="str">
        <f t="shared" si="126"/>
        <v/>
      </c>
      <c r="BO193" s="66" t="str">
        <f t="shared" si="127"/>
        <v>y su</v>
      </c>
      <c r="BP193" s="216" t="str">
        <f>VLOOKUP(X193,aux!$G$1:$I$22,3,FALSE)</f>
        <v>cero coma siete cinco</v>
      </c>
      <c r="BQ193" s="66" t="str">
        <f t="shared" si="128"/>
        <v>Por</v>
      </c>
      <c r="BR193" s="66" t="str">
        <f>VLOOKUP(C193,aux!$D$1:$E$307,2,FALSE)</f>
        <v>España</v>
      </c>
      <c r="BS193" s="66" t="str">
        <f t="shared" si="129"/>
        <v>Un Mil</v>
      </c>
      <c r="BT193" s="66" t="str">
        <f t="shared" si="130"/>
        <v>Cero</v>
      </c>
      <c r="BU193" s="66" t="str">
        <f t="shared" si="131"/>
        <v>Cero</v>
      </c>
      <c r="BV193" s="319">
        <v>42899</v>
      </c>
      <c r="BW193" s="52" t="s">
        <v>5816</v>
      </c>
      <c r="BX193" s="137">
        <v>42915</v>
      </c>
      <c r="BY193" s="143">
        <v>811261795587</v>
      </c>
      <c r="BZ193" s="138">
        <v>42919</v>
      </c>
      <c r="CA193" s="1112" t="s">
        <v>199</v>
      </c>
      <c r="CB193" s="342">
        <v>42914</v>
      </c>
      <c r="CC193" s="342">
        <v>42920</v>
      </c>
      <c r="CD193" s="617" t="s">
        <v>199</v>
      </c>
      <c r="CE193" s="342">
        <v>42921</v>
      </c>
      <c r="CF193" s="617" t="s">
        <v>199</v>
      </c>
      <c r="CG193" s="342">
        <v>42922</v>
      </c>
      <c r="CH193" s="497"/>
      <c r="CI193" s="155"/>
      <c r="CJ193" s="67" t="s">
        <v>2405</v>
      </c>
      <c r="CK193" s="67" t="s">
        <v>2575</v>
      </c>
      <c r="CL193" s="102" t="str">
        <f t="shared" si="114"/>
        <v>TRANSPORTES CEREZUELA, S COOP AND_ ES_F04323143_DOT_EN_2sig</v>
      </c>
      <c r="CM193" s="102" t="str">
        <f t="shared" si="115"/>
        <v>TRANSPORTES CEREZUELA, S COOP AND_ES_F04323143_CPA_EN_2sig</v>
      </c>
      <c r="CN193" s="102" t="str">
        <f t="shared" si="116"/>
        <v>TRANSPORTES CEREZUELA, S COOP AND_ ES_F04323143_DOT_EN_2sig_stamped</v>
      </c>
      <c r="CO193" s="102" t="str">
        <f t="shared" si="117"/>
        <v>TRANSPORTES CEREZUELA, S COOP AND_ES_F04323143_DOT_EN_o</v>
      </c>
      <c r="CP193" s="102" t="str">
        <f t="shared" si="118"/>
        <v>TRANSPORTES CEREZUELA, S COOP AND_ES_F04323143_DOT_EN_o_stamped</v>
      </c>
      <c r="CQ193" s="102" t="str">
        <f t="shared" si="119"/>
        <v>TRANSPORTES CEREZUELA, S COOP AND_ES_F04323143_powers</v>
      </c>
      <c r="CR193" s="68" t="s">
        <v>49</v>
      </c>
      <c r="CS193" s="68" t="s">
        <v>49</v>
      </c>
      <c r="CT193" s="61" t="s">
        <v>49</v>
      </c>
      <c r="CU193" s="148">
        <f t="shared" si="139"/>
        <v>1</v>
      </c>
      <c r="CV193" s="56" t="b">
        <v>1</v>
      </c>
      <c r="CW193" s="56" t="b">
        <v>1</v>
      </c>
      <c r="CX193" s="52" t="s">
        <v>58</v>
      </c>
      <c r="CY193" s="148">
        <v>1</v>
      </c>
      <c r="CZ193" s="148">
        <v>1</v>
      </c>
      <c r="DA193" s="315">
        <v>42914</v>
      </c>
      <c r="DB193" s="315">
        <v>42920</v>
      </c>
      <c r="DC193" s="148">
        <v>1</v>
      </c>
      <c r="DD193" s="148">
        <v>1</v>
      </c>
      <c r="DE193" s="315" t="s">
        <v>2236</v>
      </c>
      <c r="DF193" s="315" t="s">
        <v>2235</v>
      </c>
      <c r="DG193" s="61"/>
      <c r="DH193" s="61" t="s">
        <v>2232</v>
      </c>
      <c r="DI193" s="61" t="s">
        <v>2232</v>
      </c>
      <c r="DJ193" s="315"/>
      <c r="DK193" s="315"/>
      <c r="DL193" s="61" t="s">
        <v>49</v>
      </c>
      <c r="DM193" s="161"/>
      <c r="DN193" s="148"/>
      <c r="DO193" s="315"/>
      <c r="DP193" s="338"/>
      <c r="DQ193" s="940"/>
      <c r="DR193" s="342"/>
      <c r="DS193" s="522"/>
      <c r="DT193" s="69" t="s">
        <v>49</v>
      </c>
      <c r="DU193" s="69"/>
      <c r="DV193" s="87"/>
      <c r="DW193" s="87"/>
      <c r="DX193" s="87"/>
      <c r="DY193" s="87"/>
      <c r="DZ193" s="87"/>
      <c r="EA193" s="359" t="str">
        <f t="shared" si="120"/>
        <v>169</v>
      </c>
      <c r="EB193" s="359">
        <v>169</v>
      </c>
      <c r="EC193" s="88"/>
      <c r="ED193" s="88"/>
      <c r="EE193" s="88" t="e">
        <f>IF(CX192=#REF!,"gleich","ungleich")</f>
        <v>#REF!</v>
      </c>
      <c r="EF193" s="186"/>
      <c r="EG193" s="186"/>
      <c r="EH193" s="186"/>
      <c r="EI193" s="186"/>
      <c r="EJ193" s="186"/>
      <c r="EK193" s="186"/>
      <c r="EL193" s="186"/>
      <c r="EM193" s="173"/>
      <c r="EN193" s="186"/>
      <c r="EO193" s="186"/>
      <c r="EP193" s="445"/>
      <c r="EQ193" s="382" t="s">
        <v>6146</v>
      </c>
      <c r="ER193" s="382" t="s">
        <v>6146</v>
      </c>
      <c r="ES193" s="382"/>
      <c r="ET193" s="167"/>
      <c r="EU193" s="182" t="str">
        <f t="shared" si="121"/>
        <v>TRANSPORTES CEREZUELA, S. COOP. AND, ES_F04323143_sinv.pdf</v>
      </c>
    </row>
    <row r="194" spans="1:151" ht="108">
      <c r="A194" s="1000" t="s">
        <v>147</v>
      </c>
      <c r="B194" s="638" t="s">
        <v>2146</v>
      </c>
      <c r="C194" s="338" t="s">
        <v>42</v>
      </c>
      <c r="D194" s="186" t="s">
        <v>3268</v>
      </c>
      <c r="E194" s="186" t="s">
        <v>151</v>
      </c>
      <c r="F194" s="186" t="s">
        <v>150</v>
      </c>
      <c r="G194" s="186"/>
      <c r="H194" s="186"/>
      <c r="I194" s="191" t="s">
        <v>152</v>
      </c>
      <c r="J194" s="186" t="s">
        <v>3268</v>
      </c>
      <c r="K194" s="445" t="s">
        <v>2729</v>
      </c>
      <c r="L194" s="571" t="s">
        <v>153</v>
      </c>
      <c r="N194" s="846" t="s">
        <v>1814</v>
      </c>
      <c r="O194" s="384" t="s">
        <v>384</v>
      </c>
      <c r="P194" s="540">
        <v>185</v>
      </c>
      <c r="Q194" s="539">
        <v>1000</v>
      </c>
      <c r="R194" s="540">
        <v>0</v>
      </c>
      <c r="S194" s="338"/>
      <c r="T194" s="63"/>
      <c r="U194" s="63"/>
      <c r="V194" s="425">
        <v>0</v>
      </c>
      <c r="W194" s="425">
        <v>0</v>
      </c>
      <c r="X194" s="919">
        <v>0.8</v>
      </c>
      <c r="Y194" s="425">
        <v>2.5</v>
      </c>
      <c r="Z194" s="41" t="s">
        <v>45</v>
      </c>
      <c r="AA194" s="41" t="s">
        <v>45</v>
      </c>
      <c r="AB194" s="188" t="s">
        <v>3212</v>
      </c>
      <c r="AC194" s="13" t="s">
        <v>7377</v>
      </c>
      <c r="AD194" s="813" t="s">
        <v>5689</v>
      </c>
      <c r="AE194" s="723">
        <v>42928</v>
      </c>
      <c r="AF194" s="807" t="s">
        <v>2623</v>
      </c>
      <c r="AG194" s="729" t="s">
        <v>6243</v>
      </c>
      <c r="AH194" s="927" t="s">
        <v>38</v>
      </c>
      <c r="AI194" s="63" t="s">
        <v>5764</v>
      </c>
      <c r="AJ194" s="63" t="str">
        <f t="shared" si="122"/>
        <v>NO</v>
      </c>
      <c r="AK194" s="64" t="str">
        <f>VLOOKUP(X194,aux!$G$1:$I$22,2,FALSE)</f>
        <v>zero point eight</v>
      </c>
      <c r="AL194" s="64" t="str">
        <f>VLOOKUP(X194,aux!$G$1:$J$22,4,FALSE)</f>
        <v>null komma acht</v>
      </c>
      <c r="AM194" s="214">
        <f t="shared" ref="AM194:AM257" si="141">_xlfn.NUMBERVALUE(X194)*100</f>
        <v>80</v>
      </c>
      <c r="AN194" s="214" t="str">
        <f>IF(INT(AM194)=AM194,EnglishNumber(AM194), _xlfn.CONCAT(EnglishNumber(INT(AM194)), " point ", EnglishNumber(ROUND(INT((AM194 - INT(AM194)) * 10),  0)), " ", EnglishNumber(ROUND((AM194 - INT(AM194))*100 - (INT((AM194-INT(AM194))*10)*10), 0))))</f>
        <v>eighty</v>
      </c>
      <c r="AO194" s="214" t="str">
        <f>IF(INT(AM194)=AM194,FctZahl_In_Worten(AM194), _xlfn.CONCAT(FctZahl_In_Worten(INT(AM194)), " komma ", FctZahl_In_Worten(ROUND(INT((AM194 - INT(AM194)) * 10),  0)), " ", FctZahl_In_Worten(ROUND((AM194 - INT(AM194))*100 - (INT((AM194-INT(AM194))*10)*10), 0))))</f>
        <v>achtzig</v>
      </c>
      <c r="AP194" s="64" t="str">
        <f>EnglishNumber(Q194)</f>
        <v>one thousand</v>
      </c>
      <c r="AQ194" s="64" t="str">
        <f>FctZahl_In_Worten(Q194)</f>
        <v>eintausend</v>
      </c>
      <c r="AR194" s="64" t="str">
        <f>FctZahl_In_Worten(R194)</f>
        <v>null</v>
      </c>
      <c r="AS194" s="64" t="str">
        <f>VLOOKUP(V194,aux!$K$1:$M$11,2,FALSE)</f>
        <v>zero</v>
      </c>
      <c r="AT194" s="64" t="str">
        <f>VLOOKUP(W194,aux!$K$1:$M$11,2,FALSE)</f>
        <v>zero</v>
      </c>
      <c r="AU194" s="64" t="str">
        <f t="shared" ref="AU194:AU257" si="142">IF(AH194="DNI","","For")</f>
        <v>For</v>
      </c>
      <c r="AV194" s="49" t="str">
        <f t="shared" ref="AV194:AV228" si="143">IF(AH194="DNI","",IF((COUNTA(E194,G194))=1,CONCATENATE(E194,", ",F194),IF(COUNTA(E194,G194)=2,CONCATENATE(E194,", ",F194," and ",G194,", ",H194),"Error, there is a problem with representatives or their titles")))</f>
        <v>JUAN-JOSE ARNEDO MEDINA, consejero presidente y secretario</v>
      </c>
      <c r="AW194" s="65" t="str">
        <f t="shared" ref="AW194:AW257" si="144">CONCATENATE(B194,"_CPA_EN")</f>
        <v>ES_A46632337_CPA_EN</v>
      </c>
      <c r="AX194" s="65" t="str">
        <f t="shared" ref="AX194:AX257" si="145">CONCATENATE(B194,"_DoT_EN")</f>
        <v>ES_A46632337_DoT_EN</v>
      </c>
      <c r="AY194" s="65" t="str">
        <f t="shared" ref="AY194:AY257" si="146">CONCATENATE(B194,"_Dis_EN")</f>
        <v>ES_A46632337_Dis_EN</v>
      </c>
      <c r="AZ194" s="65" t="str">
        <f t="shared" ref="AZ194:AZ257" si="147">CONCATENATE(B194,"_CPA_DE")</f>
        <v>ES_A46632337_CPA_DE</v>
      </c>
      <c r="BA194" s="65" t="str">
        <f t="shared" ref="BA194:BA257" si="148">CONCATENATE(B194,"_DoT_DE")</f>
        <v>ES_A46632337_DoT_DE</v>
      </c>
      <c r="BB194" s="65" t="str">
        <f t="shared" ref="BB194:BB257" si="149">CONCATENATE(B194,"_CPA_ES")</f>
        <v>ES_A46632337_CPA_ES</v>
      </c>
      <c r="BC194" s="215" t="str">
        <f t="shared" ref="BC194:BC257" si="150">CONCATENATE(B194,"_DoT_ES")</f>
        <v>ES_A46632337_DoT_ES</v>
      </c>
      <c r="BD194" s="65" t="str">
        <f t="shared" ref="BD194:BD257" si="151">SUBSTITUTE(A194,".","")</f>
        <v>TRANSPORTES EUROPEOS COMUNITARIOS SOCIEDAD ANONIMA</v>
      </c>
      <c r="BE194" s="64" t="str">
        <f>VLOOKUP(C194,aux!$A$1:$B$260,2,FALSE)</f>
        <v>Spain</v>
      </c>
      <c r="BF194" s="64" t="str">
        <f>VLOOKUP(C194,aux!$A$1:$C$260,3,FALSE)</f>
        <v>Spanien</v>
      </c>
      <c r="BG194" s="66" t="str">
        <f t="shared" ref="BG194:BG257" si="152">IF(AH194="DNI","",CONCATENATE("represented by  ", AV194))</f>
        <v>represented by  JUAN-JOSE ARNEDO MEDINA, consejero presidente y secretario</v>
      </c>
      <c r="BH194" s="66" t="str">
        <f t="shared" si="123"/>
        <v>representado por JUAN-JOSE ARNEDO MEDINA, consejero presidente y secretario</v>
      </c>
      <c r="BI194" s="66">
        <f t="shared" ref="BI194:BI225" si="153">COUNTA(F194,G194)</f>
        <v>1</v>
      </c>
      <c r="BJ194" s="66" t="str">
        <f t="shared" si="138"/>
        <v/>
      </c>
      <c r="BK194" s="66" t="str">
        <f t="shared" si="140"/>
        <v>and its</v>
      </c>
      <c r="BL194" s="66" t="str">
        <f t="shared" si="124"/>
        <v/>
      </c>
      <c r="BM194" s="66" t="str">
        <f t="shared" si="125"/>
        <v>und</v>
      </c>
      <c r="BN194" s="66" t="str">
        <f t="shared" si="126"/>
        <v/>
      </c>
      <c r="BO194" s="66" t="str">
        <f t="shared" si="127"/>
        <v>y su</v>
      </c>
      <c r="BP194" s="216" t="str">
        <f>VLOOKUP(X194,aux!$G$1:$I$22,3,FALSE)</f>
        <v>cero coma ocho</v>
      </c>
      <c r="BQ194" s="66" t="str">
        <f t="shared" si="128"/>
        <v>Por</v>
      </c>
      <c r="BR194" s="66" t="str">
        <f>VLOOKUP(C194,aux!$D$1:$E$307,2,FALSE)</f>
        <v>España</v>
      </c>
      <c r="BS194" s="66" t="str">
        <f t="shared" si="129"/>
        <v>Un Mil</v>
      </c>
      <c r="BT194" s="66" t="str">
        <f t="shared" si="130"/>
        <v>Cero</v>
      </c>
      <c r="BU194" s="66" t="str">
        <f t="shared" si="131"/>
        <v>Cero</v>
      </c>
      <c r="BV194" s="137"/>
      <c r="BW194" s="51"/>
      <c r="BX194" s="137"/>
      <c r="BY194" s="143"/>
      <c r="BZ194" s="137"/>
      <c r="CA194" s="1112">
        <v>42919</v>
      </c>
      <c r="CB194" s="342">
        <v>42917</v>
      </c>
      <c r="CC194" s="342">
        <v>42922</v>
      </c>
      <c r="CD194" s="617" t="s">
        <v>199</v>
      </c>
      <c r="CE194" s="342">
        <v>42922</v>
      </c>
      <c r="CF194" s="617" t="s">
        <v>199</v>
      </c>
      <c r="CG194" s="342">
        <v>42922</v>
      </c>
      <c r="CH194" s="740"/>
      <c r="CI194" s="155"/>
      <c r="CJ194" s="67" t="s">
        <v>2406</v>
      </c>
      <c r="CK194" s="67" t="s">
        <v>2576</v>
      </c>
      <c r="CL194" s="102" t="str">
        <f t="shared" ref="CL194:CL257" si="154">_xlfn.CONCAT(BD194,"_ ",B194,"_DOT_",AC194,"_2sig")</f>
        <v>TRANSPORTES EUROPEOS COMUNITARIOS SOCIEDAD ANONIMA_ ES_A46632337_DOT_EN_2sig</v>
      </c>
      <c r="CM194" s="102" t="str">
        <f t="shared" ref="CM194:CM257" si="155">_xlfn.CONCAT(BD194,"_",B194,"_CPA_",AC194,"_2sig")</f>
        <v>TRANSPORTES EUROPEOS COMUNITARIOS SOCIEDAD ANONIMA_ES_A46632337_CPA_EN_2sig</v>
      </c>
      <c r="CN194" s="102" t="str">
        <f t="shared" ref="CN194:CN257" si="156">_xlfn.CONCAT(CL194,"_stamped")</f>
        <v>TRANSPORTES EUROPEOS COMUNITARIOS SOCIEDAD ANONIMA_ ES_A46632337_DOT_EN_2sig_stamped</v>
      </c>
      <c r="CO194" s="102" t="str">
        <f t="shared" ref="CO194:CO257" si="157">_xlfn.CONCAT(BD194,"_",B194,"_DOT_",AC194,"_o")</f>
        <v>TRANSPORTES EUROPEOS COMUNITARIOS SOCIEDAD ANONIMA_ES_A46632337_DOT_EN_o</v>
      </c>
      <c r="CP194" s="102" t="str">
        <f t="shared" ref="CP194:CP257" si="158">_xlfn.CONCAT(CO194,"_stamped")</f>
        <v>TRANSPORTES EUROPEOS COMUNITARIOS SOCIEDAD ANONIMA_ES_A46632337_DOT_EN_o_stamped</v>
      </c>
      <c r="CQ194" s="102" t="str">
        <f t="shared" ref="CQ194:CQ257" si="159">_xlfn.CONCAT(TRIM(BD194),"_",TRIM(B194),"_powers")</f>
        <v>TRANSPORTES EUROPEOS COMUNITARIOS SOCIEDAD ANONIMA_ES_A46632337_powers</v>
      </c>
      <c r="CR194" s="68" t="s">
        <v>49</v>
      </c>
      <c r="CS194" s="68" t="s">
        <v>49</v>
      </c>
      <c r="CT194" s="61" t="s">
        <v>49</v>
      </c>
      <c r="CU194" s="148">
        <f t="shared" si="139"/>
        <v>0</v>
      </c>
      <c r="CV194" s="56" t="b">
        <v>1</v>
      </c>
      <c r="CW194" s="56" t="b">
        <v>1</v>
      </c>
      <c r="CX194" s="152"/>
      <c r="CY194" s="208" t="s">
        <v>2233</v>
      </c>
      <c r="CZ194" s="208" t="s">
        <v>2233</v>
      </c>
      <c r="DA194" s="320" t="s">
        <v>2233</v>
      </c>
      <c r="DB194" s="320" t="s">
        <v>2233</v>
      </c>
      <c r="DC194" s="208">
        <v>2</v>
      </c>
      <c r="DD194" s="208">
        <v>2</v>
      </c>
      <c r="DE194" s="320" t="s">
        <v>2234</v>
      </c>
      <c r="DF194" s="320" t="s">
        <v>159</v>
      </c>
      <c r="DG194" s="152"/>
      <c r="DH194" s="152" t="s">
        <v>2232</v>
      </c>
      <c r="DI194" s="152" t="s">
        <v>2232</v>
      </c>
      <c r="DJ194" s="315">
        <v>42922</v>
      </c>
      <c r="DK194" s="315" t="s">
        <v>5967</v>
      </c>
      <c r="DL194" s="61" t="s">
        <v>49</v>
      </c>
      <c r="DM194" s="161" t="s">
        <v>3248</v>
      </c>
      <c r="DN194" s="148" t="s">
        <v>2628</v>
      </c>
      <c r="DO194" s="315" t="s">
        <v>2728</v>
      </c>
      <c r="DP194" s="338" t="s">
        <v>49</v>
      </c>
      <c r="DQ194" s="940"/>
      <c r="DR194" s="342"/>
      <c r="DS194" s="522"/>
      <c r="DT194" s="69" t="s">
        <v>49</v>
      </c>
      <c r="DU194" s="69"/>
      <c r="DV194" s="87"/>
      <c r="DW194" s="87"/>
      <c r="DX194" s="87"/>
      <c r="DY194" s="87"/>
      <c r="DZ194" s="87"/>
      <c r="EA194" s="359" t="str">
        <f t="shared" ref="EA194:EA257" si="160">CONCATENATE(EB194,EC194)</f>
        <v>170</v>
      </c>
      <c r="EB194" s="359">
        <v>170</v>
      </c>
      <c r="EC194" s="88"/>
      <c r="ED194" s="88"/>
      <c r="EE194" s="88" t="e">
        <f>IF(CX193=#REF!,"gleich","ungleich")</f>
        <v>#REF!</v>
      </c>
      <c r="EF194" s="186"/>
      <c r="EG194" s="186"/>
      <c r="EH194" s="186"/>
      <c r="EI194" s="186"/>
      <c r="EJ194" s="186"/>
      <c r="EK194" s="186"/>
      <c r="EL194" s="186"/>
      <c r="EM194" s="173"/>
      <c r="EN194" s="186"/>
      <c r="EO194" s="186"/>
      <c r="EP194" s="445"/>
      <c r="EQ194" s="382" t="s">
        <v>1059</v>
      </c>
      <c r="ER194" s="382" t="s">
        <v>6111</v>
      </c>
      <c r="ES194" s="382"/>
      <c r="ET194" s="108"/>
      <c r="EU194" s="182" t="str">
        <f t="shared" ref="EU194:EU257" si="161">CONCATENATE(TRIM(A194),", ",TRIM(B194),"_sinv.pdf")</f>
        <v>TRANSPORTES EUROPEOS COMUNITARIOS SOCIEDAD ANONIMA, ES_A46632337_sinv.pdf</v>
      </c>
    </row>
    <row r="195" spans="1:151" ht="114.75">
      <c r="A195" s="1000" t="s">
        <v>154</v>
      </c>
      <c r="B195" s="638" t="s">
        <v>2190</v>
      </c>
      <c r="C195" s="338" t="s">
        <v>42</v>
      </c>
      <c r="D195" s="186" t="s">
        <v>156</v>
      </c>
      <c r="E195" s="186" t="s">
        <v>157</v>
      </c>
      <c r="F195" s="186" t="s">
        <v>52</v>
      </c>
      <c r="G195" s="186"/>
      <c r="H195" s="186"/>
      <c r="I195" s="191" t="s">
        <v>158</v>
      </c>
      <c r="J195" s="191" t="s">
        <v>2086</v>
      </c>
      <c r="K195" s="191"/>
      <c r="L195" s="571" t="s">
        <v>891</v>
      </c>
      <c r="M195" s="199"/>
      <c r="N195" s="846" t="s">
        <v>1700</v>
      </c>
      <c r="O195" s="384" t="s">
        <v>229</v>
      </c>
      <c r="P195" s="540">
        <v>62</v>
      </c>
      <c r="Q195" s="539">
        <v>1000</v>
      </c>
      <c r="R195" s="540">
        <v>0</v>
      </c>
      <c r="S195" s="338"/>
      <c r="T195" s="63"/>
      <c r="U195" s="63"/>
      <c r="V195" s="425">
        <v>0</v>
      </c>
      <c r="W195" s="425">
        <v>0</v>
      </c>
      <c r="X195" s="919">
        <v>0.75</v>
      </c>
      <c r="Y195" s="425">
        <v>2.5</v>
      </c>
      <c r="Z195" s="41" t="s">
        <v>45</v>
      </c>
      <c r="AA195" s="41" t="s">
        <v>45</v>
      </c>
      <c r="AB195" s="188" t="s">
        <v>3212</v>
      </c>
      <c r="AC195" s="13" t="s">
        <v>7377</v>
      </c>
      <c r="AD195" s="813" t="s">
        <v>5689</v>
      </c>
      <c r="AE195" s="723">
        <v>42928</v>
      </c>
      <c r="AF195" s="442" t="s">
        <v>2251</v>
      </c>
      <c r="AG195" s="731" t="s">
        <v>6059</v>
      </c>
      <c r="AH195" s="927" t="s">
        <v>38</v>
      </c>
      <c r="AI195" s="63" t="s">
        <v>5764</v>
      </c>
      <c r="AJ195" s="63" t="str">
        <f t="shared" si="122"/>
        <v>NO</v>
      </c>
      <c r="AK195" s="64" t="str">
        <f>VLOOKUP(X195,aux!$G$1:$I$22,2,FALSE)</f>
        <v>zero point seven five</v>
      </c>
      <c r="AL195" s="64" t="str">
        <f>VLOOKUP(X195,aux!$G$1:$J$22,4,FALSE)</f>
        <v>null komma sieben fünf</v>
      </c>
      <c r="AM195" s="214">
        <f t="shared" si="141"/>
        <v>75</v>
      </c>
      <c r="AN195" s="214" t="str">
        <f>IF(INT(AM195)=AM195,EnglishNumber(AM195), _xlfn.CONCAT(EnglishNumber(INT(AM195)), " point ", EnglishNumber(ROUND(INT((AM195 - INT(AM195)) * 10),  0)), " ", EnglishNumber(ROUND((AM195 - INT(AM195))*100 - (INT((AM195-INT(AM195))*10)*10), 0))))</f>
        <v>seventy-five</v>
      </c>
      <c r="AO195" s="214" t="str">
        <f>IF(INT(AM195)=AM195,FctZahl_In_Worten(AM195), _xlfn.CONCAT(FctZahl_In_Worten(INT(AM195)), " komma ", FctZahl_In_Worten(ROUND(INT((AM195 - INT(AM195)) * 10),  0)), " ", FctZahl_In_Worten(ROUND((AM195 - INT(AM195))*100 - (INT((AM195-INT(AM195))*10)*10), 0))))</f>
        <v>fünfundsiebzig</v>
      </c>
      <c r="AP195" s="64" t="str">
        <f>EnglishNumber(Q195)</f>
        <v>one thousand</v>
      </c>
      <c r="AQ195" s="64" t="str">
        <f>FctZahl_In_Worten(Q195)</f>
        <v>eintausend</v>
      </c>
      <c r="AR195" s="64" t="str">
        <f>FctZahl_In_Worten(R195)</f>
        <v>null</v>
      </c>
      <c r="AS195" s="64" t="str">
        <f>VLOOKUP(V195,aux!$K$1:$M$11,2,FALSE)</f>
        <v>zero</v>
      </c>
      <c r="AT195" s="64" t="str">
        <f>VLOOKUP(W195,aux!$K$1:$M$11,2,FALSE)</f>
        <v>zero</v>
      </c>
      <c r="AU195" s="64" t="str">
        <f t="shared" si="142"/>
        <v>For</v>
      </c>
      <c r="AV195" s="49" t="str">
        <f t="shared" si="143"/>
        <v>ALFONSO MARTINEZ GUIRAO, administrador solidario</v>
      </c>
      <c r="AW195" s="65" t="str">
        <f t="shared" si="144"/>
        <v>ES_B30428254_CPA_EN</v>
      </c>
      <c r="AX195" s="65" t="str">
        <f t="shared" si="145"/>
        <v>ES_B30428254_DoT_EN</v>
      </c>
      <c r="AY195" s="65" t="str">
        <f t="shared" si="146"/>
        <v>ES_B30428254_Dis_EN</v>
      </c>
      <c r="AZ195" s="65" t="str">
        <f t="shared" si="147"/>
        <v>ES_B30428254_CPA_DE</v>
      </c>
      <c r="BA195" s="65" t="str">
        <f t="shared" si="148"/>
        <v>ES_B30428254_DoT_DE</v>
      </c>
      <c r="BB195" s="65" t="str">
        <f t="shared" si="149"/>
        <v>ES_B30428254_CPA_ES</v>
      </c>
      <c r="BC195" s="215" t="str">
        <f t="shared" si="150"/>
        <v>ES_B30428254_DoT_ES</v>
      </c>
      <c r="BD195" s="65" t="str">
        <f t="shared" si="151"/>
        <v>TRANSPORTES EUROVERJA, SL</v>
      </c>
      <c r="BE195" s="64" t="str">
        <f>VLOOKUP(C195,aux!$A$1:$B$260,2,FALSE)</f>
        <v>Spain</v>
      </c>
      <c r="BF195" s="64" t="str">
        <f>VLOOKUP(C195,aux!$A$1:$C$260,3,FALSE)</f>
        <v>Spanien</v>
      </c>
      <c r="BG195" s="66" t="str">
        <f t="shared" si="152"/>
        <v>represented by  ALFONSO MARTINEZ GUIRAO, administrador solidario</v>
      </c>
      <c r="BH195" s="66" t="str">
        <f t="shared" si="123"/>
        <v>representado por ALFONSO MARTINEZ GUIRAO, administrador solidario</v>
      </c>
      <c r="BI195" s="66">
        <f t="shared" si="153"/>
        <v>1</v>
      </c>
      <c r="BJ195" s="66" t="str">
        <f t="shared" si="138"/>
        <v/>
      </c>
      <c r="BK195" s="66" t="str">
        <f t="shared" si="140"/>
        <v>and its</v>
      </c>
      <c r="BL195" s="66" t="str">
        <f t="shared" si="124"/>
        <v/>
      </c>
      <c r="BM195" s="66" t="str">
        <f t="shared" si="125"/>
        <v>und</v>
      </c>
      <c r="BN195" s="66" t="str">
        <f t="shared" si="126"/>
        <v/>
      </c>
      <c r="BO195" s="66" t="str">
        <f t="shared" si="127"/>
        <v>y su</v>
      </c>
      <c r="BP195" s="216" t="str">
        <f>VLOOKUP(X195,aux!$G$1:$I$22,3,FALSE)</f>
        <v>cero coma siete cinco</v>
      </c>
      <c r="BQ195" s="66" t="str">
        <f t="shared" si="128"/>
        <v>Por</v>
      </c>
      <c r="BR195" s="66" t="str">
        <f>VLOOKUP(C195,aux!$D$1:$E$307,2,FALSE)</f>
        <v>España</v>
      </c>
      <c r="BS195" s="66" t="str">
        <f t="shared" si="129"/>
        <v>Un Mil</v>
      </c>
      <c r="BT195" s="66" t="str">
        <f t="shared" si="130"/>
        <v>Cero</v>
      </c>
      <c r="BU195" s="66" t="str">
        <f t="shared" si="131"/>
        <v>Cero</v>
      </c>
      <c r="BV195" s="137"/>
      <c r="BW195" s="51"/>
      <c r="BX195" s="137"/>
      <c r="BY195" s="143"/>
      <c r="BZ195" s="137"/>
      <c r="CA195" s="1112">
        <v>42921</v>
      </c>
      <c r="CB195" s="342">
        <v>42917</v>
      </c>
      <c r="CC195" s="342">
        <v>42920</v>
      </c>
      <c r="CD195" s="617" t="s">
        <v>199</v>
      </c>
      <c r="CE195" s="342">
        <v>42921</v>
      </c>
      <c r="CF195" s="617" t="s">
        <v>199</v>
      </c>
      <c r="CG195" s="342">
        <v>42922</v>
      </c>
      <c r="CH195" s="739"/>
      <c r="CI195" s="155"/>
      <c r="CJ195" s="67" t="s">
        <v>2407</v>
      </c>
      <c r="CK195" s="67" t="s">
        <v>2577</v>
      </c>
      <c r="CL195" s="102" t="str">
        <f t="shared" si="154"/>
        <v>TRANSPORTES EUROVERJA, SL_ ES_B30428254_DOT_EN_2sig</v>
      </c>
      <c r="CM195" s="102" t="str">
        <f t="shared" si="155"/>
        <v>TRANSPORTES EUROVERJA, SL_ES_B30428254_CPA_EN_2sig</v>
      </c>
      <c r="CN195" s="102" t="str">
        <f t="shared" si="156"/>
        <v>TRANSPORTES EUROVERJA, SL_ ES_B30428254_DOT_EN_2sig_stamped</v>
      </c>
      <c r="CO195" s="102" t="str">
        <f t="shared" si="157"/>
        <v>TRANSPORTES EUROVERJA, SL_ES_B30428254_DOT_EN_o</v>
      </c>
      <c r="CP195" s="102" t="str">
        <f t="shared" si="158"/>
        <v>TRANSPORTES EUROVERJA, SL_ES_B30428254_DOT_EN_o_stamped</v>
      </c>
      <c r="CQ195" s="102" t="str">
        <f t="shared" si="159"/>
        <v>TRANSPORTES EUROVERJA, SL_ES_B30428254_powers</v>
      </c>
      <c r="CR195" s="68" t="s">
        <v>49</v>
      </c>
      <c r="CS195" s="68" t="s">
        <v>49</v>
      </c>
      <c r="CT195" s="61" t="s">
        <v>49</v>
      </c>
      <c r="CU195" s="207">
        <f t="shared" si="139"/>
        <v>1</v>
      </c>
      <c r="CV195" s="56" t="b">
        <v>1</v>
      </c>
      <c r="CW195" s="56" t="b">
        <v>1</v>
      </c>
      <c r="CX195" s="152"/>
      <c r="CY195" s="208"/>
      <c r="CZ195" s="208"/>
      <c r="DA195" s="320"/>
      <c r="DB195" s="320"/>
      <c r="DC195" s="208"/>
      <c r="DD195" s="208"/>
      <c r="DE195" s="320">
        <v>42917</v>
      </c>
      <c r="DF195" s="319">
        <v>42922</v>
      </c>
      <c r="DG195" s="273"/>
      <c r="DH195" s="61"/>
      <c r="DI195" s="61"/>
      <c r="DJ195" s="315">
        <v>42923</v>
      </c>
      <c r="DK195" s="315" t="s">
        <v>5968</v>
      </c>
      <c r="DL195" s="61"/>
      <c r="DM195" s="163"/>
      <c r="DN195" s="157"/>
      <c r="DO195" s="331" t="s">
        <v>3001</v>
      </c>
      <c r="DP195" s="470" t="s">
        <v>49</v>
      </c>
      <c r="DQ195" s="971"/>
      <c r="DR195" s="513"/>
      <c r="DS195" s="522"/>
      <c r="DT195" s="69" t="s">
        <v>49</v>
      </c>
      <c r="DU195" s="69"/>
      <c r="DV195" s="87"/>
      <c r="DW195" s="87"/>
      <c r="DX195" s="87"/>
      <c r="DY195" s="87"/>
      <c r="DZ195" s="87"/>
      <c r="EA195" s="359" t="str">
        <f t="shared" si="160"/>
        <v>171</v>
      </c>
      <c r="EB195" s="359">
        <v>171</v>
      </c>
      <c r="EC195" s="88"/>
      <c r="ED195" s="88"/>
      <c r="EE195" s="88" t="e">
        <f>IF(CX194=#REF!,"gleich","ungleich")</f>
        <v>#REF!</v>
      </c>
      <c r="EF195" s="186"/>
      <c r="EG195" s="186"/>
      <c r="EH195" s="186"/>
      <c r="EI195" s="186"/>
      <c r="EJ195" s="186"/>
      <c r="EK195" s="186"/>
      <c r="EL195" s="186"/>
      <c r="EM195" s="173"/>
      <c r="EN195" s="186"/>
      <c r="EO195" s="186"/>
      <c r="EP195" s="724"/>
      <c r="EQ195" s="382" t="s">
        <v>6088</v>
      </c>
      <c r="ER195" s="382" t="s">
        <v>6109</v>
      </c>
      <c r="ES195" s="382"/>
      <c r="ET195" s="108"/>
      <c r="EU195" s="182" t="str">
        <f t="shared" si="161"/>
        <v>TRANSPORTES EUROVERJA, SL, ES_B30428254_sinv.pdf</v>
      </c>
    </row>
    <row r="196" spans="1:151" ht="84">
      <c r="A196" s="1000" t="s">
        <v>114</v>
      </c>
      <c r="B196" s="638" t="s">
        <v>2173</v>
      </c>
      <c r="C196" s="338" t="s">
        <v>42</v>
      </c>
      <c r="D196" s="186" t="s">
        <v>3269</v>
      </c>
      <c r="E196" s="186" t="s">
        <v>117</v>
      </c>
      <c r="F196" s="186" t="s">
        <v>59</v>
      </c>
      <c r="G196" s="186"/>
      <c r="H196" s="186"/>
      <c r="I196" s="191" t="s">
        <v>2995</v>
      </c>
      <c r="J196" s="191" t="s">
        <v>3270</v>
      </c>
      <c r="K196" s="191" t="s">
        <v>2666</v>
      </c>
      <c r="L196" s="571" t="s">
        <v>118</v>
      </c>
      <c r="M196" s="199"/>
      <c r="N196" s="846" t="s">
        <v>7398</v>
      </c>
      <c r="O196" s="384" t="s">
        <v>1948</v>
      </c>
      <c r="P196" s="540">
        <v>23</v>
      </c>
      <c r="Q196" s="539">
        <v>1000</v>
      </c>
      <c r="R196" s="540">
        <v>0</v>
      </c>
      <c r="S196" s="338"/>
      <c r="T196" s="63"/>
      <c r="U196" s="63"/>
      <c r="V196" s="425">
        <v>0</v>
      </c>
      <c r="W196" s="425">
        <v>0</v>
      </c>
      <c r="X196" s="919">
        <v>0.75</v>
      </c>
      <c r="Y196" s="425">
        <v>2.5</v>
      </c>
      <c r="Z196" s="41" t="s">
        <v>45</v>
      </c>
      <c r="AA196" s="41" t="s">
        <v>45</v>
      </c>
      <c r="AB196" s="188" t="s">
        <v>3212</v>
      </c>
      <c r="AC196" s="13" t="s">
        <v>7377</v>
      </c>
      <c r="AD196" s="813" t="s">
        <v>5689</v>
      </c>
      <c r="AE196" s="723">
        <v>42928</v>
      </c>
      <c r="AF196" s="186" t="s">
        <v>2250</v>
      </c>
      <c r="AG196" s="297"/>
      <c r="AH196" s="927" t="s">
        <v>38</v>
      </c>
      <c r="AI196" s="63" t="s">
        <v>5764</v>
      </c>
      <c r="AJ196" s="63" t="str">
        <f t="shared" si="122"/>
        <v>NO</v>
      </c>
      <c r="AK196" s="64" t="str">
        <f>VLOOKUP(X196,aux!$G$1:$I$22,2,FALSE)</f>
        <v>zero point seven five</v>
      </c>
      <c r="AL196" s="64" t="str">
        <f>VLOOKUP(X196,aux!$G$1:$J$22,4,FALSE)</f>
        <v>null komma sieben fünf</v>
      </c>
      <c r="AM196" s="214">
        <f t="shared" si="141"/>
        <v>75</v>
      </c>
      <c r="AN196" s="214" t="str">
        <f>IF(INT(AM196)=AM196,EnglishNumber(AM196), _xlfn.CONCAT(EnglishNumber(INT(AM196)), " point ", EnglishNumber(ROUND(INT((AM196 - INT(AM196)) * 10),  0)), " ", EnglishNumber(ROUND((AM196 - INT(AM196))*100 - (INT((AM196-INT(AM196))*10)*10), 0))))</f>
        <v>seventy-five</v>
      </c>
      <c r="AO196" s="214" t="str">
        <f>IF(INT(AM196)=AM196,FctZahl_In_Worten(AM196), _xlfn.CONCAT(FctZahl_In_Worten(INT(AM196)), " komma ", FctZahl_In_Worten(ROUND(INT((AM196 - INT(AM196)) * 10),  0)), " ", FctZahl_In_Worten(ROUND((AM196 - INT(AM196))*100 - (INT((AM196-INT(AM196))*10)*10), 0))))</f>
        <v>fünfundsiebzig</v>
      </c>
      <c r="AP196" s="64" t="str">
        <f>EnglishNumber(Q196)</f>
        <v>one thousand</v>
      </c>
      <c r="AQ196" s="64" t="str">
        <f>FctZahl_In_Worten(Q196)</f>
        <v>eintausend</v>
      </c>
      <c r="AR196" s="64" t="str">
        <f>FctZahl_In_Worten(R196)</f>
        <v>null</v>
      </c>
      <c r="AS196" s="64" t="str">
        <f>VLOOKUP(V196,aux!$K$1:$M$11,2,FALSE)</f>
        <v>zero</v>
      </c>
      <c r="AT196" s="64" t="str">
        <f>VLOOKUP(W196,aux!$K$1:$M$11,2,FALSE)</f>
        <v>zero</v>
      </c>
      <c r="AU196" s="64" t="str">
        <f t="shared" si="142"/>
        <v>For</v>
      </c>
      <c r="AV196" s="49" t="str">
        <f t="shared" si="143"/>
        <v>FRANCISCO JAVIER ORTEGA REMIREZ, administrador único</v>
      </c>
      <c r="AW196" s="65" t="str">
        <f t="shared" si="144"/>
        <v>ES_B20632915_CPA_EN</v>
      </c>
      <c r="AX196" s="65" t="str">
        <f t="shared" si="145"/>
        <v>ES_B20632915_DoT_EN</v>
      </c>
      <c r="AY196" s="65" t="str">
        <f t="shared" si="146"/>
        <v>ES_B20632915_Dis_EN</v>
      </c>
      <c r="AZ196" s="65" t="str">
        <f t="shared" si="147"/>
        <v>ES_B20632915_CPA_DE</v>
      </c>
      <c r="BA196" s="65" t="str">
        <f t="shared" si="148"/>
        <v>ES_B20632915_DoT_DE</v>
      </c>
      <c r="BB196" s="65" t="str">
        <f t="shared" si="149"/>
        <v>ES_B20632915_CPA_ES</v>
      </c>
      <c r="BC196" s="215" t="str">
        <f t="shared" si="150"/>
        <v>ES_B20632915_DoT_ES</v>
      </c>
      <c r="BD196" s="65" t="str">
        <f t="shared" si="151"/>
        <v>TRANSPORTES F JAVIER ORTEGA SL</v>
      </c>
      <c r="BE196" s="64" t="str">
        <f>VLOOKUP(C196,aux!$A$1:$B$260,2,FALSE)</f>
        <v>Spain</v>
      </c>
      <c r="BF196" s="64" t="str">
        <f>VLOOKUP(C196,aux!$A$1:$C$260,3,FALSE)</f>
        <v>Spanien</v>
      </c>
      <c r="BG196" s="66" t="str">
        <f t="shared" si="152"/>
        <v>represented by  FRANCISCO JAVIER ORTEGA REMIREZ, administrador único</v>
      </c>
      <c r="BH196" s="66" t="str">
        <f t="shared" si="123"/>
        <v>representado por FRANCISCO JAVIER ORTEGA REMIREZ, administrador único</v>
      </c>
      <c r="BI196" s="66">
        <f t="shared" si="153"/>
        <v>1</v>
      </c>
      <c r="BJ196" s="66" t="str">
        <f t="shared" si="138"/>
        <v/>
      </c>
      <c r="BK196" s="66" t="str">
        <f t="shared" si="140"/>
        <v>and its</v>
      </c>
      <c r="BL196" s="66" t="str">
        <f t="shared" si="124"/>
        <v/>
      </c>
      <c r="BM196" s="66" t="str">
        <f t="shared" si="125"/>
        <v>und</v>
      </c>
      <c r="BN196" s="66" t="str">
        <f t="shared" si="126"/>
        <v/>
      </c>
      <c r="BO196" s="66" t="str">
        <f t="shared" si="127"/>
        <v>y su</v>
      </c>
      <c r="BP196" s="216" t="str">
        <f>VLOOKUP(X196,aux!$G$1:$I$22,3,FALSE)</f>
        <v>cero coma siete cinco</v>
      </c>
      <c r="BQ196" s="66" t="str">
        <f t="shared" si="128"/>
        <v>Por</v>
      </c>
      <c r="BR196" s="66" t="str">
        <f>VLOOKUP(C196,aux!$D$1:$E$307,2,FALSE)</f>
        <v>España</v>
      </c>
      <c r="BS196" s="66" t="str">
        <f t="shared" si="129"/>
        <v>Un Mil</v>
      </c>
      <c r="BT196" s="66" t="str">
        <f t="shared" si="130"/>
        <v>Cero</v>
      </c>
      <c r="BU196" s="66" t="str">
        <f t="shared" si="131"/>
        <v>Cero</v>
      </c>
      <c r="BV196" s="137"/>
      <c r="BW196" s="51"/>
      <c r="BX196" s="137"/>
      <c r="BY196" s="143"/>
      <c r="BZ196" s="137"/>
      <c r="CA196" s="1112">
        <v>42919</v>
      </c>
      <c r="CB196" s="342">
        <v>42917</v>
      </c>
      <c r="CC196" s="342">
        <v>42920</v>
      </c>
      <c r="CD196" s="617" t="s">
        <v>199</v>
      </c>
      <c r="CE196" s="342">
        <v>42921</v>
      </c>
      <c r="CF196" s="617" t="s">
        <v>199</v>
      </c>
      <c r="CG196" s="342">
        <v>42922</v>
      </c>
      <c r="CH196" s="742"/>
      <c r="CI196" s="155">
        <v>1</v>
      </c>
      <c r="CJ196" s="67" t="s">
        <v>2408</v>
      </c>
      <c r="CK196" s="67" t="s">
        <v>2578</v>
      </c>
      <c r="CL196" s="102" t="str">
        <f t="shared" si="154"/>
        <v>TRANSPORTES F JAVIER ORTEGA SL_ ES_B20632915_DOT_EN_2sig</v>
      </c>
      <c r="CM196" s="102" t="str">
        <f t="shared" si="155"/>
        <v>TRANSPORTES F JAVIER ORTEGA SL_ES_B20632915_CPA_EN_2sig</v>
      </c>
      <c r="CN196" s="102" t="str">
        <f t="shared" si="156"/>
        <v>TRANSPORTES F JAVIER ORTEGA SL_ ES_B20632915_DOT_EN_2sig_stamped</v>
      </c>
      <c r="CO196" s="102" t="str">
        <f t="shared" si="157"/>
        <v>TRANSPORTES F JAVIER ORTEGA SL_ES_B20632915_DOT_EN_o</v>
      </c>
      <c r="CP196" s="102" t="str">
        <f t="shared" si="158"/>
        <v>TRANSPORTES F JAVIER ORTEGA SL_ES_B20632915_DOT_EN_o_stamped</v>
      </c>
      <c r="CQ196" s="102" t="str">
        <f t="shared" si="159"/>
        <v>TRANSPORTES F JAVIER ORTEGA SL_ES_B20632915_powers</v>
      </c>
      <c r="CR196" s="68" t="s">
        <v>49</v>
      </c>
      <c r="CS196" s="68" t="s">
        <v>49</v>
      </c>
      <c r="CT196" s="61" t="s">
        <v>49</v>
      </c>
      <c r="CU196" s="148">
        <f t="shared" si="139"/>
        <v>1</v>
      </c>
      <c r="CV196" s="56" t="b">
        <v>1</v>
      </c>
      <c r="CW196" s="56" t="b">
        <v>1</v>
      </c>
      <c r="CX196" s="52"/>
      <c r="CY196" s="148"/>
      <c r="CZ196" s="148"/>
      <c r="DA196" s="315"/>
      <c r="DB196" s="315"/>
      <c r="DC196" s="148"/>
      <c r="DD196" s="148"/>
      <c r="DE196" s="315"/>
      <c r="DF196" s="315"/>
      <c r="DG196" s="61"/>
      <c r="DH196" s="61"/>
      <c r="DI196" s="61"/>
      <c r="DJ196" s="315"/>
      <c r="DK196" s="315"/>
      <c r="DL196" s="61"/>
      <c r="DM196" s="161"/>
      <c r="DN196" s="148"/>
      <c r="DO196" s="315" t="s">
        <v>2660</v>
      </c>
      <c r="DP196" s="338"/>
      <c r="DQ196" s="940"/>
      <c r="DR196" s="342"/>
      <c r="DS196" s="522"/>
      <c r="DT196" s="69" t="s">
        <v>49</v>
      </c>
      <c r="DU196" s="69"/>
      <c r="DV196" s="87"/>
      <c r="DW196" s="87"/>
      <c r="DX196" s="87"/>
      <c r="DY196" s="87"/>
      <c r="DZ196" s="87"/>
      <c r="EA196" s="359" t="str">
        <f t="shared" si="160"/>
        <v>172</v>
      </c>
      <c r="EB196" s="359">
        <v>172</v>
      </c>
      <c r="EC196" s="88"/>
      <c r="ED196" s="88"/>
      <c r="EE196" s="88" t="e">
        <f>IF(CX195=#REF!,"gleich","ungleich")</f>
        <v>#REF!</v>
      </c>
      <c r="EF196" s="186"/>
      <c r="EG196" s="186"/>
      <c r="EH196" s="186"/>
      <c r="EI196" s="186"/>
      <c r="EJ196" s="186"/>
      <c r="EK196" s="186"/>
      <c r="EL196" s="186"/>
      <c r="EM196" s="173"/>
      <c r="EN196" s="186"/>
      <c r="EO196" s="186"/>
      <c r="EP196" s="445"/>
      <c r="EQ196" s="382" t="s">
        <v>6088</v>
      </c>
      <c r="ER196" s="382" t="s">
        <v>6109</v>
      </c>
      <c r="ES196" s="382"/>
      <c r="ET196" s="108"/>
      <c r="EU196" s="182" t="str">
        <f t="shared" si="161"/>
        <v>TRANSPORTES F. JAVIER ORTEGA SL, ES_B20632915_sinv.pdf</v>
      </c>
    </row>
    <row r="197" spans="1:151" ht="84">
      <c r="A197" s="1000" t="s">
        <v>142</v>
      </c>
      <c r="B197" s="638" t="s">
        <v>2185</v>
      </c>
      <c r="C197" s="338" t="s">
        <v>42</v>
      </c>
      <c r="D197" s="186" t="s">
        <v>144</v>
      </c>
      <c r="E197" s="186" t="s">
        <v>135</v>
      </c>
      <c r="F197" s="186" t="s">
        <v>145</v>
      </c>
      <c r="G197" s="186"/>
      <c r="H197" s="186"/>
      <c r="I197" s="191" t="s">
        <v>136</v>
      </c>
      <c r="J197" s="191" t="s">
        <v>137</v>
      </c>
      <c r="K197" s="191" t="s">
        <v>2633</v>
      </c>
      <c r="L197" s="571" t="s">
        <v>139</v>
      </c>
      <c r="N197" s="846" t="s">
        <v>7397</v>
      </c>
      <c r="O197" s="384" t="s">
        <v>141</v>
      </c>
      <c r="P197" s="540">
        <v>17</v>
      </c>
      <c r="Q197" s="539">
        <v>100</v>
      </c>
      <c r="R197" s="540">
        <v>0</v>
      </c>
      <c r="S197" s="338"/>
      <c r="T197" s="63"/>
      <c r="U197" s="63"/>
      <c r="V197" s="425">
        <v>0</v>
      </c>
      <c r="W197" s="425">
        <v>0</v>
      </c>
      <c r="X197" s="919">
        <v>0.7</v>
      </c>
      <c r="Y197" s="425">
        <v>2.5</v>
      </c>
      <c r="Z197" s="41" t="s">
        <v>45</v>
      </c>
      <c r="AA197" s="41" t="s">
        <v>45</v>
      </c>
      <c r="AB197" s="188" t="s">
        <v>3212</v>
      </c>
      <c r="AC197" s="13" t="s">
        <v>7377</v>
      </c>
      <c r="AD197" s="813" t="s">
        <v>5689</v>
      </c>
      <c r="AE197" s="723">
        <v>42928</v>
      </c>
      <c r="AF197" s="382" t="s">
        <v>3271</v>
      </c>
      <c r="AG197" s="732"/>
      <c r="AH197" s="927" t="s">
        <v>38</v>
      </c>
      <c r="AI197" s="63" t="s">
        <v>5764</v>
      </c>
      <c r="AJ197" s="63" t="str">
        <f t="shared" si="122"/>
        <v>NO</v>
      </c>
      <c r="AK197" s="64" t="str">
        <f>VLOOKUP(X197,aux!$G$1:$I$22,2,FALSE)</f>
        <v>zero point seven</v>
      </c>
      <c r="AL197" s="64" t="str">
        <f>VLOOKUP(X197,aux!$G$1:$J$22,4,FALSE)</f>
        <v>null komma sieben</v>
      </c>
      <c r="AM197" s="214">
        <f t="shared" si="141"/>
        <v>70</v>
      </c>
      <c r="AN197" s="214" t="str">
        <f>IF(INT(AM197)=AM197,EnglishNumber(AM197), _xlfn.CONCAT(EnglishNumber(INT(AM197)), " point ", EnglishNumber(ROUND(INT((AM197 - INT(AM197)) * 10),  0)), " ", EnglishNumber(ROUND((AM197 - INT(AM197))*100 - (INT((AM197-INT(AM197))*10)*10), 0))))</f>
        <v>seventy</v>
      </c>
      <c r="AO197" s="214" t="str">
        <f>IF(INT(AM197)=AM197,FctZahl_In_Worten(AM197), _xlfn.CONCAT(FctZahl_In_Worten(INT(AM197)), " komma ", FctZahl_In_Worten(ROUND(INT((AM197 - INT(AM197)) * 10),  0)), " ", FctZahl_In_Worten(ROUND((AM197 - INT(AM197))*100 - (INT((AM197-INT(AM197))*10)*10), 0))))</f>
        <v>siebzig</v>
      </c>
      <c r="AP197" s="64" t="str">
        <f>EnglishNumber(Q197)</f>
        <v>one hundred</v>
      </c>
      <c r="AQ197" s="64" t="str">
        <f>FctZahl_In_Worten(Q197)</f>
        <v>einhundert</v>
      </c>
      <c r="AR197" s="64" t="str">
        <f>FctZahl_In_Worten(R197)</f>
        <v>null</v>
      </c>
      <c r="AS197" s="64" t="str">
        <f>VLOOKUP(V197,aux!$K$1:$M$11,2,FALSE)</f>
        <v>zero</v>
      </c>
      <c r="AT197" s="64" t="str">
        <f>VLOOKUP(W197,aux!$K$1:$M$11,2,FALSE)</f>
        <v>zero</v>
      </c>
      <c r="AU197" s="64" t="str">
        <f t="shared" si="142"/>
        <v>For</v>
      </c>
      <c r="AV197" s="49" t="str">
        <f t="shared" si="143"/>
        <v>JORDI TEIXINE GENE, Presidente</v>
      </c>
      <c r="AW197" s="65" t="str">
        <f t="shared" si="144"/>
        <v>ES_B25465535_CPA_EN</v>
      </c>
      <c r="AX197" s="65" t="str">
        <f t="shared" si="145"/>
        <v>ES_B25465535_DoT_EN</v>
      </c>
      <c r="AY197" s="65" t="str">
        <f t="shared" si="146"/>
        <v>ES_B25465535_Dis_EN</v>
      </c>
      <c r="AZ197" s="65" t="str">
        <f t="shared" si="147"/>
        <v>ES_B25465535_CPA_DE</v>
      </c>
      <c r="BA197" s="65" t="str">
        <f t="shared" si="148"/>
        <v>ES_B25465535_DoT_DE</v>
      </c>
      <c r="BB197" s="65" t="str">
        <f t="shared" si="149"/>
        <v>ES_B25465535_CPA_ES</v>
      </c>
      <c r="BC197" s="215" t="str">
        <f t="shared" si="150"/>
        <v>ES_B25465535_DoT_ES</v>
      </c>
      <c r="BD197" s="65" t="str">
        <f t="shared" si="151"/>
        <v>TRANSPORTES FRIGORIFICS DEL SEGRE,SL</v>
      </c>
      <c r="BE197" s="64" t="str">
        <f>VLOOKUP(C197,aux!$A$1:$B$260,2,FALSE)</f>
        <v>Spain</v>
      </c>
      <c r="BF197" s="64" t="str">
        <f>VLOOKUP(C197,aux!$A$1:$C$260,3,FALSE)</f>
        <v>Spanien</v>
      </c>
      <c r="BG197" s="66" t="str">
        <f t="shared" si="152"/>
        <v>represented by  JORDI TEIXINE GENE, Presidente</v>
      </c>
      <c r="BH197" s="66" t="str">
        <f t="shared" si="123"/>
        <v>representado por JORDI TEIXINE GENE, Presidente</v>
      </c>
      <c r="BI197" s="66">
        <f t="shared" si="153"/>
        <v>1</v>
      </c>
      <c r="BJ197" s="66" t="str">
        <f t="shared" si="138"/>
        <v/>
      </c>
      <c r="BK197" s="66" t="str">
        <f t="shared" si="140"/>
        <v>and its</v>
      </c>
      <c r="BL197" s="66" t="str">
        <f t="shared" si="124"/>
        <v/>
      </c>
      <c r="BM197" s="66" t="str">
        <f t="shared" si="125"/>
        <v>und</v>
      </c>
      <c r="BN197" s="66" t="str">
        <f t="shared" si="126"/>
        <v/>
      </c>
      <c r="BO197" s="66" t="str">
        <f t="shared" si="127"/>
        <v>y su</v>
      </c>
      <c r="BP197" s="216" t="str">
        <f>VLOOKUP(X197,aux!$G$1:$I$22,3,FALSE)</f>
        <v xml:space="preserve">cero coma siete </v>
      </c>
      <c r="BQ197" s="66" t="str">
        <f t="shared" si="128"/>
        <v>Por</v>
      </c>
      <c r="BR197" s="66" t="str">
        <f>VLOOKUP(C197,aux!$D$1:$E$307,2,FALSE)</f>
        <v>España</v>
      </c>
      <c r="BS197" s="66" t="str">
        <f t="shared" si="129"/>
        <v>Ciento</v>
      </c>
      <c r="BT197" s="66" t="str">
        <f t="shared" si="130"/>
        <v>Cero</v>
      </c>
      <c r="BU197" s="66" t="str">
        <f t="shared" si="131"/>
        <v>Cero</v>
      </c>
      <c r="BV197" s="137"/>
      <c r="BW197" s="51"/>
      <c r="BX197" s="137"/>
      <c r="BY197" s="143"/>
      <c r="BZ197" s="137"/>
      <c r="CA197" s="1112">
        <v>42919</v>
      </c>
      <c r="CB197" s="342">
        <v>42917</v>
      </c>
      <c r="CC197" s="342">
        <v>42917</v>
      </c>
      <c r="CD197" s="617" t="s">
        <v>199</v>
      </c>
      <c r="CE197" s="342">
        <v>42918</v>
      </c>
      <c r="CF197" s="617" t="s">
        <v>199</v>
      </c>
      <c r="CG197" s="342">
        <v>42922</v>
      </c>
      <c r="CH197" s="739"/>
      <c r="CI197" s="155">
        <v>1</v>
      </c>
      <c r="CJ197" s="67" t="s">
        <v>2409</v>
      </c>
      <c r="CK197" s="67" t="s">
        <v>2579</v>
      </c>
      <c r="CL197" s="102" t="str">
        <f t="shared" si="154"/>
        <v>TRANSPORTES FRIGORIFICS DEL SEGRE,SL_ ES_B25465535_DOT_EN_2sig</v>
      </c>
      <c r="CM197" s="102" t="str">
        <f t="shared" si="155"/>
        <v>TRANSPORTES FRIGORIFICS DEL SEGRE,SL_ES_B25465535_CPA_EN_2sig</v>
      </c>
      <c r="CN197" s="102" t="str">
        <f t="shared" si="156"/>
        <v>TRANSPORTES FRIGORIFICS DEL SEGRE,SL_ ES_B25465535_DOT_EN_2sig_stamped</v>
      </c>
      <c r="CO197" s="102" t="str">
        <f t="shared" si="157"/>
        <v>TRANSPORTES FRIGORIFICS DEL SEGRE,SL_ES_B25465535_DOT_EN_o</v>
      </c>
      <c r="CP197" s="102" t="str">
        <f t="shared" si="158"/>
        <v>TRANSPORTES FRIGORIFICS DEL SEGRE,SL_ES_B25465535_DOT_EN_o_stamped</v>
      </c>
      <c r="CQ197" s="102" t="str">
        <f t="shared" si="159"/>
        <v>TRANSPORTES FRIGORIFICS DEL SEGRE,SL_ES_B25465535_powers</v>
      </c>
      <c r="CR197" s="68" t="s">
        <v>49</v>
      </c>
      <c r="CS197" s="68" t="s">
        <v>49</v>
      </c>
      <c r="CT197" s="61" t="s">
        <v>49</v>
      </c>
      <c r="CU197" s="148">
        <f t="shared" si="139"/>
        <v>1</v>
      </c>
      <c r="CV197" s="56" t="b">
        <v>1</v>
      </c>
      <c r="CW197" s="56" t="b">
        <v>1</v>
      </c>
      <c r="CX197" s="52"/>
      <c r="CY197" s="148"/>
      <c r="CZ197" s="148"/>
      <c r="DA197" s="315"/>
      <c r="DB197" s="315"/>
      <c r="DC197" s="148"/>
      <c r="DD197" s="148"/>
      <c r="DE197" s="315"/>
      <c r="DF197" s="315"/>
      <c r="DG197" s="61"/>
      <c r="DH197" s="61"/>
      <c r="DI197" s="61"/>
      <c r="DJ197" s="315"/>
      <c r="DK197" s="315"/>
      <c r="DL197" s="61"/>
      <c r="DM197" s="163"/>
      <c r="DN197" s="157"/>
      <c r="DO197" s="331" t="s">
        <v>3001</v>
      </c>
      <c r="DP197" s="471"/>
      <c r="DQ197" s="971">
        <v>43143</v>
      </c>
      <c r="DR197" s="513"/>
      <c r="DS197" s="522"/>
      <c r="DT197" s="69" t="s">
        <v>49</v>
      </c>
      <c r="DU197" s="69"/>
      <c r="DV197" s="87"/>
      <c r="DW197" s="87"/>
      <c r="DX197" s="87"/>
      <c r="DY197" s="87"/>
      <c r="DZ197" s="87"/>
      <c r="EA197" s="359" t="str">
        <f t="shared" si="160"/>
        <v>173</v>
      </c>
      <c r="EB197" s="359">
        <v>173</v>
      </c>
      <c r="EC197" s="88"/>
      <c r="ED197" s="88"/>
      <c r="EE197" s="88" t="e">
        <f>IF(CX196=#REF!,"gleich","ungleich")</f>
        <v>#REF!</v>
      </c>
      <c r="EF197" s="186"/>
      <c r="EG197" s="186"/>
      <c r="EH197" s="186"/>
      <c r="EI197" s="186"/>
      <c r="EJ197" s="186"/>
      <c r="EK197" s="186"/>
      <c r="EL197" s="186"/>
      <c r="EM197" s="173"/>
      <c r="EN197" s="186"/>
      <c r="EO197" s="186"/>
      <c r="EP197" s="445"/>
      <c r="EQ197" s="382" t="s">
        <v>6088</v>
      </c>
      <c r="ER197" s="382" t="s">
        <v>6109</v>
      </c>
      <c r="ES197" s="382"/>
      <c r="ET197" s="108"/>
      <c r="EU197" s="182" t="str">
        <f t="shared" si="161"/>
        <v>TRANSPORTES FRIGORIFICS DEL SEGRE,SL, ES_B25465535_sinv.pdf</v>
      </c>
    </row>
    <row r="198" spans="1:151" ht="84">
      <c r="A198" s="1000" t="s">
        <v>530</v>
      </c>
      <c r="B198" s="638" t="s">
        <v>2221</v>
      </c>
      <c r="C198" s="338" t="s">
        <v>42</v>
      </c>
      <c r="D198" s="186" t="s">
        <v>2647</v>
      </c>
      <c r="E198" s="186" t="s">
        <v>44</v>
      </c>
      <c r="F198" s="186" t="s">
        <v>206</v>
      </c>
      <c r="G198" s="186"/>
      <c r="H198" s="186"/>
      <c r="I198" s="191" t="s">
        <v>46</v>
      </c>
      <c r="J198" s="191" t="s">
        <v>6738</v>
      </c>
      <c r="K198" s="191" t="s">
        <v>2648</v>
      </c>
      <c r="L198" s="571" t="s">
        <v>48</v>
      </c>
      <c r="M198" s="298"/>
      <c r="N198" s="846" t="s">
        <v>1679</v>
      </c>
      <c r="O198" s="384" t="s">
        <v>759</v>
      </c>
      <c r="P198" s="540">
        <v>11</v>
      </c>
      <c r="Q198" s="539">
        <v>1000</v>
      </c>
      <c r="R198" s="540">
        <v>0</v>
      </c>
      <c r="S198" s="338"/>
      <c r="T198" s="63"/>
      <c r="U198" s="63"/>
      <c r="V198" s="425">
        <v>0</v>
      </c>
      <c r="W198" s="425">
        <v>0</v>
      </c>
      <c r="X198" s="919">
        <v>0.75</v>
      </c>
      <c r="Y198" s="425">
        <v>2.5</v>
      </c>
      <c r="Z198" s="41" t="s">
        <v>45</v>
      </c>
      <c r="AA198" s="41" t="s">
        <v>45</v>
      </c>
      <c r="AB198" s="188" t="s">
        <v>3212</v>
      </c>
      <c r="AC198" s="13" t="s">
        <v>7377</v>
      </c>
      <c r="AD198" s="813" t="s">
        <v>5689</v>
      </c>
      <c r="AE198" s="723">
        <v>42928</v>
      </c>
      <c r="AF198" s="807" t="s">
        <v>1926</v>
      </c>
      <c r="AG198" s="419"/>
      <c r="AH198" s="927" t="s">
        <v>38</v>
      </c>
      <c r="AI198" s="63" t="s">
        <v>5764</v>
      </c>
      <c r="AJ198" s="63" t="str">
        <f t="shared" si="122"/>
        <v>NO</v>
      </c>
      <c r="AK198" s="64" t="str">
        <f>VLOOKUP(X198,aux!$G$1:$I$22,2,FALSE)</f>
        <v>zero point seven five</v>
      </c>
      <c r="AL198" s="64" t="str">
        <f>VLOOKUP(X198,aux!$G$1:$J$22,4,FALSE)</f>
        <v>null komma sieben fünf</v>
      </c>
      <c r="AM198" s="214">
        <f t="shared" si="141"/>
        <v>75</v>
      </c>
      <c r="AN198" s="214" t="str">
        <f>IF(INT(AM198)=AM198,EnglishNumber(AM198), _xlfn.CONCAT(EnglishNumber(INT(AM198)), " point ", EnglishNumber(ROUND(INT((AM198 - INT(AM198)) * 10),  0)), " ", EnglishNumber(ROUND((AM198 - INT(AM198))*100 - (INT((AM198-INT(AM198))*10)*10), 0))))</f>
        <v>seventy-five</v>
      </c>
      <c r="AO198" s="214" t="str">
        <f>IF(INT(AM198)=AM198,FctZahl_In_Worten(AM198), _xlfn.CONCAT(FctZahl_In_Worten(INT(AM198)), " komma ", FctZahl_In_Worten(ROUND(INT((AM198 - INT(AM198)) * 10),  0)), " ", FctZahl_In_Worten(ROUND((AM198 - INT(AM198))*100 - (INT((AM198-INT(AM198))*10)*10), 0))))</f>
        <v>fünfundsiebzig</v>
      </c>
      <c r="AP198" s="64" t="str">
        <f>EnglishNumber(Q198)</f>
        <v>one thousand</v>
      </c>
      <c r="AQ198" s="64" t="str">
        <f>FctZahl_In_Worten(Q198)</f>
        <v>eintausend</v>
      </c>
      <c r="AR198" s="64" t="str">
        <f>FctZahl_In_Worten(R198)</f>
        <v>null</v>
      </c>
      <c r="AS198" s="64" t="str">
        <f>VLOOKUP(V198,aux!$K$1:$M$11,2,FALSE)</f>
        <v>zero</v>
      </c>
      <c r="AT198" s="64" t="str">
        <f>VLOOKUP(W198,aux!$K$1:$M$11,2,FALSE)</f>
        <v>zero</v>
      </c>
      <c r="AU198" s="64" t="str">
        <f t="shared" si="142"/>
        <v>For</v>
      </c>
      <c r="AV198" s="49" t="str">
        <f t="shared" si="143"/>
        <v>MARIO PALACIOS ORTEGA , apoderado</v>
      </c>
      <c r="AW198" s="65" t="str">
        <f t="shared" si="144"/>
        <v>ES_F20434031_CPA_EN</v>
      </c>
      <c r="AX198" s="65" t="str">
        <f t="shared" si="145"/>
        <v>ES_F20434031_DoT_EN</v>
      </c>
      <c r="AY198" s="65" t="str">
        <f t="shared" si="146"/>
        <v>ES_F20434031_Dis_EN</v>
      </c>
      <c r="AZ198" s="65" t="str">
        <f t="shared" si="147"/>
        <v>ES_F20434031_CPA_DE</v>
      </c>
      <c r="BA198" s="65" t="str">
        <f t="shared" si="148"/>
        <v>ES_F20434031_DoT_DE</v>
      </c>
      <c r="BB198" s="65" t="str">
        <f t="shared" si="149"/>
        <v>ES_F20434031_CPA_ES</v>
      </c>
      <c r="BC198" s="215" t="str">
        <f t="shared" si="150"/>
        <v>ES_F20434031_DoT_ES</v>
      </c>
      <c r="BD198" s="65" t="str">
        <f t="shared" si="151"/>
        <v>TRANSPORTES GACELA IRUN, SCL</v>
      </c>
      <c r="BE198" s="64" t="str">
        <f>VLOOKUP(C198,aux!$A$1:$B$260,2,FALSE)</f>
        <v>Spain</v>
      </c>
      <c r="BF198" s="64" t="str">
        <f>VLOOKUP(C198,aux!$A$1:$C$260,3,FALSE)</f>
        <v>Spanien</v>
      </c>
      <c r="BG198" s="66" t="str">
        <f t="shared" si="152"/>
        <v>represented by  MARIO PALACIOS ORTEGA , apoderado</v>
      </c>
      <c r="BH198" s="66" t="str">
        <f t="shared" si="123"/>
        <v>representado por MARIO PALACIOS ORTEGA , apoderado</v>
      </c>
      <c r="BI198" s="66">
        <f t="shared" si="153"/>
        <v>1</v>
      </c>
      <c r="BJ198" s="66" t="str">
        <f t="shared" si="138"/>
        <v/>
      </c>
      <c r="BK198" s="66" t="str">
        <f t="shared" si="140"/>
        <v>and its</v>
      </c>
      <c r="BL198" s="66" t="str">
        <f t="shared" si="124"/>
        <v/>
      </c>
      <c r="BM198" s="66" t="str">
        <f t="shared" si="125"/>
        <v>und</v>
      </c>
      <c r="BN198" s="66" t="str">
        <f t="shared" si="126"/>
        <v/>
      </c>
      <c r="BO198" s="66" t="str">
        <f t="shared" si="127"/>
        <v>y su</v>
      </c>
      <c r="BP198" s="216" t="str">
        <f>VLOOKUP(X198,aux!$G$1:$I$22,3,FALSE)</f>
        <v>cero coma siete cinco</v>
      </c>
      <c r="BQ198" s="66" t="str">
        <f t="shared" si="128"/>
        <v>Por</v>
      </c>
      <c r="BR198" s="66" t="str">
        <f>VLOOKUP(C198,aux!$D$1:$E$307,2,FALSE)</f>
        <v>España</v>
      </c>
      <c r="BS198" s="66" t="str">
        <f t="shared" si="129"/>
        <v>Un Mil</v>
      </c>
      <c r="BT198" s="66" t="str">
        <f t="shared" si="130"/>
        <v>Cero</v>
      </c>
      <c r="BU198" s="66" t="str">
        <f t="shared" si="131"/>
        <v>Cero</v>
      </c>
      <c r="BV198" s="137"/>
      <c r="BW198" s="51"/>
      <c r="BX198" s="137"/>
      <c r="BY198" s="143"/>
      <c r="BZ198" s="137"/>
      <c r="CA198" s="1112">
        <v>42921</v>
      </c>
      <c r="CB198" s="615">
        <v>42921</v>
      </c>
      <c r="CC198" s="342">
        <v>42920</v>
      </c>
      <c r="CD198" s="617" t="s">
        <v>199</v>
      </c>
      <c r="CE198" s="342">
        <v>42921</v>
      </c>
      <c r="CF198" s="617" t="s">
        <v>199</v>
      </c>
      <c r="CG198" s="342">
        <v>42922</v>
      </c>
      <c r="CH198" s="497"/>
      <c r="CI198" s="155">
        <v>1</v>
      </c>
      <c r="CJ198" s="67" t="s">
        <v>2410</v>
      </c>
      <c r="CK198" s="67" t="s">
        <v>2580</v>
      </c>
      <c r="CL198" s="102" t="str">
        <f t="shared" si="154"/>
        <v>TRANSPORTES GACELA IRUN, SCL_ ES_F20434031_DOT_EN_2sig</v>
      </c>
      <c r="CM198" s="102" t="str">
        <f t="shared" si="155"/>
        <v>TRANSPORTES GACELA IRUN, SCL_ES_F20434031_CPA_EN_2sig</v>
      </c>
      <c r="CN198" s="102" t="str">
        <f t="shared" si="156"/>
        <v>TRANSPORTES GACELA IRUN, SCL_ ES_F20434031_DOT_EN_2sig_stamped</v>
      </c>
      <c r="CO198" s="102" t="str">
        <f t="shared" si="157"/>
        <v>TRANSPORTES GACELA IRUN, SCL_ES_F20434031_DOT_EN_o</v>
      </c>
      <c r="CP198" s="102" t="str">
        <f t="shared" si="158"/>
        <v>TRANSPORTES GACELA IRUN, SCL_ES_F20434031_DOT_EN_o_stamped</v>
      </c>
      <c r="CQ198" s="102" t="str">
        <f t="shared" si="159"/>
        <v>TRANSPORTES GACELA IRUN, SCL_ES_F20434031_powers</v>
      </c>
      <c r="CR198" s="68" t="s">
        <v>49</v>
      </c>
      <c r="CS198" s="68" t="s">
        <v>49</v>
      </c>
      <c r="CT198" s="79" t="s">
        <v>1919</v>
      </c>
      <c r="CU198" s="148">
        <f t="shared" si="139"/>
        <v>1</v>
      </c>
      <c r="CV198" s="56" t="b">
        <v>1</v>
      </c>
      <c r="CW198" s="56" t="b">
        <v>1</v>
      </c>
      <c r="CX198" s="52"/>
      <c r="CY198" s="148"/>
      <c r="CZ198" s="148"/>
      <c r="DA198" s="315"/>
      <c r="DB198" s="315"/>
      <c r="DC198" s="148"/>
      <c r="DD198" s="148"/>
      <c r="DE198" s="315"/>
      <c r="DF198" s="315"/>
      <c r="DG198" s="61"/>
      <c r="DH198" s="61"/>
      <c r="DI198" s="61"/>
      <c r="DJ198" s="315"/>
      <c r="DK198" s="315"/>
      <c r="DL198" s="61"/>
      <c r="DM198" s="161"/>
      <c r="DN198" s="148"/>
      <c r="DO198" s="315" t="s">
        <v>2632</v>
      </c>
      <c r="DP198" s="338"/>
      <c r="DQ198" s="940"/>
      <c r="DR198" s="342"/>
      <c r="DS198" s="522"/>
      <c r="DT198" s="69" t="s">
        <v>49</v>
      </c>
      <c r="DU198" s="69"/>
      <c r="DV198" s="87"/>
      <c r="DW198" s="87"/>
      <c r="DX198" s="87"/>
      <c r="DY198" s="87"/>
      <c r="DZ198" s="87"/>
      <c r="EA198" s="359" t="str">
        <f t="shared" si="160"/>
        <v>174</v>
      </c>
      <c r="EB198" s="359">
        <v>174</v>
      </c>
      <c r="EC198" s="88"/>
      <c r="ED198" s="88"/>
      <c r="EE198" s="88" t="e">
        <f>IF(CX197=#REF!,"gleich","ungleich")</f>
        <v>#REF!</v>
      </c>
      <c r="EF198" s="186"/>
      <c r="EG198" s="186"/>
      <c r="EH198" s="186"/>
      <c r="EI198" s="186"/>
      <c r="EJ198" s="186"/>
      <c r="EK198" s="186"/>
      <c r="EL198" s="186"/>
      <c r="EM198" s="173"/>
      <c r="EN198" s="186"/>
      <c r="EO198" s="186"/>
      <c r="EP198" s="445"/>
      <c r="EQ198" s="382" t="s">
        <v>6088</v>
      </c>
      <c r="ER198" s="382" t="s">
        <v>6109</v>
      </c>
      <c r="ES198" s="382"/>
      <c r="ET198" s="108"/>
      <c r="EU198" s="182" t="str">
        <f t="shared" si="161"/>
        <v>TRANSPORTES GACELA IRUN, SCL, ES_F20434031_sinv.pdf</v>
      </c>
    </row>
    <row r="199" spans="1:151" ht="96">
      <c r="A199" s="1000" t="s">
        <v>718</v>
      </c>
      <c r="B199" s="638" t="s">
        <v>2213</v>
      </c>
      <c r="C199" s="338" t="s">
        <v>42</v>
      </c>
      <c r="D199" s="186" t="s">
        <v>720</v>
      </c>
      <c r="E199" s="186" t="s">
        <v>721</v>
      </c>
      <c r="F199" s="186" t="s">
        <v>200</v>
      </c>
      <c r="G199" s="186" t="s">
        <v>722</v>
      </c>
      <c r="H199" s="186" t="s">
        <v>200</v>
      </c>
      <c r="I199" s="191"/>
      <c r="J199" s="191" t="s">
        <v>2036</v>
      </c>
      <c r="K199" s="191" t="s">
        <v>2790</v>
      </c>
      <c r="L199" s="571" t="s">
        <v>724</v>
      </c>
      <c r="N199" s="846" t="s">
        <v>2113</v>
      </c>
      <c r="O199" s="384" t="s">
        <v>229</v>
      </c>
      <c r="P199" s="540">
        <v>110</v>
      </c>
      <c r="Q199" s="539">
        <v>1000</v>
      </c>
      <c r="R199" s="540">
        <v>0</v>
      </c>
      <c r="S199" s="338"/>
      <c r="T199" s="63"/>
      <c r="U199" s="63"/>
      <c r="V199" s="425">
        <v>100</v>
      </c>
      <c r="W199" s="425">
        <v>50</v>
      </c>
      <c r="X199" s="919">
        <v>0.7</v>
      </c>
      <c r="Y199" s="425">
        <v>2.5</v>
      </c>
      <c r="Z199" s="41" t="s">
        <v>45</v>
      </c>
      <c r="AA199" s="41" t="s">
        <v>45</v>
      </c>
      <c r="AB199" s="188" t="s">
        <v>3212</v>
      </c>
      <c r="AC199" s="13" t="s">
        <v>7377</v>
      </c>
      <c r="AD199" s="813" t="s">
        <v>5689</v>
      </c>
      <c r="AE199" s="723">
        <v>42928</v>
      </c>
      <c r="AF199" s="186" t="s">
        <v>5382</v>
      </c>
      <c r="AG199" s="419"/>
      <c r="AH199" s="927" t="s">
        <v>38</v>
      </c>
      <c r="AI199" s="63" t="s">
        <v>5764</v>
      </c>
      <c r="AJ199" s="63" t="str">
        <f t="shared" si="122"/>
        <v>NO</v>
      </c>
      <c r="AK199" s="64" t="str">
        <f>VLOOKUP(X199,aux!$G$1:$I$22,2,FALSE)</f>
        <v>zero point seven</v>
      </c>
      <c r="AL199" s="64" t="str">
        <f>VLOOKUP(X199,aux!$G$1:$J$22,4,FALSE)</f>
        <v>null komma sieben</v>
      </c>
      <c r="AM199" s="214">
        <f t="shared" si="141"/>
        <v>70</v>
      </c>
      <c r="AN199" s="214" t="str">
        <f>IF(INT(AM199)=AM199,EnglishNumber(AM199), _xlfn.CONCAT(EnglishNumber(INT(AM199)), " point ", EnglishNumber(ROUND(INT((AM199 - INT(AM199)) * 10),  0)), " ", EnglishNumber(ROUND((AM199 - INT(AM199))*100 - (INT((AM199-INT(AM199))*10)*10), 0))))</f>
        <v>seventy</v>
      </c>
      <c r="AO199" s="214" t="str">
        <f>IF(INT(AM199)=AM199,FctZahl_In_Worten(AM199), _xlfn.CONCAT(FctZahl_In_Worten(INT(AM199)), " komma ", FctZahl_In_Worten(ROUND(INT((AM199 - INT(AM199)) * 10),  0)), " ", FctZahl_In_Worten(ROUND((AM199 - INT(AM199))*100 - (INT((AM199-INT(AM199))*10)*10), 0))))</f>
        <v>siebzig</v>
      </c>
      <c r="AP199" s="64" t="str">
        <f>EnglishNumber(Q199)</f>
        <v>one thousand</v>
      </c>
      <c r="AQ199" s="64" t="str">
        <f>FctZahl_In_Worten(Q199)</f>
        <v>eintausend</v>
      </c>
      <c r="AR199" s="64" t="str">
        <f>FctZahl_In_Worten(R199)</f>
        <v>null</v>
      </c>
      <c r="AS199" s="64" t="str">
        <f>VLOOKUP(V199,aux!$K$1:$M$11,2,FALSE)</f>
        <v>one hundred</v>
      </c>
      <c r="AT199" s="64" t="str">
        <f>VLOOKUP(W199,aux!$K$1:$M$11,2,FALSE)</f>
        <v>fifty</v>
      </c>
      <c r="AU199" s="64" t="str">
        <f t="shared" si="142"/>
        <v>For</v>
      </c>
      <c r="AV199" s="49" t="str">
        <f t="shared" si="143"/>
        <v>Luis Portal Garcia , administrador mancomunado and Miguel Alejandro Garcia Portal, administrador mancomunado</v>
      </c>
      <c r="AW199" s="65" t="str">
        <f t="shared" si="144"/>
        <v>ES_B83486134_CPA_EN</v>
      </c>
      <c r="AX199" s="65" t="str">
        <f t="shared" si="145"/>
        <v>ES_B83486134_DoT_EN</v>
      </c>
      <c r="AY199" s="65" t="str">
        <f t="shared" si="146"/>
        <v>ES_B83486134_Dis_EN</v>
      </c>
      <c r="AZ199" s="65" t="str">
        <f t="shared" si="147"/>
        <v>ES_B83486134_CPA_DE</v>
      </c>
      <c r="BA199" s="65" t="str">
        <f t="shared" si="148"/>
        <v>ES_B83486134_DoT_DE</v>
      </c>
      <c r="BB199" s="65" t="str">
        <f t="shared" si="149"/>
        <v>ES_B83486134_CPA_ES</v>
      </c>
      <c r="BC199" s="215" t="str">
        <f t="shared" si="150"/>
        <v>ES_B83486134_DoT_ES</v>
      </c>
      <c r="BD199" s="65" t="str">
        <f t="shared" si="151"/>
        <v>TRANSPORTES GARCIA PORTAL SL</v>
      </c>
      <c r="BE199" s="64" t="str">
        <f>VLOOKUP(C199,aux!$A$1:$B$260,2,FALSE)</f>
        <v>Spain</v>
      </c>
      <c r="BF199" s="64" t="str">
        <f>VLOOKUP(C199,aux!$A$1:$C$260,3,FALSE)</f>
        <v>Spanien</v>
      </c>
      <c r="BG199" s="66" t="str">
        <f t="shared" si="152"/>
        <v>represented by  Luis Portal Garcia , administrador mancomunado and Miguel Alejandro Garcia Portal, administrador mancomunado</v>
      </c>
      <c r="BH199" s="66" t="str">
        <f t="shared" si="123"/>
        <v>representado por Luis Portal Garcia , administrador mancomunado and Miguel Alejandro Garcia Portal, administrador mancomunado</v>
      </c>
      <c r="BI199" s="66">
        <f t="shared" si="153"/>
        <v>2</v>
      </c>
      <c r="BJ199" s="66" t="str">
        <f t="shared" si="138"/>
        <v>and its</v>
      </c>
      <c r="BK199" s="66"/>
      <c r="BL199" s="66" t="str">
        <f t="shared" si="124"/>
        <v>und</v>
      </c>
      <c r="BM199" s="66" t="str">
        <f t="shared" si="125"/>
        <v/>
      </c>
      <c r="BN199" s="66" t="str">
        <f t="shared" si="126"/>
        <v>y su</v>
      </c>
      <c r="BO199" s="66" t="str">
        <f t="shared" si="127"/>
        <v/>
      </c>
      <c r="BP199" s="216" t="str">
        <f>VLOOKUP(X199,aux!$G$1:$I$22,3,FALSE)</f>
        <v xml:space="preserve">cero coma siete </v>
      </c>
      <c r="BQ199" s="66" t="str">
        <f t="shared" si="128"/>
        <v>Por</v>
      </c>
      <c r="BR199" s="66" t="str">
        <f>VLOOKUP(C199,aux!$D$1:$E$307,2,FALSE)</f>
        <v>España</v>
      </c>
      <c r="BS199" s="66" t="str">
        <f t="shared" si="129"/>
        <v>Un Mil</v>
      </c>
      <c r="BT199" s="66" t="str">
        <f t="shared" si="130"/>
        <v>Ciento</v>
      </c>
      <c r="BU199" s="66" t="str">
        <f t="shared" si="131"/>
        <v>Cincuenta</v>
      </c>
      <c r="BV199" s="137"/>
      <c r="BW199" s="51"/>
      <c r="BX199" s="137"/>
      <c r="BY199" s="143"/>
      <c r="BZ199" s="137"/>
      <c r="CA199" s="1112">
        <v>42921</v>
      </c>
      <c r="CB199" s="342">
        <v>42921</v>
      </c>
      <c r="CC199" s="342">
        <v>42922</v>
      </c>
      <c r="CD199" s="617" t="s">
        <v>199</v>
      </c>
      <c r="CE199" s="342">
        <v>42923</v>
      </c>
      <c r="CF199" s="617" t="s">
        <v>199</v>
      </c>
      <c r="CG199" s="342">
        <v>42923</v>
      </c>
      <c r="CH199" s="497"/>
      <c r="CI199" s="155">
        <v>2</v>
      </c>
      <c r="CJ199" s="67" t="s">
        <v>2411</v>
      </c>
      <c r="CK199" s="67" t="s">
        <v>2581</v>
      </c>
      <c r="CL199" s="102" t="str">
        <f t="shared" si="154"/>
        <v>TRANSPORTES GARCIA PORTAL SL_ ES_B83486134_DOT_EN_2sig</v>
      </c>
      <c r="CM199" s="102" t="str">
        <f t="shared" si="155"/>
        <v>TRANSPORTES GARCIA PORTAL SL_ES_B83486134_CPA_EN_2sig</v>
      </c>
      <c r="CN199" s="102" t="str">
        <f t="shared" si="156"/>
        <v>TRANSPORTES GARCIA PORTAL SL_ ES_B83486134_DOT_EN_2sig_stamped</v>
      </c>
      <c r="CO199" s="102" t="str">
        <f t="shared" si="157"/>
        <v>TRANSPORTES GARCIA PORTAL SL_ES_B83486134_DOT_EN_o</v>
      </c>
      <c r="CP199" s="102" t="str">
        <f t="shared" si="158"/>
        <v>TRANSPORTES GARCIA PORTAL SL_ES_B83486134_DOT_EN_o_stamped</v>
      </c>
      <c r="CQ199" s="102" t="str">
        <f t="shared" si="159"/>
        <v>TRANSPORTES GARCIA PORTAL SL_ES_B83486134_powers</v>
      </c>
      <c r="CR199" s="68" t="s">
        <v>49</v>
      </c>
      <c r="CS199" s="68" t="s">
        <v>49</v>
      </c>
      <c r="CT199" s="61" t="s">
        <v>49</v>
      </c>
      <c r="CU199" s="148">
        <f t="shared" si="139"/>
        <v>1</v>
      </c>
      <c r="CV199" s="56" t="b">
        <v>1</v>
      </c>
      <c r="CW199" s="56" t="b">
        <v>1</v>
      </c>
      <c r="CX199" s="52"/>
      <c r="CY199" s="148"/>
      <c r="CZ199" s="148"/>
      <c r="DA199" s="315"/>
      <c r="DB199" s="315"/>
      <c r="DC199" s="148"/>
      <c r="DD199" s="148"/>
      <c r="DE199" s="315"/>
      <c r="DF199" s="315"/>
      <c r="DG199" s="61"/>
      <c r="DH199" s="61"/>
      <c r="DI199" s="61"/>
      <c r="DJ199" s="315"/>
      <c r="DK199" s="315"/>
      <c r="DL199" s="61"/>
      <c r="DM199" s="161"/>
      <c r="DN199" s="148"/>
      <c r="DO199" s="315"/>
      <c r="DP199" s="338"/>
      <c r="DQ199" s="940"/>
      <c r="DR199" s="342"/>
      <c r="DS199" s="522"/>
      <c r="DT199" s="69" t="s">
        <v>49</v>
      </c>
      <c r="DU199" s="69"/>
      <c r="DV199" s="87"/>
      <c r="DW199" s="87"/>
      <c r="DX199" s="87"/>
      <c r="DY199" s="87"/>
      <c r="DZ199" s="87"/>
      <c r="EA199" s="359" t="str">
        <f t="shared" si="160"/>
        <v>175</v>
      </c>
      <c r="EB199" s="359">
        <v>175</v>
      </c>
      <c r="EC199" s="88"/>
      <c r="ED199" s="88"/>
      <c r="EE199" s="88" t="e">
        <f>IF(CX198=#REF!,"gleich","ungleich")</f>
        <v>#REF!</v>
      </c>
      <c r="EF199" s="186"/>
      <c r="EG199" s="186"/>
      <c r="EH199" s="186"/>
      <c r="EI199" s="186"/>
      <c r="EJ199" s="186"/>
      <c r="EK199" s="186"/>
      <c r="EL199" s="186"/>
      <c r="EM199" s="173"/>
      <c r="EN199" s="186"/>
      <c r="EO199" s="186"/>
      <c r="EP199" s="445"/>
      <c r="EQ199" s="382" t="s">
        <v>6088</v>
      </c>
      <c r="ER199" s="382" t="s">
        <v>6109</v>
      </c>
      <c r="ES199" s="382"/>
      <c r="ET199" s="108"/>
      <c r="EU199" s="182" t="str">
        <f t="shared" si="161"/>
        <v>TRANSPORTES GARCIA PORTAL SL, ES_B83486134_sinv.pdf</v>
      </c>
    </row>
    <row r="200" spans="1:151" ht="72">
      <c r="A200" s="1000" t="s">
        <v>109</v>
      </c>
      <c r="B200" s="638" t="s">
        <v>2125</v>
      </c>
      <c r="C200" s="338" t="s">
        <v>42</v>
      </c>
      <c r="D200" s="186" t="s">
        <v>3272</v>
      </c>
      <c r="E200" s="186" t="s">
        <v>113</v>
      </c>
      <c r="F200" s="186" t="s">
        <v>112</v>
      </c>
      <c r="G200" s="186"/>
      <c r="H200" s="186"/>
      <c r="I200" s="191" t="s">
        <v>5503</v>
      </c>
      <c r="J200" s="191" t="s">
        <v>5500</v>
      </c>
      <c r="K200" s="191" t="s">
        <v>5501</v>
      </c>
      <c r="L200" s="571" t="s">
        <v>79</v>
      </c>
      <c r="N200" s="846" t="s">
        <v>1944</v>
      </c>
      <c r="O200" s="384" t="s">
        <v>80</v>
      </c>
      <c r="P200" s="540">
        <v>75</v>
      </c>
      <c r="Q200" s="539">
        <v>1000</v>
      </c>
      <c r="R200" s="540">
        <v>0</v>
      </c>
      <c r="S200" s="338"/>
      <c r="T200" s="63"/>
      <c r="U200" s="63"/>
      <c r="V200" s="425">
        <v>0</v>
      </c>
      <c r="W200" s="425">
        <v>0</v>
      </c>
      <c r="X200" s="919">
        <v>0.75</v>
      </c>
      <c r="Y200" s="425">
        <v>2.5</v>
      </c>
      <c r="Z200" s="41" t="s">
        <v>45</v>
      </c>
      <c r="AA200" s="41" t="s">
        <v>45</v>
      </c>
      <c r="AB200" s="188" t="s">
        <v>3212</v>
      </c>
      <c r="AC200" s="13" t="s">
        <v>7377</v>
      </c>
      <c r="AD200" s="813" t="s">
        <v>5689</v>
      </c>
      <c r="AE200" s="723">
        <v>42928</v>
      </c>
      <c r="AF200" s="356"/>
      <c r="AG200" s="419"/>
      <c r="AH200" s="927" t="s">
        <v>38</v>
      </c>
      <c r="AI200" s="63" t="s">
        <v>5764</v>
      </c>
      <c r="AJ200" s="63" t="str">
        <f t="shared" si="122"/>
        <v>NO</v>
      </c>
      <c r="AK200" s="64" t="str">
        <f>VLOOKUP(X200,aux!$G$1:$I$22,2,FALSE)</f>
        <v>zero point seven five</v>
      </c>
      <c r="AL200" s="64" t="str">
        <f>VLOOKUP(X200,aux!$G$1:$J$22,4,FALSE)</f>
        <v>null komma sieben fünf</v>
      </c>
      <c r="AM200" s="214">
        <f t="shared" si="141"/>
        <v>75</v>
      </c>
      <c r="AN200" s="214" t="str">
        <f>IF(INT(AM200)=AM200,EnglishNumber(AM200), _xlfn.CONCAT(EnglishNumber(INT(AM200)), " point ", EnglishNumber(ROUND(INT((AM200 - INT(AM200)) * 10),  0)), " ", EnglishNumber(ROUND((AM200 - INT(AM200))*100 - (INT((AM200-INT(AM200))*10)*10), 0))))</f>
        <v>seventy-five</v>
      </c>
      <c r="AO200" s="214" t="str">
        <f>IF(INT(AM200)=AM200,FctZahl_In_Worten(AM200), _xlfn.CONCAT(FctZahl_In_Worten(INT(AM200)), " komma ", FctZahl_In_Worten(ROUND(INT((AM200 - INT(AM200)) * 10),  0)), " ", FctZahl_In_Worten(ROUND((AM200 - INT(AM200))*100 - (INT((AM200-INT(AM200))*10)*10), 0))))</f>
        <v>fünfundsiebzig</v>
      </c>
      <c r="AP200" s="64" t="str">
        <f>EnglishNumber(Q200)</f>
        <v>one thousand</v>
      </c>
      <c r="AQ200" s="64" t="str">
        <f>FctZahl_In_Worten(Q200)</f>
        <v>eintausend</v>
      </c>
      <c r="AR200" s="64" t="str">
        <f>FctZahl_In_Worten(R200)</f>
        <v>null</v>
      </c>
      <c r="AS200" s="64" t="str">
        <f>VLOOKUP(V200,aux!$K$1:$M$11,2,FALSE)</f>
        <v>zero</v>
      </c>
      <c r="AT200" s="64" t="str">
        <f>VLOOKUP(W200,aux!$K$1:$M$11,2,FALSE)</f>
        <v>zero</v>
      </c>
      <c r="AU200" s="64" t="str">
        <f t="shared" si="142"/>
        <v>For</v>
      </c>
      <c r="AV200" s="49" t="str">
        <f t="shared" si="143"/>
        <v>JESUS MANUEL GARCIA RODRIGUEZ, consejero presidente y consejero delegado</v>
      </c>
      <c r="AW200" s="65" t="str">
        <f t="shared" si="144"/>
        <v>ES_A09044751_CPA_EN</v>
      </c>
      <c r="AX200" s="65" t="str">
        <f t="shared" si="145"/>
        <v>ES_A09044751_DoT_EN</v>
      </c>
      <c r="AY200" s="65" t="str">
        <f t="shared" si="146"/>
        <v>ES_A09044751_Dis_EN</v>
      </c>
      <c r="AZ200" s="65" t="str">
        <f t="shared" si="147"/>
        <v>ES_A09044751_CPA_DE</v>
      </c>
      <c r="BA200" s="65" t="str">
        <f t="shared" si="148"/>
        <v>ES_A09044751_DoT_DE</v>
      </c>
      <c r="BB200" s="65" t="str">
        <f t="shared" si="149"/>
        <v>ES_A09044751_CPA_ES</v>
      </c>
      <c r="BC200" s="215" t="str">
        <f t="shared" si="150"/>
        <v>ES_A09044751_DoT_ES</v>
      </c>
      <c r="BD200" s="65" t="str">
        <f t="shared" si="151"/>
        <v>TRANSPORTES GARME, SA</v>
      </c>
      <c r="BE200" s="64" t="str">
        <f>VLOOKUP(C200,aux!$A$1:$B$260,2,FALSE)</f>
        <v>Spain</v>
      </c>
      <c r="BF200" s="64" t="str">
        <f>VLOOKUP(C200,aux!$A$1:$C$260,3,FALSE)</f>
        <v>Spanien</v>
      </c>
      <c r="BG200" s="66" t="str">
        <f t="shared" si="152"/>
        <v>represented by  JESUS MANUEL GARCIA RODRIGUEZ, consejero presidente y consejero delegado</v>
      </c>
      <c r="BH200" s="66" t="str">
        <f t="shared" si="123"/>
        <v>representado por JESUS MANUEL GARCIA RODRIGUEZ, consejero presidente y consejero delegado</v>
      </c>
      <c r="BI200" s="66">
        <f t="shared" si="153"/>
        <v>1</v>
      </c>
      <c r="BJ200" s="66" t="str">
        <f t="shared" si="138"/>
        <v/>
      </c>
      <c r="BK200" s="66" t="str">
        <f>IF(I200="","","and its")</f>
        <v>and its</v>
      </c>
      <c r="BL200" s="66" t="str">
        <f t="shared" si="124"/>
        <v/>
      </c>
      <c r="BM200" s="66" t="str">
        <f t="shared" si="125"/>
        <v>und</v>
      </c>
      <c r="BN200" s="66" t="str">
        <f t="shared" si="126"/>
        <v/>
      </c>
      <c r="BO200" s="66" t="str">
        <f t="shared" si="127"/>
        <v>y su</v>
      </c>
      <c r="BP200" s="216" t="str">
        <f>VLOOKUP(X200,aux!$G$1:$I$22,3,FALSE)</f>
        <v>cero coma siete cinco</v>
      </c>
      <c r="BQ200" s="66" t="str">
        <f t="shared" si="128"/>
        <v>Por</v>
      </c>
      <c r="BR200" s="66" t="str">
        <f>VLOOKUP(C200,aux!$D$1:$E$307,2,FALSE)</f>
        <v>España</v>
      </c>
      <c r="BS200" s="66" t="str">
        <f t="shared" si="129"/>
        <v>Un Mil</v>
      </c>
      <c r="BT200" s="66" t="str">
        <f t="shared" si="130"/>
        <v>Cero</v>
      </c>
      <c r="BU200" s="66" t="str">
        <f t="shared" si="131"/>
        <v>Cero</v>
      </c>
      <c r="BV200" s="137"/>
      <c r="BW200" s="51"/>
      <c r="BX200" s="137"/>
      <c r="BY200" s="143"/>
      <c r="BZ200" s="137"/>
      <c r="CA200" s="1112">
        <v>42919</v>
      </c>
      <c r="CB200" s="342">
        <v>42917</v>
      </c>
      <c r="CC200" s="342">
        <v>42920</v>
      </c>
      <c r="CD200" s="806">
        <v>0.5</v>
      </c>
      <c r="CE200" s="342">
        <v>42921</v>
      </c>
      <c r="CF200" s="806">
        <v>0.5</v>
      </c>
      <c r="CG200" s="342">
        <v>42922</v>
      </c>
      <c r="CH200" s="497"/>
      <c r="CI200" s="155"/>
      <c r="CJ200" s="67" t="s">
        <v>2412</v>
      </c>
      <c r="CK200" s="67" t="s">
        <v>2582</v>
      </c>
      <c r="CL200" s="102" t="str">
        <f t="shared" si="154"/>
        <v>TRANSPORTES GARME, SA_ ES_A09044751_DOT_EN_2sig</v>
      </c>
      <c r="CM200" s="102" t="str">
        <f t="shared" si="155"/>
        <v>TRANSPORTES GARME, SA_ES_A09044751_CPA_EN_2sig</v>
      </c>
      <c r="CN200" s="102" t="str">
        <f t="shared" si="156"/>
        <v>TRANSPORTES GARME, SA_ ES_A09044751_DOT_EN_2sig_stamped</v>
      </c>
      <c r="CO200" s="102" t="str">
        <f t="shared" si="157"/>
        <v>TRANSPORTES GARME, SA_ES_A09044751_DOT_EN_o</v>
      </c>
      <c r="CP200" s="102" t="str">
        <f t="shared" si="158"/>
        <v>TRANSPORTES GARME, SA_ES_A09044751_DOT_EN_o_stamped</v>
      </c>
      <c r="CQ200" s="102" t="str">
        <f t="shared" si="159"/>
        <v>TRANSPORTES GARME, SA_ES_A09044751_powers</v>
      </c>
      <c r="CR200" s="68" t="s">
        <v>49</v>
      </c>
      <c r="CS200" s="68" t="s">
        <v>49</v>
      </c>
      <c r="CT200" s="61" t="s">
        <v>49</v>
      </c>
      <c r="CU200" s="148">
        <f t="shared" si="139"/>
        <v>1</v>
      </c>
      <c r="CV200" s="56" t="b">
        <v>1</v>
      </c>
      <c r="CW200" s="56" t="b">
        <v>1</v>
      </c>
      <c r="CX200" s="52"/>
      <c r="CY200" s="148"/>
      <c r="CZ200" s="148"/>
      <c r="DA200" s="315"/>
      <c r="DB200" s="315"/>
      <c r="DC200" s="148"/>
      <c r="DD200" s="148"/>
      <c r="DE200" s="315"/>
      <c r="DF200" s="315"/>
      <c r="DG200" s="61"/>
      <c r="DH200" s="61"/>
      <c r="DI200" s="61"/>
      <c r="DJ200" s="315"/>
      <c r="DK200" s="315"/>
      <c r="DL200" s="61"/>
      <c r="DM200" s="161"/>
      <c r="DN200" s="148"/>
      <c r="DO200" s="315" t="s">
        <v>5355</v>
      </c>
      <c r="DP200" s="338"/>
      <c r="DQ200" s="940"/>
      <c r="DR200" s="342"/>
      <c r="DS200" s="522"/>
      <c r="DT200" s="69" t="s">
        <v>49</v>
      </c>
      <c r="DU200" s="69"/>
      <c r="DV200" s="87"/>
      <c r="DW200" s="87"/>
      <c r="DX200" s="87"/>
      <c r="DY200" s="87"/>
      <c r="DZ200" s="87"/>
      <c r="EA200" s="359" t="str">
        <f t="shared" si="160"/>
        <v>176</v>
      </c>
      <c r="EB200" s="359">
        <v>176</v>
      </c>
      <c r="EC200" s="88"/>
      <c r="ED200" s="88"/>
      <c r="EE200" s="88" t="e">
        <f>IF(CX199=#REF!,"gleich","ungleich")</f>
        <v>#REF!</v>
      </c>
      <c r="EF200" s="186"/>
      <c r="EG200" s="186"/>
      <c r="EH200" s="186"/>
      <c r="EI200" s="186"/>
      <c r="EJ200" s="186"/>
      <c r="EK200" s="186"/>
      <c r="EL200" s="186"/>
      <c r="EM200" s="173"/>
      <c r="EN200" s="186"/>
      <c r="EO200" s="186"/>
      <c r="EP200" s="445"/>
      <c r="EQ200" s="382" t="s">
        <v>6089</v>
      </c>
      <c r="ER200" s="382" t="s">
        <v>6111</v>
      </c>
      <c r="ES200" s="382"/>
      <c r="ET200" s="108"/>
      <c r="EU200" s="182" t="str">
        <f t="shared" si="161"/>
        <v>TRANSPORTES GARME, S.A., ES_A09044751_sinv.pdf</v>
      </c>
    </row>
    <row r="201" spans="1:151" ht="195">
      <c r="A201" s="1000" t="s">
        <v>977</v>
      </c>
      <c r="B201" s="638" t="s">
        <v>2139</v>
      </c>
      <c r="C201" s="338" t="s">
        <v>42</v>
      </c>
      <c r="D201" s="186" t="s">
        <v>979</v>
      </c>
      <c r="E201" s="186" t="s">
        <v>980</v>
      </c>
      <c r="F201" s="186" t="s">
        <v>452</v>
      </c>
      <c r="G201" s="186"/>
      <c r="H201" s="186"/>
      <c r="I201" s="191" t="s">
        <v>2625</v>
      </c>
      <c r="J201" s="191">
        <v>0</v>
      </c>
      <c r="K201" s="1164" t="s">
        <v>7531</v>
      </c>
      <c r="L201" s="571" t="s">
        <v>2749</v>
      </c>
      <c r="N201" s="846" t="s">
        <v>1781</v>
      </c>
      <c r="O201" s="384" t="s">
        <v>141</v>
      </c>
      <c r="P201" s="540"/>
      <c r="Q201" s="539">
        <v>200</v>
      </c>
      <c r="R201" s="540">
        <v>0</v>
      </c>
      <c r="S201" s="338"/>
      <c r="T201" s="63"/>
      <c r="U201" s="63"/>
      <c r="V201" s="425">
        <v>100</v>
      </c>
      <c r="W201" s="425">
        <v>50</v>
      </c>
      <c r="X201" s="919">
        <v>0.7</v>
      </c>
      <c r="Y201" s="425">
        <v>2.5</v>
      </c>
      <c r="Z201" s="41" t="s">
        <v>45</v>
      </c>
      <c r="AA201" s="41" t="s">
        <v>45</v>
      </c>
      <c r="AB201" s="188" t="s">
        <v>3212</v>
      </c>
      <c r="AC201" s="13" t="s">
        <v>7377</v>
      </c>
      <c r="AD201" s="813" t="s">
        <v>5689</v>
      </c>
      <c r="AE201" s="723" t="s">
        <v>7697</v>
      </c>
      <c r="AF201" s="807" t="s">
        <v>5581</v>
      </c>
      <c r="AG201" s="419"/>
      <c r="AH201" s="927" t="s">
        <v>38</v>
      </c>
      <c r="AI201" s="63" t="s">
        <v>5764</v>
      </c>
      <c r="AJ201" s="63" t="str">
        <f t="shared" si="122"/>
        <v>NO</v>
      </c>
      <c r="AK201" s="64" t="str">
        <f>VLOOKUP(X201,aux!$G$1:$I$22,2,FALSE)</f>
        <v>zero point seven</v>
      </c>
      <c r="AL201" s="64" t="str">
        <f>VLOOKUP(X201,aux!$G$1:$J$22,4,FALSE)</f>
        <v>null komma sieben</v>
      </c>
      <c r="AM201" s="214">
        <f t="shared" si="141"/>
        <v>70</v>
      </c>
      <c r="AN201" s="214" t="str">
        <f>IF(INT(AM201)=AM201,EnglishNumber(AM201), _xlfn.CONCAT(EnglishNumber(INT(AM201)), " point ", EnglishNumber(ROUND(INT((AM201 - INT(AM201)) * 10),  0)), " ", EnglishNumber(ROUND((AM201 - INT(AM201))*100 - (INT((AM201-INT(AM201))*10)*10), 0))))</f>
        <v>seventy</v>
      </c>
      <c r="AO201" s="214" t="str">
        <f>IF(INT(AM201)=AM201,FctZahl_In_Worten(AM201), _xlfn.CONCAT(FctZahl_In_Worten(INT(AM201)), " komma ", FctZahl_In_Worten(ROUND(INT((AM201 - INT(AM201)) * 10),  0)), " ", FctZahl_In_Worten(ROUND((AM201 - INT(AM201))*100 - (INT((AM201-INT(AM201))*10)*10), 0))))</f>
        <v>siebzig</v>
      </c>
      <c r="AP201" s="64" t="str">
        <f>EnglishNumber(Q201)</f>
        <v>two hundred</v>
      </c>
      <c r="AQ201" s="64" t="str">
        <f>FctZahl_In_Worten(Q201)</f>
        <v>zweihundert</v>
      </c>
      <c r="AR201" s="64" t="str">
        <f>FctZahl_In_Worten(R201)</f>
        <v>null</v>
      </c>
      <c r="AS201" s="64" t="str">
        <f>VLOOKUP(V201,aux!$K$1:$M$11,2,FALSE)</f>
        <v>one hundred</v>
      </c>
      <c r="AT201" s="64" t="str">
        <f>VLOOKUP(W201,aux!$K$1:$M$11,2,FALSE)</f>
        <v>fifty</v>
      </c>
      <c r="AU201" s="64" t="str">
        <f t="shared" si="142"/>
        <v>For</v>
      </c>
      <c r="AV201" s="49" t="str">
        <f t="shared" si="143"/>
        <v>MIGUEL ANGEL BARBARIN LARRIPA, ADMINISTRADOR</v>
      </c>
      <c r="AW201" s="65" t="str">
        <f t="shared" si="144"/>
        <v>ES_A31066129_CPA_EN</v>
      </c>
      <c r="AX201" s="65" t="str">
        <f t="shared" si="145"/>
        <v>ES_A31066129_DoT_EN</v>
      </c>
      <c r="AY201" s="65" t="str">
        <f t="shared" si="146"/>
        <v>ES_A31066129_Dis_EN</v>
      </c>
      <c r="AZ201" s="65" t="str">
        <f t="shared" si="147"/>
        <v>ES_A31066129_CPA_DE</v>
      </c>
      <c r="BA201" s="65" t="str">
        <f t="shared" si="148"/>
        <v>ES_A31066129_DoT_DE</v>
      </c>
      <c r="BB201" s="65" t="str">
        <f t="shared" si="149"/>
        <v>ES_A31066129_CPA_ES</v>
      </c>
      <c r="BC201" s="215" t="str">
        <f t="shared" si="150"/>
        <v>ES_A31066129_DoT_ES</v>
      </c>
      <c r="BD201" s="65" t="str">
        <f t="shared" si="151"/>
        <v>TRANSPORTES GAZTELU SA</v>
      </c>
      <c r="BE201" s="64" t="str">
        <f>VLOOKUP(C201,aux!$A$1:$B$260,2,FALSE)</f>
        <v>Spain</v>
      </c>
      <c r="BF201" s="64" t="str">
        <f>VLOOKUP(C201,aux!$A$1:$C$260,3,FALSE)</f>
        <v>Spanien</v>
      </c>
      <c r="BG201" s="66" t="str">
        <f t="shared" si="152"/>
        <v>represented by  MIGUEL ANGEL BARBARIN LARRIPA, ADMINISTRADOR</v>
      </c>
      <c r="BH201" s="66" t="str">
        <f t="shared" si="123"/>
        <v>representado por MIGUEL ANGEL BARBARIN LARRIPA, ADMINISTRADOR</v>
      </c>
      <c r="BI201" s="66">
        <f t="shared" si="153"/>
        <v>1</v>
      </c>
      <c r="BJ201" s="66"/>
      <c r="BK201" s="66"/>
      <c r="BL201" s="66" t="str">
        <f t="shared" si="124"/>
        <v/>
      </c>
      <c r="BM201" s="66" t="str">
        <f t="shared" si="125"/>
        <v>und</v>
      </c>
      <c r="BN201" s="66" t="str">
        <f t="shared" si="126"/>
        <v/>
      </c>
      <c r="BO201" s="66" t="str">
        <f t="shared" si="127"/>
        <v>y su</v>
      </c>
      <c r="BP201" s="216" t="str">
        <f>VLOOKUP(X201,aux!$G$1:$I$22,3,FALSE)</f>
        <v xml:space="preserve">cero coma siete </v>
      </c>
      <c r="BQ201" s="66" t="str">
        <f t="shared" si="128"/>
        <v>Por</v>
      </c>
      <c r="BR201" s="66" t="str">
        <f>VLOOKUP(C201,aux!$D$1:$E$307,2,FALSE)</f>
        <v>España</v>
      </c>
      <c r="BS201" s="66" t="str">
        <f t="shared" si="129"/>
        <v>Doscientos</v>
      </c>
      <c r="BT201" s="66" t="str">
        <f t="shared" si="130"/>
        <v>Ciento</v>
      </c>
      <c r="BU201" s="66" t="str">
        <f t="shared" si="131"/>
        <v>Cincuenta</v>
      </c>
      <c r="BV201" s="137"/>
      <c r="BW201" s="51"/>
      <c r="BX201" s="137"/>
      <c r="BY201" s="143"/>
      <c r="BZ201" s="137"/>
      <c r="CA201" s="1112">
        <v>42922</v>
      </c>
      <c r="CB201" s="342">
        <v>42922</v>
      </c>
      <c r="CC201" s="342">
        <v>42921</v>
      </c>
      <c r="CD201" s="806"/>
      <c r="CE201" s="342">
        <v>42923</v>
      </c>
      <c r="CF201" s="806"/>
      <c r="CG201" s="342">
        <v>42926</v>
      </c>
      <c r="CH201" s="497"/>
      <c r="CI201" s="155"/>
      <c r="CJ201" s="67" t="s">
        <v>2413</v>
      </c>
      <c r="CK201" s="67" t="s">
        <v>2583</v>
      </c>
      <c r="CL201" s="102" t="str">
        <f t="shared" si="154"/>
        <v>TRANSPORTES GAZTELU SA_ ES_A31066129_DOT_EN_2sig</v>
      </c>
      <c r="CM201" s="102" t="str">
        <f t="shared" si="155"/>
        <v>TRANSPORTES GAZTELU SA_ES_A31066129_CPA_EN_2sig</v>
      </c>
      <c r="CN201" s="102" t="str">
        <f t="shared" si="156"/>
        <v>TRANSPORTES GAZTELU SA_ ES_A31066129_DOT_EN_2sig_stamped</v>
      </c>
      <c r="CO201" s="102" t="str">
        <f t="shared" si="157"/>
        <v>TRANSPORTES GAZTELU SA_ES_A31066129_DOT_EN_o</v>
      </c>
      <c r="CP201" s="102" t="str">
        <f t="shared" si="158"/>
        <v>TRANSPORTES GAZTELU SA_ES_A31066129_DOT_EN_o_stamped</v>
      </c>
      <c r="CQ201" s="102" t="str">
        <f t="shared" si="159"/>
        <v>TRANSPORTES GAZTELU SA_ES_A31066129_powers</v>
      </c>
      <c r="CR201" s="68" t="s">
        <v>49</v>
      </c>
      <c r="CS201" s="68" t="s">
        <v>49</v>
      </c>
      <c r="CT201" s="61" t="s">
        <v>49</v>
      </c>
      <c r="CU201" s="148">
        <f t="shared" si="139"/>
        <v>2</v>
      </c>
      <c r="CV201" s="56" t="b">
        <v>1</v>
      </c>
      <c r="CW201" s="56" t="b">
        <v>1</v>
      </c>
      <c r="CX201" s="52"/>
      <c r="CY201" s="148"/>
      <c r="CZ201" s="148"/>
      <c r="DA201" s="315"/>
      <c r="DB201" s="315"/>
      <c r="DC201" s="148"/>
      <c r="DD201" s="148"/>
      <c r="DE201" s="315"/>
      <c r="DF201" s="315"/>
      <c r="DG201" s="61"/>
      <c r="DH201" s="61"/>
      <c r="DI201" s="61"/>
      <c r="DJ201" s="315"/>
      <c r="DK201" s="315"/>
      <c r="DL201" s="61"/>
      <c r="DM201" s="161"/>
      <c r="DN201" s="148"/>
      <c r="DO201" s="315" t="s">
        <v>2755</v>
      </c>
      <c r="DP201" s="338"/>
      <c r="DQ201" s="940"/>
      <c r="DR201" s="342"/>
      <c r="DS201" s="522"/>
      <c r="DT201" s="69" t="s">
        <v>49</v>
      </c>
      <c r="DU201" s="69"/>
      <c r="DV201" s="87"/>
      <c r="DW201" s="87"/>
      <c r="DX201" s="87"/>
      <c r="DY201" s="87"/>
      <c r="DZ201" s="723">
        <v>42928</v>
      </c>
      <c r="EA201" s="359" t="str">
        <f t="shared" si="160"/>
        <v>177</v>
      </c>
      <c r="EB201" s="359">
        <v>177</v>
      </c>
      <c r="EC201" s="88"/>
      <c r="ED201" s="261" t="s">
        <v>7481</v>
      </c>
      <c r="EE201" s="88" t="e">
        <f>IF(CX200=#REF!,"gleich","ungleich")</f>
        <v>#REF!</v>
      </c>
      <c r="EF201" s="186"/>
      <c r="EG201" s="186"/>
      <c r="EH201" s="186"/>
      <c r="EI201" s="186"/>
      <c r="EJ201" s="186"/>
      <c r="EK201" s="186"/>
      <c r="EL201" s="186"/>
      <c r="EM201" s="173"/>
      <c r="EN201" s="186"/>
      <c r="EO201" s="186"/>
      <c r="EP201" s="445"/>
      <c r="EQ201" s="382" t="s">
        <v>6089</v>
      </c>
      <c r="ER201" s="382" t="s">
        <v>6111</v>
      </c>
      <c r="ES201" s="382"/>
      <c r="ET201" s="108"/>
      <c r="EU201" s="182" t="str">
        <f t="shared" si="161"/>
        <v>TRANSPORTES GAZTELU SA, ES_A31066129_sinv.pdf</v>
      </c>
    </row>
    <row r="202" spans="1:151" ht="84">
      <c r="A202" s="530" t="s">
        <v>519</v>
      </c>
      <c r="B202" s="638" t="s">
        <v>2137</v>
      </c>
      <c r="C202" s="338" t="s">
        <v>42</v>
      </c>
      <c r="D202" s="186" t="s">
        <v>3273</v>
      </c>
      <c r="E202" s="186" t="s">
        <v>523</v>
      </c>
      <c r="F202" s="186" t="s">
        <v>522</v>
      </c>
      <c r="G202" s="186"/>
      <c r="H202" s="186"/>
      <c r="I202" s="191">
        <v>0</v>
      </c>
      <c r="J202" s="186" t="s">
        <v>3273</v>
      </c>
      <c r="K202" s="191" t="s">
        <v>2664</v>
      </c>
      <c r="L202" s="571" t="s">
        <v>210</v>
      </c>
      <c r="N202" s="846" t="s">
        <v>1680</v>
      </c>
      <c r="O202" s="384" t="s">
        <v>488</v>
      </c>
      <c r="P202" s="540">
        <v>273</v>
      </c>
      <c r="Q202" s="539">
        <v>1000</v>
      </c>
      <c r="R202" s="540">
        <v>0</v>
      </c>
      <c r="S202" s="338"/>
      <c r="T202" s="63"/>
      <c r="U202" s="63"/>
      <c r="V202" s="425">
        <v>500</v>
      </c>
      <c r="W202" s="425">
        <v>300</v>
      </c>
      <c r="X202" s="919">
        <v>0.75</v>
      </c>
      <c r="Y202" s="425">
        <v>2.5</v>
      </c>
      <c r="Z202" s="41" t="s">
        <v>45</v>
      </c>
      <c r="AA202" s="41" t="s">
        <v>45</v>
      </c>
      <c r="AB202" s="188" t="s">
        <v>3212</v>
      </c>
      <c r="AC202" s="13" t="s">
        <v>7377</v>
      </c>
      <c r="AD202" s="813" t="s">
        <v>5689</v>
      </c>
      <c r="AE202" s="723">
        <v>42928</v>
      </c>
      <c r="AF202" s="356"/>
      <c r="AG202" s="419"/>
      <c r="AH202" s="927" t="s">
        <v>38</v>
      </c>
      <c r="AI202" s="63" t="s">
        <v>5764</v>
      </c>
      <c r="AJ202" s="63" t="str">
        <f t="shared" si="122"/>
        <v>NO</v>
      </c>
      <c r="AK202" s="64" t="str">
        <f>VLOOKUP(X202,aux!$G$1:$I$22,2,FALSE)</f>
        <v>zero point seven five</v>
      </c>
      <c r="AL202" s="64" t="str">
        <f>VLOOKUP(X202,aux!$G$1:$J$22,4,FALSE)</f>
        <v>null komma sieben fünf</v>
      </c>
      <c r="AM202" s="214">
        <f t="shared" si="141"/>
        <v>75</v>
      </c>
      <c r="AN202" s="214" t="str">
        <f>IF(INT(AM202)=AM202,EnglishNumber(AM202), _xlfn.CONCAT(EnglishNumber(INT(AM202)), " point ", EnglishNumber(ROUND(INT((AM202 - INT(AM202)) * 10),  0)), " ", EnglishNumber(ROUND((AM202 - INT(AM202))*100 - (INT((AM202-INT(AM202))*10)*10), 0))))</f>
        <v>seventy-five</v>
      </c>
      <c r="AO202" s="214" t="str">
        <f>IF(INT(AM202)=AM202,FctZahl_In_Worten(AM202), _xlfn.CONCAT(FctZahl_In_Worten(INT(AM202)), " komma ", FctZahl_In_Worten(ROUND(INT((AM202 - INT(AM202)) * 10),  0)), " ", FctZahl_In_Worten(ROUND((AM202 - INT(AM202))*100 - (INT((AM202-INT(AM202))*10)*10), 0))))</f>
        <v>fünfundsiebzig</v>
      </c>
      <c r="AP202" s="64" t="str">
        <f>EnglishNumber(Q202)</f>
        <v>one thousand</v>
      </c>
      <c r="AQ202" s="64" t="str">
        <f>FctZahl_In_Worten(Q202)</f>
        <v>eintausend</v>
      </c>
      <c r="AR202" s="64" t="str">
        <f>FctZahl_In_Worten(R202)</f>
        <v>null</v>
      </c>
      <c r="AS202" s="64" t="str">
        <f>VLOOKUP(V202,aux!$K$1:$M$11,2,FALSE)</f>
        <v>five hundred</v>
      </c>
      <c r="AT202" s="64" t="str">
        <f>VLOOKUP(W202,aux!$K$1:$M$11,2,FALSE)</f>
        <v>three hundred</v>
      </c>
      <c r="AU202" s="64" t="str">
        <f t="shared" si="142"/>
        <v>For</v>
      </c>
      <c r="AV202" s="49" t="str">
        <f t="shared" si="143"/>
        <v>PASCUAL CORREDOR VAZQUEZ, consejero y secretario</v>
      </c>
      <c r="AW202" s="65" t="str">
        <f t="shared" si="144"/>
        <v>ES_A30049530_CPA_EN</v>
      </c>
      <c r="AX202" s="65" t="str">
        <f t="shared" si="145"/>
        <v>ES_A30049530_DoT_EN</v>
      </c>
      <c r="AY202" s="65" t="str">
        <f t="shared" si="146"/>
        <v>ES_A30049530_Dis_EN</v>
      </c>
      <c r="AZ202" s="65" t="str">
        <f t="shared" si="147"/>
        <v>ES_A30049530_CPA_DE</v>
      </c>
      <c r="BA202" s="65" t="str">
        <f t="shared" si="148"/>
        <v>ES_A30049530_DoT_DE</v>
      </c>
      <c r="BB202" s="65" t="str">
        <f t="shared" si="149"/>
        <v>ES_A30049530_CPA_ES</v>
      </c>
      <c r="BC202" s="215" t="str">
        <f t="shared" si="150"/>
        <v>ES_A30049530_DoT_ES</v>
      </c>
      <c r="BD202" s="65" t="str">
        <f t="shared" si="151"/>
        <v>TRANSPORTES HERMANOS CORREDOR SA</v>
      </c>
      <c r="BE202" s="64" t="str">
        <f>VLOOKUP(C202,aux!$A$1:$B$260,2,FALSE)</f>
        <v>Spain</v>
      </c>
      <c r="BF202" s="64" t="str">
        <f>VLOOKUP(C202,aux!$A$1:$C$260,3,FALSE)</f>
        <v>Spanien</v>
      </c>
      <c r="BG202" s="66" t="str">
        <f t="shared" si="152"/>
        <v>represented by  PASCUAL CORREDOR VAZQUEZ, consejero y secretario</v>
      </c>
      <c r="BH202" s="66" t="str">
        <f t="shared" si="123"/>
        <v>representado por PASCUAL CORREDOR VAZQUEZ, consejero y secretario</v>
      </c>
      <c r="BI202" s="66">
        <f t="shared" si="153"/>
        <v>1</v>
      </c>
      <c r="BJ202" s="66" t="str">
        <f>IF(H202="","","and its")</f>
        <v/>
      </c>
      <c r="BK202" s="66" t="str">
        <f>IF(I202="","","and its")</f>
        <v>and its</v>
      </c>
      <c r="BL202" s="66" t="str">
        <f t="shared" si="124"/>
        <v/>
      </c>
      <c r="BM202" s="66" t="str">
        <f t="shared" si="125"/>
        <v>und</v>
      </c>
      <c r="BN202" s="66" t="str">
        <f t="shared" si="126"/>
        <v/>
      </c>
      <c r="BO202" s="66" t="str">
        <f t="shared" si="127"/>
        <v>y su</v>
      </c>
      <c r="BP202" s="216" t="str">
        <f>VLOOKUP(X202,aux!$G$1:$I$22,3,FALSE)</f>
        <v>cero coma siete cinco</v>
      </c>
      <c r="BQ202" s="66" t="str">
        <f t="shared" si="128"/>
        <v>Por</v>
      </c>
      <c r="BR202" s="66" t="str">
        <f>VLOOKUP(C202,aux!$D$1:$E$307,2,FALSE)</f>
        <v>España</v>
      </c>
      <c r="BS202" s="66" t="str">
        <f t="shared" si="129"/>
        <v>Un Mil</v>
      </c>
      <c r="BT202" s="66" t="str">
        <f t="shared" si="130"/>
        <v>Quinientos</v>
      </c>
      <c r="BU202" s="66" t="str">
        <f t="shared" si="131"/>
        <v>Trescientos</v>
      </c>
      <c r="BV202" s="137"/>
      <c r="BW202" s="51"/>
      <c r="BX202" s="137"/>
      <c r="BY202" s="143"/>
      <c r="BZ202" s="137"/>
      <c r="CA202" s="1112">
        <v>42920</v>
      </c>
      <c r="CB202" s="342">
        <v>42920</v>
      </c>
      <c r="CC202" s="342">
        <v>42921</v>
      </c>
      <c r="CD202" s="434"/>
      <c r="CE202" s="342">
        <v>42921</v>
      </c>
      <c r="CF202" s="434"/>
      <c r="CG202" s="342">
        <v>42923</v>
      </c>
      <c r="CH202" s="497"/>
      <c r="CI202" s="155">
        <v>2</v>
      </c>
      <c r="CJ202" s="67" t="s">
        <v>2414</v>
      </c>
      <c r="CK202" s="67" t="s">
        <v>2604</v>
      </c>
      <c r="CL202" s="102" t="str">
        <f t="shared" si="154"/>
        <v>TRANSPORTES HERMANOS CORREDOR SA_ ES_A30049530_DOT_EN_2sig</v>
      </c>
      <c r="CM202" s="102" t="str">
        <f t="shared" si="155"/>
        <v>TRANSPORTES HERMANOS CORREDOR SA_ES_A30049530_CPA_EN_2sig</v>
      </c>
      <c r="CN202" s="102" t="str">
        <f t="shared" si="156"/>
        <v>TRANSPORTES HERMANOS CORREDOR SA_ ES_A30049530_DOT_EN_2sig_stamped</v>
      </c>
      <c r="CO202" s="102" t="str">
        <f t="shared" si="157"/>
        <v>TRANSPORTES HERMANOS CORREDOR SA_ES_A30049530_DOT_EN_o</v>
      </c>
      <c r="CP202" s="102" t="str">
        <f t="shared" si="158"/>
        <v>TRANSPORTES HERMANOS CORREDOR SA_ES_A30049530_DOT_EN_o_stamped</v>
      </c>
      <c r="CQ202" s="102" t="str">
        <f t="shared" si="159"/>
        <v>TRANSPORTES HERMANOS CORREDOR SA_ES_A30049530_powers</v>
      </c>
      <c r="CR202" s="68" t="s">
        <v>49</v>
      </c>
      <c r="CS202" s="68" t="s">
        <v>49</v>
      </c>
      <c r="CT202" s="61" t="s">
        <v>49</v>
      </c>
      <c r="CU202" s="148">
        <f t="shared" si="139"/>
        <v>0</v>
      </c>
      <c r="CV202" s="56" t="b">
        <v>1</v>
      </c>
      <c r="CW202" s="56" t="b">
        <v>1</v>
      </c>
      <c r="CX202" s="52"/>
      <c r="CY202" s="148"/>
      <c r="CZ202" s="148"/>
      <c r="DA202" s="315"/>
      <c r="DB202" s="315"/>
      <c r="DC202" s="148"/>
      <c r="DD202" s="148"/>
      <c r="DE202" s="315"/>
      <c r="DF202" s="315"/>
      <c r="DG202" s="61"/>
      <c r="DH202" s="61"/>
      <c r="DI202" s="61"/>
      <c r="DJ202" s="315"/>
      <c r="DK202" s="315"/>
      <c r="DL202" s="61"/>
      <c r="DM202" s="161"/>
      <c r="DN202" s="148"/>
      <c r="DO202" s="315" t="s">
        <v>2660</v>
      </c>
      <c r="DP202" s="338"/>
      <c r="DQ202" s="940"/>
      <c r="DR202" s="342"/>
      <c r="DS202" s="522"/>
      <c r="DT202" s="69" t="s">
        <v>49</v>
      </c>
      <c r="DU202" s="69"/>
      <c r="DV202" s="87"/>
      <c r="DW202" s="87"/>
      <c r="DX202" s="87"/>
      <c r="DY202" s="87"/>
      <c r="DZ202" s="87"/>
      <c r="EA202" s="359" t="str">
        <f t="shared" si="160"/>
        <v>178</v>
      </c>
      <c r="EB202" s="359">
        <v>178</v>
      </c>
      <c r="EC202" s="88"/>
      <c r="ED202" s="88"/>
      <c r="EE202" s="88" t="e">
        <f>IF(CX201=#REF!,"gleich","ungleich")</f>
        <v>#REF!</v>
      </c>
      <c r="EF202" s="186"/>
      <c r="EG202" s="186"/>
      <c r="EH202" s="186"/>
      <c r="EI202" s="186"/>
      <c r="EJ202" s="186"/>
      <c r="EK202" s="186"/>
      <c r="EL202" s="186"/>
      <c r="EM202" s="173"/>
      <c r="EN202" s="186"/>
      <c r="EO202" s="186"/>
      <c r="EP202" s="445"/>
      <c r="EQ202" s="382" t="s">
        <v>6089</v>
      </c>
      <c r="ER202" s="186" t="s">
        <v>6111</v>
      </c>
      <c r="ES202" s="186"/>
      <c r="ET202" s="108"/>
      <c r="EU202" s="182" t="str">
        <f t="shared" si="161"/>
        <v>TRANSPORTES HERMANOS CORREDOR SA, ES_A30049530_sinv.pdf</v>
      </c>
    </row>
    <row r="203" spans="1:151" ht="84">
      <c r="A203" s="1000" t="s">
        <v>731</v>
      </c>
      <c r="B203" s="638" t="s">
        <v>2142</v>
      </c>
      <c r="C203" s="338" t="s">
        <v>42</v>
      </c>
      <c r="D203" s="186" t="s">
        <v>733</v>
      </c>
      <c r="E203" s="186" t="s">
        <v>729</v>
      </c>
      <c r="F203" s="186" t="s">
        <v>728</v>
      </c>
      <c r="G203" s="186"/>
      <c r="H203" s="186"/>
      <c r="I203" s="191" t="s">
        <v>2759</v>
      </c>
      <c r="J203" s="191" t="s">
        <v>2753</v>
      </c>
      <c r="K203" s="191" t="s">
        <v>2754</v>
      </c>
      <c r="L203" s="571" t="s">
        <v>730</v>
      </c>
      <c r="M203" s="199"/>
      <c r="N203" s="846" t="s">
        <v>1748</v>
      </c>
      <c r="O203" s="384" t="s">
        <v>734</v>
      </c>
      <c r="P203" s="540">
        <v>118</v>
      </c>
      <c r="Q203" s="539">
        <v>1000</v>
      </c>
      <c r="R203" s="540">
        <v>0</v>
      </c>
      <c r="S203" s="338"/>
      <c r="T203" s="63"/>
      <c r="U203" s="63"/>
      <c r="V203" s="425">
        <v>0</v>
      </c>
      <c r="W203" s="425">
        <v>0</v>
      </c>
      <c r="X203" s="919">
        <v>0.8</v>
      </c>
      <c r="Y203" s="425">
        <v>2.5</v>
      </c>
      <c r="Z203" s="41" t="s">
        <v>45</v>
      </c>
      <c r="AA203" s="41" t="s">
        <v>45</v>
      </c>
      <c r="AB203" s="188" t="s">
        <v>3212</v>
      </c>
      <c r="AC203" s="13" t="s">
        <v>7377</v>
      </c>
      <c r="AD203" s="813" t="s">
        <v>5689</v>
      </c>
      <c r="AE203" s="723">
        <v>42928</v>
      </c>
      <c r="AF203" s="356"/>
      <c r="AG203" s="419"/>
      <c r="AH203" s="927" t="s">
        <v>38</v>
      </c>
      <c r="AI203" s="63" t="s">
        <v>5764</v>
      </c>
      <c r="AJ203" s="63" t="str">
        <f t="shared" si="122"/>
        <v>NO</v>
      </c>
      <c r="AK203" s="64" t="str">
        <f>VLOOKUP(X203,aux!$G$1:$I$22,2,FALSE)</f>
        <v>zero point eight</v>
      </c>
      <c r="AL203" s="64" t="str">
        <f>VLOOKUP(X203,aux!$G$1:$J$22,4,FALSE)</f>
        <v>null komma acht</v>
      </c>
      <c r="AM203" s="214">
        <f t="shared" si="141"/>
        <v>80</v>
      </c>
      <c r="AN203" s="214" t="str">
        <f>IF(INT(AM203)=AM203,EnglishNumber(AM203), _xlfn.CONCAT(EnglishNumber(INT(AM203)), " point ", EnglishNumber(ROUND(INT((AM203 - INT(AM203)) * 10),  0)), " ", EnglishNumber(ROUND((AM203 - INT(AM203))*100 - (INT((AM203-INT(AM203))*10)*10), 0))))</f>
        <v>eighty</v>
      </c>
      <c r="AO203" s="214" t="str">
        <f>IF(INT(AM203)=AM203,FctZahl_In_Worten(AM203), _xlfn.CONCAT(FctZahl_In_Worten(INT(AM203)), " komma ", FctZahl_In_Worten(ROUND(INT((AM203 - INT(AM203)) * 10),  0)), " ", FctZahl_In_Worten(ROUND((AM203 - INT(AM203))*100 - (INT((AM203-INT(AM203))*10)*10), 0))))</f>
        <v>achtzig</v>
      </c>
      <c r="AP203" s="64" t="str">
        <f>EnglishNumber(Q203)</f>
        <v>one thousand</v>
      </c>
      <c r="AQ203" s="64" t="str">
        <f>FctZahl_In_Worten(Q203)</f>
        <v>eintausend</v>
      </c>
      <c r="AR203" s="64" t="str">
        <f>FctZahl_In_Worten(R203)</f>
        <v>null</v>
      </c>
      <c r="AS203" s="64" t="str">
        <f>VLOOKUP(V203,aux!$K$1:$M$11,2,FALSE)</f>
        <v>zero</v>
      </c>
      <c r="AT203" s="64" t="str">
        <f>VLOOKUP(W203,aux!$K$1:$M$11,2,FALSE)</f>
        <v>zero</v>
      </c>
      <c r="AU203" s="64" t="str">
        <f t="shared" si="142"/>
        <v>For</v>
      </c>
      <c r="AV203" s="49" t="str">
        <f t="shared" si="143"/>
        <v xml:space="preserve">SANTIAGO LAREDO REVUELTA, apoderado </v>
      </c>
      <c r="AW203" s="65" t="str">
        <f t="shared" si="144"/>
        <v>ES_A39069703_CPA_EN</v>
      </c>
      <c r="AX203" s="65" t="str">
        <f t="shared" si="145"/>
        <v>ES_A39069703_DoT_EN</v>
      </c>
      <c r="AY203" s="65" t="str">
        <f t="shared" si="146"/>
        <v>ES_A39069703_Dis_EN</v>
      </c>
      <c r="AZ203" s="65" t="str">
        <f t="shared" si="147"/>
        <v>ES_A39069703_CPA_DE</v>
      </c>
      <c r="BA203" s="65" t="str">
        <f t="shared" si="148"/>
        <v>ES_A39069703_DoT_DE</v>
      </c>
      <c r="BB203" s="65" t="str">
        <f t="shared" si="149"/>
        <v>ES_A39069703_CPA_ES</v>
      </c>
      <c r="BC203" s="215" t="str">
        <f t="shared" si="150"/>
        <v>ES_A39069703_DoT_ES</v>
      </c>
      <c r="BD203" s="65" t="str">
        <f t="shared" si="151"/>
        <v>TRANSPORTES HERMANOS LAREDO SA</v>
      </c>
      <c r="BE203" s="64" t="str">
        <f>VLOOKUP(C203,aux!$A$1:$B$260,2,FALSE)</f>
        <v>Spain</v>
      </c>
      <c r="BF203" s="64" t="str">
        <f>VLOOKUP(C203,aux!$A$1:$C$260,3,FALSE)</f>
        <v>Spanien</v>
      </c>
      <c r="BG203" s="66" t="str">
        <f t="shared" si="152"/>
        <v xml:space="preserve">represented by  SANTIAGO LAREDO REVUELTA, apoderado </v>
      </c>
      <c r="BH203" s="66" t="str">
        <f t="shared" si="123"/>
        <v xml:space="preserve">representado por SANTIAGO LAREDO REVUELTA, apoderado </v>
      </c>
      <c r="BI203" s="66">
        <f t="shared" si="153"/>
        <v>1</v>
      </c>
      <c r="BJ203" s="66" t="str">
        <f>IF(H203="","","and its")</f>
        <v/>
      </c>
      <c r="BK203" s="66"/>
      <c r="BL203" s="66" t="str">
        <f t="shared" si="124"/>
        <v/>
      </c>
      <c r="BM203" s="66" t="str">
        <f t="shared" si="125"/>
        <v>und</v>
      </c>
      <c r="BN203" s="66" t="str">
        <f t="shared" si="126"/>
        <v/>
      </c>
      <c r="BO203" s="66" t="str">
        <f t="shared" si="127"/>
        <v>y su</v>
      </c>
      <c r="BP203" s="216" t="str">
        <f>VLOOKUP(X203,aux!$G$1:$I$22,3,FALSE)</f>
        <v>cero coma ocho</v>
      </c>
      <c r="BQ203" s="66" t="str">
        <f t="shared" si="128"/>
        <v>Por</v>
      </c>
      <c r="BR203" s="66" t="str">
        <f>VLOOKUP(C203,aux!$D$1:$E$307,2,FALSE)</f>
        <v>España</v>
      </c>
      <c r="BS203" s="66" t="str">
        <f t="shared" si="129"/>
        <v>Un Mil</v>
      </c>
      <c r="BT203" s="66" t="str">
        <f t="shared" si="130"/>
        <v>Cero</v>
      </c>
      <c r="BU203" s="66" t="str">
        <f t="shared" si="131"/>
        <v>Cero</v>
      </c>
      <c r="BV203" s="137"/>
      <c r="BW203" s="51"/>
      <c r="BX203" s="137"/>
      <c r="BY203" s="143"/>
      <c r="BZ203" s="137"/>
      <c r="CA203" s="1112">
        <v>42921</v>
      </c>
      <c r="CB203" s="342">
        <v>42921</v>
      </c>
      <c r="CC203" s="342">
        <v>42921</v>
      </c>
      <c r="CD203" s="617" t="s">
        <v>199</v>
      </c>
      <c r="CE203" s="342">
        <v>42922</v>
      </c>
      <c r="CF203" s="617" t="s">
        <v>199</v>
      </c>
      <c r="CG203" s="342">
        <v>42922</v>
      </c>
      <c r="CH203" s="497"/>
      <c r="CI203" s="155">
        <v>1</v>
      </c>
      <c r="CJ203" s="67" t="s">
        <v>2415</v>
      </c>
      <c r="CK203" s="67" t="s">
        <v>2605</v>
      </c>
      <c r="CL203" s="102" t="str">
        <f t="shared" si="154"/>
        <v>TRANSPORTES HERMANOS LAREDO SA_ ES_A39069703_DOT_EN_2sig</v>
      </c>
      <c r="CM203" s="102" t="str">
        <f t="shared" si="155"/>
        <v>TRANSPORTES HERMANOS LAREDO SA_ES_A39069703_CPA_EN_2sig</v>
      </c>
      <c r="CN203" s="102" t="str">
        <f t="shared" si="156"/>
        <v>TRANSPORTES HERMANOS LAREDO SA_ ES_A39069703_DOT_EN_2sig_stamped</v>
      </c>
      <c r="CO203" s="102" t="str">
        <f t="shared" si="157"/>
        <v>TRANSPORTES HERMANOS LAREDO SA_ES_A39069703_DOT_EN_o</v>
      </c>
      <c r="CP203" s="102" t="str">
        <f t="shared" si="158"/>
        <v>TRANSPORTES HERMANOS LAREDO SA_ES_A39069703_DOT_EN_o_stamped</v>
      </c>
      <c r="CQ203" s="102" t="str">
        <f t="shared" si="159"/>
        <v>TRANSPORTES HERMANOS LAREDO SA_ES_A39069703_powers</v>
      </c>
      <c r="CR203" s="68" t="s">
        <v>49</v>
      </c>
      <c r="CS203" s="68" t="s">
        <v>49</v>
      </c>
      <c r="CT203" s="61" t="s">
        <v>49</v>
      </c>
      <c r="CU203" s="148">
        <f t="shared" si="139"/>
        <v>1</v>
      </c>
      <c r="CV203" s="56" t="b">
        <v>1</v>
      </c>
      <c r="CW203" s="56" t="b">
        <v>1</v>
      </c>
      <c r="CX203" s="52"/>
      <c r="CY203" s="148"/>
      <c r="CZ203" s="148"/>
      <c r="DA203" s="315"/>
      <c r="DB203" s="315"/>
      <c r="DC203" s="148"/>
      <c r="DD203" s="148"/>
      <c r="DE203" s="315"/>
      <c r="DF203" s="315"/>
      <c r="DG203" s="61"/>
      <c r="DH203" s="61"/>
      <c r="DI203" s="61"/>
      <c r="DJ203" s="315"/>
      <c r="DK203" s="315"/>
      <c r="DL203" s="61"/>
      <c r="DM203" s="161"/>
      <c r="DN203" s="148"/>
      <c r="DO203" s="315" t="s">
        <v>2752</v>
      </c>
      <c r="DP203" s="338"/>
      <c r="DQ203" s="940"/>
      <c r="DR203" s="342"/>
      <c r="DS203" s="522"/>
      <c r="DT203" s="69" t="s">
        <v>49</v>
      </c>
      <c r="DU203" s="69"/>
      <c r="DV203" s="87"/>
      <c r="DW203" s="87"/>
      <c r="DX203" s="87"/>
      <c r="DY203" s="87"/>
      <c r="DZ203" s="87"/>
      <c r="EA203" s="359" t="str">
        <f t="shared" si="160"/>
        <v>179</v>
      </c>
      <c r="EB203" s="359">
        <v>179</v>
      </c>
      <c r="EC203" s="88"/>
      <c r="ED203" s="88"/>
      <c r="EE203" s="88" t="e">
        <f>IF(CX202=#REF!,"gleich","ungleich")</f>
        <v>#REF!</v>
      </c>
      <c r="EF203" s="186"/>
      <c r="EG203" s="186"/>
      <c r="EH203" s="186"/>
      <c r="EI203" s="186"/>
      <c r="EJ203" s="186"/>
      <c r="EK203" s="186"/>
      <c r="EL203" s="186"/>
      <c r="EM203" s="173"/>
      <c r="EN203" s="186"/>
      <c r="EO203" s="186"/>
      <c r="EP203" s="445"/>
      <c r="EQ203" s="382" t="s">
        <v>6089</v>
      </c>
      <c r="ER203" s="382" t="s">
        <v>6111</v>
      </c>
      <c r="ES203" s="382"/>
      <c r="ET203" s="108"/>
      <c r="EU203" s="182" t="str">
        <f t="shared" si="161"/>
        <v>TRANSPORTES HERMANOS LAREDO SA, ES_A39069703_sinv.pdf</v>
      </c>
    </row>
    <row r="204" spans="1:151" ht="96">
      <c r="A204" s="1000" t="s">
        <v>725</v>
      </c>
      <c r="B204" s="638" t="s">
        <v>2194</v>
      </c>
      <c r="C204" s="338" t="s">
        <v>42</v>
      </c>
      <c r="D204" s="186" t="s">
        <v>727</v>
      </c>
      <c r="E204" s="186" t="s">
        <v>729</v>
      </c>
      <c r="F204" s="186" t="s">
        <v>728</v>
      </c>
      <c r="G204" s="186"/>
      <c r="H204" s="186"/>
      <c r="I204" s="191" t="s">
        <v>2759</v>
      </c>
      <c r="J204" s="191" t="s">
        <v>2753</v>
      </c>
      <c r="K204" s="191" t="s">
        <v>2754</v>
      </c>
      <c r="L204" s="571" t="s">
        <v>730</v>
      </c>
      <c r="N204" s="846" t="s">
        <v>1747</v>
      </c>
      <c r="O204" s="384" t="s">
        <v>384</v>
      </c>
      <c r="P204" s="540">
        <v>61</v>
      </c>
      <c r="Q204" s="539">
        <v>1000</v>
      </c>
      <c r="R204" s="540">
        <v>0</v>
      </c>
      <c r="S204" s="338"/>
      <c r="T204" s="63"/>
      <c r="U204" s="63"/>
      <c r="V204" s="425">
        <v>0</v>
      </c>
      <c r="W204" s="425">
        <v>0</v>
      </c>
      <c r="X204" s="919">
        <v>0.8</v>
      </c>
      <c r="Y204" s="425">
        <v>2.5</v>
      </c>
      <c r="Z204" s="41" t="s">
        <v>45</v>
      </c>
      <c r="AA204" s="41" t="s">
        <v>45</v>
      </c>
      <c r="AB204" s="188" t="s">
        <v>3212</v>
      </c>
      <c r="AC204" s="13" t="s">
        <v>7377</v>
      </c>
      <c r="AD204" s="813" t="s">
        <v>5689</v>
      </c>
      <c r="AE204" s="723">
        <v>42928</v>
      </c>
      <c r="AF204" s="356"/>
      <c r="AG204" s="419"/>
      <c r="AH204" s="927" t="s">
        <v>38</v>
      </c>
      <c r="AI204" s="63" t="s">
        <v>5764</v>
      </c>
      <c r="AJ204" s="63" t="str">
        <f t="shared" si="122"/>
        <v>NO</v>
      </c>
      <c r="AK204" s="64" t="str">
        <f>VLOOKUP(X204,aux!$G$1:$I$22,2,FALSE)</f>
        <v>zero point eight</v>
      </c>
      <c r="AL204" s="64" t="str">
        <f>VLOOKUP(X204,aux!$G$1:$J$22,4,FALSE)</f>
        <v>null komma acht</v>
      </c>
      <c r="AM204" s="214">
        <f t="shared" si="141"/>
        <v>80</v>
      </c>
      <c r="AN204" s="214" t="str">
        <f>IF(INT(AM204)=AM204,EnglishNumber(AM204), _xlfn.CONCAT(EnglishNumber(INT(AM204)), " point ", EnglishNumber(ROUND(INT((AM204 - INT(AM204)) * 10),  0)), " ", EnglishNumber(ROUND((AM204 - INT(AM204))*100 - (INT((AM204-INT(AM204))*10)*10), 0))))</f>
        <v>eighty</v>
      </c>
      <c r="AO204" s="214" t="str">
        <f>IF(INT(AM204)=AM204,FctZahl_In_Worten(AM204), _xlfn.CONCAT(FctZahl_In_Worten(INT(AM204)), " komma ", FctZahl_In_Worten(ROUND(INT((AM204 - INT(AM204)) * 10),  0)), " ", FctZahl_In_Worten(ROUND((AM204 - INT(AM204))*100 - (INT((AM204-INT(AM204))*10)*10), 0))))</f>
        <v>achtzig</v>
      </c>
      <c r="AP204" s="64" t="str">
        <f>EnglishNumber(Q204)</f>
        <v>one thousand</v>
      </c>
      <c r="AQ204" s="64" t="str">
        <f>FctZahl_In_Worten(Q204)</f>
        <v>eintausend</v>
      </c>
      <c r="AR204" s="64" t="str">
        <f>FctZahl_In_Worten(R204)</f>
        <v>null</v>
      </c>
      <c r="AS204" s="64" t="str">
        <f>VLOOKUP(V204,aux!$K$1:$M$11,2,FALSE)</f>
        <v>zero</v>
      </c>
      <c r="AT204" s="64" t="str">
        <f>VLOOKUP(W204,aux!$K$1:$M$11,2,FALSE)</f>
        <v>zero</v>
      </c>
      <c r="AU204" s="64" t="str">
        <f t="shared" si="142"/>
        <v>For</v>
      </c>
      <c r="AV204" s="49" t="str">
        <f t="shared" si="143"/>
        <v xml:space="preserve">SANTIAGO LAREDO REVUELTA, apoderado </v>
      </c>
      <c r="AW204" s="65" t="str">
        <f t="shared" si="144"/>
        <v>ES_B39465703_CPA_EN</v>
      </c>
      <c r="AX204" s="65" t="str">
        <f t="shared" si="145"/>
        <v>ES_B39465703_DoT_EN</v>
      </c>
      <c r="AY204" s="65" t="str">
        <f t="shared" si="146"/>
        <v>ES_B39465703_Dis_EN</v>
      </c>
      <c r="AZ204" s="65" t="str">
        <f t="shared" si="147"/>
        <v>ES_B39465703_CPA_DE</v>
      </c>
      <c r="BA204" s="65" t="str">
        <f t="shared" si="148"/>
        <v>ES_B39465703_DoT_DE</v>
      </c>
      <c r="BB204" s="65" t="str">
        <f t="shared" si="149"/>
        <v>ES_B39465703_CPA_ES</v>
      </c>
      <c r="BC204" s="215" t="str">
        <f t="shared" si="150"/>
        <v>ES_B39465703_DoT_ES</v>
      </c>
      <c r="BD204" s="65" t="str">
        <f t="shared" si="151"/>
        <v>TRANSPORTES INTERMODALES HERMANOS LAREDO SL</v>
      </c>
      <c r="BE204" s="64" t="str">
        <f>VLOOKUP(C204,aux!$A$1:$B$260,2,FALSE)</f>
        <v>Spain</v>
      </c>
      <c r="BF204" s="64" t="str">
        <f>VLOOKUP(C204,aux!$A$1:$C$260,3,FALSE)</f>
        <v>Spanien</v>
      </c>
      <c r="BG204" s="66" t="str">
        <f t="shared" si="152"/>
        <v xml:space="preserve">represented by  SANTIAGO LAREDO REVUELTA, apoderado </v>
      </c>
      <c r="BH204" s="66" t="str">
        <f t="shared" si="123"/>
        <v xml:space="preserve">representado por SANTIAGO LAREDO REVUELTA, apoderado </v>
      </c>
      <c r="BI204" s="66">
        <f t="shared" si="153"/>
        <v>1</v>
      </c>
      <c r="BJ204" s="66" t="str">
        <f>IF(H204="","","and its")</f>
        <v/>
      </c>
      <c r="BK204" s="66"/>
      <c r="BL204" s="66" t="str">
        <f t="shared" si="124"/>
        <v/>
      </c>
      <c r="BM204" s="66" t="str">
        <f t="shared" si="125"/>
        <v>und</v>
      </c>
      <c r="BN204" s="66" t="str">
        <f t="shared" si="126"/>
        <v/>
      </c>
      <c r="BO204" s="66" t="str">
        <f t="shared" si="127"/>
        <v>y su</v>
      </c>
      <c r="BP204" s="216" t="str">
        <f>VLOOKUP(X204,aux!$G$1:$I$22,3,FALSE)</f>
        <v>cero coma ocho</v>
      </c>
      <c r="BQ204" s="66" t="str">
        <f t="shared" si="128"/>
        <v>Por</v>
      </c>
      <c r="BR204" s="66" t="str">
        <f>VLOOKUP(C204,aux!$D$1:$E$307,2,FALSE)</f>
        <v>España</v>
      </c>
      <c r="BS204" s="66" t="str">
        <f t="shared" si="129"/>
        <v>Un Mil</v>
      </c>
      <c r="BT204" s="66" t="str">
        <f t="shared" si="130"/>
        <v>Cero</v>
      </c>
      <c r="BU204" s="66" t="str">
        <f t="shared" si="131"/>
        <v>Cero</v>
      </c>
      <c r="BV204" s="137"/>
      <c r="BW204" s="51"/>
      <c r="BX204" s="137"/>
      <c r="BY204" s="143"/>
      <c r="BZ204" s="137"/>
      <c r="CA204" s="1112">
        <v>42921</v>
      </c>
      <c r="CB204" s="342">
        <v>42921</v>
      </c>
      <c r="CC204" s="342">
        <v>42921</v>
      </c>
      <c r="CD204" s="617" t="s">
        <v>199</v>
      </c>
      <c r="CE204" s="342">
        <v>42922</v>
      </c>
      <c r="CF204" s="617" t="s">
        <v>199</v>
      </c>
      <c r="CG204" s="342">
        <v>42922</v>
      </c>
      <c r="CH204" s="497"/>
      <c r="CI204" s="155">
        <v>1</v>
      </c>
      <c r="CJ204" s="67" t="s">
        <v>2416</v>
      </c>
      <c r="CK204" s="67" t="s">
        <v>2606</v>
      </c>
      <c r="CL204" s="102" t="str">
        <f t="shared" si="154"/>
        <v>TRANSPORTES INTERMODALES HERMANOS LAREDO SL_ ES_B39465703_DOT_EN_2sig</v>
      </c>
      <c r="CM204" s="102" t="str">
        <f t="shared" si="155"/>
        <v>TRANSPORTES INTERMODALES HERMANOS LAREDO SL_ES_B39465703_CPA_EN_2sig</v>
      </c>
      <c r="CN204" s="102" t="str">
        <f t="shared" si="156"/>
        <v>TRANSPORTES INTERMODALES HERMANOS LAREDO SL_ ES_B39465703_DOT_EN_2sig_stamped</v>
      </c>
      <c r="CO204" s="102" t="str">
        <f t="shared" si="157"/>
        <v>TRANSPORTES INTERMODALES HERMANOS LAREDO SL_ES_B39465703_DOT_EN_o</v>
      </c>
      <c r="CP204" s="102" t="str">
        <f t="shared" si="158"/>
        <v>TRANSPORTES INTERMODALES HERMANOS LAREDO SL_ES_B39465703_DOT_EN_o_stamped</v>
      </c>
      <c r="CQ204" s="102" t="str">
        <f t="shared" si="159"/>
        <v>TRANSPORTES INTERMODALES HERMANOS LAREDO SL_ES_B39465703_powers</v>
      </c>
      <c r="CR204" s="68" t="s">
        <v>49</v>
      </c>
      <c r="CS204" s="68" t="s">
        <v>49</v>
      </c>
      <c r="CT204" s="61" t="s">
        <v>1916</v>
      </c>
      <c r="CU204" s="148">
        <f t="shared" si="139"/>
        <v>1</v>
      </c>
      <c r="CV204" s="56" t="b">
        <v>1</v>
      </c>
      <c r="CW204" s="56" t="b">
        <v>1</v>
      </c>
      <c r="CX204" s="52"/>
      <c r="CY204" s="148"/>
      <c r="CZ204" s="148"/>
      <c r="DA204" s="315"/>
      <c r="DB204" s="315"/>
      <c r="DC204" s="148"/>
      <c r="DD204" s="148"/>
      <c r="DE204" s="315"/>
      <c r="DF204" s="315"/>
      <c r="DG204" s="61"/>
      <c r="DH204" s="61"/>
      <c r="DI204" s="61"/>
      <c r="DJ204" s="315"/>
      <c r="DK204" s="315"/>
      <c r="DL204" s="61"/>
      <c r="DM204" s="161"/>
      <c r="DN204" s="148"/>
      <c r="DO204" s="315" t="s">
        <v>2756</v>
      </c>
      <c r="DP204" s="338"/>
      <c r="DQ204" s="940"/>
      <c r="DR204" s="342"/>
      <c r="DS204" s="522"/>
      <c r="DT204" s="69" t="s">
        <v>49</v>
      </c>
      <c r="DU204" s="69"/>
      <c r="DV204" s="87"/>
      <c r="DW204" s="87"/>
      <c r="DX204" s="87"/>
      <c r="DY204" s="87"/>
      <c r="DZ204" s="87"/>
      <c r="EA204" s="359" t="str">
        <f t="shared" si="160"/>
        <v>180</v>
      </c>
      <c r="EB204" s="359">
        <v>180</v>
      </c>
      <c r="EC204" s="88"/>
      <c r="ED204" s="88"/>
      <c r="EE204" s="88" t="e">
        <f>IF(CX203=#REF!,"gleich","ungleich")</f>
        <v>#REF!</v>
      </c>
      <c r="EF204" s="186"/>
      <c r="EG204" s="186"/>
      <c r="EH204" s="186"/>
      <c r="EI204" s="186"/>
      <c r="EJ204" s="186"/>
      <c r="EK204" s="186"/>
      <c r="EL204" s="186"/>
      <c r="EM204" s="173"/>
      <c r="EN204" s="186"/>
      <c r="EO204" s="186"/>
      <c r="EP204" s="445"/>
      <c r="EQ204" s="382" t="s">
        <v>6088</v>
      </c>
      <c r="ER204" s="382" t="s">
        <v>6109</v>
      </c>
      <c r="ES204" s="382"/>
      <c r="ET204" s="108"/>
      <c r="EU204" s="182" t="str">
        <f t="shared" si="161"/>
        <v>TRANSPORTES INTERMODALES HERMANOS LAREDO SL, ES_B39465703_sinv.pdf</v>
      </c>
    </row>
    <row r="205" spans="1:151" ht="84">
      <c r="A205" s="1000" t="s">
        <v>1907</v>
      </c>
      <c r="B205" s="638" t="s">
        <v>2157</v>
      </c>
      <c r="C205" s="338" t="s">
        <v>42</v>
      </c>
      <c r="D205" s="186" t="s">
        <v>182</v>
      </c>
      <c r="E205" s="186" t="s">
        <v>183</v>
      </c>
      <c r="F205" s="186" t="s">
        <v>52</v>
      </c>
      <c r="G205" s="186"/>
      <c r="H205" s="186"/>
      <c r="I205" s="191" t="s">
        <v>310</v>
      </c>
      <c r="J205" s="191" t="s">
        <v>3258</v>
      </c>
      <c r="K205" s="191" t="s">
        <v>2643</v>
      </c>
      <c r="L205" s="571" t="s">
        <v>186</v>
      </c>
      <c r="N205" s="846" t="s">
        <v>1702</v>
      </c>
      <c r="O205" s="384" t="s">
        <v>1703</v>
      </c>
      <c r="P205" s="540">
        <v>20</v>
      </c>
      <c r="Q205" s="539">
        <v>1000</v>
      </c>
      <c r="R205" s="540">
        <v>0</v>
      </c>
      <c r="S205" s="338"/>
      <c r="T205" s="63"/>
      <c r="U205" s="63"/>
      <c r="V205" s="425">
        <v>0</v>
      </c>
      <c r="W205" s="425">
        <v>0</v>
      </c>
      <c r="X205" s="919">
        <v>0.8</v>
      </c>
      <c r="Y205" s="425">
        <v>2.5</v>
      </c>
      <c r="Z205" s="41" t="s">
        <v>45</v>
      </c>
      <c r="AA205" s="41" t="s">
        <v>45</v>
      </c>
      <c r="AB205" s="188" t="s">
        <v>3212</v>
      </c>
      <c r="AC205" s="13" t="s">
        <v>7377</v>
      </c>
      <c r="AD205" s="813" t="s">
        <v>5689</v>
      </c>
      <c r="AE205" s="723">
        <v>42928</v>
      </c>
      <c r="AF205" s="356"/>
      <c r="AG205" s="419"/>
      <c r="AH205" s="927" t="s">
        <v>38</v>
      </c>
      <c r="AI205" s="63" t="s">
        <v>5764</v>
      </c>
      <c r="AJ205" s="63" t="str">
        <f t="shared" si="122"/>
        <v>NO</v>
      </c>
      <c r="AK205" s="64" t="str">
        <f>VLOOKUP(X205,aux!$G$1:$I$22,2,FALSE)</f>
        <v>zero point eight</v>
      </c>
      <c r="AL205" s="64" t="str">
        <f>VLOOKUP(X205,aux!$G$1:$J$22,4,FALSE)</f>
        <v>null komma acht</v>
      </c>
      <c r="AM205" s="214">
        <f t="shared" si="141"/>
        <v>80</v>
      </c>
      <c r="AN205" s="214" t="str">
        <f>IF(INT(AM205)=AM205,EnglishNumber(AM205), _xlfn.CONCAT(EnglishNumber(INT(AM205)), " point ", EnglishNumber(ROUND(INT((AM205 - INT(AM205)) * 10),  0)), " ", EnglishNumber(ROUND((AM205 - INT(AM205))*100 - (INT((AM205-INT(AM205))*10)*10), 0))))</f>
        <v>eighty</v>
      </c>
      <c r="AO205" s="214" t="str">
        <f>IF(INT(AM205)=AM205,FctZahl_In_Worten(AM205), _xlfn.CONCAT(FctZahl_In_Worten(INT(AM205)), " komma ", FctZahl_In_Worten(ROUND(INT((AM205 - INT(AM205)) * 10),  0)), " ", FctZahl_In_Worten(ROUND((AM205 - INT(AM205))*100 - (INT((AM205-INT(AM205))*10)*10), 0))))</f>
        <v>achtzig</v>
      </c>
      <c r="AP205" s="64" t="str">
        <f>EnglishNumber(Q205)</f>
        <v>one thousand</v>
      </c>
      <c r="AQ205" s="64" t="str">
        <f>FctZahl_In_Worten(Q205)</f>
        <v>eintausend</v>
      </c>
      <c r="AR205" s="64" t="str">
        <f>FctZahl_In_Worten(R205)</f>
        <v>null</v>
      </c>
      <c r="AS205" s="64" t="str">
        <f>VLOOKUP(V205,aux!$K$1:$M$11,2,FALSE)</f>
        <v>zero</v>
      </c>
      <c r="AT205" s="64" t="str">
        <f>VLOOKUP(W205,aux!$K$1:$M$11,2,FALSE)</f>
        <v>zero</v>
      </c>
      <c r="AU205" s="64" t="str">
        <f t="shared" si="142"/>
        <v>For</v>
      </c>
      <c r="AV205" s="49" t="str">
        <f t="shared" si="143"/>
        <v>Isabel Alonso Alonso, administrador solidario</v>
      </c>
      <c r="AW205" s="65" t="str">
        <f t="shared" si="144"/>
        <v>ES_B04703948_CPA_EN</v>
      </c>
      <c r="AX205" s="65" t="str">
        <f t="shared" si="145"/>
        <v>ES_B04703948_DoT_EN</v>
      </c>
      <c r="AY205" s="65" t="str">
        <f t="shared" si="146"/>
        <v>ES_B04703948_Dis_EN</v>
      </c>
      <c r="AZ205" s="65" t="str">
        <f t="shared" si="147"/>
        <v>ES_B04703948_CPA_DE</v>
      </c>
      <c r="BA205" s="65" t="str">
        <f t="shared" si="148"/>
        <v>ES_B04703948_DoT_DE</v>
      </c>
      <c r="BB205" s="65" t="str">
        <f t="shared" si="149"/>
        <v>ES_B04703948_CPA_ES</v>
      </c>
      <c r="BC205" s="215" t="str">
        <f t="shared" si="150"/>
        <v>ES_B04703948_DoT_ES</v>
      </c>
      <c r="BD205" s="65" t="str">
        <f t="shared" si="151"/>
        <v>TRANSPORTES JOSE VALERO RIDAO SL</v>
      </c>
      <c r="BE205" s="64" t="str">
        <f>VLOOKUP(C205,aux!$A$1:$B$260,2,FALSE)</f>
        <v>Spain</v>
      </c>
      <c r="BF205" s="64" t="str">
        <f>VLOOKUP(C205,aux!$A$1:$C$260,3,FALSE)</f>
        <v>Spanien</v>
      </c>
      <c r="BG205" s="66" t="str">
        <f t="shared" si="152"/>
        <v>represented by  Isabel Alonso Alonso, administrador solidario</v>
      </c>
      <c r="BH205" s="66" t="str">
        <f t="shared" si="123"/>
        <v>representado por Isabel Alonso Alonso, administrador solidario</v>
      </c>
      <c r="BI205" s="66">
        <f t="shared" si="153"/>
        <v>1</v>
      </c>
      <c r="BJ205" s="66" t="str">
        <f>IF(H205="","","and its")</f>
        <v/>
      </c>
      <c r="BK205" s="66" t="str">
        <f>IF(I205="","","and its")</f>
        <v>and its</v>
      </c>
      <c r="BL205" s="66" t="str">
        <f t="shared" si="124"/>
        <v/>
      </c>
      <c r="BM205" s="66" t="str">
        <f t="shared" si="125"/>
        <v>und</v>
      </c>
      <c r="BN205" s="66" t="str">
        <f t="shared" si="126"/>
        <v/>
      </c>
      <c r="BO205" s="66" t="str">
        <f t="shared" si="127"/>
        <v>y su</v>
      </c>
      <c r="BP205" s="216" t="str">
        <f>VLOOKUP(X205,aux!$G$1:$I$22,3,FALSE)</f>
        <v>cero coma ocho</v>
      </c>
      <c r="BQ205" s="66" t="str">
        <f t="shared" si="128"/>
        <v>Por</v>
      </c>
      <c r="BR205" s="66" t="str">
        <f>VLOOKUP(C205,aux!$D$1:$E$307,2,FALSE)</f>
        <v>España</v>
      </c>
      <c r="BS205" s="66" t="str">
        <f t="shared" si="129"/>
        <v>Un Mil</v>
      </c>
      <c r="BT205" s="66" t="str">
        <f t="shared" si="130"/>
        <v>Cero</v>
      </c>
      <c r="BU205" s="66" t="str">
        <f t="shared" si="131"/>
        <v>Cero</v>
      </c>
      <c r="BV205" s="137"/>
      <c r="BW205" s="51"/>
      <c r="BX205" s="137"/>
      <c r="BY205" s="143"/>
      <c r="BZ205" s="137"/>
      <c r="CA205" s="1112">
        <v>42919</v>
      </c>
      <c r="CB205" s="342">
        <v>42917</v>
      </c>
      <c r="CC205" s="342">
        <v>42922</v>
      </c>
      <c r="CD205" s="434">
        <v>0.375</v>
      </c>
      <c r="CE205" s="342">
        <v>42923</v>
      </c>
      <c r="CF205" s="434">
        <v>0.375</v>
      </c>
      <c r="CG205" s="342">
        <v>42926</v>
      </c>
      <c r="CH205" s="497"/>
      <c r="CI205" s="155"/>
      <c r="CJ205" s="67" t="s">
        <v>2417</v>
      </c>
      <c r="CK205" s="67" t="s">
        <v>2607</v>
      </c>
      <c r="CL205" s="102" t="str">
        <f t="shared" si="154"/>
        <v>TRANSPORTES JOSE VALERO RIDAO SL_ ES_B04703948_DOT_EN_2sig</v>
      </c>
      <c r="CM205" s="102" t="str">
        <f t="shared" si="155"/>
        <v>TRANSPORTES JOSE VALERO RIDAO SL_ES_B04703948_CPA_EN_2sig</v>
      </c>
      <c r="CN205" s="102" t="str">
        <f t="shared" si="156"/>
        <v>TRANSPORTES JOSE VALERO RIDAO SL_ ES_B04703948_DOT_EN_2sig_stamped</v>
      </c>
      <c r="CO205" s="102" t="str">
        <f t="shared" si="157"/>
        <v>TRANSPORTES JOSE VALERO RIDAO SL_ES_B04703948_DOT_EN_o</v>
      </c>
      <c r="CP205" s="102" t="str">
        <f t="shared" si="158"/>
        <v>TRANSPORTES JOSE VALERO RIDAO SL_ES_B04703948_DOT_EN_o_stamped</v>
      </c>
      <c r="CQ205" s="102" t="str">
        <f t="shared" si="159"/>
        <v>TRANSPORTES JOSE VALERO RIDAO SL_ES_B04703948_powers</v>
      </c>
      <c r="CR205" s="68" t="s">
        <v>49</v>
      </c>
      <c r="CS205" s="68" t="s">
        <v>49</v>
      </c>
      <c r="CT205" s="61" t="s">
        <v>1911</v>
      </c>
      <c r="CU205" s="148">
        <f t="shared" si="139"/>
        <v>1</v>
      </c>
      <c r="CV205" s="56" t="b">
        <v>1</v>
      </c>
      <c r="CW205" s="56" t="b">
        <v>1</v>
      </c>
      <c r="CX205" s="52"/>
      <c r="CY205" s="148"/>
      <c r="CZ205" s="148"/>
      <c r="DA205" s="315"/>
      <c r="DB205" s="315"/>
      <c r="DC205" s="148"/>
      <c r="DD205" s="148"/>
      <c r="DE205" s="315"/>
      <c r="DF205" s="315"/>
      <c r="DG205" s="61"/>
      <c r="DH205" s="61"/>
      <c r="DI205" s="61"/>
      <c r="DJ205" s="315"/>
      <c r="DK205" s="315"/>
      <c r="DL205" s="61"/>
      <c r="DM205" s="161"/>
      <c r="DN205" s="148"/>
      <c r="DO205" s="315" t="s">
        <v>2632</v>
      </c>
      <c r="DP205" s="338"/>
      <c r="DQ205" s="940"/>
      <c r="DR205" s="342"/>
      <c r="DS205" s="522"/>
      <c r="DT205" s="69" t="s">
        <v>49</v>
      </c>
      <c r="DU205" s="69"/>
      <c r="DV205" s="87"/>
      <c r="DW205" s="87"/>
      <c r="DX205" s="87"/>
      <c r="DY205" s="87"/>
      <c r="DZ205" s="87"/>
      <c r="EA205" s="359" t="str">
        <f t="shared" si="160"/>
        <v>181</v>
      </c>
      <c r="EB205" s="359">
        <v>181</v>
      </c>
      <c r="EC205" s="88"/>
      <c r="ED205" s="88"/>
      <c r="EE205" s="88" t="e">
        <f>IF(CX204=#REF!,"gleich","ungleich")</f>
        <v>#REF!</v>
      </c>
      <c r="EF205" s="186"/>
      <c r="EG205" s="186"/>
      <c r="EH205" s="186"/>
      <c r="EI205" s="186"/>
      <c r="EJ205" s="186"/>
      <c r="EK205" s="186"/>
      <c r="EL205" s="186"/>
      <c r="EM205" s="173"/>
      <c r="EN205" s="186"/>
      <c r="EO205" s="186"/>
      <c r="EP205" s="445"/>
      <c r="EQ205" s="382" t="s">
        <v>6088</v>
      </c>
      <c r="ER205" s="382" t="s">
        <v>6109</v>
      </c>
      <c r="ES205" s="382"/>
      <c r="ET205" s="108"/>
      <c r="EU205" s="182" t="str">
        <f t="shared" si="161"/>
        <v>TRANSPORTES JOSE VALERO RIDAO SL, ES_B04703948_sinv.pdf</v>
      </c>
    </row>
    <row r="206" spans="1:151" ht="72">
      <c r="A206" s="1000" t="s">
        <v>836</v>
      </c>
      <c r="B206" s="638" t="s">
        <v>2200</v>
      </c>
      <c r="C206" s="338" t="s">
        <v>42</v>
      </c>
      <c r="D206" s="186" t="s">
        <v>3317</v>
      </c>
      <c r="E206" s="186" t="s">
        <v>840</v>
      </c>
      <c r="F206" s="186" t="s">
        <v>839</v>
      </c>
      <c r="G206" s="186"/>
      <c r="H206" s="186"/>
      <c r="I206" s="191"/>
      <c r="J206" s="191"/>
      <c r="K206" s="191"/>
      <c r="L206" s="571" t="s">
        <v>841</v>
      </c>
      <c r="N206" s="846" t="s">
        <v>1815</v>
      </c>
      <c r="O206" s="384" t="s">
        <v>1799</v>
      </c>
      <c r="P206" s="540">
        <v>18</v>
      </c>
      <c r="Q206" s="539">
        <v>100</v>
      </c>
      <c r="R206" s="540">
        <v>0</v>
      </c>
      <c r="S206" s="338"/>
      <c r="T206" s="63"/>
      <c r="U206" s="63"/>
      <c r="V206" s="425">
        <v>0</v>
      </c>
      <c r="W206" s="425">
        <v>0</v>
      </c>
      <c r="X206" s="919">
        <v>0.7</v>
      </c>
      <c r="Y206" s="425">
        <v>2.5</v>
      </c>
      <c r="Z206" s="41" t="s">
        <v>45</v>
      </c>
      <c r="AA206" s="41" t="s">
        <v>45</v>
      </c>
      <c r="AB206" s="188" t="s">
        <v>3212</v>
      </c>
      <c r="AC206" s="13" t="s">
        <v>7377</v>
      </c>
      <c r="AD206" s="813" t="s">
        <v>5689</v>
      </c>
      <c r="AE206" s="723">
        <v>42928</v>
      </c>
      <c r="AF206" s="356"/>
      <c r="AG206" s="297"/>
      <c r="AH206" s="927" t="s">
        <v>38</v>
      </c>
      <c r="AI206" s="63" t="s">
        <v>5764</v>
      </c>
      <c r="AJ206" s="63" t="str">
        <f t="shared" ref="AJ206:AJ269" si="162">IF(1*(ISERROR(_xlfn.TEXTJOIN("|",FALSE,AK206:BU206)))=0,"NO","YES")</f>
        <v>NO</v>
      </c>
      <c r="AK206" s="64" t="str">
        <f>VLOOKUP(X206,aux!$G$1:$I$22,2,FALSE)</f>
        <v>zero point seven</v>
      </c>
      <c r="AL206" s="64" t="str">
        <f>VLOOKUP(X206,aux!$G$1:$J$22,4,FALSE)</f>
        <v>null komma sieben</v>
      </c>
      <c r="AM206" s="214">
        <f t="shared" si="141"/>
        <v>70</v>
      </c>
      <c r="AN206" s="214" t="str">
        <f>IF(INT(AM206)=AM206,EnglishNumber(AM206), _xlfn.CONCAT(EnglishNumber(INT(AM206)), " point ", EnglishNumber(ROUND(INT((AM206 - INT(AM206)) * 10),  0)), " ", EnglishNumber(ROUND((AM206 - INT(AM206))*100 - (INT((AM206-INT(AM206))*10)*10), 0))))</f>
        <v>seventy</v>
      </c>
      <c r="AO206" s="214" t="str">
        <f>IF(INT(AM206)=AM206,FctZahl_In_Worten(AM206), _xlfn.CONCAT(FctZahl_In_Worten(INT(AM206)), " komma ", FctZahl_In_Worten(ROUND(INT((AM206 - INT(AM206)) * 10),  0)), " ", FctZahl_In_Worten(ROUND((AM206 - INT(AM206))*100 - (INT((AM206-INT(AM206))*10)*10), 0))))</f>
        <v>siebzig</v>
      </c>
      <c r="AP206" s="64" t="str">
        <f>EnglishNumber(Q206)</f>
        <v>one hundred</v>
      </c>
      <c r="AQ206" s="64" t="str">
        <f>FctZahl_In_Worten(Q206)</f>
        <v>einhundert</v>
      </c>
      <c r="AR206" s="64" t="str">
        <f>FctZahl_In_Worten(R206)</f>
        <v>null</v>
      </c>
      <c r="AS206" s="64" t="str">
        <f>VLOOKUP(V206,aux!$K$1:$M$11,2,FALSE)</f>
        <v>zero</v>
      </c>
      <c r="AT206" s="64" t="str">
        <f>VLOOKUP(W206,aux!$K$1:$M$11,2,FALSE)</f>
        <v>zero</v>
      </c>
      <c r="AU206" s="64" t="str">
        <f t="shared" si="142"/>
        <v>For</v>
      </c>
      <c r="AV206" s="49" t="str">
        <f t="shared" si="143"/>
        <v>MARIA DEL ROSARIO CUENCA MORALES, ADMINISTRADORA SOLIDARIA</v>
      </c>
      <c r="AW206" s="65" t="str">
        <f t="shared" si="144"/>
        <v>ES_B46100988_CPA_EN</v>
      </c>
      <c r="AX206" s="65" t="str">
        <f t="shared" si="145"/>
        <v>ES_B46100988_DoT_EN</v>
      </c>
      <c r="AY206" s="65" t="str">
        <f t="shared" si="146"/>
        <v>ES_B46100988_Dis_EN</v>
      </c>
      <c r="AZ206" s="65" t="str">
        <f t="shared" si="147"/>
        <v>ES_B46100988_CPA_DE</v>
      </c>
      <c r="BA206" s="65" t="str">
        <f t="shared" si="148"/>
        <v>ES_B46100988_DoT_DE</v>
      </c>
      <c r="BB206" s="65" t="str">
        <f t="shared" si="149"/>
        <v>ES_B46100988_CPA_ES</v>
      </c>
      <c r="BC206" s="215" t="str">
        <f t="shared" si="150"/>
        <v>ES_B46100988_DoT_ES</v>
      </c>
      <c r="BD206" s="65" t="str">
        <f t="shared" si="151"/>
        <v>TRANSPORTES LA PALOMA SL</v>
      </c>
      <c r="BE206" s="64" t="str">
        <f>VLOOKUP(C206,aux!$A$1:$B$260,2,FALSE)</f>
        <v>Spain</v>
      </c>
      <c r="BF206" s="64" t="str">
        <f>VLOOKUP(C206,aux!$A$1:$C$260,3,FALSE)</f>
        <v>Spanien</v>
      </c>
      <c r="BG206" s="66" t="str">
        <f t="shared" si="152"/>
        <v>represented by  MARIA DEL ROSARIO CUENCA MORALES, ADMINISTRADORA SOLIDARIA</v>
      </c>
      <c r="BH206" s="66" t="str">
        <f t="shared" ref="BH206:BH269" si="163">IF(AH206="DNI","",CONCATENATE("representado por ", AV206))</f>
        <v>representado por MARIA DEL ROSARIO CUENCA MORALES, ADMINISTRADORA SOLIDARIA</v>
      </c>
      <c r="BI206" s="66">
        <f t="shared" si="153"/>
        <v>1</v>
      </c>
      <c r="BJ206" s="66"/>
      <c r="BK206" s="66"/>
      <c r="BL206" s="66" t="str">
        <f t="shared" ref="BL206:BL269" si="164">IF(H206="","","und")</f>
        <v/>
      </c>
      <c r="BM206" s="66" t="str">
        <f t="shared" ref="BM206:BM269" si="165">IF(I206="","","und")</f>
        <v/>
      </c>
      <c r="BN206" s="66" t="str">
        <f t="shared" ref="BN206:BN269" si="166">IF(H206="","","y su")</f>
        <v/>
      </c>
      <c r="BO206" s="66" t="str">
        <f t="shared" ref="BO206:BO269" si="167">IF(I206="","","y su")</f>
        <v/>
      </c>
      <c r="BP206" s="216" t="str">
        <f>VLOOKUP(X206,aux!$G$1:$I$22,3,FALSE)</f>
        <v xml:space="preserve">cero coma siete </v>
      </c>
      <c r="BQ206" s="66" t="str">
        <f t="shared" ref="BQ206:BQ269" si="168">IF(AE206="DNI","","Por")</f>
        <v>Por</v>
      </c>
      <c r="BR206" s="66" t="str">
        <f>VLOOKUP(C206,aux!$D$1:$E$307,2,FALSE)</f>
        <v>España</v>
      </c>
      <c r="BS206" s="66" t="str">
        <f t="shared" ref="BS206:BS269" si="169">NumEnPalabras(Q206)</f>
        <v>Ciento</v>
      </c>
      <c r="BT206" s="66" t="str">
        <f t="shared" ref="BT206:BT269" si="170">NumEnPalabras(V206)</f>
        <v>Cero</v>
      </c>
      <c r="BU206" s="66" t="str">
        <f t="shared" ref="BU206:BU269" si="171">NumEnPalabras(W206)</f>
        <v>Cero</v>
      </c>
      <c r="BV206" s="137"/>
      <c r="BW206" s="51"/>
      <c r="BX206" s="137"/>
      <c r="BY206" s="143"/>
      <c r="BZ206" s="137"/>
      <c r="CA206" s="1112">
        <v>42921</v>
      </c>
      <c r="CB206" s="342">
        <v>42921</v>
      </c>
      <c r="CC206" s="342">
        <v>42922</v>
      </c>
      <c r="CD206" s="617" t="s">
        <v>199</v>
      </c>
      <c r="CE206" s="342">
        <v>42922</v>
      </c>
      <c r="CF206" s="617" t="s">
        <v>199</v>
      </c>
      <c r="CG206" s="342">
        <v>42922</v>
      </c>
      <c r="CH206" s="742"/>
      <c r="CI206" s="155">
        <v>1</v>
      </c>
      <c r="CJ206" s="67" t="s">
        <v>2418</v>
      </c>
      <c r="CK206" s="62"/>
      <c r="CL206" s="102" t="str">
        <f t="shared" si="154"/>
        <v>TRANSPORTES LA PALOMA SL_ ES_B46100988_DOT_EN_2sig</v>
      </c>
      <c r="CM206" s="102" t="str">
        <f t="shared" si="155"/>
        <v>TRANSPORTES LA PALOMA SL_ES_B46100988_CPA_EN_2sig</v>
      </c>
      <c r="CN206" s="102" t="str">
        <f t="shared" si="156"/>
        <v>TRANSPORTES LA PALOMA SL_ ES_B46100988_DOT_EN_2sig_stamped</v>
      </c>
      <c r="CO206" s="102" t="str">
        <f t="shared" si="157"/>
        <v>TRANSPORTES LA PALOMA SL_ES_B46100988_DOT_EN_o</v>
      </c>
      <c r="CP206" s="102" t="str">
        <f t="shared" si="158"/>
        <v>TRANSPORTES LA PALOMA SL_ES_B46100988_DOT_EN_o_stamped</v>
      </c>
      <c r="CQ206" s="102" t="str">
        <f t="shared" si="159"/>
        <v>TRANSPORTES LA PALOMA SL_ES_B46100988_powers</v>
      </c>
      <c r="CR206" s="68" t="s">
        <v>49</v>
      </c>
      <c r="CS206" s="68" t="s">
        <v>49</v>
      </c>
      <c r="CT206" s="61" t="s">
        <v>49</v>
      </c>
      <c r="CU206" s="148">
        <f t="shared" si="139"/>
        <v>0</v>
      </c>
      <c r="CV206" s="56" t="b">
        <v>1</v>
      </c>
      <c r="CW206" s="56" t="b">
        <v>1</v>
      </c>
      <c r="CX206" s="52"/>
      <c r="CY206" s="155"/>
      <c r="CZ206" s="155"/>
      <c r="DA206" s="319"/>
      <c r="DB206" s="319"/>
      <c r="DC206" s="155"/>
      <c r="DD206" s="155"/>
      <c r="DE206" s="319"/>
      <c r="DF206" s="319"/>
      <c r="DG206" s="52"/>
      <c r="DH206" s="52"/>
      <c r="DI206" s="52"/>
      <c r="DJ206" s="319"/>
      <c r="DK206" s="319"/>
      <c r="DL206" s="52"/>
      <c r="DM206" s="164"/>
      <c r="DN206" s="155"/>
      <c r="DO206" s="319" t="s">
        <v>5356</v>
      </c>
      <c r="DP206" s="262"/>
      <c r="DQ206" s="940"/>
      <c r="DR206" s="342"/>
      <c r="DS206" s="526"/>
      <c r="DT206" s="85" t="s">
        <v>49</v>
      </c>
      <c r="DU206" s="85"/>
      <c r="DV206" s="475"/>
      <c r="DW206" s="475"/>
      <c r="DX206" s="475"/>
      <c r="DY206" s="475"/>
      <c r="DZ206" s="475"/>
      <c r="EA206" s="359" t="str">
        <f t="shared" si="160"/>
        <v>182</v>
      </c>
      <c r="EB206" s="359">
        <v>182</v>
      </c>
      <c r="EC206" s="478"/>
      <c r="ED206" s="478"/>
      <c r="EE206" s="88" t="e">
        <f>IF(#REF!=#REF!,"gleich","ungleich")</f>
        <v>#REF!</v>
      </c>
      <c r="EF206" s="186"/>
      <c r="EG206" s="186"/>
      <c r="EH206" s="186"/>
      <c r="EI206" s="186"/>
      <c r="EJ206" s="186"/>
      <c r="EK206" s="186"/>
      <c r="EL206" s="186"/>
      <c r="EM206" s="173"/>
      <c r="EN206" s="186"/>
      <c r="EO206" s="186"/>
      <c r="EP206" s="445"/>
      <c r="EQ206" s="382" t="s">
        <v>6088</v>
      </c>
      <c r="ER206" s="382" t="s">
        <v>6109</v>
      </c>
      <c r="ES206" s="382"/>
      <c r="ET206" s="108"/>
      <c r="EU206" s="182" t="str">
        <f t="shared" si="161"/>
        <v>TRANSPORTES LA PALOMA SL, ES_B46100988_sinv.pdf</v>
      </c>
    </row>
    <row r="207" spans="1:151" ht="84">
      <c r="A207" s="1000" t="s">
        <v>634</v>
      </c>
      <c r="B207" s="638" t="s">
        <v>2145</v>
      </c>
      <c r="C207" s="338" t="s">
        <v>42</v>
      </c>
      <c r="D207" s="186" t="s">
        <v>636</v>
      </c>
      <c r="E207" s="382" t="s">
        <v>637</v>
      </c>
      <c r="F207" s="186" t="s">
        <v>59</v>
      </c>
      <c r="G207" s="186"/>
      <c r="H207" s="186"/>
      <c r="I207" s="191" t="s">
        <v>640</v>
      </c>
      <c r="J207" s="191" t="s">
        <v>5414</v>
      </c>
      <c r="K207" s="191" t="s">
        <v>641</v>
      </c>
      <c r="L207" s="571" t="s">
        <v>642</v>
      </c>
      <c r="N207" s="847" t="s">
        <v>766</v>
      </c>
      <c r="O207" s="387"/>
      <c r="P207" s="540">
        <v>1378</v>
      </c>
      <c r="Q207" s="539">
        <v>1000</v>
      </c>
      <c r="R207" s="540">
        <v>0</v>
      </c>
      <c r="S207" s="338"/>
      <c r="T207" s="67" t="s">
        <v>638</v>
      </c>
      <c r="U207" s="63" t="s">
        <v>639</v>
      </c>
      <c r="V207" s="425">
        <v>0</v>
      </c>
      <c r="W207" s="425">
        <v>0</v>
      </c>
      <c r="X207" s="919">
        <v>0.84</v>
      </c>
      <c r="Y207" s="425">
        <v>2.5</v>
      </c>
      <c r="Z207" s="41" t="s">
        <v>45</v>
      </c>
      <c r="AA207" s="41" t="s">
        <v>45</v>
      </c>
      <c r="AB207" s="188" t="s">
        <v>3212</v>
      </c>
      <c r="AC207" s="13" t="s">
        <v>7377</v>
      </c>
      <c r="AD207" s="813" t="s">
        <v>5689</v>
      </c>
      <c r="AE207" s="723">
        <v>42928</v>
      </c>
      <c r="AF207" s="356"/>
      <c r="AG207" s="419" t="s">
        <v>5413</v>
      </c>
      <c r="AH207" s="927" t="s">
        <v>38</v>
      </c>
      <c r="AI207" s="63" t="s">
        <v>5764</v>
      </c>
      <c r="AJ207" s="63" t="str">
        <f t="shared" si="162"/>
        <v>NO</v>
      </c>
      <c r="AK207" s="64" t="str">
        <f>VLOOKUP(X207,aux!$G$1:$I$22,2,FALSE)</f>
        <v>zero point eight four</v>
      </c>
      <c r="AL207" s="64" t="str">
        <f>VLOOKUP(X207,aux!$G$1:$J$22,4,FALSE)</f>
        <v>null komma sieben vier</v>
      </c>
      <c r="AM207" s="214">
        <f t="shared" si="141"/>
        <v>84</v>
      </c>
      <c r="AN207" s="214" t="str">
        <f>IF(INT(AM207)=AM207,EnglishNumber(AM207), _xlfn.CONCAT(EnglishNumber(INT(AM207)), " point ", EnglishNumber(ROUND(INT((AM207 - INT(AM207)) * 10),  0)), " ", EnglishNumber(ROUND((AM207 - INT(AM207))*100 - (INT((AM207-INT(AM207))*10)*10), 0))))</f>
        <v>eighty-four</v>
      </c>
      <c r="AO207" s="214" t="str">
        <f>IF(INT(AM207)=AM207,FctZahl_In_Worten(AM207), _xlfn.CONCAT(FctZahl_In_Worten(INT(AM207)), " komma ", FctZahl_In_Worten(ROUND(INT((AM207 - INT(AM207)) * 10),  0)), " ", FctZahl_In_Worten(ROUND((AM207 - INT(AM207))*100 - (INT((AM207-INT(AM207))*10)*10), 0))))</f>
        <v>vierundachtzig</v>
      </c>
      <c r="AP207" s="64" t="str">
        <f>EnglishNumber(Q207)</f>
        <v>one thousand</v>
      </c>
      <c r="AQ207" s="64" t="str">
        <f>FctZahl_In_Worten(Q207)</f>
        <v>eintausend</v>
      </c>
      <c r="AR207" s="64" t="str">
        <f>FctZahl_In_Worten(R207)</f>
        <v>null</v>
      </c>
      <c r="AS207" s="64" t="str">
        <f>VLOOKUP(V207,aux!$K$1:$M$11,2,FALSE)</f>
        <v>zero</v>
      </c>
      <c r="AT207" s="64" t="str">
        <f>VLOOKUP(W207,aux!$K$1:$M$11,2,FALSE)</f>
        <v>zero</v>
      </c>
      <c r="AU207" s="64" t="str">
        <f t="shared" si="142"/>
        <v>For</v>
      </c>
      <c r="AV207" s="49" t="str">
        <f t="shared" si="143"/>
        <v>MZ 73 INVERSIONES SL, administrador único</v>
      </c>
      <c r="AW207" s="65" t="str">
        <f t="shared" si="144"/>
        <v>ES_A46054987_CPA_EN</v>
      </c>
      <c r="AX207" s="65" t="str">
        <f t="shared" si="145"/>
        <v>ES_A46054987_DoT_EN</v>
      </c>
      <c r="AY207" s="65" t="str">
        <f t="shared" si="146"/>
        <v>ES_A46054987_Dis_EN</v>
      </c>
      <c r="AZ207" s="65" t="str">
        <f t="shared" si="147"/>
        <v>ES_A46054987_CPA_DE</v>
      </c>
      <c r="BA207" s="65" t="str">
        <f t="shared" si="148"/>
        <v>ES_A46054987_DoT_DE</v>
      </c>
      <c r="BB207" s="65" t="str">
        <f t="shared" si="149"/>
        <v>ES_A46054987_CPA_ES</v>
      </c>
      <c r="BC207" s="215" t="str">
        <f t="shared" si="150"/>
        <v>ES_A46054987_DoT_ES</v>
      </c>
      <c r="BD207" s="65" t="str">
        <f t="shared" si="151"/>
        <v>TRANSPORTES MAZO HERMANOS SAU</v>
      </c>
      <c r="BE207" s="64" t="str">
        <f>VLOOKUP(C207,aux!$A$1:$B$260,2,FALSE)</f>
        <v>Spain</v>
      </c>
      <c r="BF207" s="64" t="str">
        <f>VLOOKUP(C207,aux!$A$1:$C$260,3,FALSE)</f>
        <v>Spanien</v>
      </c>
      <c r="BG207" s="66" t="str">
        <f t="shared" si="152"/>
        <v>represented by  MZ 73 INVERSIONES SL, administrador único</v>
      </c>
      <c r="BH207" s="66" t="str">
        <f t="shared" si="163"/>
        <v>representado por MZ 73 INVERSIONES SL, administrador único</v>
      </c>
      <c r="BI207" s="66">
        <f t="shared" si="153"/>
        <v>1</v>
      </c>
      <c r="BJ207" s="66" t="str">
        <f t="shared" ref="BJ207:BJ215" si="172">IF(H207="","","and its")</f>
        <v/>
      </c>
      <c r="BK207" s="66" t="str">
        <f t="shared" ref="BK207:BK215" si="173">IF(I207="","","and its")</f>
        <v>and its</v>
      </c>
      <c r="BL207" s="66" t="str">
        <f t="shared" si="164"/>
        <v/>
      </c>
      <c r="BM207" s="66" t="str">
        <f t="shared" si="165"/>
        <v>und</v>
      </c>
      <c r="BN207" s="66" t="str">
        <f t="shared" si="166"/>
        <v/>
      </c>
      <c r="BO207" s="66" t="str">
        <f t="shared" si="167"/>
        <v>y su</v>
      </c>
      <c r="BP207" s="216" t="str">
        <f>VLOOKUP(X207,aux!$G$1:$I$22,3,FALSE)</f>
        <v xml:space="preserve">cero coma ocho cuatro </v>
      </c>
      <c r="BQ207" s="66" t="str">
        <f t="shared" si="168"/>
        <v>Por</v>
      </c>
      <c r="BR207" s="66" t="str">
        <f>VLOOKUP(C207,aux!$D$1:$E$307,2,FALSE)</f>
        <v>España</v>
      </c>
      <c r="BS207" s="66" t="str">
        <f t="shared" si="169"/>
        <v>Un Mil</v>
      </c>
      <c r="BT207" s="66" t="str">
        <f t="shared" si="170"/>
        <v>Cero</v>
      </c>
      <c r="BU207" s="66" t="str">
        <f t="shared" si="171"/>
        <v>Cero</v>
      </c>
      <c r="BV207" s="137"/>
      <c r="BW207" s="51"/>
      <c r="BX207" s="137"/>
      <c r="BY207" s="143"/>
      <c r="BZ207" s="137"/>
      <c r="CA207" s="1112">
        <v>42921</v>
      </c>
      <c r="CB207" s="342">
        <v>42921</v>
      </c>
      <c r="CC207" s="342">
        <v>42921</v>
      </c>
      <c r="CD207" s="617" t="s">
        <v>199</v>
      </c>
      <c r="CE207" s="342">
        <v>42922</v>
      </c>
      <c r="CF207" s="617" t="s">
        <v>199</v>
      </c>
      <c r="CG207" s="342">
        <v>42926</v>
      </c>
      <c r="CH207" s="497"/>
      <c r="CI207" s="155"/>
      <c r="CJ207" s="67" t="s">
        <v>2419</v>
      </c>
      <c r="CK207" s="67" t="s">
        <v>2584</v>
      </c>
      <c r="CL207" s="102" t="str">
        <f t="shared" si="154"/>
        <v>TRANSPORTES MAZO HERMANOS SAU_ ES_A46054987_DOT_EN_2sig</v>
      </c>
      <c r="CM207" s="102" t="str">
        <f t="shared" si="155"/>
        <v>TRANSPORTES MAZO HERMANOS SAU_ES_A46054987_CPA_EN_2sig</v>
      </c>
      <c r="CN207" s="102" t="str">
        <f t="shared" si="156"/>
        <v>TRANSPORTES MAZO HERMANOS SAU_ ES_A46054987_DOT_EN_2sig_stamped</v>
      </c>
      <c r="CO207" s="102" t="str">
        <f t="shared" si="157"/>
        <v>TRANSPORTES MAZO HERMANOS SAU_ES_A46054987_DOT_EN_o</v>
      </c>
      <c r="CP207" s="102" t="str">
        <f t="shared" si="158"/>
        <v>TRANSPORTES MAZO HERMANOS SAU_ES_A46054987_DOT_EN_o_stamped</v>
      </c>
      <c r="CQ207" s="102" t="str">
        <f t="shared" si="159"/>
        <v>TRANSPORTES MAZO HERMANOS SAU_ES_A46054987_powers</v>
      </c>
      <c r="CR207" s="68" t="s">
        <v>49</v>
      </c>
      <c r="CS207" s="68" t="s">
        <v>49</v>
      </c>
      <c r="CT207" s="61" t="s">
        <v>49</v>
      </c>
      <c r="CU207" s="148">
        <f t="shared" si="139"/>
        <v>1</v>
      </c>
      <c r="CV207" s="56" t="s">
        <v>2117</v>
      </c>
      <c r="CW207" s="56" t="s">
        <v>2120</v>
      </c>
      <c r="CX207" s="52"/>
      <c r="CY207" s="155"/>
      <c r="CZ207" s="155"/>
      <c r="DA207" s="319"/>
      <c r="DB207" s="319"/>
      <c r="DC207" s="155"/>
      <c r="DD207" s="155"/>
      <c r="DE207" s="319"/>
      <c r="DF207" s="319"/>
      <c r="DG207" s="52"/>
      <c r="DH207" s="52"/>
      <c r="DI207" s="52"/>
      <c r="DJ207" s="319"/>
      <c r="DK207" s="319"/>
      <c r="DL207" s="52"/>
      <c r="DM207" s="164"/>
      <c r="DN207" s="155"/>
      <c r="DO207" s="319" t="s">
        <v>5355</v>
      </c>
      <c r="DP207" s="262"/>
      <c r="DQ207" s="940"/>
      <c r="DR207" s="342"/>
      <c r="DS207" s="526"/>
      <c r="DT207" s="85" t="s">
        <v>1469</v>
      </c>
      <c r="DU207" s="85"/>
      <c r="DV207" s="475"/>
      <c r="DW207" s="475"/>
      <c r="DX207" s="475"/>
      <c r="DY207" s="475"/>
      <c r="DZ207" s="475"/>
      <c r="EA207" s="359" t="str">
        <f t="shared" si="160"/>
        <v>183</v>
      </c>
      <c r="EB207" s="359">
        <v>183</v>
      </c>
      <c r="EC207" s="478"/>
      <c r="ED207" s="478"/>
      <c r="EE207" s="88" t="e">
        <f>IF(#REF!=#REF!,"gleich","ungleich")</f>
        <v>#REF!</v>
      </c>
      <c r="EF207" s="186"/>
      <c r="EG207" s="186"/>
      <c r="EH207" s="186"/>
      <c r="EI207" s="186"/>
      <c r="EJ207" s="186"/>
      <c r="EK207" s="186"/>
      <c r="EL207" s="186"/>
      <c r="EM207" s="173"/>
      <c r="EN207" s="186"/>
      <c r="EO207" s="186"/>
      <c r="EP207" s="445"/>
      <c r="EQ207" s="382" t="s">
        <v>6142</v>
      </c>
      <c r="ER207" s="382" t="s">
        <v>6145</v>
      </c>
      <c r="ES207" s="382"/>
      <c r="ET207" s="108"/>
      <c r="EU207" s="182" t="str">
        <f t="shared" si="161"/>
        <v>TRANSPORTES MAZO HERMANOS SAU, ES_A46054987_sinv.pdf</v>
      </c>
    </row>
    <row r="208" spans="1:151" ht="72">
      <c r="A208" s="1000" t="s">
        <v>119</v>
      </c>
      <c r="B208" s="638" t="s">
        <v>2130</v>
      </c>
      <c r="C208" s="338" t="s">
        <v>42</v>
      </c>
      <c r="D208" s="186" t="s">
        <v>3269</v>
      </c>
      <c r="E208" s="186" t="s">
        <v>117</v>
      </c>
      <c r="F208" s="186" t="s">
        <v>59</v>
      </c>
      <c r="G208" s="186"/>
      <c r="H208" s="186"/>
      <c r="I208" s="191" t="s">
        <v>2995</v>
      </c>
      <c r="J208" s="191" t="s">
        <v>3270</v>
      </c>
      <c r="K208" s="191" t="s">
        <v>2666</v>
      </c>
      <c r="L208" s="571" t="s">
        <v>118</v>
      </c>
      <c r="N208" s="846" t="s">
        <v>1949</v>
      </c>
      <c r="O208" s="384" t="s">
        <v>1687</v>
      </c>
      <c r="P208" s="540">
        <v>50</v>
      </c>
      <c r="Q208" s="539">
        <v>1000</v>
      </c>
      <c r="R208" s="540">
        <v>0</v>
      </c>
      <c r="S208" s="338"/>
      <c r="T208" s="63"/>
      <c r="U208" s="63"/>
      <c r="V208" s="425">
        <v>0</v>
      </c>
      <c r="W208" s="425">
        <v>0</v>
      </c>
      <c r="X208" s="919">
        <v>0.75</v>
      </c>
      <c r="Y208" s="425">
        <v>2.5</v>
      </c>
      <c r="Z208" s="41" t="s">
        <v>45</v>
      </c>
      <c r="AA208" s="41" t="s">
        <v>45</v>
      </c>
      <c r="AB208" s="188" t="s">
        <v>3212</v>
      </c>
      <c r="AC208" s="13" t="s">
        <v>7377</v>
      </c>
      <c r="AD208" s="813" t="s">
        <v>5689</v>
      </c>
      <c r="AE208" s="723">
        <v>42928</v>
      </c>
      <c r="AF208" s="180" t="s">
        <v>1928</v>
      </c>
      <c r="AG208" s="419"/>
      <c r="AH208" s="927" t="s">
        <v>38</v>
      </c>
      <c r="AI208" s="63" t="s">
        <v>5764</v>
      </c>
      <c r="AJ208" s="63" t="str">
        <f t="shared" si="162"/>
        <v>NO</v>
      </c>
      <c r="AK208" s="64" t="str">
        <f>VLOOKUP(X208,aux!$G$1:$I$22,2,FALSE)</f>
        <v>zero point seven five</v>
      </c>
      <c r="AL208" s="64" t="str">
        <f>VLOOKUP(X208,aux!$G$1:$J$22,4,FALSE)</f>
        <v>null komma sieben fünf</v>
      </c>
      <c r="AM208" s="214">
        <f t="shared" si="141"/>
        <v>75</v>
      </c>
      <c r="AN208" s="214" t="str">
        <f>IF(INT(AM208)=AM208,EnglishNumber(AM208), _xlfn.CONCAT(EnglishNumber(INT(AM208)), " point ", EnglishNumber(ROUND(INT((AM208 - INT(AM208)) * 10),  0)), " ", EnglishNumber(ROUND((AM208 - INT(AM208))*100 - (INT((AM208-INT(AM208))*10)*10), 0))))</f>
        <v>seventy-five</v>
      </c>
      <c r="AO208" s="214" t="str">
        <f>IF(INT(AM208)=AM208,FctZahl_In_Worten(AM208), _xlfn.CONCAT(FctZahl_In_Worten(INT(AM208)), " komma ", FctZahl_In_Worten(ROUND(INT((AM208 - INT(AM208)) * 10),  0)), " ", FctZahl_In_Worten(ROUND((AM208 - INT(AM208))*100 - (INT((AM208-INT(AM208))*10)*10), 0))))</f>
        <v>fünfundsiebzig</v>
      </c>
      <c r="AP208" s="64" t="str">
        <f>EnglishNumber(Q208)</f>
        <v>one thousand</v>
      </c>
      <c r="AQ208" s="64" t="str">
        <f>FctZahl_In_Worten(Q208)</f>
        <v>eintausend</v>
      </c>
      <c r="AR208" s="64" t="str">
        <f>FctZahl_In_Worten(R208)</f>
        <v>null</v>
      </c>
      <c r="AS208" s="64" t="str">
        <f>VLOOKUP(V208,aux!$K$1:$M$11,2,FALSE)</f>
        <v>zero</v>
      </c>
      <c r="AT208" s="64" t="str">
        <f>VLOOKUP(W208,aux!$K$1:$M$11,2,FALSE)</f>
        <v>zero</v>
      </c>
      <c r="AU208" s="64" t="str">
        <f t="shared" si="142"/>
        <v>For</v>
      </c>
      <c r="AV208" s="49" t="str">
        <f t="shared" si="143"/>
        <v>FRANCISCO JAVIER ORTEGA REMIREZ, administrador único</v>
      </c>
      <c r="AW208" s="65" t="str">
        <f t="shared" si="144"/>
        <v>ES_A20070918_CPA_EN</v>
      </c>
      <c r="AX208" s="65" t="str">
        <f t="shared" si="145"/>
        <v>ES_A20070918_DoT_EN</v>
      </c>
      <c r="AY208" s="65" t="str">
        <f t="shared" si="146"/>
        <v>ES_A20070918_Dis_EN</v>
      </c>
      <c r="AZ208" s="65" t="str">
        <f t="shared" si="147"/>
        <v>ES_A20070918_CPA_DE</v>
      </c>
      <c r="BA208" s="65" t="str">
        <f t="shared" si="148"/>
        <v>ES_A20070918_DoT_DE</v>
      </c>
      <c r="BB208" s="65" t="str">
        <f t="shared" si="149"/>
        <v>ES_A20070918_CPA_ES</v>
      </c>
      <c r="BC208" s="215" t="str">
        <f t="shared" si="150"/>
        <v>ES_A20070918_DoT_ES</v>
      </c>
      <c r="BD208" s="65" t="str">
        <f t="shared" si="151"/>
        <v>TRANSPORTES ORTAGUI, SA</v>
      </c>
      <c r="BE208" s="64" t="str">
        <f>VLOOKUP(C208,aux!$A$1:$B$260,2,FALSE)</f>
        <v>Spain</v>
      </c>
      <c r="BF208" s="64" t="str">
        <f>VLOOKUP(C208,aux!$A$1:$C$260,3,FALSE)</f>
        <v>Spanien</v>
      </c>
      <c r="BG208" s="66" t="str">
        <f t="shared" si="152"/>
        <v>represented by  FRANCISCO JAVIER ORTEGA REMIREZ, administrador único</v>
      </c>
      <c r="BH208" s="66" t="str">
        <f t="shared" si="163"/>
        <v>representado por FRANCISCO JAVIER ORTEGA REMIREZ, administrador único</v>
      </c>
      <c r="BI208" s="66">
        <f t="shared" si="153"/>
        <v>1</v>
      </c>
      <c r="BJ208" s="66" t="str">
        <f t="shared" si="172"/>
        <v/>
      </c>
      <c r="BK208" s="66" t="str">
        <f t="shared" si="173"/>
        <v>and its</v>
      </c>
      <c r="BL208" s="66" t="str">
        <f t="shared" si="164"/>
        <v/>
      </c>
      <c r="BM208" s="66" t="str">
        <f t="shared" si="165"/>
        <v>und</v>
      </c>
      <c r="BN208" s="66" t="str">
        <f t="shared" si="166"/>
        <v/>
      </c>
      <c r="BO208" s="66" t="str">
        <f t="shared" si="167"/>
        <v>y su</v>
      </c>
      <c r="BP208" s="216" t="str">
        <f>VLOOKUP(X208,aux!$G$1:$I$22,3,FALSE)</f>
        <v>cero coma siete cinco</v>
      </c>
      <c r="BQ208" s="66" t="str">
        <f t="shared" si="168"/>
        <v>Por</v>
      </c>
      <c r="BR208" s="66" t="str">
        <f>VLOOKUP(C208,aux!$D$1:$E$307,2,FALSE)</f>
        <v>España</v>
      </c>
      <c r="BS208" s="66" t="str">
        <f t="shared" si="169"/>
        <v>Un Mil</v>
      </c>
      <c r="BT208" s="66" t="str">
        <f t="shared" si="170"/>
        <v>Cero</v>
      </c>
      <c r="BU208" s="66" t="str">
        <f t="shared" si="171"/>
        <v>Cero</v>
      </c>
      <c r="BV208" s="137"/>
      <c r="BW208" s="51"/>
      <c r="BX208" s="137"/>
      <c r="BY208" s="143"/>
      <c r="BZ208" s="137"/>
      <c r="CA208" s="1112">
        <v>42919</v>
      </c>
      <c r="CB208" s="342">
        <v>42917</v>
      </c>
      <c r="CC208" s="342">
        <v>42920</v>
      </c>
      <c r="CD208" s="806" t="s">
        <v>2233</v>
      </c>
      <c r="CE208" s="342">
        <v>42921</v>
      </c>
      <c r="CF208" s="806" t="s">
        <v>2233</v>
      </c>
      <c r="CG208" s="342">
        <v>42922</v>
      </c>
      <c r="CH208" s="497"/>
      <c r="CI208" s="155">
        <v>1</v>
      </c>
      <c r="CJ208" s="67" t="s">
        <v>2420</v>
      </c>
      <c r="CK208" s="67" t="s">
        <v>2585</v>
      </c>
      <c r="CL208" s="102" t="str">
        <f t="shared" si="154"/>
        <v>TRANSPORTES ORTAGUI, SA_ ES_A20070918_DOT_EN_2sig</v>
      </c>
      <c r="CM208" s="102" t="str">
        <f t="shared" si="155"/>
        <v>TRANSPORTES ORTAGUI, SA_ES_A20070918_CPA_EN_2sig</v>
      </c>
      <c r="CN208" s="102" t="str">
        <f t="shared" si="156"/>
        <v>TRANSPORTES ORTAGUI, SA_ ES_A20070918_DOT_EN_2sig_stamped</v>
      </c>
      <c r="CO208" s="102" t="str">
        <f t="shared" si="157"/>
        <v>TRANSPORTES ORTAGUI, SA_ES_A20070918_DOT_EN_o</v>
      </c>
      <c r="CP208" s="102" t="str">
        <f t="shared" si="158"/>
        <v>TRANSPORTES ORTAGUI, SA_ES_A20070918_DOT_EN_o_stamped</v>
      </c>
      <c r="CQ208" s="102" t="str">
        <f t="shared" si="159"/>
        <v>TRANSPORTES ORTAGUI, SA_ES_A20070918_powers</v>
      </c>
      <c r="CR208" s="68" t="s">
        <v>49</v>
      </c>
      <c r="CS208" s="68" t="s">
        <v>49</v>
      </c>
      <c r="CT208" s="61" t="s">
        <v>49</v>
      </c>
      <c r="CU208" s="155">
        <f t="shared" si="139"/>
        <v>1</v>
      </c>
      <c r="CV208" s="56" t="b">
        <v>1</v>
      </c>
      <c r="CW208" s="56" t="b">
        <v>1</v>
      </c>
      <c r="CX208" s="152"/>
      <c r="CY208" s="208"/>
      <c r="CZ208" s="208"/>
      <c r="DA208" s="320"/>
      <c r="DB208" s="320"/>
      <c r="DC208" s="208"/>
      <c r="DD208" s="208"/>
      <c r="DE208" s="320"/>
      <c r="DF208" s="320"/>
      <c r="DG208" s="152"/>
      <c r="DH208" s="152"/>
      <c r="DI208" s="152"/>
      <c r="DJ208" s="320"/>
      <c r="DK208" s="320"/>
      <c r="DL208" s="152"/>
      <c r="DM208" s="210"/>
      <c r="DN208" s="208"/>
      <c r="DO208" s="319" t="s">
        <v>2660</v>
      </c>
      <c r="DP208" s="344"/>
      <c r="DQ208" s="940" t="s">
        <v>49</v>
      </c>
      <c r="DR208" s="342"/>
      <c r="DS208" s="526"/>
      <c r="DT208" s="85" t="s">
        <v>49</v>
      </c>
      <c r="DU208" s="85"/>
      <c r="DV208" s="475"/>
      <c r="DW208" s="475"/>
      <c r="DX208" s="475"/>
      <c r="DY208" s="475"/>
      <c r="DZ208" s="475"/>
      <c r="EA208" s="359" t="str">
        <f t="shared" si="160"/>
        <v>184</v>
      </c>
      <c r="EB208" s="359">
        <v>184</v>
      </c>
      <c r="EC208" s="478"/>
      <c r="ED208" s="478"/>
      <c r="EE208" s="88" t="e">
        <f>IF(CX207=#REF!,"gleich","ungleich")</f>
        <v>#REF!</v>
      </c>
      <c r="EF208" s="186"/>
      <c r="EG208" s="186"/>
      <c r="EH208" s="186"/>
      <c r="EI208" s="186"/>
      <c r="EJ208" s="186"/>
      <c r="EK208" s="186"/>
      <c r="EL208" s="186"/>
      <c r="EM208" s="173"/>
      <c r="EN208" s="186"/>
      <c r="EO208" s="186"/>
      <c r="EP208" s="445"/>
      <c r="EQ208" s="382" t="s">
        <v>6143</v>
      </c>
      <c r="ER208" s="382" t="s">
        <v>6111</v>
      </c>
      <c r="ES208" s="382"/>
      <c r="ET208" s="901"/>
      <c r="EU208" s="182" t="str">
        <f t="shared" si="161"/>
        <v>TRANSPORTES ORTAGUI, S.A., ES_A20070918_sinv.pdf</v>
      </c>
    </row>
    <row r="209" spans="1:151" ht="72">
      <c r="A209" s="1015" t="s">
        <v>533</v>
      </c>
      <c r="B209" s="638" t="s">
        <v>2135</v>
      </c>
      <c r="C209" s="338" t="s">
        <v>42</v>
      </c>
      <c r="D209" s="186" t="s">
        <v>535</v>
      </c>
      <c r="E209" s="186" t="s">
        <v>320</v>
      </c>
      <c r="F209" s="186" t="s">
        <v>52</v>
      </c>
      <c r="G209" s="186"/>
      <c r="H209" s="186"/>
      <c r="I209" s="191"/>
      <c r="J209" s="191" t="s">
        <v>3274</v>
      </c>
      <c r="K209" s="191" t="s">
        <v>536</v>
      </c>
      <c r="L209" s="571" t="s">
        <v>322</v>
      </c>
      <c r="N209" s="846" t="s">
        <v>1735</v>
      </c>
      <c r="O209" s="384" t="s">
        <v>759</v>
      </c>
      <c r="P209" s="540">
        <v>28</v>
      </c>
      <c r="Q209" s="539">
        <v>1000</v>
      </c>
      <c r="R209" s="540">
        <v>0</v>
      </c>
      <c r="S209" s="338"/>
      <c r="T209" s="63"/>
      <c r="U209" s="63"/>
      <c r="V209" s="425">
        <v>100</v>
      </c>
      <c r="W209" s="425">
        <v>50</v>
      </c>
      <c r="X209" s="919">
        <v>0.7</v>
      </c>
      <c r="Y209" s="425">
        <v>2.5</v>
      </c>
      <c r="Z209" s="41" t="s">
        <v>45</v>
      </c>
      <c r="AA209" s="41" t="s">
        <v>45</v>
      </c>
      <c r="AB209" s="188" t="s">
        <v>3212</v>
      </c>
      <c r="AC209" s="13" t="s">
        <v>7377</v>
      </c>
      <c r="AD209" s="813" t="s">
        <v>5689</v>
      </c>
      <c r="AE209" s="723">
        <v>42928</v>
      </c>
      <c r="AF209" s="181" t="s">
        <v>532</v>
      </c>
      <c r="AG209" s="419"/>
      <c r="AH209" s="927" t="s">
        <v>38</v>
      </c>
      <c r="AI209" s="63" t="s">
        <v>5764</v>
      </c>
      <c r="AJ209" s="63" t="str">
        <f t="shared" si="162"/>
        <v>NO</v>
      </c>
      <c r="AK209" s="64" t="str">
        <f>VLOOKUP(X209,aux!$G$1:$I$22,2,FALSE)</f>
        <v>zero point seven</v>
      </c>
      <c r="AL209" s="64" t="str">
        <f>VLOOKUP(X209,aux!$G$1:$J$22,4,FALSE)</f>
        <v>null komma sieben</v>
      </c>
      <c r="AM209" s="214">
        <f t="shared" si="141"/>
        <v>70</v>
      </c>
      <c r="AN209" s="214" t="str">
        <f>IF(INT(AM209)=AM209,EnglishNumber(AM209), _xlfn.CONCAT(EnglishNumber(INT(AM209)), " point ", EnglishNumber(ROUND(INT((AM209 - INT(AM209)) * 10),  0)), " ", EnglishNumber(ROUND((AM209 - INT(AM209))*100 - (INT((AM209-INT(AM209))*10)*10), 0))))</f>
        <v>seventy</v>
      </c>
      <c r="AO209" s="214" t="str">
        <f>IF(INT(AM209)=AM209,FctZahl_In_Worten(AM209), _xlfn.CONCAT(FctZahl_In_Worten(INT(AM209)), " komma ", FctZahl_In_Worten(ROUND(INT((AM209 - INT(AM209)) * 10),  0)), " ", FctZahl_In_Worten(ROUND((AM209 - INT(AM209))*100 - (INT((AM209-INT(AM209))*10)*10), 0))))</f>
        <v>siebzig</v>
      </c>
      <c r="AP209" s="64" t="str">
        <f>EnglishNumber(Q209)</f>
        <v>one thousand</v>
      </c>
      <c r="AQ209" s="64" t="str">
        <f>FctZahl_In_Worten(Q209)</f>
        <v>eintausend</v>
      </c>
      <c r="AR209" s="64" t="str">
        <f>FctZahl_In_Worten(R209)</f>
        <v>null</v>
      </c>
      <c r="AS209" s="64" t="str">
        <f>VLOOKUP(V209,aux!$K$1:$M$11,2,FALSE)</f>
        <v>one hundred</v>
      </c>
      <c r="AT209" s="64" t="str">
        <f>VLOOKUP(W209,aux!$K$1:$M$11,2,FALSE)</f>
        <v>fifty</v>
      </c>
      <c r="AU209" s="64" t="str">
        <f t="shared" si="142"/>
        <v>For</v>
      </c>
      <c r="AV209" s="49" t="str">
        <f t="shared" si="143"/>
        <v>Josep Joan Tarragona Montalvo, administrador solidario</v>
      </c>
      <c r="AW209" s="65" t="str">
        <f t="shared" si="144"/>
        <v>ES_A25038647_CPA_EN</v>
      </c>
      <c r="AX209" s="65" t="str">
        <f t="shared" si="145"/>
        <v>ES_A25038647_DoT_EN</v>
      </c>
      <c r="AY209" s="65" t="str">
        <f t="shared" si="146"/>
        <v>ES_A25038647_Dis_EN</v>
      </c>
      <c r="AZ209" s="65" t="str">
        <f t="shared" si="147"/>
        <v>ES_A25038647_CPA_DE</v>
      </c>
      <c r="BA209" s="65" t="str">
        <f t="shared" si="148"/>
        <v>ES_A25038647_DoT_DE</v>
      </c>
      <c r="BB209" s="65" t="str">
        <f t="shared" si="149"/>
        <v>ES_A25038647_CPA_ES</v>
      </c>
      <c r="BC209" s="215" t="str">
        <f t="shared" si="150"/>
        <v>ES_A25038647_DoT_ES</v>
      </c>
      <c r="BD209" s="65" t="str">
        <f t="shared" si="151"/>
        <v>Transportes TARRAGONA SA</v>
      </c>
      <c r="BE209" s="64" t="str">
        <f>VLOOKUP(C209,aux!$A$1:$B$260,2,FALSE)</f>
        <v>Spain</v>
      </c>
      <c r="BF209" s="64" t="str">
        <f>VLOOKUP(C209,aux!$A$1:$C$260,3,FALSE)</f>
        <v>Spanien</v>
      </c>
      <c r="BG209" s="66" t="str">
        <f t="shared" si="152"/>
        <v>represented by  Josep Joan Tarragona Montalvo, administrador solidario</v>
      </c>
      <c r="BH209" s="66" t="str">
        <f t="shared" si="163"/>
        <v>representado por Josep Joan Tarragona Montalvo, administrador solidario</v>
      </c>
      <c r="BI209" s="66">
        <f t="shared" si="153"/>
        <v>1</v>
      </c>
      <c r="BJ209" s="66" t="str">
        <f t="shared" si="172"/>
        <v/>
      </c>
      <c r="BK209" s="66" t="str">
        <f t="shared" si="173"/>
        <v/>
      </c>
      <c r="BL209" s="66" t="str">
        <f t="shared" si="164"/>
        <v/>
      </c>
      <c r="BM209" s="66" t="str">
        <f t="shared" si="165"/>
        <v/>
      </c>
      <c r="BN209" s="66" t="str">
        <f t="shared" si="166"/>
        <v/>
      </c>
      <c r="BO209" s="66" t="str">
        <f t="shared" si="167"/>
        <v/>
      </c>
      <c r="BP209" s="216" t="str">
        <f>VLOOKUP(X209,aux!$G$1:$I$22,3,FALSE)</f>
        <v xml:space="preserve">cero coma siete </v>
      </c>
      <c r="BQ209" s="66" t="str">
        <f t="shared" si="168"/>
        <v>Por</v>
      </c>
      <c r="BR209" s="66" t="str">
        <f>VLOOKUP(C209,aux!$D$1:$E$307,2,FALSE)</f>
        <v>España</v>
      </c>
      <c r="BS209" s="66" t="str">
        <f t="shared" si="169"/>
        <v>Un Mil</v>
      </c>
      <c r="BT209" s="66" t="str">
        <f t="shared" si="170"/>
        <v>Ciento</v>
      </c>
      <c r="BU209" s="66" t="str">
        <f t="shared" si="171"/>
        <v>Cincuenta</v>
      </c>
      <c r="BV209" s="319"/>
      <c r="BW209" s="71" t="s">
        <v>5818</v>
      </c>
      <c r="BX209" s="138">
        <v>42916</v>
      </c>
      <c r="BY209" s="144">
        <v>811261795705</v>
      </c>
      <c r="BZ209" s="138">
        <v>42919</v>
      </c>
      <c r="CA209" s="1112" t="s">
        <v>199</v>
      </c>
      <c r="CB209" s="342">
        <v>42916</v>
      </c>
      <c r="CC209" s="511">
        <v>42921</v>
      </c>
      <c r="CD209" s="617" t="s">
        <v>199</v>
      </c>
      <c r="CE209" s="342">
        <v>42922</v>
      </c>
      <c r="CF209" s="617" t="s">
        <v>199</v>
      </c>
      <c r="CG209" s="342">
        <v>42923</v>
      </c>
      <c r="CH209" s="497"/>
      <c r="CI209" s="156"/>
      <c r="CJ209" s="67" t="s">
        <v>2421</v>
      </c>
      <c r="CK209" s="67" t="s">
        <v>2586</v>
      </c>
      <c r="CL209" s="102" t="str">
        <f t="shared" si="154"/>
        <v>Transportes TARRAGONA SA_ ES_A25038647_DOT_EN_2sig</v>
      </c>
      <c r="CM209" s="102" t="str">
        <f t="shared" si="155"/>
        <v>Transportes TARRAGONA SA_ES_A25038647_CPA_EN_2sig</v>
      </c>
      <c r="CN209" s="102" t="str">
        <f t="shared" si="156"/>
        <v>Transportes TARRAGONA SA_ ES_A25038647_DOT_EN_2sig_stamped</v>
      </c>
      <c r="CO209" s="102" t="str">
        <f t="shared" si="157"/>
        <v>Transportes TARRAGONA SA_ES_A25038647_DOT_EN_o</v>
      </c>
      <c r="CP209" s="102" t="str">
        <f t="shared" si="158"/>
        <v>Transportes TARRAGONA SA_ES_A25038647_DOT_EN_o_stamped</v>
      </c>
      <c r="CQ209" s="102" t="str">
        <f t="shared" si="159"/>
        <v>Transportes TARRAGONA SA_ES_A25038647_powers</v>
      </c>
      <c r="CR209" s="68" t="s">
        <v>49</v>
      </c>
      <c r="CS209" s="68" t="s">
        <v>49</v>
      </c>
      <c r="CT209" s="61" t="s">
        <v>49</v>
      </c>
      <c r="CU209" s="148">
        <f t="shared" si="139"/>
        <v>1</v>
      </c>
      <c r="CV209" s="56" t="b">
        <v>1</v>
      </c>
      <c r="CW209" s="56" t="b">
        <v>1</v>
      </c>
      <c r="CX209" s="71" t="s">
        <v>196</v>
      </c>
      <c r="CY209" s="155" t="s">
        <v>2233</v>
      </c>
      <c r="CZ209" s="155" t="s">
        <v>2233</v>
      </c>
      <c r="DA209" s="319" t="s">
        <v>2233</v>
      </c>
      <c r="DB209" s="319" t="s">
        <v>2233</v>
      </c>
      <c r="DC209" s="155">
        <v>1</v>
      </c>
      <c r="DD209" s="155">
        <v>1</v>
      </c>
      <c r="DE209" s="319" t="s">
        <v>259</v>
      </c>
      <c r="DF209" s="319" t="s">
        <v>159</v>
      </c>
      <c r="DG209" s="52"/>
      <c r="DH209" s="52" t="s">
        <v>2232</v>
      </c>
      <c r="DI209" s="52" t="s">
        <v>2232</v>
      </c>
      <c r="DJ209" s="319"/>
      <c r="DK209" s="319"/>
      <c r="DL209" s="52" t="s">
        <v>49</v>
      </c>
      <c r="DM209" s="164"/>
      <c r="DN209" s="155"/>
      <c r="DO209" s="319"/>
      <c r="DP209" s="262"/>
      <c r="DQ209" s="940"/>
      <c r="DR209" s="342"/>
      <c r="DS209" s="526"/>
      <c r="DT209" s="85" t="s">
        <v>49</v>
      </c>
      <c r="DU209" s="85"/>
      <c r="DV209" s="475"/>
      <c r="DW209" s="475"/>
      <c r="DX209" s="475"/>
      <c r="DY209" s="475"/>
      <c r="DZ209" s="475"/>
      <c r="EA209" s="359" t="str">
        <f t="shared" si="160"/>
        <v>185</v>
      </c>
      <c r="EB209" s="359">
        <v>185</v>
      </c>
      <c r="EC209" s="478"/>
      <c r="ED209" s="478"/>
      <c r="EE209" s="88" t="e">
        <f>IF(#REF!=#REF!,"gleich","ungleich")</f>
        <v>#REF!</v>
      </c>
      <c r="EF209" s="186"/>
      <c r="EG209" s="186"/>
      <c r="EH209" s="186"/>
      <c r="EI209" s="186"/>
      <c r="EJ209" s="186"/>
      <c r="EK209" s="186"/>
      <c r="EL209" s="186"/>
      <c r="EM209" s="173"/>
      <c r="EN209" s="186"/>
      <c r="EO209" s="186"/>
      <c r="EP209" s="445"/>
      <c r="EQ209" s="382" t="s">
        <v>6143</v>
      </c>
      <c r="ER209" s="199" t="s">
        <v>6111</v>
      </c>
      <c r="ES209" s="199"/>
      <c r="ET209" s="108"/>
      <c r="EU209" s="182" t="str">
        <f t="shared" si="161"/>
        <v>Transportes TARRAGONA SA, ES_A25038647_sinv.pdf</v>
      </c>
    </row>
    <row r="210" spans="1:151" ht="108">
      <c r="A210" s="1000" t="s">
        <v>122</v>
      </c>
      <c r="B210" s="638" t="s">
        <v>2196</v>
      </c>
      <c r="C210" s="338" t="s">
        <v>42</v>
      </c>
      <c r="D210" s="186" t="s">
        <v>3275</v>
      </c>
      <c r="E210" s="186" t="s">
        <v>125</v>
      </c>
      <c r="F210" s="186" t="s">
        <v>59</v>
      </c>
      <c r="G210" s="186"/>
      <c r="H210" s="186"/>
      <c r="I210" s="191" t="s">
        <v>2998</v>
      </c>
      <c r="J210" s="191" t="s">
        <v>3276</v>
      </c>
      <c r="K210" s="191" t="s">
        <v>2642</v>
      </c>
      <c r="L210" s="571" t="s">
        <v>126</v>
      </c>
      <c r="N210" s="846" t="s">
        <v>1922</v>
      </c>
      <c r="O210" s="384" t="s">
        <v>1698</v>
      </c>
      <c r="P210" s="540">
        <v>6</v>
      </c>
      <c r="Q210" s="539">
        <v>100</v>
      </c>
      <c r="R210" s="540">
        <v>0</v>
      </c>
      <c r="S210" s="338"/>
      <c r="T210" s="63"/>
      <c r="U210" s="63"/>
      <c r="V210" s="425">
        <v>0</v>
      </c>
      <c r="W210" s="425">
        <v>0</v>
      </c>
      <c r="X210" s="919">
        <v>0.7</v>
      </c>
      <c r="Y210" s="425">
        <v>2.5</v>
      </c>
      <c r="Z210" s="41" t="s">
        <v>45</v>
      </c>
      <c r="AA210" s="41" t="s">
        <v>45</v>
      </c>
      <c r="AB210" s="188" t="s">
        <v>3212</v>
      </c>
      <c r="AC210" s="13" t="s">
        <v>7377</v>
      </c>
      <c r="AD210" s="813" t="s">
        <v>5689</v>
      </c>
      <c r="AE210" s="723">
        <v>42928</v>
      </c>
      <c r="AF210" s="356"/>
      <c r="AG210" s="419"/>
      <c r="AH210" s="927" t="s">
        <v>38</v>
      </c>
      <c r="AI210" s="63" t="s">
        <v>5764</v>
      </c>
      <c r="AJ210" s="63" t="str">
        <f t="shared" si="162"/>
        <v>NO</v>
      </c>
      <c r="AK210" s="64" t="str">
        <f>VLOOKUP(X210,aux!$G$1:$I$22,2,FALSE)</f>
        <v>zero point seven</v>
      </c>
      <c r="AL210" s="64" t="str">
        <f>VLOOKUP(X210,aux!$G$1:$J$22,4,FALSE)</f>
        <v>null komma sieben</v>
      </c>
      <c r="AM210" s="214">
        <f t="shared" si="141"/>
        <v>70</v>
      </c>
      <c r="AN210" s="214" t="str">
        <f>IF(INT(AM210)=AM210,EnglishNumber(AM210), _xlfn.CONCAT(EnglishNumber(INT(AM210)), " point ", EnglishNumber(ROUND(INT((AM210 - INT(AM210)) * 10),  0)), " ", EnglishNumber(ROUND((AM210 - INT(AM210))*100 - (INT((AM210-INT(AM210))*10)*10), 0))))</f>
        <v>seventy</v>
      </c>
      <c r="AO210" s="214" t="str">
        <f>IF(INT(AM210)=AM210,FctZahl_In_Worten(AM210), _xlfn.CONCAT(FctZahl_In_Worten(INT(AM210)), " komma ", FctZahl_In_Worten(ROUND(INT((AM210 - INT(AM210)) * 10),  0)), " ", FctZahl_In_Worten(ROUND((AM210 - INT(AM210))*100 - (INT((AM210-INT(AM210))*10)*10), 0))))</f>
        <v>siebzig</v>
      </c>
      <c r="AP210" s="64" t="str">
        <f>EnglishNumber(Q210)</f>
        <v>one hundred</v>
      </c>
      <c r="AQ210" s="64" t="str">
        <f>FctZahl_In_Worten(Q210)</f>
        <v>einhundert</v>
      </c>
      <c r="AR210" s="64" t="str">
        <f>FctZahl_In_Worten(R210)</f>
        <v>null</v>
      </c>
      <c r="AS210" s="64" t="str">
        <f>VLOOKUP(V210,aux!$K$1:$M$11,2,FALSE)</f>
        <v>zero</v>
      </c>
      <c r="AT210" s="64" t="str">
        <f>VLOOKUP(W210,aux!$K$1:$M$11,2,FALSE)</f>
        <v>zero</v>
      </c>
      <c r="AU210" s="64" t="str">
        <f t="shared" si="142"/>
        <v>For</v>
      </c>
      <c r="AV210" s="49" t="str">
        <f t="shared" si="143"/>
        <v>BASILIO TOVAR GIL, administrador único</v>
      </c>
      <c r="AW210" s="65" t="str">
        <f t="shared" si="144"/>
        <v>ES_B42170878_CPA_EN</v>
      </c>
      <c r="AX210" s="65" t="str">
        <f t="shared" si="145"/>
        <v>ES_B42170878_DoT_EN</v>
      </c>
      <c r="AY210" s="65" t="str">
        <f t="shared" si="146"/>
        <v>ES_B42170878_Dis_EN</v>
      </c>
      <c r="AZ210" s="65" t="str">
        <f t="shared" si="147"/>
        <v>ES_B42170878_CPA_DE</v>
      </c>
      <c r="BA210" s="65" t="str">
        <f t="shared" si="148"/>
        <v>ES_B42170878_DoT_DE</v>
      </c>
      <c r="BB210" s="65" t="str">
        <f t="shared" si="149"/>
        <v>ES_B42170878_CPA_ES</v>
      </c>
      <c r="BC210" s="215" t="str">
        <f t="shared" si="150"/>
        <v>ES_B42170878_DoT_ES</v>
      </c>
      <c r="BD210" s="65" t="str">
        <f t="shared" si="151"/>
        <v>TRANSPORTES TOVAR GIL SOCIEDAD LIMITADA, UNIPERSONAL</v>
      </c>
      <c r="BE210" s="64" t="str">
        <f>VLOOKUP(C210,aux!$A$1:$B$260,2,FALSE)</f>
        <v>Spain</v>
      </c>
      <c r="BF210" s="64" t="str">
        <f>VLOOKUP(C210,aux!$A$1:$C$260,3,FALSE)</f>
        <v>Spanien</v>
      </c>
      <c r="BG210" s="66" t="str">
        <f t="shared" si="152"/>
        <v>represented by  BASILIO TOVAR GIL, administrador único</v>
      </c>
      <c r="BH210" s="66" t="str">
        <f t="shared" si="163"/>
        <v>representado por BASILIO TOVAR GIL, administrador único</v>
      </c>
      <c r="BI210" s="66">
        <f t="shared" si="153"/>
        <v>1</v>
      </c>
      <c r="BJ210" s="66" t="str">
        <f t="shared" si="172"/>
        <v/>
      </c>
      <c r="BK210" s="66" t="str">
        <f t="shared" si="173"/>
        <v>and its</v>
      </c>
      <c r="BL210" s="66" t="str">
        <f t="shared" si="164"/>
        <v/>
      </c>
      <c r="BM210" s="66" t="str">
        <f t="shared" si="165"/>
        <v>und</v>
      </c>
      <c r="BN210" s="66" t="str">
        <f t="shared" si="166"/>
        <v/>
      </c>
      <c r="BO210" s="66" t="str">
        <f t="shared" si="167"/>
        <v>y su</v>
      </c>
      <c r="BP210" s="216" t="str">
        <f>VLOOKUP(X210,aux!$G$1:$I$22,3,FALSE)</f>
        <v xml:space="preserve">cero coma siete </v>
      </c>
      <c r="BQ210" s="66" t="str">
        <f t="shared" si="168"/>
        <v>Por</v>
      </c>
      <c r="BR210" s="66" t="str">
        <f>VLOOKUP(C210,aux!$D$1:$E$307,2,FALSE)</f>
        <v>España</v>
      </c>
      <c r="BS210" s="66" t="str">
        <f t="shared" si="169"/>
        <v>Ciento</v>
      </c>
      <c r="BT210" s="66" t="str">
        <f t="shared" si="170"/>
        <v>Cero</v>
      </c>
      <c r="BU210" s="66" t="str">
        <f t="shared" si="171"/>
        <v>Cero</v>
      </c>
      <c r="BV210" s="137"/>
      <c r="BW210" s="51"/>
      <c r="BX210" s="137"/>
      <c r="BY210" s="143"/>
      <c r="BZ210" s="137"/>
      <c r="CA210" s="1112">
        <v>42919</v>
      </c>
      <c r="CB210" s="342">
        <v>42917</v>
      </c>
      <c r="CC210" s="342">
        <v>42919</v>
      </c>
      <c r="CD210" s="617" t="s">
        <v>199</v>
      </c>
      <c r="CE210" s="342">
        <v>42920</v>
      </c>
      <c r="CF210" s="617" t="s">
        <v>199</v>
      </c>
      <c r="CG210" s="342">
        <v>42922</v>
      </c>
      <c r="CH210" s="497"/>
      <c r="CI210" s="155">
        <v>1</v>
      </c>
      <c r="CJ210" s="67" t="s">
        <v>2422</v>
      </c>
      <c r="CK210" s="67" t="s">
        <v>2587</v>
      </c>
      <c r="CL210" s="102" t="str">
        <f t="shared" si="154"/>
        <v>TRANSPORTES TOVAR GIL SOCIEDAD LIMITADA, UNIPERSONAL_ ES_B42170878_DOT_EN_2sig</v>
      </c>
      <c r="CM210" s="102" t="str">
        <f t="shared" si="155"/>
        <v>TRANSPORTES TOVAR GIL SOCIEDAD LIMITADA, UNIPERSONAL_ES_B42170878_CPA_EN_2sig</v>
      </c>
      <c r="CN210" s="102" t="str">
        <f t="shared" si="156"/>
        <v>TRANSPORTES TOVAR GIL SOCIEDAD LIMITADA, UNIPERSONAL_ ES_B42170878_DOT_EN_2sig_stamped</v>
      </c>
      <c r="CO210" s="102" t="str">
        <f t="shared" si="157"/>
        <v>TRANSPORTES TOVAR GIL SOCIEDAD LIMITADA, UNIPERSONAL_ES_B42170878_DOT_EN_o</v>
      </c>
      <c r="CP210" s="102" t="str">
        <f t="shared" si="158"/>
        <v>TRANSPORTES TOVAR GIL SOCIEDAD LIMITADA, UNIPERSONAL_ES_B42170878_DOT_EN_o_stamped</v>
      </c>
      <c r="CQ210" s="102" t="str">
        <f t="shared" si="159"/>
        <v>TRANSPORTES TOVAR GIL SOCIEDAD LIMITADA, UNIPERSONAL_ES_B42170878_powers</v>
      </c>
      <c r="CR210" s="68" t="s">
        <v>49</v>
      </c>
      <c r="CS210" s="68" t="s">
        <v>49</v>
      </c>
      <c r="CT210" s="61" t="s">
        <v>49</v>
      </c>
      <c r="CU210" s="148">
        <f t="shared" si="139"/>
        <v>1</v>
      </c>
      <c r="CV210" s="56" t="b">
        <v>1</v>
      </c>
      <c r="CW210" s="56" t="b">
        <v>1</v>
      </c>
      <c r="CX210" s="52"/>
      <c r="CY210" s="155"/>
      <c r="CZ210" s="155"/>
      <c r="DA210" s="319"/>
      <c r="DB210" s="319"/>
      <c r="DC210" s="155"/>
      <c r="DD210" s="155"/>
      <c r="DE210" s="319"/>
      <c r="DF210" s="319"/>
      <c r="DG210" s="52"/>
      <c r="DH210" s="52"/>
      <c r="DI210" s="52"/>
      <c r="DJ210" s="319"/>
      <c r="DK210" s="319"/>
      <c r="DL210" s="52"/>
      <c r="DM210" s="164"/>
      <c r="DN210" s="155"/>
      <c r="DO210" s="319" t="s">
        <v>2632</v>
      </c>
      <c r="DP210" s="262"/>
      <c r="DQ210" s="940"/>
      <c r="DR210" s="342"/>
      <c r="DS210" s="526"/>
      <c r="DT210" s="85" t="s">
        <v>49</v>
      </c>
      <c r="DU210" s="85"/>
      <c r="DV210" s="475"/>
      <c r="DW210" s="475"/>
      <c r="DX210" s="475"/>
      <c r="DY210" s="475"/>
      <c r="DZ210" s="475"/>
      <c r="EA210" s="359" t="str">
        <f t="shared" si="160"/>
        <v>186</v>
      </c>
      <c r="EB210" s="359">
        <v>186</v>
      </c>
      <c r="EC210" s="478"/>
      <c r="ED210" s="478"/>
      <c r="EE210" s="88" t="e">
        <f>IF(CX209=#REF!,"gleich","ungleich")</f>
        <v>#REF!</v>
      </c>
      <c r="EF210" s="186"/>
      <c r="EG210" s="186"/>
      <c r="EH210" s="186"/>
      <c r="EI210" s="186"/>
      <c r="EJ210" s="186"/>
      <c r="EK210" s="186"/>
      <c r="EL210" s="186"/>
      <c r="EM210" s="173"/>
      <c r="EN210" s="186"/>
      <c r="EO210" s="186"/>
      <c r="EP210" s="724"/>
      <c r="EQ210" s="382" t="s">
        <v>6144</v>
      </c>
      <c r="ER210" s="199" t="s">
        <v>6147</v>
      </c>
      <c r="ES210" s="382"/>
      <c r="ET210" s="123"/>
      <c r="EU210" s="182" t="str">
        <f t="shared" si="161"/>
        <v>TRANSPORTES TOVAR GIL SOCIEDAD LIMITADA, UNIPERSONAL., ES_B42170878_sinv.pdf</v>
      </c>
    </row>
    <row r="211" spans="1:151" ht="96">
      <c r="A211" s="1000" t="s">
        <v>537</v>
      </c>
      <c r="B211" s="638" t="s">
        <v>2195</v>
      </c>
      <c r="C211" s="338" t="s">
        <v>42</v>
      </c>
      <c r="D211" s="186" t="s">
        <v>3277</v>
      </c>
      <c r="E211" s="190" t="s">
        <v>540</v>
      </c>
      <c r="F211" s="190" t="s">
        <v>200</v>
      </c>
      <c r="G211" s="186" t="s">
        <v>541</v>
      </c>
      <c r="H211" s="190" t="s">
        <v>200</v>
      </c>
      <c r="I211" s="191"/>
      <c r="J211" s="191" t="s">
        <v>3278</v>
      </c>
      <c r="K211" s="186" t="s">
        <v>2653</v>
      </c>
      <c r="L211" s="571" t="s">
        <v>543</v>
      </c>
      <c r="N211" s="846" t="s">
        <v>2012</v>
      </c>
      <c r="O211" s="384" t="s">
        <v>398</v>
      </c>
      <c r="P211" s="540">
        <v>120</v>
      </c>
      <c r="Q211" s="539">
        <v>1000</v>
      </c>
      <c r="R211" s="540">
        <v>0</v>
      </c>
      <c r="S211" s="338"/>
      <c r="T211" s="63"/>
      <c r="U211" s="63"/>
      <c r="V211" s="425">
        <v>0</v>
      </c>
      <c r="W211" s="425">
        <v>0</v>
      </c>
      <c r="X211" s="919">
        <v>0.75</v>
      </c>
      <c r="Y211" s="425">
        <v>2.5</v>
      </c>
      <c r="Z211" s="41" t="s">
        <v>45</v>
      </c>
      <c r="AA211" s="41" t="s">
        <v>45</v>
      </c>
      <c r="AB211" s="188" t="s">
        <v>3212</v>
      </c>
      <c r="AC211" s="13" t="s">
        <v>7377</v>
      </c>
      <c r="AD211" s="813" t="s">
        <v>5689</v>
      </c>
      <c r="AE211" s="723">
        <v>42928</v>
      </c>
      <c r="AF211" s="356" t="s">
        <v>6189</v>
      </c>
      <c r="AG211" s="419"/>
      <c r="AH211" s="927" t="s">
        <v>38</v>
      </c>
      <c r="AI211" s="63" t="s">
        <v>5764</v>
      </c>
      <c r="AJ211" s="63" t="str">
        <f t="shared" si="162"/>
        <v>NO</v>
      </c>
      <c r="AK211" s="64" t="str">
        <f>VLOOKUP(X211,aux!$G$1:$I$22,2,FALSE)</f>
        <v>zero point seven five</v>
      </c>
      <c r="AL211" s="64" t="str">
        <f>VLOOKUP(X211,aux!$G$1:$J$22,4,FALSE)</f>
        <v>null komma sieben fünf</v>
      </c>
      <c r="AM211" s="214">
        <f t="shared" si="141"/>
        <v>75</v>
      </c>
      <c r="AN211" s="214" t="str">
        <f>IF(INT(AM211)=AM211,EnglishNumber(AM211), _xlfn.CONCAT(EnglishNumber(INT(AM211)), " point ", EnglishNumber(ROUND(INT((AM211 - INT(AM211)) * 10),  0)), " ", EnglishNumber(ROUND((AM211 - INT(AM211))*100 - (INT((AM211-INT(AM211))*10)*10), 0))))</f>
        <v>seventy-five</v>
      </c>
      <c r="AO211" s="214" t="str">
        <f>IF(INT(AM211)=AM211,FctZahl_In_Worten(AM211), _xlfn.CONCAT(FctZahl_In_Worten(INT(AM211)), " komma ", FctZahl_In_Worten(ROUND(INT((AM211 - INT(AM211)) * 10),  0)), " ", FctZahl_In_Worten(ROUND((AM211 - INT(AM211))*100 - (INT((AM211-INT(AM211))*10)*10), 0))))</f>
        <v>fünfundsiebzig</v>
      </c>
      <c r="AP211" s="64" t="str">
        <f>EnglishNumber(Q211)</f>
        <v>one thousand</v>
      </c>
      <c r="AQ211" s="64" t="str">
        <f>FctZahl_In_Worten(Q211)</f>
        <v>eintausend</v>
      </c>
      <c r="AR211" s="64" t="str">
        <f>FctZahl_In_Worten(R211)</f>
        <v>null</v>
      </c>
      <c r="AS211" s="64" t="str">
        <f>VLOOKUP(V211,aux!$K$1:$M$11,2,FALSE)</f>
        <v>zero</v>
      </c>
      <c r="AT211" s="64" t="str">
        <f>VLOOKUP(W211,aux!$K$1:$M$11,2,FALSE)</f>
        <v>zero</v>
      </c>
      <c r="AU211" s="64" t="str">
        <f t="shared" si="142"/>
        <v>For</v>
      </c>
      <c r="AV211" s="49" t="str">
        <f t="shared" si="143"/>
        <v>Domingo García García, administrador mancomunado and Jose Manuel Garcia Garcia , administrador mancomunado</v>
      </c>
      <c r="AW211" s="65" t="str">
        <f t="shared" si="144"/>
        <v>ES_B41286238_CPA_EN</v>
      </c>
      <c r="AX211" s="65" t="str">
        <f t="shared" si="145"/>
        <v>ES_B41286238_DoT_EN</v>
      </c>
      <c r="AY211" s="65" t="str">
        <f t="shared" si="146"/>
        <v>ES_B41286238_Dis_EN</v>
      </c>
      <c r="AZ211" s="65" t="str">
        <f t="shared" si="147"/>
        <v>ES_B41286238_CPA_DE</v>
      </c>
      <c r="BA211" s="65" t="str">
        <f t="shared" si="148"/>
        <v>ES_B41286238_DoT_DE</v>
      </c>
      <c r="BB211" s="65" t="str">
        <f t="shared" si="149"/>
        <v>ES_B41286238_CPA_ES</v>
      </c>
      <c r="BC211" s="215" t="str">
        <f t="shared" si="150"/>
        <v>ES_B41286238_DoT_ES</v>
      </c>
      <c r="BD211" s="65" t="str">
        <f t="shared" si="151"/>
        <v>TRANSPORTES VIGAR SL</v>
      </c>
      <c r="BE211" s="64" t="str">
        <f>VLOOKUP(C211,aux!$A$1:$B$260,2,FALSE)</f>
        <v>Spain</v>
      </c>
      <c r="BF211" s="64" t="str">
        <f>VLOOKUP(C211,aux!$A$1:$C$260,3,FALSE)</f>
        <v>Spanien</v>
      </c>
      <c r="BG211" s="66" t="str">
        <f t="shared" si="152"/>
        <v>represented by  Domingo García García, administrador mancomunado and Jose Manuel Garcia Garcia , administrador mancomunado</v>
      </c>
      <c r="BH211" s="66" t="str">
        <f t="shared" si="163"/>
        <v>representado por Domingo García García, administrador mancomunado and Jose Manuel Garcia Garcia , administrador mancomunado</v>
      </c>
      <c r="BI211" s="66">
        <f t="shared" si="153"/>
        <v>2</v>
      </c>
      <c r="BJ211" s="66" t="str">
        <f t="shared" si="172"/>
        <v>and its</v>
      </c>
      <c r="BK211" s="66" t="str">
        <f t="shared" si="173"/>
        <v/>
      </c>
      <c r="BL211" s="66" t="str">
        <f t="shared" si="164"/>
        <v>und</v>
      </c>
      <c r="BM211" s="66" t="str">
        <f t="shared" si="165"/>
        <v/>
      </c>
      <c r="BN211" s="66" t="str">
        <f t="shared" si="166"/>
        <v>y su</v>
      </c>
      <c r="BO211" s="66" t="str">
        <f t="shared" si="167"/>
        <v/>
      </c>
      <c r="BP211" s="216" t="str">
        <f>VLOOKUP(X211,aux!$G$1:$I$22,3,FALSE)</f>
        <v>cero coma siete cinco</v>
      </c>
      <c r="BQ211" s="66" t="str">
        <f t="shared" si="168"/>
        <v>Por</v>
      </c>
      <c r="BR211" s="66" t="str">
        <f>VLOOKUP(C211,aux!$D$1:$E$307,2,FALSE)</f>
        <v>España</v>
      </c>
      <c r="BS211" s="66" t="str">
        <f t="shared" si="169"/>
        <v>Un Mil</v>
      </c>
      <c r="BT211" s="66" t="str">
        <f t="shared" si="170"/>
        <v>Cero</v>
      </c>
      <c r="BU211" s="66" t="str">
        <f t="shared" si="171"/>
        <v>Cero</v>
      </c>
      <c r="BV211" s="319"/>
      <c r="BW211" s="52" t="s">
        <v>5971</v>
      </c>
      <c r="BX211" s="137">
        <v>42915</v>
      </c>
      <c r="BY211" s="143">
        <v>811261795521</v>
      </c>
      <c r="BZ211" s="138">
        <v>42919</v>
      </c>
      <c r="CA211" s="1112" t="s">
        <v>199</v>
      </c>
      <c r="CB211" s="342">
        <v>42914</v>
      </c>
      <c r="CC211" s="342">
        <v>42921</v>
      </c>
      <c r="CD211" s="617" t="s">
        <v>199</v>
      </c>
      <c r="CE211" s="342">
        <v>42922</v>
      </c>
      <c r="CF211" s="617" t="s">
        <v>199</v>
      </c>
      <c r="CG211" s="342">
        <v>42926</v>
      </c>
      <c r="CH211" s="497"/>
      <c r="CI211" s="155"/>
      <c r="CJ211" s="67" t="s">
        <v>2423</v>
      </c>
      <c r="CK211" s="67" t="s">
        <v>2588</v>
      </c>
      <c r="CL211" s="102" t="str">
        <f t="shared" si="154"/>
        <v>TRANSPORTES VIGAR SL_ ES_B41286238_DOT_EN_2sig</v>
      </c>
      <c r="CM211" s="102" t="str">
        <f t="shared" si="155"/>
        <v>TRANSPORTES VIGAR SL_ES_B41286238_CPA_EN_2sig</v>
      </c>
      <c r="CN211" s="102" t="str">
        <f t="shared" si="156"/>
        <v>TRANSPORTES VIGAR SL_ ES_B41286238_DOT_EN_2sig_stamped</v>
      </c>
      <c r="CO211" s="102" t="str">
        <f t="shared" si="157"/>
        <v>TRANSPORTES VIGAR SL_ES_B41286238_DOT_EN_o</v>
      </c>
      <c r="CP211" s="102" t="str">
        <f t="shared" si="158"/>
        <v>TRANSPORTES VIGAR SL_ES_B41286238_DOT_EN_o_stamped</v>
      </c>
      <c r="CQ211" s="102" t="str">
        <f t="shared" si="159"/>
        <v>TRANSPORTES VIGAR SL_ES_B41286238_powers</v>
      </c>
      <c r="CR211" s="68" t="s">
        <v>49</v>
      </c>
      <c r="CS211" s="68" t="s">
        <v>49</v>
      </c>
      <c r="CT211" s="61" t="s">
        <v>49</v>
      </c>
      <c r="CU211" s="148">
        <f t="shared" si="139"/>
        <v>1</v>
      </c>
      <c r="CV211" s="56" t="b">
        <v>1</v>
      </c>
      <c r="CW211" s="56" t="b">
        <v>1</v>
      </c>
      <c r="CX211" s="52" t="s">
        <v>58</v>
      </c>
      <c r="CY211" s="155" t="s">
        <v>1469</v>
      </c>
      <c r="CZ211" s="155"/>
      <c r="DA211" s="319"/>
      <c r="DB211" s="319"/>
      <c r="DC211" s="155"/>
      <c r="DD211" s="155"/>
      <c r="DE211" s="319"/>
      <c r="DF211" s="319"/>
      <c r="DG211" s="52"/>
      <c r="DH211" s="52"/>
      <c r="DI211" s="52"/>
      <c r="DJ211" s="319"/>
      <c r="DK211" s="319"/>
      <c r="DL211" s="52"/>
      <c r="DM211" s="164"/>
      <c r="DN211" s="155"/>
      <c r="DO211" s="319" t="s">
        <v>2632</v>
      </c>
      <c r="DP211" s="262"/>
      <c r="DQ211" s="940"/>
      <c r="DR211" s="342"/>
      <c r="DS211" s="526"/>
      <c r="DT211" s="85" t="s">
        <v>49</v>
      </c>
      <c r="DU211" s="85"/>
      <c r="DV211" s="475"/>
      <c r="DW211" s="475"/>
      <c r="DX211" s="475"/>
      <c r="DY211" s="475"/>
      <c r="DZ211" s="475"/>
      <c r="EA211" s="359" t="str">
        <f t="shared" si="160"/>
        <v>187</v>
      </c>
      <c r="EB211" s="359">
        <v>187</v>
      </c>
      <c r="EC211" s="478"/>
      <c r="ED211" s="478"/>
      <c r="EE211" s="88" t="e">
        <f>IF(CX210=#REF!,"gleich","ungleich")</f>
        <v>#REF!</v>
      </c>
      <c r="EF211" s="186"/>
      <c r="EG211" s="186"/>
      <c r="EH211" s="186"/>
      <c r="EI211" s="186"/>
      <c r="EJ211" s="186"/>
      <c r="EK211" s="186"/>
      <c r="EL211" s="186"/>
      <c r="EM211" s="173"/>
      <c r="EN211" s="186"/>
      <c r="EO211" s="186"/>
      <c r="EP211" s="445"/>
      <c r="EQ211" s="201" t="s">
        <v>6088</v>
      </c>
      <c r="ER211" s="382" t="s">
        <v>6109</v>
      </c>
      <c r="ES211" s="382"/>
      <c r="ET211" s="108"/>
      <c r="EU211" s="182" t="str">
        <f t="shared" si="161"/>
        <v>TRANSPORTES VIGAR SL, ES_B41286238_sinv.pdf</v>
      </c>
    </row>
    <row r="212" spans="1:151" ht="63.75">
      <c r="A212" s="1000" t="s">
        <v>132</v>
      </c>
      <c r="B212" s="638" t="s">
        <v>2188</v>
      </c>
      <c r="C212" s="338" t="s">
        <v>42</v>
      </c>
      <c r="D212" s="186" t="s">
        <v>134</v>
      </c>
      <c r="E212" s="186" t="s">
        <v>135</v>
      </c>
      <c r="F212" s="186" t="s">
        <v>3261</v>
      </c>
      <c r="G212" s="186"/>
      <c r="H212" s="186"/>
      <c r="I212" s="191" t="s">
        <v>136</v>
      </c>
      <c r="J212" s="191" t="s">
        <v>137</v>
      </c>
      <c r="K212" s="191" t="s">
        <v>2633</v>
      </c>
      <c r="L212" s="571" t="s">
        <v>139</v>
      </c>
      <c r="N212" s="846" t="s">
        <v>140</v>
      </c>
      <c r="O212" s="384" t="s">
        <v>141</v>
      </c>
      <c r="P212" s="540">
        <v>2</v>
      </c>
      <c r="Q212" s="539">
        <v>100</v>
      </c>
      <c r="R212" s="540">
        <v>0</v>
      </c>
      <c r="S212" s="338"/>
      <c r="T212" s="63"/>
      <c r="U212" s="63"/>
      <c r="V212" s="425">
        <v>0</v>
      </c>
      <c r="W212" s="425">
        <v>0</v>
      </c>
      <c r="X212" s="919">
        <v>0.7</v>
      </c>
      <c r="Y212" s="425">
        <v>2.5</v>
      </c>
      <c r="Z212" s="41" t="s">
        <v>45</v>
      </c>
      <c r="AA212" s="41" t="s">
        <v>45</v>
      </c>
      <c r="AB212" s="188" t="s">
        <v>3212</v>
      </c>
      <c r="AC212" s="13" t="s">
        <v>7377</v>
      </c>
      <c r="AD212" s="813" t="s">
        <v>5689</v>
      </c>
      <c r="AE212" s="723">
        <v>42928</v>
      </c>
      <c r="AF212" s="356"/>
      <c r="AG212" s="419"/>
      <c r="AH212" s="927" t="s">
        <v>38</v>
      </c>
      <c r="AI212" s="63" t="s">
        <v>5764</v>
      </c>
      <c r="AJ212" s="63" t="str">
        <f t="shared" si="162"/>
        <v>NO</v>
      </c>
      <c r="AK212" s="64" t="str">
        <f>VLOOKUP(X212,aux!$G$1:$I$22,2,FALSE)</f>
        <v>zero point seven</v>
      </c>
      <c r="AL212" s="64" t="str">
        <f>VLOOKUP(X212,aux!$G$1:$J$22,4,FALSE)</f>
        <v>null komma sieben</v>
      </c>
      <c r="AM212" s="214">
        <f t="shared" si="141"/>
        <v>70</v>
      </c>
      <c r="AN212" s="214" t="str">
        <f>IF(INT(AM212)=AM212,EnglishNumber(AM212), _xlfn.CONCAT(EnglishNumber(INT(AM212)), " point ", EnglishNumber(ROUND(INT((AM212 - INT(AM212)) * 10),  0)), " ", EnglishNumber(ROUND((AM212 - INT(AM212))*100 - (INT((AM212-INT(AM212))*10)*10), 0))))</f>
        <v>seventy</v>
      </c>
      <c r="AO212" s="214" t="str">
        <f>IF(INT(AM212)=AM212,FctZahl_In_Worten(AM212), _xlfn.CONCAT(FctZahl_In_Worten(INT(AM212)), " komma ", FctZahl_In_Worten(ROUND(INT((AM212 - INT(AM212)) * 10),  0)), " ", FctZahl_In_Worten(ROUND((AM212 - INT(AM212))*100 - (INT((AM212-INT(AM212))*10)*10), 0))))</f>
        <v>siebzig</v>
      </c>
      <c r="AP212" s="64" t="str">
        <f>EnglishNumber(Q212)</f>
        <v>one hundred</v>
      </c>
      <c r="AQ212" s="64" t="str">
        <f>FctZahl_In_Worten(Q212)</f>
        <v>einhundert</v>
      </c>
      <c r="AR212" s="64" t="str">
        <f>FctZahl_In_Worten(R212)</f>
        <v>null</v>
      </c>
      <c r="AS212" s="64" t="str">
        <f>VLOOKUP(V212,aux!$K$1:$M$11,2,FALSE)</f>
        <v>zero</v>
      </c>
      <c r="AT212" s="64" t="str">
        <f>VLOOKUP(W212,aux!$K$1:$M$11,2,FALSE)</f>
        <v>zero</v>
      </c>
      <c r="AU212" s="64" t="str">
        <f t="shared" si="142"/>
        <v>For</v>
      </c>
      <c r="AV212" s="49" t="str">
        <f t="shared" si="143"/>
        <v>JORDI TEIXINE GENE,  administrador solidario</v>
      </c>
      <c r="AW212" s="65" t="str">
        <f t="shared" si="144"/>
        <v>ES_B25614660_CPA_EN</v>
      </c>
      <c r="AX212" s="65" t="str">
        <f t="shared" si="145"/>
        <v>ES_B25614660_DoT_EN</v>
      </c>
      <c r="AY212" s="65" t="str">
        <f t="shared" si="146"/>
        <v>ES_B25614660_Dis_EN</v>
      </c>
      <c r="AZ212" s="65" t="str">
        <f t="shared" si="147"/>
        <v>ES_B25614660_CPA_DE</v>
      </c>
      <c r="BA212" s="65" t="str">
        <f t="shared" si="148"/>
        <v>ES_B25614660_DoT_DE</v>
      </c>
      <c r="BB212" s="65" t="str">
        <f t="shared" si="149"/>
        <v>ES_B25614660_CPA_ES</v>
      </c>
      <c r="BC212" s="215" t="str">
        <f t="shared" si="150"/>
        <v>ES_B25614660_DoT_ES</v>
      </c>
      <c r="BD212" s="65" t="str">
        <f t="shared" si="151"/>
        <v>TRANS-TEIXINE SL</v>
      </c>
      <c r="BE212" s="64" t="str">
        <f>VLOOKUP(C212,aux!$A$1:$B$260,2,FALSE)</f>
        <v>Spain</v>
      </c>
      <c r="BF212" s="64" t="str">
        <f>VLOOKUP(C212,aux!$A$1:$C$260,3,FALSE)</f>
        <v>Spanien</v>
      </c>
      <c r="BG212" s="66" t="str">
        <f t="shared" si="152"/>
        <v>represented by  JORDI TEIXINE GENE,  administrador solidario</v>
      </c>
      <c r="BH212" s="66" t="str">
        <f t="shared" si="163"/>
        <v>representado por JORDI TEIXINE GENE,  administrador solidario</v>
      </c>
      <c r="BI212" s="66">
        <f t="shared" si="153"/>
        <v>1</v>
      </c>
      <c r="BJ212" s="66" t="str">
        <f t="shared" si="172"/>
        <v/>
      </c>
      <c r="BK212" s="66" t="str">
        <f t="shared" si="173"/>
        <v>and its</v>
      </c>
      <c r="BL212" s="66" t="str">
        <f t="shared" si="164"/>
        <v/>
      </c>
      <c r="BM212" s="66" t="str">
        <f t="shared" si="165"/>
        <v>und</v>
      </c>
      <c r="BN212" s="66" t="str">
        <f t="shared" si="166"/>
        <v/>
      </c>
      <c r="BO212" s="66" t="str">
        <f t="shared" si="167"/>
        <v>y su</v>
      </c>
      <c r="BP212" s="216" t="str">
        <f>VLOOKUP(X212,aux!$G$1:$I$22,3,FALSE)</f>
        <v xml:space="preserve">cero coma siete </v>
      </c>
      <c r="BQ212" s="66" t="str">
        <f t="shared" si="168"/>
        <v>Por</v>
      </c>
      <c r="BR212" s="66" t="str">
        <f>VLOOKUP(C212,aux!$D$1:$E$307,2,FALSE)</f>
        <v>España</v>
      </c>
      <c r="BS212" s="66" t="str">
        <f t="shared" si="169"/>
        <v>Ciento</v>
      </c>
      <c r="BT212" s="66" t="str">
        <f t="shared" si="170"/>
        <v>Cero</v>
      </c>
      <c r="BU212" s="66" t="str">
        <f t="shared" si="171"/>
        <v>Cero</v>
      </c>
      <c r="BV212" s="137"/>
      <c r="BW212" s="51"/>
      <c r="BX212" s="137"/>
      <c r="BY212" s="143"/>
      <c r="BZ212" s="137"/>
      <c r="CA212" s="1112">
        <v>42919</v>
      </c>
      <c r="CB212" s="342">
        <v>42917</v>
      </c>
      <c r="CC212" s="342">
        <v>42917</v>
      </c>
      <c r="CD212" s="617" t="s">
        <v>199</v>
      </c>
      <c r="CE212" s="342">
        <v>42918</v>
      </c>
      <c r="CF212" s="617" t="s">
        <v>199</v>
      </c>
      <c r="CG212" s="342">
        <v>42922</v>
      </c>
      <c r="CH212" s="497"/>
      <c r="CI212" s="155">
        <v>1</v>
      </c>
      <c r="CJ212" s="61" t="s">
        <v>2621</v>
      </c>
      <c r="CK212" s="62" t="s">
        <v>2622</v>
      </c>
      <c r="CL212" s="102" t="str">
        <f t="shared" si="154"/>
        <v>TRANS-TEIXINE SL_ ES_B25614660_DOT_EN_2sig</v>
      </c>
      <c r="CM212" s="102" t="str">
        <f t="shared" si="155"/>
        <v>TRANS-TEIXINE SL_ES_B25614660_CPA_EN_2sig</v>
      </c>
      <c r="CN212" s="102" t="str">
        <f t="shared" si="156"/>
        <v>TRANS-TEIXINE SL_ ES_B25614660_DOT_EN_2sig_stamped</v>
      </c>
      <c r="CO212" s="102" t="str">
        <f t="shared" si="157"/>
        <v>TRANS-TEIXINE SL_ES_B25614660_DOT_EN_o</v>
      </c>
      <c r="CP212" s="102" t="str">
        <f t="shared" si="158"/>
        <v>TRANS-TEIXINE SL_ES_B25614660_DOT_EN_o_stamped</v>
      </c>
      <c r="CQ212" s="102" t="str">
        <f t="shared" si="159"/>
        <v>TRANS-TEIXINE SL_ES_B25614660_powers</v>
      </c>
      <c r="CR212" s="68" t="s">
        <v>49</v>
      </c>
      <c r="CS212" s="68" t="s">
        <v>49</v>
      </c>
      <c r="CT212" s="61" t="s">
        <v>49</v>
      </c>
      <c r="CU212" s="148">
        <f t="shared" si="139"/>
        <v>1</v>
      </c>
      <c r="CV212" s="56" t="b">
        <v>1</v>
      </c>
      <c r="CW212" s="56" t="b">
        <v>1</v>
      </c>
      <c r="CX212" s="52"/>
      <c r="CY212" s="155"/>
      <c r="CZ212" s="155"/>
      <c r="DA212" s="319"/>
      <c r="DB212" s="319"/>
      <c r="DC212" s="155"/>
      <c r="DD212" s="155"/>
      <c r="DE212" s="319"/>
      <c r="DF212" s="319"/>
      <c r="DG212" s="52"/>
      <c r="DH212" s="52"/>
      <c r="DI212" s="52"/>
      <c r="DJ212" s="319"/>
      <c r="DK212" s="319"/>
      <c r="DL212" s="52"/>
      <c r="DM212" s="164"/>
      <c r="DN212" s="155"/>
      <c r="DO212" s="319" t="s">
        <v>3002</v>
      </c>
      <c r="DP212" s="262"/>
      <c r="DQ212" s="940"/>
      <c r="DR212" s="342"/>
      <c r="DS212" s="526"/>
      <c r="DT212" s="85" t="s">
        <v>49</v>
      </c>
      <c r="DU212" s="85"/>
      <c r="DV212" s="475"/>
      <c r="DW212" s="475"/>
      <c r="DX212" s="475"/>
      <c r="DY212" s="475"/>
      <c r="DZ212" s="475"/>
      <c r="EA212" s="359" t="str">
        <f t="shared" si="160"/>
        <v>188</v>
      </c>
      <c r="EB212" s="359">
        <v>188</v>
      </c>
      <c r="EC212" s="478"/>
      <c r="ED212" s="478"/>
      <c r="EE212" s="88" t="e">
        <f>IF(CX211=#REF!,"gleich","ungleich")</f>
        <v>#REF!</v>
      </c>
      <c r="EF212" s="186"/>
      <c r="EG212" s="186"/>
      <c r="EH212" s="186"/>
      <c r="EI212" s="186"/>
      <c r="EJ212" s="186"/>
      <c r="EK212" s="186"/>
      <c r="EL212" s="186"/>
      <c r="EM212" s="173"/>
      <c r="EN212" s="186"/>
      <c r="EO212" s="186"/>
      <c r="EP212" s="724"/>
      <c r="EQ212" s="201" t="s">
        <v>6088</v>
      </c>
      <c r="ER212" s="382" t="s">
        <v>6109</v>
      </c>
      <c r="ES212" s="382"/>
      <c r="ET212" s="167"/>
      <c r="EU212" s="182" t="str">
        <f t="shared" si="161"/>
        <v>TRANS-TEIXINE SL, ES_B25614660_sinv.pdf</v>
      </c>
    </row>
    <row r="213" spans="1:151" ht="60">
      <c r="A213" s="1000" t="s">
        <v>544</v>
      </c>
      <c r="B213" s="638" t="s">
        <v>2203</v>
      </c>
      <c r="C213" s="338" t="s">
        <v>42</v>
      </c>
      <c r="D213" s="191" t="s">
        <v>3318</v>
      </c>
      <c r="E213" s="191" t="s">
        <v>460</v>
      </c>
      <c r="F213" s="186" t="s">
        <v>59</v>
      </c>
      <c r="G213" s="186"/>
      <c r="H213" s="186"/>
      <c r="I213" s="191" t="s">
        <v>3000</v>
      </c>
      <c r="J213" s="191" t="s">
        <v>3313</v>
      </c>
      <c r="K213" s="191" t="s">
        <v>2639</v>
      </c>
      <c r="L213" s="571" t="s">
        <v>464</v>
      </c>
      <c r="N213" s="846" t="s">
        <v>2096</v>
      </c>
      <c r="O213" s="384" t="s">
        <v>1708</v>
      </c>
      <c r="P213" s="540">
        <v>5</v>
      </c>
      <c r="Q213" s="539">
        <v>1000</v>
      </c>
      <c r="R213" s="540">
        <v>0</v>
      </c>
      <c r="S213" s="338"/>
      <c r="T213" s="63"/>
      <c r="U213" s="63"/>
      <c r="V213" s="425">
        <v>0</v>
      </c>
      <c r="W213" s="425">
        <v>0</v>
      </c>
      <c r="X213" s="919">
        <v>0.75</v>
      </c>
      <c r="Y213" s="425">
        <v>2.5</v>
      </c>
      <c r="Z213" s="41" t="s">
        <v>45</v>
      </c>
      <c r="AA213" s="41" t="s">
        <v>45</v>
      </c>
      <c r="AB213" s="188" t="s">
        <v>3212</v>
      </c>
      <c r="AC213" s="13" t="s">
        <v>7377</v>
      </c>
      <c r="AD213" s="813" t="s">
        <v>5689</v>
      </c>
      <c r="AE213" s="723">
        <v>42928</v>
      </c>
      <c r="AF213" s="356"/>
      <c r="AG213" s="419"/>
      <c r="AH213" s="927" t="s">
        <v>38</v>
      </c>
      <c r="AI213" s="63" t="s">
        <v>5764</v>
      </c>
      <c r="AJ213" s="63" t="str">
        <f t="shared" si="162"/>
        <v>NO</v>
      </c>
      <c r="AK213" s="64" t="str">
        <f>VLOOKUP(X213,aux!$G$1:$I$22,2,FALSE)</f>
        <v>zero point seven five</v>
      </c>
      <c r="AL213" s="64" t="str">
        <f>VLOOKUP(X213,aux!$G$1:$J$22,4,FALSE)</f>
        <v>null komma sieben fünf</v>
      </c>
      <c r="AM213" s="214">
        <f t="shared" si="141"/>
        <v>75</v>
      </c>
      <c r="AN213" s="214" t="str">
        <f>IF(INT(AM213)=AM213,EnglishNumber(AM213), _xlfn.CONCAT(EnglishNumber(INT(AM213)), " point ", EnglishNumber(ROUND(INT((AM213 - INT(AM213)) * 10),  0)), " ", EnglishNumber(ROUND((AM213 - INT(AM213))*100 - (INT((AM213-INT(AM213))*10)*10), 0))))</f>
        <v>seventy-five</v>
      </c>
      <c r="AO213" s="214" t="str">
        <f>IF(INT(AM213)=AM213,FctZahl_In_Worten(AM213), _xlfn.CONCAT(FctZahl_In_Worten(INT(AM213)), " komma ", FctZahl_In_Worten(ROUND(INT((AM213 - INT(AM213)) * 10),  0)), " ", FctZahl_In_Worten(ROUND((AM213 - INT(AM213))*100 - (INT((AM213-INT(AM213))*10)*10), 0))))</f>
        <v>fünfundsiebzig</v>
      </c>
      <c r="AP213" s="64" t="str">
        <f>EnglishNumber(Q213)</f>
        <v>one thousand</v>
      </c>
      <c r="AQ213" s="64" t="str">
        <f>FctZahl_In_Worten(Q213)</f>
        <v>eintausend</v>
      </c>
      <c r="AR213" s="64" t="str">
        <f>FctZahl_In_Worten(R213)</f>
        <v>null</v>
      </c>
      <c r="AS213" s="64" t="str">
        <f>VLOOKUP(V213,aux!$K$1:$M$11,2,FALSE)</f>
        <v>zero</v>
      </c>
      <c r="AT213" s="64" t="str">
        <f>VLOOKUP(W213,aux!$K$1:$M$11,2,FALSE)</f>
        <v>zero</v>
      </c>
      <c r="AU213" s="64" t="str">
        <f t="shared" si="142"/>
        <v>For</v>
      </c>
      <c r="AV213" s="49" t="str">
        <f t="shared" si="143"/>
        <v>RAÚL MARTÍNEZ SANCHEZ, administrador único</v>
      </c>
      <c r="AW213" s="65" t="str">
        <f t="shared" si="144"/>
        <v>ES_B50839190_CPA_EN</v>
      </c>
      <c r="AX213" s="65" t="str">
        <f t="shared" si="145"/>
        <v>ES_B50839190_DoT_EN</v>
      </c>
      <c r="AY213" s="65" t="str">
        <f t="shared" si="146"/>
        <v>ES_B50839190_Dis_EN</v>
      </c>
      <c r="AZ213" s="65" t="str">
        <f t="shared" si="147"/>
        <v>ES_B50839190_CPA_DE</v>
      </c>
      <c r="BA213" s="65" t="str">
        <f t="shared" si="148"/>
        <v>ES_B50839190_DoT_DE</v>
      </c>
      <c r="BB213" s="65" t="str">
        <f t="shared" si="149"/>
        <v>ES_B50839190_CPA_ES</v>
      </c>
      <c r="BC213" s="215" t="str">
        <f t="shared" si="150"/>
        <v>ES_B50839190_DoT_ES</v>
      </c>
      <c r="BD213" s="65" t="str">
        <f t="shared" si="151"/>
        <v>TRAREMAR SL</v>
      </c>
      <c r="BE213" s="64" t="str">
        <f>VLOOKUP(C213,aux!$A$1:$B$260,2,FALSE)</f>
        <v>Spain</v>
      </c>
      <c r="BF213" s="64" t="str">
        <f>VLOOKUP(C213,aux!$A$1:$C$260,3,FALSE)</f>
        <v>Spanien</v>
      </c>
      <c r="BG213" s="66" t="str">
        <f t="shared" si="152"/>
        <v>represented by  RAÚL MARTÍNEZ SANCHEZ, administrador único</v>
      </c>
      <c r="BH213" s="66" t="str">
        <f t="shared" si="163"/>
        <v>representado por RAÚL MARTÍNEZ SANCHEZ, administrador único</v>
      </c>
      <c r="BI213" s="66">
        <f t="shared" si="153"/>
        <v>1</v>
      </c>
      <c r="BJ213" s="66" t="str">
        <f t="shared" si="172"/>
        <v/>
      </c>
      <c r="BK213" s="66" t="str">
        <f t="shared" si="173"/>
        <v>and its</v>
      </c>
      <c r="BL213" s="66" t="str">
        <f t="shared" si="164"/>
        <v/>
      </c>
      <c r="BM213" s="66" t="str">
        <f t="shared" si="165"/>
        <v>und</v>
      </c>
      <c r="BN213" s="66" t="str">
        <f t="shared" si="166"/>
        <v/>
      </c>
      <c r="BO213" s="66" t="str">
        <f t="shared" si="167"/>
        <v>y su</v>
      </c>
      <c r="BP213" s="216" t="str">
        <f>VLOOKUP(X213,aux!$G$1:$I$22,3,FALSE)</f>
        <v>cero coma siete cinco</v>
      </c>
      <c r="BQ213" s="66" t="str">
        <f t="shared" si="168"/>
        <v>Por</v>
      </c>
      <c r="BR213" s="66" t="str">
        <f>VLOOKUP(C213,aux!$D$1:$E$307,2,FALSE)</f>
        <v>España</v>
      </c>
      <c r="BS213" s="66" t="str">
        <f t="shared" si="169"/>
        <v>Un Mil</v>
      </c>
      <c r="BT213" s="66" t="str">
        <f t="shared" si="170"/>
        <v>Cero</v>
      </c>
      <c r="BU213" s="66" t="str">
        <f t="shared" si="171"/>
        <v>Cero</v>
      </c>
      <c r="BV213" s="319">
        <v>42902</v>
      </c>
      <c r="BW213" s="71" t="s">
        <v>5819</v>
      </c>
      <c r="BX213" s="137">
        <v>42915</v>
      </c>
      <c r="BY213" s="143">
        <v>811261795543</v>
      </c>
      <c r="BZ213" s="138">
        <v>42919</v>
      </c>
      <c r="CA213" s="1112" t="s">
        <v>199</v>
      </c>
      <c r="CB213" s="342">
        <v>42914</v>
      </c>
      <c r="CC213" s="342">
        <v>42921</v>
      </c>
      <c r="CD213" s="617" t="s">
        <v>199</v>
      </c>
      <c r="CE213" s="342">
        <v>42922</v>
      </c>
      <c r="CF213" s="617" t="s">
        <v>199</v>
      </c>
      <c r="CG213" s="342">
        <v>42926</v>
      </c>
      <c r="CH213" s="497"/>
      <c r="CI213" s="155"/>
      <c r="CJ213" s="67" t="s">
        <v>2424</v>
      </c>
      <c r="CK213" s="67" t="s">
        <v>2589</v>
      </c>
      <c r="CL213" s="102" t="str">
        <f t="shared" si="154"/>
        <v>TRAREMAR SL_ ES_B50839190_DOT_EN_2sig</v>
      </c>
      <c r="CM213" s="102" t="str">
        <f t="shared" si="155"/>
        <v>TRAREMAR SL_ES_B50839190_CPA_EN_2sig</v>
      </c>
      <c r="CN213" s="102" t="str">
        <f t="shared" si="156"/>
        <v>TRAREMAR SL_ ES_B50839190_DOT_EN_2sig_stamped</v>
      </c>
      <c r="CO213" s="102" t="str">
        <f t="shared" si="157"/>
        <v>TRAREMAR SL_ES_B50839190_DOT_EN_o</v>
      </c>
      <c r="CP213" s="102" t="str">
        <f t="shared" si="158"/>
        <v>TRAREMAR SL_ES_B50839190_DOT_EN_o_stamped</v>
      </c>
      <c r="CQ213" s="102" t="str">
        <f t="shared" si="159"/>
        <v>TRAREMAR SL_ES_B50839190_powers</v>
      </c>
      <c r="CR213" s="68" t="s">
        <v>49</v>
      </c>
      <c r="CS213" s="68" t="s">
        <v>49</v>
      </c>
      <c r="CT213" s="61" t="s">
        <v>49</v>
      </c>
      <c r="CU213" s="148">
        <f t="shared" si="139"/>
        <v>1</v>
      </c>
      <c r="CV213" s="56" t="b">
        <v>1</v>
      </c>
      <c r="CW213" s="56" t="b">
        <v>1</v>
      </c>
      <c r="CX213" s="52" t="s">
        <v>58</v>
      </c>
      <c r="CY213" s="155" t="s">
        <v>1469</v>
      </c>
      <c r="CZ213" s="155"/>
      <c r="DA213" s="319"/>
      <c r="DB213" s="319"/>
      <c r="DC213" s="155"/>
      <c r="DD213" s="155"/>
      <c r="DE213" s="319"/>
      <c r="DF213" s="319"/>
      <c r="DG213" s="52"/>
      <c r="DH213" s="52"/>
      <c r="DI213" s="52"/>
      <c r="DJ213" s="319"/>
      <c r="DK213" s="319"/>
      <c r="DL213" s="52"/>
      <c r="DM213" s="164"/>
      <c r="DN213" s="155"/>
      <c r="DO213" s="319" t="s">
        <v>2632</v>
      </c>
      <c r="DP213" s="262"/>
      <c r="DQ213" s="940"/>
      <c r="DR213" s="342"/>
      <c r="DS213" s="526"/>
      <c r="DT213" s="85" t="s">
        <v>49</v>
      </c>
      <c r="DU213" s="85"/>
      <c r="DV213" s="475"/>
      <c r="DW213" s="475"/>
      <c r="DX213" s="475"/>
      <c r="DY213" s="475"/>
      <c r="DZ213" s="475"/>
      <c r="EA213" s="359" t="str">
        <f t="shared" si="160"/>
        <v>189</v>
      </c>
      <c r="EB213" s="359">
        <v>189</v>
      </c>
      <c r="EC213" s="478"/>
      <c r="ED213" s="478"/>
      <c r="EE213" s="88" t="e">
        <f>IF(CX212=#REF!,"gleich","ungleich")</f>
        <v>#REF!</v>
      </c>
      <c r="EF213" s="186"/>
      <c r="EG213" s="186"/>
      <c r="EH213" s="186"/>
      <c r="EI213" s="186"/>
      <c r="EJ213" s="186"/>
      <c r="EK213" s="186"/>
      <c r="EL213" s="186"/>
      <c r="EM213" s="173"/>
      <c r="EN213" s="186"/>
      <c r="EO213" s="186"/>
      <c r="EP213" s="724"/>
      <c r="EQ213" s="201" t="s">
        <v>6088</v>
      </c>
      <c r="ER213" s="382" t="s">
        <v>6109</v>
      </c>
      <c r="ES213" s="382"/>
      <c r="ET213" s="167"/>
      <c r="EU213" s="182" t="str">
        <f t="shared" si="161"/>
        <v>TRAREMAR SL, ES_B50839190_sinv.pdf</v>
      </c>
    </row>
    <row r="214" spans="1:151" ht="76.5">
      <c r="A214" s="1015" t="s">
        <v>547</v>
      </c>
      <c r="B214" s="638" t="s">
        <v>2159</v>
      </c>
      <c r="C214" s="338" t="s">
        <v>42</v>
      </c>
      <c r="D214" s="186" t="s">
        <v>549</v>
      </c>
      <c r="E214" s="186" t="s">
        <v>550</v>
      </c>
      <c r="F214" s="186" t="s">
        <v>59</v>
      </c>
      <c r="G214" s="186"/>
      <c r="H214" s="186"/>
      <c r="I214" s="191" t="s">
        <v>2996</v>
      </c>
      <c r="J214" s="191" t="s">
        <v>3319</v>
      </c>
      <c r="K214" s="191" t="s">
        <v>455</v>
      </c>
      <c r="L214" s="571" t="s">
        <v>66</v>
      </c>
      <c r="N214" s="846" t="s">
        <v>1736</v>
      </c>
      <c r="O214" s="384" t="s">
        <v>1694</v>
      </c>
      <c r="P214" s="540">
        <v>20</v>
      </c>
      <c r="Q214" s="539">
        <v>1000</v>
      </c>
      <c r="R214" s="540">
        <v>0</v>
      </c>
      <c r="S214" s="338"/>
      <c r="T214" s="63"/>
      <c r="U214" s="63"/>
      <c r="V214" s="425">
        <v>0</v>
      </c>
      <c r="W214" s="425">
        <v>0</v>
      </c>
      <c r="X214" s="919">
        <v>0.75</v>
      </c>
      <c r="Y214" s="425">
        <v>2.5</v>
      </c>
      <c r="Z214" s="41" t="s">
        <v>45</v>
      </c>
      <c r="AA214" s="41" t="s">
        <v>45</v>
      </c>
      <c r="AB214" s="188" t="s">
        <v>3212</v>
      </c>
      <c r="AC214" s="13" t="s">
        <v>7377</v>
      </c>
      <c r="AD214" s="813" t="s">
        <v>5689</v>
      </c>
      <c r="AE214" s="723">
        <v>42928</v>
      </c>
      <c r="AF214" s="182" t="s">
        <v>6197</v>
      </c>
      <c r="AG214" s="419"/>
      <c r="AH214" s="927" t="s">
        <v>38</v>
      </c>
      <c r="AI214" s="63" t="s">
        <v>5764</v>
      </c>
      <c r="AJ214" s="63" t="str">
        <f t="shared" si="162"/>
        <v>NO</v>
      </c>
      <c r="AK214" s="64" t="str">
        <f>VLOOKUP(X214,aux!$G$1:$I$22,2,FALSE)</f>
        <v>zero point seven five</v>
      </c>
      <c r="AL214" s="64" t="str">
        <f>VLOOKUP(X214,aux!$G$1:$J$22,4,FALSE)</f>
        <v>null komma sieben fünf</v>
      </c>
      <c r="AM214" s="214">
        <f t="shared" si="141"/>
        <v>75</v>
      </c>
      <c r="AN214" s="214" t="str">
        <f>IF(INT(AM214)=AM214,EnglishNumber(AM214), _xlfn.CONCAT(EnglishNumber(INT(AM214)), " point ", EnglishNumber(ROUND(INT((AM214 - INT(AM214)) * 10),  0)), " ", EnglishNumber(ROUND((AM214 - INT(AM214))*100 - (INT((AM214-INT(AM214))*10)*10), 0))))</f>
        <v>seventy-five</v>
      </c>
      <c r="AO214" s="214" t="str">
        <f>IF(INT(AM214)=AM214,FctZahl_In_Worten(AM214), _xlfn.CONCAT(FctZahl_In_Worten(INT(AM214)), " komma ", FctZahl_In_Worten(ROUND(INT((AM214 - INT(AM214)) * 10),  0)), " ", FctZahl_In_Worten(ROUND((AM214 - INT(AM214))*100 - (INT((AM214-INT(AM214))*10)*10), 0))))</f>
        <v>fünfundsiebzig</v>
      </c>
      <c r="AP214" s="64" t="str">
        <f>EnglishNumber(Q214)</f>
        <v>one thousand</v>
      </c>
      <c r="AQ214" s="64" t="str">
        <f>FctZahl_In_Worten(Q214)</f>
        <v>eintausend</v>
      </c>
      <c r="AR214" s="64" t="str">
        <f>FctZahl_In_Worten(R214)</f>
        <v>null</v>
      </c>
      <c r="AS214" s="64" t="str">
        <f>VLOOKUP(V214,aux!$K$1:$M$11,2,FALSE)</f>
        <v>zero</v>
      </c>
      <c r="AT214" s="64" t="str">
        <f>VLOOKUP(W214,aux!$K$1:$M$11,2,FALSE)</f>
        <v>zero</v>
      </c>
      <c r="AU214" s="64" t="str">
        <f t="shared" si="142"/>
        <v>For</v>
      </c>
      <c r="AV214" s="49" t="str">
        <f t="shared" si="143"/>
        <v>PEDRO JESÚS PÉREZ RANGEL, administrador único</v>
      </c>
      <c r="AW214" s="65" t="str">
        <f t="shared" si="144"/>
        <v>ES_B06190334_CPA_EN</v>
      </c>
      <c r="AX214" s="65" t="str">
        <f t="shared" si="145"/>
        <v>ES_B06190334_DoT_EN</v>
      </c>
      <c r="AY214" s="65" t="str">
        <f t="shared" si="146"/>
        <v>ES_B06190334_Dis_EN</v>
      </c>
      <c r="AZ214" s="65" t="str">
        <f t="shared" si="147"/>
        <v>ES_B06190334_CPA_DE</v>
      </c>
      <c r="BA214" s="65" t="str">
        <f t="shared" si="148"/>
        <v>ES_B06190334_DoT_DE</v>
      </c>
      <c r="BB214" s="65" t="str">
        <f t="shared" si="149"/>
        <v>ES_B06190334_CPA_ES</v>
      </c>
      <c r="BC214" s="215" t="str">
        <f t="shared" si="150"/>
        <v>ES_B06190334_DoT_ES</v>
      </c>
      <c r="BD214" s="65" t="str">
        <f t="shared" si="151"/>
        <v>Ttes A Perez de Cortegana SL</v>
      </c>
      <c r="BE214" s="64" t="str">
        <f>VLOOKUP(C214,aux!$A$1:$B$260,2,FALSE)</f>
        <v>Spain</v>
      </c>
      <c r="BF214" s="64" t="str">
        <f>VLOOKUP(C214,aux!$A$1:$C$260,3,FALSE)</f>
        <v>Spanien</v>
      </c>
      <c r="BG214" s="66" t="str">
        <f t="shared" si="152"/>
        <v>represented by  PEDRO JESÚS PÉREZ RANGEL, administrador único</v>
      </c>
      <c r="BH214" s="66" t="str">
        <f t="shared" si="163"/>
        <v>representado por PEDRO JESÚS PÉREZ RANGEL, administrador único</v>
      </c>
      <c r="BI214" s="66">
        <f t="shared" si="153"/>
        <v>1</v>
      </c>
      <c r="BJ214" s="66" t="str">
        <f t="shared" si="172"/>
        <v/>
      </c>
      <c r="BK214" s="66" t="str">
        <f t="shared" si="173"/>
        <v>and its</v>
      </c>
      <c r="BL214" s="66" t="str">
        <f t="shared" si="164"/>
        <v/>
      </c>
      <c r="BM214" s="66" t="str">
        <f t="shared" si="165"/>
        <v>und</v>
      </c>
      <c r="BN214" s="66" t="str">
        <f t="shared" si="166"/>
        <v/>
      </c>
      <c r="BO214" s="66" t="str">
        <f t="shared" si="167"/>
        <v>y su</v>
      </c>
      <c r="BP214" s="216" t="str">
        <f>VLOOKUP(X214,aux!$G$1:$I$22,3,FALSE)</f>
        <v>cero coma siete cinco</v>
      </c>
      <c r="BQ214" s="66" t="str">
        <f t="shared" si="168"/>
        <v>Por</v>
      </c>
      <c r="BR214" s="66" t="str">
        <f>VLOOKUP(C214,aux!$D$1:$E$307,2,FALSE)</f>
        <v>España</v>
      </c>
      <c r="BS214" s="66" t="str">
        <f t="shared" si="169"/>
        <v>Un Mil</v>
      </c>
      <c r="BT214" s="66" t="str">
        <f t="shared" si="170"/>
        <v>Cero</v>
      </c>
      <c r="BU214" s="66" t="str">
        <f t="shared" si="171"/>
        <v>Cero</v>
      </c>
      <c r="BV214" s="319">
        <v>42902</v>
      </c>
      <c r="BW214" s="71" t="s">
        <v>5816</v>
      </c>
      <c r="BX214" s="137">
        <v>42915</v>
      </c>
      <c r="BY214" s="143">
        <v>811261795602</v>
      </c>
      <c r="BZ214" s="137">
        <v>42920</v>
      </c>
      <c r="CA214" s="1112" t="s">
        <v>199</v>
      </c>
      <c r="CB214" s="342">
        <v>42914</v>
      </c>
      <c r="CC214" s="342">
        <v>42919</v>
      </c>
      <c r="CD214" s="434">
        <v>0.45833333333333331</v>
      </c>
      <c r="CE214" s="342">
        <v>42920</v>
      </c>
      <c r="CF214" s="434">
        <v>0.66666666666666663</v>
      </c>
      <c r="CG214" s="342">
        <v>42922</v>
      </c>
      <c r="CH214" s="497"/>
      <c r="CI214" s="155"/>
      <c r="CJ214" s="67" t="s">
        <v>2425</v>
      </c>
      <c r="CK214" s="67" t="s">
        <v>2590</v>
      </c>
      <c r="CL214" s="102" t="str">
        <f t="shared" si="154"/>
        <v>Ttes A Perez de Cortegana SL_ ES_B06190334_DOT_EN_2sig</v>
      </c>
      <c r="CM214" s="102" t="str">
        <f t="shared" si="155"/>
        <v>Ttes A Perez de Cortegana SL_ES_B06190334_CPA_EN_2sig</v>
      </c>
      <c r="CN214" s="102" t="str">
        <f t="shared" si="156"/>
        <v>Ttes A Perez de Cortegana SL_ ES_B06190334_DOT_EN_2sig_stamped</v>
      </c>
      <c r="CO214" s="102" t="str">
        <f t="shared" si="157"/>
        <v>Ttes A Perez de Cortegana SL_ES_B06190334_DOT_EN_o</v>
      </c>
      <c r="CP214" s="102" t="str">
        <f t="shared" si="158"/>
        <v>Ttes A Perez de Cortegana SL_ES_B06190334_DOT_EN_o_stamped</v>
      </c>
      <c r="CQ214" s="102" t="str">
        <f t="shared" si="159"/>
        <v>Ttes A Perez de Cortegana SL_ES_B06190334_powers</v>
      </c>
      <c r="CR214" s="68" t="s">
        <v>49</v>
      </c>
      <c r="CS214" s="68" t="s">
        <v>49</v>
      </c>
      <c r="CT214" s="61" t="s">
        <v>49</v>
      </c>
      <c r="CU214" s="148">
        <f t="shared" si="139"/>
        <v>1</v>
      </c>
      <c r="CV214" s="56" t="b">
        <v>1</v>
      </c>
      <c r="CW214" s="56" t="b">
        <v>1</v>
      </c>
      <c r="CX214" s="52" t="s">
        <v>58</v>
      </c>
      <c r="CY214" s="155">
        <v>2</v>
      </c>
      <c r="CZ214" s="155">
        <v>2</v>
      </c>
      <c r="DA214" s="319">
        <v>42914</v>
      </c>
      <c r="DB214" s="319">
        <v>42919</v>
      </c>
      <c r="DC214" s="155">
        <v>2</v>
      </c>
      <c r="DD214" s="155">
        <v>2</v>
      </c>
      <c r="DE214" s="319" t="s">
        <v>2236</v>
      </c>
      <c r="DF214" s="319" t="s">
        <v>198</v>
      </c>
      <c r="DG214" s="52"/>
      <c r="DH214" s="52" t="s">
        <v>2232</v>
      </c>
      <c r="DI214" s="52" t="s">
        <v>2232</v>
      </c>
      <c r="DJ214" s="319"/>
      <c r="DK214" s="319"/>
      <c r="DL214" s="52" t="s">
        <v>49</v>
      </c>
      <c r="DM214" s="217"/>
      <c r="DN214" s="218"/>
      <c r="DO214" s="327"/>
      <c r="DP214" s="338"/>
      <c r="DQ214" s="974"/>
      <c r="DR214" s="507"/>
      <c r="DS214" s="526"/>
      <c r="DT214" s="85" t="s">
        <v>49</v>
      </c>
      <c r="DU214" s="85"/>
      <c r="DV214" s="475"/>
      <c r="DW214" s="475"/>
      <c r="DX214" s="475"/>
      <c r="DY214" s="475"/>
      <c r="DZ214" s="475"/>
      <c r="EA214" s="359" t="str">
        <f t="shared" si="160"/>
        <v>190</v>
      </c>
      <c r="EB214" s="359">
        <v>190</v>
      </c>
      <c r="EC214" s="478"/>
      <c r="ED214" s="478"/>
      <c r="EE214" s="88" t="e">
        <f>IF(CX213=#REF!,"gleich","ungleich")</f>
        <v>#REF!</v>
      </c>
      <c r="EF214" s="186"/>
      <c r="EG214" s="186"/>
      <c r="EH214" s="186"/>
      <c r="EI214" s="186"/>
      <c r="EJ214" s="186"/>
      <c r="EK214" s="186"/>
      <c r="EL214" s="186"/>
      <c r="EM214" s="173"/>
      <c r="EN214" s="186"/>
      <c r="EO214" s="186"/>
      <c r="EP214" s="445"/>
      <c r="EQ214" s="201" t="s">
        <v>6088</v>
      </c>
      <c r="ER214" s="382" t="s">
        <v>6109</v>
      </c>
      <c r="ES214" s="199"/>
      <c r="ET214" s="167"/>
      <c r="EU214" s="182" t="str">
        <f t="shared" si="161"/>
        <v>Ttes A. Perez de Cortegana SL, ES_B06190334_sinv.pdf</v>
      </c>
    </row>
    <row r="215" spans="1:151" ht="60">
      <c r="A215" s="1000" t="s">
        <v>175</v>
      </c>
      <c r="B215" s="638" t="s">
        <v>2171</v>
      </c>
      <c r="C215" s="338" t="s">
        <v>42</v>
      </c>
      <c r="D215" s="186" t="s">
        <v>3320</v>
      </c>
      <c r="E215" s="186" t="s">
        <v>178</v>
      </c>
      <c r="F215" s="186" t="s">
        <v>52</v>
      </c>
      <c r="G215" s="186"/>
      <c r="H215" s="186"/>
      <c r="I215" s="191"/>
      <c r="J215" s="186" t="s">
        <v>3321</v>
      </c>
      <c r="K215" s="191" t="s">
        <v>2661</v>
      </c>
      <c r="L215" s="571" t="s">
        <v>180</v>
      </c>
      <c r="M215" s="199"/>
      <c r="N215" s="846" t="s">
        <v>1701</v>
      </c>
      <c r="O215" s="384" t="s">
        <v>1687</v>
      </c>
      <c r="P215" s="540"/>
      <c r="Q215" s="539">
        <v>1000</v>
      </c>
      <c r="R215" s="540">
        <v>0</v>
      </c>
      <c r="S215" s="338"/>
      <c r="T215" s="63"/>
      <c r="U215" s="63"/>
      <c r="V215" s="425">
        <v>0</v>
      </c>
      <c r="W215" s="425">
        <v>0</v>
      </c>
      <c r="X215" s="919">
        <v>0.75</v>
      </c>
      <c r="Y215" s="425">
        <v>2.5</v>
      </c>
      <c r="Z215" s="41" t="s">
        <v>45</v>
      </c>
      <c r="AA215" s="41" t="s">
        <v>45</v>
      </c>
      <c r="AB215" s="188" t="s">
        <v>3212</v>
      </c>
      <c r="AC215" s="13" t="s">
        <v>7377</v>
      </c>
      <c r="AD215" s="813" t="s">
        <v>5689</v>
      </c>
      <c r="AE215" s="723">
        <v>42928</v>
      </c>
      <c r="AF215" s="356"/>
      <c r="AG215" s="419"/>
      <c r="AH215" s="927" t="s">
        <v>38</v>
      </c>
      <c r="AI215" s="63" t="s">
        <v>5764</v>
      </c>
      <c r="AJ215" s="63" t="str">
        <f t="shared" si="162"/>
        <v>NO</v>
      </c>
      <c r="AK215" s="64" t="str">
        <f>VLOOKUP(X215,aux!$G$1:$I$22,2,FALSE)</f>
        <v>zero point seven five</v>
      </c>
      <c r="AL215" s="64" t="str">
        <f>VLOOKUP(X215,aux!$G$1:$J$22,4,FALSE)</f>
        <v>null komma sieben fünf</v>
      </c>
      <c r="AM215" s="214">
        <f t="shared" si="141"/>
        <v>75</v>
      </c>
      <c r="AN215" s="214" t="str">
        <f>IF(INT(AM215)=AM215,EnglishNumber(AM215), _xlfn.CONCAT(EnglishNumber(INT(AM215)), " point ", EnglishNumber(ROUND(INT((AM215 - INT(AM215)) * 10),  0)), " ", EnglishNumber(ROUND((AM215 - INT(AM215))*100 - (INT((AM215-INT(AM215))*10)*10), 0))))</f>
        <v>seventy-five</v>
      </c>
      <c r="AO215" s="214" t="str">
        <f>IF(INT(AM215)=AM215,FctZahl_In_Worten(AM215), _xlfn.CONCAT(FctZahl_In_Worten(INT(AM215)), " komma ", FctZahl_In_Worten(ROUND(INT((AM215 - INT(AM215)) * 10),  0)), " ", FctZahl_In_Worten(ROUND((AM215 - INT(AM215))*100 - (INT((AM215-INT(AM215))*10)*10), 0))))</f>
        <v>fünfundsiebzig</v>
      </c>
      <c r="AP215" s="64" t="str">
        <f>EnglishNumber(Q215)</f>
        <v>one thousand</v>
      </c>
      <c r="AQ215" s="64" t="str">
        <f>FctZahl_In_Worten(Q215)</f>
        <v>eintausend</v>
      </c>
      <c r="AR215" s="64" t="str">
        <f>FctZahl_In_Worten(R215)</f>
        <v>null</v>
      </c>
      <c r="AS215" s="64" t="str">
        <f>VLOOKUP(V215,aux!$K$1:$M$11,2,FALSE)</f>
        <v>zero</v>
      </c>
      <c r="AT215" s="64" t="str">
        <f>VLOOKUP(W215,aux!$K$1:$M$11,2,FALSE)</f>
        <v>zero</v>
      </c>
      <c r="AU215" s="64" t="str">
        <f t="shared" si="142"/>
        <v>For</v>
      </c>
      <c r="AV215" s="49" t="str">
        <f t="shared" si="143"/>
        <v>Meliton Tudero Garcia, administrador solidario</v>
      </c>
      <c r="AW215" s="65" t="str">
        <f t="shared" si="144"/>
        <v>ES_B20458642_CPA_EN</v>
      </c>
      <c r="AX215" s="65" t="str">
        <f t="shared" si="145"/>
        <v>ES_B20458642_DoT_EN</v>
      </c>
      <c r="AY215" s="65" t="str">
        <f t="shared" si="146"/>
        <v>ES_B20458642_Dis_EN</v>
      </c>
      <c r="AZ215" s="65" t="str">
        <f t="shared" si="147"/>
        <v>ES_B20458642_CPA_DE</v>
      </c>
      <c r="BA215" s="65" t="str">
        <f t="shared" si="148"/>
        <v>ES_B20458642_DoT_DE</v>
      </c>
      <c r="BB215" s="65" t="str">
        <f t="shared" si="149"/>
        <v>ES_B20458642_CPA_ES</v>
      </c>
      <c r="BC215" s="215" t="str">
        <f t="shared" si="150"/>
        <v>ES_B20458642_DoT_ES</v>
      </c>
      <c r="BD215" s="65" t="str">
        <f t="shared" si="151"/>
        <v>Tudefrigo SL</v>
      </c>
      <c r="BE215" s="64" t="str">
        <f>VLOOKUP(C215,aux!$A$1:$B$260,2,FALSE)</f>
        <v>Spain</v>
      </c>
      <c r="BF215" s="64" t="str">
        <f>VLOOKUP(C215,aux!$A$1:$C$260,3,FALSE)</f>
        <v>Spanien</v>
      </c>
      <c r="BG215" s="66" t="str">
        <f t="shared" si="152"/>
        <v>represented by  Meliton Tudero Garcia, administrador solidario</v>
      </c>
      <c r="BH215" s="66" t="str">
        <f t="shared" si="163"/>
        <v>representado por Meliton Tudero Garcia, administrador solidario</v>
      </c>
      <c r="BI215" s="66">
        <f t="shared" si="153"/>
        <v>1</v>
      </c>
      <c r="BJ215" s="66" t="str">
        <f t="shared" si="172"/>
        <v/>
      </c>
      <c r="BK215" s="66" t="str">
        <f t="shared" si="173"/>
        <v/>
      </c>
      <c r="BL215" s="66" t="str">
        <f t="shared" si="164"/>
        <v/>
      </c>
      <c r="BM215" s="66" t="str">
        <f t="shared" si="165"/>
        <v/>
      </c>
      <c r="BN215" s="66" t="str">
        <f t="shared" si="166"/>
        <v/>
      </c>
      <c r="BO215" s="66" t="str">
        <f t="shared" si="167"/>
        <v/>
      </c>
      <c r="BP215" s="216" t="str">
        <f>VLOOKUP(X215,aux!$G$1:$I$22,3,FALSE)</f>
        <v>cero coma siete cinco</v>
      </c>
      <c r="BQ215" s="66" t="str">
        <f t="shared" si="168"/>
        <v>Por</v>
      </c>
      <c r="BR215" s="66" t="str">
        <f>VLOOKUP(C215,aux!$D$1:$E$307,2,FALSE)</f>
        <v>España</v>
      </c>
      <c r="BS215" s="66" t="str">
        <f t="shared" si="169"/>
        <v>Un Mil</v>
      </c>
      <c r="BT215" s="66" t="str">
        <f t="shared" si="170"/>
        <v>Cero</v>
      </c>
      <c r="BU215" s="66" t="str">
        <f t="shared" si="171"/>
        <v>Cero</v>
      </c>
      <c r="BV215" s="137"/>
      <c r="BW215" s="51"/>
      <c r="BX215" s="137"/>
      <c r="BY215" s="143"/>
      <c r="BZ215" s="137"/>
      <c r="CA215" s="1112">
        <v>42919</v>
      </c>
      <c r="CB215" s="342">
        <v>42917</v>
      </c>
      <c r="CC215" s="342">
        <v>42917</v>
      </c>
      <c r="CD215" s="617" t="s">
        <v>199</v>
      </c>
      <c r="CE215" s="342">
        <v>42918</v>
      </c>
      <c r="CF215" s="617" t="s">
        <v>199</v>
      </c>
      <c r="CG215" s="342">
        <v>42926</v>
      </c>
      <c r="CH215" s="497"/>
      <c r="CI215" s="155"/>
      <c r="CJ215" s="67" t="s">
        <v>2426</v>
      </c>
      <c r="CK215" s="67" t="s">
        <v>2591</v>
      </c>
      <c r="CL215" s="102" t="str">
        <f t="shared" si="154"/>
        <v>Tudefrigo SL_ ES_B20458642_DOT_EN_2sig</v>
      </c>
      <c r="CM215" s="102" t="str">
        <f t="shared" si="155"/>
        <v>Tudefrigo SL_ES_B20458642_CPA_EN_2sig</v>
      </c>
      <c r="CN215" s="102" t="str">
        <f t="shared" si="156"/>
        <v>Tudefrigo SL_ ES_B20458642_DOT_EN_2sig_stamped</v>
      </c>
      <c r="CO215" s="102" t="str">
        <f t="shared" si="157"/>
        <v>Tudefrigo SL_ES_B20458642_DOT_EN_o</v>
      </c>
      <c r="CP215" s="102" t="str">
        <f t="shared" si="158"/>
        <v>Tudefrigo SL_ES_B20458642_DOT_EN_o_stamped</v>
      </c>
      <c r="CQ215" s="102" t="str">
        <f t="shared" si="159"/>
        <v>Tudefrigo SL_ES_B20458642_powers</v>
      </c>
      <c r="CR215" s="68" t="s">
        <v>49</v>
      </c>
      <c r="CS215" s="68" t="s">
        <v>49</v>
      </c>
      <c r="CT215" s="61" t="s">
        <v>49</v>
      </c>
      <c r="CU215" s="148">
        <f t="shared" si="139"/>
        <v>1</v>
      </c>
      <c r="CV215" s="56" t="b">
        <v>1</v>
      </c>
      <c r="CW215" s="56" t="b">
        <v>1</v>
      </c>
      <c r="CX215" s="52"/>
      <c r="CY215" s="155"/>
      <c r="CZ215" s="155"/>
      <c r="DA215" s="319"/>
      <c r="DB215" s="319"/>
      <c r="DC215" s="155"/>
      <c r="DD215" s="155"/>
      <c r="DE215" s="319"/>
      <c r="DF215" s="319"/>
      <c r="DG215" s="52"/>
      <c r="DH215" s="52"/>
      <c r="DI215" s="52"/>
      <c r="DJ215" s="319"/>
      <c r="DK215" s="319"/>
      <c r="DL215" s="52"/>
      <c r="DM215" s="164"/>
      <c r="DN215" s="155"/>
      <c r="DO215" s="319" t="s">
        <v>2660</v>
      </c>
      <c r="DP215" s="262"/>
      <c r="DQ215" s="940"/>
      <c r="DR215" s="342"/>
      <c r="DS215" s="522"/>
      <c r="DT215" s="69" t="s">
        <v>49</v>
      </c>
      <c r="DU215" s="69"/>
      <c r="DV215" s="87"/>
      <c r="DW215" s="87"/>
      <c r="DX215" s="87"/>
      <c r="DY215" s="87"/>
      <c r="DZ215" s="87"/>
      <c r="EA215" s="359" t="str">
        <f t="shared" si="160"/>
        <v>191</v>
      </c>
      <c r="EB215" s="359">
        <v>191</v>
      </c>
      <c r="EC215" s="88"/>
      <c r="ED215" s="88"/>
      <c r="EE215" s="88" t="e">
        <f>IF(CX214=#REF!,"gleich","ungleich")</f>
        <v>#REF!</v>
      </c>
      <c r="EF215" s="186"/>
      <c r="EG215" s="186"/>
      <c r="EH215" s="186"/>
      <c r="EI215" s="186"/>
      <c r="EJ215" s="186"/>
      <c r="EK215" s="186"/>
      <c r="EL215" s="186"/>
      <c r="EM215" s="173"/>
      <c r="EN215" s="186"/>
      <c r="EO215" s="186"/>
      <c r="EP215" s="445"/>
      <c r="EQ215" s="201" t="s">
        <v>6088</v>
      </c>
      <c r="ER215" s="382" t="s">
        <v>6109</v>
      </c>
      <c r="ES215" s="382"/>
      <c r="ET215" s="108"/>
      <c r="EU215" s="182" t="str">
        <f t="shared" si="161"/>
        <v>Tudefrigo S.L., ES_B20458642_sinv.pdf</v>
      </c>
    </row>
    <row r="216" spans="1:151" ht="72">
      <c r="A216" s="1000" t="s">
        <v>2740</v>
      </c>
      <c r="B216" s="638" t="s">
        <v>2228</v>
      </c>
      <c r="C216" s="338" t="s">
        <v>42</v>
      </c>
      <c r="D216" s="186" t="s">
        <v>2771</v>
      </c>
      <c r="E216" s="186" t="s">
        <v>989</v>
      </c>
      <c r="F216" s="186" t="s">
        <v>988</v>
      </c>
      <c r="G216" s="445"/>
      <c r="H216" s="445"/>
      <c r="I216" s="191"/>
      <c r="J216" s="186" t="s">
        <v>3279</v>
      </c>
      <c r="K216" s="186" t="s">
        <v>2791</v>
      </c>
      <c r="L216" s="571" t="s">
        <v>236</v>
      </c>
      <c r="M216" s="199"/>
      <c r="N216" s="846" t="s">
        <v>1817</v>
      </c>
      <c r="O216" s="384" t="s">
        <v>384</v>
      </c>
      <c r="P216" s="540"/>
      <c r="Q216" s="539">
        <v>1000</v>
      </c>
      <c r="R216" s="540">
        <v>0</v>
      </c>
      <c r="S216" s="338"/>
      <c r="T216" s="63"/>
      <c r="U216" s="63"/>
      <c r="V216" s="425">
        <v>0</v>
      </c>
      <c r="W216" s="425">
        <v>0</v>
      </c>
      <c r="X216" s="919">
        <v>0.8</v>
      </c>
      <c r="Y216" s="425">
        <v>2.5</v>
      </c>
      <c r="Z216" s="41" t="s">
        <v>45</v>
      </c>
      <c r="AA216" s="41" t="s">
        <v>45</v>
      </c>
      <c r="AB216" s="188" t="s">
        <v>3212</v>
      </c>
      <c r="AC216" s="13" t="s">
        <v>7377</v>
      </c>
      <c r="AD216" s="813" t="s">
        <v>5689</v>
      </c>
      <c r="AE216" s="723">
        <v>42928</v>
      </c>
      <c r="AF216" s="191" t="s">
        <v>3322</v>
      </c>
      <c r="AG216" s="419"/>
      <c r="AH216" s="927" t="s">
        <v>38</v>
      </c>
      <c r="AI216" s="63" t="s">
        <v>5760</v>
      </c>
      <c r="AJ216" s="63" t="str">
        <f t="shared" si="162"/>
        <v>NO</v>
      </c>
      <c r="AK216" s="64" t="str">
        <f>VLOOKUP(X216,aux!$G$1:$I$22,2,FALSE)</f>
        <v>zero point eight</v>
      </c>
      <c r="AL216" s="64" t="str">
        <f>VLOOKUP(X216,aux!$G$1:$J$22,4,FALSE)</f>
        <v>null komma acht</v>
      </c>
      <c r="AM216" s="214">
        <f t="shared" si="141"/>
        <v>80</v>
      </c>
      <c r="AN216" s="214" t="str">
        <f>IF(INT(AM216)=AM216,EnglishNumber(AM216), _xlfn.CONCAT(EnglishNumber(INT(AM216)), " point ", EnglishNumber(ROUND(INT((AM216 - INT(AM216)) * 10),  0)), " ", EnglishNumber(ROUND((AM216 - INT(AM216))*100 - (INT((AM216-INT(AM216))*10)*10), 0))))</f>
        <v>eighty</v>
      </c>
      <c r="AO216" s="214" t="str">
        <f>IF(INT(AM216)=AM216,FctZahl_In_Worten(AM216), _xlfn.CONCAT(FctZahl_In_Worten(INT(AM216)), " komma ", FctZahl_In_Worten(ROUND(INT((AM216 - INT(AM216)) * 10),  0)), " ", FctZahl_In_Worten(ROUND((AM216 - INT(AM216))*100 - (INT((AM216-INT(AM216))*10)*10), 0))))</f>
        <v>achtzig</v>
      </c>
      <c r="AP216" s="64" t="str">
        <f>EnglishNumber(Q216)</f>
        <v>one thousand</v>
      </c>
      <c r="AQ216" s="64" t="str">
        <f>FctZahl_In_Worten(Q216)</f>
        <v>eintausend</v>
      </c>
      <c r="AR216" s="64" t="str">
        <f>FctZahl_In_Worten(R216)</f>
        <v>null</v>
      </c>
      <c r="AS216" s="64" t="str">
        <f>VLOOKUP(V216,aux!$K$1:$M$11,2,FALSE)</f>
        <v>zero</v>
      </c>
      <c r="AT216" s="64" t="str">
        <f>VLOOKUP(W216,aux!$K$1:$M$11,2,FALSE)</f>
        <v>zero</v>
      </c>
      <c r="AU216" s="64" t="str">
        <f t="shared" si="142"/>
        <v>For</v>
      </c>
      <c r="AV216" s="49" t="str">
        <f t="shared" si="143"/>
        <v>IVAN-JAVIER HERMOSILLA SERRANO, PRESIDENTE</v>
      </c>
      <c r="AW216" s="65" t="str">
        <f t="shared" si="144"/>
        <v>ES_F98397664_CPA_EN</v>
      </c>
      <c r="AX216" s="65" t="str">
        <f t="shared" si="145"/>
        <v>ES_F98397664_DoT_EN</v>
      </c>
      <c r="AY216" s="65" t="str">
        <f t="shared" si="146"/>
        <v>ES_F98397664_Dis_EN</v>
      </c>
      <c r="AZ216" s="65" t="str">
        <f t="shared" si="147"/>
        <v>ES_F98397664_CPA_DE</v>
      </c>
      <c r="BA216" s="65" t="str">
        <f t="shared" si="148"/>
        <v>ES_F98397664_DoT_DE</v>
      </c>
      <c r="BB216" s="65" t="str">
        <f t="shared" si="149"/>
        <v>ES_F98397664_CPA_ES</v>
      </c>
      <c r="BC216" s="215" t="str">
        <f t="shared" si="150"/>
        <v>ES_F98397664_DoT_ES</v>
      </c>
      <c r="BD216" s="65" t="str">
        <f t="shared" si="151"/>
        <v>VALSELOG, SCOOP V</v>
      </c>
      <c r="BE216" s="64" t="str">
        <f>VLOOKUP(C216,aux!$A$1:$B$260,2,FALSE)</f>
        <v>Spain</v>
      </c>
      <c r="BF216" s="64" t="str">
        <f>VLOOKUP(C216,aux!$A$1:$C$260,3,FALSE)</f>
        <v>Spanien</v>
      </c>
      <c r="BG216" s="66" t="str">
        <f t="shared" si="152"/>
        <v>represented by  IVAN-JAVIER HERMOSILLA SERRANO, PRESIDENTE</v>
      </c>
      <c r="BH216" s="66" t="str">
        <f t="shared" si="163"/>
        <v>representado por IVAN-JAVIER HERMOSILLA SERRANO, PRESIDENTE</v>
      </c>
      <c r="BI216" s="66">
        <f t="shared" si="153"/>
        <v>1</v>
      </c>
      <c r="BJ216" s="66"/>
      <c r="BK216" s="66"/>
      <c r="BL216" s="66" t="str">
        <f t="shared" si="164"/>
        <v/>
      </c>
      <c r="BM216" s="66" t="str">
        <f t="shared" si="165"/>
        <v/>
      </c>
      <c r="BN216" s="66" t="str">
        <f t="shared" si="166"/>
        <v/>
      </c>
      <c r="BO216" s="66" t="str">
        <f t="shared" si="167"/>
        <v/>
      </c>
      <c r="BP216" s="216" t="str">
        <f>VLOOKUP(X216,aux!$G$1:$I$22,3,FALSE)</f>
        <v>cero coma ocho</v>
      </c>
      <c r="BQ216" s="66" t="str">
        <f t="shared" si="168"/>
        <v>Por</v>
      </c>
      <c r="BR216" s="66" t="str">
        <f>VLOOKUP(C216,aux!$D$1:$E$307,2,FALSE)</f>
        <v>España</v>
      </c>
      <c r="BS216" s="66" t="str">
        <f t="shared" si="169"/>
        <v>Un Mil</v>
      </c>
      <c r="BT216" s="66" t="str">
        <f t="shared" si="170"/>
        <v>Cero</v>
      </c>
      <c r="BU216" s="66" t="str">
        <f t="shared" si="171"/>
        <v>Cero</v>
      </c>
      <c r="BV216" s="137"/>
      <c r="BW216" s="51"/>
      <c r="BX216" s="137"/>
      <c r="BY216" s="143"/>
      <c r="BZ216" s="137"/>
      <c r="CA216" s="1112"/>
      <c r="CB216" s="342">
        <v>42921</v>
      </c>
      <c r="CC216" s="342">
        <v>42921</v>
      </c>
      <c r="CD216" s="617" t="s">
        <v>199</v>
      </c>
      <c r="CE216" s="342">
        <v>42922</v>
      </c>
      <c r="CF216" s="617" t="s">
        <v>199</v>
      </c>
      <c r="CG216" s="342">
        <v>42923</v>
      </c>
      <c r="CH216" s="497"/>
      <c r="CI216" s="155">
        <v>2</v>
      </c>
      <c r="CJ216" s="67" t="s">
        <v>2427</v>
      </c>
      <c r="CK216" s="67" t="s">
        <v>2592</v>
      </c>
      <c r="CL216" s="102" t="str">
        <f t="shared" si="154"/>
        <v>VALSELOG, SCOOP V_ ES_F98397664_DOT_EN_2sig</v>
      </c>
      <c r="CM216" s="102" t="str">
        <f t="shared" si="155"/>
        <v>VALSELOG, SCOOP V_ES_F98397664_CPA_EN_2sig</v>
      </c>
      <c r="CN216" s="102" t="str">
        <f t="shared" si="156"/>
        <v>VALSELOG, SCOOP V_ ES_F98397664_DOT_EN_2sig_stamped</v>
      </c>
      <c r="CO216" s="102" t="str">
        <f t="shared" si="157"/>
        <v>VALSELOG, SCOOP V_ES_F98397664_DOT_EN_o</v>
      </c>
      <c r="CP216" s="102" t="str">
        <f t="shared" si="158"/>
        <v>VALSELOG, SCOOP V_ES_F98397664_DOT_EN_o_stamped</v>
      </c>
      <c r="CQ216" s="102" t="str">
        <f t="shared" si="159"/>
        <v>VALSELOG, SCOOP V_ES_F98397664_powers</v>
      </c>
      <c r="CR216" s="68" t="s">
        <v>49</v>
      </c>
      <c r="CS216" s="68" t="s">
        <v>49</v>
      </c>
      <c r="CT216" s="61" t="s">
        <v>49</v>
      </c>
      <c r="CU216" s="148">
        <f t="shared" si="139"/>
        <v>1</v>
      </c>
      <c r="CV216" s="56" t="b">
        <v>1</v>
      </c>
      <c r="CW216" s="56" t="b">
        <v>1</v>
      </c>
      <c r="CX216" s="52"/>
      <c r="CY216" s="155" t="s">
        <v>2233</v>
      </c>
      <c r="CZ216" s="155" t="s">
        <v>2233</v>
      </c>
      <c r="DA216" s="319" t="s">
        <v>2233</v>
      </c>
      <c r="DB216" s="319" t="s">
        <v>2233</v>
      </c>
      <c r="DC216" s="155">
        <v>1</v>
      </c>
      <c r="DD216" s="155">
        <v>1</v>
      </c>
      <c r="DE216" s="319" t="s">
        <v>159</v>
      </c>
      <c r="DF216" s="334"/>
      <c r="DG216" s="52"/>
      <c r="DH216" s="52" t="s">
        <v>2238</v>
      </c>
      <c r="DI216" s="52" t="s">
        <v>2238</v>
      </c>
      <c r="DJ216" s="319"/>
      <c r="DK216" s="319"/>
      <c r="DL216" s="52" t="s">
        <v>2249</v>
      </c>
      <c r="DM216" s="164"/>
      <c r="DN216" s="155"/>
      <c r="DO216" s="319" t="s">
        <v>2763</v>
      </c>
      <c r="DP216" s="262"/>
      <c r="DQ216" s="940"/>
      <c r="DR216" s="342"/>
      <c r="DS216" s="522"/>
      <c r="DT216" s="69" t="s">
        <v>49</v>
      </c>
      <c r="DU216" s="69"/>
      <c r="DV216" s="87"/>
      <c r="DW216" s="87"/>
      <c r="DX216" s="87"/>
      <c r="DY216" s="897"/>
      <c r="DZ216" s="897"/>
      <c r="EA216" s="359" t="str">
        <f t="shared" si="160"/>
        <v>192</v>
      </c>
      <c r="EB216" s="359">
        <v>192</v>
      </c>
      <c r="EC216" s="88"/>
      <c r="ED216" s="88"/>
      <c r="EE216" s="88" t="e">
        <f>IF(CX215=#REF!,"gleich","ungleich")</f>
        <v>#REF!</v>
      </c>
      <c r="EF216" s="186"/>
      <c r="EG216" s="186"/>
      <c r="EH216" s="186"/>
      <c r="EI216" s="186"/>
      <c r="EJ216" s="186"/>
      <c r="EK216" s="186"/>
      <c r="EL216" s="186"/>
      <c r="EM216" s="173"/>
      <c r="EN216" s="186"/>
      <c r="EO216" s="186"/>
      <c r="EP216" s="445"/>
      <c r="EQ216" s="382" t="s">
        <v>6148</v>
      </c>
      <c r="ER216" s="382" t="s">
        <v>6146</v>
      </c>
      <c r="ES216" s="382"/>
      <c r="ET216" s="108"/>
      <c r="EU216" s="182" t="str">
        <f t="shared" si="161"/>
        <v>VALSELOG, SCOOP V., ES_F98397664_sinv.pdf</v>
      </c>
    </row>
    <row r="217" spans="1:151" ht="89.25">
      <c r="A217" s="1000" t="s">
        <v>810</v>
      </c>
      <c r="B217" s="638" t="s">
        <v>4731</v>
      </c>
      <c r="C217" s="338" t="s">
        <v>42</v>
      </c>
      <c r="D217" s="186" t="s">
        <v>2655</v>
      </c>
      <c r="E217" s="186" t="s">
        <v>813</v>
      </c>
      <c r="F217" s="382" t="s">
        <v>206</v>
      </c>
      <c r="G217" s="186" t="s">
        <v>814</v>
      </c>
      <c r="H217" s="382" t="s">
        <v>206</v>
      </c>
      <c r="I217" s="191" t="s">
        <v>2739</v>
      </c>
      <c r="J217" s="191" t="s">
        <v>6728</v>
      </c>
      <c r="K217" s="191" t="s">
        <v>2025</v>
      </c>
      <c r="L217" s="571" t="s">
        <v>601</v>
      </c>
      <c r="M217" s="181" t="s">
        <v>1901</v>
      </c>
      <c r="N217" s="846" t="s">
        <v>1758</v>
      </c>
      <c r="O217" s="384" t="s">
        <v>141</v>
      </c>
      <c r="P217" s="540">
        <v>11</v>
      </c>
      <c r="Q217" s="539">
        <v>250</v>
      </c>
      <c r="R217" s="540">
        <v>0</v>
      </c>
      <c r="S217" s="338"/>
      <c r="T217" s="63"/>
      <c r="U217" s="63"/>
      <c r="V217" s="425">
        <v>0</v>
      </c>
      <c r="W217" s="425">
        <v>0</v>
      </c>
      <c r="X217" s="919">
        <v>0.8</v>
      </c>
      <c r="Y217" s="425">
        <v>2.5</v>
      </c>
      <c r="Z217" s="41" t="s">
        <v>45</v>
      </c>
      <c r="AA217" s="41" t="s">
        <v>45</v>
      </c>
      <c r="AB217" s="188" t="s">
        <v>3212</v>
      </c>
      <c r="AC217" s="13" t="s">
        <v>7377</v>
      </c>
      <c r="AD217" s="813" t="s">
        <v>5689</v>
      </c>
      <c r="AE217" s="723">
        <v>42928</v>
      </c>
      <c r="AF217" s="807" t="s">
        <v>2230</v>
      </c>
      <c r="AG217" s="419"/>
      <c r="AH217" s="61" t="s">
        <v>896</v>
      </c>
      <c r="AI217" s="63" t="s">
        <v>5764</v>
      </c>
      <c r="AJ217" s="63" t="str">
        <f t="shared" si="162"/>
        <v>NO</v>
      </c>
      <c r="AK217" s="64" t="str">
        <f>VLOOKUP(X217,aux!$G$1:$I$22,2,FALSE)</f>
        <v>zero point eight</v>
      </c>
      <c r="AL217" s="64" t="str">
        <f>VLOOKUP(X217,aux!$G$1:$J$22,4,FALSE)</f>
        <v>null komma acht</v>
      </c>
      <c r="AM217" s="214">
        <f t="shared" si="141"/>
        <v>80</v>
      </c>
      <c r="AN217" s="214" t="str">
        <f>IF(INT(AM217)=AM217,EnglishNumber(AM217), _xlfn.CONCAT(EnglishNumber(INT(AM217)), " point ", EnglishNumber(ROUND(INT((AM217 - INT(AM217)) * 10),  0)), " ", EnglishNumber(ROUND((AM217 - INT(AM217))*100 - (INT((AM217-INT(AM217))*10)*10), 0))))</f>
        <v>eighty</v>
      </c>
      <c r="AO217" s="214" t="str">
        <f>IF(INT(AM217)=AM217,FctZahl_In_Worten(AM217), _xlfn.CONCAT(FctZahl_In_Worten(INT(AM217)), " komma ", FctZahl_In_Worten(ROUND(INT((AM217 - INT(AM217)) * 10),  0)), " ", FctZahl_In_Worten(ROUND((AM217 - INT(AM217))*100 - (INT((AM217-INT(AM217))*10)*10), 0))))</f>
        <v>achtzig</v>
      </c>
      <c r="AP217" s="64" t="str">
        <f>EnglishNumber(Q217)</f>
        <v>two hundred fifty</v>
      </c>
      <c r="AQ217" s="64" t="str">
        <f>FctZahl_In_Worten(Q217)</f>
        <v>zweihundertfünfzig</v>
      </c>
      <c r="AR217" s="64" t="str">
        <f>FctZahl_In_Worten(R217)</f>
        <v>null</v>
      </c>
      <c r="AS217" s="64" t="str">
        <f>VLOOKUP(V217,aux!$K$1:$M$11,2,FALSE)</f>
        <v>zero</v>
      </c>
      <c r="AT217" s="64" t="str">
        <f>VLOOKUP(W217,aux!$K$1:$M$11,2,FALSE)</f>
        <v>zero</v>
      </c>
      <c r="AU217" s="64" t="str">
        <f t="shared" si="142"/>
        <v>For</v>
      </c>
      <c r="AV217" s="49" t="str">
        <f t="shared" si="143"/>
        <v>Alejando Montull Burrillo , apoderado and José García García, apoderado</v>
      </c>
      <c r="AW217" s="65" t="str">
        <f t="shared" si="144"/>
        <v>ES_B59326355_CPA_EN</v>
      </c>
      <c r="AX217" s="65" t="str">
        <f t="shared" si="145"/>
        <v>ES_B59326355_DoT_EN</v>
      </c>
      <c r="AY217" s="65" t="str">
        <f t="shared" si="146"/>
        <v>ES_B59326355_Dis_EN</v>
      </c>
      <c r="AZ217" s="65" t="str">
        <f t="shared" si="147"/>
        <v>ES_B59326355_CPA_DE</v>
      </c>
      <c r="BA217" s="65" t="str">
        <f t="shared" si="148"/>
        <v>ES_B59326355_DoT_DE</v>
      </c>
      <c r="BB217" s="65" t="str">
        <f t="shared" si="149"/>
        <v>ES_B59326355_CPA_ES</v>
      </c>
      <c r="BC217" s="215" t="str">
        <f t="shared" si="150"/>
        <v>ES_B59326355_DoT_ES</v>
      </c>
      <c r="BD217" s="65" t="str">
        <f t="shared" si="151"/>
        <v xml:space="preserve">VIALEX, CONSTRUCTORA ARAGONESA, SL </v>
      </c>
      <c r="BE217" s="64" t="str">
        <f>VLOOKUP(C217,aux!$A$1:$B$260,2,FALSE)</f>
        <v>Spain</v>
      </c>
      <c r="BF217" s="64" t="str">
        <f>VLOOKUP(C217,aux!$A$1:$C$260,3,FALSE)</f>
        <v>Spanien</v>
      </c>
      <c r="BG217" s="66" t="str">
        <f t="shared" si="152"/>
        <v>represented by  Alejando Montull Burrillo , apoderado and José García García, apoderado</v>
      </c>
      <c r="BH217" s="66" t="str">
        <f t="shared" si="163"/>
        <v>representado por Alejando Montull Burrillo , apoderado and José García García, apoderado</v>
      </c>
      <c r="BI217" s="66">
        <f t="shared" si="153"/>
        <v>2</v>
      </c>
      <c r="BJ217" s="66"/>
      <c r="BK217" s="66"/>
      <c r="BL217" s="66" t="str">
        <f t="shared" si="164"/>
        <v>und</v>
      </c>
      <c r="BM217" s="66" t="str">
        <f t="shared" si="165"/>
        <v>und</v>
      </c>
      <c r="BN217" s="66" t="str">
        <f t="shared" si="166"/>
        <v>y su</v>
      </c>
      <c r="BO217" s="66" t="str">
        <f t="shared" si="167"/>
        <v>y su</v>
      </c>
      <c r="BP217" s="216" t="str">
        <f>VLOOKUP(X217,aux!$G$1:$I$22,3,FALSE)</f>
        <v>cero coma ocho</v>
      </c>
      <c r="BQ217" s="66" t="str">
        <f t="shared" si="168"/>
        <v>Por</v>
      </c>
      <c r="BR217" s="66" t="str">
        <f>VLOOKUP(C217,aux!$D$1:$E$307,2,FALSE)</f>
        <v>España</v>
      </c>
      <c r="BS217" s="66" t="str">
        <f t="shared" si="169"/>
        <v>Doscientos Cincuenta</v>
      </c>
      <c r="BT217" s="66" t="str">
        <f t="shared" si="170"/>
        <v>Cero</v>
      </c>
      <c r="BU217" s="66" t="str">
        <f t="shared" si="171"/>
        <v>Cero</v>
      </c>
      <c r="BV217" s="137"/>
      <c r="BW217" s="51"/>
      <c r="BX217" s="137"/>
      <c r="BY217" s="143"/>
      <c r="BZ217" s="137"/>
      <c r="CA217" s="1112">
        <v>42921</v>
      </c>
      <c r="CB217" s="342">
        <v>42921</v>
      </c>
      <c r="CC217" s="342">
        <v>42921</v>
      </c>
      <c r="CD217" s="617" t="s">
        <v>199</v>
      </c>
      <c r="CE217" s="342">
        <v>42922</v>
      </c>
      <c r="CF217" s="617" t="s">
        <v>199</v>
      </c>
      <c r="CG217" s="342">
        <v>42922</v>
      </c>
      <c r="CH217" s="497"/>
      <c r="CI217" s="155"/>
      <c r="CJ217" s="67" t="s">
        <v>2428</v>
      </c>
      <c r="CK217" s="67" t="s">
        <v>3323</v>
      </c>
      <c r="CL217" s="102" t="str">
        <f t="shared" si="154"/>
        <v>VIALEX, CONSTRUCTORA ARAGONESA, SL _ ES_B59326355_DOT_EN_2sig</v>
      </c>
      <c r="CM217" s="102" t="str">
        <f t="shared" si="155"/>
        <v>VIALEX, CONSTRUCTORA ARAGONESA, SL _ES_B59326355_CPA_EN_2sig</v>
      </c>
      <c r="CN217" s="102" t="str">
        <f t="shared" si="156"/>
        <v>VIALEX, CONSTRUCTORA ARAGONESA, SL _ ES_B59326355_DOT_EN_2sig_stamped</v>
      </c>
      <c r="CO217" s="102" t="str">
        <f t="shared" si="157"/>
        <v>VIALEX, CONSTRUCTORA ARAGONESA, SL _ES_B59326355_DOT_EN_o</v>
      </c>
      <c r="CP217" s="102" t="str">
        <f t="shared" si="158"/>
        <v>VIALEX, CONSTRUCTORA ARAGONESA, SL _ES_B59326355_DOT_EN_o_stamped</v>
      </c>
      <c r="CQ217" s="102" t="str">
        <f t="shared" si="159"/>
        <v>VIALEX, CONSTRUCTORA ARAGONESA, SL_ES_B59326355_powers</v>
      </c>
      <c r="CR217" s="68" t="s">
        <v>49</v>
      </c>
      <c r="CS217" s="68" t="s">
        <v>49</v>
      </c>
      <c r="CT217" s="61" t="s">
        <v>49</v>
      </c>
      <c r="CU217" s="148">
        <f t="shared" si="139"/>
        <v>1</v>
      </c>
      <c r="CV217" s="56" t="b">
        <v>1</v>
      </c>
      <c r="CW217" s="56" t="b">
        <v>1</v>
      </c>
      <c r="CX217" s="52"/>
      <c r="CY217" s="155"/>
      <c r="CZ217" s="155"/>
      <c r="DA217" s="319"/>
      <c r="DB217" s="319"/>
      <c r="DC217" s="155"/>
      <c r="DD217" s="155"/>
      <c r="DE217" s="319"/>
      <c r="DF217" s="319"/>
      <c r="DG217" s="52"/>
      <c r="DH217" s="52"/>
      <c r="DI217" s="52"/>
      <c r="DJ217" s="319"/>
      <c r="DK217" s="319"/>
      <c r="DL217" s="52"/>
      <c r="DM217" s="164"/>
      <c r="DN217" s="155"/>
      <c r="DO217" s="319" t="s">
        <v>3002</v>
      </c>
      <c r="DP217" s="262"/>
      <c r="DQ217" s="940"/>
      <c r="DR217" s="342"/>
      <c r="DS217" s="522"/>
      <c r="DT217" s="69" t="s">
        <v>49</v>
      </c>
      <c r="DU217" s="69"/>
      <c r="DV217" s="87"/>
      <c r="DW217" s="87"/>
      <c r="DX217" s="87"/>
      <c r="DY217" s="87"/>
      <c r="DZ217" s="87"/>
      <c r="EA217" s="359" t="str">
        <f t="shared" si="160"/>
        <v>193</v>
      </c>
      <c r="EB217" s="359">
        <v>193</v>
      </c>
      <c r="EC217" s="88"/>
      <c r="ED217" s="88"/>
      <c r="EE217" s="88" t="e">
        <f>IF(CX216=#REF!,"gleich","ungleich")</f>
        <v>#REF!</v>
      </c>
      <c r="EF217" s="186"/>
      <c r="EG217" s="186"/>
      <c r="EH217" s="186"/>
      <c r="EI217" s="186"/>
      <c r="EJ217" s="186"/>
      <c r="EK217" s="186"/>
      <c r="EL217" s="186"/>
      <c r="EM217" s="173"/>
      <c r="EN217" s="186"/>
      <c r="EO217" s="186"/>
      <c r="EP217" s="445"/>
      <c r="EQ217" s="201" t="s">
        <v>6088</v>
      </c>
      <c r="ER217" s="382" t="s">
        <v>6109</v>
      </c>
      <c r="ES217" s="382"/>
      <c r="ET217" s="108"/>
      <c r="EU217" s="182" t="str">
        <f t="shared" si="161"/>
        <v>VIALEX, CONSTRUCTORA ARAGONESA, S.L., ES_B59326355_sinv.pdf</v>
      </c>
    </row>
    <row r="218" spans="1:151" ht="60">
      <c r="A218" s="1000" t="s">
        <v>553</v>
      </c>
      <c r="B218" s="638" t="s">
        <v>2140</v>
      </c>
      <c r="C218" s="338" t="s">
        <v>42</v>
      </c>
      <c r="D218" s="186" t="s">
        <v>555</v>
      </c>
      <c r="E218" s="189" t="s">
        <v>557</v>
      </c>
      <c r="F218" s="186" t="s">
        <v>528</v>
      </c>
      <c r="G218" s="186"/>
      <c r="H218" s="186"/>
      <c r="I218" s="417"/>
      <c r="J218" s="191" t="s">
        <v>558</v>
      </c>
      <c r="K218" s="191" t="s">
        <v>559</v>
      </c>
      <c r="L218" s="571" t="s">
        <v>560</v>
      </c>
      <c r="M218" s="199"/>
      <c r="N218" s="846" t="s">
        <v>561</v>
      </c>
      <c r="O218" s="384" t="s">
        <v>384</v>
      </c>
      <c r="P218" s="540">
        <v>243</v>
      </c>
      <c r="Q218" s="539">
        <v>1000</v>
      </c>
      <c r="R218" s="540">
        <v>0</v>
      </c>
      <c r="S218" s="338"/>
      <c r="T218" s="63"/>
      <c r="U218" s="63"/>
      <c r="V218" s="425">
        <v>0</v>
      </c>
      <c r="W218" s="425">
        <v>0</v>
      </c>
      <c r="X218" s="919">
        <v>0.8</v>
      </c>
      <c r="Y218" s="425">
        <v>2.5</v>
      </c>
      <c r="Z218" s="41" t="s">
        <v>45</v>
      </c>
      <c r="AA218" s="41" t="s">
        <v>45</v>
      </c>
      <c r="AB218" s="188" t="s">
        <v>3212</v>
      </c>
      <c r="AC218" s="13" t="s">
        <v>7377</v>
      </c>
      <c r="AD218" s="813" t="s">
        <v>5689</v>
      </c>
      <c r="AE218" s="723">
        <v>42928</v>
      </c>
      <c r="AF218" s="356"/>
      <c r="AG218" s="419"/>
      <c r="AH218" s="927" t="s">
        <v>38</v>
      </c>
      <c r="AI218" s="63" t="s">
        <v>5764</v>
      </c>
      <c r="AJ218" s="63" t="str">
        <f t="shared" si="162"/>
        <v>NO</v>
      </c>
      <c r="AK218" s="64" t="str">
        <f>VLOOKUP(X218,aux!$G$1:$I$22,2,FALSE)</f>
        <v>zero point eight</v>
      </c>
      <c r="AL218" s="64" t="str">
        <f>VLOOKUP(X218,aux!$G$1:$J$22,4,FALSE)</f>
        <v>null komma acht</v>
      </c>
      <c r="AM218" s="214">
        <f t="shared" si="141"/>
        <v>80</v>
      </c>
      <c r="AN218" s="214" t="str">
        <f>IF(INT(AM218)=AM218,EnglishNumber(AM218), _xlfn.CONCAT(EnglishNumber(INT(AM218)), " point ", EnglishNumber(ROUND(INT((AM218 - INT(AM218)) * 10),  0)), " ", EnglishNumber(ROUND((AM218 - INT(AM218))*100 - (INT((AM218-INT(AM218))*10)*10), 0))))</f>
        <v>eighty</v>
      </c>
      <c r="AO218" s="214" t="str">
        <f>IF(INT(AM218)=AM218,FctZahl_In_Worten(AM218), _xlfn.CONCAT(FctZahl_In_Worten(INT(AM218)), " komma ", FctZahl_In_Worten(ROUND(INT((AM218 - INT(AM218)) * 10),  0)), " ", FctZahl_In_Worten(ROUND((AM218 - INT(AM218))*100 - (INT((AM218-INT(AM218))*10)*10), 0))))</f>
        <v>achtzig</v>
      </c>
      <c r="AP218" s="64" t="str">
        <f>EnglishNumber(Q218)</f>
        <v>one thousand</v>
      </c>
      <c r="AQ218" s="64" t="str">
        <f>FctZahl_In_Worten(Q218)</f>
        <v>eintausend</v>
      </c>
      <c r="AR218" s="64" t="str">
        <f>FctZahl_In_Worten(R218)</f>
        <v>null</v>
      </c>
      <c r="AS218" s="64" t="str">
        <f>VLOOKUP(V218,aux!$K$1:$M$11,2,FALSE)</f>
        <v>zero</v>
      </c>
      <c r="AT218" s="64" t="str">
        <f>VLOOKUP(W218,aux!$K$1:$M$11,2,FALSE)</f>
        <v>zero</v>
      </c>
      <c r="AU218" s="64" t="str">
        <f t="shared" si="142"/>
        <v>For</v>
      </c>
      <c r="AV218" s="49" t="str">
        <f t="shared" si="143"/>
        <v>JESUS LIBERAL CIA, presidente</v>
      </c>
      <c r="AW218" s="65" t="str">
        <f t="shared" si="144"/>
        <v>ES_A31074164_CPA_EN</v>
      </c>
      <c r="AX218" s="65" t="str">
        <f t="shared" si="145"/>
        <v>ES_A31074164_DoT_EN</v>
      </c>
      <c r="AY218" s="65" t="str">
        <f t="shared" si="146"/>
        <v>ES_A31074164_Dis_EN</v>
      </c>
      <c r="AZ218" s="65" t="str">
        <f t="shared" si="147"/>
        <v>ES_A31074164_CPA_DE</v>
      </c>
      <c r="BA218" s="65" t="str">
        <f t="shared" si="148"/>
        <v>ES_A31074164_DoT_DE</v>
      </c>
      <c r="BB218" s="65" t="str">
        <f t="shared" si="149"/>
        <v>ES_A31074164_CPA_ES</v>
      </c>
      <c r="BC218" s="215" t="str">
        <f t="shared" si="150"/>
        <v>ES_A31074164_DoT_ES</v>
      </c>
      <c r="BD218" s="65" t="str">
        <f t="shared" si="151"/>
        <v>VICARLI SA</v>
      </c>
      <c r="BE218" s="64" t="str">
        <f>VLOOKUP(C218,aux!$A$1:$B$260,2,FALSE)</f>
        <v>Spain</v>
      </c>
      <c r="BF218" s="64" t="str">
        <f>VLOOKUP(C218,aux!$A$1:$C$260,3,FALSE)</f>
        <v>Spanien</v>
      </c>
      <c r="BG218" s="66" t="str">
        <f t="shared" si="152"/>
        <v>represented by  JESUS LIBERAL CIA, presidente</v>
      </c>
      <c r="BH218" s="66" t="str">
        <f t="shared" si="163"/>
        <v>representado por JESUS LIBERAL CIA, presidente</v>
      </c>
      <c r="BI218" s="66">
        <f t="shared" si="153"/>
        <v>1</v>
      </c>
      <c r="BJ218" s="66" t="str">
        <f t="shared" ref="BJ218:BK221" si="174">IF(H218="","","and its")</f>
        <v/>
      </c>
      <c r="BK218" s="66" t="str">
        <f t="shared" si="174"/>
        <v/>
      </c>
      <c r="BL218" s="66" t="str">
        <f t="shared" si="164"/>
        <v/>
      </c>
      <c r="BM218" s="66" t="str">
        <f t="shared" si="165"/>
        <v/>
      </c>
      <c r="BN218" s="66" t="str">
        <f t="shared" si="166"/>
        <v/>
      </c>
      <c r="BO218" s="66" t="str">
        <f t="shared" si="167"/>
        <v/>
      </c>
      <c r="BP218" s="216" t="str">
        <f>VLOOKUP(X218,aux!$G$1:$I$22,3,FALSE)</f>
        <v>cero coma ocho</v>
      </c>
      <c r="BQ218" s="66" t="str">
        <f t="shared" si="168"/>
        <v>Por</v>
      </c>
      <c r="BR218" s="66" t="str">
        <f>VLOOKUP(C218,aux!$D$1:$E$307,2,FALSE)</f>
        <v>España</v>
      </c>
      <c r="BS218" s="66" t="str">
        <f t="shared" si="169"/>
        <v>Un Mil</v>
      </c>
      <c r="BT218" s="66" t="str">
        <f t="shared" si="170"/>
        <v>Cero</v>
      </c>
      <c r="BU218" s="66" t="str">
        <f t="shared" si="171"/>
        <v>Cero</v>
      </c>
      <c r="BV218" s="319"/>
      <c r="BW218" s="52" t="s">
        <v>195</v>
      </c>
      <c r="BX218" s="137">
        <v>42916</v>
      </c>
      <c r="BY218" s="143">
        <v>803762888329</v>
      </c>
      <c r="BZ218" s="138">
        <v>42919</v>
      </c>
      <c r="CA218" s="1112" t="s">
        <v>199</v>
      </c>
      <c r="CB218" s="342">
        <v>42916</v>
      </c>
      <c r="CC218" s="342">
        <v>42916</v>
      </c>
      <c r="CD218" s="617" t="s">
        <v>199</v>
      </c>
      <c r="CE218" s="342">
        <v>42920</v>
      </c>
      <c r="CF218" s="617" t="s">
        <v>199</v>
      </c>
      <c r="CG218" s="342">
        <v>42922</v>
      </c>
      <c r="CH218" s="497"/>
      <c r="CI218" s="155">
        <v>1</v>
      </c>
      <c r="CJ218" s="67" t="s">
        <v>2430</v>
      </c>
      <c r="CK218" s="67" t="s">
        <v>2593</v>
      </c>
      <c r="CL218" s="102" t="str">
        <f t="shared" si="154"/>
        <v>VICARLI SA_ ES_A31074164_DOT_EN_2sig</v>
      </c>
      <c r="CM218" s="102" t="str">
        <f t="shared" si="155"/>
        <v>VICARLI SA_ES_A31074164_CPA_EN_2sig</v>
      </c>
      <c r="CN218" s="102" t="str">
        <f t="shared" si="156"/>
        <v>VICARLI SA_ ES_A31074164_DOT_EN_2sig_stamped</v>
      </c>
      <c r="CO218" s="102" t="str">
        <f t="shared" si="157"/>
        <v>VICARLI SA_ES_A31074164_DOT_EN_o</v>
      </c>
      <c r="CP218" s="102" t="str">
        <f t="shared" si="158"/>
        <v>VICARLI SA_ES_A31074164_DOT_EN_o_stamped</v>
      </c>
      <c r="CQ218" s="102" t="str">
        <f t="shared" si="159"/>
        <v>VICARLI SA_ES_A31074164_powers</v>
      </c>
      <c r="CR218" s="68" t="s">
        <v>49</v>
      </c>
      <c r="CS218" s="68" t="s">
        <v>49</v>
      </c>
      <c r="CT218" s="61" t="s">
        <v>49</v>
      </c>
      <c r="CU218" s="148">
        <f t="shared" si="139"/>
        <v>4</v>
      </c>
      <c r="CV218" s="56" t="b">
        <v>1</v>
      </c>
      <c r="CW218" s="56" t="b">
        <v>1</v>
      </c>
      <c r="CX218" s="71" t="s">
        <v>196</v>
      </c>
      <c r="CY218" s="155" t="s">
        <v>2233</v>
      </c>
      <c r="CZ218" s="155" t="s">
        <v>2233</v>
      </c>
      <c r="DA218" s="319" t="s">
        <v>2233</v>
      </c>
      <c r="DB218" s="319" t="s">
        <v>2233</v>
      </c>
      <c r="DC218" s="155">
        <v>1</v>
      </c>
      <c r="DD218" s="155">
        <v>1</v>
      </c>
      <c r="DE218" s="319" t="s">
        <v>259</v>
      </c>
      <c r="DF218" s="319" t="s">
        <v>259</v>
      </c>
      <c r="DG218" s="52"/>
      <c r="DH218" s="52" t="s">
        <v>2232</v>
      </c>
      <c r="DI218" s="52" t="s">
        <v>2232</v>
      </c>
      <c r="DJ218" s="319"/>
      <c r="DK218" s="319"/>
      <c r="DL218" s="52" t="s">
        <v>49</v>
      </c>
      <c r="DM218" s="164"/>
      <c r="DN218" s="155"/>
      <c r="DO218" s="319"/>
      <c r="DP218" s="262"/>
      <c r="DQ218" s="940"/>
      <c r="DR218" s="342"/>
      <c r="DS218" s="522"/>
      <c r="DT218" s="69" t="s">
        <v>49</v>
      </c>
      <c r="DU218" s="69"/>
      <c r="DV218" s="87"/>
      <c r="DW218" s="87" t="s">
        <v>2820</v>
      </c>
      <c r="DX218" s="87"/>
      <c r="DY218" s="87"/>
      <c r="DZ218" s="87"/>
      <c r="EA218" s="359" t="str">
        <f t="shared" si="160"/>
        <v>194</v>
      </c>
      <c r="EB218" s="359">
        <v>194</v>
      </c>
      <c r="EC218" s="88"/>
      <c r="ED218" s="88"/>
      <c r="EE218" s="88" t="e">
        <f>IF(CX217=#REF!,"gleich","ungleich")</f>
        <v>#REF!</v>
      </c>
      <c r="EF218" s="186"/>
      <c r="EG218" s="186"/>
      <c r="EH218" s="186"/>
      <c r="EI218" s="186"/>
      <c r="EJ218" s="186"/>
      <c r="EK218" s="186"/>
      <c r="EL218" s="186"/>
      <c r="EM218" s="173"/>
      <c r="EN218" s="186"/>
      <c r="EO218" s="186"/>
      <c r="EP218" s="445"/>
      <c r="EQ218" s="382" t="s">
        <v>6089</v>
      </c>
      <c r="ER218" s="382" t="s">
        <v>6111</v>
      </c>
      <c r="ES218" s="382"/>
      <c r="ET218" s="105"/>
      <c r="EU218" s="182" t="str">
        <f t="shared" si="161"/>
        <v>VICARLI SA, ES_A31074164_sinv.pdf</v>
      </c>
    </row>
    <row r="219" spans="1:151" ht="63.75">
      <c r="A219" s="1000" t="s">
        <v>562</v>
      </c>
      <c r="B219" s="638" t="s">
        <v>2187</v>
      </c>
      <c r="C219" s="338" t="s">
        <v>42</v>
      </c>
      <c r="D219" s="186" t="s">
        <v>564</v>
      </c>
      <c r="E219" s="189" t="s">
        <v>565</v>
      </c>
      <c r="F219" s="189" t="s">
        <v>59</v>
      </c>
      <c r="G219" s="186"/>
      <c r="H219" s="186"/>
      <c r="I219" s="417" t="s">
        <v>2992</v>
      </c>
      <c r="J219" s="191" t="s">
        <v>1998</v>
      </c>
      <c r="K219" s="191" t="s">
        <v>439</v>
      </c>
      <c r="L219" s="571" t="s">
        <v>440</v>
      </c>
      <c r="M219" s="199"/>
      <c r="N219" s="846" t="s">
        <v>1737</v>
      </c>
      <c r="O219" s="384" t="s">
        <v>759</v>
      </c>
      <c r="P219" s="540">
        <v>6</v>
      </c>
      <c r="Q219" s="539">
        <v>1000</v>
      </c>
      <c r="R219" s="540">
        <v>0</v>
      </c>
      <c r="S219" s="338"/>
      <c r="T219" s="63"/>
      <c r="U219" s="63"/>
      <c r="V219" s="425">
        <v>0</v>
      </c>
      <c r="W219" s="425">
        <v>0</v>
      </c>
      <c r="X219" s="919">
        <v>0.75</v>
      </c>
      <c r="Y219" s="425">
        <v>2.5</v>
      </c>
      <c r="Z219" s="41" t="s">
        <v>45</v>
      </c>
      <c r="AA219" s="41" t="s">
        <v>45</v>
      </c>
      <c r="AB219" s="188" t="s">
        <v>3212</v>
      </c>
      <c r="AC219" s="13" t="s">
        <v>7377</v>
      </c>
      <c r="AD219" s="813" t="s">
        <v>5689</v>
      </c>
      <c r="AE219" s="723">
        <v>42928</v>
      </c>
      <c r="AF219" s="181" t="s">
        <v>3280</v>
      </c>
      <c r="AG219" s="419"/>
      <c r="AH219" s="927" t="s">
        <v>38</v>
      </c>
      <c r="AI219" s="63" t="s">
        <v>5764</v>
      </c>
      <c r="AJ219" s="63" t="str">
        <f t="shared" si="162"/>
        <v>NO</v>
      </c>
      <c r="AK219" s="64" t="str">
        <f>VLOOKUP(X219,aux!$G$1:$I$22,2,FALSE)</f>
        <v>zero point seven five</v>
      </c>
      <c r="AL219" s="64" t="str">
        <f>VLOOKUP(X219,aux!$G$1:$J$22,4,FALSE)</f>
        <v>null komma sieben fünf</v>
      </c>
      <c r="AM219" s="214">
        <f t="shared" si="141"/>
        <v>75</v>
      </c>
      <c r="AN219" s="214" t="str">
        <f>IF(INT(AM219)=AM219,EnglishNumber(AM219), _xlfn.CONCAT(EnglishNumber(INT(AM219)), " point ", EnglishNumber(ROUND(INT((AM219 - INT(AM219)) * 10),  0)), " ", EnglishNumber(ROUND((AM219 - INT(AM219))*100 - (INT((AM219-INT(AM219))*10)*10), 0))))</f>
        <v>seventy-five</v>
      </c>
      <c r="AO219" s="214" t="str">
        <f>IF(INT(AM219)=AM219,FctZahl_In_Worten(AM219), _xlfn.CONCAT(FctZahl_In_Worten(INT(AM219)), " komma ", FctZahl_In_Worten(ROUND(INT((AM219 - INT(AM219)) * 10),  0)), " ", FctZahl_In_Worten(ROUND((AM219 - INT(AM219))*100 - (INT((AM219-INT(AM219))*10)*10), 0))))</f>
        <v>fünfundsiebzig</v>
      </c>
      <c r="AP219" s="64" t="str">
        <f>EnglishNumber(Q219)</f>
        <v>one thousand</v>
      </c>
      <c r="AQ219" s="64" t="str">
        <f>FctZahl_In_Worten(Q219)</f>
        <v>eintausend</v>
      </c>
      <c r="AR219" s="64" t="str">
        <f>FctZahl_In_Worten(R219)</f>
        <v>null</v>
      </c>
      <c r="AS219" s="64" t="str">
        <f>VLOOKUP(V219,aux!$K$1:$M$11,2,FALSE)</f>
        <v>zero</v>
      </c>
      <c r="AT219" s="64" t="str">
        <f>VLOOKUP(W219,aux!$K$1:$M$11,2,FALSE)</f>
        <v>zero</v>
      </c>
      <c r="AU219" s="64" t="str">
        <f t="shared" si="142"/>
        <v>For</v>
      </c>
      <c r="AV219" s="49" t="str">
        <f t="shared" si="143"/>
        <v>MIQUEL VILLARO CORTADA, administrador único</v>
      </c>
      <c r="AW219" s="65" t="str">
        <f t="shared" si="144"/>
        <v>ES_B25588260_CPA_EN</v>
      </c>
      <c r="AX219" s="65" t="str">
        <f t="shared" si="145"/>
        <v>ES_B25588260_DoT_EN</v>
      </c>
      <c r="AY219" s="65" t="str">
        <f t="shared" si="146"/>
        <v>ES_B25588260_Dis_EN</v>
      </c>
      <c r="AZ219" s="65" t="str">
        <f t="shared" si="147"/>
        <v>ES_B25588260_CPA_DE</v>
      </c>
      <c r="BA219" s="65" t="str">
        <f t="shared" si="148"/>
        <v>ES_B25588260_DoT_DE</v>
      </c>
      <c r="BB219" s="65" t="str">
        <f t="shared" si="149"/>
        <v>ES_B25588260_CPA_ES</v>
      </c>
      <c r="BC219" s="215" t="str">
        <f t="shared" si="150"/>
        <v>ES_B25588260_DoT_ES</v>
      </c>
      <c r="BD219" s="65" t="str">
        <f t="shared" si="151"/>
        <v>VICO LOGISTIC SL</v>
      </c>
      <c r="BE219" s="64" t="str">
        <f>VLOOKUP(C219,aux!$A$1:$B$260,2,FALSE)</f>
        <v>Spain</v>
      </c>
      <c r="BF219" s="64" t="str">
        <f>VLOOKUP(C219,aux!$A$1:$C$260,3,FALSE)</f>
        <v>Spanien</v>
      </c>
      <c r="BG219" s="66" t="str">
        <f t="shared" si="152"/>
        <v>represented by  MIQUEL VILLARO CORTADA, administrador único</v>
      </c>
      <c r="BH219" s="66" t="str">
        <f t="shared" si="163"/>
        <v>representado por MIQUEL VILLARO CORTADA, administrador único</v>
      </c>
      <c r="BI219" s="66">
        <f t="shared" si="153"/>
        <v>1</v>
      </c>
      <c r="BJ219" s="66" t="str">
        <f t="shared" si="174"/>
        <v/>
      </c>
      <c r="BK219" s="66" t="str">
        <f t="shared" si="174"/>
        <v>and its</v>
      </c>
      <c r="BL219" s="66" t="str">
        <f t="shared" si="164"/>
        <v/>
      </c>
      <c r="BM219" s="66" t="str">
        <f t="shared" si="165"/>
        <v>und</v>
      </c>
      <c r="BN219" s="66" t="str">
        <f t="shared" si="166"/>
        <v/>
      </c>
      <c r="BO219" s="66" t="str">
        <f t="shared" si="167"/>
        <v>y su</v>
      </c>
      <c r="BP219" s="216" t="str">
        <f>VLOOKUP(X219,aux!$G$1:$I$22,3,FALSE)</f>
        <v>cero coma siete cinco</v>
      </c>
      <c r="BQ219" s="66" t="str">
        <f t="shared" si="168"/>
        <v>Por</v>
      </c>
      <c r="BR219" s="66" t="str">
        <f>VLOOKUP(C219,aux!$D$1:$E$307,2,FALSE)</f>
        <v>España</v>
      </c>
      <c r="BS219" s="66" t="str">
        <f t="shared" si="169"/>
        <v>Un Mil</v>
      </c>
      <c r="BT219" s="66" t="str">
        <f t="shared" si="170"/>
        <v>Cero</v>
      </c>
      <c r="BU219" s="66" t="str">
        <f t="shared" si="171"/>
        <v>Cero</v>
      </c>
      <c r="BV219" s="319"/>
      <c r="BW219" s="71" t="s">
        <v>5816</v>
      </c>
      <c r="BX219" s="138">
        <v>42916</v>
      </c>
      <c r="BY219" s="144">
        <v>811261795646</v>
      </c>
      <c r="BZ219" s="138">
        <v>42919</v>
      </c>
      <c r="CA219" s="1112" t="s">
        <v>199</v>
      </c>
      <c r="CB219" s="342">
        <v>42915</v>
      </c>
      <c r="CC219" s="511">
        <v>42921</v>
      </c>
      <c r="CD219" s="617" t="s">
        <v>199</v>
      </c>
      <c r="CE219" s="342">
        <v>42922</v>
      </c>
      <c r="CF219" s="617" t="s">
        <v>199</v>
      </c>
      <c r="CG219" s="342">
        <v>42922</v>
      </c>
      <c r="CH219" s="497"/>
      <c r="CI219" s="155">
        <v>1</v>
      </c>
      <c r="CJ219" s="67" t="s">
        <v>2431</v>
      </c>
      <c r="CK219" s="62" t="s">
        <v>2594</v>
      </c>
      <c r="CL219" s="102" t="str">
        <f t="shared" si="154"/>
        <v>VICO LOGISTIC SL_ ES_B25588260_DOT_EN_2sig</v>
      </c>
      <c r="CM219" s="102" t="str">
        <f t="shared" si="155"/>
        <v>VICO LOGISTIC SL_ES_B25588260_CPA_EN_2sig</v>
      </c>
      <c r="CN219" s="102" t="str">
        <f t="shared" si="156"/>
        <v>VICO LOGISTIC SL_ ES_B25588260_DOT_EN_2sig_stamped</v>
      </c>
      <c r="CO219" s="102" t="str">
        <f t="shared" si="157"/>
        <v>VICO LOGISTIC SL_ES_B25588260_DOT_EN_o</v>
      </c>
      <c r="CP219" s="102" t="str">
        <f t="shared" si="158"/>
        <v>VICO LOGISTIC SL_ES_B25588260_DOT_EN_o_stamped</v>
      </c>
      <c r="CQ219" s="102" t="str">
        <f t="shared" si="159"/>
        <v>VICO LOGISTIC SL_ES_B25588260_powers</v>
      </c>
      <c r="CR219" s="68" t="s">
        <v>49</v>
      </c>
      <c r="CS219" s="68" t="s">
        <v>49</v>
      </c>
      <c r="CT219" s="61" t="s">
        <v>49</v>
      </c>
      <c r="CU219" s="148">
        <f t="shared" si="139"/>
        <v>1</v>
      </c>
      <c r="CV219" s="56" t="b">
        <v>1</v>
      </c>
      <c r="CW219" s="56" t="b">
        <v>1</v>
      </c>
      <c r="CX219" s="71" t="s">
        <v>58</v>
      </c>
      <c r="CY219" s="155">
        <v>1</v>
      </c>
      <c r="CZ219" s="155">
        <v>1</v>
      </c>
      <c r="DA219" s="319">
        <v>42915</v>
      </c>
      <c r="DB219" s="319">
        <v>42921</v>
      </c>
      <c r="DC219" s="155">
        <v>1</v>
      </c>
      <c r="DD219" s="155">
        <v>1</v>
      </c>
      <c r="DE219" s="319" t="s">
        <v>2231</v>
      </c>
      <c r="DF219" s="319" t="s">
        <v>159</v>
      </c>
      <c r="DG219" s="52"/>
      <c r="DH219" s="52" t="s">
        <v>2232</v>
      </c>
      <c r="DI219" s="52" t="s">
        <v>2232</v>
      </c>
      <c r="DJ219" s="319"/>
      <c r="DK219" s="319"/>
      <c r="DL219" s="52" t="s">
        <v>49</v>
      </c>
      <c r="DM219" s="164"/>
      <c r="DN219" s="155"/>
      <c r="DO219" s="319"/>
      <c r="DP219" s="262"/>
      <c r="DQ219" s="940"/>
      <c r="DR219" s="342"/>
      <c r="DS219" s="522"/>
      <c r="DT219" s="69" t="s">
        <v>49</v>
      </c>
      <c r="DU219" s="69"/>
      <c r="DV219" s="87"/>
      <c r="DW219" s="87"/>
      <c r="DX219" s="87"/>
      <c r="DY219" s="87"/>
      <c r="DZ219" s="87"/>
      <c r="EA219" s="359" t="str">
        <f t="shared" si="160"/>
        <v>195</v>
      </c>
      <c r="EB219" s="359">
        <v>195</v>
      </c>
      <c r="EC219" s="88"/>
      <c r="ED219" s="88"/>
      <c r="EE219" s="88" t="e">
        <f>IF(CX218=#REF!,"gleich","ungleich")</f>
        <v>#REF!</v>
      </c>
      <c r="EF219" s="186"/>
      <c r="EG219" s="186"/>
      <c r="EH219" s="186"/>
      <c r="EI219" s="186"/>
      <c r="EJ219" s="186"/>
      <c r="EK219" s="186"/>
      <c r="EL219" s="186"/>
      <c r="EM219" s="173"/>
      <c r="EN219" s="186"/>
      <c r="EO219" s="186"/>
      <c r="EP219" s="445"/>
      <c r="EQ219" s="201" t="s">
        <v>6088</v>
      </c>
      <c r="ER219" s="382" t="s">
        <v>6109</v>
      </c>
      <c r="ES219" s="382"/>
      <c r="ET219" s="105"/>
      <c r="EU219" s="182" t="str">
        <f t="shared" si="161"/>
        <v>VICO LOGISTIC SL, ES_B25588260_sinv.pdf</v>
      </c>
    </row>
    <row r="220" spans="1:151" ht="76.5">
      <c r="A220" s="1000" t="s">
        <v>566</v>
      </c>
      <c r="B220" s="638" t="s">
        <v>4732</v>
      </c>
      <c r="C220" s="338" t="s">
        <v>42</v>
      </c>
      <c r="D220" s="186" t="s">
        <v>568</v>
      </c>
      <c r="E220" s="186"/>
      <c r="F220" s="186"/>
      <c r="G220" s="186"/>
      <c r="H220" s="186"/>
      <c r="I220" s="417"/>
      <c r="J220" s="191" t="s">
        <v>2014</v>
      </c>
      <c r="K220" s="191" t="s">
        <v>569</v>
      </c>
      <c r="L220" s="571" t="s">
        <v>570</v>
      </c>
      <c r="M220" s="199"/>
      <c r="N220" s="847" t="s">
        <v>7393</v>
      </c>
      <c r="O220" s="384" t="s">
        <v>141</v>
      </c>
      <c r="P220" s="540">
        <v>4</v>
      </c>
      <c r="Q220" s="539">
        <v>100</v>
      </c>
      <c r="R220" s="540">
        <v>0</v>
      </c>
      <c r="S220" s="338"/>
      <c r="T220" s="63"/>
      <c r="U220" s="63"/>
      <c r="V220" s="425">
        <v>0</v>
      </c>
      <c r="W220" s="425">
        <v>0</v>
      </c>
      <c r="X220" s="919">
        <v>0.7</v>
      </c>
      <c r="Y220" s="425">
        <v>2.5</v>
      </c>
      <c r="Z220" s="41" t="s">
        <v>45</v>
      </c>
      <c r="AA220" s="41" t="s">
        <v>45</v>
      </c>
      <c r="AB220" s="188" t="s">
        <v>3212</v>
      </c>
      <c r="AC220" s="13" t="s">
        <v>7377</v>
      </c>
      <c r="AD220" s="813" t="s">
        <v>5689</v>
      </c>
      <c r="AE220" s="723">
        <v>42928</v>
      </c>
      <c r="AF220" s="356"/>
      <c r="AG220" s="419"/>
      <c r="AH220" s="927" t="s">
        <v>192</v>
      </c>
      <c r="AI220" s="63" t="s">
        <v>5764</v>
      </c>
      <c r="AJ220" s="63" t="str">
        <f t="shared" si="162"/>
        <v>NO</v>
      </c>
      <c r="AK220" s="64" t="str">
        <f>VLOOKUP(X220,aux!$G$1:$I$22,2,FALSE)</f>
        <v>zero point seven</v>
      </c>
      <c r="AL220" s="64" t="str">
        <f>VLOOKUP(X220,aux!$G$1:$J$22,4,FALSE)</f>
        <v>null komma sieben</v>
      </c>
      <c r="AM220" s="214">
        <f t="shared" si="141"/>
        <v>70</v>
      </c>
      <c r="AN220" s="214" t="str">
        <f>IF(INT(AM220)=AM220,EnglishNumber(AM220), _xlfn.CONCAT(EnglishNumber(INT(AM220)), " point ", EnglishNumber(ROUND(INT((AM220 - INT(AM220)) * 10),  0)), " ", EnglishNumber(ROUND((AM220 - INT(AM220))*100 - (INT((AM220-INT(AM220))*10)*10), 0))))</f>
        <v>seventy</v>
      </c>
      <c r="AO220" s="214" t="str">
        <f>IF(INT(AM220)=AM220,FctZahl_In_Worten(AM220), _xlfn.CONCAT(FctZahl_In_Worten(INT(AM220)), " komma ", FctZahl_In_Worten(ROUND(INT((AM220 - INT(AM220)) * 10),  0)), " ", FctZahl_In_Worten(ROUND((AM220 - INT(AM220))*100 - (INT((AM220-INT(AM220))*10)*10), 0))))</f>
        <v>siebzig</v>
      </c>
      <c r="AP220" s="64" t="str">
        <f>EnglishNumber(Q220)</f>
        <v>one hundred</v>
      </c>
      <c r="AQ220" s="64" t="str">
        <f>FctZahl_In_Worten(Q220)</f>
        <v>einhundert</v>
      </c>
      <c r="AR220" s="64" t="str">
        <f>FctZahl_In_Worten(R220)</f>
        <v>null</v>
      </c>
      <c r="AS220" s="64" t="str">
        <f>VLOOKUP(V220,aux!$K$1:$M$11,2,FALSE)</f>
        <v>zero</v>
      </c>
      <c r="AT220" s="64" t="str">
        <f>VLOOKUP(W220,aux!$K$1:$M$11,2,FALSE)</f>
        <v>zero</v>
      </c>
      <c r="AU220" s="64" t="str">
        <f t="shared" si="142"/>
        <v/>
      </c>
      <c r="AV220" s="49" t="str">
        <f t="shared" si="143"/>
        <v/>
      </c>
      <c r="AW220" s="65" t="str">
        <f t="shared" si="144"/>
        <v>ES_73536750T_CPA_EN</v>
      </c>
      <c r="AX220" s="65" t="str">
        <f t="shared" si="145"/>
        <v>ES_73536750T_DoT_EN</v>
      </c>
      <c r="AY220" s="65" t="str">
        <f t="shared" si="146"/>
        <v>ES_73536750T_Dis_EN</v>
      </c>
      <c r="AZ220" s="65" t="str">
        <f t="shared" si="147"/>
        <v>ES_73536750T_CPA_DE</v>
      </c>
      <c r="BA220" s="65" t="str">
        <f t="shared" si="148"/>
        <v>ES_73536750T_DoT_DE</v>
      </c>
      <c r="BB220" s="65" t="str">
        <f t="shared" si="149"/>
        <v>ES_73536750T_CPA_ES</v>
      </c>
      <c r="BC220" s="215" t="str">
        <f t="shared" si="150"/>
        <v>ES_73536750T_DoT_ES</v>
      </c>
      <c r="BD220" s="65" t="str">
        <f t="shared" si="151"/>
        <v>VIDAGANY FELTRER JULIO</v>
      </c>
      <c r="BE220" s="64" t="str">
        <f>VLOOKUP(C220,aux!$A$1:$B$260,2,FALSE)</f>
        <v>Spain</v>
      </c>
      <c r="BF220" s="64" t="str">
        <f>VLOOKUP(C220,aux!$A$1:$C$260,3,FALSE)</f>
        <v>Spanien</v>
      </c>
      <c r="BG220" s="66" t="str">
        <f t="shared" si="152"/>
        <v/>
      </c>
      <c r="BH220" s="66" t="str">
        <f t="shared" si="163"/>
        <v/>
      </c>
      <c r="BI220" s="66">
        <f t="shared" si="153"/>
        <v>0</v>
      </c>
      <c r="BJ220" s="66" t="str">
        <f t="shared" si="174"/>
        <v/>
      </c>
      <c r="BK220" s="66" t="str">
        <f t="shared" si="174"/>
        <v/>
      </c>
      <c r="BL220" s="66" t="str">
        <f t="shared" si="164"/>
        <v/>
      </c>
      <c r="BM220" s="66" t="str">
        <f t="shared" si="165"/>
        <v/>
      </c>
      <c r="BN220" s="66" t="str">
        <f t="shared" si="166"/>
        <v/>
      </c>
      <c r="BO220" s="66" t="str">
        <f t="shared" si="167"/>
        <v/>
      </c>
      <c r="BP220" s="216" t="str">
        <f>VLOOKUP(X220,aux!$G$1:$I$22,3,FALSE)</f>
        <v xml:space="preserve">cero coma siete </v>
      </c>
      <c r="BQ220" s="66" t="str">
        <f t="shared" si="168"/>
        <v>Por</v>
      </c>
      <c r="BR220" s="66" t="str">
        <f>VLOOKUP(C220,aux!$D$1:$E$307,2,FALSE)</f>
        <v>España</v>
      </c>
      <c r="BS220" s="66" t="str">
        <f t="shared" si="169"/>
        <v>Ciento</v>
      </c>
      <c r="BT220" s="66" t="str">
        <f t="shared" si="170"/>
        <v>Cero</v>
      </c>
      <c r="BU220" s="66" t="str">
        <f t="shared" si="171"/>
        <v>Cero</v>
      </c>
      <c r="BV220" s="319"/>
      <c r="BW220" s="52" t="s">
        <v>195</v>
      </c>
      <c r="BX220" s="137">
        <v>42916</v>
      </c>
      <c r="BY220" s="143">
        <v>811261795680</v>
      </c>
      <c r="BZ220" s="138">
        <v>42919</v>
      </c>
      <c r="CA220" s="1112" t="s">
        <v>199</v>
      </c>
      <c r="CB220" s="342">
        <v>42916</v>
      </c>
      <c r="CC220" s="342">
        <v>42919</v>
      </c>
      <c r="CD220" s="617" t="s">
        <v>199</v>
      </c>
      <c r="CE220" s="342">
        <v>42920</v>
      </c>
      <c r="CF220" s="617" t="s">
        <v>199</v>
      </c>
      <c r="CG220" s="342">
        <v>42922</v>
      </c>
      <c r="CH220" s="497"/>
      <c r="CI220" s="156">
        <v>1</v>
      </c>
      <c r="CJ220" s="67" t="s">
        <v>2432</v>
      </c>
      <c r="CK220" s="67" t="s">
        <v>2595</v>
      </c>
      <c r="CL220" s="102" t="str">
        <f t="shared" si="154"/>
        <v>VIDAGANY FELTRER JULIO_ ES_73536750T_DOT_EN_2sig</v>
      </c>
      <c r="CM220" s="102" t="str">
        <f t="shared" si="155"/>
        <v>VIDAGANY FELTRER JULIO_ES_73536750T_CPA_EN_2sig</v>
      </c>
      <c r="CN220" s="102" t="str">
        <f t="shared" si="156"/>
        <v>VIDAGANY FELTRER JULIO_ ES_73536750T_DOT_EN_2sig_stamped</v>
      </c>
      <c r="CO220" s="102" t="str">
        <f t="shared" si="157"/>
        <v>VIDAGANY FELTRER JULIO_ES_73536750T_DOT_EN_o</v>
      </c>
      <c r="CP220" s="102" t="str">
        <f t="shared" si="158"/>
        <v>VIDAGANY FELTRER JULIO_ES_73536750T_DOT_EN_o_stamped</v>
      </c>
      <c r="CQ220" s="102" t="str">
        <f t="shared" si="159"/>
        <v>VIDAGANY FELTRER JULIO_ES_73536750T_powers</v>
      </c>
      <c r="CR220" s="68" t="s">
        <v>49</v>
      </c>
      <c r="CS220" s="68" t="s">
        <v>49</v>
      </c>
      <c r="CT220" s="61" t="s">
        <v>49</v>
      </c>
      <c r="CU220" s="148">
        <f t="shared" si="139"/>
        <v>1</v>
      </c>
      <c r="CV220" s="56" t="b">
        <v>1</v>
      </c>
      <c r="CW220" s="56" t="b">
        <v>1</v>
      </c>
      <c r="CX220" s="71" t="s">
        <v>196</v>
      </c>
      <c r="CY220" s="148" t="s">
        <v>2233</v>
      </c>
      <c r="CZ220" s="148" t="s">
        <v>2233</v>
      </c>
      <c r="DA220" s="315" t="s">
        <v>2233</v>
      </c>
      <c r="DB220" s="315" t="s">
        <v>2233</v>
      </c>
      <c r="DC220" s="148">
        <v>1</v>
      </c>
      <c r="DD220" s="148">
        <v>1</v>
      </c>
      <c r="DE220" s="315" t="s">
        <v>259</v>
      </c>
      <c r="DF220" s="315" t="s">
        <v>198</v>
      </c>
      <c r="DG220" s="61"/>
      <c r="DH220" s="61" t="s">
        <v>2232</v>
      </c>
      <c r="DI220" s="61" t="s">
        <v>2232</v>
      </c>
      <c r="DJ220" s="315"/>
      <c r="DK220" s="315"/>
      <c r="DL220" s="61" t="s">
        <v>2248</v>
      </c>
      <c r="DM220" s="161"/>
      <c r="DN220" s="148"/>
      <c r="DO220" s="315"/>
      <c r="DP220" s="338"/>
      <c r="DQ220" s="940"/>
      <c r="DR220" s="342"/>
      <c r="DS220" s="522"/>
      <c r="DT220" s="69" t="s">
        <v>49</v>
      </c>
      <c r="DU220" s="69"/>
      <c r="DV220" s="87"/>
      <c r="DW220" s="87"/>
      <c r="DX220" s="87"/>
      <c r="DY220" s="87"/>
      <c r="DZ220" s="87"/>
      <c r="EA220" s="359" t="str">
        <f t="shared" si="160"/>
        <v>196</v>
      </c>
      <c r="EB220" s="359">
        <v>196</v>
      </c>
      <c r="EC220" s="88"/>
      <c r="ED220" s="88"/>
      <c r="EE220" s="88" t="e">
        <f>IF(CX219=#REF!,"gleich","ungleich")</f>
        <v>#REF!</v>
      </c>
      <c r="EF220" s="186"/>
      <c r="EG220" s="186"/>
      <c r="EH220" s="186"/>
      <c r="EI220" s="186"/>
      <c r="EJ220" s="186"/>
      <c r="EK220" s="186"/>
      <c r="EL220" s="186"/>
      <c r="EM220" s="173"/>
      <c r="EN220" s="186"/>
      <c r="EO220" s="186"/>
      <c r="EP220" s="445"/>
      <c r="EQ220" s="382" t="s">
        <v>6100</v>
      </c>
      <c r="ER220" s="382" t="s">
        <v>6100</v>
      </c>
      <c r="ES220" s="382"/>
      <c r="ET220" s="105"/>
      <c r="EU220" s="182" t="str">
        <f t="shared" si="161"/>
        <v>VIDAGANY FELTRER JULIO, ES_73536750T_sinv.pdf</v>
      </c>
    </row>
    <row r="221" spans="1:151" ht="84">
      <c r="A221" s="1000" t="s">
        <v>581</v>
      </c>
      <c r="B221" s="638" t="s">
        <v>2202</v>
      </c>
      <c r="C221" s="338" t="s">
        <v>42</v>
      </c>
      <c r="D221" s="186" t="s">
        <v>583</v>
      </c>
      <c r="E221" s="186" t="s">
        <v>584</v>
      </c>
      <c r="F221" s="189" t="s">
        <v>59</v>
      </c>
      <c r="G221" s="186"/>
      <c r="H221" s="186"/>
      <c r="I221" s="191"/>
      <c r="J221" s="191" t="s">
        <v>583</v>
      </c>
      <c r="K221" s="191"/>
      <c r="L221" s="571" t="s">
        <v>131</v>
      </c>
      <c r="M221" s="199"/>
      <c r="N221" s="846" t="s">
        <v>7392</v>
      </c>
      <c r="O221" s="384" t="s">
        <v>141</v>
      </c>
      <c r="P221" s="540">
        <v>14</v>
      </c>
      <c r="Q221" s="539">
        <v>500</v>
      </c>
      <c r="R221" s="540">
        <v>0</v>
      </c>
      <c r="S221" s="338"/>
      <c r="T221" s="63"/>
      <c r="U221" s="63"/>
      <c r="V221" s="425">
        <v>0</v>
      </c>
      <c r="W221" s="425">
        <v>0</v>
      </c>
      <c r="X221" s="919">
        <v>0.7</v>
      </c>
      <c r="Y221" s="425">
        <v>2.5</v>
      </c>
      <c r="Z221" s="41" t="s">
        <v>45</v>
      </c>
      <c r="AA221" s="41" t="s">
        <v>45</v>
      </c>
      <c r="AB221" s="188" t="s">
        <v>3212</v>
      </c>
      <c r="AC221" s="13" t="s">
        <v>7377</v>
      </c>
      <c r="AD221" s="813" t="s">
        <v>5689</v>
      </c>
      <c r="AE221" s="723">
        <v>42928</v>
      </c>
      <c r="AF221" s="356"/>
      <c r="AG221" s="419"/>
      <c r="AH221" s="927" t="s">
        <v>38</v>
      </c>
      <c r="AI221" s="63" t="s">
        <v>5764</v>
      </c>
      <c r="AJ221" s="63" t="str">
        <f t="shared" si="162"/>
        <v>NO</v>
      </c>
      <c r="AK221" s="64" t="str">
        <f>VLOOKUP(X221,aux!$G$1:$I$22,2,FALSE)</f>
        <v>zero point seven</v>
      </c>
      <c r="AL221" s="64" t="str">
        <f>VLOOKUP(X221,aux!$G$1:$J$22,4,FALSE)</f>
        <v>null komma sieben</v>
      </c>
      <c r="AM221" s="214">
        <f t="shared" si="141"/>
        <v>70</v>
      </c>
      <c r="AN221" s="214" t="str">
        <f>IF(INT(AM221)=AM221,EnglishNumber(AM221), _xlfn.CONCAT(EnglishNumber(INT(AM221)), " point ", EnglishNumber(ROUND(INT((AM221 - INT(AM221)) * 10),  0)), " ", EnglishNumber(ROUND((AM221 - INT(AM221))*100 - (INT((AM221-INT(AM221))*10)*10), 0))))</f>
        <v>seventy</v>
      </c>
      <c r="AO221" s="214" t="str">
        <f>IF(INT(AM221)=AM221,FctZahl_In_Worten(AM221), _xlfn.CONCAT(FctZahl_In_Worten(INT(AM221)), " komma ", FctZahl_In_Worten(ROUND(INT((AM221 - INT(AM221)) * 10),  0)), " ", FctZahl_In_Worten(ROUND((AM221 - INT(AM221))*100 - (INT((AM221-INT(AM221))*10)*10), 0))))</f>
        <v>siebzig</v>
      </c>
      <c r="AP221" s="64" t="str">
        <f>EnglishNumber(Q221)</f>
        <v>five hundred</v>
      </c>
      <c r="AQ221" s="64" t="str">
        <f>FctZahl_In_Worten(Q221)</f>
        <v>fünfhundert</v>
      </c>
      <c r="AR221" s="64" t="str">
        <f>FctZahl_In_Worten(R221)</f>
        <v>null</v>
      </c>
      <c r="AS221" s="64" t="str">
        <f>VLOOKUP(V221,aux!$K$1:$M$11,2,FALSE)</f>
        <v>zero</v>
      </c>
      <c r="AT221" s="64" t="str">
        <f>VLOOKUP(W221,aux!$K$1:$M$11,2,FALSE)</f>
        <v>zero</v>
      </c>
      <c r="AU221" s="64" t="str">
        <f t="shared" si="142"/>
        <v>For</v>
      </c>
      <c r="AV221" s="49" t="str">
        <f t="shared" si="143"/>
        <v>JULIO VIDAGANY FELTER, administrador único</v>
      </c>
      <c r="AW221" s="65" t="str">
        <f t="shared" si="144"/>
        <v>ES_B46351896_CPA_EN</v>
      </c>
      <c r="AX221" s="65" t="str">
        <f t="shared" si="145"/>
        <v>ES_B46351896_DoT_EN</v>
      </c>
      <c r="AY221" s="65" t="str">
        <f t="shared" si="146"/>
        <v>ES_B46351896_Dis_EN</v>
      </c>
      <c r="AZ221" s="65" t="str">
        <f t="shared" si="147"/>
        <v>ES_B46351896_CPA_DE</v>
      </c>
      <c r="BA221" s="65" t="str">
        <f t="shared" si="148"/>
        <v>ES_B46351896_DoT_DE</v>
      </c>
      <c r="BB221" s="65" t="str">
        <f t="shared" si="149"/>
        <v>ES_B46351896_CPA_ES</v>
      </c>
      <c r="BC221" s="215" t="str">
        <f t="shared" si="150"/>
        <v>ES_B46351896_DoT_ES</v>
      </c>
      <c r="BD221" s="65" t="str">
        <f t="shared" si="151"/>
        <v>VIDAGANY SOCIEDAD LIMITADA</v>
      </c>
      <c r="BE221" s="64" t="str">
        <f>VLOOKUP(C221,aux!$A$1:$B$260,2,FALSE)</f>
        <v>Spain</v>
      </c>
      <c r="BF221" s="64" t="str">
        <f>VLOOKUP(C221,aux!$A$1:$C$260,3,FALSE)</f>
        <v>Spanien</v>
      </c>
      <c r="BG221" s="66" t="str">
        <f t="shared" si="152"/>
        <v>represented by  JULIO VIDAGANY FELTER, administrador único</v>
      </c>
      <c r="BH221" s="66" t="str">
        <f t="shared" si="163"/>
        <v>representado por JULIO VIDAGANY FELTER, administrador único</v>
      </c>
      <c r="BI221" s="66">
        <f t="shared" si="153"/>
        <v>1</v>
      </c>
      <c r="BJ221" s="66" t="str">
        <f t="shared" si="174"/>
        <v/>
      </c>
      <c r="BK221" s="66" t="str">
        <f t="shared" si="174"/>
        <v/>
      </c>
      <c r="BL221" s="66" t="str">
        <f t="shared" si="164"/>
        <v/>
      </c>
      <c r="BM221" s="66" t="str">
        <f t="shared" si="165"/>
        <v/>
      </c>
      <c r="BN221" s="66" t="str">
        <f t="shared" si="166"/>
        <v/>
      </c>
      <c r="BO221" s="66" t="str">
        <f t="shared" si="167"/>
        <v/>
      </c>
      <c r="BP221" s="216" t="str">
        <f>VLOOKUP(X221,aux!$G$1:$I$22,3,FALSE)</f>
        <v xml:space="preserve">cero coma siete </v>
      </c>
      <c r="BQ221" s="66" t="str">
        <f t="shared" si="168"/>
        <v>Por</v>
      </c>
      <c r="BR221" s="66" t="str">
        <f>VLOOKUP(C221,aux!$D$1:$E$307,2,FALSE)</f>
        <v>España</v>
      </c>
      <c r="BS221" s="66" t="str">
        <f t="shared" si="169"/>
        <v>Quinientos</v>
      </c>
      <c r="BT221" s="66" t="str">
        <f t="shared" si="170"/>
        <v>Cero</v>
      </c>
      <c r="BU221" s="66" t="str">
        <f t="shared" si="171"/>
        <v>Cero</v>
      </c>
      <c r="BV221" s="137"/>
      <c r="BW221" s="51"/>
      <c r="BX221" s="137"/>
      <c r="BY221" s="143"/>
      <c r="BZ221" s="137"/>
      <c r="CA221" s="1112">
        <v>42920</v>
      </c>
      <c r="CB221" s="342">
        <v>42920</v>
      </c>
      <c r="CC221" s="342">
        <v>42920</v>
      </c>
      <c r="CD221" s="617" t="s">
        <v>199</v>
      </c>
      <c r="CE221" s="342">
        <v>42921</v>
      </c>
      <c r="CF221" s="617" t="s">
        <v>199</v>
      </c>
      <c r="CG221" s="342">
        <v>42922</v>
      </c>
      <c r="CH221" s="497"/>
      <c r="CI221" s="156">
        <v>1</v>
      </c>
      <c r="CJ221" s="67" t="s">
        <v>2434</v>
      </c>
      <c r="CK221" s="67" t="s">
        <v>2596</v>
      </c>
      <c r="CL221" s="102" t="str">
        <f t="shared" si="154"/>
        <v>VIDAGANY SOCIEDAD LIMITADA_ ES_B46351896_DOT_EN_2sig</v>
      </c>
      <c r="CM221" s="102" t="str">
        <f t="shared" si="155"/>
        <v>VIDAGANY SOCIEDAD LIMITADA_ES_B46351896_CPA_EN_2sig</v>
      </c>
      <c r="CN221" s="102" t="str">
        <f t="shared" si="156"/>
        <v>VIDAGANY SOCIEDAD LIMITADA_ ES_B46351896_DOT_EN_2sig_stamped</v>
      </c>
      <c r="CO221" s="102" t="str">
        <f t="shared" si="157"/>
        <v>VIDAGANY SOCIEDAD LIMITADA_ES_B46351896_DOT_EN_o</v>
      </c>
      <c r="CP221" s="102" t="str">
        <f t="shared" si="158"/>
        <v>VIDAGANY SOCIEDAD LIMITADA_ES_B46351896_DOT_EN_o_stamped</v>
      </c>
      <c r="CQ221" s="102" t="str">
        <f t="shared" si="159"/>
        <v>VIDAGANY SOCIEDAD LIMITADA_ES_B46351896_powers</v>
      </c>
      <c r="CR221" s="68" t="s">
        <v>49</v>
      </c>
      <c r="CS221" s="68" t="s">
        <v>49</v>
      </c>
      <c r="CT221" s="61" t="s">
        <v>49</v>
      </c>
      <c r="CU221" s="148">
        <f t="shared" si="139"/>
        <v>1</v>
      </c>
      <c r="CV221" s="56" t="b">
        <v>1</v>
      </c>
      <c r="CW221" s="56" t="b">
        <v>1</v>
      </c>
      <c r="CX221" s="52"/>
      <c r="CY221" s="148" t="s">
        <v>2233</v>
      </c>
      <c r="CZ221" s="148" t="s">
        <v>2233</v>
      </c>
      <c r="DA221" s="315" t="s">
        <v>2233</v>
      </c>
      <c r="DB221" s="315" t="s">
        <v>2233</v>
      </c>
      <c r="DC221" s="148">
        <v>1</v>
      </c>
      <c r="DD221" s="148">
        <v>1</v>
      </c>
      <c r="DE221" s="315" t="s">
        <v>2235</v>
      </c>
      <c r="DF221" s="315" t="s">
        <v>2235</v>
      </c>
      <c r="DG221" s="61"/>
      <c r="DH221" s="61" t="s">
        <v>2238</v>
      </c>
      <c r="DI221" s="61" t="s">
        <v>2238</v>
      </c>
      <c r="DJ221" s="315"/>
      <c r="DK221" s="315"/>
      <c r="DL221" s="61" t="s">
        <v>49</v>
      </c>
      <c r="DM221" s="161"/>
      <c r="DN221" s="148"/>
      <c r="DO221" s="315"/>
      <c r="DP221" s="338"/>
      <c r="DQ221" s="940"/>
      <c r="DR221" s="342"/>
      <c r="DS221" s="522"/>
      <c r="DT221" s="69" t="s">
        <v>49</v>
      </c>
      <c r="DU221" s="69"/>
      <c r="DV221" s="87"/>
      <c r="DW221" s="87"/>
      <c r="DX221" s="87"/>
      <c r="DY221" s="87"/>
      <c r="DZ221" s="87"/>
      <c r="EA221" s="359" t="str">
        <f t="shared" si="160"/>
        <v>197</v>
      </c>
      <c r="EB221" s="359">
        <v>197</v>
      </c>
      <c r="EC221" s="88"/>
      <c r="ED221" s="88"/>
      <c r="EE221" s="88" t="e">
        <f>IF(CX220=#REF!,"gleich","ungleich")</f>
        <v>#REF!</v>
      </c>
      <c r="EF221" s="186"/>
      <c r="EG221" s="186"/>
      <c r="EH221" s="186"/>
      <c r="EI221" s="186"/>
      <c r="EJ221" s="186"/>
      <c r="EK221" s="186"/>
      <c r="EL221" s="186"/>
      <c r="EM221" s="173"/>
      <c r="EN221" s="186"/>
      <c r="EO221" s="186"/>
      <c r="EP221" s="445"/>
      <c r="EQ221" s="382" t="s">
        <v>6088</v>
      </c>
      <c r="ER221" s="382" t="s">
        <v>6109</v>
      </c>
      <c r="ES221" s="382"/>
      <c r="ET221" s="105"/>
      <c r="EU221" s="182" t="str">
        <f t="shared" si="161"/>
        <v>VIDAGANY SOCIEDAD LIMITADA, ES_B46351896_sinv.pdf</v>
      </c>
    </row>
    <row r="222" spans="1:151" ht="76.5">
      <c r="A222" s="1000" t="s">
        <v>781</v>
      </c>
      <c r="B222" s="638" t="s">
        <v>4733</v>
      </c>
      <c r="C222" s="338" t="s">
        <v>42</v>
      </c>
      <c r="D222" s="186" t="s">
        <v>3333</v>
      </c>
      <c r="E222" s="186"/>
      <c r="F222" s="186"/>
      <c r="G222" s="186"/>
      <c r="H222" s="186"/>
      <c r="I222" s="191" t="s">
        <v>2794</v>
      </c>
      <c r="J222" s="191" t="s">
        <v>2053</v>
      </c>
      <c r="K222" s="191" t="s">
        <v>2793</v>
      </c>
      <c r="L222" s="571" t="s">
        <v>1896</v>
      </c>
      <c r="M222" s="181" t="s">
        <v>1897</v>
      </c>
      <c r="N222" s="846" t="s">
        <v>1818</v>
      </c>
      <c r="O222" s="384" t="s">
        <v>1804</v>
      </c>
      <c r="P222" s="540">
        <v>3</v>
      </c>
      <c r="Q222" s="539">
        <v>100</v>
      </c>
      <c r="R222" s="540">
        <v>0</v>
      </c>
      <c r="S222" s="338"/>
      <c r="T222" s="63"/>
      <c r="U222" s="63"/>
      <c r="V222" s="425">
        <v>0</v>
      </c>
      <c r="W222" s="425">
        <v>0</v>
      </c>
      <c r="X222" s="919">
        <v>0.8</v>
      </c>
      <c r="Y222" s="425">
        <v>2.5</v>
      </c>
      <c r="Z222" s="41" t="s">
        <v>45</v>
      </c>
      <c r="AA222" s="41" t="s">
        <v>45</v>
      </c>
      <c r="AB222" s="188" t="s">
        <v>3212</v>
      </c>
      <c r="AC222" s="13" t="s">
        <v>7377</v>
      </c>
      <c r="AD222" s="813" t="s">
        <v>5689</v>
      </c>
      <c r="AE222" s="723">
        <v>42928</v>
      </c>
      <c r="AF222" s="356"/>
      <c r="AG222" s="419" t="s">
        <v>6060</v>
      </c>
      <c r="AH222" s="927" t="s">
        <v>192</v>
      </c>
      <c r="AI222" s="63" t="s">
        <v>5764</v>
      </c>
      <c r="AJ222" s="63" t="str">
        <f t="shared" si="162"/>
        <v>NO</v>
      </c>
      <c r="AK222" s="64" t="str">
        <f>VLOOKUP(X222,aux!$G$1:$I$22,2,FALSE)</f>
        <v>zero point eight</v>
      </c>
      <c r="AL222" s="64" t="str">
        <f>VLOOKUP(X222,aux!$G$1:$J$22,4,FALSE)</f>
        <v>null komma acht</v>
      </c>
      <c r="AM222" s="214">
        <f t="shared" si="141"/>
        <v>80</v>
      </c>
      <c r="AN222" s="214" t="str">
        <f>IF(INT(AM222)=AM222,EnglishNumber(AM222), _xlfn.CONCAT(EnglishNumber(INT(AM222)), " point ", EnglishNumber(ROUND(INT((AM222 - INT(AM222)) * 10),  0)), " ", EnglishNumber(ROUND((AM222 - INT(AM222))*100 - (INT((AM222-INT(AM222))*10)*10), 0))))</f>
        <v>eighty</v>
      </c>
      <c r="AO222" s="214" t="str">
        <f>IF(INT(AM222)=AM222,FctZahl_In_Worten(AM222), _xlfn.CONCAT(FctZahl_In_Worten(INT(AM222)), " komma ", FctZahl_In_Worten(ROUND(INT((AM222 - INT(AM222)) * 10),  0)), " ", FctZahl_In_Worten(ROUND((AM222 - INT(AM222))*100 - (INT((AM222-INT(AM222))*10)*10), 0))))</f>
        <v>achtzig</v>
      </c>
      <c r="AP222" s="64" t="str">
        <f>EnglishNumber(Q222)</f>
        <v>one hundred</v>
      </c>
      <c r="AQ222" s="64" t="str">
        <f>FctZahl_In_Worten(Q222)</f>
        <v>einhundert</v>
      </c>
      <c r="AR222" s="64" t="str">
        <f>FctZahl_In_Worten(R222)</f>
        <v>null</v>
      </c>
      <c r="AS222" s="64" t="str">
        <f>VLOOKUP(V222,aux!$K$1:$M$11,2,FALSE)</f>
        <v>zero</v>
      </c>
      <c r="AT222" s="64" t="str">
        <f>VLOOKUP(W222,aux!$K$1:$M$11,2,FALSE)</f>
        <v>zero</v>
      </c>
      <c r="AU222" s="64" t="str">
        <f t="shared" si="142"/>
        <v/>
      </c>
      <c r="AV222" s="49" t="str">
        <f t="shared" si="143"/>
        <v/>
      </c>
      <c r="AW222" s="65" t="str">
        <f t="shared" si="144"/>
        <v>ES_47904346S_CPA_EN</v>
      </c>
      <c r="AX222" s="65" t="str">
        <f t="shared" si="145"/>
        <v>ES_47904346S_DoT_EN</v>
      </c>
      <c r="AY222" s="65" t="str">
        <f t="shared" si="146"/>
        <v>ES_47904346S_Dis_EN</v>
      </c>
      <c r="AZ222" s="65" t="str">
        <f t="shared" si="147"/>
        <v>ES_47904346S_CPA_DE</v>
      </c>
      <c r="BA222" s="65" t="str">
        <f t="shared" si="148"/>
        <v>ES_47904346S_DoT_DE</v>
      </c>
      <c r="BB222" s="65" t="str">
        <f t="shared" si="149"/>
        <v>ES_47904346S_CPA_ES</v>
      </c>
      <c r="BC222" s="215" t="str">
        <f t="shared" si="150"/>
        <v>ES_47904346S_DoT_ES</v>
      </c>
      <c r="BD222" s="65" t="str">
        <f t="shared" si="151"/>
        <v>XAVIER BAUTISTA TORIBIO</v>
      </c>
      <c r="BE222" s="64" t="str">
        <f>VLOOKUP(C222,aux!$A$1:$B$260,2,FALSE)</f>
        <v>Spain</v>
      </c>
      <c r="BF222" s="64" t="str">
        <f>VLOOKUP(C222,aux!$A$1:$C$260,3,FALSE)</f>
        <v>Spanien</v>
      </c>
      <c r="BG222" s="66" t="str">
        <f t="shared" si="152"/>
        <v/>
      </c>
      <c r="BH222" s="66" t="str">
        <f t="shared" si="163"/>
        <v/>
      </c>
      <c r="BI222" s="66">
        <f t="shared" si="153"/>
        <v>0</v>
      </c>
      <c r="BJ222" s="66"/>
      <c r="BK222" s="66"/>
      <c r="BL222" s="66" t="str">
        <f t="shared" si="164"/>
        <v/>
      </c>
      <c r="BM222" s="66" t="str">
        <f t="shared" si="165"/>
        <v>und</v>
      </c>
      <c r="BN222" s="66" t="str">
        <f t="shared" si="166"/>
        <v/>
      </c>
      <c r="BO222" s="66" t="str">
        <f t="shared" si="167"/>
        <v>y su</v>
      </c>
      <c r="BP222" s="216" t="str">
        <f>VLOOKUP(X222,aux!$G$1:$I$22,3,FALSE)</f>
        <v>cero coma ocho</v>
      </c>
      <c r="BQ222" s="66" t="str">
        <f t="shared" si="168"/>
        <v>Por</v>
      </c>
      <c r="BR222" s="66" t="str">
        <f>VLOOKUP(C222,aux!$D$1:$E$307,2,FALSE)</f>
        <v>España</v>
      </c>
      <c r="BS222" s="66" t="str">
        <f t="shared" si="169"/>
        <v>Ciento</v>
      </c>
      <c r="BT222" s="66" t="str">
        <f t="shared" si="170"/>
        <v>Cero</v>
      </c>
      <c r="BU222" s="66" t="str">
        <f t="shared" si="171"/>
        <v>Cero</v>
      </c>
      <c r="BV222" s="137"/>
      <c r="BW222" s="51"/>
      <c r="BX222" s="137"/>
      <c r="BY222" s="143"/>
      <c r="BZ222" s="137"/>
      <c r="CA222" s="1112">
        <v>42921</v>
      </c>
      <c r="CB222" s="342">
        <v>42921</v>
      </c>
      <c r="CC222" s="342">
        <v>42921</v>
      </c>
      <c r="CD222" s="617" t="s">
        <v>199</v>
      </c>
      <c r="CE222" s="342">
        <v>42922</v>
      </c>
      <c r="CF222" s="617" t="s">
        <v>199</v>
      </c>
      <c r="CG222" s="342">
        <v>42922</v>
      </c>
      <c r="CH222" s="497"/>
      <c r="CI222" s="155">
        <v>1</v>
      </c>
      <c r="CJ222" s="67" t="s">
        <v>2435</v>
      </c>
      <c r="CK222" s="67" t="s">
        <v>2597</v>
      </c>
      <c r="CL222" s="102" t="str">
        <f t="shared" si="154"/>
        <v>XAVIER BAUTISTA TORIBIO_ ES_47904346S_DOT_EN_2sig</v>
      </c>
      <c r="CM222" s="102" t="str">
        <f t="shared" si="155"/>
        <v>XAVIER BAUTISTA TORIBIO_ES_47904346S_CPA_EN_2sig</v>
      </c>
      <c r="CN222" s="102" t="str">
        <f t="shared" si="156"/>
        <v>XAVIER BAUTISTA TORIBIO_ ES_47904346S_DOT_EN_2sig_stamped</v>
      </c>
      <c r="CO222" s="102" t="str">
        <f t="shared" si="157"/>
        <v>XAVIER BAUTISTA TORIBIO_ES_47904346S_DOT_EN_o</v>
      </c>
      <c r="CP222" s="102" t="str">
        <f t="shared" si="158"/>
        <v>XAVIER BAUTISTA TORIBIO_ES_47904346S_DOT_EN_o_stamped</v>
      </c>
      <c r="CQ222" s="102" t="str">
        <f t="shared" si="159"/>
        <v>XAVIER BAUTISTA TORIBIO_ES_47904346S_powers</v>
      </c>
      <c r="CR222" s="68" t="s">
        <v>49</v>
      </c>
      <c r="CS222" s="68" t="s">
        <v>49</v>
      </c>
      <c r="CT222" s="61" t="s">
        <v>49</v>
      </c>
      <c r="CU222" s="148">
        <f t="shared" si="139"/>
        <v>1</v>
      </c>
      <c r="CV222" s="56" t="b">
        <v>1</v>
      </c>
      <c r="CW222" s="56" t="b">
        <v>1</v>
      </c>
      <c r="CX222" s="152"/>
      <c r="CY222" s="208"/>
      <c r="CZ222" s="208"/>
      <c r="DA222" s="320"/>
      <c r="DB222" s="320"/>
      <c r="DC222" s="208"/>
      <c r="DD222" s="208"/>
      <c r="DE222" s="320"/>
      <c r="DF222" s="320"/>
      <c r="DG222" s="152"/>
      <c r="DH222" s="152"/>
      <c r="DI222" s="152"/>
      <c r="DJ222" s="315">
        <v>43000</v>
      </c>
      <c r="DK222" s="315" t="s">
        <v>5967</v>
      </c>
      <c r="DL222" s="61"/>
      <c r="DM222" s="161"/>
      <c r="DN222" s="148"/>
      <c r="DO222" s="315" t="s">
        <v>2792</v>
      </c>
      <c r="DP222" s="338" t="s">
        <v>49</v>
      </c>
      <c r="DQ222" s="940"/>
      <c r="DR222" s="342"/>
      <c r="DS222" s="522"/>
      <c r="DT222" s="69" t="s">
        <v>49</v>
      </c>
      <c r="DU222" s="69"/>
      <c r="DV222" s="87"/>
      <c r="DW222" s="87"/>
      <c r="DX222" s="87"/>
      <c r="DY222" s="87"/>
      <c r="DZ222" s="87"/>
      <c r="EA222" s="359" t="str">
        <f t="shared" si="160"/>
        <v>198</v>
      </c>
      <c r="EB222" s="359">
        <v>198</v>
      </c>
      <c r="EC222" s="88"/>
      <c r="ED222" s="88"/>
      <c r="EE222" s="88" t="e">
        <f>IF(CX221=#REF!,"gleich","ungleich")</f>
        <v>#REF!</v>
      </c>
      <c r="EF222" s="186"/>
      <c r="EG222" s="186"/>
      <c r="EH222" s="186"/>
      <c r="EI222" s="186"/>
      <c r="EJ222" s="186"/>
      <c r="EK222" s="186"/>
      <c r="EL222" s="186"/>
      <c r="EM222" s="173"/>
      <c r="EN222" s="186"/>
      <c r="EO222" s="186"/>
      <c r="EP222" s="445"/>
      <c r="EQ222" s="382" t="s">
        <v>6100</v>
      </c>
      <c r="ER222" s="382" t="s">
        <v>6100</v>
      </c>
      <c r="ES222" s="382"/>
      <c r="ET222" s="108"/>
      <c r="EU222" s="182" t="str">
        <f t="shared" si="161"/>
        <v>XAVIER BAUTISTA TORIBIO, ES_47904346S_sinv.pdf</v>
      </c>
    </row>
    <row r="223" spans="1:151" ht="72">
      <c r="A223" s="1000" t="s">
        <v>573</v>
      </c>
      <c r="B223" s="638" t="s">
        <v>4735</v>
      </c>
      <c r="C223" s="338" t="s">
        <v>42</v>
      </c>
      <c r="D223" s="186" t="s">
        <v>2769</v>
      </c>
      <c r="E223" s="186"/>
      <c r="F223" s="186"/>
      <c r="G223" s="186"/>
      <c r="H223" s="186"/>
      <c r="I223" s="191" t="s">
        <v>2999</v>
      </c>
      <c r="J223" s="191" t="s">
        <v>6737</v>
      </c>
      <c r="K223" s="191" t="s">
        <v>2770</v>
      </c>
      <c r="L223" s="571" t="s">
        <v>282</v>
      </c>
      <c r="M223" s="199"/>
      <c r="N223" s="846" t="s">
        <v>1819</v>
      </c>
      <c r="O223" s="384" t="s">
        <v>300</v>
      </c>
      <c r="P223" s="540">
        <v>6</v>
      </c>
      <c r="Q223" s="539">
        <v>100</v>
      </c>
      <c r="R223" s="540">
        <v>0</v>
      </c>
      <c r="S223" s="338"/>
      <c r="T223" s="63"/>
      <c r="U223" s="63"/>
      <c r="V223" s="425">
        <v>0</v>
      </c>
      <c r="W223" s="425">
        <v>0</v>
      </c>
      <c r="X223" s="919">
        <v>0.7</v>
      </c>
      <c r="Y223" s="425">
        <v>2.5</v>
      </c>
      <c r="Z223" s="41" t="s">
        <v>45</v>
      </c>
      <c r="AA223" s="41" t="s">
        <v>45</v>
      </c>
      <c r="AB223" s="188" t="s">
        <v>3212</v>
      </c>
      <c r="AC223" s="13" t="s">
        <v>7377</v>
      </c>
      <c r="AD223" s="813" t="s">
        <v>5689</v>
      </c>
      <c r="AE223" s="723">
        <v>42928</v>
      </c>
      <c r="AF223" s="807" t="s">
        <v>1926</v>
      </c>
      <c r="AG223" s="419"/>
      <c r="AH223" s="927" t="s">
        <v>192</v>
      </c>
      <c r="AI223" s="63" t="s">
        <v>5764</v>
      </c>
      <c r="AJ223" s="63" t="str">
        <f t="shared" si="162"/>
        <v>NO</v>
      </c>
      <c r="AK223" s="64" t="str">
        <f>VLOOKUP(X223,aux!$G$1:$I$22,2,FALSE)</f>
        <v>zero point seven</v>
      </c>
      <c r="AL223" s="64" t="str">
        <f>VLOOKUP(X223,aux!$G$1:$J$22,4,FALSE)</f>
        <v>null komma sieben</v>
      </c>
      <c r="AM223" s="214">
        <f t="shared" si="141"/>
        <v>70</v>
      </c>
      <c r="AN223" s="214" t="str">
        <f>IF(INT(AM223)=AM223,EnglishNumber(AM223), _xlfn.CONCAT(EnglishNumber(INT(AM223)), " point ", EnglishNumber(ROUND(INT((AM223 - INT(AM223)) * 10),  0)), " ", EnglishNumber(ROUND((AM223 - INT(AM223))*100 - (INT((AM223-INT(AM223))*10)*10), 0))))</f>
        <v>seventy</v>
      </c>
      <c r="AO223" s="214" t="str">
        <f>IF(INT(AM223)=AM223,FctZahl_In_Worten(AM223), _xlfn.CONCAT(FctZahl_In_Worten(INT(AM223)), " komma ", FctZahl_In_Worten(ROUND(INT((AM223 - INT(AM223)) * 10),  0)), " ", FctZahl_In_Worten(ROUND((AM223 - INT(AM223))*100 - (INT((AM223-INT(AM223))*10)*10), 0))))</f>
        <v>siebzig</v>
      </c>
      <c r="AP223" s="64" t="str">
        <f>EnglishNumber(Q223)</f>
        <v>one hundred</v>
      </c>
      <c r="AQ223" s="64" t="str">
        <f>FctZahl_In_Worten(Q223)</f>
        <v>einhundert</v>
      </c>
      <c r="AR223" s="64" t="str">
        <f>FctZahl_In_Worten(R223)</f>
        <v>null</v>
      </c>
      <c r="AS223" s="64" t="str">
        <f>VLOOKUP(V223,aux!$K$1:$M$11,2,FALSE)</f>
        <v>zero</v>
      </c>
      <c r="AT223" s="64" t="str">
        <f>VLOOKUP(W223,aux!$K$1:$M$11,2,FALSE)</f>
        <v>zero</v>
      </c>
      <c r="AU223" s="64" t="str">
        <f t="shared" si="142"/>
        <v/>
      </c>
      <c r="AV223" s="49" t="str">
        <f t="shared" si="143"/>
        <v/>
      </c>
      <c r="AW223" s="65" t="str">
        <f t="shared" si="144"/>
        <v>ES_78081964T_CPA_EN</v>
      </c>
      <c r="AX223" s="65" t="str">
        <f t="shared" si="145"/>
        <v>ES_78081964T_DoT_EN</v>
      </c>
      <c r="AY223" s="65" t="str">
        <f t="shared" si="146"/>
        <v>ES_78081964T_Dis_EN</v>
      </c>
      <c r="AZ223" s="65" t="str">
        <f t="shared" si="147"/>
        <v>ES_78081964T_CPA_DE</v>
      </c>
      <c r="BA223" s="65" t="str">
        <f t="shared" si="148"/>
        <v>ES_78081964T_DoT_DE</v>
      </c>
      <c r="BB223" s="65" t="str">
        <f t="shared" si="149"/>
        <v>ES_78081964T_CPA_ES</v>
      </c>
      <c r="BC223" s="215" t="str">
        <f t="shared" si="150"/>
        <v>ES_78081964T_DoT_ES</v>
      </c>
      <c r="BD223" s="65" t="str">
        <f t="shared" si="151"/>
        <v>XAVIER PERERA FOLGUERA</v>
      </c>
      <c r="BE223" s="64" t="str">
        <f>VLOOKUP(C223,aux!$A$1:$B$260,2,FALSE)</f>
        <v>Spain</v>
      </c>
      <c r="BF223" s="64" t="str">
        <f>VLOOKUP(C223,aux!$A$1:$C$260,3,FALSE)</f>
        <v>Spanien</v>
      </c>
      <c r="BG223" s="66" t="str">
        <f t="shared" si="152"/>
        <v/>
      </c>
      <c r="BH223" s="66" t="str">
        <f t="shared" si="163"/>
        <v/>
      </c>
      <c r="BI223" s="66">
        <f t="shared" si="153"/>
        <v>0</v>
      </c>
      <c r="BJ223" s="66" t="str">
        <f>IF(H223="","","and its")</f>
        <v/>
      </c>
      <c r="BK223" s="66" t="str">
        <f>IF(I223="","","and its")</f>
        <v>and its</v>
      </c>
      <c r="BL223" s="66" t="str">
        <f t="shared" si="164"/>
        <v/>
      </c>
      <c r="BM223" s="66" t="str">
        <f t="shared" si="165"/>
        <v>und</v>
      </c>
      <c r="BN223" s="66" t="str">
        <f t="shared" si="166"/>
        <v/>
      </c>
      <c r="BO223" s="66" t="str">
        <f t="shared" si="167"/>
        <v>y su</v>
      </c>
      <c r="BP223" s="216" t="str">
        <f>VLOOKUP(X223,aux!$G$1:$I$22,3,FALSE)</f>
        <v xml:space="preserve">cero coma siete </v>
      </c>
      <c r="BQ223" s="66" t="str">
        <f t="shared" si="168"/>
        <v>Por</v>
      </c>
      <c r="BR223" s="66" t="str">
        <f>VLOOKUP(C223,aux!$D$1:$E$307,2,FALSE)</f>
        <v>España</v>
      </c>
      <c r="BS223" s="66" t="str">
        <f t="shared" si="169"/>
        <v>Ciento</v>
      </c>
      <c r="BT223" s="66" t="str">
        <f t="shared" si="170"/>
        <v>Cero</v>
      </c>
      <c r="BU223" s="66" t="str">
        <f t="shared" si="171"/>
        <v>Cero</v>
      </c>
      <c r="BV223" s="137"/>
      <c r="BW223" s="51"/>
      <c r="BX223" s="137"/>
      <c r="BY223" s="143"/>
      <c r="BZ223" s="137"/>
      <c r="CA223" s="1112">
        <v>42920</v>
      </c>
      <c r="CB223" s="342">
        <v>42920</v>
      </c>
      <c r="CC223" s="342">
        <v>42914</v>
      </c>
      <c r="CD223" s="617" t="s">
        <v>199</v>
      </c>
      <c r="CE223" s="342">
        <v>42921</v>
      </c>
      <c r="CF223" s="617" t="s">
        <v>199</v>
      </c>
      <c r="CG223" s="342">
        <v>42923</v>
      </c>
      <c r="CH223" s="497"/>
      <c r="CI223" s="155">
        <v>2</v>
      </c>
      <c r="CJ223" s="61" t="s">
        <v>2436</v>
      </c>
      <c r="CK223" s="62" t="s">
        <v>2598</v>
      </c>
      <c r="CL223" s="102" t="str">
        <f t="shared" si="154"/>
        <v>XAVIER PERERA FOLGUERA_ ES_78081964T_DOT_EN_2sig</v>
      </c>
      <c r="CM223" s="102" t="str">
        <f t="shared" si="155"/>
        <v>XAVIER PERERA FOLGUERA_ES_78081964T_CPA_EN_2sig</v>
      </c>
      <c r="CN223" s="102" t="str">
        <f t="shared" si="156"/>
        <v>XAVIER PERERA FOLGUERA_ ES_78081964T_DOT_EN_2sig_stamped</v>
      </c>
      <c r="CO223" s="102" t="str">
        <f t="shared" si="157"/>
        <v>XAVIER PERERA FOLGUERA_ES_78081964T_DOT_EN_o</v>
      </c>
      <c r="CP223" s="102" t="str">
        <f t="shared" si="158"/>
        <v>XAVIER PERERA FOLGUERA_ES_78081964T_DOT_EN_o_stamped</v>
      </c>
      <c r="CQ223" s="102" t="str">
        <f t="shared" si="159"/>
        <v>XAVIER PERERA FOLGUERA_ES_78081964T_powers</v>
      </c>
      <c r="CR223" s="68" t="s">
        <v>49</v>
      </c>
      <c r="CS223" s="68" t="s">
        <v>49</v>
      </c>
      <c r="CT223" s="61" t="s">
        <v>49</v>
      </c>
      <c r="CU223" s="148">
        <f t="shared" si="139"/>
        <v>7</v>
      </c>
      <c r="CV223" s="56" t="b">
        <v>1</v>
      </c>
      <c r="CW223" s="56" t="b">
        <v>1</v>
      </c>
      <c r="CX223" s="52"/>
      <c r="CY223" s="148"/>
      <c r="CZ223" s="148"/>
      <c r="DA223" s="315"/>
      <c r="DB223" s="315"/>
      <c r="DC223" s="148"/>
      <c r="DD223" s="148"/>
      <c r="DE223" s="315"/>
      <c r="DF223" s="315"/>
      <c r="DG223" s="61"/>
      <c r="DH223" s="61"/>
      <c r="DI223" s="61"/>
      <c r="DJ223" s="315"/>
      <c r="DK223" s="315"/>
      <c r="DL223" s="61"/>
      <c r="DM223" s="161"/>
      <c r="DN223" s="148"/>
      <c r="DO223" s="315" t="s">
        <v>2763</v>
      </c>
      <c r="DP223" s="338"/>
      <c r="DQ223" s="940"/>
      <c r="DR223" s="342"/>
      <c r="DS223" s="522"/>
      <c r="DT223" s="69" t="s">
        <v>49</v>
      </c>
      <c r="DU223" s="69"/>
      <c r="DV223" s="87"/>
      <c r="DW223" s="87"/>
      <c r="DX223" s="87"/>
      <c r="DY223" s="87"/>
      <c r="DZ223" s="87"/>
      <c r="EA223" s="359" t="str">
        <f t="shared" si="160"/>
        <v>199</v>
      </c>
      <c r="EB223" s="359">
        <v>199</v>
      </c>
      <c r="EC223" s="88"/>
      <c r="ED223" s="88"/>
      <c r="EE223" s="88" t="e">
        <f>IF(CX222=#REF!,"gleich","ungleich")</f>
        <v>#REF!</v>
      </c>
      <c r="EF223" s="186"/>
      <c r="EG223" s="186"/>
      <c r="EH223" s="186"/>
      <c r="EI223" s="186"/>
      <c r="EJ223" s="186"/>
      <c r="EK223" s="186"/>
      <c r="EL223" s="186"/>
      <c r="EM223" s="173"/>
      <c r="EN223" s="186"/>
      <c r="EO223" s="186"/>
      <c r="EP223" s="445"/>
      <c r="EQ223" s="382" t="s">
        <v>6100</v>
      </c>
      <c r="ER223" s="382" t="s">
        <v>6100</v>
      </c>
      <c r="ES223" s="382"/>
      <c r="ET223" s="167"/>
      <c r="EU223" s="182" t="str">
        <f t="shared" si="161"/>
        <v>XAVIER PERERA FOLGUERA, ES_78081964T_sinv.pdf</v>
      </c>
    </row>
    <row r="224" spans="1:151" ht="76.5">
      <c r="A224" s="1000" t="s">
        <v>884</v>
      </c>
      <c r="B224" s="638" t="s">
        <v>4736</v>
      </c>
      <c r="C224" s="338" t="s">
        <v>42</v>
      </c>
      <c r="D224" s="186" t="s">
        <v>886</v>
      </c>
      <c r="E224" s="186"/>
      <c r="F224" s="186"/>
      <c r="G224" s="186"/>
      <c r="H224" s="186"/>
      <c r="I224" s="191"/>
      <c r="J224" s="191"/>
      <c r="K224" s="191"/>
      <c r="L224" s="571" t="s">
        <v>887</v>
      </c>
      <c r="M224" s="199"/>
      <c r="N224" s="847"/>
      <c r="O224" s="387"/>
      <c r="P224" s="540"/>
      <c r="Q224" s="539">
        <v>100</v>
      </c>
      <c r="R224" s="540">
        <v>0</v>
      </c>
      <c r="S224" s="338"/>
      <c r="T224" s="63"/>
      <c r="U224" s="63"/>
      <c r="V224" s="425">
        <v>0</v>
      </c>
      <c r="W224" s="425">
        <v>0</v>
      </c>
      <c r="X224" s="919">
        <v>0.7</v>
      </c>
      <c r="Y224" s="425">
        <v>2.5</v>
      </c>
      <c r="Z224" s="41" t="s">
        <v>45</v>
      </c>
      <c r="AA224" s="41" t="s">
        <v>45</v>
      </c>
      <c r="AB224" s="188" t="s">
        <v>3212</v>
      </c>
      <c r="AC224" s="13" t="s">
        <v>7377</v>
      </c>
      <c r="AD224" s="813" t="s">
        <v>5689</v>
      </c>
      <c r="AE224" s="723">
        <v>42928</v>
      </c>
      <c r="AF224" s="356"/>
      <c r="AG224" s="419"/>
      <c r="AH224" s="927" t="s">
        <v>192</v>
      </c>
      <c r="AI224" s="63" t="s">
        <v>5764</v>
      </c>
      <c r="AJ224" s="63" t="str">
        <f t="shared" si="162"/>
        <v>NO</v>
      </c>
      <c r="AK224" s="64" t="str">
        <f>VLOOKUP(X224,aux!$G$1:$I$22,2,FALSE)</f>
        <v>zero point seven</v>
      </c>
      <c r="AL224" s="64" t="str">
        <f>VLOOKUP(X224,aux!$G$1:$J$22,4,FALSE)</f>
        <v>null komma sieben</v>
      </c>
      <c r="AM224" s="214">
        <f t="shared" si="141"/>
        <v>70</v>
      </c>
      <c r="AN224" s="214" t="str">
        <f>IF(INT(AM224)=AM224,EnglishNumber(AM224), _xlfn.CONCAT(EnglishNumber(INT(AM224)), " point ", EnglishNumber(ROUND(INT((AM224 - INT(AM224)) * 10),  0)), " ", EnglishNumber(ROUND((AM224 - INT(AM224))*100 - (INT((AM224-INT(AM224))*10)*10), 0))))</f>
        <v>seventy</v>
      </c>
      <c r="AO224" s="214" t="str">
        <f>IF(INT(AM224)=AM224,FctZahl_In_Worten(AM224), _xlfn.CONCAT(FctZahl_In_Worten(INT(AM224)), " komma ", FctZahl_In_Worten(ROUND(INT((AM224 - INT(AM224)) * 10),  0)), " ", FctZahl_In_Worten(ROUND((AM224 - INT(AM224))*100 - (INT((AM224-INT(AM224))*10)*10), 0))))</f>
        <v>siebzig</v>
      </c>
      <c r="AP224" s="64" t="str">
        <f>EnglishNumber(Q224)</f>
        <v>one hundred</v>
      </c>
      <c r="AQ224" s="64" t="str">
        <f>FctZahl_In_Worten(Q224)</f>
        <v>einhundert</v>
      </c>
      <c r="AR224" s="64" t="str">
        <f>FctZahl_In_Worten(R224)</f>
        <v>null</v>
      </c>
      <c r="AS224" s="64" t="str">
        <f>VLOOKUP(V224,aux!$K$1:$M$11,2,FALSE)</f>
        <v>zero</v>
      </c>
      <c r="AT224" s="64" t="str">
        <f>VLOOKUP(W224,aux!$K$1:$M$11,2,FALSE)</f>
        <v>zero</v>
      </c>
      <c r="AU224" s="64" t="str">
        <f t="shared" si="142"/>
        <v/>
      </c>
      <c r="AV224" s="49" t="str">
        <f t="shared" si="143"/>
        <v/>
      </c>
      <c r="AW224" s="65" t="str">
        <f t="shared" si="144"/>
        <v>ES_X3932517T_CPA_EN</v>
      </c>
      <c r="AX224" s="65" t="str">
        <f t="shared" si="145"/>
        <v>ES_X3932517T_DoT_EN</v>
      </c>
      <c r="AY224" s="65" t="str">
        <f t="shared" si="146"/>
        <v>ES_X3932517T_Dis_EN</v>
      </c>
      <c r="AZ224" s="65" t="str">
        <f t="shared" si="147"/>
        <v>ES_X3932517T_CPA_DE</v>
      </c>
      <c r="BA224" s="65" t="str">
        <f t="shared" si="148"/>
        <v>ES_X3932517T_DoT_DE</v>
      </c>
      <c r="BB224" s="65" t="str">
        <f t="shared" si="149"/>
        <v>ES_X3932517T_CPA_ES</v>
      </c>
      <c r="BC224" s="215" t="str">
        <f t="shared" si="150"/>
        <v>ES_X3932517T_DoT_ES</v>
      </c>
      <c r="BD224" s="65" t="str">
        <f t="shared" si="151"/>
        <v>ZHIVKO HRISTOV YALAMOV</v>
      </c>
      <c r="BE224" s="64" t="str">
        <f>VLOOKUP(C224,aux!$A$1:$B$260,2,FALSE)</f>
        <v>Spain</v>
      </c>
      <c r="BF224" s="64" t="str">
        <f>VLOOKUP(C224,aux!$A$1:$C$260,3,FALSE)</f>
        <v>Spanien</v>
      </c>
      <c r="BG224" s="66" t="str">
        <f t="shared" si="152"/>
        <v/>
      </c>
      <c r="BH224" s="66" t="str">
        <f t="shared" si="163"/>
        <v/>
      </c>
      <c r="BI224" s="66">
        <f t="shared" si="153"/>
        <v>0</v>
      </c>
      <c r="BJ224" s="66"/>
      <c r="BK224" s="66"/>
      <c r="BL224" s="66" t="str">
        <f t="shared" si="164"/>
        <v/>
      </c>
      <c r="BM224" s="66" t="str">
        <f t="shared" si="165"/>
        <v/>
      </c>
      <c r="BN224" s="66" t="str">
        <f t="shared" si="166"/>
        <v/>
      </c>
      <c r="BO224" s="66" t="str">
        <f t="shared" si="167"/>
        <v/>
      </c>
      <c r="BP224" s="216" t="str">
        <f>VLOOKUP(X224,aux!$G$1:$I$22,3,FALSE)</f>
        <v xml:space="preserve">cero coma siete </v>
      </c>
      <c r="BQ224" s="66" t="str">
        <f t="shared" si="168"/>
        <v>Por</v>
      </c>
      <c r="BR224" s="66" t="str">
        <f>VLOOKUP(C224,aux!$D$1:$E$307,2,FALSE)</f>
        <v>España</v>
      </c>
      <c r="BS224" s="66" t="str">
        <f t="shared" si="169"/>
        <v>Ciento</v>
      </c>
      <c r="BT224" s="66" t="str">
        <f t="shared" si="170"/>
        <v>Cero</v>
      </c>
      <c r="BU224" s="66" t="str">
        <f t="shared" si="171"/>
        <v>Cero</v>
      </c>
      <c r="BV224" s="137"/>
      <c r="BW224" s="51"/>
      <c r="BX224" s="137"/>
      <c r="BY224" s="143"/>
      <c r="BZ224" s="137"/>
      <c r="CA224" s="1112">
        <v>42922</v>
      </c>
      <c r="CB224" s="342">
        <v>42921</v>
      </c>
      <c r="CC224" s="342">
        <v>42922</v>
      </c>
      <c r="CD224" s="806">
        <v>0.70833333333333337</v>
      </c>
      <c r="CE224" s="342">
        <v>42922</v>
      </c>
      <c r="CF224" s="806">
        <v>0.75</v>
      </c>
      <c r="CG224" s="342">
        <v>42926</v>
      </c>
      <c r="CH224" s="497"/>
      <c r="CI224" s="155">
        <v>2</v>
      </c>
      <c r="CJ224" s="67" t="s">
        <v>2437</v>
      </c>
      <c r="CK224" s="62" t="s">
        <v>2599</v>
      </c>
      <c r="CL224" s="102" t="str">
        <f t="shared" si="154"/>
        <v>ZHIVKO HRISTOV YALAMOV_ ES_X3932517T_DOT_EN_2sig</v>
      </c>
      <c r="CM224" s="102" t="str">
        <f t="shared" si="155"/>
        <v>ZHIVKO HRISTOV YALAMOV_ES_X3932517T_CPA_EN_2sig</v>
      </c>
      <c r="CN224" s="102" t="str">
        <f t="shared" si="156"/>
        <v>ZHIVKO HRISTOV YALAMOV_ ES_X3932517T_DOT_EN_2sig_stamped</v>
      </c>
      <c r="CO224" s="102" t="str">
        <f t="shared" si="157"/>
        <v>ZHIVKO HRISTOV YALAMOV_ES_X3932517T_DOT_EN_o</v>
      </c>
      <c r="CP224" s="102" t="str">
        <f t="shared" si="158"/>
        <v>ZHIVKO HRISTOV YALAMOV_ES_X3932517T_DOT_EN_o_stamped</v>
      </c>
      <c r="CQ224" s="102" t="str">
        <f t="shared" si="159"/>
        <v>ZHIVKO HRISTOV YALAMOV_ES_X3932517T_powers</v>
      </c>
      <c r="CR224" s="68" t="s">
        <v>49</v>
      </c>
      <c r="CS224" s="68" t="s">
        <v>49</v>
      </c>
      <c r="CT224" s="61" t="s">
        <v>49</v>
      </c>
      <c r="CU224" s="148">
        <f t="shared" si="139"/>
        <v>0</v>
      </c>
      <c r="CV224" s="56" t="s">
        <v>2116</v>
      </c>
      <c r="CW224" s="56" t="s">
        <v>2120</v>
      </c>
      <c r="CX224" s="52"/>
      <c r="CY224" s="148"/>
      <c r="CZ224" s="148"/>
      <c r="DA224" s="315"/>
      <c r="DB224" s="315"/>
      <c r="DC224" s="148"/>
      <c r="DD224" s="148"/>
      <c r="DE224" s="315"/>
      <c r="DF224" s="315"/>
      <c r="DG224" s="61"/>
      <c r="DH224" s="61"/>
      <c r="DI224" s="61"/>
      <c r="DJ224" s="315"/>
      <c r="DK224" s="315"/>
      <c r="DL224" s="61"/>
      <c r="DM224" s="161"/>
      <c r="DN224" s="148"/>
      <c r="DO224" s="315" t="s">
        <v>5412</v>
      </c>
      <c r="DP224" s="338"/>
      <c r="DQ224" s="940"/>
      <c r="DR224" s="342"/>
      <c r="DS224" s="522"/>
      <c r="DT224" s="69" t="s">
        <v>1469</v>
      </c>
      <c r="DU224" s="69"/>
      <c r="DV224" s="87"/>
      <c r="DW224" s="87"/>
      <c r="DX224" s="87"/>
      <c r="DY224" s="87"/>
      <c r="DZ224" s="87"/>
      <c r="EA224" s="359" t="str">
        <f t="shared" si="160"/>
        <v>200</v>
      </c>
      <c r="EB224" s="359">
        <v>200</v>
      </c>
      <c r="EC224" s="88"/>
      <c r="ED224" s="88"/>
      <c r="EE224" s="88" t="e">
        <f>IF(CX223=#REF!,"gleich","ungleich")</f>
        <v>#REF!</v>
      </c>
      <c r="EF224" s="186"/>
      <c r="EG224" s="186"/>
      <c r="EH224" s="186"/>
      <c r="EI224" s="186"/>
      <c r="EJ224" s="186"/>
      <c r="EK224" s="186"/>
      <c r="EL224" s="186"/>
      <c r="EM224" s="173"/>
      <c r="EN224" s="186"/>
      <c r="EO224" s="186"/>
      <c r="EP224" s="445"/>
      <c r="EQ224" s="382" t="s">
        <v>6100</v>
      </c>
      <c r="ER224" s="382" t="s">
        <v>6100</v>
      </c>
      <c r="ES224" s="382"/>
      <c r="ET224" s="167"/>
      <c r="EU224" s="182" t="str">
        <f t="shared" si="161"/>
        <v>ZHIVKO HRISTOV YALAMOV, ES_X3932517T_sinv.pdf</v>
      </c>
    </row>
    <row r="225" spans="1:151" ht="60">
      <c r="A225" s="1000" t="s">
        <v>1908</v>
      </c>
      <c r="B225" s="638" t="s">
        <v>2156</v>
      </c>
      <c r="C225" s="338" t="s">
        <v>42</v>
      </c>
      <c r="D225" s="186" t="s">
        <v>3281</v>
      </c>
      <c r="E225" s="186" t="s">
        <v>161</v>
      </c>
      <c r="F225" s="186" t="s">
        <v>3261</v>
      </c>
      <c r="G225" s="186"/>
      <c r="H225" s="186"/>
      <c r="I225" s="191" t="s">
        <v>162</v>
      </c>
      <c r="J225" s="191"/>
      <c r="K225" s="191" t="s">
        <v>163</v>
      </c>
      <c r="L225" s="571" t="s">
        <v>1895</v>
      </c>
      <c r="M225" s="181" t="s">
        <v>1895</v>
      </c>
      <c r="N225" s="846" t="s">
        <v>164</v>
      </c>
      <c r="O225" s="384" t="s">
        <v>165</v>
      </c>
      <c r="P225" s="540"/>
      <c r="Q225" s="539">
        <v>1000</v>
      </c>
      <c r="R225" s="540">
        <v>0</v>
      </c>
      <c r="S225" s="338"/>
      <c r="T225" s="63"/>
      <c r="U225" s="63"/>
      <c r="V225" s="425">
        <v>0</v>
      </c>
      <c r="W225" s="425">
        <v>0</v>
      </c>
      <c r="X225" s="919">
        <v>0.8</v>
      </c>
      <c r="Y225" s="425">
        <v>2.5</v>
      </c>
      <c r="Z225" s="41" t="s">
        <v>45</v>
      </c>
      <c r="AA225" s="41" t="s">
        <v>45</v>
      </c>
      <c r="AB225" s="188" t="s">
        <v>3212</v>
      </c>
      <c r="AC225" s="13" t="s">
        <v>7377</v>
      </c>
      <c r="AD225" s="813" t="s">
        <v>5689</v>
      </c>
      <c r="AE225" s="723">
        <v>42928</v>
      </c>
      <c r="AF225" s="356"/>
      <c r="AG225" s="419"/>
      <c r="AH225" s="927" t="s">
        <v>38</v>
      </c>
      <c r="AI225" s="63" t="s">
        <v>5764</v>
      </c>
      <c r="AJ225" s="63" t="str">
        <f t="shared" si="162"/>
        <v>NO</v>
      </c>
      <c r="AK225" s="64" t="str">
        <f>VLOOKUP(X225,aux!$G$1:$I$22,2,FALSE)</f>
        <v>zero point eight</v>
      </c>
      <c r="AL225" s="64" t="str">
        <f>VLOOKUP(X225,aux!$G$1:$J$22,4,FALSE)</f>
        <v>null komma acht</v>
      </c>
      <c r="AM225" s="214">
        <f t="shared" si="141"/>
        <v>80</v>
      </c>
      <c r="AN225" s="214" t="str">
        <f>IF(INT(AM225)=AM225,EnglishNumber(AM225), _xlfn.CONCAT(EnglishNumber(INT(AM225)), " point ", EnglishNumber(ROUND(INT((AM225 - INT(AM225)) * 10),  0)), " ", EnglishNumber(ROUND((AM225 - INT(AM225))*100 - (INT((AM225-INT(AM225))*10)*10), 0))))</f>
        <v>eighty</v>
      </c>
      <c r="AO225" s="214" t="str">
        <f>IF(INT(AM225)=AM225,FctZahl_In_Worten(AM225), _xlfn.CONCAT(FctZahl_In_Worten(INT(AM225)), " komma ", FctZahl_In_Worten(ROUND(INT((AM225 - INT(AM225)) * 10),  0)), " ", FctZahl_In_Worten(ROUND((AM225 - INT(AM225))*100 - (INT((AM225-INT(AM225))*10)*10), 0))))</f>
        <v>achtzig</v>
      </c>
      <c r="AP225" s="64" t="str">
        <f>EnglishNumber(Q225)</f>
        <v>one thousand</v>
      </c>
      <c r="AQ225" s="64" t="str">
        <f>FctZahl_In_Worten(Q225)</f>
        <v>eintausend</v>
      </c>
      <c r="AR225" s="64" t="str">
        <f>FctZahl_In_Worten(R225)</f>
        <v>null</v>
      </c>
      <c r="AS225" s="64" t="str">
        <f>VLOOKUP(V225,aux!$K$1:$M$11,2,FALSE)</f>
        <v>zero</v>
      </c>
      <c r="AT225" s="64" t="str">
        <f>VLOOKUP(W225,aux!$K$1:$M$11,2,FALSE)</f>
        <v>zero</v>
      </c>
      <c r="AU225" s="64" t="str">
        <f t="shared" si="142"/>
        <v>For</v>
      </c>
      <c r="AV225" s="49" t="str">
        <f t="shared" si="143"/>
        <v>DOMINGO SALAS MUÑOZ,  administrador solidario</v>
      </c>
      <c r="AW225" s="65" t="str">
        <f t="shared" si="144"/>
        <v>ES_B04519708_CPA_EN</v>
      </c>
      <c r="AX225" s="65" t="str">
        <f t="shared" si="145"/>
        <v>ES_B04519708_DoT_EN</v>
      </c>
      <c r="AY225" s="65" t="str">
        <f t="shared" si="146"/>
        <v>ES_B04519708_Dis_EN</v>
      </c>
      <c r="AZ225" s="65" t="str">
        <f t="shared" si="147"/>
        <v>ES_B04519708_CPA_DE</v>
      </c>
      <c r="BA225" s="65" t="str">
        <f t="shared" si="148"/>
        <v>ES_B04519708_DoT_DE</v>
      </c>
      <c r="BB225" s="65" t="str">
        <f t="shared" si="149"/>
        <v>ES_B04519708_CPA_ES</v>
      </c>
      <c r="BC225" s="215" t="str">
        <f t="shared" si="150"/>
        <v>ES_B04519708_DoT_ES</v>
      </c>
      <c r="BD225" s="65" t="str">
        <f t="shared" si="151"/>
        <v>ZURSALAS SL</v>
      </c>
      <c r="BE225" s="64" t="str">
        <f>VLOOKUP(C225,aux!$A$1:$B$260,2,FALSE)</f>
        <v>Spain</v>
      </c>
      <c r="BF225" s="64" t="str">
        <f>VLOOKUP(C225,aux!$A$1:$C$260,3,FALSE)</f>
        <v>Spanien</v>
      </c>
      <c r="BG225" s="66" t="str">
        <f t="shared" si="152"/>
        <v>represented by  DOMINGO SALAS MUÑOZ,  administrador solidario</v>
      </c>
      <c r="BH225" s="66" t="str">
        <f t="shared" si="163"/>
        <v>representado por DOMINGO SALAS MUÑOZ,  administrador solidario</v>
      </c>
      <c r="BI225" s="66">
        <f t="shared" si="153"/>
        <v>1</v>
      </c>
      <c r="BJ225" s="66" t="str">
        <f t="shared" ref="BJ225:BJ256" si="175">IF(H225="","","and its")</f>
        <v/>
      </c>
      <c r="BK225" s="66" t="str">
        <f t="shared" ref="BK225:BK256" si="176">IF(I225="","","and its")</f>
        <v>and its</v>
      </c>
      <c r="BL225" s="66" t="str">
        <f t="shared" si="164"/>
        <v/>
      </c>
      <c r="BM225" s="66" t="str">
        <f t="shared" si="165"/>
        <v>und</v>
      </c>
      <c r="BN225" s="66" t="str">
        <f t="shared" si="166"/>
        <v/>
      </c>
      <c r="BO225" s="66" t="str">
        <f t="shared" si="167"/>
        <v>y su</v>
      </c>
      <c r="BP225" s="216" t="str">
        <f>VLOOKUP(X225,aux!$G$1:$I$22,3,FALSE)</f>
        <v>cero coma ocho</v>
      </c>
      <c r="BQ225" s="66" t="str">
        <f t="shared" si="168"/>
        <v>Por</v>
      </c>
      <c r="BR225" s="66" t="str">
        <f>VLOOKUP(C225,aux!$D$1:$E$307,2,FALSE)</f>
        <v>España</v>
      </c>
      <c r="BS225" s="66" t="str">
        <f t="shared" si="169"/>
        <v>Un Mil</v>
      </c>
      <c r="BT225" s="66" t="str">
        <f t="shared" si="170"/>
        <v>Cero</v>
      </c>
      <c r="BU225" s="66" t="str">
        <f t="shared" si="171"/>
        <v>Cero</v>
      </c>
      <c r="BV225" s="137"/>
      <c r="BW225" s="51"/>
      <c r="BX225" s="137"/>
      <c r="BY225" s="143"/>
      <c r="BZ225" s="137"/>
      <c r="CA225" s="1112">
        <v>42919</v>
      </c>
      <c r="CB225" s="342">
        <v>42917</v>
      </c>
      <c r="CC225" s="342">
        <v>42920</v>
      </c>
      <c r="CD225" s="617" t="s">
        <v>199</v>
      </c>
      <c r="CE225" s="342">
        <v>42921</v>
      </c>
      <c r="CF225" s="617" t="s">
        <v>199</v>
      </c>
      <c r="CG225" s="342">
        <v>42922</v>
      </c>
      <c r="CH225" s="497"/>
      <c r="CI225" s="155"/>
      <c r="CJ225" s="61" t="s">
        <v>2438</v>
      </c>
      <c r="CK225" s="62"/>
      <c r="CL225" s="102" t="str">
        <f t="shared" si="154"/>
        <v>ZURSALAS SL_ ES_B04519708_DOT_EN_2sig</v>
      </c>
      <c r="CM225" s="102" t="str">
        <f t="shared" si="155"/>
        <v>ZURSALAS SL_ES_B04519708_CPA_EN_2sig</v>
      </c>
      <c r="CN225" s="102" t="str">
        <f t="shared" si="156"/>
        <v>ZURSALAS SL_ ES_B04519708_DOT_EN_2sig_stamped</v>
      </c>
      <c r="CO225" s="102" t="str">
        <f t="shared" si="157"/>
        <v>ZURSALAS SL_ES_B04519708_DOT_EN_o</v>
      </c>
      <c r="CP225" s="102" t="str">
        <f t="shared" si="158"/>
        <v>ZURSALAS SL_ES_B04519708_DOT_EN_o_stamped</v>
      </c>
      <c r="CQ225" s="102" t="str">
        <f t="shared" si="159"/>
        <v>ZURSALAS SL_ES_B04519708_powers</v>
      </c>
      <c r="CR225" s="68" t="s">
        <v>49</v>
      </c>
      <c r="CS225" s="68" t="s">
        <v>49</v>
      </c>
      <c r="CT225" s="61" t="s">
        <v>49</v>
      </c>
      <c r="CU225" s="148">
        <f t="shared" si="139"/>
        <v>1</v>
      </c>
      <c r="CV225" s="56" t="b">
        <v>1</v>
      </c>
      <c r="CW225" s="56" t="b">
        <v>1</v>
      </c>
      <c r="CX225" s="52"/>
      <c r="CY225" s="148"/>
      <c r="CZ225" s="148"/>
      <c r="DA225" s="315"/>
      <c r="DB225" s="315"/>
      <c r="DC225" s="148"/>
      <c r="DD225" s="148"/>
      <c r="DE225" s="315"/>
      <c r="DF225" s="315"/>
      <c r="DG225" s="61"/>
      <c r="DH225" s="61"/>
      <c r="DI225" s="61"/>
      <c r="DJ225" s="315"/>
      <c r="DK225" s="315"/>
      <c r="DL225" s="61"/>
      <c r="DM225" s="161"/>
      <c r="DN225" s="148"/>
      <c r="DO225" s="315"/>
      <c r="DP225" s="338"/>
      <c r="DQ225" s="940"/>
      <c r="DR225" s="342"/>
      <c r="DS225" s="522"/>
      <c r="DT225" s="69" t="s">
        <v>49</v>
      </c>
      <c r="DU225" s="69"/>
      <c r="DV225" s="87"/>
      <c r="DW225" s="87"/>
      <c r="DX225" s="87"/>
      <c r="DY225" s="87"/>
      <c r="DZ225" s="87"/>
      <c r="EA225" s="359" t="str">
        <f t="shared" si="160"/>
        <v>201</v>
      </c>
      <c r="EB225" s="359">
        <v>201</v>
      </c>
      <c r="EC225" s="88"/>
      <c r="ED225" s="88"/>
      <c r="EE225" s="88" t="e">
        <f>IF(CX224=#REF!,"gleich","ungleich")</f>
        <v>#REF!</v>
      </c>
      <c r="EF225" s="186"/>
      <c r="EG225" s="186"/>
      <c r="EH225" s="186"/>
      <c r="EI225" s="186"/>
      <c r="EJ225" s="186"/>
      <c r="EK225" s="186"/>
      <c r="EL225" s="186"/>
      <c r="EM225" s="173"/>
      <c r="EN225" s="186"/>
      <c r="EO225" s="186"/>
      <c r="EP225" s="445"/>
      <c r="EQ225" s="382" t="s">
        <v>6088</v>
      </c>
      <c r="ER225" s="382" t="s">
        <v>6109</v>
      </c>
      <c r="ES225" s="382"/>
      <c r="ET225" s="167"/>
      <c r="EU225" s="182" t="str">
        <f t="shared" si="161"/>
        <v>ZURSALAS SL, ES_B04519708_sinv.pdf</v>
      </c>
    </row>
    <row r="226" spans="1:151" ht="63.75">
      <c r="A226" s="1000" t="s">
        <v>191</v>
      </c>
      <c r="B226" s="638" t="s">
        <v>4625</v>
      </c>
      <c r="C226" s="338" t="s">
        <v>42</v>
      </c>
      <c r="D226" s="186" t="s">
        <v>193</v>
      </c>
      <c r="E226" s="186"/>
      <c r="F226" s="186"/>
      <c r="G226" s="186"/>
      <c r="H226" s="186"/>
      <c r="I226" s="191" t="s">
        <v>2816</v>
      </c>
      <c r="J226" s="191" t="s">
        <v>6731</v>
      </c>
      <c r="K226" s="439">
        <v>610757508</v>
      </c>
      <c r="L226" s="571" t="s">
        <v>194</v>
      </c>
      <c r="M226" s="199"/>
      <c r="N226" s="846" t="s">
        <v>6277</v>
      </c>
      <c r="O226" s="384" t="s">
        <v>165</v>
      </c>
      <c r="P226" s="540">
        <v>8</v>
      </c>
      <c r="Q226" s="539">
        <v>500</v>
      </c>
      <c r="R226" s="540">
        <v>0</v>
      </c>
      <c r="S226" s="338"/>
      <c r="T226" s="63"/>
      <c r="U226" s="63"/>
      <c r="V226" s="425">
        <v>100</v>
      </c>
      <c r="W226" s="425">
        <v>50</v>
      </c>
      <c r="X226" s="919">
        <v>0.7</v>
      </c>
      <c r="Y226" s="425">
        <v>2.5</v>
      </c>
      <c r="Z226" s="41" t="s">
        <v>45</v>
      </c>
      <c r="AA226" s="41" t="s">
        <v>45</v>
      </c>
      <c r="AB226" s="188"/>
      <c r="AC226" s="13" t="s">
        <v>7377</v>
      </c>
      <c r="AD226" s="813" t="s">
        <v>5689</v>
      </c>
      <c r="AE226" s="723">
        <v>43082</v>
      </c>
      <c r="AF226" s="191" t="s">
        <v>6082</v>
      </c>
      <c r="AG226" s="419"/>
      <c r="AH226" s="927" t="s">
        <v>192</v>
      </c>
      <c r="AI226" s="63" t="s">
        <v>5764</v>
      </c>
      <c r="AJ226" s="63" t="str">
        <f t="shared" si="162"/>
        <v>NO</v>
      </c>
      <c r="AK226" s="64" t="str">
        <f>VLOOKUP(X226,aux!$G$1:$I$22,2,FALSE)</f>
        <v>zero point seven</v>
      </c>
      <c r="AL226" s="64" t="str">
        <f>VLOOKUP(X226,aux!$G$1:$J$22,4,FALSE)</f>
        <v>null komma sieben</v>
      </c>
      <c r="AM226" s="214">
        <f t="shared" si="141"/>
        <v>70</v>
      </c>
      <c r="AN226" s="214" t="str">
        <f>IF(INT(AM226)=AM226,EnglishNumber(AM226), _xlfn.CONCAT(EnglishNumber(INT(AM226)), " point ", EnglishNumber(ROUND(INT((AM226 - INT(AM226)) * 10),  0)), " ", EnglishNumber(ROUND((AM226 - INT(AM226))*100 - (INT((AM226-INT(AM226))*10)*10), 0))))</f>
        <v>seventy</v>
      </c>
      <c r="AO226" s="214" t="str">
        <f>IF(INT(AM226)=AM226,FctZahl_In_Worten(AM226), _xlfn.CONCAT(FctZahl_In_Worten(INT(AM226)), " komma ", FctZahl_In_Worten(ROUND(INT((AM226 - INT(AM226)) * 10),  0)), " ", FctZahl_In_Worten(ROUND((AM226 - INT(AM226))*100 - (INT((AM226-INT(AM226))*10)*10), 0))))</f>
        <v>siebzig</v>
      </c>
      <c r="AP226" s="64" t="str">
        <f>EnglishNumber(Q226)</f>
        <v>five hundred</v>
      </c>
      <c r="AQ226" s="64" t="str">
        <f>FctZahl_In_Worten(Q226)</f>
        <v>fünfhundert</v>
      </c>
      <c r="AR226" s="64" t="str">
        <f>FctZahl_In_Worten(R226)</f>
        <v>null</v>
      </c>
      <c r="AS226" s="64" t="str">
        <f>VLOOKUP(V226,aux!$K$1:$M$11,2,FALSE)</f>
        <v>one hundred</v>
      </c>
      <c r="AT226" s="64" t="str">
        <f>VLOOKUP(W226,aux!$K$1:$M$11,2,FALSE)</f>
        <v>fifty</v>
      </c>
      <c r="AU226" s="64" t="str">
        <f t="shared" si="142"/>
        <v/>
      </c>
      <c r="AV226" s="49" t="str">
        <f t="shared" si="143"/>
        <v/>
      </c>
      <c r="AW226" s="65" t="str">
        <f t="shared" si="144"/>
        <v>ES_27507289W_CPA_EN</v>
      </c>
      <c r="AX226" s="65" t="str">
        <f t="shared" si="145"/>
        <v>ES_27507289W_DoT_EN</v>
      </c>
      <c r="AY226" s="65" t="str">
        <f t="shared" si="146"/>
        <v>ES_27507289W_Dis_EN</v>
      </c>
      <c r="AZ226" s="65" t="str">
        <f t="shared" si="147"/>
        <v>ES_27507289W_CPA_DE</v>
      </c>
      <c r="BA226" s="65" t="str">
        <f t="shared" si="148"/>
        <v>ES_27507289W_DoT_DE</v>
      </c>
      <c r="BB226" s="65" t="str">
        <f t="shared" si="149"/>
        <v>ES_27507289W_CPA_ES</v>
      </c>
      <c r="BC226" s="215" t="str">
        <f t="shared" si="150"/>
        <v>ES_27507289W_DoT_ES</v>
      </c>
      <c r="BD226" s="65" t="str">
        <f t="shared" si="151"/>
        <v>ADOLFO GARCIA CAMILO</v>
      </c>
      <c r="BE226" s="64" t="str">
        <f>VLOOKUP(C226,aux!$A$1:$B$260,2,FALSE)</f>
        <v>Spain</v>
      </c>
      <c r="BF226" s="64" t="str">
        <f>VLOOKUP(C226,aux!$A$1:$C$260,3,FALSE)</f>
        <v>Spanien</v>
      </c>
      <c r="BG226" s="66" t="str">
        <f t="shared" si="152"/>
        <v/>
      </c>
      <c r="BH226" s="66" t="str">
        <f t="shared" si="163"/>
        <v/>
      </c>
      <c r="BI226" s="66">
        <f t="shared" ref="BI226:BI257" si="177">COUNTA(F226,G226)</f>
        <v>0</v>
      </c>
      <c r="BJ226" s="66" t="str">
        <f t="shared" si="175"/>
        <v/>
      </c>
      <c r="BK226" s="66" t="str">
        <f t="shared" si="176"/>
        <v>and its</v>
      </c>
      <c r="BL226" s="66" t="str">
        <f t="shared" si="164"/>
        <v/>
      </c>
      <c r="BM226" s="66" t="str">
        <f t="shared" si="165"/>
        <v>und</v>
      </c>
      <c r="BN226" s="66" t="str">
        <f t="shared" si="166"/>
        <v/>
      </c>
      <c r="BO226" s="66" t="str">
        <f t="shared" si="167"/>
        <v>y su</v>
      </c>
      <c r="BP226" s="216" t="str">
        <f>VLOOKUP(X226,aux!$G$1:$I$22,3,FALSE)</f>
        <v xml:space="preserve">cero coma siete </v>
      </c>
      <c r="BQ226" s="66" t="str">
        <f t="shared" si="168"/>
        <v>Por</v>
      </c>
      <c r="BR226" s="66" t="str">
        <f>VLOOKUP(C226,aux!$D$1:$E$307,2,FALSE)</f>
        <v>España</v>
      </c>
      <c r="BS226" s="66" t="str">
        <f t="shared" si="169"/>
        <v>Quinientos</v>
      </c>
      <c r="BT226" s="66" t="str">
        <f t="shared" si="170"/>
        <v>Ciento</v>
      </c>
      <c r="BU226" s="66" t="str">
        <f t="shared" si="171"/>
        <v>Cincuenta</v>
      </c>
      <c r="BV226" s="137"/>
      <c r="BW226" s="51" t="s">
        <v>195</v>
      </c>
      <c r="BX226" s="137">
        <v>42916</v>
      </c>
      <c r="BY226" s="143" t="s">
        <v>197</v>
      </c>
      <c r="BZ226" s="137">
        <v>42919</v>
      </c>
      <c r="CA226" s="1112" t="s">
        <v>199</v>
      </c>
      <c r="CB226" s="342">
        <v>42916</v>
      </c>
      <c r="CC226" s="342">
        <v>42918</v>
      </c>
      <c r="CD226" s="434" t="s">
        <v>2233</v>
      </c>
      <c r="CE226" s="342">
        <v>42922</v>
      </c>
      <c r="CF226" s="434" t="s">
        <v>2233</v>
      </c>
      <c r="CG226" s="342">
        <v>43075</v>
      </c>
      <c r="CH226" s="497"/>
      <c r="CI226" s="155"/>
      <c r="CJ226" s="61"/>
      <c r="CK226" s="62"/>
      <c r="CL226" s="102" t="str">
        <f t="shared" si="154"/>
        <v>ADOLFO GARCIA CAMILO_ ES_27507289W_DOT_EN_2sig</v>
      </c>
      <c r="CM226" s="102" t="str">
        <f t="shared" si="155"/>
        <v>ADOLFO GARCIA CAMILO_ES_27507289W_CPA_EN_2sig</v>
      </c>
      <c r="CN226" s="102" t="str">
        <f t="shared" si="156"/>
        <v>ADOLFO GARCIA CAMILO_ ES_27507289W_DOT_EN_2sig_stamped</v>
      </c>
      <c r="CO226" s="102" t="str">
        <f t="shared" si="157"/>
        <v>ADOLFO GARCIA CAMILO_ES_27507289W_DOT_EN_o</v>
      </c>
      <c r="CP226" s="102" t="str">
        <f t="shared" si="158"/>
        <v>ADOLFO GARCIA CAMILO_ES_27507289W_DOT_EN_o_stamped</v>
      </c>
      <c r="CQ226" s="102" t="str">
        <f t="shared" si="159"/>
        <v>ADOLFO GARCIA CAMILO_ES_27507289W_powers</v>
      </c>
      <c r="CR226" s="70" t="s">
        <v>1469</v>
      </c>
      <c r="CS226" s="70" t="s">
        <v>1469</v>
      </c>
      <c r="CT226" s="61"/>
      <c r="CU226" s="148">
        <f t="shared" si="139"/>
        <v>4</v>
      </c>
      <c r="CV226" s="56" t="s">
        <v>2116</v>
      </c>
      <c r="CW226" s="56" t="s">
        <v>2120</v>
      </c>
      <c r="CX226" s="71" t="s">
        <v>196</v>
      </c>
      <c r="CY226" s="208"/>
      <c r="CZ226" s="208"/>
      <c r="DA226" s="320"/>
      <c r="DB226" s="320"/>
      <c r="DC226" s="208"/>
      <c r="DD226" s="208"/>
      <c r="DE226" s="320"/>
      <c r="DF226" s="320"/>
      <c r="DG226" s="152"/>
      <c r="DH226" s="152"/>
      <c r="DI226" s="152"/>
      <c r="DJ226" s="320"/>
      <c r="DK226" s="320"/>
      <c r="DL226" s="152"/>
      <c r="DM226" s="210"/>
      <c r="DN226" s="208"/>
      <c r="DO226" s="315"/>
      <c r="DP226" s="466"/>
      <c r="DQ226" s="969"/>
      <c r="DR226" s="805"/>
      <c r="DS226" s="522"/>
      <c r="DT226" s="69" t="s">
        <v>49</v>
      </c>
      <c r="DU226" s="69"/>
      <c r="DV226" s="87"/>
      <c r="DW226" s="87"/>
      <c r="DX226" s="87"/>
      <c r="DY226" s="87"/>
      <c r="DZ226" s="87"/>
      <c r="EA226" s="359" t="str">
        <f t="shared" si="160"/>
        <v>202</v>
      </c>
      <c r="EB226" s="359">
        <v>202</v>
      </c>
      <c r="EC226" s="88"/>
      <c r="ED226" s="88"/>
      <c r="EE226" s="88" t="e">
        <f>IF(CX225=#REF!,"gleich","ungleich")</f>
        <v>#REF!</v>
      </c>
      <c r="EF226" s="186"/>
      <c r="EG226" s="186"/>
      <c r="EH226" s="186"/>
      <c r="EI226" s="186"/>
      <c r="EJ226" s="186"/>
      <c r="EK226" s="186"/>
      <c r="EL226" s="186"/>
      <c r="EM226" s="173"/>
      <c r="EN226" s="186"/>
      <c r="EO226" s="186"/>
      <c r="EP226" s="724"/>
      <c r="EQ226" s="382" t="s">
        <v>6100</v>
      </c>
      <c r="ER226" s="382" t="s">
        <v>6100</v>
      </c>
      <c r="ES226" s="382"/>
      <c r="ET226" s="108"/>
      <c r="EU226" s="182" t="str">
        <f t="shared" si="161"/>
        <v>ADOLFO GARCIA CAMILO, ES_27507289W_sinv.pdf</v>
      </c>
    </row>
    <row r="227" spans="1:151" ht="76.5">
      <c r="A227" s="1002" t="s">
        <v>4441</v>
      </c>
      <c r="B227" s="415" t="s">
        <v>4464</v>
      </c>
      <c r="C227" s="646" t="s">
        <v>898</v>
      </c>
      <c r="D227" s="415" t="s">
        <v>4442</v>
      </c>
      <c r="E227" s="371" t="s">
        <v>4443</v>
      </c>
      <c r="F227" s="193" t="s">
        <v>899</v>
      </c>
      <c r="G227" s="193" t="s">
        <v>4444</v>
      </c>
      <c r="H227" s="193" t="s">
        <v>899</v>
      </c>
      <c r="I227" s="371" t="s">
        <v>4418</v>
      </c>
      <c r="J227" s="371" t="s">
        <v>4478</v>
      </c>
      <c r="K227" s="173" t="s">
        <v>4485</v>
      </c>
      <c r="L227" s="586" t="s">
        <v>3900</v>
      </c>
      <c r="N227" s="849"/>
      <c r="O227" s="182"/>
      <c r="P227" s="261">
        <v>0</v>
      </c>
      <c r="Q227" s="535">
        <v>0</v>
      </c>
      <c r="R227" s="535">
        <v>0</v>
      </c>
      <c r="S227" s="341"/>
      <c r="T227" s="222"/>
      <c r="U227" s="222"/>
      <c r="V227" s="341">
        <v>0</v>
      </c>
      <c r="W227" s="341">
        <v>0</v>
      </c>
      <c r="X227" s="920">
        <v>0.72</v>
      </c>
      <c r="Y227" s="341">
        <v>0</v>
      </c>
      <c r="Z227" s="222"/>
      <c r="AA227" s="222"/>
      <c r="AB227" s="190" t="s">
        <v>4488</v>
      </c>
      <c r="AC227" s="13" t="s">
        <v>898</v>
      </c>
      <c r="AD227" s="811" t="s">
        <v>5691</v>
      </c>
      <c r="AE227" s="723">
        <v>43082</v>
      </c>
      <c r="AG227" s="419"/>
      <c r="AH227" s="927" t="s">
        <v>896</v>
      </c>
      <c r="AI227" s="63" t="s">
        <v>5763</v>
      </c>
      <c r="AJ227" s="63" t="str">
        <f t="shared" si="162"/>
        <v>NO</v>
      </c>
      <c r="AK227" s="64" t="str">
        <f>VLOOKUP(X227,aux!$G$1:$I$22,2,FALSE)</f>
        <v>zero point seven two</v>
      </c>
      <c r="AL227" s="64" t="str">
        <f>VLOOKUP(X227,aux!$G$1:$J$22,4,FALSE)</f>
        <v>null komma sieben zwei</v>
      </c>
      <c r="AM227" s="214">
        <f t="shared" si="141"/>
        <v>72</v>
      </c>
      <c r="AN227" s="214" t="str">
        <f>IF(INT(AM227)=AM227,EnglishNumber(AM227), _xlfn.CONCAT(EnglishNumber(INT(AM227)), " point ", EnglishNumber(ROUND(INT((AM227 - INT(AM227)) * 10),  0)), " ", EnglishNumber(ROUND((AM227 - INT(AM227))*100 - (INT((AM227-INT(AM227))*10)*10), 0))))</f>
        <v>seventy-two</v>
      </c>
      <c r="AO227" s="214" t="str">
        <f>IF(INT(AM227)=AM227,FctZahl_In_Worten(AM227), _xlfn.CONCAT(FctZahl_In_Worten(INT(AM227)), " komma ", FctZahl_In_Worten(ROUND(INT((AM227 - INT(AM227)) * 10),  0)), " ", FctZahl_In_Worten(ROUND((AM227 - INT(AM227))*100 - (INT((AM227-INT(AM227))*10)*10), 0))))</f>
        <v>zweiundsiebzig</v>
      </c>
      <c r="AP227" s="64" t="str">
        <f>EnglishNumber(Q227)</f>
        <v>zero</v>
      </c>
      <c r="AQ227" s="64" t="str">
        <f>FctZahl_In_Worten(Q227)</f>
        <v>null</v>
      </c>
      <c r="AR227" s="64" t="str">
        <f>FctZahl_In_Worten(R227)</f>
        <v>null</v>
      </c>
      <c r="AS227" s="64" t="str">
        <f>EnglishNumber(V227)</f>
        <v>zero</v>
      </c>
      <c r="AT227" s="64" t="str">
        <f>EnglishNumber(W227)</f>
        <v>zero</v>
      </c>
      <c r="AU227" s="64" t="str">
        <f t="shared" si="142"/>
        <v>For</v>
      </c>
      <c r="AV227" s="49" t="str">
        <f t="shared" si="143"/>
        <v>Frank Böckenkötter, Geschäftsführer and Christian Witteborg, Geschäftsführer</v>
      </c>
      <c r="AW227" s="65" t="str">
        <f t="shared" si="144"/>
        <v>DE_242699032_CPA_EN</v>
      </c>
      <c r="AX227" s="65" t="str">
        <f t="shared" si="145"/>
        <v>DE_242699032_DoT_EN</v>
      </c>
      <c r="AY227" s="65" t="str">
        <f t="shared" si="146"/>
        <v>DE_242699032_Dis_EN</v>
      </c>
      <c r="AZ227" s="65" t="str">
        <f t="shared" si="147"/>
        <v>DE_242699032_CPA_DE</v>
      </c>
      <c r="BA227" s="65" t="str">
        <f t="shared" si="148"/>
        <v>DE_242699032_DoT_DE</v>
      </c>
      <c r="BB227" s="65" t="str">
        <f t="shared" si="149"/>
        <v>DE_242699032_CPA_ES</v>
      </c>
      <c r="BC227" s="215" t="str">
        <f t="shared" si="150"/>
        <v>DE_242699032_DoT_ES</v>
      </c>
      <c r="BD227" s="65" t="str">
        <f t="shared" si="151"/>
        <v xml:space="preserve">Ahlener Fleischhandel GmbH </v>
      </c>
      <c r="BE227" s="64" t="str">
        <f>VLOOKUP(C227,aux!$A$1:$B$260,2,FALSE)</f>
        <v>Germany</v>
      </c>
      <c r="BF227" s="64" t="str">
        <f>VLOOKUP(C227,aux!$A$1:$C$260,3,FALSE)</f>
        <v>Deutschland</v>
      </c>
      <c r="BG227" s="66" t="str">
        <f t="shared" si="152"/>
        <v>represented by  Frank Böckenkötter, Geschäftsführer and Christian Witteborg, Geschäftsführer</v>
      </c>
      <c r="BH227" s="66" t="str">
        <f t="shared" si="163"/>
        <v>representado por Frank Böckenkötter, Geschäftsführer and Christian Witteborg, Geschäftsführer</v>
      </c>
      <c r="BI227" s="66">
        <f t="shared" si="177"/>
        <v>2</v>
      </c>
      <c r="BJ227" s="119" t="str">
        <f t="shared" si="175"/>
        <v>and its</v>
      </c>
      <c r="BK227" s="119" t="str">
        <f t="shared" si="176"/>
        <v>and its</v>
      </c>
      <c r="BL227" s="66" t="str">
        <f t="shared" si="164"/>
        <v>und</v>
      </c>
      <c r="BM227" s="66" t="str">
        <f t="shared" si="165"/>
        <v>und</v>
      </c>
      <c r="BN227" s="66" t="str">
        <f t="shared" si="166"/>
        <v>y su</v>
      </c>
      <c r="BO227" s="66" t="str">
        <f t="shared" si="167"/>
        <v>y su</v>
      </c>
      <c r="BP227" s="216" t="str">
        <f>VLOOKUP(X227,aux!$G$1:$I$22,3,FALSE)</f>
        <v>cero coma siete dos</v>
      </c>
      <c r="BQ227" s="66" t="str">
        <f t="shared" si="168"/>
        <v>Por</v>
      </c>
      <c r="BR227" s="66" t="str">
        <f>VLOOKUP(C227,aux!$D$1:$E$307,2,FALSE)</f>
        <v>Alemania</v>
      </c>
      <c r="BS227" s="66" t="str">
        <f t="shared" si="169"/>
        <v>Cero</v>
      </c>
      <c r="BT227" s="66" t="str">
        <f t="shared" si="170"/>
        <v>Cero</v>
      </c>
      <c r="BU227" s="66" t="str">
        <f t="shared" si="171"/>
        <v>Cero</v>
      </c>
      <c r="BV227" s="137"/>
      <c r="BW227" s="51"/>
      <c r="BX227" s="139"/>
      <c r="BY227" s="148"/>
      <c r="BZ227" s="139"/>
      <c r="CA227" s="1112"/>
      <c r="CB227" s="353">
        <v>43066</v>
      </c>
      <c r="CC227" s="805">
        <v>43068</v>
      </c>
      <c r="CD227" s="434"/>
      <c r="CE227" s="353">
        <v>43068</v>
      </c>
      <c r="CF227" s="434"/>
      <c r="CG227" s="805">
        <v>43076</v>
      </c>
      <c r="CH227" s="497"/>
      <c r="CI227" s="155"/>
      <c r="CJ227" s="54"/>
      <c r="CK227" s="54"/>
      <c r="CL227" s="102" t="str">
        <f t="shared" si="154"/>
        <v>Ahlener Fleischhandel GmbH _ DE_242699032_DOT_DE_2sig</v>
      </c>
      <c r="CM227" s="102" t="str">
        <f t="shared" si="155"/>
        <v>Ahlener Fleischhandel GmbH _DE_242699032_CPA_DE_2sig</v>
      </c>
      <c r="CN227" s="102" t="str">
        <f t="shared" si="156"/>
        <v>Ahlener Fleischhandel GmbH _ DE_242699032_DOT_DE_2sig_stamped</v>
      </c>
      <c r="CO227" s="102" t="str">
        <f t="shared" si="157"/>
        <v>Ahlener Fleischhandel GmbH _DE_242699032_DOT_DE_o</v>
      </c>
      <c r="CP227" s="102" t="str">
        <f t="shared" si="158"/>
        <v>Ahlener Fleischhandel GmbH _DE_242699032_DOT_DE_o_stamped</v>
      </c>
      <c r="CQ227" s="102" t="str">
        <f t="shared" si="159"/>
        <v>Ahlener Fleischhandel GmbH_DE_242699032_powers</v>
      </c>
      <c r="CR227" s="54"/>
      <c r="CS227" s="54"/>
      <c r="CT227" s="54"/>
      <c r="CU227" s="148">
        <f t="shared" si="139"/>
        <v>0</v>
      </c>
      <c r="CV227" s="54"/>
      <c r="CW227" s="54"/>
      <c r="CX227" s="124"/>
      <c r="CY227" s="160"/>
      <c r="CZ227" s="160"/>
      <c r="DA227" s="321"/>
      <c r="DB227" s="321"/>
      <c r="DC227" s="160"/>
      <c r="DD227" s="160"/>
      <c r="DE227" s="321"/>
      <c r="DF227" s="321"/>
      <c r="DG227" s="54"/>
      <c r="DH227" s="54"/>
      <c r="DI227" s="54"/>
      <c r="DJ227" s="321"/>
      <c r="DK227" s="321"/>
      <c r="DL227" s="54"/>
      <c r="DM227" s="321"/>
      <c r="DN227" s="160"/>
      <c r="DO227" s="321"/>
      <c r="DP227" s="963"/>
      <c r="DQ227" s="902" t="s">
        <v>58</v>
      </c>
      <c r="DR227" s="503"/>
      <c r="DS227" s="521"/>
      <c r="DT227" s="88"/>
      <c r="DU227" s="168"/>
      <c r="DV227" s="168"/>
      <c r="DW227" s="168"/>
      <c r="DX227" s="168"/>
      <c r="DY227" s="168"/>
      <c r="DZ227" s="168"/>
      <c r="EA227" s="359" t="str">
        <f t="shared" si="160"/>
        <v>203</v>
      </c>
      <c r="EB227" s="359">
        <v>203</v>
      </c>
      <c r="EC227" s="88"/>
      <c r="ED227" s="88"/>
      <c r="EE227" s="88"/>
      <c r="EF227" s="186" t="s">
        <v>3849</v>
      </c>
      <c r="EG227" s="186" t="s">
        <v>4441</v>
      </c>
      <c r="EH227" s="186" t="s">
        <v>4959</v>
      </c>
      <c r="EI227" s="186" t="s">
        <v>4960</v>
      </c>
      <c r="EJ227" s="186">
        <v>18</v>
      </c>
      <c r="EK227" s="186">
        <v>0</v>
      </c>
      <c r="EL227" s="186" t="s">
        <v>4961</v>
      </c>
      <c r="EM227" s="173">
        <v>59227</v>
      </c>
      <c r="EN227" s="173">
        <v>0</v>
      </c>
      <c r="EO227" s="173">
        <v>0</v>
      </c>
      <c r="EP227" s="498" t="s">
        <v>4485</v>
      </c>
      <c r="EQ227" s="386" t="s">
        <v>6086</v>
      </c>
      <c r="ER227" s="386" t="s">
        <v>6119</v>
      </c>
      <c r="ES227" s="386"/>
      <c r="ET227" s="108"/>
      <c r="EU227" s="182" t="str">
        <f t="shared" si="161"/>
        <v>Ahlener Fleischhandel GmbH, DE_242699032_sinv.pdf</v>
      </c>
    </row>
    <row r="228" spans="1:151" ht="51">
      <c r="A228" s="1000" t="s">
        <v>2896</v>
      </c>
      <c r="B228" s="695" t="s">
        <v>4758</v>
      </c>
      <c r="C228" s="338" t="s">
        <v>930</v>
      </c>
      <c r="D228" s="189" t="s">
        <v>3284</v>
      </c>
      <c r="E228" s="189" t="s">
        <v>2896</v>
      </c>
      <c r="F228" s="1157"/>
      <c r="G228" s="189"/>
      <c r="H228" s="442"/>
      <c r="I228" s="383"/>
      <c r="J228" s="189" t="s">
        <v>3079</v>
      </c>
      <c r="K228" s="191" t="s">
        <v>2897</v>
      </c>
      <c r="L228" s="571" t="s">
        <v>2898</v>
      </c>
      <c r="M228" s="199"/>
      <c r="N228" s="846" t="s">
        <v>2899</v>
      </c>
      <c r="O228" s="191" t="s">
        <v>2900</v>
      </c>
      <c r="P228" s="540">
        <v>17</v>
      </c>
      <c r="Q228" s="539">
        <v>100</v>
      </c>
      <c r="R228" s="540">
        <v>0</v>
      </c>
      <c r="S228" s="338"/>
      <c r="T228" s="63"/>
      <c r="U228" s="63"/>
      <c r="V228" s="425">
        <v>100</v>
      </c>
      <c r="W228" s="425">
        <v>50</v>
      </c>
      <c r="X228" s="919">
        <v>0.75</v>
      </c>
      <c r="Y228" s="425">
        <v>2.5</v>
      </c>
      <c r="Z228" s="41"/>
      <c r="AA228" s="41"/>
      <c r="AB228" s="188" t="s">
        <v>2988</v>
      </c>
      <c r="AC228" s="13" t="s">
        <v>7377</v>
      </c>
      <c r="AD228" s="812" t="s">
        <v>40</v>
      </c>
      <c r="AE228" s="723">
        <v>43082</v>
      </c>
      <c r="AG228" s="297"/>
      <c r="AH228" s="61" t="s">
        <v>192</v>
      </c>
      <c r="AI228" s="63" t="s">
        <v>5763</v>
      </c>
      <c r="AJ228" s="63" t="str">
        <f t="shared" si="162"/>
        <v>NO</v>
      </c>
      <c r="AK228" s="64" t="str">
        <f>VLOOKUP(X228,aux!$G$1:$I$22,2,FALSE)</f>
        <v>zero point seven five</v>
      </c>
      <c r="AL228" s="64" t="str">
        <f>VLOOKUP(X228,aux!$G$1:$J$22,4,FALSE)</f>
        <v>null komma sieben fünf</v>
      </c>
      <c r="AM228" s="214">
        <f t="shared" si="141"/>
        <v>75</v>
      </c>
      <c r="AN228" s="214" t="str">
        <f>IF(INT(AM228)=AM228,EnglishNumber(AM228), _xlfn.CONCAT(EnglishNumber(INT(AM228)), " point ", EnglishNumber(ROUND(INT((AM228 - INT(AM228)) * 10),  0)), " ", EnglishNumber(ROUND((AM228 - INT(AM228))*100 - (INT((AM228-INT(AM228))*10)*10), 0))))</f>
        <v>seventy-five</v>
      </c>
      <c r="AO228" s="214" t="str">
        <f>IF(INT(AM228)=AM228,FctZahl_In_Worten(AM228), _xlfn.CONCAT(FctZahl_In_Worten(INT(AM228)), " komma ", FctZahl_In_Worten(ROUND(INT((AM228 - INT(AM228)) * 10),  0)), " ", FctZahl_In_Worten(ROUND((AM228 - INT(AM228))*100 - (INT((AM228-INT(AM228))*10)*10), 0))))</f>
        <v>fünfundsiebzig</v>
      </c>
      <c r="AP228" s="64" t="str">
        <f>EnglishNumber(Q228)</f>
        <v>one hundred</v>
      </c>
      <c r="AQ228" s="64" t="str">
        <f>FctZahl_In_Worten(Q228)</f>
        <v>einhundert</v>
      </c>
      <c r="AR228" s="64" t="str">
        <f>FctZahl_In_Worten(R228)</f>
        <v>null</v>
      </c>
      <c r="AS228" s="64" t="str">
        <f>EnglishNumber(V228)</f>
        <v>one hundred</v>
      </c>
      <c r="AT228" s="64" t="str">
        <f>EnglishNumber(W228)</f>
        <v>fifty</v>
      </c>
      <c r="AU228" s="64" t="str">
        <f t="shared" si="142"/>
        <v/>
      </c>
      <c r="AV228" s="49" t="str">
        <f t="shared" si="143"/>
        <v/>
      </c>
      <c r="AW228" s="65" t="str">
        <f t="shared" si="144"/>
        <v>IT_00373790211_CPA_EN</v>
      </c>
      <c r="AX228" s="65" t="str">
        <f t="shared" si="145"/>
        <v>IT_00373790211_DoT_EN</v>
      </c>
      <c r="AY228" s="65" t="str">
        <f t="shared" si="146"/>
        <v>IT_00373790211_Dis_EN</v>
      </c>
      <c r="AZ228" s="65" t="str">
        <f t="shared" si="147"/>
        <v>IT_00373790211_CPA_DE</v>
      </c>
      <c r="BA228" s="65" t="str">
        <f t="shared" si="148"/>
        <v>IT_00373790211_DoT_DE</v>
      </c>
      <c r="BB228" s="65" t="str">
        <f t="shared" si="149"/>
        <v>IT_00373790211_CPA_ES</v>
      </c>
      <c r="BC228" s="215" t="str">
        <f t="shared" si="150"/>
        <v>IT_00373790211_DoT_ES</v>
      </c>
      <c r="BD228" s="65" t="str">
        <f t="shared" si="151"/>
        <v>Albert Frei</v>
      </c>
      <c r="BE228" s="64" t="str">
        <f>VLOOKUP(C228,aux!$A$1:$B$260,2,FALSE)</f>
        <v>Italy</v>
      </c>
      <c r="BF228" s="64">
        <f>VLOOKUP(C228,aux!$A$1:$C$260,3,FALSE)</f>
        <v>0</v>
      </c>
      <c r="BG228" s="66" t="str">
        <f t="shared" si="152"/>
        <v/>
      </c>
      <c r="BH228" s="66" t="str">
        <f t="shared" si="163"/>
        <v/>
      </c>
      <c r="BI228" s="66">
        <f t="shared" si="177"/>
        <v>0</v>
      </c>
      <c r="BJ228" s="66" t="str">
        <f t="shared" si="175"/>
        <v/>
      </c>
      <c r="BK228" s="66" t="str">
        <f t="shared" si="176"/>
        <v/>
      </c>
      <c r="BL228" s="66" t="str">
        <f t="shared" si="164"/>
        <v/>
      </c>
      <c r="BM228" s="66" t="str">
        <f t="shared" si="165"/>
        <v/>
      </c>
      <c r="BN228" s="66" t="str">
        <f t="shared" si="166"/>
        <v/>
      </c>
      <c r="BO228" s="66" t="str">
        <f t="shared" si="167"/>
        <v/>
      </c>
      <c r="BP228" s="216" t="str">
        <f>VLOOKUP(X228,aux!$G$1:$I$22,3,FALSE)</f>
        <v>cero coma siete cinco</v>
      </c>
      <c r="BQ228" s="66" t="str">
        <f t="shared" si="168"/>
        <v>Por</v>
      </c>
      <c r="BR228" s="66" t="str">
        <f>VLOOKUP(C228,aux!$D$1:$E$307,2,FALSE)</f>
        <v>Italia</v>
      </c>
      <c r="BS228" s="66" t="str">
        <f t="shared" si="169"/>
        <v>Ciento</v>
      </c>
      <c r="BT228" s="66" t="str">
        <f t="shared" si="170"/>
        <v>Ciento</v>
      </c>
      <c r="BU228" s="66" t="str">
        <f t="shared" si="171"/>
        <v>Cincuenta</v>
      </c>
      <c r="BV228" s="137" t="s">
        <v>2233</v>
      </c>
      <c r="BW228" s="51" t="s">
        <v>2233</v>
      </c>
      <c r="BX228" s="332">
        <v>43061</v>
      </c>
      <c r="BY228" s="146">
        <v>800287954302</v>
      </c>
      <c r="BZ228" s="332">
        <v>43063</v>
      </c>
      <c r="CA228" s="1112" t="s">
        <v>2233</v>
      </c>
      <c r="CB228" s="606">
        <v>43059</v>
      </c>
      <c r="CC228" s="606">
        <v>43063</v>
      </c>
      <c r="CD228" s="434" t="s">
        <v>2233</v>
      </c>
      <c r="CE228" s="606">
        <v>43063</v>
      </c>
      <c r="CF228" s="434" t="s">
        <v>2233</v>
      </c>
      <c r="CG228" s="606">
        <v>43076</v>
      </c>
      <c r="CH228" s="742"/>
      <c r="CI228" s="155"/>
      <c r="CJ228" s="67"/>
      <c r="CK228" s="104"/>
      <c r="CL228" s="102" t="str">
        <f t="shared" si="154"/>
        <v>Albert Frei_ IT_00373790211_DOT_EN_2sig</v>
      </c>
      <c r="CM228" s="102" t="str">
        <f t="shared" si="155"/>
        <v>Albert Frei_IT_00373790211_CPA_EN_2sig</v>
      </c>
      <c r="CN228" s="102" t="str">
        <f t="shared" si="156"/>
        <v>Albert Frei_ IT_00373790211_DOT_EN_2sig_stamped</v>
      </c>
      <c r="CO228" s="102" t="str">
        <f t="shared" si="157"/>
        <v>Albert Frei_IT_00373790211_DOT_EN_o</v>
      </c>
      <c r="CP228" s="102" t="str">
        <f t="shared" si="158"/>
        <v>Albert Frei_IT_00373790211_DOT_EN_o_stamped</v>
      </c>
      <c r="CQ228" s="102" t="str">
        <f t="shared" si="159"/>
        <v>Albert Frei_IT_00373790211_powers</v>
      </c>
      <c r="CR228" s="61"/>
      <c r="CS228" s="61"/>
      <c r="CT228" s="61"/>
      <c r="CU228" s="148">
        <f t="shared" si="139"/>
        <v>0</v>
      </c>
      <c r="CV228" s="56"/>
      <c r="CW228" s="56"/>
      <c r="CX228" s="152" t="s">
        <v>2233</v>
      </c>
      <c r="CY228" s="158" t="s">
        <v>2233</v>
      </c>
      <c r="CZ228" s="158" t="s">
        <v>2233</v>
      </c>
      <c r="DA228" s="318" t="s">
        <v>2233</v>
      </c>
      <c r="DB228" s="318" t="s">
        <v>2233</v>
      </c>
      <c r="DC228" s="158" t="s">
        <v>2233</v>
      </c>
      <c r="DD228" s="158" t="s">
        <v>2233</v>
      </c>
      <c r="DE228" s="318" t="s">
        <v>2233</v>
      </c>
      <c r="DF228" s="318" t="s">
        <v>2233</v>
      </c>
      <c r="DG228" s="96" t="s">
        <v>2233</v>
      </c>
      <c r="DH228" s="96" t="s">
        <v>2233</v>
      </c>
      <c r="DI228" s="96" t="s">
        <v>2233</v>
      </c>
      <c r="DJ228" s="318" t="s">
        <v>2233</v>
      </c>
      <c r="DK228" s="318"/>
      <c r="DL228" s="96" t="s">
        <v>2233</v>
      </c>
      <c r="DM228" s="318" t="s">
        <v>2233</v>
      </c>
      <c r="DN228" s="158" t="s">
        <v>2233</v>
      </c>
      <c r="DO228" s="318" t="s">
        <v>2233</v>
      </c>
      <c r="DP228" s="465" t="s">
        <v>2233</v>
      </c>
      <c r="DQ228" s="940" t="s">
        <v>49</v>
      </c>
      <c r="DR228" s="342" t="s">
        <v>49</v>
      </c>
      <c r="DS228" s="69"/>
      <c r="DT228" s="69" t="s">
        <v>49</v>
      </c>
      <c r="DU228" s="69"/>
      <c r="DV228" s="87"/>
      <c r="DW228" s="228" t="s">
        <v>3342</v>
      </c>
      <c r="DX228" s="87"/>
      <c r="DY228" s="87"/>
      <c r="DZ228" s="87"/>
      <c r="EA228" s="359" t="str">
        <f t="shared" si="160"/>
        <v>204</v>
      </c>
      <c r="EB228" s="359">
        <v>204</v>
      </c>
      <c r="EC228" s="88"/>
      <c r="ED228" s="88"/>
      <c r="EE228" s="88" t="e">
        <f>IF(CX227=#REF!,"gleich","ungleich")</f>
        <v>#REF!</v>
      </c>
      <c r="EF228" s="186"/>
      <c r="EG228" s="186"/>
      <c r="EH228" s="186"/>
      <c r="EI228" s="186"/>
      <c r="EJ228" s="186"/>
      <c r="EK228" s="186"/>
      <c r="EL228" s="186"/>
      <c r="EM228" s="173"/>
      <c r="EN228" s="186"/>
      <c r="EO228" s="186"/>
      <c r="EP228" s="445"/>
      <c r="EQ228" s="382" t="s">
        <v>6100</v>
      </c>
      <c r="ER228" s="382" t="s">
        <v>6100</v>
      </c>
      <c r="ES228" s="382"/>
      <c r="ET228" s="108"/>
      <c r="EU228" s="182" t="str">
        <f t="shared" si="161"/>
        <v>Albert Frei, IT_00373790211_sinv.pdf</v>
      </c>
    </row>
    <row r="229" spans="1:151" ht="63.75">
      <c r="A229" s="1042" t="s">
        <v>3326</v>
      </c>
      <c r="B229" s="695" t="s">
        <v>4759</v>
      </c>
      <c r="C229" s="338" t="s">
        <v>950</v>
      </c>
      <c r="D229" s="189" t="s">
        <v>3285</v>
      </c>
      <c r="E229" s="189" t="s">
        <v>2901</v>
      </c>
      <c r="F229" s="189" t="s">
        <v>3392</v>
      </c>
      <c r="G229" s="182"/>
      <c r="H229" s="189"/>
      <c r="I229" s="383"/>
      <c r="J229" s="383" t="s">
        <v>3078</v>
      </c>
      <c r="K229" s="191">
        <v>48509211951</v>
      </c>
      <c r="L229" s="571" t="s">
        <v>2903</v>
      </c>
      <c r="M229" s="199"/>
      <c r="N229" s="846" t="s">
        <v>2904</v>
      </c>
      <c r="O229" s="191" t="s">
        <v>2905</v>
      </c>
      <c r="P229" s="540">
        <v>17</v>
      </c>
      <c r="Q229" s="539">
        <v>100</v>
      </c>
      <c r="R229" s="540">
        <v>0</v>
      </c>
      <c r="S229" s="338"/>
      <c r="T229" s="100"/>
      <c r="U229" s="100"/>
      <c r="V229" s="425">
        <v>100</v>
      </c>
      <c r="W229" s="425">
        <v>50</v>
      </c>
      <c r="X229" s="919">
        <v>0.75</v>
      </c>
      <c r="Y229" s="425">
        <v>2.5</v>
      </c>
      <c r="Z229" s="101"/>
      <c r="AA229" s="101"/>
      <c r="AB229" s="188" t="s">
        <v>2988</v>
      </c>
      <c r="AC229" s="13" t="s">
        <v>7377</v>
      </c>
      <c r="AD229" s="812" t="s">
        <v>40</v>
      </c>
      <c r="AE229" s="723">
        <v>43082</v>
      </c>
      <c r="AG229" s="419"/>
      <c r="AH229" s="927" t="s">
        <v>896</v>
      </c>
      <c r="AI229" s="63" t="s">
        <v>5763</v>
      </c>
      <c r="AJ229" s="63" t="str">
        <f t="shared" si="162"/>
        <v>YES</v>
      </c>
      <c r="AK229" s="64" t="str">
        <f>VLOOKUP(X229,aux!$G$1:$I$22,2,FALSE)</f>
        <v>zero point seven five</v>
      </c>
      <c r="AL229" s="64" t="str">
        <f>VLOOKUP(X229,aux!$G$1:$J$22,4,FALSE)</f>
        <v>null komma sieben fünf</v>
      </c>
      <c r="AM229" s="214">
        <f t="shared" si="141"/>
        <v>75</v>
      </c>
      <c r="AN229" s="214" t="str">
        <f>IF(INT(AM229)=AM229,EnglishNumber(AM229), _xlfn.CONCAT(EnglishNumber(INT(AM229)), " point ", EnglishNumber(ROUND(INT((AM229 - INT(AM229)) * 10),  0)), " ", EnglishNumber(ROUND((AM229 - INT(AM229))*100 - (INT((AM229-INT(AM229))*10)*10), 0))))</f>
        <v>seventy-five</v>
      </c>
      <c r="AO229" s="214" t="str">
        <f>IF(INT(AM229)=AM229,FctZahl_In_Worten(AM229), _xlfn.CONCAT(FctZahl_In_Worten(INT(AM229)), " komma ", FctZahl_In_Worten(ROUND(INT((AM229 - INT(AM229)) * 10),  0)), " ", FctZahl_In_Worten(ROUND((AM229 - INT(AM229))*100 - (INT((AM229-INT(AM229))*10)*10), 0))))</f>
        <v>fünfundsiebzig</v>
      </c>
      <c r="AP229" s="64" t="str">
        <f>EnglishNumber(Q229)</f>
        <v>one hundred</v>
      </c>
      <c r="AQ229" s="64" t="str">
        <f>FctZahl_In_Worten(Q229)</f>
        <v>einhundert</v>
      </c>
      <c r="AR229" s="64" t="str">
        <f>FctZahl_In_Worten(R229)</f>
        <v>null</v>
      </c>
      <c r="AS229" s="64" t="str">
        <f>EnglishNumber(V229)</f>
        <v>one hundred</v>
      </c>
      <c r="AT229" s="64" t="str">
        <f>EnglishNumber(W229)</f>
        <v>fifty</v>
      </c>
      <c r="AU229" s="64" t="str">
        <f t="shared" si="142"/>
        <v>For</v>
      </c>
      <c r="AV229" s="49" t="e">
        <f>IF(AH229="DNI","",IF((COUNTA(#REF!,E229))=1,CONCATENATE(#REF!,", ",F229),IF(COUNTA(#REF!,E229)=2,CONCATENATE(#REF!,", ",F229," and ",E229,", ",H229),"Error, there is a problem with representatives or their titles")))</f>
        <v>#REF!</v>
      </c>
      <c r="AW229" s="65" t="str">
        <f t="shared" si="144"/>
        <v>PL_5992892150_CPA_EN</v>
      </c>
      <c r="AX229" s="65" t="str">
        <f t="shared" si="145"/>
        <v>PL_5992892150_DoT_EN</v>
      </c>
      <c r="AY229" s="65" t="str">
        <f t="shared" si="146"/>
        <v>PL_5992892150_Dis_EN</v>
      </c>
      <c r="AZ229" s="65" t="str">
        <f t="shared" si="147"/>
        <v>PL_5992892150_CPA_DE</v>
      </c>
      <c r="BA229" s="65" t="str">
        <f t="shared" si="148"/>
        <v>PL_5992892150_DoT_DE</v>
      </c>
      <c r="BB229" s="65" t="str">
        <f t="shared" si="149"/>
        <v>PL_5992892150_CPA_ES</v>
      </c>
      <c r="BC229" s="215" t="str">
        <f t="shared" si="150"/>
        <v>PL_5992892150_DoT_ES</v>
      </c>
      <c r="BD229" s="65" t="str">
        <f t="shared" si="151"/>
        <v>Almetrans Sp z oo</v>
      </c>
      <c r="BE229" s="64" t="str">
        <f>VLOOKUP(C229,aux!$A$1:$B$260,2,FALSE)</f>
        <v>Poland</v>
      </c>
      <c r="BF229" s="64">
        <f>VLOOKUP(C229,aux!$A$1:$C$260,3,FALSE)</f>
        <v>0</v>
      </c>
      <c r="BG229" s="66" t="e">
        <f t="shared" si="152"/>
        <v>#REF!</v>
      </c>
      <c r="BH229" s="66" t="e">
        <f t="shared" si="163"/>
        <v>#REF!</v>
      </c>
      <c r="BI229" s="66">
        <f t="shared" si="177"/>
        <v>1</v>
      </c>
      <c r="BJ229" s="66" t="str">
        <f t="shared" si="175"/>
        <v/>
      </c>
      <c r="BK229" s="66" t="str">
        <f t="shared" si="176"/>
        <v/>
      </c>
      <c r="BL229" s="66" t="str">
        <f t="shared" si="164"/>
        <v/>
      </c>
      <c r="BM229" s="66" t="str">
        <f t="shared" si="165"/>
        <v/>
      </c>
      <c r="BN229" s="66" t="str">
        <f t="shared" si="166"/>
        <v/>
      </c>
      <c r="BO229" s="66" t="str">
        <f t="shared" si="167"/>
        <v/>
      </c>
      <c r="BP229" s="216" t="str">
        <f>VLOOKUP(X229,aux!$G$1:$I$22,3,FALSE)</f>
        <v>cero coma siete cinco</v>
      </c>
      <c r="BQ229" s="66" t="str">
        <f t="shared" si="168"/>
        <v>Por</v>
      </c>
      <c r="BR229" s="66" t="str">
        <f>VLOOKUP(C229,aux!$D$1:$E$307,2,FALSE)</f>
        <v>Polonia</v>
      </c>
      <c r="BS229" s="66" t="str">
        <f t="shared" si="169"/>
        <v>Ciento</v>
      </c>
      <c r="BT229" s="66" t="str">
        <f t="shared" si="170"/>
        <v>Ciento</v>
      </c>
      <c r="BU229" s="66" t="str">
        <f t="shared" si="171"/>
        <v>Cincuenta</v>
      </c>
      <c r="BV229" s="137" t="s">
        <v>2233</v>
      </c>
      <c r="BW229" s="51" t="s">
        <v>2233</v>
      </c>
      <c r="BX229" s="332">
        <v>43061</v>
      </c>
      <c r="BY229" s="146">
        <v>806809604218</v>
      </c>
      <c r="BZ229" s="332">
        <v>43062</v>
      </c>
      <c r="CA229" s="1112" t="s">
        <v>2233</v>
      </c>
      <c r="CB229" s="606">
        <v>43059</v>
      </c>
      <c r="CC229" s="606">
        <v>43066</v>
      </c>
      <c r="CD229" s="806" t="s">
        <v>2233</v>
      </c>
      <c r="CE229" s="606">
        <v>43066</v>
      </c>
      <c r="CF229" s="806" t="s">
        <v>2233</v>
      </c>
      <c r="CG229" s="342">
        <v>43076</v>
      </c>
      <c r="CH229" s="497"/>
      <c r="CI229" s="155"/>
      <c r="CJ229" s="43"/>
      <c r="CK229" s="103"/>
      <c r="CL229" s="102" t="str">
        <f t="shared" si="154"/>
        <v>Almetrans Sp z oo_ PL_5992892150_DOT_EN_2sig</v>
      </c>
      <c r="CM229" s="102" t="str">
        <f t="shared" si="155"/>
        <v>Almetrans Sp z oo_PL_5992892150_CPA_EN_2sig</v>
      </c>
      <c r="CN229" s="102" t="str">
        <f t="shared" si="156"/>
        <v>Almetrans Sp z oo_ PL_5992892150_DOT_EN_2sig_stamped</v>
      </c>
      <c r="CO229" s="102" t="str">
        <f t="shared" si="157"/>
        <v>Almetrans Sp z oo_PL_5992892150_DOT_EN_o</v>
      </c>
      <c r="CP229" s="102" t="str">
        <f t="shared" si="158"/>
        <v>Almetrans Sp z oo_PL_5992892150_DOT_EN_o_stamped</v>
      </c>
      <c r="CQ229" s="102" t="str">
        <f t="shared" si="159"/>
        <v>Almetrans Sp z oo_PL_5992892150_powers</v>
      </c>
      <c r="CR229" s="61"/>
      <c r="CS229" s="61"/>
      <c r="CT229" s="61"/>
      <c r="CU229" s="148">
        <f t="shared" si="139"/>
        <v>0</v>
      </c>
      <c r="CV229" s="56"/>
      <c r="CW229" s="56"/>
      <c r="CX229" s="152" t="s">
        <v>2233</v>
      </c>
      <c r="CY229" s="158" t="s">
        <v>2233</v>
      </c>
      <c r="CZ229" s="158" t="s">
        <v>2233</v>
      </c>
      <c r="DA229" s="318" t="s">
        <v>2233</v>
      </c>
      <c r="DB229" s="318" t="s">
        <v>2233</v>
      </c>
      <c r="DC229" s="158" t="s">
        <v>2233</v>
      </c>
      <c r="DD229" s="158" t="s">
        <v>2233</v>
      </c>
      <c r="DE229" s="318" t="s">
        <v>2233</v>
      </c>
      <c r="DF229" s="318" t="s">
        <v>2233</v>
      </c>
      <c r="DG229" s="96" t="s">
        <v>2233</v>
      </c>
      <c r="DH229" s="96" t="s">
        <v>2233</v>
      </c>
      <c r="DI229" s="96" t="s">
        <v>2233</v>
      </c>
      <c r="DJ229" s="318" t="s">
        <v>2233</v>
      </c>
      <c r="DK229" s="318"/>
      <c r="DL229" s="96" t="s">
        <v>2233</v>
      </c>
      <c r="DM229" s="318" t="s">
        <v>2233</v>
      </c>
      <c r="DN229" s="158" t="s">
        <v>2233</v>
      </c>
      <c r="DO229" s="318" t="s">
        <v>2233</v>
      </c>
      <c r="DP229" s="465" t="s">
        <v>2233</v>
      </c>
      <c r="DQ229" s="940" t="s">
        <v>49</v>
      </c>
      <c r="DR229" s="342" t="s">
        <v>49</v>
      </c>
      <c r="DS229" s="522"/>
      <c r="DT229" s="69" t="s">
        <v>49</v>
      </c>
      <c r="DU229" s="69"/>
      <c r="DV229" s="87"/>
      <c r="DW229" s="87"/>
      <c r="DX229" s="87"/>
      <c r="DY229" s="87"/>
      <c r="DZ229" s="87"/>
      <c r="EA229" s="359" t="str">
        <f t="shared" si="160"/>
        <v>205</v>
      </c>
      <c r="EB229" s="359">
        <v>205</v>
      </c>
      <c r="EC229" s="88"/>
      <c r="ED229" s="88"/>
      <c r="EE229" s="88" t="e">
        <f>IF(CX228=#REF!,"gleich","ungleich")</f>
        <v>#REF!</v>
      </c>
      <c r="EF229" s="186"/>
      <c r="EG229" s="186"/>
      <c r="EH229" s="186"/>
      <c r="EI229" s="186"/>
      <c r="EJ229" s="186"/>
      <c r="EK229" s="186"/>
      <c r="EL229" s="186"/>
      <c r="EM229" s="173"/>
      <c r="EN229" s="186"/>
      <c r="EO229" s="186"/>
      <c r="EP229" s="724"/>
      <c r="EQ229" s="189" t="s">
        <v>6092</v>
      </c>
      <c r="ER229" s="189" t="s">
        <v>6103</v>
      </c>
      <c r="ES229" s="189"/>
      <c r="ET229" s="108"/>
      <c r="EU229" s="182" t="str">
        <f t="shared" si="161"/>
        <v>Almetrans Sp. z o.o., PL_5992892150_sinv.pdf</v>
      </c>
    </row>
    <row r="230" spans="1:151" ht="76.5">
      <c r="A230" s="1000" t="s">
        <v>4384</v>
      </c>
      <c r="B230" s="696" t="s">
        <v>4594</v>
      </c>
      <c r="C230" s="655" t="s">
        <v>42</v>
      </c>
      <c r="D230" s="202" t="s">
        <v>4385</v>
      </c>
      <c r="E230" s="176" t="s">
        <v>4384</v>
      </c>
      <c r="F230" s="438"/>
      <c r="G230" s="202"/>
      <c r="H230" s="202"/>
      <c r="I230" s="202" t="s">
        <v>4395</v>
      </c>
      <c r="J230" s="172" t="s">
        <v>4409</v>
      </c>
      <c r="K230" s="173" t="s">
        <v>4382</v>
      </c>
      <c r="L230" s="586" t="s">
        <v>4383</v>
      </c>
      <c r="M230" s="570"/>
      <c r="N230" s="844"/>
      <c r="O230" s="192"/>
      <c r="P230" s="541">
        <v>6</v>
      </c>
      <c r="Q230" s="539">
        <v>500</v>
      </c>
      <c r="R230" s="540">
        <v>0</v>
      </c>
      <c r="S230" s="338"/>
      <c r="T230" s="54"/>
      <c r="U230" s="54"/>
      <c r="V230" s="338">
        <v>500</v>
      </c>
      <c r="W230" s="338">
        <v>500</v>
      </c>
      <c r="X230" s="919">
        <v>0.625</v>
      </c>
      <c r="Y230" s="338">
        <v>2.5</v>
      </c>
      <c r="Z230" s="54"/>
      <c r="AA230" s="54"/>
      <c r="AB230" s="188" t="s">
        <v>4399</v>
      </c>
      <c r="AC230" s="13" t="s">
        <v>7377</v>
      </c>
      <c r="AD230" s="813" t="s">
        <v>5689</v>
      </c>
      <c r="AE230" s="723">
        <v>43082</v>
      </c>
      <c r="AG230" s="297"/>
      <c r="AH230" s="61" t="s">
        <v>192</v>
      </c>
      <c r="AI230" s="63" t="s">
        <v>5763</v>
      </c>
      <c r="AJ230" s="63" t="str">
        <f t="shared" si="162"/>
        <v>NO</v>
      </c>
      <c r="AK230" s="64" t="str">
        <f>VLOOKUP(X230,aux!$G$1:$I$22,2,FALSE)</f>
        <v>zero point two six five</v>
      </c>
      <c r="AL230" s="64" t="str">
        <f>VLOOKUP(X230,aux!$G$1:$J$22,4,FALSE)</f>
        <v>null komma sechs zwei fünf</v>
      </c>
      <c r="AM230" s="214">
        <f t="shared" si="141"/>
        <v>62.5</v>
      </c>
      <c r="AN230" s="214" t="str">
        <f>IF(INT(AM230)=AM230,EnglishNumber(AM230), _xlfn.CONCAT(EnglishNumber(INT(AM230)), " point ", EnglishNumber(ROUND(INT((AM230 - INT(AM230)) * 10),  0)), " ", EnglishNumber(ROUND((AM230 - INT(AM230))*100 - (INT((AM230-INT(AM230))*10)*10), 0))))</f>
        <v>sixty-two point five zero</v>
      </c>
      <c r="AO230" s="214" t="str">
        <f>IF(INT(AM230)=AM230,FctZahl_In_Worten(AM230), _xlfn.CONCAT(FctZahl_In_Worten(INT(AM230)), " komma ", FctZahl_In_Worten(ROUND(INT((AM230 - INT(AM230)) * 10),  0)), " ", FctZahl_In_Worten(ROUND((AM230 - INT(AM230))*100 - (INT((AM230-INT(AM230))*10)*10), 0))))</f>
        <v>zweiundsechzig komma fünf null</v>
      </c>
      <c r="AP230" s="64" t="str">
        <f>EnglishNumber(Q230)</f>
        <v>five hundred</v>
      </c>
      <c r="AQ230" s="64" t="str">
        <f>FctZahl_In_Worten(Q230)</f>
        <v>fünfhundert</v>
      </c>
      <c r="AR230" s="64" t="str">
        <f>FctZahl_In_Worten(R230)</f>
        <v>null</v>
      </c>
      <c r="AS230" s="64" t="str">
        <f>EnglishNumber(V230)</f>
        <v>five hundred</v>
      </c>
      <c r="AT230" s="64" t="str">
        <f>EnglishNumber(W230)</f>
        <v>five hundred</v>
      </c>
      <c r="AU230" s="64" t="str">
        <f t="shared" si="142"/>
        <v/>
      </c>
      <c r="AV230" s="49" t="str">
        <f t="shared" ref="AV230:AV261" si="178">IF(AH230="DNI","",IF((COUNTA(E230,G230))=1,CONCATENATE(E230,", ",F230),IF(COUNTA(E230,G230)=2,CONCATENATE(E230,", ",F230," and ",G230,", ",H230),"Error, there is a problem with representatives or their titles")))</f>
        <v/>
      </c>
      <c r="AW230" s="65" t="str">
        <f t="shared" si="144"/>
        <v>ES_52810287X_CPA_EN</v>
      </c>
      <c r="AX230" s="65" t="str">
        <f t="shared" si="145"/>
        <v>ES_52810287X_DoT_EN</v>
      </c>
      <c r="AY230" s="65" t="str">
        <f t="shared" si="146"/>
        <v>ES_52810287X_Dis_EN</v>
      </c>
      <c r="AZ230" s="65" t="str">
        <f t="shared" si="147"/>
        <v>ES_52810287X_CPA_DE</v>
      </c>
      <c r="BA230" s="65" t="str">
        <f t="shared" si="148"/>
        <v>ES_52810287X_DoT_DE</v>
      </c>
      <c r="BB230" s="65" t="str">
        <f t="shared" si="149"/>
        <v>ES_52810287X_CPA_ES</v>
      </c>
      <c r="BC230" s="215" t="str">
        <f t="shared" si="150"/>
        <v>ES_52810287X_DoT_ES</v>
      </c>
      <c r="BD230" s="65" t="str">
        <f t="shared" si="151"/>
        <v>ANA MARIA SANCHEZ NAVARRO</v>
      </c>
      <c r="BE230" s="64" t="str">
        <f>VLOOKUP(C230,aux!$A$1:$B$260,2,FALSE)</f>
        <v>Spain</v>
      </c>
      <c r="BF230" s="64" t="str">
        <f>VLOOKUP(C230,aux!$A$1:$C$260,3,FALSE)</f>
        <v>Spanien</v>
      </c>
      <c r="BG230" s="66" t="str">
        <f t="shared" si="152"/>
        <v/>
      </c>
      <c r="BH230" s="66" t="str">
        <f t="shared" si="163"/>
        <v/>
      </c>
      <c r="BI230" s="66">
        <f t="shared" si="177"/>
        <v>0</v>
      </c>
      <c r="BJ230" s="119" t="str">
        <f t="shared" si="175"/>
        <v/>
      </c>
      <c r="BK230" s="119" t="str">
        <f t="shared" si="176"/>
        <v>and its</v>
      </c>
      <c r="BL230" s="66" t="str">
        <f t="shared" si="164"/>
        <v/>
      </c>
      <c r="BM230" s="66" t="str">
        <f t="shared" si="165"/>
        <v>und</v>
      </c>
      <c r="BN230" s="66" t="str">
        <f t="shared" si="166"/>
        <v/>
      </c>
      <c r="BO230" s="66" t="str">
        <f t="shared" si="167"/>
        <v>y su</v>
      </c>
      <c r="BP230" s="216" t="str">
        <f>VLOOKUP(X230,aux!$G$1:$I$22,3,FALSE)</f>
        <v>cero coma seis dos cinco</v>
      </c>
      <c r="BQ230" s="66" t="str">
        <f t="shared" si="168"/>
        <v>Por</v>
      </c>
      <c r="BR230" s="66" t="str">
        <f>VLOOKUP(C230,aux!$D$1:$E$307,2,FALSE)</f>
        <v>España</v>
      </c>
      <c r="BS230" s="66" t="str">
        <f t="shared" si="169"/>
        <v>Quinientos</v>
      </c>
      <c r="BT230" s="66" t="str">
        <f t="shared" si="170"/>
        <v>Quinientos</v>
      </c>
      <c r="BU230" s="66" t="str">
        <f t="shared" si="171"/>
        <v>Quinientos</v>
      </c>
      <c r="BV230" s="137" t="s">
        <v>2233</v>
      </c>
      <c r="BW230" s="51" t="s">
        <v>2233</v>
      </c>
      <c r="BX230" s="315" t="s">
        <v>4414</v>
      </c>
      <c r="BY230" s="148">
        <v>800287954232</v>
      </c>
      <c r="BZ230" s="315">
        <v>43062</v>
      </c>
      <c r="CA230" s="1112" t="s">
        <v>2233</v>
      </c>
      <c r="CB230" s="805">
        <v>43059</v>
      </c>
      <c r="CC230" s="805">
        <v>43059</v>
      </c>
      <c r="CD230" s="434" t="s">
        <v>2233</v>
      </c>
      <c r="CE230" s="805">
        <v>43059</v>
      </c>
      <c r="CF230" s="434" t="s">
        <v>2233</v>
      </c>
      <c r="CG230" s="342">
        <v>43076</v>
      </c>
      <c r="CH230" s="742"/>
      <c r="CI230" s="155"/>
      <c r="CJ230" s="54"/>
      <c r="CK230" s="54"/>
      <c r="CL230" s="102" t="str">
        <f t="shared" si="154"/>
        <v>ANA MARIA SANCHEZ NAVARRO_ ES_52810287X_DOT_EN_2sig</v>
      </c>
      <c r="CM230" s="102" t="str">
        <f t="shared" si="155"/>
        <v>ANA MARIA SANCHEZ NAVARRO_ES_52810287X_CPA_EN_2sig</v>
      </c>
      <c r="CN230" s="102" t="str">
        <f t="shared" si="156"/>
        <v>ANA MARIA SANCHEZ NAVARRO_ ES_52810287X_DOT_EN_2sig_stamped</v>
      </c>
      <c r="CO230" s="102" t="str">
        <f t="shared" si="157"/>
        <v>ANA MARIA SANCHEZ NAVARRO_ES_52810287X_DOT_EN_o</v>
      </c>
      <c r="CP230" s="102" t="str">
        <f t="shared" si="158"/>
        <v>ANA MARIA SANCHEZ NAVARRO_ES_52810287X_DOT_EN_o_stamped</v>
      </c>
      <c r="CQ230" s="102" t="str">
        <f t="shared" si="159"/>
        <v>ANA MARIA SANCHEZ NAVARRO_ES_52810287X_powers</v>
      </c>
      <c r="CR230" s="54"/>
      <c r="CS230" s="54"/>
      <c r="CT230" s="54"/>
      <c r="CU230" s="148">
        <f t="shared" si="139"/>
        <v>0</v>
      </c>
      <c r="CV230" s="54"/>
      <c r="CW230" s="54"/>
      <c r="CX230" s="124"/>
      <c r="CY230" s="160"/>
      <c r="CZ230" s="160"/>
      <c r="DA230" s="321"/>
      <c r="DB230" s="321"/>
      <c r="DC230" s="160"/>
      <c r="DD230" s="160"/>
      <c r="DE230" s="321"/>
      <c r="DF230" s="321"/>
      <c r="DG230" s="54"/>
      <c r="DH230" s="54"/>
      <c r="DI230" s="54"/>
      <c r="DJ230" s="321"/>
      <c r="DK230" s="321"/>
      <c r="DL230" s="54"/>
      <c r="DM230" s="321"/>
      <c r="DN230" s="160"/>
      <c r="DO230" s="321"/>
      <c r="DP230" s="963"/>
      <c r="DQ230" s="902"/>
      <c r="DR230" s="503"/>
      <c r="DS230" s="521"/>
      <c r="DT230" s="88"/>
      <c r="DU230" s="168"/>
      <c r="DV230" s="168"/>
      <c r="DW230" s="168"/>
      <c r="DX230" s="168"/>
      <c r="DY230" s="168"/>
      <c r="DZ230" s="168"/>
      <c r="EA230" s="359" t="str">
        <f t="shared" si="160"/>
        <v>206</v>
      </c>
      <c r="EB230" s="359">
        <v>206</v>
      </c>
      <c r="EC230" s="88"/>
      <c r="ED230" s="88"/>
      <c r="EE230" s="88"/>
      <c r="EF230" s="186"/>
      <c r="EG230" s="186"/>
      <c r="EH230" s="186"/>
      <c r="EI230" s="186"/>
      <c r="EJ230" s="186"/>
      <c r="EK230" s="186"/>
      <c r="EL230" s="186"/>
      <c r="EM230" s="173"/>
      <c r="EN230" s="186"/>
      <c r="EO230" s="186"/>
      <c r="EP230" s="445"/>
      <c r="EQ230" s="176" t="s">
        <v>6100</v>
      </c>
      <c r="ER230" s="382" t="s">
        <v>6100</v>
      </c>
      <c r="ES230" s="176"/>
      <c r="ET230" s="108"/>
      <c r="EU230" s="182" t="str">
        <f t="shared" si="161"/>
        <v>ANA MARIA SANCHEZ NAVARRO, ES_52810287X_sinv.pdf</v>
      </c>
    </row>
    <row r="231" spans="1:151" ht="76.5">
      <c r="A231" s="1000" t="s">
        <v>214</v>
      </c>
      <c r="B231" s="638" t="s">
        <v>4630</v>
      </c>
      <c r="C231" s="338" t="s">
        <v>42</v>
      </c>
      <c r="D231" s="186" t="s">
        <v>215</v>
      </c>
      <c r="E231" s="186"/>
      <c r="F231" s="186"/>
      <c r="G231" s="186"/>
      <c r="H231" s="186"/>
      <c r="I231" s="191" t="s">
        <v>2816</v>
      </c>
      <c r="J231" s="191" t="s">
        <v>6731</v>
      </c>
      <c r="K231" s="191"/>
      <c r="L231" s="571" t="s">
        <v>194</v>
      </c>
      <c r="M231" s="199"/>
      <c r="N231" s="846" t="s">
        <v>6278</v>
      </c>
      <c r="O231" s="384" t="s">
        <v>165</v>
      </c>
      <c r="P231" s="540">
        <v>6</v>
      </c>
      <c r="Q231" s="539">
        <v>500</v>
      </c>
      <c r="R231" s="540">
        <v>0</v>
      </c>
      <c r="S231" s="338"/>
      <c r="T231" s="63"/>
      <c r="U231" s="63"/>
      <c r="V231" s="425">
        <v>100</v>
      </c>
      <c r="W231" s="425">
        <v>50</v>
      </c>
      <c r="X231" s="919">
        <v>0.7</v>
      </c>
      <c r="Y231" s="425">
        <v>2.5</v>
      </c>
      <c r="Z231" s="41" t="s">
        <v>45</v>
      </c>
      <c r="AA231" s="41" t="s">
        <v>45</v>
      </c>
      <c r="AB231" s="188"/>
      <c r="AC231" s="13" t="s">
        <v>7377</v>
      </c>
      <c r="AD231" s="813" t="s">
        <v>5689</v>
      </c>
      <c r="AE231" s="723">
        <v>43082</v>
      </c>
      <c r="AF231" s="807" t="s">
        <v>1685</v>
      </c>
      <c r="AG231" s="419"/>
      <c r="AH231" s="927" t="s">
        <v>192</v>
      </c>
      <c r="AI231" s="63" t="s">
        <v>5764</v>
      </c>
      <c r="AJ231" s="63" t="str">
        <f t="shared" si="162"/>
        <v>NO</v>
      </c>
      <c r="AK231" s="64" t="str">
        <f>VLOOKUP(X231,aux!$G$1:$I$22,2,FALSE)</f>
        <v>zero point seven</v>
      </c>
      <c r="AL231" s="64" t="str">
        <f>VLOOKUP(X231,aux!$G$1:$J$22,4,FALSE)</f>
        <v>null komma sieben</v>
      </c>
      <c r="AM231" s="214">
        <f t="shared" si="141"/>
        <v>70</v>
      </c>
      <c r="AN231" s="214" t="str">
        <f>IF(INT(AM231)=AM231,EnglishNumber(AM231), _xlfn.CONCAT(EnglishNumber(INT(AM231)), " point ", EnglishNumber(ROUND(INT((AM231 - INT(AM231)) * 10),  0)), " ", EnglishNumber(ROUND((AM231 - INT(AM231))*100 - (INT((AM231-INT(AM231))*10)*10), 0))))</f>
        <v>seventy</v>
      </c>
      <c r="AO231" s="214" t="str">
        <f>IF(INT(AM231)=AM231,FctZahl_In_Worten(AM231), _xlfn.CONCAT(FctZahl_In_Worten(INT(AM231)), " komma ", FctZahl_In_Worten(ROUND(INT((AM231 - INT(AM231)) * 10),  0)), " ", FctZahl_In_Worten(ROUND((AM231 - INT(AM231))*100 - (INT((AM231-INT(AM231))*10)*10), 0))))</f>
        <v>siebzig</v>
      </c>
      <c r="AP231" s="64" t="str">
        <f>EnglishNumber(Q231)</f>
        <v>five hundred</v>
      </c>
      <c r="AQ231" s="64" t="str">
        <f>FctZahl_In_Worten(Q231)</f>
        <v>fünfhundert</v>
      </c>
      <c r="AR231" s="64" t="str">
        <f>FctZahl_In_Worten(R231)</f>
        <v>null</v>
      </c>
      <c r="AS231" s="64" t="str">
        <f>VLOOKUP(V231,aux!$K$1:$M$11,2,FALSE)</f>
        <v>one hundred</v>
      </c>
      <c r="AT231" s="64" t="str">
        <f>VLOOKUP(W231,aux!$K$1:$M$11,2,FALSE)</f>
        <v>fifty</v>
      </c>
      <c r="AU231" s="64" t="str">
        <f t="shared" si="142"/>
        <v/>
      </c>
      <c r="AV231" s="49" t="str">
        <f t="shared" si="178"/>
        <v/>
      </c>
      <c r="AW231" s="65" t="str">
        <f t="shared" si="144"/>
        <v>ES_75223456R_CPA_EN</v>
      </c>
      <c r="AX231" s="65" t="str">
        <f t="shared" si="145"/>
        <v>ES_75223456R_DoT_EN</v>
      </c>
      <c r="AY231" s="65" t="str">
        <f t="shared" si="146"/>
        <v>ES_75223456R_Dis_EN</v>
      </c>
      <c r="AZ231" s="65" t="str">
        <f t="shared" si="147"/>
        <v>ES_75223456R_CPA_DE</v>
      </c>
      <c r="BA231" s="65" t="str">
        <f t="shared" si="148"/>
        <v>ES_75223456R_DoT_DE</v>
      </c>
      <c r="BB231" s="65" t="str">
        <f t="shared" si="149"/>
        <v>ES_75223456R_CPA_ES</v>
      </c>
      <c r="BC231" s="215" t="str">
        <f t="shared" si="150"/>
        <v>ES_75223456R_DoT_ES</v>
      </c>
      <c r="BD231" s="65" t="str">
        <f t="shared" si="151"/>
        <v>ANA Mª SANCHEZ RAMIREZ</v>
      </c>
      <c r="BE231" s="64" t="str">
        <f>VLOOKUP(C231,aux!$A$1:$B$260,2,FALSE)</f>
        <v>Spain</v>
      </c>
      <c r="BF231" s="64" t="str">
        <f>VLOOKUP(C231,aux!$A$1:$C$260,3,FALSE)</f>
        <v>Spanien</v>
      </c>
      <c r="BG231" s="66" t="str">
        <f t="shared" si="152"/>
        <v/>
      </c>
      <c r="BH231" s="66" t="str">
        <f t="shared" si="163"/>
        <v/>
      </c>
      <c r="BI231" s="66">
        <f t="shared" si="177"/>
        <v>0</v>
      </c>
      <c r="BJ231" s="66" t="str">
        <f t="shared" si="175"/>
        <v/>
      </c>
      <c r="BK231" s="66" t="str">
        <f t="shared" si="176"/>
        <v>and its</v>
      </c>
      <c r="BL231" s="66" t="str">
        <f t="shared" si="164"/>
        <v/>
      </c>
      <c r="BM231" s="66" t="str">
        <f t="shared" si="165"/>
        <v>und</v>
      </c>
      <c r="BN231" s="66" t="str">
        <f t="shared" si="166"/>
        <v/>
      </c>
      <c r="BO231" s="66" t="str">
        <f t="shared" si="167"/>
        <v>y su</v>
      </c>
      <c r="BP231" s="216" t="str">
        <f>VLOOKUP(X231,aux!$G$1:$I$22,3,FALSE)</f>
        <v xml:space="preserve">cero coma siete </v>
      </c>
      <c r="BQ231" s="66" t="str">
        <f t="shared" si="168"/>
        <v>Por</v>
      </c>
      <c r="BR231" s="66" t="str">
        <f>VLOOKUP(C231,aux!$D$1:$E$307,2,FALSE)</f>
        <v>España</v>
      </c>
      <c r="BS231" s="66" t="str">
        <f t="shared" si="169"/>
        <v>Quinientos</v>
      </c>
      <c r="BT231" s="66" t="str">
        <f t="shared" si="170"/>
        <v>Ciento</v>
      </c>
      <c r="BU231" s="66" t="str">
        <f t="shared" si="171"/>
        <v>Cincuenta</v>
      </c>
      <c r="BV231" s="137"/>
      <c r="BW231" s="51" t="s">
        <v>195</v>
      </c>
      <c r="BX231" s="137">
        <v>42916</v>
      </c>
      <c r="BY231" s="143" t="s">
        <v>197</v>
      </c>
      <c r="BZ231" s="137">
        <v>42919</v>
      </c>
      <c r="CA231" s="1112" t="s">
        <v>199</v>
      </c>
      <c r="CB231" s="342">
        <v>42916</v>
      </c>
      <c r="CC231" s="342">
        <v>42921</v>
      </c>
      <c r="CD231" s="806" t="s">
        <v>2233</v>
      </c>
      <c r="CE231" s="342">
        <v>42922</v>
      </c>
      <c r="CF231" s="806" t="s">
        <v>2233</v>
      </c>
      <c r="CG231" s="342">
        <v>43075</v>
      </c>
      <c r="CH231" s="497"/>
      <c r="CI231" s="155"/>
      <c r="CJ231" s="67" t="s">
        <v>2262</v>
      </c>
      <c r="CK231" s="67" t="s">
        <v>2447</v>
      </c>
      <c r="CL231" s="102" t="str">
        <f t="shared" si="154"/>
        <v>ANA Mª SANCHEZ RAMIREZ_ ES_75223456R_DOT_EN_2sig</v>
      </c>
      <c r="CM231" s="102" t="str">
        <f t="shared" si="155"/>
        <v>ANA Mª SANCHEZ RAMIREZ_ES_75223456R_CPA_EN_2sig</v>
      </c>
      <c r="CN231" s="102" t="str">
        <f t="shared" si="156"/>
        <v>ANA Mª SANCHEZ RAMIREZ_ ES_75223456R_DOT_EN_2sig_stamped</v>
      </c>
      <c r="CO231" s="102" t="str">
        <f t="shared" si="157"/>
        <v>ANA Mª SANCHEZ RAMIREZ_ES_75223456R_DOT_EN_o</v>
      </c>
      <c r="CP231" s="102" t="str">
        <f t="shared" si="158"/>
        <v>ANA Mª SANCHEZ RAMIREZ_ES_75223456R_DOT_EN_o_stamped</v>
      </c>
      <c r="CQ231" s="102" t="str">
        <f t="shared" si="159"/>
        <v>ANA Mª SANCHEZ RAMIREZ_ES_75223456R_powers</v>
      </c>
      <c r="CR231" s="70" t="s">
        <v>1469</v>
      </c>
      <c r="CS231" s="70" t="s">
        <v>1469</v>
      </c>
      <c r="CT231" s="61"/>
      <c r="CU231" s="148">
        <f t="shared" si="139"/>
        <v>1</v>
      </c>
      <c r="CV231" s="56" t="s">
        <v>2116</v>
      </c>
      <c r="CW231" s="56" t="s">
        <v>2120</v>
      </c>
      <c r="CX231" s="153" t="s">
        <v>196</v>
      </c>
      <c r="CY231" s="208"/>
      <c r="CZ231" s="208"/>
      <c r="DA231" s="320"/>
      <c r="DB231" s="320"/>
      <c r="DC231" s="208"/>
      <c r="DD231" s="208"/>
      <c r="DE231" s="320"/>
      <c r="DF231" s="320"/>
      <c r="DG231" s="152"/>
      <c r="DH231" s="152"/>
      <c r="DI231" s="152"/>
      <c r="DJ231" s="320"/>
      <c r="DK231" s="320"/>
      <c r="DL231" s="152"/>
      <c r="DM231" s="210"/>
      <c r="DN231" s="208"/>
      <c r="DO231" s="315"/>
      <c r="DP231" s="338"/>
      <c r="DQ231" s="969"/>
      <c r="DR231" s="805"/>
      <c r="DS231" s="522"/>
      <c r="DT231" s="69" t="s">
        <v>49</v>
      </c>
      <c r="DU231" s="69"/>
      <c r="DV231" s="87"/>
      <c r="DW231" s="87"/>
      <c r="DX231" s="87"/>
      <c r="DY231" s="87"/>
      <c r="DZ231" s="87"/>
      <c r="EA231" s="359" t="str">
        <f t="shared" si="160"/>
        <v>207</v>
      </c>
      <c r="EB231" s="359">
        <v>207</v>
      </c>
      <c r="EC231" s="88"/>
      <c r="ED231" s="88"/>
      <c r="EE231" s="88" t="e">
        <f>IF(CX230=#REF!,"gleich","ungleich")</f>
        <v>#REF!</v>
      </c>
      <c r="EF231" s="186"/>
      <c r="EG231" s="186"/>
      <c r="EH231" s="186"/>
      <c r="EI231" s="186"/>
      <c r="EJ231" s="186"/>
      <c r="EK231" s="186"/>
      <c r="EL231" s="186"/>
      <c r="EM231" s="173"/>
      <c r="EN231" s="186"/>
      <c r="EO231" s="186"/>
      <c r="EP231" s="724"/>
      <c r="EQ231" s="382" t="s">
        <v>6100</v>
      </c>
      <c r="ER231" s="382" t="s">
        <v>6100</v>
      </c>
      <c r="ES231" s="382"/>
      <c r="ET231" s="108"/>
      <c r="EU231" s="182" t="str">
        <f t="shared" si="161"/>
        <v>ANA Mª SANCHEZ RAMIREZ, ES_75223456R_sinv.pdf</v>
      </c>
    </row>
    <row r="232" spans="1:151" ht="76.5">
      <c r="A232" s="1005" t="s">
        <v>3910</v>
      </c>
      <c r="B232" s="638" t="s">
        <v>4851</v>
      </c>
      <c r="C232" s="338" t="s">
        <v>898</v>
      </c>
      <c r="D232" s="182" t="s">
        <v>3911</v>
      </c>
      <c r="E232" s="186" t="s">
        <v>3912</v>
      </c>
      <c r="F232" s="182" t="s">
        <v>899</v>
      </c>
      <c r="G232" s="182"/>
      <c r="H232" s="182"/>
      <c r="I232" s="182"/>
      <c r="J232" s="191" t="s">
        <v>766</v>
      </c>
      <c r="K232" s="182" t="s">
        <v>3913</v>
      </c>
      <c r="L232" s="571" t="s">
        <v>3914</v>
      </c>
      <c r="M232" s="181" t="s">
        <v>3915</v>
      </c>
      <c r="N232" s="847"/>
      <c r="O232" s="191"/>
      <c r="P232" s="261">
        <v>13</v>
      </c>
      <c r="Q232" s="539">
        <v>100</v>
      </c>
      <c r="R232" s="540">
        <v>2600</v>
      </c>
      <c r="S232" s="338"/>
      <c r="T232" s="54"/>
      <c r="U232" s="54"/>
      <c r="V232" s="338">
        <v>0</v>
      </c>
      <c r="W232" s="338">
        <v>0</v>
      </c>
      <c r="X232" s="919">
        <v>0.72</v>
      </c>
      <c r="Y232" s="338">
        <v>0</v>
      </c>
      <c r="Z232" s="54"/>
      <c r="AA232" s="54"/>
      <c r="AB232" s="188" t="s">
        <v>4402</v>
      </c>
      <c r="AC232" s="13" t="s">
        <v>898</v>
      </c>
      <c r="AD232" s="811" t="s">
        <v>5691</v>
      </c>
      <c r="AE232" s="723">
        <v>43082</v>
      </c>
      <c r="AG232" s="419"/>
      <c r="AH232" s="927" t="s">
        <v>896</v>
      </c>
      <c r="AI232" s="63" t="s">
        <v>5763</v>
      </c>
      <c r="AJ232" s="63" t="str">
        <f t="shared" si="162"/>
        <v>NO</v>
      </c>
      <c r="AK232" s="64" t="str">
        <f>VLOOKUP(X232,aux!$G$1:$I$22,2,FALSE)</f>
        <v>zero point seven two</v>
      </c>
      <c r="AL232" s="64" t="str">
        <f>VLOOKUP(X232,aux!$G$1:$J$22,4,FALSE)</f>
        <v>null komma sieben zwei</v>
      </c>
      <c r="AM232" s="214">
        <f t="shared" si="141"/>
        <v>72</v>
      </c>
      <c r="AN232" s="214" t="str">
        <f>IF(INT(AM232)=AM232,EnglishNumber(AM232), _xlfn.CONCAT(EnglishNumber(INT(AM232)), " point ", EnglishNumber(ROUND(INT((AM232 - INT(AM232)) * 10),  0)), " ", EnglishNumber(ROUND((AM232 - INT(AM232))*100 - (INT((AM232-INT(AM232))*10)*10), 0))))</f>
        <v>seventy-two</v>
      </c>
      <c r="AO232" s="214" t="str">
        <f>IF(INT(AM232)=AM232,FctZahl_In_Worten(AM232), _xlfn.CONCAT(FctZahl_In_Worten(INT(AM232)), " komma ", FctZahl_In_Worten(ROUND(INT((AM232 - INT(AM232)) * 10),  0)), " ", FctZahl_In_Worten(ROUND((AM232 - INT(AM232))*100 - (INT((AM232-INT(AM232))*10)*10), 0))))</f>
        <v>zweiundsiebzig</v>
      </c>
      <c r="AP232" s="64" t="str">
        <f>EnglishNumber(Q232)</f>
        <v>one hundred</v>
      </c>
      <c r="AQ232" s="64" t="str">
        <f>FctZahl_In_Worten(Q232)</f>
        <v>einhundert</v>
      </c>
      <c r="AR232" s="64" t="str">
        <f>FctZahl_In_Worten(R232)</f>
        <v>zweitausendsechshundert</v>
      </c>
      <c r="AS232" s="64" t="str">
        <f>EnglishNumber(V232)</f>
        <v>zero</v>
      </c>
      <c r="AT232" s="64" t="str">
        <f>EnglishNumber(W232)</f>
        <v>zero</v>
      </c>
      <c r="AU232" s="64" t="str">
        <f t="shared" si="142"/>
        <v>For</v>
      </c>
      <c r="AV232" s="49" t="str">
        <f t="shared" si="178"/>
        <v>Ralf Ax, Geschäftsführer</v>
      </c>
      <c r="AW232" s="65" t="str">
        <f t="shared" si="144"/>
        <v>DE_118085492_CPA_EN</v>
      </c>
      <c r="AX232" s="65" t="str">
        <f t="shared" si="145"/>
        <v>DE_118085492_DoT_EN</v>
      </c>
      <c r="AY232" s="65" t="str">
        <f t="shared" si="146"/>
        <v>DE_118085492_Dis_EN</v>
      </c>
      <c r="AZ232" s="65" t="str">
        <f t="shared" si="147"/>
        <v>DE_118085492_CPA_DE</v>
      </c>
      <c r="BA232" s="65" t="str">
        <f t="shared" si="148"/>
        <v>DE_118085492_DoT_DE</v>
      </c>
      <c r="BB232" s="65" t="str">
        <f t="shared" si="149"/>
        <v>DE_118085492_CPA_ES</v>
      </c>
      <c r="BC232" s="215" t="str">
        <f t="shared" si="150"/>
        <v>DE_118085492_DoT_ES</v>
      </c>
      <c r="BD232" s="65" t="str">
        <f t="shared" si="151"/>
        <v>Andresen &amp; Jochimsen GmbH &amp; Co KG</v>
      </c>
      <c r="BE232" s="64" t="str">
        <f>VLOOKUP(C232,aux!$A$1:$B$260,2,FALSE)</f>
        <v>Germany</v>
      </c>
      <c r="BF232" s="64" t="str">
        <f>VLOOKUP(C232,aux!$A$1:$C$260,3,FALSE)</f>
        <v>Deutschland</v>
      </c>
      <c r="BG232" s="66" t="str">
        <f t="shared" si="152"/>
        <v>represented by  Ralf Ax, Geschäftsführer</v>
      </c>
      <c r="BH232" s="66" t="str">
        <f t="shared" si="163"/>
        <v>representado por Ralf Ax, Geschäftsführer</v>
      </c>
      <c r="BI232" s="66">
        <f t="shared" si="177"/>
        <v>1</v>
      </c>
      <c r="BJ232" s="119" t="str">
        <f t="shared" si="175"/>
        <v/>
      </c>
      <c r="BK232" s="119" t="str">
        <f t="shared" si="176"/>
        <v/>
      </c>
      <c r="BL232" s="66" t="str">
        <f t="shared" si="164"/>
        <v/>
      </c>
      <c r="BM232" s="66" t="str">
        <f t="shared" si="165"/>
        <v/>
      </c>
      <c r="BN232" s="66" t="str">
        <f t="shared" si="166"/>
        <v/>
      </c>
      <c r="BO232" s="66" t="str">
        <f t="shared" si="167"/>
        <v/>
      </c>
      <c r="BP232" s="216" t="str">
        <f>VLOOKUP(X232,aux!$G$1:$I$22,3,FALSE)</f>
        <v>cero coma siete dos</v>
      </c>
      <c r="BQ232" s="66" t="str">
        <f t="shared" si="168"/>
        <v>Por</v>
      </c>
      <c r="BR232" s="66" t="str">
        <f>VLOOKUP(C232,aux!$D$1:$E$307,2,FALSE)</f>
        <v>Alemania</v>
      </c>
      <c r="BS232" s="66" t="str">
        <f t="shared" si="169"/>
        <v>Ciento</v>
      </c>
      <c r="BT232" s="66" t="str">
        <f t="shared" si="170"/>
        <v>Cero</v>
      </c>
      <c r="BU232" s="66" t="str">
        <f t="shared" si="171"/>
        <v>Cero</v>
      </c>
      <c r="BV232" s="137"/>
      <c r="BW232" s="51"/>
      <c r="BX232" s="315"/>
      <c r="BY232" s="148"/>
      <c r="BZ232" s="315"/>
      <c r="CA232" s="1112"/>
      <c r="CB232" s="805">
        <v>43059</v>
      </c>
      <c r="CC232" s="805">
        <v>43062</v>
      </c>
      <c r="CD232" s="806" t="s">
        <v>2233</v>
      </c>
      <c r="CE232" s="805">
        <v>43062</v>
      </c>
      <c r="CF232" s="806" t="s">
        <v>2233</v>
      </c>
      <c r="CG232" s="805">
        <v>43076</v>
      </c>
      <c r="CH232" s="497"/>
      <c r="CI232" s="155"/>
      <c r="CJ232" s="54"/>
      <c r="CK232" s="54"/>
      <c r="CL232" s="102" t="str">
        <f t="shared" si="154"/>
        <v>Andresen &amp; Jochimsen GmbH &amp; Co KG_ DE_118085492_DOT_DE_2sig</v>
      </c>
      <c r="CM232" s="102" t="str">
        <f t="shared" si="155"/>
        <v>Andresen &amp; Jochimsen GmbH &amp; Co KG_DE_118085492_CPA_DE_2sig</v>
      </c>
      <c r="CN232" s="102" t="str">
        <f t="shared" si="156"/>
        <v>Andresen &amp; Jochimsen GmbH &amp; Co KG_ DE_118085492_DOT_DE_2sig_stamped</v>
      </c>
      <c r="CO232" s="102" t="str">
        <f t="shared" si="157"/>
        <v>Andresen &amp; Jochimsen GmbH &amp; Co KG_DE_118085492_DOT_DE_o</v>
      </c>
      <c r="CP232" s="102" t="str">
        <f t="shared" si="158"/>
        <v>Andresen &amp; Jochimsen GmbH &amp; Co KG_DE_118085492_DOT_DE_o_stamped</v>
      </c>
      <c r="CQ232" s="102" t="str">
        <f t="shared" si="159"/>
        <v>Andresen &amp; Jochimsen GmbH &amp; Co KG_DE_118085492_powers</v>
      </c>
      <c r="CR232" s="54"/>
      <c r="CS232" s="54"/>
      <c r="CT232" s="54"/>
      <c r="CU232" s="148">
        <f t="shared" si="139"/>
        <v>0</v>
      </c>
      <c r="CV232" s="54"/>
      <c r="CW232" s="54"/>
      <c r="CX232" s="124"/>
      <c r="CY232" s="160"/>
      <c r="CZ232" s="160"/>
      <c r="DA232" s="321"/>
      <c r="DB232" s="321"/>
      <c r="DC232" s="160"/>
      <c r="DD232" s="160"/>
      <c r="DE232" s="321"/>
      <c r="DF232" s="321"/>
      <c r="DG232" s="54"/>
      <c r="DH232" s="54"/>
      <c r="DI232" s="54"/>
      <c r="DJ232" s="321"/>
      <c r="DK232" s="321"/>
      <c r="DL232" s="54"/>
      <c r="DM232" s="321"/>
      <c r="DN232" s="160"/>
      <c r="DO232" s="321"/>
      <c r="DP232" s="963"/>
      <c r="DQ232" s="902"/>
      <c r="DR232" s="503"/>
      <c r="DS232" s="521"/>
      <c r="DT232" s="88"/>
      <c r="DU232" s="168"/>
      <c r="DV232" s="168"/>
      <c r="DW232" s="168"/>
      <c r="DX232" s="168"/>
      <c r="DY232" s="168"/>
      <c r="DZ232" s="168"/>
      <c r="EA232" s="359" t="str">
        <f t="shared" si="160"/>
        <v>208</v>
      </c>
      <c r="EB232" s="359">
        <v>208</v>
      </c>
      <c r="EC232" s="88"/>
      <c r="ED232" s="88"/>
      <c r="EE232" s="88"/>
      <c r="EF232" s="186" t="s">
        <v>4264</v>
      </c>
      <c r="EG232" s="186" t="s">
        <v>3910</v>
      </c>
      <c r="EH232" s="186" t="s">
        <v>4966</v>
      </c>
      <c r="EI232" s="186" t="s">
        <v>4967</v>
      </c>
      <c r="EJ232" s="186">
        <v>21</v>
      </c>
      <c r="EK232" s="186">
        <v>0</v>
      </c>
      <c r="EL232" s="186" t="s">
        <v>3594</v>
      </c>
      <c r="EM232" s="173">
        <v>22525</v>
      </c>
      <c r="EN232" s="173">
        <v>0</v>
      </c>
      <c r="EO232" s="173">
        <v>0</v>
      </c>
      <c r="EP232" s="498" t="s">
        <v>3913</v>
      </c>
      <c r="EQ232" s="258" t="s">
        <v>6095</v>
      </c>
      <c r="ER232" s="258" t="s">
        <v>6114</v>
      </c>
      <c r="ES232" s="258"/>
      <c r="ET232" s="108"/>
      <c r="EU232" s="182" t="str">
        <f t="shared" si="161"/>
        <v>Andresen &amp; Jochimsen GmbH &amp; Co. KG, DE_118085492_sinv.pdf</v>
      </c>
    </row>
    <row r="233" spans="1:151" ht="156">
      <c r="A233" s="1005" t="s">
        <v>6241</v>
      </c>
      <c r="B233" s="638" t="s">
        <v>4852</v>
      </c>
      <c r="C233" s="338" t="s">
        <v>898</v>
      </c>
      <c r="D233" s="182" t="s">
        <v>3917</v>
      </c>
      <c r="E233" s="186" t="s">
        <v>3918</v>
      </c>
      <c r="F233" s="182" t="s">
        <v>5461</v>
      </c>
      <c r="G233" s="182" t="s">
        <v>6294</v>
      </c>
      <c r="H233" s="182" t="s">
        <v>5461</v>
      </c>
      <c r="I233" s="182"/>
      <c r="J233" s="191" t="s">
        <v>6292</v>
      </c>
      <c r="K233" s="182" t="s">
        <v>3919</v>
      </c>
      <c r="L233" s="571" t="s">
        <v>3920</v>
      </c>
      <c r="M233" s="199"/>
      <c r="N233" s="847"/>
      <c r="O233" s="191"/>
      <c r="P233" s="261">
        <v>5</v>
      </c>
      <c r="Q233" s="539">
        <v>100</v>
      </c>
      <c r="R233" s="540">
        <v>1000</v>
      </c>
      <c r="S233" s="338"/>
      <c r="T233" s="54"/>
      <c r="U233" s="54"/>
      <c r="V233" s="338">
        <v>0</v>
      </c>
      <c r="W233" s="338">
        <v>0</v>
      </c>
      <c r="X233" s="919">
        <v>0.72</v>
      </c>
      <c r="Y233" s="338">
        <v>0</v>
      </c>
      <c r="Z233" s="54"/>
      <c r="AA233" s="54"/>
      <c r="AB233" s="188" t="s">
        <v>4402</v>
      </c>
      <c r="AC233" s="13" t="s">
        <v>898</v>
      </c>
      <c r="AD233" s="811" t="s">
        <v>5691</v>
      </c>
      <c r="AE233" s="723">
        <v>43082</v>
      </c>
      <c r="AF233" s="191" t="s">
        <v>6246</v>
      </c>
      <c r="AG233" s="419"/>
      <c r="AH233" s="927" t="s">
        <v>896</v>
      </c>
      <c r="AI233" s="63" t="s">
        <v>5763</v>
      </c>
      <c r="AJ233" s="63" t="str">
        <f t="shared" si="162"/>
        <v>NO</v>
      </c>
      <c r="AK233" s="64" t="str">
        <f>VLOOKUP(X233,aux!$G$1:$I$22,2,FALSE)</f>
        <v>zero point seven two</v>
      </c>
      <c r="AL233" s="64" t="str">
        <f>VLOOKUP(X233,aux!$G$1:$J$22,4,FALSE)</f>
        <v>null komma sieben zwei</v>
      </c>
      <c r="AM233" s="214">
        <f t="shared" si="141"/>
        <v>72</v>
      </c>
      <c r="AN233" s="214" t="str">
        <f>IF(INT(AM233)=AM233,EnglishNumber(AM233), _xlfn.CONCAT(EnglishNumber(INT(AM233)), " point ", EnglishNumber(ROUND(INT((AM233 - INT(AM233)) * 10),  0)), " ", EnglishNumber(ROUND((AM233 - INT(AM233))*100 - (INT((AM233-INT(AM233))*10)*10), 0))))</f>
        <v>seventy-two</v>
      </c>
      <c r="AO233" s="214" t="str">
        <f>IF(INT(AM233)=AM233,FctZahl_In_Worten(AM233), _xlfn.CONCAT(FctZahl_In_Worten(INT(AM233)), " komma ", FctZahl_In_Worten(ROUND(INT((AM233 - INT(AM233)) * 10),  0)), " ", FctZahl_In_Worten(ROUND((AM233 - INT(AM233))*100 - (INT((AM233-INT(AM233))*10)*10), 0))))</f>
        <v>zweiundsiebzig</v>
      </c>
      <c r="AP233" s="64" t="str">
        <f>EnglishNumber(Q233)</f>
        <v>one hundred</v>
      </c>
      <c r="AQ233" s="64" t="str">
        <f>FctZahl_In_Worten(Q233)</f>
        <v>einhundert</v>
      </c>
      <c r="AR233" s="64" t="str">
        <f>FctZahl_In_Worten(R233)</f>
        <v>eintausend</v>
      </c>
      <c r="AS233" s="64" t="str">
        <f>EnglishNumber(V233)</f>
        <v>zero</v>
      </c>
      <c r="AT233" s="64" t="str">
        <f>EnglishNumber(W233)</f>
        <v>zero</v>
      </c>
      <c r="AU233" s="64" t="str">
        <f t="shared" si="142"/>
        <v>For</v>
      </c>
      <c r="AV233" s="49" t="str">
        <f t="shared" si="178"/>
        <v>Thorsten Klute, Geschäftsführer ihrer Komplementärin, die Antonius Klute Verwaltungs-GmbH and Antonius Klute, Geschäftsführer ihrer Komplementärin, die Antonius Klute Verwaltungs-GmbH</v>
      </c>
      <c r="AW233" s="65" t="str">
        <f t="shared" si="144"/>
        <v>DE_125916150_CPA_EN</v>
      </c>
      <c r="AX233" s="65" t="str">
        <f t="shared" si="145"/>
        <v>DE_125916150_DoT_EN</v>
      </c>
      <c r="AY233" s="65" t="str">
        <f t="shared" si="146"/>
        <v>DE_125916150_Dis_EN</v>
      </c>
      <c r="AZ233" s="65" t="str">
        <f t="shared" si="147"/>
        <v>DE_125916150_CPA_DE</v>
      </c>
      <c r="BA233" s="65" t="str">
        <f t="shared" si="148"/>
        <v>DE_125916150_DoT_DE</v>
      </c>
      <c r="BB233" s="65" t="str">
        <f t="shared" si="149"/>
        <v>DE_125916150_CPA_ES</v>
      </c>
      <c r="BC233" s="215" t="str">
        <f t="shared" si="150"/>
        <v>DE_125916150_DoT_ES</v>
      </c>
      <c r="BD233" s="65" t="str">
        <f t="shared" si="151"/>
        <v>Antonius Klute GmbH &amp; Co KG Holzhandel</v>
      </c>
      <c r="BE233" s="64" t="str">
        <f>VLOOKUP(C233,aux!$A$1:$B$260,2,FALSE)</f>
        <v>Germany</v>
      </c>
      <c r="BF233" s="64" t="str">
        <f>VLOOKUP(C233,aux!$A$1:$C$260,3,FALSE)</f>
        <v>Deutschland</v>
      </c>
      <c r="BG233" s="66" t="str">
        <f t="shared" si="152"/>
        <v>represented by  Thorsten Klute, Geschäftsführer ihrer Komplementärin, die Antonius Klute Verwaltungs-GmbH and Antonius Klute, Geschäftsführer ihrer Komplementärin, die Antonius Klute Verwaltungs-GmbH</v>
      </c>
      <c r="BH233" s="66" t="str">
        <f t="shared" si="163"/>
        <v>representado por Thorsten Klute, Geschäftsführer ihrer Komplementärin, die Antonius Klute Verwaltungs-GmbH and Antonius Klute, Geschäftsführer ihrer Komplementärin, die Antonius Klute Verwaltungs-GmbH</v>
      </c>
      <c r="BI233" s="66">
        <f t="shared" si="177"/>
        <v>2</v>
      </c>
      <c r="BJ233" s="119" t="str">
        <f t="shared" si="175"/>
        <v>and its</v>
      </c>
      <c r="BK233" s="119" t="str">
        <f t="shared" si="176"/>
        <v/>
      </c>
      <c r="BL233" s="66" t="str">
        <f t="shared" si="164"/>
        <v>und</v>
      </c>
      <c r="BM233" s="66" t="str">
        <f t="shared" si="165"/>
        <v/>
      </c>
      <c r="BN233" s="66" t="str">
        <f t="shared" si="166"/>
        <v>y su</v>
      </c>
      <c r="BO233" s="66" t="str">
        <f t="shared" si="167"/>
        <v/>
      </c>
      <c r="BP233" s="216" t="str">
        <f>VLOOKUP(X233,aux!$G$1:$I$22,3,FALSE)</f>
        <v>cero coma siete dos</v>
      </c>
      <c r="BQ233" s="66" t="str">
        <f t="shared" si="168"/>
        <v>Por</v>
      </c>
      <c r="BR233" s="66" t="str">
        <f>VLOOKUP(C233,aux!$D$1:$E$307,2,FALSE)</f>
        <v>Alemania</v>
      </c>
      <c r="BS233" s="66" t="str">
        <f t="shared" si="169"/>
        <v>Ciento</v>
      </c>
      <c r="BT233" s="66" t="str">
        <f t="shared" si="170"/>
        <v>Cero</v>
      </c>
      <c r="BU233" s="66" t="str">
        <f t="shared" si="171"/>
        <v>Cero</v>
      </c>
      <c r="BV233" s="137"/>
      <c r="BW233" s="51"/>
      <c r="BX233" s="315"/>
      <c r="BY233" s="148"/>
      <c r="BZ233" s="315"/>
      <c r="CA233" s="1112"/>
      <c r="CB233" s="805">
        <v>43059</v>
      </c>
      <c r="CC233" s="805">
        <v>43068</v>
      </c>
      <c r="CD233" s="434"/>
      <c r="CE233" s="805">
        <v>43068</v>
      </c>
      <c r="CF233" s="434"/>
      <c r="CG233" s="805">
        <v>43076</v>
      </c>
      <c r="CH233" s="497"/>
      <c r="CI233" s="155"/>
      <c r="CJ233" s="54"/>
      <c r="CK233" s="54"/>
      <c r="CL233" s="102" t="str">
        <f t="shared" si="154"/>
        <v>Antonius Klute GmbH &amp; Co KG Holzhandel_ DE_125916150_DOT_DE_2sig</v>
      </c>
      <c r="CM233" s="102" t="str">
        <f t="shared" si="155"/>
        <v>Antonius Klute GmbH &amp; Co KG Holzhandel_DE_125916150_CPA_DE_2sig</v>
      </c>
      <c r="CN233" s="102" t="str">
        <f t="shared" si="156"/>
        <v>Antonius Klute GmbH &amp; Co KG Holzhandel_ DE_125916150_DOT_DE_2sig_stamped</v>
      </c>
      <c r="CO233" s="102" t="str">
        <f t="shared" si="157"/>
        <v>Antonius Klute GmbH &amp; Co KG Holzhandel_DE_125916150_DOT_DE_o</v>
      </c>
      <c r="CP233" s="102" t="str">
        <f t="shared" si="158"/>
        <v>Antonius Klute GmbH &amp; Co KG Holzhandel_DE_125916150_DOT_DE_o_stamped</v>
      </c>
      <c r="CQ233" s="102" t="str">
        <f t="shared" si="159"/>
        <v>Antonius Klute GmbH &amp; Co KG Holzhandel_DE_125916150_powers</v>
      </c>
      <c r="CR233" s="54"/>
      <c r="CS233" s="54"/>
      <c r="CT233" s="54"/>
      <c r="CU233" s="148">
        <f t="shared" si="139"/>
        <v>0</v>
      </c>
      <c r="CV233" s="54"/>
      <c r="CW233" s="54"/>
      <c r="CX233" s="124"/>
      <c r="CY233" s="160"/>
      <c r="CZ233" s="160"/>
      <c r="DA233" s="321"/>
      <c r="DB233" s="321"/>
      <c r="DC233" s="160"/>
      <c r="DD233" s="160"/>
      <c r="DE233" s="321"/>
      <c r="DF233" s="321"/>
      <c r="DG233" s="54"/>
      <c r="DH233" s="54"/>
      <c r="DI233" s="54"/>
      <c r="DJ233" s="321"/>
      <c r="DK233" s="321"/>
      <c r="DL233" s="54"/>
      <c r="DM233" s="321"/>
      <c r="DN233" s="160"/>
      <c r="DO233" s="321"/>
      <c r="DP233" s="338" t="s">
        <v>6247</v>
      </c>
      <c r="DQ233" s="902"/>
      <c r="DR233" s="503"/>
      <c r="DS233" s="521"/>
      <c r="DT233" s="88"/>
      <c r="DU233" s="258" t="s">
        <v>3916</v>
      </c>
      <c r="DV233" s="168"/>
      <c r="DW233" s="168"/>
      <c r="DX233" s="228" t="s">
        <v>6286</v>
      </c>
      <c r="DY233" s="228" t="s">
        <v>6286</v>
      </c>
      <c r="DZ233" s="228"/>
      <c r="EA233" s="359" t="str">
        <f t="shared" si="160"/>
        <v>209</v>
      </c>
      <c r="EB233" s="359">
        <v>209</v>
      </c>
      <c r="EC233" s="88"/>
      <c r="ED233" s="88"/>
      <c r="EE233" s="88"/>
      <c r="EF233" s="186" t="s">
        <v>4264</v>
      </c>
      <c r="EG233" s="186" t="s">
        <v>3916</v>
      </c>
      <c r="EH233" s="186" t="s">
        <v>4968</v>
      </c>
      <c r="EI233" s="186" t="s">
        <v>4969</v>
      </c>
      <c r="EJ233" s="186">
        <v>14</v>
      </c>
      <c r="EK233" s="186">
        <v>0</v>
      </c>
      <c r="EL233" s="186" t="s">
        <v>4970</v>
      </c>
      <c r="EM233" s="173">
        <v>59872</v>
      </c>
      <c r="EN233" s="173">
        <v>0</v>
      </c>
      <c r="EO233" s="173">
        <v>0</v>
      </c>
      <c r="EP233" s="498" t="s">
        <v>3919</v>
      </c>
      <c r="EQ233" s="258" t="s">
        <v>6095</v>
      </c>
      <c r="ER233" s="258" t="s">
        <v>6114</v>
      </c>
      <c r="ES233" s="258"/>
      <c r="ET233" s="108"/>
      <c r="EU233" s="182" t="str">
        <f t="shared" si="161"/>
        <v>Antonius Klute GmbH &amp; Co. KG Holzhandel, DE_125916150_sinv.pdf</v>
      </c>
    </row>
    <row r="234" spans="1:151" ht="89.25">
      <c r="A234" s="1009" t="s">
        <v>4543</v>
      </c>
      <c r="B234" s="638" t="s">
        <v>4552</v>
      </c>
      <c r="C234" s="338" t="s">
        <v>898</v>
      </c>
      <c r="D234" s="182" t="s">
        <v>4544</v>
      </c>
      <c r="E234" s="186" t="s">
        <v>3516</v>
      </c>
      <c r="F234" s="182" t="s">
        <v>899</v>
      </c>
      <c r="G234" s="182"/>
      <c r="H234" s="182"/>
      <c r="I234" s="182" t="s">
        <v>4542</v>
      </c>
      <c r="J234" s="182" t="s">
        <v>4549</v>
      </c>
      <c r="K234" s="182"/>
      <c r="L234" s="571" t="s">
        <v>3699</v>
      </c>
      <c r="N234" s="849"/>
      <c r="O234" s="182"/>
      <c r="P234" s="261">
        <v>0</v>
      </c>
      <c r="Q234" s="539">
        <v>10</v>
      </c>
      <c r="R234" s="540">
        <v>0</v>
      </c>
      <c r="S234" s="338"/>
      <c r="T234" s="54"/>
      <c r="U234" s="54"/>
      <c r="V234" s="338">
        <v>0</v>
      </c>
      <c r="W234" s="338">
        <v>0</v>
      </c>
      <c r="X234" s="919">
        <v>0.72</v>
      </c>
      <c r="Y234" s="338">
        <v>0</v>
      </c>
      <c r="Z234" s="54"/>
      <c r="AA234" s="54"/>
      <c r="AB234" s="186" t="s">
        <v>4502</v>
      </c>
      <c r="AC234" s="13" t="s">
        <v>898</v>
      </c>
      <c r="AD234" s="811" t="s">
        <v>5691</v>
      </c>
      <c r="AE234" s="723">
        <v>43082</v>
      </c>
      <c r="AG234" s="419"/>
      <c r="AH234" s="927" t="s">
        <v>896</v>
      </c>
      <c r="AI234" s="63" t="s">
        <v>5763</v>
      </c>
      <c r="AJ234" s="63" t="str">
        <f t="shared" si="162"/>
        <v>NO</v>
      </c>
      <c r="AK234" s="64" t="str">
        <f>VLOOKUP(X234,aux!$G$1:$I$22,2,FALSE)</f>
        <v>zero point seven two</v>
      </c>
      <c r="AL234" s="64" t="str">
        <f>VLOOKUP(X234,aux!$G$1:$J$22,4,FALSE)</f>
        <v>null komma sieben zwei</v>
      </c>
      <c r="AM234" s="214">
        <f t="shared" si="141"/>
        <v>72</v>
      </c>
      <c r="AN234" s="214" t="str">
        <f>IF(INT(AM234)=AM234,EnglishNumber(AM234), _xlfn.CONCAT(EnglishNumber(INT(AM234)), " point ", EnglishNumber(ROUND(INT((AM234 - INT(AM234)) * 10),  0)), " ", EnglishNumber(ROUND((AM234 - INT(AM234))*100 - (INT((AM234-INT(AM234))*10)*10), 0))))</f>
        <v>seventy-two</v>
      </c>
      <c r="AO234" s="214" t="str">
        <f>IF(INT(AM234)=AM234,FctZahl_In_Worten(AM234), _xlfn.CONCAT(FctZahl_In_Worten(INT(AM234)), " komma ", FctZahl_In_Worten(ROUND(INT((AM234 - INT(AM234)) * 10),  0)), " ", FctZahl_In_Worten(ROUND((AM234 - INT(AM234))*100 - (INT((AM234-INT(AM234))*10)*10), 0))))</f>
        <v>zweiundsiebzig</v>
      </c>
      <c r="AP234" s="64" t="str">
        <f>EnglishNumber(Q234)</f>
        <v>ten</v>
      </c>
      <c r="AQ234" s="64" t="str">
        <f>FctZahl_In_Worten(Q234)</f>
        <v>zehn</v>
      </c>
      <c r="AR234" s="64" t="str">
        <f>FctZahl_In_Worten(R234)</f>
        <v>null</v>
      </c>
      <c r="AS234" s="64" t="str">
        <f>EnglishNumber(V234)</f>
        <v>zero</v>
      </c>
      <c r="AT234" s="64" t="str">
        <f>EnglishNumber(W234)</f>
        <v>zero</v>
      </c>
      <c r="AU234" s="64" t="str">
        <f t="shared" si="142"/>
        <v>For</v>
      </c>
      <c r="AV234" s="49" t="str">
        <f t="shared" si="178"/>
        <v>Axel Weydringer, Geschäftsführer</v>
      </c>
      <c r="AW234" s="65" t="str">
        <f t="shared" si="144"/>
        <v>DE_115381435_CPA_EN</v>
      </c>
      <c r="AX234" s="65" t="str">
        <f t="shared" si="145"/>
        <v>DE_115381435_DoT_EN</v>
      </c>
      <c r="AY234" s="65" t="str">
        <f t="shared" si="146"/>
        <v>DE_115381435_Dis_EN</v>
      </c>
      <c r="AZ234" s="65" t="str">
        <f t="shared" si="147"/>
        <v>DE_115381435_CPA_DE</v>
      </c>
      <c r="BA234" s="65" t="str">
        <f t="shared" si="148"/>
        <v>DE_115381435_DoT_DE</v>
      </c>
      <c r="BB234" s="65" t="str">
        <f t="shared" si="149"/>
        <v>DE_115381435_CPA_ES</v>
      </c>
      <c r="BC234" s="215" t="str">
        <f t="shared" si="150"/>
        <v>DE_115381435_DoT_ES</v>
      </c>
      <c r="BD234" s="65" t="str">
        <f t="shared" si="151"/>
        <v>Bad Harzburger Mineralbrunnen GmbH</v>
      </c>
      <c r="BE234" s="64" t="str">
        <f>VLOOKUP(C234,aux!$A$1:$B$260,2,FALSE)</f>
        <v>Germany</v>
      </c>
      <c r="BF234" s="64" t="str">
        <f>VLOOKUP(C234,aux!$A$1:$C$260,3,FALSE)</f>
        <v>Deutschland</v>
      </c>
      <c r="BG234" s="66" t="str">
        <f t="shared" si="152"/>
        <v>represented by  Axel Weydringer, Geschäftsführer</v>
      </c>
      <c r="BH234" s="66" t="str">
        <f t="shared" si="163"/>
        <v>representado por Axel Weydringer, Geschäftsführer</v>
      </c>
      <c r="BI234" s="66">
        <f t="shared" si="177"/>
        <v>1</v>
      </c>
      <c r="BJ234" s="119" t="str">
        <f t="shared" si="175"/>
        <v/>
      </c>
      <c r="BK234" s="119" t="str">
        <f t="shared" si="176"/>
        <v>and its</v>
      </c>
      <c r="BL234" s="66" t="str">
        <f t="shared" si="164"/>
        <v/>
      </c>
      <c r="BM234" s="66" t="str">
        <f t="shared" si="165"/>
        <v>und</v>
      </c>
      <c r="BN234" s="66" t="str">
        <f t="shared" si="166"/>
        <v/>
      </c>
      <c r="BO234" s="66" t="str">
        <f t="shared" si="167"/>
        <v>y su</v>
      </c>
      <c r="BP234" s="216" t="str">
        <f>VLOOKUP(X234,aux!$G$1:$I$22,3,FALSE)</f>
        <v>cero coma siete dos</v>
      </c>
      <c r="BQ234" s="66" t="str">
        <f t="shared" si="168"/>
        <v>Por</v>
      </c>
      <c r="BR234" s="66" t="str">
        <f>VLOOKUP(C234,aux!$D$1:$E$307,2,FALSE)</f>
        <v>Alemania</v>
      </c>
      <c r="BS234" s="66" t="str">
        <f t="shared" si="169"/>
        <v>Diez</v>
      </c>
      <c r="BT234" s="66" t="str">
        <f t="shared" si="170"/>
        <v>Cero</v>
      </c>
      <c r="BU234" s="66" t="str">
        <f t="shared" si="171"/>
        <v>Cero</v>
      </c>
      <c r="BV234" s="137"/>
      <c r="BW234" s="51"/>
      <c r="BX234" s="315"/>
      <c r="BY234" s="148"/>
      <c r="BZ234" s="315"/>
      <c r="CA234" s="1112"/>
      <c r="CB234" s="805">
        <v>43066</v>
      </c>
      <c r="CC234" s="805">
        <v>43070</v>
      </c>
      <c r="CD234" s="806"/>
      <c r="CE234" s="805">
        <v>43070</v>
      </c>
      <c r="CF234" s="806"/>
      <c r="CG234" s="805">
        <v>43076</v>
      </c>
      <c r="CH234" s="497"/>
      <c r="CI234" s="155"/>
      <c r="CJ234" s="54"/>
      <c r="CK234" s="54"/>
      <c r="CL234" s="102" t="str">
        <f t="shared" si="154"/>
        <v>Bad Harzburger Mineralbrunnen GmbH_ DE_115381435_DOT_DE_2sig</v>
      </c>
      <c r="CM234" s="102" t="str">
        <f t="shared" si="155"/>
        <v>Bad Harzburger Mineralbrunnen GmbH_DE_115381435_CPA_DE_2sig</v>
      </c>
      <c r="CN234" s="102" t="str">
        <f t="shared" si="156"/>
        <v>Bad Harzburger Mineralbrunnen GmbH_ DE_115381435_DOT_DE_2sig_stamped</v>
      </c>
      <c r="CO234" s="102" t="str">
        <f t="shared" si="157"/>
        <v>Bad Harzburger Mineralbrunnen GmbH_DE_115381435_DOT_DE_o</v>
      </c>
      <c r="CP234" s="102" t="str">
        <f t="shared" si="158"/>
        <v>Bad Harzburger Mineralbrunnen GmbH_DE_115381435_DOT_DE_o_stamped</v>
      </c>
      <c r="CQ234" s="102" t="str">
        <f t="shared" si="159"/>
        <v>Bad Harzburger Mineralbrunnen GmbH_DE_115381435_powers</v>
      </c>
      <c r="CR234" s="54"/>
      <c r="CS234" s="54"/>
      <c r="CT234" s="54"/>
      <c r="CU234" s="148">
        <f t="shared" si="139"/>
        <v>0</v>
      </c>
      <c r="CV234" s="54"/>
      <c r="CW234" s="54"/>
      <c r="CX234" s="124"/>
      <c r="CY234" s="160"/>
      <c r="CZ234" s="160"/>
      <c r="DA234" s="321"/>
      <c r="DB234" s="321"/>
      <c r="DC234" s="160"/>
      <c r="DD234" s="160"/>
      <c r="DE234" s="321"/>
      <c r="DF234" s="321"/>
      <c r="DG234" s="54"/>
      <c r="DH234" s="54"/>
      <c r="DI234" s="54"/>
      <c r="DJ234" s="321"/>
      <c r="DK234" s="321"/>
      <c r="DL234" s="54"/>
      <c r="DM234" s="321"/>
      <c r="DN234" s="160"/>
      <c r="DO234" s="321"/>
      <c r="DP234" s="963"/>
      <c r="DQ234" s="902"/>
      <c r="DR234" s="503"/>
      <c r="DS234" s="521"/>
      <c r="DT234" s="88"/>
      <c r="DU234" s="168"/>
      <c r="DV234" s="168"/>
      <c r="DW234" s="168"/>
      <c r="DX234" s="168"/>
      <c r="DY234" s="168"/>
      <c r="DZ234" s="168"/>
      <c r="EA234" s="359" t="str">
        <f t="shared" si="160"/>
        <v>210</v>
      </c>
      <c r="EB234" s="359">
        <v>210</v>
      </c>
      <c r="EC234" s="88"/>
      <c r="ED234" s="88"/>
      <c r="EE234" s="88"/>
      <c r="EF234" s="186"/>
      <c r="EG234" s="186" t="s">
        <v>4543</v>
      </c>
      <c r="EH234" s="186" t="s">
        <v>3516</v>
      </c>
      <c r="EI234" s="186" t="s">
        <v>4974</v>
      </c>
      <c r="EJ234" s="186" t="s">
        <v>4975</v>
      </c>
      <c r="EK234" s="186">
        <v>0</v>
      </c>
      <c r="EL234" s="186" t="s">
        <v>4976</v>
      </c>
      <c r="EM234" s="173" t="s">
        <v>4977</v>
      </c>
      <c r="EN234" s="173">
        <v>0</v>
      </c>
      <c r="EO234" s="173">
        <v>0</v>
      </c>
      <c r="EP234" s="950">
        <v>0</v>
      </c>
      <c r="EQ234" s="182" t="s">
        <v>6086</v>
      </c>
      <c r="ER234" s="182" t="s">
        <v>6119</v>
      </c>
      <c r="ES234" s="182"/>
      <c r="ET234" s="108"/>
      <c r="EU234" s="182" t="str">
        <f t="shared" si="161"/>
        <v>Bad Harzburger Mineralbrunnen GmbH, DE_115381435_sinv.pdf</v>
      </c>
    </row>
    <row r="235" spans="1:151" ht="76.5">
      <c r="A235" s="1010" t="s">
        <v>3395</v>
      </c>
      <c r="B235" s="694" t="s">
        <v>4785</v>
      </c>
      <c r="C235" s="338" t="s">
        <v>898</v>
      </c>
      <c r="D235" s="201" t="s">
        <v>3437</v>
      </c>
      <c r="E235" s="190" t="s">
        <v>3480</v>
      </c>
      <c r="F235" s="258" t="s">
        <v>3476</v>
      </c>
      <c r="G235" s="258"/>
      <c r="H235" s="258"/>
      <c r="I235" s="258"/>
      <c r="J235" s="191"/>
      <c r="K235" s="190" t="s">
        <v>3524</v>
      </c>
      <c r="L235" s="571" t="s">
        <v>3657</v>
      </c>
      <c r="M235" s="201"/>
      <c r="N235" s="847"/>
      <c r="O235" s="384"/>
      <c r="P235" s="126">
        <v>23</v>
      </c>
      <c r="Q235" s="539">
        <v>100</v>
      </c>
      <c r="R235" s="540">
        <v>4600</v>
      </c>
      <c r="S235" s="338"/>
      <c r="T235" s="100"/>
      <c r="U235" s="100"/>
      <c r="V235" s="425">
        <v>0</v>
      </c>
      <c r="W235" s="425">
        <v>0</v>
      </c>
      <c r="X235" s="919">
        <v>0.72</v>
      </c>
      <c r="Y235" s="425">
        <v>2.5</v>
      </c>
      <c r="Z235" s="101"/>
      <c r="AA235" s="101"/>
      <c r="AB235" s="188" t="s">
        <v>4402</v>
      </c>
      <c r="AC235" s="13" t="s">
        <v>898</v>
      </c>
      <c r="AD235" s="811" t="s">
        <v>5691</v>
      </c>
      <c r="AE235" s="723">
        <v>43082</v>
      </c>
      <c r="AG235" s="419"/>
      <c r="AH235" s="927" t="s">
        <v>896</v>
      </c>
      <c r="AI235" s="63" t="s">
        <v>5763</v>
      </c>
      <c r="AJ235" s="63" t="str">
        <f t="shared" si="162"/>
        <v>NO</v>
      </c>
      <c r="AK235" s="64" t="str">
        <f>VLOOKUP(X235,aux!$G$1:$I$22,2,FALSE)</f>
        <v>zero point seven two</v>
      </c>
      <c r="AL235" s="64" t="str">
        <f>VLOOKUP(X235,aux!$G$1:$J$22,4,FALSE)</f>
        <v>null komma sieben zwei</v>
      </c>
      <c r="AM235" s="214">
        <f t="shared" si="141"/>
        <v>72</v>
      </c>
      <c r="AN235" s="214" t="str">
        <f>IF(INT(AM235)=AM235,EnglishNumber(AM235), _xlfn.CONCAT(EnglishNumber(INT(AM235)), " point ", EnglishNumber(ROUND(INT((AM235 - INT(AM235)) * 10),  0)), " ", EnglishNumber(ROUND((AM235 - INT(AM235))*100 - (INT((AM235-INT(AM235))*10)*10), 0))))</f>
        <v>seventy-two</v>
      </c>
      <c r="AO235" s="214" t="str">
        <f>IF(INT(AM235)=AM235,FctZahl_In_Worten(AM235), _xlfn.CONCAT(FctZahl_In_Worten(INT(AM235)), " komma ", FctZahl_In_Worten(ROUND(INT((AM235 - INT(AM235)) * 10),  0)), " ", FctZahl_In_Worten(ROUND((AM235 - INT(AM235))*100 - (INT((AM235-INT(AM235))*10)*10), 0))))</f>
        <v>zweiundsiebzig</v>
      </c>
      <c r="AP235" s="64" t="str">
        <f>EnglishNumber(Q235)</f>
        <v>one hundred</v>
      </c>
      <c r="AQ235" s="64" t="str">
        <f>FctZahl_In_Worten(Q235)</f>
        <v>einhundert</v>
      </c>
      <c r="AR235" s="64" t="str">
        <f>FctZahl_In_Worten(R235)</f>
        <v>viertausendsechshundert</v>
      </c>
      <c r="AS235" s="64" t="str">
        <f>EnglishNumber(V235)</f>
        <v>zero</v>
      </c>
      <c r="AT235" s="64" t="str">
        <f>EnglishNumber(W235)</f>
        <v>zero</v>
      </c>
      <c r="AU235" s="64" t="str">
        <f t="shared" si="142"/>
        <v>For</v>
      </c>
      <c r="AV235" s="49" t="str">
        <f t="shared" si="178"/>
        <v>Christian Rasch, Alleinvorstand</v>
      </c>
      <c r="AW235" s="65" t="str">
        <f t="shared" si="144"/>
        <v>DE_142831775_CPA_EN</v>
      </c>
      <c r="AX235" s="65" t="str">
        <f t="shared" si="145"/>
        <v>DE_142831775_DoT_EN</v>
      </c>
      <c r="AY235" s="65" t="str">
        <f t="shared" si="146"/>
        <v>DE_142831775_Dis_EN</v>
      </c>
      <c r="AZ235" s="65" t="str">
        <f t="shared" si="147"/>
        <v>DE_142831775_CPA_DE</v>
      </c>
      <c r="BA235" s="65" t="str">
        <f t="shared" si="148"/>
        <v>DE_142831775_DoT_DE</v>
      </c>
      <c r="BB235" s="65" t="str">
        <f t="shared" si="149"/>
        <v>DE_142831775_CPA_ES</v>
      </c>
      <c r="BC235" s="215" t="str">
        <f t="shared" si="150"/>
        <v>DE_142831775_DoT_ES</v>
      </c>
      <c r="BD235" s="65" t="str">
        <f t="shared" si="151"/>
        <v>Badische Staatsbrauerei Rothaus AG</v>
      </c>
      <c r="BE235" s="64" t="str">
        <f>VLOOKUP(C235,aux!$A$1:$B$260,2,FALSE)</f>
        <v>Germany</v>
      </c>
      <c r="BF235" s="64" t="str">
        <f>VLOOKUP(C235,aux!$A$1:$C$260,3,FALSE)</f>
        <v>Deutschland</v>
      </c>
      <c r="BG235" s="66" t="str">
        <f t="shared" si="152"/>
        <v>represented by  Christian Rasch, Alleinvorstand</v>
      </c>
      <c r="BH235" s="66" t="str">
        <f t="shared" si="163"/>
        <v>representado por Christian Rasch, Alleinvorstand</v>
      </c>
      <c r="BI235" s="66">
        <f t="shared" si="177"/>
        <v>1</v>
      </c>
      <c r="BJ235" s="119" t="str">
        <f t="shared" si="175"/>
        <v/>
      </c>
      <c r="BK235" s="119" t="str">
        <f t="shared" si="176"/>
        <v/>
      </c>
      <c r="BL235" s="66" t="str">
        <f t="shared" si="164"/>
        <v/>
      </c>
      <c r="BM235" s="66" t="str">
        <f t="shared" si="165"/>
        <v/>
      </c>
      <c r="BN235" s="66" t="str">
        <f t="shared" si="166"/>
        <v/>
      </c>
      <c r="BO235" s="66" t="str">
        <f t="shared" si="167"/>
        <v/>
      </c>
      <c r="BP235" s="216" t="str">
        <f>VLOOKUP(X235,aux!$G$1:$I$22,3,FALSE)</f>
        <v>cero coma siete dos</v>
      </c>
      <c r="BQ235" s="66" t="str">
        <f t="shared" si="168"/>
        <v>Por</v>
      </c>
      <c r="BR235" s="66" t="str">
        <f>VLOOKUP(C235,aux!$D$1:$E$307,2,FALSE)</f>
        <v>Alemania</v>
      </c>
      <c r="BS235" s="66" t="str">
        <f t="shared" si="169"/>
        <v>Ciento</v>
      </c>
      <c r="BT235" s="66" t="str">
        <f t="shared" si="170"/>
        <v>Cero</v>
      </c>
      <c r="BU235" s="66" t="str">
        <f t="shared" si="171"/>
        <v>Cero</v>
      </c>
      <c r="BV235" s="137"/>
      <c r="BW235" s="51"/>
      <c r="BX235" s="315"/>
      <c r="BY235" s="148"/>
      <c r="BZ235" s="315"/>
      <c r="CA235" s="1112"/>
      <c r="CB235" s="805">
        <v>43059</v>
      </c>
      <c r="CC235" s="805">
        <v>43063</v>
      </c>
      <c r="CD235" s="806"/>
      <c r="CE235" s="805">
        <v>43063</v>
      </c>
      <c r="CF235" s="806"/>
      <c r="CG235" s="805">
        <v>43076</v>
      </c>
      <c r="CH235" s="497"/>
      <c r="CI235" s="155"/>
      <c r="CJ235" s="54"/>
      <c r="CK235" s="54"/>
      <c r="CL235" s="102" t="str">
        <f t="shared" si="154"/>
        <v>Badische Staatsbrauerei Rothaus AG_ DE_142831775_DOT_DE_2sig</v>
      </c>
      <c r="CM235" s="102" t="str">
        <f t="shared" si="155"/>
        <v>Badische Staatsbrauerei Rothaus AG_DE_142831775_CPA_DE_2sig</v>
      </c>
      <c r="CN235" s="102" t="str">
        <f t="shared" si="156"/>
        <v>Badische Staatsbrauerei Rothaus AG_ DE_142831775_DOT_DE_2sig_stamped</v>
      </c>
      <c r="CO235" s="102" t="str">
        <f t="shared" si="157"/>
        <v>Badische Staatsbrauerei Rothaus AG_DE_142831775_DOT_DE_o</v>
      </c>
      <c r="CP235" s="102" t="str">
        <f t="shared" si="158"/>
        <v>Badische Staatsbrauerei Rothaus AG_DE_142831775_DOT_DE_o_stamped</v>
      </c>
      <c r="CQ235" s="102" t="str">
        <f t="shared" si="159"/>
        <v>Badische Staatsbrauerei Rothaus AG_DE_142831775_powers</v>
      </c>
      <c r="CR235" s="54"/>
      <c r="CS235" s="54"/>
      <c r="CT235" s="54"/>
      <c r="CU235" s="148">
        <f t="shared" si="139"/>
        <v>0</v>
      </c>
      <c r="CV235" s="54"/>
      <c r="CW235" s="54"/>
      <c r="CX235" s="152" t="s">
        <v>2233</v>
      </c>
      <c r="CY235" s="159" t="s">
        <v>2233</v>
      </c>
      <c r="CZ235" s="159" t="s">
        <v>2233</v>
      </c>
      <c r="DA235" s="322" t="s">
        <v>2233</v>
      </c>
      <c r="DB235" s="322" t="s">
        <v>2233</v>
      </c>
      <c r="DC235" s="159" t="s">
        <v>2233</v>
      </c>
      <c r="DD235" s="159" t="s">
        <v>2233</v>
      </c>
      <c r="DE235" s="322" t="s">
        <v>2233</v>
      </c>
      <c r="DF235" s="322" t="s">
        <v>2233</v>
      </c>
      <c r="DG235" s="120" t="s">
        <v>2233</v>
      </c>
      <c r="DH235" s="120" t="s">
        <v>2233</v>
      </c>
      <c r="DI235" s="120" t="s">
        <v>2233</v>
      </c>
      <c r="DJ235" s="322" t="s">
        <v>2233</v>
      </c>
      <c r="DK235" s="322"/>
      <c r="DL235" s="120" t="s">
        <v>2233</v>
      </c>
      <c r="DM235" s="322" t="s">
        <v>2233</v>
      </c>
      <c r="DN235" s="159" t="s">
        <v>2233</v>
      </c>
      <c r="DO235" s="322" t="s">
        <v>2233</v>
      </c>
      <c r="DP235" s="468" t="s">
        <v>2233</v>
      </c>
      <c r="DQ235" s="970"/>
      <c r="DR235" s="504"/>
      <c r="DS235" s="521"/>
      <c r="DT235" s="88"/>
      <c r="DU235" s="168"/>
      <c r="DV235" s="168"/>
      <c r="DW235" s="168"/>
      <c r="DX235" s="168"/>
      <c r="DY235" s="168"/>
      <c r="DZ235" s="168"/>
      <c r="EA235" s="359" t="str">
        <f t="shared" si="160"/>
        <v>211</v>
      </c>
      <c r="EB235" s="359">
        <v>211</v>
      </c>
      <c r="EC235" s="88"/>
      <c r="ED235" s="88"/>
      <c r="EE235" s="88" t="e">
        <f>IF(CX234=#REF!,"gleich","ungleich")</f>
        <v>#REF!</v>
      </c>
      <c r="EF235" s="186" t="s">
        <v>3435</v>
      </c>
      <c r="EG235" s="186" t="s">
        <v>3395</v>
      </c>
      <c r="EH235" s="186" t="s">
        <v>4978</v>
      </c>
      <c r="EI235" s="186" t="s">
        <v>3522</v>
      </c>
      <c r="EJ235" s="186" t="s">
        <v>2238</v>
      </c>
      <c r="EK235" s="186">
        <v>0</v>
      </c>
      <c r="EL235" s="186" t="s">
        <v>3523</v>
      </c>
      <c r="EM235" s="173">
        <v>79865</v>
      </c>
      <c r="EN235" s="173">
        <v>0</v>
      </c>
      <c r="EO235" s="173">
        <v>0</v>
      </c>
      <c r="EP235" s="950" t="s">
        <v>3524</v>
      </c>
      <c r="EQ235" s="201" t="s">
        <v>1050</v>
      </c>
      <c r="ER235" s="201" t="s">
        <v>6117</v>
      </c>
      <c r="ES235" s="201"/>
      <c r="ET235" s="108"/>
      <c r="EU235" s="182" t="str">
        <f t="shared" si="161"/>
        <v>Badische Staatsbrauerei Rothaus AG, DE_142831775_sinv.pdf</v>
      </c>
    </row>
    <row r="236" spans="1:151" ht="72">
      <c r="A236" s="1005" t="s">
        <v>3921</v>
      </c>
      <c r="B236" s="694" t="s">
        <v>4853</v>
      </c>
      <c r="C236" s="338" t="s">
        <v>898</v>
      </c>
      <c r="D236" s="182" t="s">
        <v>3922</v>
      </c>
      <c r="E236" s="186" t="s">
        <v>3923</v>
      </c>
      <c r="F236" s="182" t="s">
        <v>5462</v>
      </c>
      <c r="G236" s="182"/>
      <c r="H236" s="182"/>
      <c r="I236" s="182"/>
      <c r="J236" s="191" t="s">
        <v>766</v>
      </c>
      <c r="K236" s="182">
        <v>15167012467</v>
      </c>
      <c r="L236" s="500" t="s">
        <v>3924</v>
      </c>
      <c r="M236" s="1065"/>
      <c r="N236" s="847"/>
      <c r="O236" s="191"/>
      <c r="P236" s="261">
        <v>16</v>
      </c>
      <c r="Q236" s="539">
        <v>100</v>
      </c>
      <c r="R236" s="540">
        <v>1100</v>
      </c>
      <c r="S236" s="338"/>
      <c r="T236" s="54"/>
      <c r="U236" s="54"/>
      <c r="V236" s="338">
        <v>0</v>
      </c>
      <c r="W236" s="338">
        <v>0</v>
      </c>
      <c r="X236" s="919">
        <v>0.72</v>
      </c>
      <c r="Y236" s="338">
        <v>0</v>
      </c>
      <c r="Z236" s="54"/>
      <c r="AA236" s="54"/>
      <c r="AB236" s="188" t="s">
        <v>4402</v>
      </c>
      <c r="AC236" s="13" t="s">
        <v>898</v>
      </c>
      <c r="AD236" s="811" t="s">
        <v>5691</v>
      </c>
      <c r="AE236" s="723">
        <v>43082</v>
      </c>
      <c r="AG236" s="419"/>
      <c r="AH236" s="927" t="s">
        <v>896</v>
      </c>
      <c r="AI236" s="63" t="s">
        <v>5763</v>
      </c>
      <c r="AJ236" s="63" t="str">
        <f t="shared" si="162"/>
        <v>NO</v>
      </c>
      <c r="AK236" s="64" t="str">
        <f>VLOOKUP(X236,aux!$G$1:$I$22,2,FALSE)</f>
        <v>zero point seven two</v>
      </c>
      <c r="AL236" s="64" t="str">
        <f>VLOOKUP(X236,aux!$G$1:$J$22,4,FALSE)</f>
        <v>null komma sieben zwei</v>
      </c>
      <c r="AM236" s="214">
        <f t="shared" si="141"/>
        <v>72</v>
      </c>
      <c r="AN236" s="214" t="str">
        <f>IF(INT(AM236)=AM236,EnglishNumber(AM236), _xlfn.CONCAT(EnglishNumber(INT(AM236)), " point ", EnglishNumber(ROUND(INT((AM236 - INT(AM236)) * 10),  0)), " ", EnglishNumber(ROUND((AM236 - INT(AM236))*100 - (INT((AM236-INT(AM236))*10)*10), 0))))</f>
        <v>seventy-two</v>
      </c>
      <c r="AO236" s="214" t="str">
        <f>IF(INT(AM236)=AM236,FctZahl_In_Worten(AM236), _xlfn.CONCAT(FctZahl_In_Worten(INT(AM236)), " komma ", FctZahl_In_Worten(ROUND(INT((AM236 - INT(AM236)) * 10),  0)), " ", FctZahl_In_Worten(ROUND((AM236 - INT(AM236))*100 - (INT((AM236-INT(AM236))*10)*10), 0))))</f>
        <v>zweiundsiebzig</v>
      </c>
      <c r="AP236" s="64" t="str">
        <f>EnglishNumber(Q236)</f>
        <v>one hundred</v>
      </c>
      <c r="AQ236" s="64" t="str">
        <f>FctZahl_In_Worten(Q236)</f>
        <v>einhundert</v>
      </c>
      <c r="AR236" s="64" t="str">
        <f>FctZahl_In_Worten(R236)</f>
        <v>eintausendeinhundert</v>
      </c>
      <c r="AS236" s="64" t="str">
        <f>EnglishNumber(V236)</f>
        <v>zero</v>
      </c>
      <c r="AT236" s="64" t="str">
        <f>EnglishNumber(W236)</f>
        <v>zero</v>
      </c>
      <c r="AU236" s="64" t="str">
        <f t="shared" si="142"/>
        <v>For</v>
      </c>
      <c r="AV236" s="49" t="str">
        <f t="shared" si="178"/>
        <v>Ulrich Griesar, Geschäftsführer ihrer Komplementärin, die BECHER &amp; Co. VerwaltungsGmbH</v>
      </c>
      <c r="AW236" s="65" t="str">
        <f t="shared" si="144"/>
        <v>DE_112889198_CPA_EN</v>
      </c>
      <c r="AX236" s="65" t="str">
        <f t="shared" si="145"/>
        <v>DE_112889198_DoT_EN</v>
      </c>
      <c r="AY236" s="65" t="str">
        <f t="shared" si="146"/>
        <v>DE_112889198_Dis_EN</v>
      </c>
      <c r="AZ236" s="65" t="str">
        <f t="shared" si="147"/>
        <v>DE_112889198_CPA_DE</v>
      </c>
      <c r="BA236" s="65" t="str">
        <f t="shared" si="148"/>
        <v>DE_112889198_DoT_DE</v>
      </c>
      <c r="BB236" s="65" t="str">
        <f t="shared" si="149"/>
        <v>DE_112889198_CPA_ES</v>
      </c>
      <c r="BC236" s="215" t="str">
        <f t="shared" si="150"/>
        <v>DE_112889198_DoT_ES</v>
      </c>
      <c r="BD236" s="65" t="str">
        <f t="shared" si="151"/>
        <v>BECHER GmbH &amp; Co KG</v>
      </c>
      <c r="BE236" s="64" t="str">
        <f>VLOOKUP(C236,aux!$A$1:$B$260,2,FALSE)</f>
        <v>Germany</v>
      </c>
      <c r="BF236" s="64" t="str">
        <f>VLOOKUP(C236,aux!$A$1:$C$260,3,FALSE)</f>
        <v>Deutschland</v>
      </c>
      <c r="BG236" s="66" t="str">
        <f t="shared" si="152"/>
        <v>represented by  Ulrich Griesar, Geschäftsführer ihrer Komplementärin, die BECHER &amp; Co. VerwaltungsGmbH</v>
      </c>
      <c r="BH236" s="66" t="str">
        <f t="shared" si="163"/>
        <v>representado por Ulrich Griesar, Geschäftsführer ihrer Komplementärin, die BECHER &amp; Co. VerwaltungsGmbH</v>
      </c>
      <c r="BI236" s="66">
        <f t="shared" si="177"/>
        <v>1</v>
      </c>
      <c r="BJ236" s="119" t="str">
        <f t="shared" si="175"/>
        <v/>
      </c>
      <c r="BK236" s="119" t="str">
        <f t="shared" si="176"/>
        <v/>
      </c>
      <c r="BL236" s="66" t="str">
        <f t="shared" si="164"/>
        <v/>
      </c>
      <c r="BM236" s="66" t="str">
        <f t="shared" si="165"/>
        <v/>
      </c>
      <c r="BN236" s="66" t="str">
        <f t="shared" si="166"/>
        <v/>
      </c>
      <c r="BO236" s="66" t="str">
        <f t="shared" si="167"/>
        <v/>
      </c>
      <c r="BP236" s="216" t="str">
        <f>VLOOKUP(X236,aux!$G$1:$I$22,3,FALSE)</f>
        <v>cero coma siete dos</v>
      </c>
      <c r="BQ236" s="66" t="str">
        <f t="shared" si="168"/>
        <v>Por</v>
      </c>
      <c r="BR236" s="66" t="str">
        <f>VLOOKUP(C236,aux!$D$1:$E$307,2,FALSE)</f>
        <v>Alemania</v>
      </c>
      <c r="BS236" s="66" t="str">
        <f t="shared" si="169"/>
        <v>Ciento</v>
      </c>
      <c r="BT236" s="66" t="str">
        <f t="shared" si="170"/>
        <v>Cero</v>
      </c>
      <c r="BU236" s="66" t="str">
        <f t="shared" si="171"/>
        <v>Cero</v>
      </c>
      <c r="BV236" s="137"/>
      <c r="BW236" s="51"/>
      <c r="BX236" s="315"/>
      <c r="BY236" s="148"/>
      <c r="BZ236" s="315"/>
      <c r="CA236" s="1112"/>
      <c r="CB236" s="805">
        <v>43059</v>
      </c>
      <c r="CC236" s="805">
        <v>43067</v>
      </c>
      <c r="CD236" s="806"/>
      <c r="CE236" s="805">
        <v>43067</v>
      </c>
      <c r="CF236" s="806"/>
      <c r="CG236" s="805">
        <v>43076</v>
      </c>
      <c r="CH236" s="497"/>
      <c r="CI236" s="155"/>
      <c r="CJ236" s="54"/>
      <c r="CK236" s="54"/>
      <c r="CL236" s="102" t="str">
        <f t="shared" si="154"/>
        <v>BECHER GmbH &amp; Co KG_ DE_112889198_DOT_DE_2sig</v>
      </c>
      <c r="CM236" s="102" t="str">
        <f t="shared" si="155"/>
        <v>BECHER GmbH &amp; Co KG_DE_112889198_CPA_DE_2sig</v>
      </c>
      <c r="CN236" s="102" t="str">
        <f t="shared" si="156"/>
        <v>BECHER GmbH &amp; Co KG_ DE_112889198_DOT_DE_2sig_stamped</v>
      </c>
      <c r="CO236" s="102" t="str">
        <f t="shared" si="157"/>
        <v>BECHER GmbH &amp; Co KG_DE_112889198_DOT_DE_o</v>
      </c>
      <c r="CP236" s="102" t="str">
        <f t="shared" si="158"/>
        <v>BECHER GmbH &amp; Co KG_DE_112889198_DOT_DE_o_stamped</v>
      </c>
      <c r="CQ236" s="102" t="str">
        <f t="shared" si="159"/>
        <v>BECHER GmbH &amp; Co KG_DE_112889198_powers</v>
      </c>
      <c r="CR236" s="54"/>
      <c r="CS236" s="54"/>
      <c r="CT236" s="54"/>
      <c r="CU236" s="148">
        <f t="shared" si="139"/>
        <v>0</v>
      </c>
      <c r="CV236" s="54"/>
      <c r="CW236" s="54"/>
      <c r="CX236" s="124"/>
      <c r="CY236" s="160"/>
      <c r="CZ236" s="160"/>
      <c r="DA236" s="321"/>
      <c r="DB236" s="321"/>
      <c r="DC236" s="160"/>
      <c r="DD236" s="160"/>
      <c r="DE236" s="321"/>
      <c r="DF236" s="321"/>
      <c r="DG236" s="54"/>
      <c r="DH236" s="54"/>
      <c r="DI236" s="54"/>
      <c r="DJ236" s="321"/>
      <c r="DK236" s="321"/>
      <c r="DL236" s="54"/>
      <c r="DM236" s="321"/>
      <c r="DN236" s="160"/>
      <c r="DO236" s="321"/>
      <c r="DP236" s="963"/>
      <c r="DQ236" s="902"/>
      <c r="DR236" s="503"/>
      <c r="DS236" s="521"/>
      <c r="DT236" s="88"/>
      <c r="DU236" s="168"/>
      <c r="DV236" s="168"/>
      <c r="DW236" s="168"/>
      <c r="DX236" s="168"/>
      <c r="DY236" s="168"/>
      <c r="DZ236" s="168"/>
      <c r="EA236" s="359" t="str">
        <f t="shared" si="160"/>
        <v>212</v>
      </c>
      <c r="EB236" s="359">
        <v>212</v>
      </c>
      <c r="EC236" s="88"/>
      <c r="ED236" s="88"/>
      <c r="EE236" s="88"/>
      <c r="EF236" s="186" t="s">
        <v>4264</v>
      </c>
      <c r="EG236" s="186" t="s">
        <v>3921</v>
      </c>
      <c r="EH236" s="186" t="s">
        <v>4979</v>
      </c>
      <c r="EI236" s="186" t="s">
        <v>4980</v>
      </c>
      <c r="EJ236" s="186">
        <v>3</v>
      </c>
      <c r="EK236" s="186">
        <v>0</v>
      </c>
      <c r="EL236" s="186" t="s">
        <v>4981</v>
      </c>
      <c r="EM236" s="173">
        <v>65205</v>
      </c>
      <c r="EN236" s="173">
        <v>0</v>
      </c>
      <c r="EO236" s="173">
        <v>0</v>
      </c>
      <c r="EP236" s="950" t="s">
        <v>4982</v>
      </c>
      <c r="EQ236" s="258" t="s">
        <v>6095</v>
      </c>
      <c r="ER236" s="258" t="s">
        <v>6114</v>
      </c>
      <c r="ES236" s="258"/>
      <c r="ET236" s="108"/>
      <c r="EU236" s="182" t="str">
        <f t="shared" si="161"/>
        <v>BECHER GmbH &amp; Co. KG, DE_112889198_sinv.pdf</v>
      </c>
    </row>
    <row r="237" spans="1:151" ht="63.75">
      <c r="A237" s="1000" t="s">
        <v>7492</v>
      </c>
      <c r="B237" s="696" t="s">
        <v>4777</v>
      </c>
      <c r="C237" s="338" t="s">
        <v>898</v>
      </c>
      <c r="D237" s="186" t="s">
        <v>3082</v>
      </c>
      <c r="E237" s="186" t="s">
        <v>3089</v>
      </c>
      <c r="F237" s="186" t="s">
        <v>3084</v>
      </c>
      <c r="G237" s="186"/>
      <c r="H237" s="186"/>
      <c r="I237" s="186" t="s">
        <v>3096</v>
      </c>
      <c r="J237" s="186" t="s">
        <v>3356</v>
      </c>
      <c r="K237" s="191" t="s">
        <v>3090</v>
      </c>
      <c r="L237" s="1177" t="s">
        <v>3091</v>
      </c>
      <c r="M237" s="500" t="s">
        <v>3092</v>
      </c>
      <c r="N237" s="846" t="s">
        <v>3093</v>
      </c>
      <c r="O237" s="191" t="s">
        <v>4935</v>
      </c>
      <c r="P237" s="261">
        <v>0</v>
      </c>
      <c r="Q237" s="539">
        <v>500</v>
      </c>
      <c r="R237" s="540">
        <v>0</v>
      </c>
      <c r="S237" s="338"/>
      <c r="T237" s="43"/>
      <c r="U237" s="43"/>
      <c r="V237" s="425">
        <v>0</v>
      </c>
      <c r="W237" s="425">
        <v>0</v>
      </c>
      <c r="X237" s="919">
        <v>0.75</v>
      </c>
      <c r="Y237" s="425">
        <v>0</v>
      </c>
      <c r="Z237" s="112"/>
      <c r="AA237" s="112"/>
      <c r="AB237" s="188">
        <v>4</v>
      </c>
      <c r="AC237" s="13" t="s">
        <v>7377</v>
      </c>
      <c r="AD237" s="812" t="s">
        <v>40</v>
      </c>
      <c r="AE237" s="723">
        <v>43082</v>
      </c>
      <c r="AF237" s="182" t="s">
        <v>7494</v>
      </c>
      <c r="AG237" s="419" t="s">
        <v>5407</v>
      </c>
      <c r="AH237" s="61" t="s">
        <v>896</v>
      </c>
      <c r="AI237" s="63" t="s">
        <v>5762</v>
      </c>
      <c r="AJ237" s="63" t="str">
        <f t="shared" si="162"/>
        <v>NO</v>
      </c>
      <c r="AK237" s="64" t="str">
        <f>VLOOKUP(X237,aux!$G$1:$I$22,2,FALSE)</f>
        <v>zero point seven five</v>
      </c>
      <c r="AL237" s="64" t="str">
        <f>VLOOKUP(X237,aux!$G$1:$J$22,4,FALSE)</f>
        <v>null komma sieben fünf</v>
      </c>
      <c r="AM237" s="214">
        <f t="shared" si="141"/>
        <v>75</v>
      </c>
      <c r="AN237" s="214" t="str">
        <f>IF(INT(AM237)=AM237,EnglishNumber(AM237), _xlfn.CONCAT(EnglishNumber(INT(AM237)), " point ", EnglishNumber(ROUND(INT((AM237 - INT(AM237)) * 10),  0)), " ", EnglishNumber(ROUND((AM237 - INT(AM237))*100 - (INT((AM237-INT(AM237))*10)*10), 0))))</f>
        <v>seventy-five</v>
      </c>
      <c r="AO237" s="214" t="str">
        <f>IF(INT(AM237)=AM237,FctZahl_In_Worten(AM237), _xlfn.CONCAT(FctZahl_In_Worten(INT(AM237)), " komma ", FctZahl_In_Worten(ROUND(INT((AM237 - INT(AM237)) * 10),  0)), " ", FctZahl_In_Worten(ROUND((AM237 - INT(AM237))*100 - (INT((AM237-INT(AM237))*10)*10), 0))))</f>
        <v>fünfundsiebzig</v>
      </c>
      <c r="AP237" s="64" t="str">
        <f>EnglishNumber(Q237)</f>
        <v>five hundred</v>
      </c>
      <c r="AQ237" s="64" t="str">
        <f>FctZahl_In_Worten(Q237)</f>
        <v>fünfhundert</v>
      </c>
      <c r="AR237" s="64" t="str">
        <f>FctZahl_In_Worten(R237)</f>
        <v>null</v>
      </c>
      <c r="AS237" s="39" t="str">
        <f>EnglishNumber(V237)</f>
        <v>zero</v>
      </c>
      <c r="AT237" s="39" t="str">
        <f>EnglishNumber(W237)</f>
        <v>zero</v>
      </c>
      <c r="AU237" s="39" t="str">
        <f t="shared" si="142"/>
        <v>For</v>
      </c>
      <c r="AV237" s="117" t="str">
        <f t="shared" si="178"/>
        <v>Hermann Bock, Vorstand</v>
      </c>
      <c r="AW237" s="118" t="str">
        <f t="shared" si="144"/>
        <v>DE_812026629_CPA_EN</v>
      </c>
      <c r="AX237" s="118" t="str">
        <f t="shared" si="145"/>
        <v>DE_812026629_DoT_EN</v>
      </c>
      <c r="AY237" s="118" t="str">
        <f t="shared" si="146"/>
        <v>DE_812026629_Dis_EN</v>
      </c>
      <c r="AZ237" s="65" t="str">
        <f t="shared" si="147"/>
        <v>DE_812026629_CPA_DE</v>
      </c>
      <c r="BA237" s="65" t="str">
        <f t="shared" si="148"/>
        <v>DE_812026629_DoT_DE</v>
      </c>
      <c r="BB237" s="65" t="str">
        <f t="shared" si="149"/>
        <v>DE_812026629_CPA_ES</v>
      </c>
      <c r="BC237" s="215" t="str">
        <f t="shared" si="150"/>
        <v>DE_812026629_DoT_ES</v>
      </c>
      <c r="BD237" s="118" t="str">
        <f t="shared" si="151"/>
        <v>Berger Bau SE</v>
      </c>
      <c r="BE237" s="39" t="str">
        <f>VLOOKUP(C237,aux!$A$1:$B$260,2,FALSE)</f>
        <v>Germany</v>
      </c>
      <c r="BF237" s="64" t="str">
        <f>VLOOKUP(C237,aux!$A$1:$C$260,3,FALSE)</f>
        <v>Deutschland</v>
      </c>
      <c r="BG237" s="66" t="str">
        <f t="shared" si="152"/>
        <v>represented by  Hermann Bock, Vorstand</v>
      </c>
      <c r="BH237" s="66" t="str">
        <f t="shared" si="163"/>
        <v>representado por Hermann Bock, Vorstand</v>
      </c>
      <c r="BI237" s="66">
        <f t="shared" si="177"/>
        <v>1</v>
      </c>
      <c r="BJ237" s="119" t="str">
        <f t="shared" si="175"/>
        <v/>
      </c>
      <c r="BK237" s="119" t="str">
        <f t="shared" si="176"/>
        <v>and its</v>
      </c>
      <c r="BL237" s="66" t="str">
        <f t="shared" si="164"/>
        <v/>
      </c>
      <c r="BM237" s="66" t="str">
        <f t="shared" si="165"/>
        <v>und</v>
      </c>
      <c r="BN237" s="66" t="str">
        <f t="shared" si="166"/>
        <v/>
      </c>
      <c r="BO237" s="66" t="str">
        <f t="shared" si="167"/>
        <v>y su</v>
      </c>
      <c r="BP237" s="216" t="str">
        <f>VLOOKUP(X237,aux!$G$1:$I$22,3,FALSE)</f>
        <v>cero coma siete cinco</v>
      </c>
      <c r="BQ237" s="66" t="str">
        <f t="shared" si="168"/>
        <v>Por</v>
      </c>
      <c r="BR237" s="66" t="str">
        <f>VLOOKUP(C237,aux!$D$1:$E$307,2,FALSE)</f>
        <v>Alemania</v>
      </c>
      <c r="BS237" s="66" t="str">
        <f t="shared" si="169"/>
        <v>Quinientos</v>
      </c>
      <c r="BT237" s="66" t="str">
        <f t="shared" si="170"/>
        <v>Cero</v>
      </c>
      <c r="BU237" s="66" t="str">
        <f t="shared" si="171"/>
        <v>Cero</v>
      </c>
      <c r="BV237" s="372" t="s">
        <v>2233</v>
      </c>
      <c r="BW237" s="373" t="s">
        <v>2233</v>
      </c>
      <c r="BX237" s="315">
        <v>43052</v>
      </c>
      <c r="BY237" s="148">
        <v>163000961801</v>
      </c>
      <c r="BZ237" s="315">
        <v>43053</v>
      </c>
      <c r="CA237" s="1112" t="s">
        <v>2233</v>
      </c>
      <c r="CB237" s="805">
        <v>43049</v>
      </c>
      <c r="CC237" s="805">
        <v>43056</v>
      </c>
      <c r="CD237" s="806"/>
      <c r="CE237" s="805">
        <v>43067</v>
      </c>
      <c r="CF237" s="806"/>
      <c r="CG237" s="342">
        <v>43076</v>
      </c>
      <c r="CH237" s="497"/>
      <c r="CI237" s="155"/>
      <c r="CJ237" s="43"/>
      <c r="CK237" s="43"/>
      <c r="CL237" s="102" t="str">
        <f t="shared" si="154"/>
        <v>Berger Bau SE_ DE_812026629_DOT_EN_2sig</v>
      </c>
      <c r="CM237" s="102" t="str">
        <f t="shared" si="155"/>
        <v>Berger Bau SE_DE_812026629_CPA_EN_2sig</v>
      </c>
      <c r="CN237" s="102" t="str">
        <f t="shared" si="156"/>
        <v>Berger Bau SE_ DE_812026629_DOT_EN_2sig_stamped</v>
      </c>
      <c r="CO237" s="102" t="str">
        <f t="shared" si="157"/>
        <v>Berger Bau SE_DE_812026629_DOT_EN_o</v>
      </c>
      <c r="CP237" s="102" t="str">
        <f t="shared" si="158"/>
        <v>Berger Bau SE_DE_812026629_DOT_EN_o_stamped</v>
      </c>
      <c r="CQ237" s="102" t="str">
        <f t="shared" si="159"/>
        <v>Berger Bau SE_DE_812026629_powers</v>
      </c>
      <c r="CR237" s="43"/>
      <c r="CS237" s="43"/>
      <c r="CT237" s="43"/>
      <c r="CU237" s="148">
        <f t="shared" si="139"/>
        <v>11</v>
      </c>
      <c r="CV237" s="43"/>
      <c r="CW237" s="43"/>
      <c r="CX237" s="152" t="s">
        <v>2233</v>
      </c>
      <c r="CY237" s="158" t="s">
        <v>2233</v>
      </c>
      <c r="CZ237" s="158" t="s">
        <v>2233</v>
      </c>
      <c r="DA237" s="318" t="s">
        <v>2233</v>
      </c>
      <c r="DB237" s="318" t="s">
        <v>2233</v>
      </c>
      <c r="DC237" s="158" t="s">
        <v>2233</v>
      </c>
      <c r="DD237" s="158" t="s">
        <v>2233</v>
      </c>
      <c r="DE237" s="318" t="s">
        <v>2233</v>
      </c>
      <c r="DF237" s="318" t="s">
        <v>2233</v>
      </c>
      <c r="DG237" s="96" t="s">
        <v>2233</v>
      </c>
      <c r="DH237" s="96" t="s">
        <v>2233</v>
      </c>
      <c r="DI237" s="96" t="s">
        <v>2233</v>
      </c>
      <c r="DJ237" s="318" t="s">
        <v>2233</v>
      </c>
      <c r="DK237" s="318"/>
      <c r="DL237" s="96" t="s">
        <v>2233</v>
      </c>
      <c r="DM237" s="318" t="s">
        <v>2233</v>
      </c>
      <c r="DN237" s="158" t="s">
        <v>2233</v>
      </c>
      <c r="DO237" s="318" t="s">
        <v>2233</v>
      </c>
      <c r="DP237" s="465" t="s">
        <v>2233</v>
      </c>
      <c r="DQ237" s="940" t="s">
        <v>6048</v>
      </c>
      <c r="DR237" s="503" t="s">
        <v>49</v>
      </c>
      <c r="DS237" s="523"/>
      <c r="DT237" s="61" t="s">
        <v>49</v>
      </c>
      <c r="DU237" s="67" t="s">
        <v>7533</v>
      </c>
      <c r="DV237" s="67"/>
      <c r="DW237" s="67"/>
      <c r="DX237" s="67"/>
      <c r="DY237" s="67"/>
      <c r="DZ237" s="67"/>
      <c r="EA237" s="359" t="str">
        <f t="shared" si="160"/>
        <v>213</v>
      </c>
      <c r="EB237" s="359">
        <v>213</v>
      </c>
      <c r="EC237" s="61"/>
      <c r="ED237" s="61"/>
      <c r="EE237" s="88" t="e">
        <f>IF(CX236=#REF!,"gleich","ungleich")</f>
        <v>#REF!</v>
      </c>
      <c r="EF237" s="186"/>
      <c r="EG237" s="186" t="e">
        <v>#N/A</v>
      </c>
      <c r="EH237" s="186" t="e">
        <v>#N/A</v>
      </c>
      <c r="EI237" s="186" t="e">
        <v>#N/A</v>
      </c>
      <c r="EJ237" s="186" t="e">
        <v>#N/A</v>
      </c>
      <c r="EK237" s="186" t="e">
        <v>#N/A</v>
      </c>
      <c r="EL237" s="186" t="e">
        <v>#N/A</v>
      </c>
      <c r="EM237" s="173" t="e">
        <v>#N/A</v>
      </c>
      <c r="EN237" s="173" t="e">
        <v>#N/A</v>
      </c>
      <c r="EO237" s="173" t="e">
        <v>#N/A</v>
      </c>
      <c r="EP237" s="498" t="e">
        <v>#N/A</v>
      </c>
      <c r="EQ237" s="382" t="s">
        <v>1596</v>
      </c>
      <c r="ER237" s="382" t="s">
        <v>7493</v>
      </c>
      <c r="ES237" s="382"/>
      <c r="ET237" s="108"/>
      <c r="EU237" s="182" t="str">
        <f t="shared" si="161"/>
        <v>Berger Bau SE, DE_812026629_sinv.pdf</v>
      </c>
    </row>
    <row r="238" spans="1:151" ht="63.75">
      <c r="A238" s="1000" t="s">
        <v>7495</v>
      </c>
      <c r="B238" s="696" t="s">
        <v>4776</v>
      </c>
      <c r="C238" s="338" t="s">
        <v>898</v>
      </c>
      <c r="D238" s="191" t="s">
        <v>3082</v>
      </c>
      <c r="E238" s="189" t="s">
        <v>3083</v>
      </c>
      <c r="F238" s="186" t="s">
        <v>3084</v>
      </c>
      <c r="G238" s="186"/>
      <c r="H238" s="186"/>
      <c r="I238" s="191" t="s">
        <v>3096</v>
      </c>
      <c r="J238" s="191" t="s">
        <v>3356</v>
      </c>
      <c r="K238" s="191" t="s">
        <v>3085</v>
      </c>
      <c r="L238" s="1177" t="s">
        <v>3086</v>
      </c>
      <c r="M238" s="500" t="s">
        <v>3087</v>
      </c>
      <c r="N238" s="846" t="s">
        <v>3088</v>
      </c>
      <c r="O238" s="191" t="s">
        <v>4935</v>
      </c>
      <c r="P238" s="261">
        <v>0</v>
      </c>
      <c r="Q238" s="539">
        <v>500</v>
      </c>
      <c r="R238" s="540">
        <v>0</v>
      </c>
      <c r="S238" s="338"/>
      <c r="T238" s="43"/>
      <c r="U238" s="43"/>
      <c r="V238" s="425">
        <v>0</v>
      </c>
      <c r="W238" s="425">
        <v>0</v>
      </c>
      <c r="X238" s="919">
        <v>0.75</v>
      </c>
      <c r="Y238" s="425">
        <v>0</v>
      </c>
      <c r="Z238" s="112"/>
      <c r="AA238" s="112"/>
      <c r="AB238" s="188">
        <v>4</v>
      </c>
      <c r="AC238" s="13" t="s">
        <v>7377</v>
      </c>
      <c r="AD238" s="812" t="s">
        <v>40</v>
      </c>
      <c r="AE238" s="723">
        <v>43082</v>
      </c>
      <c r="AF238" s="182" t="s">
        <v>7496</v>
      </c>
      <c r="AG238" s="419" t="s">
        <v>5407</v>
      </c>
      <c r="AH238" s="61" t="s">
        <v>896</v>
      </c>
      <c r="AI238" s="63" t="s">
        <v>5762</v>
      </c>
      <c r="AJ238" s="63" t="str">
        <f t="shared" si="162"/>
        <v>NO</v>
      </c>
      <c r="AK238" s="64" t="str">
        <f>VLOOKUP(X238,aux!$G$1:$I$22,2,FALSE)</f>
        <v>zero point seven five</v>
      </c>
      <c r="AL238" s="64" t="str">
        <f>VLOOKUP(X238,aux!$G$1:$J$22,4,FALSE)</f>
        <v>null komma sieben fünf</v>
      </c>
      <c r="AM238" s="214">
        <f t="shared" si="141"/>
        <v>75</v>
      </c>
      <c r="AN238" s="214" t="str">
        <f>IF(INT(AM238)=AM238,EnglishNumber(AM238), _xlfn.CONCAT(EnglishNumber(INT(AM238)), " point ", EnglishNumber(ROUND(INT((AM238 - INT(AM238)) * 10),  0)), " ", EnglishNumber(ROUND((AM238 - INT(AM238))*100 - (INT((AM238-INT(AM238))*10)*10), 0))))</f>
        <v>seventy-five</v>
      </c>
      <c r="AO238" s="214" t="str">
        <f>IF(INT(AM238)=AM238,FctZahl_In_Worten(AM238), _xlfn.CONCAT(FctZahl_In_Worten(INT(AM238)), " komma ", FctZahl_In_Worten(ROUND(INT((AM238 - INT(AM238)) * 10),  0)), " ", FctZahl_In_Worten(ROUND((AM238 - INT(AM238))*100 - (INT((AM238-INT(AM238))*10)*10), 0))))</f>
        <v>fünfundsiebzig</v>
      </c>
      <c r="AP238" s="64" t="str">
        <f>EnglishNumber(Q238)</f>
        <v>five hundred</v>
      </c>
      <c r="AQ238" s="64" t="str">
        <f>FctZahl_In_Worten(Q238)</f>
        <v>fünfhundert</v>
      </c>
      <c r="AR238" s="64" t="str">
        <f>FctZahl_In_Worten(R238)</f>
        <v>null</v>
      </c>
      <c r="AS238" s="39" t="str">
        <f>EnglishNumber(V238)</f>
        <v>zero</v>
      </c>
      <c r="AT238" s="39" t="str">
        <f>EnglishNumber(W238)</f>
        <v>zero</v>
      </c>
      <c r="AU238" s="39" t="str">
        <f t="shared" si="142"/>
        <v>For</v>
      </c>
      <c r="AV238" s="117" t="str">
        <f t="shared" si="178"/>
        <v>Erwin Geßl, Vorstand</v>
      </c>
      <c r="AW238" s="118" t="str">
        <f t="shared" si="144"/>
        <v>DE_812026637_CPA_EN</v>
      </c>
      <c r="AX238" s="118" t="str">
        <f t="shared" si="145"/>
        <v>DE_812026637_DoT_EN</v>
      </c>
      <c r="AY238" s="118" t="str">
        <f t="shared" si="146"/>
        <v>DE_812026637_Dis_EN</v>
      </c>
      <c r="AZ238" s="65" t="str">
        <f t="shared" si="147"/>
        <v>DE_812026637_CPA_DE</v>
      </c>
      <c r="BA238" s="65" t="str">
        <f t="shared" si="148"/>
        <v>DE_812026637_DoT_DE</v>
      </c>
      <c r="BB238" s="65" t="str">
        <f t="shared" si="149"/>
        <v>DE_812026637_CPA_ES</v>
      </c>
      <c r="BC238" s="215" t="str">
        <f t="shared" si="150"/>
        <v>DE_812026637_DoT_ES</v>
      </c>
      <c r="BD238" s="118" t="str">
        <f t="shared" si="151"/>
        <v>Berger Beton SE</v>
      </c>
      <c r="BE238" s="39" t="str">
        <f>VLOOKUP(C238,aux!$A$1:$B$260,2,FALSE)</f>
        <v>Germany</v>
      </c>
      <c r="BF238" s="64" t="str">
        <f>VLOOKUP(C238,aux!$A$1:$C$260,3,FALSE)</f>
        <v>Deutschland</v>
      </c>
      <c r="BG238" s="66" t="str">
        <f t="shared" si="152"/>
        <v>represented by  Erwin Geßl, Vorstand</v>
      </c>
      <c r="BH238" s="66" t="str">
        <f t="shared" si="163"/>
        <v>representado por Erwin Geßl, Vorstand</v>
      </c>
      <c r="BI238" s="66">
        <f t="shared" si="177"/>
        <v>1</v>
      </c>
      <c r="BJ238" s="119" t="str">
        <f t="shared" si="175"/>
        <v/>
      </c>
      <c r="BK238" s="119" t="str">
        <f t="shared" si="176"/>
        <v>and its</v>
      </c>
      <c r="BL238" s="66" t="str">
        <f t="shared" si="164"/>
        <v/>
      </c>
      <c r="BM238" s="66" t="str">
        <f t="shared" si="165"/>
        <v>und</v>
      </c>
      <c r="BN238" s="66" t="str">
        <f t="shared" si="166"/>
        <v/>
      </c>
      <c r="BO238" s="66" t="str">
        <f t="shared" si="167"/>
        <v>y su</v>
      </c>
      <c r="BP238" s="216" t="str">
        <f>VLOOKUP(X238,aux!$G$1:$I$22,3,FALSE)</f>
        <v>cero coma siete cinco</v>
      </c>
      <c r="BQ238" s="66" t="str">
        <f t="shared" si="168"/>
        <v>Por</v>
      </c>
      <c r="BR238" s="66" t="str">
        <f>VLOOKUP(C238,aux!$D$1:$E$307,2,FALSE)</f>
        <v>Alemania</v>
      </c>
      <c r="BS238" s="66" t="str">
        <f t="shared" si="169"/>
        <v>Quinientos</v>
      </c>
      <c r="BT238" s="66" t="str">
        <f t="shared" si="170"/>
        <v>Cero</v>
      </c>
      <c r="BU238" s="66" t="str">
        <f t="shared" si="171"/>
        <v>Cero</v>
      </c>
      <c r="BV238" s="372" t="s">
        <v>2233</v>
      </c>
      <c r="BW238" s="373" t="s">
        <v>2233</v>
      </c>
      <c r="BX238" s="315">
        <v>43052</v>
      </c>
      <c r="BY238" s="148">
        <v>163000961801</v>
      </c>
      <c r="BZ238" s="315">
        <v>43053</v>
      </c>
      <c r="CA238" s="1112" t="s">
        <v>2233</v>
      </c>
      <c r="CB238" s="805">
        <v>43049</v>
      </c>
      <c r="CC238" s="805">
        <v>43059</v>
      </c>
      <c r="CD238" s="806"/>
      <c r="CE238" s="805">
        <v>43066</v>
      </c>
      <c r="CF238" s="806"/>
      <c r="CG238" s="342">
        <v>43076</v>
      </c>
      <c r="CH238" s="497"/>
      <c r="CI238" s="155"/>
      <c r="CJ238" s="43"/>
      <c r="CK238" s="43"/>
      <c r="CL238" s="102" t="str">
        <f t="shared" si="154"/>
        <v>Berger Beton SE_ DE_812026637_DOT_EN_2sig</v>
      </c>
      <c r="CM238" s="102" t="str">
        <f t="shared" si="155"/>
        <v>Berger Beton SE_DE_812026637_CPA_EN_2sig</v>
      </c>
      <c r="CN238" s="102" t="str">
        <f t="shared" si="156"/>
        <v>Berger Beton SE_ DE_812026637_DOT_EN_2sig_stamped</v>
      </c>
      <c r="CO238" s="102" t="str">
        <f t="shared" si="157"/>
        <v>Berger Beton SE_DE_812026637_DOT_EN_o</v>
      </c>
      <c r="CP238" s="102" t="str">
        <f t="shared" si="158"/>
        <v>Berger Beton SE_DE_812026637_DOT_EN_o_stamped</v>
      </c>
      <c r="CQ238" s="102" t="str">
        <f t="shared" si="159"/>
        <v>Berger Beton SE_DE_812026637_powers</v>
      </c>
      <c r="CR238" s="43"/>
      <c r="CS238" s="43"/>
      <c r="CT238" s="43"/>
      <c r="CU238" s="148">
        <f t="shared" si="139"/>
        <v>7</v>
      </c>
      <c r="CV238" s="43"/>
      <c r="CW238" s="43"/>
      <c r="CX238" s="152" t="s">
        <v>2233</v>
      </c>
      <c r="CY238" s="158" t="s">
        <v>2233</v>
      </c>
      <c r="CZ238" s="158" t="s">
        <v>2233</v>
      </c>
      <c r="DA238" s="318" t="s">
        <v>2233</v>
      </c>
      <c r="DB238" s="318" t="s">
        <v>2233</v>
      </c>
      <c r="DC238" s="158" t="s">
        <v>2233</v>
      </c>
      <c r="DD238" s="158" t="s">
        <v>2233</v>
      </c>
      <c r="DE238" s="318" t="s">
        <v>2233</v>
      </c>
      <c r="DF238" s="318" t="s">
        <v>2233</v>
      </c>
      <c r="DG238" s="96" t="s">
        <v>2233</v>
      </c>
      <c r="DH238" s="96" t="s">
        <v>2233</v>
      </c>
      <c r="DI238" s="96" t="s">
        <v>2233</v>
      </c>
      <c r="DJ238" s="318" t="s">
        <v>2233</v>
      </c>
      <c r="DK238" s="318"/>
      <c r="DL238" s="96" t="s">
        <v>2233</v>
      </c>
      <c r="DM238" s="318" t="s">
        <v>2233</v>
      </c>
      <c r="DN238" s="158" t="s">
        <v>2233</v>
      </c>
      <c r="DO238" s="318" t="s">
        <v>2233</v>
      </c>
      <c r="DP238" s="465" t="s">
        <v>2233</v>
      </c>
      <c r="DQ238" s="940" t="s">
        <v>6048</v>
      </c>
      <c r="DR238" s="503" t="s">
        <v>49</v>
      </c>
      <c r="DS238" s="523"/>
      <c r="DT238" s="61" t="s">
        <v>49</v>
      </c>
      <c r="DU238" s="67" t="s">
        <v>7532</v>
      </c>
      <c r="DV238" s="67"/>
      <c r="DW238" s="67"/>
      <c r="DX238" s="67"/>
      <c r="DY238" s="67"/>
      <c r="DZ238" s="67"/>
      <c r="EA238" s="359" t="str">
        <f t="shared" si="160"/>
        <v>214</v>
      </c>
      <c r="EB238" s="359">
        <v>214</v>
      </c>
      <c r="EC238" s="61"/>
      <c r="ED238" s="61"/>
      <c r="EE238" s="88" t="e">
        <f>IF(CX237=#REF!,"gleich","ungleich")</f>
        <v>#REF!</v>
      </c>
      <c r="EF238" s="186"/>
      <c r="EG238" s="186" t="e">
        <v>#N/A</v>
      </c>
      <c r="EH238" s="186" t="e">
        <v>#N/A</v>
      </c>
      <c r="EI238" s="186" t="e">
        <v>#N/A</v>
      </c>
      <c r="EJ238" s="186" t="e">
        <v>#N/A</v>
      </c>
      <c r="EK238" s="186" t="e">
        <v>#N/A</v>
      </c>
      <c r="EL238" s="186" t="e">
        <v>#N/A</v>
      </c>
      <c r="EM238" s="173" t="e">
        <v>#N/A</v>
      </c>
      <c r="EN238" s="173" t="e">
        <v>#N/A</v>
      </c>
      <c r="EO238" s="173" t="e">
        <v>#N/A</v>
      </c>
      <c r="EP238" s="498" t="e">
        <v>#N/A</v>
      </c>
      <c r="EQ238" s="382" t="s">
        <v>1596</v>
      </c>
      <c r="ER238" s="382" t="s">
        <v>7493</v>
      </c>
      <c r="ES238" s="382"/>
      <c r="ET238" s="108"/>
      <c r="EU238" s="182" t="str">
        <f t="shared" si="161"/>
        <v>Berger Beton SE, DE_812026637_sinv.pdf</v>
      </c>
    </row>
    <row r="239" spans="1:151" ht="76.5">
      <c r="A239" s="1000" t="s">
        <v>3094</v>
      </c>
      <c r="B239" s="696" t="s">
        <v>4778</v>
      </c>
      <c r="C239" s="338" t="s">
        <v>898</v>
      </c>
      <c r="D239" s="186" t="s">
        <v>3082</v>
      </c>
      <c r="E239" s="186" t="s">
        <v>3083</v>
      </c>
      <c r="F239" s="186" t="s">
        <v>899</v>
      </c>
      <c r="G239" s="186" t="s">
        <v>3089</v>
      </c>
      <c r="H239" s="186" t="s">
        <v>899</v>
      </c>
      <c r="I239" s="186" t="s">
        <v>3096</v>
      </c>
      <c r="J239" s="186" t="s">
        <v>3356</v>
      </c>
      <c r="K239" s="191" t="s">
        <v>3085</v>
      </c>
      <c r="L239" s="1177" t="s">
        <v>3086</v>
      </c>
      <c r="M239" s="500" t="s">
        <v>3087</v>
      </c>
      <c r="N239" s="846" t="s">
        <v>3095</v>
      </c>
      <c r="O239" s="191" t="s">
        <v>4935</v>
      </c>
      <c r="P239" s="261">
        <v>0</v>
      </c>
      <c r="Q239" s="539">
        <v>500</v>
      </c>
      <c r="R239" s="540">
        <v>0</v>
      </c>
      <c r="S239" s="338"/>
      <c r="T239" s="43"/>
      <c r="U239" s="43"/>
      <c r="V239" s="425">
        <v>0</v>
      </c>
      <c r="W239" s="425">
        <v>0</v>
      </c>
      <c r="X239" s="919">
        <v>0.75</v>
      </c>
      <c r="Y239" s="425">
        <v>0</v>
      </c>
      <c r="Z239" s="112"/>
      <c r="AA239" s="112"/>
      <c r="AB239" s="188">
        <v>4</v>
      </c>
      <c r="AC239" s="13" t="s">
        <v>7377</v>
      </c>
      <c r="AD239" s="812" t="s">
        <v>40</v>
      </c>
      <c r="AE239" s="723">
        <v>43082</v>
      </c>
      <c r="AF239" s="182" t="s">
        <v>4417</v>
      </c>
      <c r="AG239" s="419" t="s">
        <v>5407</v>
      </c>
      <c r="AH239" s="61" t="s">
        <v>896</v>
      </c>
      <c r="AI239" s="63" t="s">
        <v>5762</v>
      </c>
      <c r="AJ239" s="63" t="str">
        <f t="shared" si="162"/>
        <v>NO</v>
      </c>
      <c r="AK239" s="64" t="str">
        <f>VLOOKUP(X239,aux!$G$1:$I$22,2,FALSE)</f>
        <v>zero point seven five</v>
      </c>
      <c r="AL239" s="64" t="str">
        <f>VLOOKUP(X239,aux!$G$1:$J$22,4,FALSE)</f>
        <v>null komma sieben fünf</v>
      </c>
      <c r="AM239" s="214">
        <f t="shared" si="141"/>
        <v>75</v>
      </c>
      <c r="AN239" s="214" t="str">
        <f>IF(INT(AM239)=AM239,EnglishNumber(AM239), _xlfn.CONCAT(EnglishNumber(INT(AM239)), " point ", EnglishNumber(ROUND(INT((AM239 - INT(AM239)) * 10),  0)), " ", EnglishNumber(ROUND((AM239 - INT(AM239))*100 - (INT((AM239-INT(AM239))*10)*10), 0))))</f>
        <v>seventy-five</v>
      </c>
      <c r="AO239" s="214" t="str">
        <f>IF(INT(AM239)=AM239,FctZahl_In_Worten(AM239), _xlfn.CONCAT(FctZahl_In_Worten(INT(AM239)), " komma ", FctZahl_In_Worten(ROUND(INT((AM239 - INT(AM239)) * 10),  0)), " ", FctZahl_In_Worten(ROUND((AM239 - INT(AM239))*100 - (INT((AM239-INT(AM239))*10)*10), 0))))</f>
        <v>fünfundsiebzig</v>
      </c>
      <c r="AP239" s="64" t="str">
        <f>EnglishNumber(Q239)</f>
        <v>five hundred</v>
      </c>
      <c r="AQ239" s="64" t="str">
        <f>FctZahl_In_Worten(Q239)</f>
        <v>fünfhundert</v>
      </c>
      <c r="AR239" s="64" t="str">
        <f>FctZahl_In_Worten(R239)</f>
        <v>null</v>
      </c>
      <c r="AS239" s="39" t="str">
        <f>EnglishNumber(V239)</f>
        <v>zero</v>
      </c>
      <c r="AT239" s="39" t="str">
        <f>EnglishNumber(W239)</f>
        <v>zero</v>
      </c>
      <c r="AU239" s="39" t="str">
        <f t="shared" si="142"/>
        <v>For</v>
      </c>
      <c r="AV239" s="117" t="str">
        <f t="shared" si="178"/>
        <v>Erwin Geßl, Geschäftsführer and Hermann Bock, Geschäftsführer</v>
      </c>
      <c r="AW239" s="118" t="str">
        <f t="shared" si="144"/>
        <v>DE_813978788_CPA_EN</v>
      </c>
      <c r="AX239" s="118" t="str">
        <f t="shared" si="145"/>
        <v>DE_813978788_DoT_EN</v>
      </c>
      <c r="AY239" s="118" t="str">
        <f t="shared" si="146"/>
        <v>DE_813978788_Dis_EN</v>
      </c>
      <c r="AZ239" s="65" t="str">
        <f t="shared" si="147"/>
        <v>DE_813978788_CPA_DE</v>
      </c>
      <c r="BA239" s="65" t="str">
        <f t="shared" si="148"/>
        <v>DE_813978788_DoT_DE</v>
      </c>
      <c r="BB239" s="65" t="str">
        <f t="shared" si="149"/>
        <v>DE_813978788_CPA_ES</v>
      </c>
      <c r="BC239" s="215" t="str">
        <f t="shared" si="150"/>
        <v>DE_813978788_DoT_ES</v>
      </c>
      <c r="BD239" s="118" t="str">
        <f t="shared" si="151"/>
        <v>Berger Spedition GmbH</v>
      </c>
      <c r="BE239" s="39" t="str">
        <f>VLOOKUP(C239,aux!$A$1:$B$260,2,FALSE)</f>
        <v>Germany</v>
      </c>
      <c r="BF239" s="64" t="str">
        <f>VLOOKUP(C239,aux!$A$1:$C$260,3,FALSE)</f>
        <v>Deutschland</v>
      </c>
      <c r="BG239" s="66" t="str">
        <f t="shared" si="152"/>
        <v>represented by  Erwin Geßl, Geschäftsführer and Hermann Bock, Geschäftsführer</v>
      </c>
      <c r="BH239" s="66" t="str">
        <f t="shared" si="163"/>
        <v>representado por Erwin Geßl, Geschäftsführer and Hermann Bock, Geschäftsführer</v>
      </c>
      <c r="BI239" s="66">
        <f t="shared" si="177"/>
        <v>2</v>
      </c>
      <c r="BJ239" s="119" t="str">
        <f t="shared" si="175"/>
        <v>and its</v>
      </c>
      <c r="BK239" s="119" t="str">
        <f t="shared" si="176"/>
        <v>and its</v>
      </c>
      <c r="BL239" s="66" t="str">
        <f t="shared" si="164"/>
        <v>und</v>
      </c>
      <c r="BM239" s="66" t="str">
        <f t="shared" si="165"/>
        <v>und</v>
      </c>
      <c r="BN239" s="66" t="str">
        <f t="shared" si="166"/>
        <v>y su</v>
      </c>
      <c r="BO239" s="66" t="str">
        <f t="shared" si="167"/>
        <v>y su</v>
      </c>
      <c r="BP239" s="216" t="str">
        <f>VLOOKUP(X239,aux!$G$1:$I$22,3,FALSE)</f>
        <v>cero coma siete cinco</v>
      </c>
      <c r="BQ239" s="66" t="str">
        <f t="shared" si="168"/>
        <v>Por</v>
      </c>
      <c r="BR239" s="66" t="str">
        <f>VLOOKUP(C239,aux!$D$1:$E$307,2,FALSE)</f>
        <v>Alemania</v>
      </c>
      <c r="BS239" s="66" t="str">
        <f t="shared" si="169"/>
        <v>Quinientos</v>
      </c>
      <c r="BT239" s="66" t="str">
        <f t="shared" si="170"/>
        <v>Cero</v>
      </c>
      <c r="BU239" s="66" t="str">
        <f t="shared" si="171"/>
        <v>Cero</v>
      </c>
      <c r="BV239" s="372" t="s">
        <v>2233</v>
      </c>
      <c r="BW239" s="373" t="s">
        <v>2233</v>
      </c>
      <c r="BX239" s="315">
        <v>43052</v>
      </c>
      <c r="BY239" s="148">
        <v>163000961801</v>
      </c>
      <c r="BZ239" s="315">
        <v>43053</v>
      </c>
      <c r="CA239" s="1112" t="s">
        <v>2233</v>
      </c>
      <c r="CB239" s="805">
        <v>43049</v>
      </c>
      <c r="CC239" s="805">
        <v>43056</v>
      </c>
      <c r="CD239" s="806"/>
      <c r="CE239" s="805">
        <v>43066</v>
      </c>
      <c r="CF239" s="806"/>
      <c r="CG239" s="342">
        <v>43076</v>
      </c>
      <c r="CH239" s="497"/>
      <c r="CI239" s="155"/>
      <c r="CJ239" s="43"/>
      <c r="CK239" s="43"/>
      <c r="CL239" s="102" t="str">
        <f t="shared" si="154"/>
        <v>Berger Spedition GmbH_ DE_813978788_DOT_EN_2sig</v>
      </c>
      <c r="CM239" s="102" t="str">
        <f t="shared" si="155"/>
        <v>Berger Spedition GmbH_DE_813978788_CPA_EN_2sig</v>
      </c>
      <c r="CN239" s="102" t="str">
        <f t="shared" si="156"/>
        <v>Berger Spedition GmbH_ DE_813978788_DOT_EN_2sig_stamped</v>
      </c>
      <c r="CO239" s="102" t="str">
        <f t="shared" si="157"/>
        <v>Berger Spedition GmbH_DE_813978788_DOT_EN_o</v>
      </c>
      <c r="CP239" s="102" t="str">
        <f t="shared" si="158"/>
        <v>Berger Spedition GmbH_DE_813978788_DOT_EN_o_stamped</v>
      </c>
      <c r="CQ239" s="102" t="str">
        <f t="shared" si="159"/>
        <v>Berger Spedition GmbH_DE_813978788_powers</v>
      </c>
      <c r="CR239" s="43"/>
      <c r="CS239" s="43"/>
      <c r="CT239" s="43"/>
      <c r="CU239" s="148">
        <f t="shared" si="139"/>
        <v>10</v>
      </c>
      <c r="CV239" s="43"/>
      <c r="CW239" s="43"/>
      <c r="CX239" s="152" t="s">
        <v>2233</v>
      </c>
      <c r="CY239" s="158" t="s">
        <v>2233</v>
      </c>
      <c r="CZ239" s="158" t="s">
        <v>2233</v>
      </c>
      <c r="DA239" s="318" t="s">
        <v>2233</v>
      </c>
      <c r="DB239" s="318" t="s">
        <v>2233</v>
      </c>
      <c r="DC239" s="158" t="s">
        <v>2233</v>
      </c>
      <c r="DD239" s="158" t="s">
        <v>2233</v>
      </c>
      <c r="DE239" s="318" t="s">
        <v>2233</v>
      </c>
      <c r="DF239" s="318" t="s">
        <v>2233</v>
      </c>
      <c r="DG239" s="96" t="s">
        <v>2233</v>
      </c>
      <c r="DH239" s="96" t="s">
        <v>2233</v>
      </c>
      <c r="DI239" s="96" t="s">
        <v>2233</v>
      </c>
      <c r="DJ239" s="318" t="s">
        <v>2233</v>
      </c>
      <c r="DK239" s="318"/>
      <c r="DL239" s="96" t="s">
        <v>2233</v>
      </c>
      <c r="DM239" s="318" t="s">
        <v>2233</v>
      </c>
      <c r="DN239" s="158" t="s">
        <v>2233</v>
      </c>
      <c r="DO239" s="318" t="s">
        <v>2233</v>
      </c>
      <c r="DP239" s="465" t="s">
        <v>2233</v>
      </c>
      <c r="DQ239" s="940" t="s">
        <v>6048</v>
      </c>
      <c r="DR239" s="503" t="s">
        <v>49</v>
      </c>
      <c r="DS239" s="523"/>
      <c r="DT239" s="61" t="s">
        <v>49</v>
      </c>
      <c r="DU239" s="67"/>
      <c r="DV239" s="67"/>
      <c r="DW239" s="67"/>
      <c r="DX239" s="67"/>
      <c r="DY239" s="67"/>
      <c r="DZ239" s="67"/>
      <c r="EA239" s="359" t="str">
        <f t="shared" si="160"/>
        <v>215</v>
      </c>
      <c r="EB239" s="359">
        <v>215</v>
      </c>
      <c r="EC239" s="61"/>
      <c r="ED239" s="61"/>
      <c r="EE239" s="88" t="e">
        <f>IF(CX238=#REF!,"gleich","ungleich")</f>
        <v>#REF!</v>
      </c>
      <c r="EF239" s="186"/>
      <c r="EG239" s="186" t="e">
        <v>#N/A</v>
      </c>
      <c r="EH239" s="186" t="e">
        <v>#N/A</v>
      </c>
      <c r="EI239" s="186" t="e">
        <v>#N/A</v>
      </c>
      <c r="EJ239" s="186" t="e">
        <v>#N/A</v>
      </c>
      <c r="EK239" s="186" t="e">
        <v>#N/A</v>
      </c>
      <c r="EL239" s="186" t="e">
        <v>#N/A</v>
      </c>
      <c r="EM239" s="173" t="e">
        <v>#N/A</v>
      </c>
      <c r="EN239" s="173" t="e">
        <v>#N/A</v>
      </c>
      <c r="EO239" s="173" t="e">
        <v>#N/A</v>
      </c>
      <c r="EP239" s="950" t="e">
        <v>#N/A</v>
      </c>
      <c r="EQ239" s="182" t="s">
        <v>6086</v>
      </c>
      <c r="ER239" s="182" t="s">
        <v>6119</v>
      </c>
      <c r="ES239" s="382"/>
      <c r="ET239" s="108"/>
      <c r="EU239" s="182" t="str">
        <f t="shared" si="161"/>
        <v>Berger Spedition GmbH, DE_813978788_sinv.pdf</v>
      </c>
    </row>
    <row r="240" spans="1:151" ht="76.5">
      <c r="A240" s="1010" t="s">
        <v>3396</v>
      </c>
      <c r="B240" s="694" t="s">
        <v>4786</v>
      </c>
      <c r="C240" s="338" t="s">
        <v>898</v>
      </c>
      <c r="D240" s="201" t="s">
        <v>3438</v>
      </c>
      <c r="E240" s="190" t="s">
        <v>3481</v>
      </c>
      <c r="F240" s="258" t="s">
        <v>899</v>
      </c>
      <c r="G240" s="258"/>
      <c r="H240" s="258"/>
      <c r="I240" s="258"/>
      <c r="J240" s="191"/>
      <c r="K240" s="190" t="s">
        <v>3528</v>
      </c>
      <c r="L240" s="500" t="s">
        <v>3658</v>
      </c>
      <c r="M240" s="947"/>
      <c r="N240" s="847"/>
      <c r="O240" s="384"/>
      <c r="P240" s="126">
        <v>5</v>
      </c>
      <c r="Q240" s="539">
        <v>100</v>
      </c>
      <c r="R240" s="540">
        <v>850</v>
      </c>
      <c r="S240" s="338"/>
      <c r="T240" s="100"/>
      <c r="U240" s="100"/>
      <c r="V240" s="425">
        <v>0</v>
      </c>
      <c r="W240" s="425">
        <v>0</v>
      </c>
      <c r="X240" s="919">
        <v>0.72</v>
      </c>
      <c r="Y240" s="425">
        <v>2.5</v>
      </c>
      <c r="Z240" s="101"/>
      <c r="AA240" s="101"/>
      <c r="AB240" s="188" t="s">
        <v>4402</v>
      </c>
      <c r="AC240" s="13" t="s">
        <v>898</v>
      </c>
      <c r="AD240" s="811" t="s">
        <v>5691</v>
      </c>
      <c r="AE240" s="723">
        <v>43082</v>
      </c>
      <c r="AG240" s="419"/>
      <c r="AH240" s="927" t="s">
        <v>896</v>
      </c>
      <c r="AI240" s="63" t="s">
        <v>5763</v>
      </c>
      <c r="AJ240" s="63" t="str">
        <f t="shared" si="162"/>
        <v>NO</v>
      </c>
      <c r="AK240" s="64" t="str">
        <f>VLOOKUP(X240,aux!$G$1:$I$22,2,FALSE)</f>
        <v>zero point seven two</v>
      </c>
      <c r="AL240" s="64" t="str">
        <f>VLOOKUP(X240,aux!$G$1:$J$22,4,FALSE)</f>
        <v>null komma sieben zwei</v>
      </c>
      <c r="AM240" s="214">
        <f t="shared" si="141"/>
        <v>72</v>
      </c>
      <c r="AN240" s="214" t="str">
        <f>IF(INT(AM240)=AM240,EnglishNumber(AM240), _xlfn.CONCAT(EnglishNumber(INT(AM240)), " point ", EnglishNumber(ROUND(INT((AM240 - INT(AM240)) * 10),  0)), " ", EnglishNumber(ROUND((AM240 - INT(AM240))*100 - (INT((AM240-INT(AM240))*10)*10), 0))))</f>
        <v>seventy-two</v>
      </c>
      <c r="AO240" s="214" t="str">
        <f>IF(INT(AM240)=AM240,FctZahl_In_Worten(AM240), _xlfn.CONCAT(FctZahl_In_Worten(INT(AM240)), " komma ", FctZahl_In_Worten(ROUND(INT((AM240 - INT(AM240)) * 10),  0)), " ", FctZahl_In_Worten(ROUND((AM240 - INT(AM240))*100 - (INT((AM240-INT(AM240))*10)*10), 0))))</f>
        <v>zweiundsiebzig</v>
      </c>
      <c r="AP240" s="64" t="str">
        <f>EnglishNumber(Q240)</f>
        <v>one hundred</v>
      </c>
      <c r="AQ240" s="64" t="str">
        <f>FctZahl_In_Worten(Q240)</f>
        <v>einhundert</v>
      </c>
      <c r="AR240" s="64" t="str">
        <f>FctZahl_In_Worten(R240)</f>
        <v>achthundertfünfzig</v>
      </c>
      <c r="AS240" s="64" t="str">
        <f>EnglishNumber(V240)</f>
        <v>zero</v>
      </c>
      <c r="AT240" s="64" t="str">
        <f>EnglishNumber(W240)</f>
        <v>zero</v>
      </c>
      <c r="AU240" s="64" t="str">
        <f t="shared" si="142"/>
        <v>For</v>
      </c>
      <c r="AV240" s="49" t="str">
        <f t="shared" si="178"/>
        <v>Manfred Schneider, Geschäftsführer</v>
      </c>
      <c r="AW240" s="65" t="str">
        <f t="shared" si="144"/>
        <v>DE_123368562_CPA_EN</v>
      </c>
      <c r="AX240" s="65" t="str">
        <f t="shared" si="145"/>
        <v>DE_123368562_DoT_EN</v>
      </c>
      <c r="AY240" s="65" t="str">
        <f t="shared" si="146"/>
        <v>DE_123368562_Dis_EN</v>
      </c>
      <c r="AZ240" s="65" t="str">
        <f t="shared" si="147"/>
        <v>DE_123368562_CPA_DE</v>
      </c>
      <c r="BA240" s="65" t="str">
        <f t="shared" si="148"/>
        <v>DE_123368562_DoT_DE</v>
      </c>
      <c r="BB240" s="65" t="str">
        <f t="shared" si="149"/>
        <v>DE_123368562_CPA_ES</v>
      </c>
      <c r="BC240" s="215" t="str">
        <f t="shared" si="150"/>
        <v>DE_123368562_DoT_ES</v>
      </c>
      <c r="BD240" s="65" t="str">
        <f t="shared" si="151"/>
        <v>Bier Schneider GmbH</v>
      </c>
      <c r="BE240" s="64" t="str">
        <f>VLOOKUP(C240,aux!$A$1:$B$260,2,FALSE)</f>
        <v>Germany</v>
      </c>
      <c r="BF240" s="64" t="str">
        <f>VLOOKUP(C240,aux!$A$1:$C$260,3,FALSE)</f>
        <v>Deutschland</v>
      </c>
      <c r="BG240" s="66" t="str">
        <f t="shared" si="152"/>
        <v>represented by  Manfred Schneider, Geschäftsführer</v>
      </c>
      <c r="BH240" s="66" t="str">
        <f t="shared" si="163"/>
        <v>representado por Manfred Schneider, Geschäftsführer</v>
      </c>
      <c r="BI240" s="66">
        <f t="shared" si="177"/>
        <v>1</v>
      </c>
      <c r="BJ240" s="119" t="str">
        <f t="shared" si="175"/>
        <v/>
      </c>
      <c r="BK240" s="119" t="str">
        <f t="shared" si="176"/>
        <v/>
      </c>
      <c r="BL240" s="66" t="str">
        <f t="shared" si="164"/>
        <v/>
      </c>
      <c r="BM240" s="66" t="str">
        <f t="shared" si="165"/>
        <v/>
      </c>
      <c r="BN240" s="66" t="str">
        <f t="shared" si="166"/>
        <v/>
      </c>
      <c r="BO240" s="66" t="str">
        <f t="shared" si="167"/>
        <v/>
      </c>
      <c r="BP240" s="216" t="str">
        <f>VLOOKUP(X240,aux!$G$1:$I$22,3,FALSE)</f>
        <v>cero coma siete dos</v>
      </c>
      <c r="BQ240" s="66" t="str">
        <f t="shared" si="168"/>
        <v>Por</v>
      </c>
      <c r="BR240" s="66" t="str">
        <f>VLOOKUP(C240,aux!$D$1:$E$307,2,FALSE)</f>
        <v>Alemania</v>
      </c>
      <c r="BS240" s="66" t="str">
        <f t="shared" si="169"/>
        <v>Ciento</v>
      </c>
      <c r="BT240" s="66" t="str">
        <f t="shared" si="170"/>
        <v>Cero</v>
      </c>
      <c r="BU240" s="66" t="str">
        <f t="shared" si="171"/>
        <v>Cero</v>
      </c>
      <c r="BV240" s="137"/>
      <c r="BW240" s="51"/>
      <c r="BX240" s="315"/>
      <c r="BY240" s="148"/>
      <c r="BZ240" s="315"/>
      <c r="CA240" s="1112"/>
      <c r="CB240" s="805">
        <v>43059</v>
      </c>
      <c r="CC240" s="805">
        <v>43062</v>
      </c>
      <c r="CD240" s="806" t="s">
        <v>2233</v>
      </c>
      <c r="CE240" s="805">
        <v>43062</v>
      </c>
      <c r="CF240" s="806" t="s">
        <v>2233</v>
      </c>
      <c r="CG240" s="805">
        <v>43076</v>
      </c>
      <c r="CH240" s="497"/>
      <c r="CI240" s="155"/>
      <c r="CJ240" s="54"/>
      <c r="CK240" s="54"/>
      <c r="CL240" s="102" t="str">
        <f t="shared" si="154"/>
        <v>Bier Schneider GmbH_ DE_123368562_DOT_DE_2sig</v>
      </c>
      <c r="CM240" s="102" t="str">
        <f t="shared" si="155"/>
        <v>Bier Schneider GmbH_DE_123368562_CPA_DE_2sig</v>
      </c>
      <c r="CN240" s="102" t="str">
        <f t="shared" si="156"/>
        <v>Bier Schneider GmbH_ DE_123368562_DOT_DE_2sig_stamped</v>
      </c>
      <c r="CO240" s="102" t="str">
        <f t="shared" si="157"/>
        <v>Bier Schneider GmbH_DE_123368562_DOT_DE_o</v>
      </c>
      <c r="CP240" s="102" t="str">
        <f t="shared" si="158"/>
        <v>Bier Schneider GmbH_DE_123368562_DOT_DE_o_stamped</v>
      </c>
      <c r="CQ240" s="102" t="str">
        <f t="shared" si="159"/>
        <v>Bier Schneider GmbH_DE_123368562_powers</v>
      </c>
      <c r="CR240" s="54"/>
      <c r="CS240" s="54"/>
      <c r="CT240" s="54"/>
      <c r="CU240" s="148">
        <f t="shared" si="139"/>
        <v>0</v>
      </c>
      <c r="CV240" s="54"/>
      <c r="CW240" s="54"/>
      <c r="CX240" s="152" t="s">
        <v>2233</v>
      </c>
      <c r="CY240" s="159" t="s">
        <v>2233</v>
      </c>
      <c r="CZ240" s="159" t="s">
        <v>2233</v>
      </c>
      <c r="DA240" s="322" t="s">
        <v>2233</v>
      </c>
      <c r="DB240" s="322" t="s">
        <v>2233</v>
      </c>
      <c r="DC240" s="159" t="s">
        <v>2233</v>
      </c>
      <c r="DD240" s="159" t="s">
        <v>2233</v>
      </c>
      <c r="DE240" s="322" t="s">
        <v>2233</v>
      </c>
      <c r="DF240" s="322" t="s">
        <v>2233</v>
      </c>
      <c r="DG240" s="120" t="s">
        <v>2233</v>
      </c>
      <c r="DH240" s="120" t="s">
        <v>2233</v>
      </c>
      <c r="DI240" s="120" t="s">
        <v>2233</v>
      </c>
      <c r="DJ240" s="322" t="s">
        <v>2233</v>
      </c>
      <c r="DK240" s="322"/>
      <c r="DL240" s="120" t="s">
        <v>2233</v>
      </c>
      <c r="DM240" s="322" t="s">
        <v>2233</v>
      </c>
      <c r="DN240" s="159" t="s">
        <v>2233</v>
      </c>
      <c r="DO240" s="322" t="s">
        <v>2233</v>
      </c>
      <c r="DP240" s="468" t="s">
        <v>2233</v>
      </c>
      <c r="DQ240" s="970"/>
      <c r="DR240" s="504"/>
      <c r="DS240" s="521"/>
      <c r="DT240" s="88"/>
      <c r="DU240" s="168"/>
      <c r="DV240" s="168"/>
      <c r="DW240" s="168"/>
      <c r="DX240" s="168"/>
      <c r="DY240" s="168"/>
      <c r="DZ240" s="168"/>
      <c r="EA240" s="359" t="str">
        <f t="shared" si="160"/>
        <v>216</v>
      </c>
      <c r="EB240" s="359">
        <v>216</v>
      </c>
      <c r="EC240" s="88"/>
      <c r="ED240" s="88"/>
      <c r="EE240" s="88" t="e">
        <f>IF(CX239=#REF!,"gleich","ungleich")</f>
        <v>#REF!</v>
      </c>
      <c r="EF240" s="186" t="s">
        <v>3435</v>
      </c>
      <c r="EG240" s="186" t="s">
        <v>3396</v>
      </c>
      <c r="EH240" s="186" t="s">
        <v>3481</v>
      </c>
      <c r="EI240" s="186" t="s">
        <v>3525</v>
      </c>
      <c r="EJ240" s="186" t="s">
        <v>3526</v>
      </c>
      <c r="EK240" s="186">
        <v>0</v>
      </c>
      <c r="EL240" s="186" t="s">
        <v>3527</v>
      </c>
      <c r="EM240" s="173">
        <v>53332</v>
      </c>
      <c r="EN240" s="173">
        <v>0</v>
      </c>
      <c r="EO240" s="173">
        <v>0</v>
      </c>
      <c r="EP240" s="950" t="s">
        <v>3528</v>
      </c>
      <c r="EQ240" s="182" t="s">
        <v>6086</v>
      </c>
      <c r="ER240" s="182" t="s">
        <v>6119</v>
      </c>
      <c r="ES240" s="201"/>
      <c r="ET240" s="167"/>
      <c r="EU240" s="182" t="str">
        <f t="shared" si="161"/>
        <v>Bier Schneider GmbH, DE_123368562_sinv.pdf</v>
      </c>
    </row>
    <row r="241" spans="1:172" ht="76.5">
      <c r="A241" s="1000" t="s">
        <v>3151</v>
      </c>
      <c r="B241" s="696" t="s">
        <v>4782</v>
      </c>
      <c r="C241" s="338" t="s">
        <v>898</v>
      </c>
      <c r="D241" s="186" t="s">
        <v>3158</v>
      </c>
      <c r="E241" s="186" t="s">
        <v>3152</v>
      </c>
      <c r="F241" s="186" t="s">
        <v>899</v>
      </c>
      <c r="G241" s="186" t="s">
        <v>3153</v>
      </c>
      <c r="H241" s="186" t="s">
        <v>899</v>
      </c>
      <c r="I241" s="383" t="s">
        <v>3145</v>
      </c>
      <c r="J241" s="383" t="s">
        <v>6735</v>
      </c>
      <c r="K241" s="191" t="s">
        <v>3146</v>
      </c>
      <c r="L241" s="500" t="s">
        <v>3147</v>
      </c>
      <c r="M241" s="500" t="s">
        <v>3154</v>
      </c>
      <c r="N241" s="846" t="s">
        <v>3155</v>
      </c>
      <c r="O241" s="384" t="s">
        <v>3156</v>
      </c>
      <c r="P241" s="261">
        <v>9</v>
      </c>
      <c r="Q241" s="539">
        <v>500</v>
      </c>
      <c r="R241" s="540">
        <v>0</v>
      </c>
      <c r="S241" s="338"/>
      <c r="T241" s="43"/>
      <c r="U241" s="43"/>
      <c r="V241" s="425">
        <v>100</v>
      </c>
      <c r="W241" s="425">
        <v>50</v>
      </c>
      <c r="X241" s="919">
        <v>0.74</v>
      </c>
      <c r="Y241" s="425">
        <v>2.5</v>
      </c>
      <c r="Z241" s="112"/>
      <c r="AA241" s="112"/>
      <c r="AB241" s="188">
        <v>4</v>
      </c>
      <c r="AC241" s="13" t="s">
        <v>7377</v>
      </c>
      <c r="AD241" s="812" t="s">
        <v>40</v>
      </c>
      <c r="AE241" s="723">
        <v>43082</v>
      </c>
      <c r="AG241" s="419"/>
      <c r="AH241" s="61" t="s">
        <v>896</v>
      </c>
      <c r="AI241" s="63" t="s">
        <v>5762</v>
      </c>
      <c r="AJ241" s="63" t="str">
        <f t="shared" si="162"/>
        <v>NO</v>
      </c>
      <c r="AK241" s="64" t="str">
        <f>VLOOKUP(X241,aux!$G$1:$I$22,2,FALSE)</f>
        <v>zero point seven four</v>
      </c>
      <c r="AL241" s="64" t="str">
        <f>VLOOKUP(X241,aux!$G$1:$J$22,4,FALSE)</f>
        <v>null komma sieben vier</v>
      </c>
      <c r="AM241" s="214">
        <f t="shared" si="141"/>
        <v>74</v>
      </c>
      <c r="AN241" s="214" t="str">
        <f>IF(INT(AM241)=AM241,EnglishNumber(AM241), _xlfn.CONCAT(EnglishNumber(INT(AM241)), " point ", EnglishNumber(ROUND(INT((AM241 - INT(AM241)) * 10),  0)), " ", EnglishNumber(ROUND((AM241 - INT(AM241))*100 - (INT((AM241-INT(AM241))*10)*10), 0))))</f>
        <v>seventy-four</v>
      </c>
      <c r="AO241" s="214" t="str">
        <f>IF(INT(AM241)=AM241,FctZahl_In_Worten(AM241), _xlfn.CONCAT(FctZahl_In_Worten(INT(AM241)), " komma ", FctZahl_In_Worten(ROUND(INT((AM241 - INT(AM241)) * 10),  0)), " ", FctZahl_In_Worten(ROUND((AM241 - INT(AM241))*100 - (INT((AM241-INT(AM241))*10)*10), 0))))</f>
        <v>vierundsiebzig</v>
      </c>
      <c r="AP241" s="64" t="str">
        <f>EnglishNumber(Q241)</f>
        <v>five hundred</v>
      </c>
      <c r="AQ241" s="64" t="str">
        <f>FctZahl_In_Worten(Q241)</f>
        <v>fünfhundert</v>
      </c>
      <c r="AR241" s="64" t="str">
        <f>FctZahl_In_Worten(R241)</f>
        <v>null</v>
      </c>
      <c r="AS241" s="39" t="str">
        <f>EnglishNumber(V241)</f>
        <v>one hundred</v>
      </c>
      <c r="AT241" s="39" t="str">
        <f>EnglishNumber(W241)</f>
        <v>fifty</v>
      </c>
      <c r="AU241" s="39" t="str">
        <f t="shared" si="142"/>
        <v>For</v>
      </c>
      <c r="AV241" s="117" t="str">
        <f t="shared" si="178"/>
        <v>Holger Hornig, Geschäftsführer and Ingo Halfter, Geschäftsführer</v>
      </c>
      <c r="AW241" s="118" t="str">
        <f t="shared" si="144"/>
        <v>DE_818524779_CPA_EN</v>
      </c>
      <c r="AX241" s="118" t="str">
        <f t="shared" si="145"/>
        <v>DE_818524779_DoT_EN</v>
      </c>
      <c r="AY241" s="118" t="str">
        <f t="shared" si="146"/>
        <v>DE_818524779_Dis_EN</v>
      </c>
      <c r="AZ241" s="65" t="str">
        <f t="shared" si="147"/>
        <v>DE_818524779_CPA_DE</v>
      </c>
      <c r="BA241" s="65" t="str">
        <f t="shared" si="148"/>
        <v>DE_818524779_DoT_DE</v>
      </c>
      <c r="BB241" s="65" t="str">
        <f t="shared" si="149"/>
        <v>DE_818524779_CPA_ES</v>
      </c>
      <c r="BC241" s="215" t="str">
        <f t="shared" si="150"/>
        <v>DE_818524779_DoT_ES</v>
      </c>
      <c r="BD241" s="118" t="str">
        <f t="shared" si="151"/>
        <v>Bilfinger arnholdt GmbH</v>
      </c>
      <c r="BE241" s="39" t="str">
        <f>VLOOKUP(C241,aux!$A$1:$B$260,2,FALSE)</f>
        <v>Germany</v>
      </c>
      <c r="BF241" s="64" t="str">
        <f>VLOOKUP(C241,aux!$A$1:$C$260,3,FALSE)</f>
        <v>Deutschland</v>
      </c>
      <c r="BG241" s="66" t="str">
        <f t="shared" si="152"/>
        <v>represented by  Holger Hornig, Geschäftsführer and Ingo Halfter, Geschäftsführer</v>
      </c>
      <c r="BH241" s="66" t="str">
        <f t="shared" si="163"/>
        <v>representado por Holger Hornig, Geschäftsführer and Ingo Halfter, Geschäftsführer</v>
      </c>
      <c r="BI241" s="66">
        <f t="shared" si="177"/>
        <v>2</v>
      </c>
      <c r="BJ241" s="119" t="str">
        <f t="shared" si="175"/>
        <v>and its</v>
      </c>
      <c r="BK241" s="119" t="str">
        <f t="shared" si="176"/>
        <v>and its</v>
      </c>
      <c r="BL241" s="66" t="str">
        <f t="shared" si="164"/>
        <v>und</v>
      </c>
      <c r="BM241" s="66" t="str">
        <f t="shared" si="165"/>
        <v>und</v>
      </c>
      <c r="BN241" s="66" t="str">
        <f t="shared" si="166"/>
        <v>y su</v>
      </c>
      <c r="BO241" s="66" t="str">
        <f t="shared" si="167"/>
        <v>y su</v>
      </c>
      <c r="BP241" s="216" t="str">
        <f>VLOOKUP(X241,aux!$G$1:$I$22,3,FALSE)</f>
        <v>cero coma siete cuatros</v>
      </c>
      <c r="BQ241" s="66" t="str">
        <f t="shared" si="168"/>
        <v>Por</v>
      </c>
      <c r="BR241" s="66" t="str">
        <f>VLOOKUP(C241,aux!$D$1:$E$307,2,FALSE)</f>
        <v>Alemania</v>
      </c>
      <c r="BS241" s="66" t="str">
        <f t="shared" si="169"/>
        <v>Quinientos</v>
      </c>
      <c r="BT241" s="66" t="str">
        <f t="shared" si="170"/>
        <v>Ciento</v>
      </c>
      <c r="BU241" s="66" t="str">
        <f t="shared" si="171"/>
        <v>Cincuenta</v>
      </c>
      <c r="BV241" s="372" t="s">
        <v>2233</v>
      </c>
      <c r="BW241" s="373" t="s">
        <v>2233</v>
      </c>
      <c r="BX241" s="315">
        <v>43052</v>
      </c>
      <c r="BY241" s="148">
        <v>1630009622</v>
      </c>
      <c r="BZ241" s="315">
        <v>43053</v>
      </c>
      <c r="CA241" s="1115" t="s">
        <v>2233</v>
      </c>
      <c r="CB241" s="805">
        <v>43049</v>
      </c>
      <c r="CC241" s="598">
        <v>43059</v>
      </c>
      <c r="CD241" s="611">
        <v>0.54166666666666663</v>
      </c>
      <c r="CE241" s="598">
        <v>43059</v>
      </c>
      <c r="CF241" s="806">
        <v>0.57291666666666663</v>
      </c>
      <c r="CG241" s="342">
        <v>43076</v>
      </c>
      <c r="CH241" s="497"/>
      <c r="CI241" s="155"/>
      <c r="CJ241" s="43"/>
      <c r="CK241" s="43"/>
      <c r="CL241" s="102" t="str">
        <f t="shared" si="154"/>
        <v>Bilfinger arnholdt GmbH_ DE_818524779_DOT_EN_2sig</v>
      </c>
      <c r="CM241" s="102" t="str">
        <f t="shared" si="155"/>
        <v>Bilfinger arnholdt GmbH_DE_818524779_CPA_EN_2sig</v>
      </c>
      <c r="CN241" s="102" t="str">
        <f t="shared" si="156"/>
        <v>Bilfinger arnholdt GmbH_ DE_818524779_DOT_EN_2sig_stamped</v>
      </c>
      <c r="CO241" s="102" t="str">
        <f t="shared" si="157"/>
        <v>Bilfinger arnholdt GmbH_DE_818524779_DOT_EN_o</v>
      </c>
      <c r="CP241" s="102" t="str">
        <f t="shared" si="158"/>
        <v>Bilfinger arnholdt GmbH_DE_818524779_DOT_EN_o_stamped</v>
      </c>
      <c r="CQ241" s="102" t="str">
        <f t="shared" si="159"/>
        <v>Bilfinger arnholdt GmbH_DE_818524779_powers</v>
      </c>
      <c r="CR241" s="43"/>
      <c r="CS241" s="43"/>
      <c r="CT241" s="43"/>
      <c r="CU241" s="148">
        <f t="shared" si="139"/>
        <v>0</v>
      </c>
      <c r="CV241" s="43"/>
      <c r="CW241" s="43"/>
      <c r="CX241" s="152" t="s">
        <v>2233</v>
      </c>
      <c r="CY241" s="158" t="s">
        <v>2233</v>
      </c>
      <c r="CZ241" s="158" t="s">
        <v>2233</v>
      </c>
      <c r="DA241" s="318" t="s">
        <v>2233</v>
      </c>
      <c r="DB241" s="318" t="s">
        <v>2233</v>
      </c>
      <c r="DC241" s="158" t="s">
        <v>2233</v>
      </c>
      <c r="DD241" s="158" t="s">
        <v>2233</v>
      </c>
      <c r="DE241" s="318" t="s">
        <v>2233</v>
      </c>
      <c r="DF241" s="318" t="s">
        <v>2233</v>
      </c>
      <c r="DG241" s="96" t="s">
        <v>2233</v>
      </c>
      <c r="DH241" s="96" t="s">
        <v>2233</v>
      </c>
      <c r="DI241" s="96" t="s">
        <v>2233</v>
      </c>
      <c r="DJ241" s="318" t="s">
        <v>2233</v>
      </c>
      <c r="DK241" s="318"/>
      <c r="DL241" s="96" t="s">
        <v>2233</v>
      </c>
      <c r="DM241" s="318" t="s">
        <v>2233</v>
      </c>
      <c r="DN241" s="158" t="s">
        <v>2233</v>
      </c>
      <c r="DO241" s="318" t="s">
        <v>2233</v>
      </c>
      <c r="DP241" s="465" t="s">
        <v>2233</v>
      </c>
      <c r="DQ241" s="940" t="s">
        <v>6048</v>
      </c>
      <c r="DR241" s="342" t="s">
        <v>49</v>
      </c>
      <c r="DS241" s="523"/>
      <c r="DT241" s="61" t="s">
        <v>49</v>
      </c>
      <c r="DU241" s="67"/>
      <c r="DV241" s="67"/>
      <c r="DW241" s="67"/>
      <c r="DX241" s="67"/>
      <c r="DY241" s="67"/>
      <c r="DZ241" s="67"/>
      <c r="EA241" s="359" t="str">
        <f t="shared" si="160"/>
        <v>217</v>
      </c>
      <c r="EB241" s="359">
        <v>217</v>
      </c>
      <c r="EC241" s="61"/>
      <c r="ED241" s="61"/>
      <c r="EE241" s="88" t="e">
        <f>IF(CX240=#REF!,"gleich","ungleich")</f>
        <v>#REF!</v>
      </c>
      <c r="EF241" s="186"/>
      <c r="EG241" s="186" t="e">
        <v>#N/A</v>
      </c>
      <c r="EH241" s="186" t="e">
        <v>#N/A</v>
      </c>
      <c r="EI241" s="186" t="e">
        <v>#N/A</v>
      </c>
      <c r="EJ241" s="186" t="e">
        <v>#N/A</v>
      </c>
      <c r="EK241" s="186" t="e">
        <v>#N/A</v>
      </c>
      <c r="EL241" s="186" t="e">
        <v>#N/A</v>
      </c>
      <c r="EM241" s="173" t="e">
        <v>#N/A</v>
      </c>
      <c r="EN241" s="173" t="e">
        <v>#N/A</v>
      </c>
      <c r="EO241" s="173" t="e">
        <v>#N/A</v>
      </c>
      <c r="EP241" s="950" t="e">
        <v>#N/A</v>
      </c>
      <c r="EQ241" s="182" t="s">
        <v>6086</v>
      </c>
      <c r="ER241" s="182" t="s">
        <v>6119</v>
      </c>
      <c r="ES241" s="382"/>
      <c r="ET241" s="108"/>
      <c r="EU241" s="182" t="str">
        <f t="shared" si="161"/>
        <v>Bilfinger arnholdt GmbH, DE_818524779_sinv.pdf</v>
      </c>
    </row>
    <row r="242" spans="1:172" ht="51">
      <c r="A242" s="1000" t="s">
        <v>3143</v>
      </c>
      <c r="B242" s="696" t="s">
        <v>4781</v>
      </c>
      <c r="C242" s="338" t="s">
        <v>898</v>
      </c>
      <c r="D242" s="186" t="s">
        <v>3157</v>
      </c>
      <c r="E242" s="186" t="s">
        <v>3159</v>
      </c>
      <c r="F242" s="186" t="s">
        <v>913</v>
      </c>
      <c r="G242" s="186" t="s">
        <v>3144</v>
      </c>
      <c r="H242" s="186" t="s">
        <v>913</v>
      </c>
      <c r="I242" s="383" t="s">
        <v>3145</v>
      </c>
      <c r="J242" s="383" t="s">
        <v>6735</v>
      </c>
      <c r="K242" s="191" t="s">
        <v>3146</v>
      </c>
      <c r="L242" s="571" t="s">
        <v>3147</v>
      </c>
      <c r="M242" s="195" t="s">
        <v>3148</v>
      </c>
      <c r="N242" s="846" t="s">
        <v>3149</v>
      </c>
      <c r="O242" s="384" t="s">
        <v>3150</v>
      </c>
      <c r="P242" s="261">
        <v>190</v>
      </c>
      <c r="Q242" s="539">
        <v>500</v>
      </c>
      <c r="R242" s="540">
        <v>0</v>
      </c>
      <c r="S242" s="338"/>
      <c r="T242" s="43"/>
      <c r="U242" s="43"/>
      <c r="V242" s="425">
        <v>100</v>
      </c>
      <c r="W242" s="425">
        <v>50</v>
      </c>
      <c r="X242" s="919">
        <v>0.74</v>
      </c>
      <c r="Y242" s="425">
        <v>2.5</v>
      </c>
      <c r="Z242" s="112"/>
      <c r="AA242" s="112"/>
      <c r="AB242" s="188">
        <v>4</v>
      </c>
      <c r="AC242" s="13" t="s">
        <v>7377</v>
      </c>
      <c r="AD242" s="812" t="s">
        <v>40</v>
      </c>
      <c r="AE242" s="723">
        <v>43082</v>
      </c>
      <c r="AG242" s="419"/>
      <c r="AH242" s="61" t="s">
        <v>896</v>
      </c>
      <c r="AI242" s="63" t="s">
        <v>5762</v>
      </c>
      <c r="AJ242" s="63" t="str">
        <f t="shared" si="162"/>
        <v>NO</v>
      </c>
      <c r="AK242" s="64" t="str">
        <f>VLOOKUP(X242,aux!$G$1:$I$22,2,FALSE)</f>
        <v>zero point seven four</v>
      </c>
      <c r="AL242" s="64" t="str">
        <f>VLOOKUP(X242,aux!$G$1:$J$22,4,FALSE)</f>
        <v>null komma sieben vier</v>
      </c>
      <c r="AM242" s="214">
        <f t="shared" si="141"/>
        <v>74</v>
      </c>
      <c r="AN242" s="214" t="str">
        <f>IF(INT(AM242)=AM242,EnglishNumber(AM242), _xlfn.CONCAT(EnglishNumber(INT(AM242)), " point ", EnglishNumber(ROUND(INT((AM242 - INT(AM242)) * 10),  0)), " ", EnglishNumber(ROUND((AM242 - INT(AM242))*100 - (INT((AM242-INT(AM242))*10)*10), 0))))</f>
        <v>seventy-four</v>
      </c>
      <c r="AO242" s="214" t="str">
        <f>IF(INT(AM242)=AM242,FctZahl_In_Worten(AM242), _xlfn.CONCAT(FctZahl_In_Worten(INT(AM242)), " komma ", FctZahl_In_Worten(ROUND(INT((AM242 - INT(AM242)) * 10),  0)), " ", FctZahl_In_Worten(ROUND((AM242 - INT(AM242))*100 - (INT((AM242-INT(AM242))*10)*10), 0))))</f>
        <v>vierundsiebzig</v>
      </c>
      <c r="AP242" s="64" t="str">
        <f>EnglishNumber(Q242)</f>
        <v>five hundred</v>
      </c>
      <c r="AQ242" s="64" t="str">
        <f>FctZahl_In_Worten(Q242)</f>
        <v>fünfhundert</v>
      </c>
      <c r="AR242" s="64" t="str">
        <f>FctZahl_In_Worten(R242)</f>
        <v>null</v>
      </c>
      <c r="AS242" s="39" t="str">
        <f>EnglishNumber(V242)</f>
        <v>one hundred</v>
      </c>
      <c r="AT242" s="39" t="str">
        <f>EnglishNumber(W242)</f>
        <v>fifty</v>
      </c>
      <c r="AU242" s="39" t="str">
        <f t="shared" si="142"/>
        <v>For</v>
      </c>
      <c r="AV242" s="117" t="str">
        <f t="shared" si="178"/>
        <v>Christoph Bäumer, Prokurist and Swen Kellermeier, Prokurist</v>
      </c>
      <c r="AW242" s="118" t="str">
        <f t="shared" si="144"/>
        <v>DE_143837199_CPA_EN</v>
      </c>
      <c r="AX242" s="118" t="str">
        <f t="shared" si="145"/>
        <v>DE_143837199_DoT_EN</v>
      </c>
      <c r="AY242" s="118" t="str">
        <f t="shared" si="146"/>
        <v>DE_143837199_Dis_EN</v>
      </c>
      <c r="AZ242" s="65" t="str">
        <f t="shared" si="147"/>
        <v>DE_143837199_CPA_DE</v>
      </c>
      <c r="BA242" s="65" t="str">
        <f t="shared" si="148"/>
        <v>DE_143837199_DoT_DE</v>
      </c>
      <c r="BB242" s="65" t="str">
        <f t="shared" si="149"/>
        <v>DE_143837199_CPA_ES</v>
      </c>
      <c r="BC242" s="215" t="str">
        <f t="shared" si="150"/>
        <v>DE_143837199_DoT_ES</v>
      </c>
      <c r="BD242" s="118" t="str">
        <f t="shared" si="151"/>
        <v>Bilfinger SE</v>
      </c>
      <c r="BE242" s="39" t="str">
        <f>VLOOKUP(C242,aux!$A$1:$B$260,2,FALSE)</f>
        <v>Germany</v>
      </c>
      <c r="BF242" s="64" t="str">
        <f>VLOOKUP(C242,aux!$A$1:$C$260,3,FALSE)</f>
        <v>Deutschland</v>
      </c>
      <c r="BG242" s="66" t="str">
        <f t="shared" si="152"/>
        <v>represented by  Christoph Bäumer, Prokurist and Swen Kellermeier, Prokurist</v>
      </c>
      <c r="BH242" s="66" t="str">
        <f t="shared" si="163"/>
        <v>representado por Christoph Bäumer, Prokurist and Swen Kellermeier, Prokurist</v>
      </c>
      <c r="BI242" s="66">
        <f t="shared" si="177"/>
        <v>2</v>
      </c>
      <c r="BJ242" s="119" t="str">
        <f t="shared" si="175"/>
        <v>and its</v>
      </c>
      <c r="BK242" s="119" t="str">
        <f t="shared" si="176"/>
        <v>and its</v>
      </c>
      <c r="BL242" s="66" t="str">
        <f t="shared" si="164"/>
        <v>und</v>
      </c>
      <c r="BM242" s="66" t="str">
        <f t="shared" si="165"/>
        <v>und</v>
      </c>
      <c r="BN242" s="66" t="str">
        <f t="shared" si="166"/>
        <v>y su</v>
      </c>
      <c r="BO242" s="66" t="str">
        <f t="shared" si="167"/>
        <v>y su</v>
      </c>
      <c r="BP242" s="216" t="str">
        <f>VLOOKUP(X242,aux!$G$1:$I$22,3,FALSE)</f>
        <v>cero coma siete cuatros</v>
      </c>
      <c r="BQ242" s="66" t="str">
        <f t="shared" si="168"/>
        <v>Por</v>
      </c>
      <c r="BR242" s="66" t="str">
        <f>VLOOKUP(C242,aux!$D$1:$E$307,2,FALSE)</f>
        <v>Alemania</v>
      </c>
      <c r="BS242" s="66" t="str">
        <f t="shared" si="169"/>
        <v>Quinientos</v>
      </c>
      <c r="BT242" s="66" t="str">
        <f t="shared" si="170"/>
        <v>Ciento</v>
      </c>
      <c r="BU242" s="66" t="str">
        <f t="shared" si="171"/>
        <v>Cincuenta</v>
      </c>
      <c r="BV242" s="372" t="s">
        <v>2233</v>
      </c>
      <c r="BW242" s="373" t="s">
        <v>2233</v>
      </c>
      <c r="BX242" s="315">
        <v>43052</v>
      </c>
      <c r="BY242" s="148">
        <v>1630009622</v>
      </c>
      <c r="BZ242" s="315">
        <v>43053</v>
      </c>
      <c r="CA242" s="1115" t="s">
        <v>2233</v>
      </c>
      <c r="CB242" s="805">
        <v>43049</v>
      </c>
      <c r="CC242" s="598">
        <v>43055</v>
      </c>
      <c r="CD242" s="434">
        <v>0.6875</v>
      </c>
      <c r="CE242" s="805">
        <v>43056</v>
      </c>
      <c r="CF242" s="434">
        <v>0.39583333333333331</v>
      </c>
      <c r="CG242" s="342">
        <v>43076</v>
      </c>
      <c r="CH242" s="497"/>
      <c r="CI242" s="155"/>
      <c r="CJ242" s="43"/>
      <c r="CK242" s="43"/>
      <c r="CL242" s="102" t="str">
        <f t="shared" si="154"/>
        <v>Bilfinger SE_ DE_143837199_DOT_EN_2sig</v>
      </c>
      <c r="CM242" s="102" t="str">
        <f t="shared" si="155"/>
        <v>Bilfinger SE_DE_143837199_CPA_EN_2sig</v>
      </c>
      <c r="CN242" s="102" t="str">
        <f t="shared" si="156"/>
        <v>Bilfinger SE_ DE_143837199_DOT_EN_2sig_stamped</v>
      </c>
      <c r="CO242" s="102" t="str">
        <f t="shared" si="157"/>
        <v>Bilfinger SE_DE_143837199_DOT_EN_o</v>
      </c>
      <c r="CP242" s="102" t="str">
        <f t="shared" si="158"/>
        <v>Bilfinger SE_DE_143837199_DOT_EN_o_stamped</v>
      </c>
      <c r="CQ242" s="102" t="str">
        <f t="shared" si="159"/>
        <v>Bilfinger SE_DE_143837199_powers</v>
      </c>
      <c r="CR242" s="43"/>
      <c r="CS242" s="43"/>
      <c r="CT242" s="43"/>
      <c r="CU242" s="148">
        <f t="shared" si="139"/>
        <v>1</v>
      </c>
      <c r="CV242" s="43"/>
      <c r="CW242" s="43"/>
      <c r="CX242" s="152" t="s">
        <v>2233</v>
      </c>
      <c r="CY242" s="158" t="s">
        <v>2233</v>
      </c>
      <c r="CZ242" s="158" t="s">
        <v>2233</v>
      </c>
      <c r="DA242" s="318" t="s">
        <v>2233</v>
      </c>
      <c r="DB242" s="318" t="s">
        <v>2233</v>
      </c>
      <c r="DC242" s="158" t="s">
        <v>2233</v>
      </c>
      <c r="DD242" s="158" t="s">
        <v>2233</v>
      </c>
      <c r="DE242" s="318" t="s">
        <v>2233</v>
      </c>
      <c r="DF242" s="318" t="s">
        <v>2233</v>
      </c>
      <c r="DG242" s="96" t="s">
        <v>2233</v>
      </c>
      <c r="DH242" s="96" t="s">
        <v>2233</v>
      </c>
      <c r="DI242" s="96" t="s">
        <v>2233</v>
      </c>
      <c r="DJ242" s="318" t="s">
        <v>2233</v>
      </c>
      <c r="DK242" s="318"/>
      <c r="DL242" s="96" t="s">
        <v>2233</v>
      </c>
      <c r="DM242" s="318" t="s">
        <v>2233</v>
      </c>
      <c r="DN242" s="158" t="s">
        <v>2233</v>
      </c>
      <c r="DO242" s="318" t="s">
        <v>2233</v>
      </c>
      <c r="DP242" s="465" t="s">
        <v>2233</v>
      </c>
      <c r="DQ242" s="940" t="s">
        <v>6048</v>
      </c>
      <c r="DR242" s="342">
        <v>43123</v>
      </c>
      <c r="DS242" s="523"/>
      <c r="DT242" s="61" t="s">
        <v>49</v>
      </c>
      <c r="DU242" s="67"/>
      <c r="DV242" s="67"/>
      <c r="DW242" s="67"/>
      <c r="DX242" s="67"/>
      <c r="DY242" s="67"/>
      <c r="DZ242" s="67"/>
      <c r="EA242" s="359" t="str">
        <f t="shared" si="160"/>
        <v>218</v>
      </c>
      <c r="EB242" s="359">
        <v>218</v>
      </c>
      <c r="EC242" s="61"/>
      <c r="ED242" s="61"/>
      <c r="EE242" s="88" t="e">
        <f>IF(CX241=#REF!,"gleich","ungleich")</f>
        <v>#REF!</v>
      </c>
      <c r="EF242" s="186"/>
      <c r="EG242" s="186" t="e">
        <v>#N/A</v>
      </c>
      <c r="EH242" s="186" t="e">
        <v>#N/A</v>
      </c>
      <c r="EI242" s="186" t="e">
        <v>#N/A</v>
      </c>
      <c r="EJ242" s="186" t="e">
        <v>#N/A</v>
      </c>
      <c r="EK242" s="186" t="e">
        <v>#N/A</v>
      </c>
      <c r="EL242" s="186" t="e">
        <v>#N/A</v>
      </c>
      <c r="EM242" s="173" t="e">
        <v>#N/A</v>
      </c>
      <c r="EN242" s="173" t="e">
        <v>#N/A</v>
      </c>
      <c r="EO242" s="173" t="e">
        <v>#N/A</v>
      </c>
      <c r="EP242" s="950" t="e">
        <v>#N/A</v>
      </c>
      <c r="EQ242" s="382" t="s">
        <v>1596</v>
      </c>
      <c r="ER242" s="382" t="s">
        <v>6104</v>
      </c>
      <c r="ES242" s="382"/>
      <c r="ET242" s="108"/>
      <c r="EU242" s="182" t="str">
        <f t="shared" si="161"/>
        <v>Bilfinger SE, DE_143837199_sinv.pdf</v>
      </c>
    </row>
    <row r="243" spans="1:172" ht="63.75">
      <c r="A243" s="1005" t="s">
        <v>3925</v>
      </c>
      <c r="B243" s="638" t="s">
        <v>4854</v>
      </c>
      <c r="C243" s="338" t="s">
        <v>898</v>
      </c>
      <c r="D243" s="182" t="s">
        <v>3926</v>
      </c>
      <c r="E243" s="186" t="s">
        <v>3927</v>
      </c>
      <c r="F243" s="182" t="s">
        <v>899</v>
      </c>
      <c r="G243" s="182"/>
      <c r="H243" s="182"/>
      <c r="I243" s="182"/>
      <c r="J243" s="191" t="s">
        <v>766</v>
      </c>
      <c r="K243" s="182" t="s">
        <v>3928</v>
      </c>
      <c r="L243" s="571" t="s">
        <v>3929</v>
      </c>
      <c r="M243" s="199"/>
      <c r="N243" s="847"/>
      <c r="O243" s="191"/>
      <c r="P243" s="261">
        <v>8</v>
      </c>
      <c r="Q243" s="539">
        <v>100</v>
      </c>
      <c r="R243" s="540">
        <v>1600</v>
      </c>
      <c r="S243" s="338"/>
      <c r="T243" s="54"/>
      <c r="U243" s="54"/>
      <c r="V243" s="338">
        <v>0</v>
      </c>
      <c r="W243" s="338">
        <v>0</v>
      </c>
      <c r="X243" s="919">
        <v>0.72</v>
      </c>
      <c r="Y243" s="338">
        <v>0</v>
      </c>
      <c r="Z243" s="54"/>
      <c r="AA243" s="54"/>
      <c r="AB243" s="188" t="s">
        <v>4402</v>
      </c>
      <c r="AC243" s="13" t="s">
        <v>898</v>
      </c>
      <c r="AD243" s="811" t="s">
        <v>5691</v>
      </c>
      <c r="AE243" s="723">
        <v>43082</v>
      </c>
      <c r="AG243" s="419"/>
      <c r="AH243" s="927" t="s">
        <v>896</v>
      </c>
      <c r="AI243" s="63" t="s">
        <v>5763</v>
      </c>
      <c r="AJ243" s="63" t="str">
        <f t="shared" si="162"/>
        <v>NO</v>
      </c>
      <c r="AK243" s="64" t="str">
        <f>VLOOKUP(X243,aux!$G$1:$I$22,2,FALSE)</f>
        <v>zero point seven two</v>
      </c>
      <c r="AL243" s="64" t="str">
        <f>VLOOKUP(X243,aux!$G$1:$J$22,4,FALSE)</f>
        <v>null komma sieben zwei</v>
      </c>
      <c r="AM243" s="214">
        <f t="shared" si="141"/>
        <v>72</v>
      </c>
      <c r="AN243" s="214" t="str">
        <f>IF(INT(AM243)=AM243,EnglishNumber(AM243), _xlfn.CONCAT(EnglishNumber(INT(AM243)), " point ", EnglishNumber(ROUND(INT((AM243 - INT(AM243)) * 10),  0)), " ", EnglishNumber(ROUND((AM243 - INT(AM243))*100 - (INT((AM243-INT(AM243))*10)*10), 0))))</f>
        <v>seventy-two</v>
      </c>
      <c r="AO243" s="214" t="str">
        <f>IF(INT(AM243)=AM243,FctZahl_In_Worten(AM243), _xlfn.CONCAT(FctZahl_In_Worten(INT(AM243)), " komma ", FctZahl_In_Worten(ROUND(INT((AM243 - INT(AM243)) * 10),  0)), " ", FctZahl_In_Worten(ROUND((AM243 - INT(AM243))*100 - (INT((AM243-INT(AM243))*10)*10), 0))))</f>
        <v>zweiundsiebzig</v>
      </c>
      <c r="AP243" s="64" t="str">
        <f>EnglishNumber(Q243)</f>
        <v>one hundred</v>
      </c>
      <c r="AQ243" s="64" t="str">
        <f>FctZahl_In_Worten(Q243)</f>
        <v>einhundert</v>
      </c>
      <c r="AR243" s="64" t="str">
        <f>FctZahl_In_Worten(R243)</f>
        <v>eintausendsechshundert</v>
      </c>
      <c r="AS243" s="64" t="str">
        <f>EnglishNumber(V243)</f>
        <v>zero</v>
      </c>
      <c r="AT243" s="64" t="str">
        <f>EnglishNumber(W243)</f>
        <v>zero</v>
      </c>
      <c r="AU243" s="64" t="str">
        <f t="shared" si="142"/>
        <v>For</v>
      </c>
      <c r="AV243" s="49" t="str">
        <f t="shared" si="178"/>
        <v>Gerd-Friedrich Glatzel, Geschäftsführer</v>
      </c>
      <c r="AW243" s="65" t="str">
        <f t="shared" si="144"/>
        <v>DE_119262095_CPA_EN</v>
      </c>
      <c r="AX243" s="65" t="str">
        <f t="shared" si="145"/>
        <v>DE_119262095_DoT_EN</v>
      </c>
      <c r="AY243" s="65" t="str">
        <f t="shared" si="146"/>
        <v>DE_119262095_Dis_EN</v>
      </c>
      <c r="AZ243" s="65" t="str">
        <f t="shared" si="147"/>
        <v>DE_119262095_CPA_DE</v>
      </c>
      <c r="BA243" s="65" t="str">
        <f t="shared" si="148"/>
        <v>DE_119262095_DoT_DE</v>
      </c>
      <c r="BB243" s="65" t="str">
        <f t="shared" si="149"/>
        <v>DE_119262095_CPA_ES</v>
      </c>
      <c r="BC243" s="215" t="str">
        <f t="shared" si="150"/>
        <v>DE_119262095_DoT_ES</v>
      </c>
      <c r="BD243" s="65" t="str">
        <f t="shared" si="151"/>
        <v>Brockmann-Holz GmbH</v>
      </c>
      <c r="BE243" s="64" t="str">
        <f>VLOOKUP(C243,aux!$A$1:$B$260,2,FALSE)</f>
        <v>Germany</v>
      </c>
      <c r="BF243" s="64" t="str">
        <f>VLOOKUP(C243,aux!$A$1:$C$260,3,FALSE)</f>
        <v>Deutschland</v>
      </c>
      <c r="BG243" s="66" t="str">
        <f t="shared" si="152"/>
        <v>represented by  Gerd-Friedrich Glatzel, Geschäftsführer</v>
      </c>
      <c r="BH243" s="66" t="str">
        <f t="shared" si="163"/>
        <v>representado por Gerd-Friedrich Glatzel, Geschäftsführer</v>
      </c>
      <c r="BI243" s="66">
        <f t="shared" si="177"/>
        <v>1</v>
      </c>
      <c r="BJ243" s="119" t="str">
        <f t="shared" si="175"/>
        <v/>
      </c>
      <c r="BK243" s="119" t="str">
        <f t="shared" si="176"/>
        <v/>
      </c>
      <c r="BL243" s="66" t="str">
        <f t="shared" si="164"/>
        <v/>
      </c>
      <c r="BM243" s="66" t="str">
        <f t="shared" si="165"/>
        <v/>
      </c>
      <c r="BN243" s="66" t="str">
        <f t="shared" si="166"/>
        <v/>
      </c>
      <c r="BO243" s="66" t="str">
        <f t="shared" si="167"/>
        <v/>
      </c>
      <c r="BP243" s="216" t="str">
        <f>VLOOKUP(X243,aux!$G$1:$I$22,3,FALSE)</f>
        <v>cero coma siete dos</v>
      </c>
      <c r="BQ243" s="66" t="str">
        <f t="shared" si="168"/>
        <v>Por</v>
      </c>
      <c r="BR243" s="66" t="str">
        <f>VLOOKUP(C243,aux!$D$1:$E$307,2,FALSE)</f>
        <v>Alemania</v>
      </c>
      <c r="BS243" s="66" t="str">
        <f t="shared" si="169"/>
        <v>Ciento</v>
      </c>
      <c r="BT243" s="66" t="str">
        <f t="shared" si="170"/>
        <v>Cero</v>
      </c>
      <c r="BU243" s="66" t="str">
        <f t="shared" si="171"/>
        <v>Cero</v>
      </c>
      <c r="BV243" s="137"/>
      <c r="BW243" s="51"/>
      <c r="BX243" s="315"/>
      <c r="BY243" s="148"/>
      <c r="BZ243" s="315"/>
      <c r="CA243" s="1112"/>
      <c r="CB243" s="805">
        <v>43059</v>
      </c>
      <c r="CC243" s="805">
        <v>43063</v>
      </c>
      <c r="CD243" s="434"/>
      <c r="CE243" s="805">
        <v>43063</v>
      </c>
      <c r="CF243" s="434"/>
      <c r="CG243" s="805">
        <v>43076</v>
      </c>
      <c r="CH243" s="497"/>
      <c r="CI243" s="155"/>
      <c r="CJ243" s="54"/>
      <c r="CK243" s="54"/>
      <c r="CL243" s="102" t="str">
        <f t="shared" si="154"/>
        <v>Brockmann-Holz GmbH_ DE_119262095_DOT_DE_2sig</v>
      </c>
      <c r="CM243" s="102" t="str">
        <f t="shared" si="155"/>
        <v>Brockmann-Holz GmbH_DE_119262095_CPA_DE_2sig</v>
      </c>
      <c r="CN243" s="102" t="str">
        <f t="shared" si="156"/>
        <v>Brockmann-Holz GmbH_ DE_119262095_DOT_DE_2sig_stamped</v>
      </c>
      <c r="CO243" s="102" t="str">
        <f t="shared" si="157"/>
        <v>Brockmann-Holz GmbH_DE_119262095_DOT_DE_o</v>
      </c>
      <c r="CP243" s="102" t="str">
        <f t="shared" si="158"/>
        <v>Brockmann-Holz GmbH_DE_119262095_DOT_DE_o_stamped</v>
      </c>
      <c r="CQ243" s="102" t="str">
        <f t="shared" si="159"/>
        <v>Brockmann-Holz GmbH_DE_119262095_powers</v>
      </c>
      <c r="CR243" s="54"/>
      <c r="CS243" s="54"/>
      <c r="CT243" s="54"/>
      <c r="CU243" s="148">
        <f t="shared" si="139"/>
        <v>0</v>
      </c>
      <c r="CV243" s="54"/>
      <c r="CW243" s="54"/>
      <c r="CX243" s="124"/>
      <c r="CY243" s="160"/>
      <c r="CZ243" s="160"/>
      <c r="DA243" s="321"/>
      <c r="DB243" s="321"/>
      <c r="DC243" s="160"/>
      <c r="DD243" s="160"/>
      <c r="DE243" s="321"/>
      <c r="DF243" s="321"/>
      <c r="DG243" s="54"/>
      <c r="DH243" s="54"/>
      <c r="DI243" s="54"/>
      <c r="DJ243" s="321"/>
      <c r="DK243" s="321"/>
      <c r="DL243" s="54"/>
      <c r="DM243" s="321"/>
      <c r="DN243" s="160"/>
      <c r="DO243" s="321"/>
      <c r="DP243" s="963"/>
      <c r="DQ243" s="902"/>
      <c r="DR243" s="503"/>
      <c r="DS243" s="521"/>
      <c r="DT243" s="88"/>
      <c r="DU243" s="168"/>
      <c r="DV243" s="168"/>
      <c r="DW243" s="168"/>
      <c r="DX243" s="168"/>
      <c r="DY243" s="168"/>
      <c r="DZ243" s="168"/>
      <c r="EA243" s="359" t="str">
        <f t="shared" si="160"/>
        <v>219</v>
      </c>
      <c r="EB243" s="359">
        <v>219</v>
      </c>
      <c r="EC243" s="88"/>
      <c r="ED243" s="88"/>
      <c r="EE243" s="88"/>
      <c r="EF243" s="186" t="s">
        <v>4264</v>
      </c>
      <c r="EG243" s="186" t="s">
        <v>3925</v>
      </c>
      <c r="EH243" s="186" t="s">
        <v>4989</v>
      </c>
      <c r="EI243" s="186" t="s">
        <v>4990</v>
      </c>
      <c r="EJ243" s="186">
        <v>1</v>
      </c>
      <c r="EK243" s="186">
        <v>0</v>
      </c>
      <c r="EL243" s="186" t="s">
        <v>4991</v>
      </c>
      <c r="EM243" s="173">
        <v>47809</v>
      </c>
      <c r="EN243" s="173">
        <v>0</v>
      </c>
      <c r="EO243" s="173">
        <v>0</v>
      </c>
      <c r="EP243" s="950" t="s">
        <v>4992</v>
      </c>
      <c r="EQ243" s="182" t="s">
        <v>6086</v>
      </c>
      <c r="ER243" s="182" t="s">
        <v>6119</v>
      </c>
      <c r="ES243" s="258"/>
      <c r="ET243" s="108"/>
      <c r="EU243" s="182" t="str">
        <f t="shared" si="161"/>
        <v>Brockmann-Holz GmbH, DE_119262095_sinv.pdf</v>
      </c>
    </row>
    <row r="244" spans="1:172" ht="76.5">
      <c r="A244" s="1010" t="s">
        <v>3709</v>
      </c>
      <c r="B244" s="694" t="s">
        <v>4834</v>
      </c>
      <c r="C244" s="423" t="s">
        <v>898</v>
      </c>
      <c r="D244" s="201" t="s">
        <v>3736</v>
      </c>
      <c r="E244" s="190" t="s">
        <v>3763</v>
      </c>
      <c r="F244" s="258" t="s">
        <v>899</v>
      </c>
      <c r="G244" s="258"/>
      <c r="H244" s="258"/>
      <c r="I244" s="258"/>
      <c r="J244" s="190" t="s">
        <v>3873</v>
      </c>
      <c r="K244" s="190" t="s">
        <v>3797</v>
      </c>
      <c r="L244" s="571" t="s">
        <v>3820</v>
      </c>
      <c r="M244" s="201"/>
      <c r="N244" s="847"/>
      <c r="O244" s="190"/>
      <c r="P244" s="126">
        <v>4</v>
      </c>
      <c r="Q244" s="539">
        <v>100</v>
      </c>
      <c r="R244" s="540">
        <v>200</v>
      </c>
      <c r="S244" s="341"/>
      <c r="T244" s="54"/>
      <c r="U244" s="54"/>
      <c r="V244" s="338">
        <v>0</v>
      </c>
      <c r="W244" s="338">
        <v>0</v>
      </c>
      <c r="X244" s="919">
        <v>0.72</v>
      </c>
      <c r="Y244" s="425">
        <v>2.5</v>
      </c>
      <c r="Z244" s="54"/>
      <c r="AA244" s="54"/>
      <c r="AB244" s="188" t="s">
        <v>4402</v>
      </c>
      <c r="AC244" s="13" t="s">
        <v>898</v>
      </c>
      <c r="AD244" s="811" t="s">
        <v>5691</v>
      </c>
      <c r="AE244" s="723">
        <v>43082</v>
      </c>
      <c r="AG244" s="419"/>
      <c r="AH244" s="927" t="s">
        <v>896</v>
      </c>
      <c r="AI244" s="63" t="s">
        <v>5763</v>
      </c>
      <c r="AJ244" s="63" t="str">
        <f t="shared" si="162"/>
        <v>NO</v>
      </c>
      <c r="AK244" s="64" t="str">
        <f>VLOOKUP(X244,aux!$G$1:$I$22,2,FALSE)</f>
        <v>zero point seven two</v>
      </c>
      <c r="AL244" s="64" t="str">
        <f>VLOOKUP(X244,aux!$G$1:$J$22,4,FALSE)</f>
        <v>null komma sieben zwei</v>
      </c>
      <c r="AM244" s="214">
        <f t="shared" si="141"/>
        <v>72</v>
      </c>
      <c r="AN244" s="214" t="str">
        <f>IF(INT(AM244)=AM244,EnglishNumber(AM244), _xlfn.CONCAT(EnglishNumber(INT(AM244)), " point ", EnglishNumber(ROUND(INT((AM244 - INT(AM244)) * 10),  0)), " ", EnglishNumber(ROUND((AM244 - INT(AM244))*100 - (INT((AM244-INT(AM244))*10)*10), 0))))</f>
        <v>seventy-two</v>
      </c>
      <c r="AO244" s="214" t="str">
        <f>IF(INT(AM244)=AM244,FctZahl_In_Worten(AM244), _xlfn.CONCAT(FctZahl_In_Worten(INT(AM244)), " komma ", FctZahl_In_Worten(ROUND(INT((AM244 - INT(AM244)) * 10),  0)), " ", FctZahl_In_Worten(ROUND((AM244 - INT(AM244))*100 - (INT((AM244-INT(AM244))*10)*10), 0))))</f>
        <v>zweiundsiebzig</v>
      </c>
      <c r="AP244" s="64" t="str">
        <f>EnglishNumber(Q244)</f>
        <v>one hundred</v>
      </c>
      <c r="AQ244" s="64" t="str">
        <f>FctZahl_In_Worten(Q244)</f>
        <v>einhundert</v>
      </c>
      <c r="AR244" s="64" t="str">
        <f>FctZahl_In_Worten(R244)</f>
        <v>zweihundert</v>
      </c>
      <c r="AS244" s="64" t="str">
        <f>EnglishNumber(V244)</f>
        <v>zero</v>
      </c>
      <c r="AT244" s="64" t="str">
        <f>EnglishNumber(W244)</f>
        <v>zero</v>
      </c>
      <c r="AU244" s="64" t="str">
        <f t="shared" si="142"/>
        <v>For</v>
      </c>
      <c r="AV244" s="49" t="str">
        <f t="shared" si="178"/>
        <v>Frank Zimmermann, Geschäftsführer</v>
      </c>
      <c r="AW244" s="65" t="str">
        <f t="shared" si="144"/>
        <v>DE_273113642_CPA_EN</v>
      </c>
      <c r="AX244" s="65" t="str">
        <f t="shared" si="145"/>
        <v>DE_273113642_DoT_EN</v>
      </c>
      <c r="AY244" s="65" t="str">
        <f t="shared" si="146"/>
        <v>DE_273113642_Dis_EN</v>
      </c>
      <c r="AZ244" s="65" t="str">
        <f t="shared" si="147"/>
        <v>DE_273113642_CPA_DE</v>
      </c>
      <c r="BA244" s="65" t="str">
        <f t="shared" si="148"/>
        <v>DE_273113642_DoT_DE</v>
      </c>
      <c r="BB244" s="65" t="str">
        <f t="shared" si="149"/>
        <v>DE_273113642_CPA_ES</v>
      </c>
      <c r="BC244" s="215" t="str">
        <f t="shared" si="150"/>
        <v>DE_273113642_DoT_ES</v>
      </c>
      <c r="BD244" s="65" t="str">
        <f t="shared" si="151"/>
        <v>Böhmer Transport GmbH</v>
      </c>
      <c r="BE244" s="64" t="str">
        <f>VLOOKUP(C244,aux!$A$1:$B$260,2,FALSE)</f>
        <v>Germany</v>
      </c>
      <c r="BF244" s="64" t="str">
        <f>VLOOKUP(C244,aux!$A$1:$C$260,3,FALSE)</f>
        <v>Deutschland</v>
      </c>
      <c r="BG244" s="66" t="str">
        <f t="shared" si="152"/>
        <v>represented by  Frank Zimmermann, Geschäftsführer</v>
      </c>
      <c r="BH244" s="66" t="str">
        <f t="shared" si="163"/>
        <v>representado por Frank Zimmermann, Geschäftsführer</v>
      </c>
      <c r="BI244" s="66">
        <f t="shared" si="177"/>
        <v>1</v>
      </c>
      <c r="BJ244" s="119" t="str">
        <f t="shared" si="175"/>
        <v/>
      </c>
      <c r="BK244" s="119" t="str">
        <f t="shared" si="176"/>
        <v/>
      </c>
      <c r="BL244" s="66" t="str">
        <f t="shared" si="164"/>
        <v/>
      </c>
      <c r="BM244" s="66" t="str">
        <f t="shared" si="165"/>
        <v/>
      </c>
      <c r="BN244" s="66" t="str">
        <f t="shared" si="166"/>
        <v/>
      </c>
      <c r="BO244" s="66" t="str">
        <f t="shared" si="167"/>
        <v/>
      </c>
      <c r="BP244" s="216" t="str">
        <f>VLOOKUP(X244,aux!$G$1:$I$22,3,FALSE)</f>
        <v>cero coma siete dos</v>
      </c>
      <c r="BQ244" s="66" t="str">
        <f t="shared" si="168"/>
        <v>Por</v>
      </c>
      <c r="BR244" s="66" t="str">
        <f>VLOOKUP(C244,aux!$D$1:$E$307,2,FALSE)</f>
        <v>Alemania</v>
      </c>
      <c r="BS244" s="66" t="str">
        <f t="shared" si="169"/>
        <v>Ciento</v>
      </c>
      <c r="BT244" s="66" t="str">
        <f t="shared" si="170"/>
        <v>Cero</v>
      </c>
      <c r="BU244" s="66" t="str">
        <f t="shared" si="171"/>
        <v>Cero</v>
      </c>
      <c r="BV244" s="137"/>
      <c r="BW244" s="51"/>
      <c r="BX244" s="315"/>
      <c r="BY244" s="148"/>
      <c r="BZ244" s="315"/>
      <c r="CA244" s="1112"/>
      <c r="CB244" s="805">
        <v>43059</v>
      </c>
      <c r="CC244" s="805">
        <v>43062</v>
      </c>
      <c r="CD244" s="806"/>
      <c r="CE244" s="805">
        <v>43062</v>
      </c>
      <c r="CF244" s="806"/>
      <c r="CG244" s="805">
        <v>43076</v>
      </c>
      <c r="CH244" s="497"/>
      <c r="CI244" s="155"/>
      <c r="CJ244" s="54"/>
      <c r="CK244" s="54"/>
      <c r="CL244" s="102" t="str">
        <f t="shared" si="154"/>
        <v>Böhmer Transport GmbH_ DE_273113642_DOT_DE_2sig</v>
      </c>
      <c r="CM244" s="102" t="str">
        <f t="shared" si="155"/>
        <v>Böhmer Transport GmbH_DE_273113642_CPA_DE_2sig</v>
      </c>
      <c r="CN244" s="102" t="str">
        <f t="shared" si="156"/>
        <v>Böhmer Transport GmbH_ DE_273113642_DOT_DE_2sig_stamped</v>
      </c>
      <c r="CO244" s="102" t="str">
        <f t="shared" si="157"/>
        <v>Böhmer Transport GmbH_DE_273113642_DOT_DE_o</v>
      </c>
      <c r="CP244" s="102" t="str">
        <f t="shared" si="158"/>
        <v>Böhmer Transport GmbH_DE_273113642_DOT_DE_o_stamped</v>
      </c>
      <c r="CQ244" s="102" t="str">
        <f t="shared" si="159"/>
        <v>Böhmer Transport GmbH_DE_273113642_powers</v>
      </c>
      <c r="CR244" s="54"/>
      <c r="CS244" s="54"/>
      <c r="CT244" s="54"/>
      <c r="CU244" s="148">
        <f t="shared" si="139"/>
        <v>0</v>
      </c>
      <c r="CV244" s="54"/>
      <c r="CW244" s="54"/>
      <c r="CX244" s="124"/>
      <c r="CY244" s="160"/>
      <c r="CZ244" s="160"/>
      <c r="DA244" s="321"/>
      <c r="DB244" s="321"/>
      <c r="DC244" s="160"/>
      <c r="DD244" s="160"/>
      <c r="DE244" s="321"/>
      <c r="DF244" s="321"/>
      <c r="DG244" s="54"/>
      <c r="DH244" s="54"/>
      <c r="DI244" s="54"/>
      <c r="DJ244" s="321"/>
      <c r="DK244" s="321"/>
      <c r="DL244" s="54"/>
      <c r="DM244" s="321"/>
      <c r="DN244" s="160"/>
      <c r="DO244" s="321"/>
      <c r="DP244" s="963"/>
      <c r="DQ244" s="902"/>
      <c r="DR244" s="503"/>
      <c r="DS244" s="521"/>
      <c r="DT244" s="88"/>
      <c r="DU244" s="168"/>
      <c r="DV244" s="168"/>
      <c r="DW244" s="168"/>
      <c r="DX244" s="168"/>
      <c r="DY244" s="168"/>
      <c r="DZ244" s="168"/>
      <c r="EA244" s="359" t="str">
        <f t="shared" si="160"/>
        <v>220</v>
      </c>
      <c r="EB244" s="359">
        <v>220</v>
      </c>
      <c r="EC244" s="88"/>
      <c r="ED244" s="88"/>
      <c r="EE244" s="88"/>
      <c r="EF244" s="186" t="s">
        <v>3849</v>
      </c>
      <c r="EG244" s="186" t="s">
        <v>3709</v>
      </c>
      <c r="EH244" s="186" t="s">
        <v>4985</v>
      </c>
      <c r="EI244" s="186" t="s">
        <v>4986</v>
      </c>
      <c r="EJ244" s="186" t="s">
        <v>4987</v>
      </c>
      <c r="EK244" s="186">
        <v>0</v>
      </c>
      <c r="EL244" s="186" t="s">
        <v>4988</v>
      </c>
      <c r="EM244" s="173">
        <v>41199</v>
      </c>
      <c r="EN244" s="173">
        <v>0</v>
      </c>
      <c r="EO244" s="173">
        <v>0</v>
      </c>
      <c r="EP244" s="950" t="s">
        <v>3797</v>
      </c>
      <c r="EQ244" s="182" t="s">
        <v>6086</v>
      </c>
      <c r="ER244" s="182" t="s">
        <v>6119</v>
      </c>
      <c r="ES244" s="201"/>
      <c r="ET244" s="108"/>
      <c r="EU244" s="182" t="str">
        <f t="shared" si="161"/>
        <v>Böhmer Transport GmbH, DE_273113642_sinv.pdf</v>
      </c>
      <c r="EV244" s="175"/>
      <c r="EW244" s="175"/>
      <c r="EX244" s="175"/>
      <c r="EY244" s="175"/>
      <c r="EZ244" s="175"/>
      <c r="FA244" s="175"/>
      <c r="FB244" s="175"/>
      <c r="FC244" s="175"/>
      <c r="FD244" s="175"/>
      <c r="FE244" s="175"/>
      <c r="FF244" s="175"/>
      <c r="FG244" s="175"/>
      <c r="FH244" s="175"/>
      <c r="FI244" s="175"/>
      <c r="FJ244" s="175"/>
      <c r="FK244" s="175"/>
      <c r="FL244" s="175"/>
      <c r="FM244" s="175"/>
      <c r="FN244" s="175"/>
      <c r="FO244" s="175"/>
      <c r="FP244" s="175"/>
    </row>
    <row r="245" spans="1:172" ht="76.5">
      <c r="A245" s="1000" t="s">
        <v>2239</v>
      </c>
      <c r="B245" s="696" t="s">
        <v>3707</v>
      </c>
      <c r="C245" s="338" t="s">
        <v>1225</v>
      </c>
      <c r="D245" s="186" t="s">
        <v>2242</v>
      </c>
      <c r="E245" s="186" t="s">
        <v>2240</v>
      </c>
      <c r="F245" s="186" t="s">
        <v>6181</v>
      </c>
      <c r="G245" s="186"/>
      <c r="H245" s="186"/>
      <c r="I245" s="383" t="s">
        <v>2241</v>
      </c>
      <c r="J245" s="383" t="s">
        <v>3359</v>
      </c>
      <c r="K245" s="189" t="s">
        <v>3360</v>
      </c>
      <c r="L245" s="1178" t="s">
        <v>7331</v>
      </c>
      <c r="M245" s="1065"/>
      <c r="N245" s="846" t="s">
        <v>3046</v>
      </c>
      <c r="O245" s="384" t="s">
        <v>3047</v>
      </c>
      <c r="P245" s="540">
        <v>0</v>
      </c>
      <c r="Q245" s="539">
        <v>500</v>
      </c>
      <c r="R245" s="540">
        <v>0</v>
      </c>
      <c r="S245" s="338"/>
      <c r="T245" s="63"/>
      <c r="U245" s="63"/>
      <c r="V245" s="425">
        <v>10</v>
      </c>
      <c r="W245" s="425">
        <v>10</v>
      </c>
      <c r="X245" s="919">
        <v>0.75</v>
      </c>
      <c r="Y245" s="425">
        <v>0</v>
      </c>
      <c r="Z245" s="41" t="s">
        <v>45</v>
      </c>
      <c r="AA245" s="41" t="s">
        <v>45</v>
      </c>
      <c r="AB245" s="188"/>
      <c r="AC245" s="13" t="s">
        <v>7377</v>
      </c>
      <c r="AD245" s="812" t="s">
        <v>5690</v>
      </c>
      <c r="AE245" s="723">
        <v>43082</v>
      </c>
      <c r="AF245" s="191" t="s">
        <v>3368</v>
      </c>
      <c r="AG245" s="419"/>
      <c r="AH245" s="927" t="s">
        <v>896</v>
      </c>
      <c r="AI245" s="63" t="s">
        <v>5762</v>
      </c>
      <c r="AJ245" s="63" t="str">
        <f t="shared" si="162"/>
        <v>NO</v>
      </c>
      <c r="AK245" s="64" t="str">
        <f>VLOOKUP(X245,aux!$G$1:$I$22,2,FALSE)</f>
        <v>zero point seven five</v>
      </c>
      <c r="AL245" s="64" t="str">
        <f>VLOOKUP(X245,aux!$G$1:$J$22,4,FALSE)</f>
        <v>null komma sieben fünf</v>
      </c>
      <c r="AM245" s="214">
        <f t="shared" si="141"/>
        <v>75</v>
      </c>
      <c r="AN245" s="214" t="str">
        <f>IF(INT(AM245)=AM245,EnglishNumber(AM245), _xlfn.CONCAT(EnglishNumber(INT(AM245)), " point ", EnglishNumber(ROUND(INT((AM245 - INT(AM245)) * 10),  0)), " ", EnglishNumber(ROUND((AM245 - INT(AM245))*100 - (INT((AM245-INT(AM245))*10)*10), 0))))</f>
        <v>seventy-five</v>
      </c>
      <c r="AO245" s="214" t="str">
        <f>IF(INT(AM245)=AM245,FctZahl_In_Worten(AM245), _xlfn.CONCAT(FctZahl_In_Worten(INT(AM245)), " komma ", FctZahl_In_Worten(ROUND(INT((AM245 - INT(AM245)) * 10),  0)), " ", FctZahl_In_Worten(ROUND((AM245 - INT(AM245))*100 - (INT((AM245-INT(AM245))*10)*10), 0))))</f>
        <v>fünfundsiebzig</v>
      </c>
      <c r="AP245" s="64" t="str">
        <f>EnglishNumber(Q245)</f>
        <v>five hundred</v>
      </c>
      <c r="AQ245" s="64" t="str">
        <f>FctZahl_In_Worten(Q245)</f>
        <v>fünfhundert</v>
      </c>
      <c r="AR245" s="64" t="str">
        <f>FctZahl_In_Worten(R245)</f>
        <v>null</v>
      </c>
      <c r="AS245" s="64" t="str">
        <f>VLOOKUP(V245,aux!$K$1:$M$11,2,FALSE)</f>
        <v>ten</v>
      </c>
      <c r="AT245" s="64" t="str">
        <f>VLOOKUP(W245,aux!$K$1:$M$11,2,FALSE)</f>
        <v>ten</v>
      </c>
      <c r="AU245" s="64" t="str">
        <f t="shared" si="142"/>
        <v>For</v>
      </c>
      <c r="AV245" s="49" t="str">
        <f t="shared" si="178"/>
        <v xml:space="preserve">Jean-Pierre Caillot, Gérant </v>
      </c>
      <c r="AW245" s="65" t="str">
        <f t="shared" si="144"/>
        <v>FR_73507844264_CPA_EN</v>
      </c>
      <c r="AX245" s="65" t="str">
        <f t="shared" si="145"/>
        <v>FR_73507844264_DoT_EN</v>
      </c>
      <c r="AY245" s="65" t="str">
        <f t="shared" si="146"/>
        <v>FR_73507844264_Dis_EN</v>
      </c>
      <c r="AZ245" s="65" t="str">
        <f t="shared" si="147"/>
        <v>FR_73507844264_CPA_DE</v>
      </c>
      <c r="BA245" s="65" t="str">
        <f t="shared" si="148"/>
        <v>FR_73507844264_DoT_DE</v>
      </c>
      <c r="BB245" s="65" t="str">
        <f t="shared" si="149"/>
        <v>FR_73507844264_CPA_ES</v>
      </c>
      <c r="BC245" s="215" t="str">
        <f t="shared" si="150"/>
        <v>FR_73507844264_DoT_ES</v>
      </c>
      <c r="BD245" s="65" t="str">
        <f t="shared" si="151"/>
        <v>CAIL-LOC SARL</v>
      </c>
      <c r="BE245" s="64" t="str">
        <f>VLOOKUP(C245,aux!$A$1:$B$260,2,FALSE)</f>
        <v>France</v>
      </c>
      <c r="BF245" s="64">
        <f>VLOOKUP(C245,aux!$A$1:$C$260,3,FALSE)</f>
        <v>0</v>
      </c>
      <c r="BG245" s="66" t="str">
        <f t="shared" si="152"/>
        <v xml:space="preserve">represented by  Jean-Pierre Caillot, Gérant </v>
      </c>
      <c r="BH245" s="66" t="str">
        <f t="shared" si="163"/>
        <v xml:space="preserve">representado por Jean-Pierre Caillot, Gérant </v>
      </c>
      <c r="BI245" s="66">
        <f t="shared" si="177"/>
        <v>1</v>
      </c>
      <c r="BJ245" s="66" t="str">
        <f t="shared" si="175"/>
        <v/>
      </c>
      <c r="BK245" s="66" t="str">
        <f t="shared" si="176"/>
        <v>and its</v>
      </c>
      <c r="BL245" s="66" t="str">
        <f t="shared" si="164"/>
        <v/>
      </c>
      <c r="BM245" s="66" t="str">
        <f t="shared" si="165"/>
        <v>und</v>
      </c>
      <c r="BN245" s="66" t="str">
        <f t="shared" si="166"/>
        <v/>
      </c>
      <c r="BO245" s="66" t="str">
        <f t="shared" si="167"/>
        <v>y su</v>
      </c>
      <c r="BP245" s="216" t="str">
        <f>VLOOKUP(X245,aux!$G$1:$I$22,3,FALSE)</f>
        <v>cero coma siete cinco</v>
      </c>
      <c r="BQ245" s="66" t="str">
        <f t="shared" si="168"/>
        <v>Por</v>
      </c>
      <c r="BR245" s="66" t="str">
        <f>VLOOKUP(C245,aux!$D$1:$E$307,2,FALSE)</f>
        <v>Francia</v>
      </c>
      <c r="BS245" s="66" t="str">
        <f t="shared" si="169"/>
        <v>Quinientos</v>
      </c>
      <c r="BT245" s="66" t="str">
        <f t="shared" si="170"/>
        <v>Diez</v>
      </c>
      <c r="BU245" s="66" t="str">
        <f t="shared" si="171"/>
        <v>Diez</v>
      </c>
      <c r="BV245" s="137" t="s">
        <v>2233</v>
      </c>
      <c r="BW245" s="51" t="s">
        <v>2233</v>
      </c>
      <c r="BX245" s="332"/>
      <c r="BY245" s="146"/>
      <c r="BZ245" s="332">
        <v>43046</v>
      </c>
      <c r="CA245" s="1112" t="s">
        <v>2233</v>
      </c>
      <c r="CB245" s="606">
        <v>42971</v>
      </c>
      <c r="CC245" s="606">
        <v>42976</v>
      </c>
      <c r="CD245" s="806">
        <v>0.75</v>
      </c>
      <c r="CE245" s="606">
        <v>42976</v>
      </c>
      <c r="CF245" s="806">
        <v>0.75</v>
      </c>
      <c r="CG245" s="606">
        <v>42992</v>
      </c>
      <c r="CH245" s="497"/>
      <c r="CI245" s="155"/>
      <c r="CJ245" s="61"/>
      <c r="CK245" s="62"/>
      <c r="CL245" s="102" t="str">
        <f t="shared" si="154"/>
        <v>CAIL-LOC SARL_ FR_73507844264_DOT_EN_2sig</v>
      </c>
      <c r="CM245" s="102" t="str">
        <f t="shared" si="155"/>
        <v>CAIL-LOC SARL_FR_73507844264_CPA_EN_2sig</v>
      </c>
      <c r="CN245" s="102" t="str">
        <f t="shared" si="156"/>
        <v>CAIL-LOC SARL_ FR_73507844264_DOT_EN_2sig_stamped</v>
      </c>
      <c r="CO245" s="102" t="str">
        <f t="shared" si="157"/>
        <v>CAIL-LOC SARL_FR_73507844264_DOT_EN_o</v>
      </c>
      <c r="CP245" s="102" t="str">
        <f t="shared" si="158"/>
        <v>CAIL-LOC SARL_FR_73507844264_DOT_EN_o_stamped</v>
      </c>
      <c r="CQ245" s="102" t="str">
        <f t="shared" si="159"/>
        <v>CAIL-LOC SARL_FR_73507844264_powers</v>
      </c>
      <c r="CR245" s="61"/>
      <c r="CS245" s="61"/>
      <c r="CT245" s="61"/>
      <c r="CU245" s="148">
        <f t="shared" si="139"/>
        <v>0</v>
      </c>
      <c r="CV245" s="56"/>
      <c r="CW245" s="56"/>
      <c r="CX245" s="52" t="s">
        <v>58</v>
      </c>
      <c r="CY245" s="155"/>
      <c r="CZ245" s="155" t="s">
        <v>2233</v>
      </c>
      <c r="DA245" s="319">
        <v>42971</v>
      </c>
      <c r="DB245" s="319">
        <v>42976</v>
      </c>
      <c r="DC245" s="155"/>
      <c r="DD245" s="155"/>
      <c r="DE245" s="319"/>
      <c r="DF245" s="319"/>
      <c r="DG245" s="52"/>
      <c r="DH245" s="52"/>
      <c r="DI245" s="52"/>
      <c r="DJ245" s="319"/>
      <c r="DK245" s="319"/>
      <c r="DL245" s="52"/>
      <c r="DM245" s="319">
        <v>43045</v>
      </c>
      <c r="DN245" s="155">
        <v>806809604284</v>
      </c>
      <c r="DO245" s="319" t="s">
        <v>2233</v>
      </c>
      <c r="DP245" s="262" t="s">
        <v>2233</v>
      </c>
      <c r="DQ245" s="940" t="s">
        <v>4400</v>
      </c>
      <c r="DR245" s="342" t="s">
        <v>49</v>
      </c>
      <c r="DS245" s="69"/>
      <c r="DT245" s="69" t="s">
        <v>49</v>
      </c>
      <c r="DU245" s="69"/>
      <c r="DV245" s="87"/>
      <c r="DW245" s="186" t="s">
        <v>2246</v>
      </c>
      <c r="DX245" s="87"/>
      <c r="DY245" s="87"/>
      <c r="DZ245" s="87"/>
      <c r="EA245" s="359" t="str">
        <f t="shared" si="160"/>
        <v>221</v>
      </c>
      <c r="EB245" s="359">
        <v>221</v>
      </c>
      <c r="EC245" s="88"/>
      <c r="ED245" s="88"/>
      <c r="EE245" s="88" t="e">
        <f>IF(#REF!=#REF!,"gleich","ungleich")</f>
        <v>#REF!</v>
      </c>
      <c r="EF245" s="186"/>
      <c r="EG245" s="186"/>
      <c r="EH245" s="186"/>
      <c r="EI245" s="186"/>
      <c r="EJ245" s="186"/>
      <c r="EK245" s="186"/>
      <c r="EL245" s="186"/>
      <c r="EM245" s="173"/>
      <c r="EN245" s="186"/>
      <c r="EO245" s="186"/>
      <c r="EP245" s="724"/>
      <c r="EQ245" s="382" t="s">
        <v>6150</v>
      </c>
      <c r="ER245" s="382" t="s">
        <v>6149</v>
      </c>
      <c r="ES245" s="382"/>
      <c r="ET245" s="108"/>
      <c r="EU245" s="182" t="str">
        <f t="shared" si="161"/>
        <v>CAIL-LOC SARL, FR_73507844264_sinv.pdf</v>
      </c>
    </row>
    <row r="246" spans="1:172" ht="120">
      <c r="A246" s="1005" t="s">
        <v>3930</v>
      </c>
      <c r="B246" s="638" t="s">
        <v>4855</v>
      </c>
      <c r="C246" s="338" t="s">
        <v>898</v>
      </c>
      <c r="D246" s="182" t="s">
        <v>3931</v>
      </c>
      <c r="E246" s="186" t="s">
        <v>3932</v>
      </c>
      <c r="F246" s="182" t="s">
        <v>5486</v>
      </c>
      <c r="G246" s="182"/>
      <c r="H246" s="182"/>
      <c r="I246" s="182"/>
      <c r="J246" s="191" t="s">
        <v>766</v>
      </c>
      <c r="K246" s="182">
        <v>5515009971</v>
      </c>
      <c r="L246" s="500" t="s">
        <v>3933</v>
      </c>
      <c r="M246" s="1065"/>
      <c r="N246" s="847"/>
      <c r="O246" s="191"/>
      <c r="P246" s="261">
        <v>1</v>
      </c>
      <c r="Q246" s="539">
        <v>100</v>
      </c>
      <c r="R246" s="540">
        <v>200</v>
      </c>
      <c r="S246" s="338"/>
      <c r="T246" s="54"/>
      <c r="U246" s="54"/>
      <c r="V246" s="338">
        <v>0</v>
      </c>
      <c r="W246" s="338">
        <v>0</v>
      </c>
      <c r="X246" s="919">
        <v>0.72</v>
      </c>
      <c r="Y246" s="338">
        <v>0</v>
      </c>
      <c r="Z246" s="54"/>
      <c r="AA246" s="54"/>
      <c r="AB246" s="188" t="s">
        <v>4402</v>
      </c>
      <c r="AC246" s="13" t="s">
        <v>898</v>
      </c>
      <c r="AD246" s="811" t="s">
        <v>5691</v>
      </c>
      <c r="AE246" s="723">
        <v>43082</v>
      </c>
      <c r="AG246" s="419"/>
      <c r="AH246" s="927" t="s">
        <v>896</v>
      </c>
      <c r="AI246" s="63" t="s">
        <v>5763</v>
      </c>
      <c r="AJ246" s="63" t="str">
        <f t="shared" si="162"/>
        <v>NO</v>
      </c>
      <c r="AK246" s="64" t="str">
        <f>VLOOKUP(X246,aux!$G$1:$I$22,2,FALSE)</f>
        <v>zero point seven two</v>
      </c>
      <c r="AL246" s="64" t="str">
        <f>VLOOKUP(X246,aux!$G$1:$J$22,4,FALSE)</f>
        <v>null komma sieben zwei</v>
      </c>
      <c r="AM246" s="214">
        <f t="shared" si="141"/>
        <v>72</v>
      </c>
      <c r="AN246" s="214" t="str">
        <f>IF(INT(AM246)=AM246,EnglishNumber(AM246), _xlfn.CONCAT(EnglishNumber(INT(AM246)), " point ", EnglishNumber(ROUND(INT((AM246 - INT(AM246)) * 10),  0)), " ", EnglishNumber(ROUND((AM246 - INT(AM246))*100 - (INT((AM246-INT(AM246))*10)*10), 0))))</f>
        <v>seventy-two</v>
      </c>
      <c r="AO246" s="214" t="str">
        <f>IF(INT(AM246)=AM246,FctZahl_In_Worten(AM246), _xlfn.CONCAT(FctZahl_In_Worten(INT(AM246)), " komma ", FctZahl_In_Worten(ROUND(INT((AM246 - INT(AM246)) * 10),  0)), " ", FctZahl_In_Worten(ROUND((AM246 - INT(AM246))*100 - (INT((AM246-INT(AM246))*10)*10), 0))))</f>
        <v>zweiundsiebzig</v>
      </c>
      <c r="AP246" s="64" t="str">
        <f>EnglishNumber(Q246)</f>
        <v>one hundred</v>
      </c>
      <c r="AQ246" s="64" t="str">
        <f>FctZahl_In_Worten(Q246)</f>
        <v>einhundert</v>
      </c>
      <c r="AR246" s="64" t="str">
        <f>FctZahl_In_Worten(R246)</f>
        <v>zweihundert</v>
      </c>
      <c r="AS246" s="64" t="str">
        <f>EnglishNumber(V246)</f>
        <v>zero</v>
      </c>
      <c r="AT246" s="64" t="str">
        <f>EnglishNumber(W246)</f>
        <v>zero</v>
      </c>
      <c r="AU246" s="64" t="str">
        <f t="shared" si="142"/>
        <v>For</v>
      </c>
      <c r="AV246" s="49" t="str">
        <f t="shared" si="178"/>
        <v>Birgitt Witter-Wirsam, Geschäftsführerin ihrer Komplementärin, der Carl Hasselbach Beteiligungs-, u. Geschäftsführungs GmbH</v>
      </c>
      <c r="AW246" s="65" t="str">
        <f t="shared" si="144"/>
        <v>DE_115311855_CPA_EN</v>
      </c>
      <c r="AX246" s="65" t="str">
        <f t="shared" si="145"/>
        <v>DE_115311855_DoT_EN</v>
      </c>
      <c r="AY246" s="65" t="str">
        <f t="shared" si="146"/>
        <v>DE_115311855_Dis_EN</v>
      </c>
      <c r="AZ246" s="65" t="str">
        <f t="shared" si="147"/>
        <v>DE_115311855_CPA_DE</v>
      </c>
      <c r="BA246" s="65" t="str">
        <f t="shared" si="148"/>
        <v>DE_115311855_DoT_DE</v>
      </c>
      <c r="BB246" s="65" t="str">
        <f t="shared" si="149"/>
        <v>DE_115311855_CPA_ES</v>
      </c>
      <c r="BC246" s="215" t="str">
        <f t="shared" si="150"/>
        <v>DE_115311855_DoT_ES</v>
      </c>
      <c r="BD246" s="65" t="str">
        <f t="shared" si="151"/>
        <v>Carl Hasselbach GmbH &amp; Co KG</v>
      </c>
      <c r="BE246" s="64" t="str">
        <f>VLOOKUP(C246,aux!$A$1:$B$260,2,FALSE)</f>
        <v>Germany</v>
      </c>
      <c r="BF246" s="64" t="str">
        <f>VLOOKUP(C246,aux!$A$1:$C$260,3,FALSE)</f>
        <v>Deutschland</v>
      </c>
      <c r="BG246" s="66" t="str">
        <f t="shared" si="152"/>
        <v>represented by  Birgitt Witter-Wirsam, Geschäftsführerin ihrer Komplementärin, der Carl Hasselbach Beteiligungs-, u. Geschäftsführungs GmbH</v>
      </c>
      <c r="BH246" s="66" t="str">
        <f t="shared" si="163"/>
        <v>representado por Birgitt Witter-Wirsam, Geschäftsführerin ihrer Komplementärin, der Carl Hasselbach Beteiligungs-, u. Geschäftsführungs GmbH</v>
      </c>
      <c r="BI246" s="66">
        <f t="shared" si="177"/>
        <v>1</v>
      </c>
      <c r="BJ246" s="119" t="str">
        <f t="shared" si="175"/>
        <v/>
      </c>
      <c r="BK246" s="119" t="str">
        <f t="shared" si="176"/>
        <v/>
      </c>
      <c r="BL246" s="66" t="str">
        <f t="shared" si="164"/>
        <v/>
      </c>
      <c r="BM246" s="66" t="str">
        <f t="shared" si="165"/>
        <v/>
      </c>
      <c r="BN246" s="66" t="str">
        <f t="shared" si="166"/>
        <v/>
      </c>
      <c r="BO246" s="66" t="str">
        <f t="shared" si="167"/>
        <v/>
      </c>
      <c r="BP246" s="216" t="str">
        <f>VLOOKUP(X246,aux!$G$1:$I$22,3,FALSE)</f>
        <v>cero coma siete dos</v>
      </c>
      <c r="BQ246" s="66" t="str">
        <f t="shared" si="168"/>
        <v>Por</v>
      </c>
      <c r="BR246" s="66" t="str">
        <f>VLOOKUP(C246,aux!$D$1:$E$307,2,FALSE)</f>
        <v>Alemania</v>
      </c>
      <c r="BS246" s="66" t="str">
        <f t="shared" si="169"/>
        <v>Ciento</v>
      </c>
      <c r="BT246" s="66" t="str">
        <f t="shared" si="170"/>
        <v>Cero</v>
      </c>
      <c r="BU246" s="66" t="str">
        <f t="shared" si="171"/>
        <v>Cero</v>
      </c>
      <c r="BV246" s="137"/>
      <c r="BW246" s="51"/>
      <c r="BX246" s="315"/>
      <c r="BY246" s="148"/>
      <c r="BZ246" s="315"/>
      <c r="CA246" s="1112"/>
      <c r="CB246" s="805">
        <v>43059</v>
      </c>
      <c r="CC246" s="805">
        <v>43063</v>
      </c>
      <c r="CD246" s="806"/>
      <c r="CE246" s="805">
        <v>43063</v>
      </c>
      <c r="CF246" s="806"/>
      <c r="CG246" s="805">
        <v>43076</v>
      </c>
      <c r="CH246" s="497"/>
      <c r="CI246" s="155"/>
      <c r="CJ246" s="54"/>
      <c r="CK246" s="54"/>
      <c r="CL246" s="102" t="str">
        <f t="shared" si="154"/>
        <v>Carl Hasselbach GmbH &amp; Co KG_ DE_115311855_DOT_DE_2sig</v>
      </c>
      <c r="CM246" s="102" t="str">
        <f t="shared" si="155"/>
        <v>Carl Hasselbach GmbH &amp; Co KG_DE_115311855_CPA_DE_2sig</v>
      </c>
      <c r="CN246" s="102" t="str">
        <f t="shared" si="156"/>
        <v>Carl Hasselbach GmbH &amp; Co KG_ DE_115311855_DOT_DE_2sig_stamped</v>
      </c>
      <c r="CO246" s="102" t="str">
        <f t="shared" si="157"/>
        <v>Carl Hasselbach GmbH &amp; Co KG_DE_115311855_DOT_DE_o</v>
      </c>
      <c r="CP246" s="102" t="str">
        <f t="shared" si="158"/>
        <v>Carl Hasselbach GmbH &amp; Co KG_DE_115311855_DOT_DE_o_stamped</v>
      </c>
      <c r="CQ246" s="102" t="str">
        <f t="shared" si="159"/>
        <v>Carl Hasselbach GmbH &amp; Co KG_DE_115311855_powers</v>
      </c>
      <c r="CR246" s="54"/>
      <c r="CS246" s="54"/>
      <c r="CT246" s="54"/>
      <c r="CU246" s="148">
        <f t="shared" si="139"/>
        <v>0</v>
      </c>
      <c r="CV246" s="54"/>
      <c r="CW246" s="54"/>
      <c r="CX246" s="124"/>
      <c r="CY246" s="160"/>
      <c r="CZ246" s="160"/>
      <c r="DA246" s="321"/>
      <c r="DB246" s="321"/>
      <c r="DC246" s="160"/>
      <c r="DD246" s="160"/>
      <c r="DE246" s="321"/>
      <c r="DF246" s="321"/>
      <c r="DG246" s="54"/>
      <c r="DH246" s="54"/>
      <c r="DI246" s="54"/>
      <c r="DJ246" s="321"/>
      <c r="DK246" s="321"/>
      <c r="DL246" s="54"/>
      <c r="DM246" s="321"/>
      <c r="DN246" s="160"/>
      <c r="DO246" s="321"/>
      <c r="DP246" s="963"/>
      <c r="DQ246" s="902"/>
      <c r="DR246" s="503"/>
      <c r="DS246" s="521"/>
      <c r="DT246" s="88"/>
      <c r="DU246" s="168"/>
      <c r="DV246" s="168"/>
      <c r="DW246" s="168"/>
      <c r="DX246" s="168"/>
      <c r="DY246" s="168"/>
      <c r="DZ246" s="168"/>
      <c r="EA246" s="359" t="str">
        <f t="shared" si="160"/>
        <v>222</v>
      </c>
      <c r="EB246" s="359">
        <v>222</v>
      </c>
      <c r="EC246" s="88"/>
      <c r="ED246" s="88"/>
      <c r="EE246" s="88"/>
      <c r="EF246" s="186" t="s">
        <v>4264</v>
      </c>
      <c r="EG246" s="186" t="s">
        <v>3930</v>
      </c>
      <c r="EH246" s="186" t="s">
        <v>4996</v>
      </c>
      <c r="EI246" s="186" t="s">
        <v>4997</v>
      </c>
      <c r="EJ246" s="186">
        <v>2</v>
      </c>
      <c r="EK246" s="186">
        <v>0</v>
      </c>
      <c r="EL246" s="186" t="s">
        <v>4998</v>
      </c>
      <c r="EM246" s="173">
        <v>37124</v>
      </c>
      <c r="EN246" s="173">
        <v>0</v>
      </c>
      <c r="EO246" s="173">
        <v>0</v>
      </c>
      <c r="EP246" s="498" t="s">
        <v>4999</v>
      </c>
      <c r="EQ246" s="258" t="s">
        <v>6095</v>
      </c>
      <c r="ER246" s="258" t="s">
        <v>6114</v>
      </c>
      <c r="ES246" s="258"/>
      <c r="ET246" s="108"/>
      <c r="EU246" s="182" t="str">
        <f t="shared" si="161"/>
        <v>Carl Hasselbach GmbH &amp; Co. KG, DE_115311855_sinv.pdf</v>
      </c>
    </row>
    <row r="247" spans="1:172" ht="63.75">
      <c r="A247" s="1000" t="s">
        <v>4386</v>
      </c>
      <c r="B247" s="696" t="s">
        <v>4595</v>
      </c>
      <c r="C247" s="655" t="s">
        <v>42</v>
      </c>
      <c r="D247" s="174" t="s">
        <v>4387</v>
      </c>
      <c r="E247" s="176" t="s">
        <v>4386</v>
      </c>
      <c r="F247" s="438"/>
      <c r="G247" s="202"/>
      <c r="H247" s="202"/>
      <c r="I247" s="202" t="s">
        <v>4395</v>
      </c>
      <c r="J247" s="172" t="s">
        <v>4409</v>
      </c>
      <c r="K247" s="173" t="s">
        <v>4382</v>
      </c>
      <c r="L247" s="1068" t="s">
        <v>4383</v>
      </c>
      <c r="M247" s="870"/>
      <c r="N247" s="844"/>
      <c r="O247" s="192"/>
      <c r="P247" s="541">
        <v>6</v>
      </c>
      <c r="Q247" s="539">
        <v>500</v>
      </c>
      <c r="R247" s="540">
        <v>0</v>
      </c>
      <c r="S247" s="338"/>
      <c r="T247" s="54"/>
      <c r="U247" s="54"/>
      <c r="V247" s="338">
        <v>500</v>
      </c>
      <c r="W247" s="338">
        <v>500</v>
      </c>
      <c r="X247" s="919">
        <v>0.625</v>
      </c>
      <c r="Y247" s="338">
        <v>2.5</v>
      </c>
      <c r="Z247" s="54"/>
      <c r="AA247" s="54"/>
      <c r="AB247" s="188" t="s">
        <v>4399</v>
      </c>
      <c r="AC247" s="13" t="s">
        <v>7377</v>
      </c>
      <c r="AD247" s="813" t="s">
        <v>5689</v>
      </c>
      <c r="AE247" s="723">
        <v>43082</v>
      </c>
      <c r="AG247" s="419"/>
      <c r="AH247" s="61" t="s">
        <v>192</v>
      </c>
      <c r="AI247" s="63" t="s">
        <v>5763</v>
      </c>
      <c r="AJ247" s="63" t="str">
        <f t="shared" si="162"/>
        <v>NO</v>
      </c>
      <c r="AK247" s="64" t="str">
        <f>VLOOKUP(X247,aux!$G$1:$I$22,2,FALSE)</f>
        <v>zero point two six five</v>
      </c>
      <c r="AL247" s="64" t="str">
        <f>VLOOKUP(X247,aux!$G$1:$J$22,4,FALSE)</f>
        <v>null komma sechs zwei fünf</v>
      </c>
      <c r="AM247" s="214">
        <f t="shared" si="141"/>
        <v>62.5</v>
      </c>
      <c r="AN247" s="214" t="str">
        <f>IF(INT(AM247)=AM247,EnglishNumber(AM247), _xlfn.CONCAT(EnglishNumber(INT(AM247)), " point ", EnglishNumber(ROUND(INT((AM247 - INT(AM247)) * 10),  0)), " ", EnglishNumber(ROUND((AM247 - INT(AM247))*100 - (INT((AM247-INT(AM247))*10)*10), 0))))</f>
        <v>sixty-two point five zero</v>
      </c>
      <c r="AO247" s="214" t="str">
        <f>IF(INT(AM247)=AM247,FctZahl_In_Worten(AM247), _xlfn.CONCAT(FctZahl_In_Worten(INT(AM247)), " komma ", FctZahl_In_Worten(ROUND(INT((AM247 - INT(AM247)) * 10),  0)), " ", FctZahl_In_Worten(ROUND((AM247 - INT(AM247))*100 - (INT((AM247-INT(AM247))*10)*10), 0))))</f>
        <v>zweiundsechzig komma fünf null</v>
      </c>
      <c r="AP247" s="64" t="str">
        <f>EnglishNumber(Q247)</f>
        <v>five hundred</v>
      </c>
      <c r="AQ247" s="64" t="str">
        <f>FctZahl_In_Worten(Q247)</f>
        <v>fünfhundert</v>
      </c>
      <c r="AR247" s="64" t="str">
        <f>FctZahl_In_Worten(R247)</f>
        <v>null</v>
      </c>
      <c r="AS247" s="64" t="str">
        <f>EnglishNumber(V247)</f>
        <v>five hundred</v>
      </c>
      <c r="AT247" s="64" t="str">
        <f>EnglishNumber(W247)</f>
        <v>five hundred</v>
      </c>
      <c r="AU247" s="64" t="str">
        <f t="shared" si="142"/>
        <v/>
      </c>
      <c r="AV247" s="49" t="str">
        <f t="shared" si="178"/>
        <v/>
      </c>
      <c r="AW247" s="65" t="str">
        <f t="shared" si="144"/>
        <v>ES_74424168D_CPA_EN</v>
      </c>
      <c r="AX247" s="65" t="str">
        <f t="shared" si="145"/>
        <v>ES_74424168D_DoT_EN</v>
      </c>
      <c r="AY247" s="65" t="str">
        <f t="shared" si="146"/>
        <v>ES_74424168D_Dis_EN</v>
      </c>
      <c r="AZ247" s="65" t="str">
        <f t="shared" si="147"/>
        <v>ES_74424168D_CPA_DE</v>
      </c>
      <c r="BA247" s="65" t="str">
        <f t="shared" si="148"/>
        <v>ES_74424168D_DoT_DE</v>
      </c>
      <c r="BB247" s="65" t="str">
        <f t="shared" si="149"/>
        <v>ES_74424168D_CPA_ES</v>
      </c>
      <c r="BC247" s="215" t="str">
        <f t="shared" si="150"/>
        <v>ES_74424168D_DoT_ES</v>
      </c>
      <c r="BD247" s="65" t="str">
        <f t="shared" si="151"/>
        <v>CARMEN BERBEL BELMONTE</v>
      </c>
      <c r="BE247" s="64" t="str">
        <f>VLOOKUP(C247,aux!$A$1:$B$260,2,FALSE)</f>
        <v>Spain</v>
      </c>
      <c r="BF247" s="64" t="str">
        <f>VLOOKUP(C247,aux!$A$1:$C$260,3,FALSE)</f>
        <v>Spanien</v>
      </c>
      <c r="BG247" s="66" t="str">
        <f t="shared" si="152"/>
        <v/>
      </c>
      <c r="BH247" s="66" t="str">
        <f t="shared" si="163"/>
        <v/>
      </c>
      <c r="BI247" s="66">
        <f t="shared" si="177"/>
        <v>0</v>
      </c>
      <c r="BJ247" s="119" t="str">
        <f t="shared" si="175"/>
        <v/>
      </c>
      <c r="BK247" s="119" t="str">
        <f t="shared" si="176"/>
        <v>and its</v>
      </c>
      <c r="BL247" s="66" t="str">
        <f t="shared" si="164"/>
        <v/>
      </c>
      <c r="BM247" s="66" t="str">
        <f t="shared" si="165"/>
        <v>und</v>
      </c>
      <c r="BN247" s="66" t="str">
        <f t="shared" si="166"/>
        <v/>
      </c>
      <c r="BO247" s="66" t="str">
        <f t="shared" si="167"/>
        <v>y su</v>
      </c>
      <c r="BP247" s="216" t="str">
        <f>VLOOKUP(X247,aux!$G$1:$I$22,3,FALSE)</f>
        <v>cero coma seis dos cinco</v>
      </c>
      <c r="BQ247" s="66" t="str">
        <f t="shared" si="168"/>
        <v>Por</v>
      </c>
      <c r="BR247" s="66" t="str">
        <f>VLOOKUP(C247,aux!$D$1:$E$307,2,FALSE)</f>
        <v>España</v>
      </c>
      <c r="BS247" s="66" t="str">
        <f t="shared" si="169"/>
        <v>Quinientos</v>
      </c>
      <c r="BT247" s="66" t="str">
        <f t="shared" si="170"/>
        <v>Quinientos</v>
      </c>
      <c r="BU247" s="66" t="str">
        <f t="shared" si="171"/>
        <v>Quinientos</v>
      </c>
      <c r="BV247" s="137" t="s">
        <v>2233</v>
      </c>
      <c r="BW247" s="51" t="s">
        <v>2233</v>
      </c>
      <c r="BX247" s="315" t="s">
        <v>4414</v>
      </c>
      <c r="BY247" s="148">
        <v>800287954232</v>
      </c>
      <c r="BZ247" s="315">
        <v>43062</v>
      </c>
      <c r="CA247" s="1112" t="s">
        <v>2233</v>
      </c>
      <c r="CB247" s="805">
        <v>43059</v>
      </c>
      <c r="CC247" s="805">
        <v>43059</v>
      </c>
      <c r="CD247" s="806" t="s">
        <v>2233</v>
      </c>
      <c r="CE247" s="805">
        <v>43060</v>
      </c>
      <c r="CF247" s="806" t="s">
        <v>2233</v>
      </c>
      <c r="CG247" s="342">
        <v>43076</v>
      </c>
      <c r="CH247" s="497"/>
      <c r="CI247" s="155"/>
      <c r="CJ247" s="54"/>
      <c r="CK247" s="54"/>
      <c r="CL247" s="102" t="str">
        <f t="shared" si="154"/>
        <v>CARMEN BERBEL BELMONTE_ ES_74424168D_DOT_EN_2sig</v>
      </c>
      <c r="CM247" s="102" t="str">
        <f t="shared" si="155"/>
        <v>CARMEN BERBEL BELMONTE_ES_74424168D_CPA_EN_2sig</v>
      </c>
      <c r="CN247" s="102" t="str">
        <f t="shared" si="156"/>
        <v>CARMEN BERBEL BELMONTE_ ES_74424168D_DOT_EN_2sig_stamped</v>
      </c>
      <c r="CO247" s="102" t="str">
        <f t="shared" si="157"/>
        <v>CARMEN BERBEL BELMONTE_ES_74424168D_DOT_EN_o</v>
      </c>
      <c r="CP247" s="102" t="str">
        <f t="shared" si="158"/>
        <v>CARMEN BERBEL BELMONTE_ES_74424168D_DOT_EN_o_stamped</v>
      </c>
      <c r="CQ247" s="102" t="str">
        <f t="shared" si="159"/>
        <v>CARMEN BERBEL BELMONTE_ES_74424168D_powers</v>
      </c>
      <c r="CR247" s="54"/>
      <c r="CS247" s="54"/>
      <c r="CT247" s="54"/>
      <c r="CU247" s="148">
        <f t="shared" si="139"/>
        <v>1</v>
      </c>
      <c r="CV247" s="54"/>
      <c r="CW247" s="54"/>
      <c r="CX247" s="124"/>
      <c r="CY247" s="160"/>
      <c r="CZ247" s="160"/>
      <c r="DA247" s="321"/>
      <c r="DB247" s="321"/>
      <c r="DC247" s="160"/>
      <c r="DD247" s="160"/>
      <c r="DE247" s="321"/>
      <c r="DF247" s="321"/>
      <c r="DG247" s="54"/>
      <c r="DH247" s="54"/>
      <c r="DI247" s="54"/>
      <c r="DJ247" s="321"/>
      <c r="DK247" s="321"/>
      <c r="DL247" s="54"/>
      <c r="DM247" s="321"/>
      <c r="DN247" s="160"/>
      <c r="DO247" s="321"/>
      <c r="DP247" s="963"/>
      <c r="DQ247" s="902"/>
      <c r="DR247" s="503"/>
      <c r="DS247" s="521"/>
      <c r="DT247" s="88"/>
      <c r="DU247" s="168"/>
      <c r="DV247" s="168"/>
      <c r="DW247" s="168"/>
      <c r="DX247" s="168"/>
      <c r="DY247" s="168"/>
      <c r="DZ247" s="168"/>
      <c r="EA247" s="359" t="str">
        <f t="shared" si="160"/>
        <v>223</v>
      </c>
      <c r="EB247" s="359">
        <v>223</v>
      </c>
      <c r="EC247" s="88"/>
      <c r="ED247" s="88"/>
      <c r="EE247" s="88"/>
      <c r="EF247" s="186"/>
      <c r="EG247" s="186"/>
      <c r="EH247" s="186"/>
      <c r="EI247" s="186"/>
      <c r="EJ247" s="186"/>
      <c r="EK247" s="186"/>
      <c r="EL247" s="186"/>
      <c r="EM247" s="173"/>
      <c r="EN247" s="186"/>
      <c r="EO247" s="186"/>
      <c r="EP247" s="724"/>
      <c r="EQ247" s="382" t="s">
        <v>6100</v>
      </c>
      <c r="ER247" s="382" t="s">
        <v>6100</v>
      </c>
      <c r="ES247" s="176"/>
      <c r="ET247" s="108"/>
      <c r="EU247" s="182" t="str">
        <f t="shared" si="161"/>
        <v>CARMEN BERBEL BELMONTE, ES_74424168D_sinv.pdf</v>
      </c>
    </row>
    <row r="248" spans="1:172" ht="168">
      <c r="A248" s="1010" t="s">
        <v>3397</v>
      </c>
      <c r="B248" s="694" t="s">
        <v>4787</v>
      </c>
      <c r="C248" s="338" t="s">
        <v>898</v>
      </c>
      <c r="D248" s="201" t="s">
        <v>3439</v>
      </c>
      <c r="E248" s="190" t="s">
        <v>3482</v>
      </c>
      <c r="F248" s="258" t="s">
        <v>5483</v>
      </c>
      <c r="G248" s="258" t="s">
        <v>3517</v>
      </c>
      <c r="H248" s="258" t="s">
        <v>5492</v>
      </c>
      <c r="I248" s="258"/>
      <c r="J248" s="191"/>
      <c r="K248" s="190" t="s">
        <v>3532</v>
      </c>
      <c r="L248" s="571" t="s">
        <v>3659</v>
      </c>
      <c r="M248" s="181" t="s">
        <v>3660</v>
      </c>
      <c r="N248" s="847"/>
      <c r="O248" s="384"/>
      <c r="P248" s="126">
        <v>4</v>
      </c>
      <c r="Q248" s="539">
        <v>100</v>
      </c>
      <c r="R248" s="540">
        <v>200</v>
      </c>
      <c r="S248" s="338"/>
      <c r="T248" s="100"/>
      <c r="U248" s="100"/>
      <c r="V248" s="425">
        <v>0</v>
      </c>
      <c r="W248" s="425">
        <v>0</v>
      </c>
      <c r="X248" s="919">
        <v>0.72</v>
      </c>
      <c r="Y248" s="425">
        <v>2.5</v>
      </c>
      <c r="Z248" s="101"/>
      <c r="AA248" s="101"/>
      <c r="AB248" s="188" t="s">
        <v>4402</v>
      </c>
      <c r="AC248" s="13" t="s">
        <v>898</v>
      </c>
      <c r="AD248" s="811" t="s">
        <v>5691</v>
      </c>
      <c r="AE248" s="723">
        <v>43082</v>
      </c>
      <c r="AG248" s="419"/>
      <c r="AH248" s="927" t="s">
        <v>896</v>
      </c>
      <c r="AI248" s="63" t="s">
        <v>5763</v>
      </c>
      <c r="AJ248" s="63" t="str">
        <f t="shared" si="162"/>
        <v>NO</v>
      </c>
      <c r="AK248" s="64" t="str">
        <f>VLOOKUP(X248,aux!$G$1:$I$22,2,FALSE)</f>
        <v>zero point seven two</v>
      </c>
      <c r="AL248" s="64" t="str">
        <f>VLOOKUP(X248,aux!$G$1:$J$22,4,FALSE)</f>
        <v>null komma sieben zwei</v>
      </c>
      <c r="AM248" s="214">
        <f t="shared" si="141"/>
        <v>72</v>
      </c>
      <c r="AN248" s="214" t="str">
        <f>IF(INT(AM248)=AM248,EnglishNumber(AM248), _xlfn.CONCAT(EnglishNumber(INT(AM248)), " point ", EnglishNumber(ROUND(INT((AM248 - INT(AM248)) * 10),  0)), " ", EnglishNumber(ROUND((AM248 - INT(AM248))*100 - (INT((AM248-INT(AM248))*10)*10), 0))))</f>
        <v>seventy-two</v>
      </c>
      <c r="AO248" s="214" t="str">
        <f>IF(INT(AM248)=AM248,FctZahl_In_Worten(AM248), _xlfn.CONCAT(FctZahl_In_Worten(INT(AM248)), " komma ", FctZahl_In_Worten(ROUND(INT((AM248 - INT(AM248)) * 10),  0)), " ", FctZahl_In_Worten(ROUND((AM248 - INT(AM248))*100 - (INT((AM248-INT(AM248))*10)*10), 0))))</f>
        <v>zweiundsiebzig</v>
      </c>
      <c r="AP248" s="64" t="str">
        <f>EnglishNumber(Q248)</f>
        <v>one hundred</v>
      </c>
      <c r="AQ248" s="64" t="str">
        <f>FctZahl_In_Worten(Q248)</f>
        <v>einhundert</v>
      </c>
      <c r="AR248" s="64" t="str">
        <f>FctZahl_In_Worten(R248)</f>
        <v>zweihundert</v>
      </c>
      <c r="AS248" s="64" t="str">
        <f>EnglishNumber(V248)</f>
        <v>zero</v>
      </c>
      <c r="AT248" s="64" t="str">
        <f>EnglishNumber(W248)</f>
        <v>zero</v>
      </c>
      <c r="AU248" s="64" t="str">
        <f t="shared" si="142"/>
        <v>For</v>
      </c>
      <c r="AV248" s="49" t="str">
        <f t="shared" si="178"/>
        <v>Jens Altenburg, Geschäftsführer ihrer Komplementärin, der CG Verwaltungsgesellschaft mbH and Lars Junker, Geschäftsführer der Komplementärin, der CG Verwaltungsgesellschaft mbH</v>
      </c>
      <c r="AW248" s="65" t="str">
        <f t="shared" si="144"/>
        <v>DE_291287670_CPA_EN</v>
      </c>
      <c r="AX248" s="65" t="str">
        <f t="shared" si="145"/>
        <v>DE_291287670_DoT_EN</v>
      </c>
      <c r="AY248" s="65" t="str">
        <f t="shared" si="146"/>
        <v>DE_291287670_Dis_EN</v>
      </c>
      <c r="AZ248" s="65" t="str">
        <f t="shared" si="147"/>
        <v>DE_291287670_CPA_DE</v>
      </c>
      <c r="BA248" s="65" t="str">
        <f t="shared" si="148"/>
        <v>DE_291287670_DoT_DE</v>
      </c>
      <c r="BB248" s="65" t="str">
        <f t="shared" si="149"/>
        <v>DE_291287670_CPA_ES</v>
      </c>
      <c r="BC248" s="215" t="str">
        <f t="shared" si="150"/>
        <v>DE_291287670_DoT_ES</v>
      </c>
      <c r="BD248" s="65" t="str">
        <f t="shared" si="151"/>
        <v>CG Cölner Getränke GmbH &amp; Co KG</v>
      </c>
      <c r="BE248" s="64" t="str">
        <f>VLOOKUP(C248,aux!$A$1:$B$260,2,FALSE)</f>
        <v>Germany</v>
      </c>
      <c r="BF248" s="64" t="str">
        <f>VLOOKUP(C248,aux!$A$1:$C$260,3,FALSE)</f>
        <v>Deutschland</v>
      </c>
      <c r="BG248" s="66" t="str">
        <f t="shared" si="152"/>
        <v>represented by  Jens Altenburg, Geschäftsführer ihrer Komplementärin, der CG Verwaltungsgesellschaft mbH and Lars Junker, Geschäftsführer der Komplementärin, der CG Verwaltungsgesellschaft mbH</v>
      </c>
      <c r="BH248" s="66" t="str">
        <f t="shared" si="163"/>
        <v>representado por Jens Altenburg, Geschäftsführer ihrer Komplementärin, der CG Verwaltungsgesellschaft mbH and Lars Junker, Geschäftsführer der Komplementärin, der CG Verwaltungsgesellschaft mbH</v>
      </c>
      <c r="BI248" s="66">
        <f t="shared" si="177"/>
        <v>2</v>
      </c>
      <c r="BJ248" s="119" t="str">
        <f t="shared" si="175"/>
        <v>and its</v>
      </c>
      <c r="BK248" s="119" t="str">
        <f t="shared" si="176"/>
        <v/>
      </c>
      <c r="BL248" s="66" t="str">
        <f t="shared" si="164"/>
        <v>und</v>
      </c>
      <c r="BM248" s="66" t="str">
        <f t="shared" si="165"/>
        <v/>
      </c>
      <c r="BN248" s="66" t="str">
        <f t="shared" si="166"/>
        <v>y su</v>
      </c>
      <c r="BO248" s="66" t="str">
        <f t="shared" si="167"/>
        <v/>
      </c>
      <c r="BP248" s="216" t="str">
        <f>VLOOKUP(X248,aux!$G$1:$I$22,3,FALSE)</f>
        <v>cero coma siete dos</v>
      </c>
      <c r="BQ248" s="66" t="str">
        <f t="shared" si="168"/>
        <v>Por</v>
      </c>
      <c r="BR248" s="66" t="str">
        <f>VLOOKUP(C248,aux!$D$1:$E$307,2,FALSE)</f>
        <v>Alemania</v>
      </c>
      <c r="BS248" s="66" t="str">
        <f t="shared" si="169"/>
        <v>Ciento</v>
      </c>
      <c r="BT248" s="66" t="str">
        <f t="shared" si="170"/>
        <v>Cero</v>
      </c>
      <c r="BU248" s="66" t="str">
        <f t="shared" si="171"/>
        <v>Cero</v>
      </c>
      <c r="BV248" s="137"/>
      <c r="BW248" s="51"/>
      <c r="BX248" s="315"/>
      <c r="BY248" s="148"/>
      <c r="BZ248" s="315"/>
      <c r="CA248" s="1112"/>
      <c r="CB248" s="805">
        <v>43059</v>
      </c>
      <c r="CC248" s="805">
        <v>43063</v>
      </c>
      <c r="CD248" s="806"/>
      <c r="CE248" s="805">
        <v>43063</v>
      </c>
      <c r="CF248" s="806"/>
      <c r="CG248" s="805">
        <v>43076</v>
      </c>
      <c r="CH248" s="497"/>
      <c r="CI248" s="155"/>
      <c r="CJ248" s="54"/>
      <c r="CK248" s="54"/>
      <c r="CL248" s="102" t="str">
        <f t="shared" si="154"/>
        <v>CG Cölner Getränke GmbH &amp; Co KG_ DE_291287670_DOT_DE_2sig</v>
      </c>
      <c r="CM248" s="102" t="str">
        <f t="shared" si="155"/>
        <v>CG Cölner Getränke GmbH &amp; Co KG_DE_291287670_CPA_DE_2sig</v>
      </c>
      <c r="CN248" s="102" t="str">
        <f t="shared" si="156"/>
        <v>CG Cölner Getränke GmbH &amp; Co KG_ DE_291287670_DOT_DE_2sig_stamped</v>
      </c>
      <c r="CO248" s="102" t="str">
        <f t="shared" si="157"/>
        <v>CG Cölner Getränke GmbH &amp; Co KG_DE_291287670_DOT_DE_o</v>
      </c>
      <c r="CP248" s="102" t="str">
        <f t="shared" si="158"/>
        <v>CG Cölner Getränke GmbH &amp; Co KG_DE_291287670_DOT_DE_o_stamped</v>
      </c>
      <c r="CQ248" s="102" t="str">
        <f t="shared" si="159"/>
        <v>CG Cölner Getränke GmbH &amp; Co KG_DE_291287670_powers</v>
      </c>
      <c r="CR248" s="54"/>
      <c r="CS248" s="54"/>
      <c r="CT248" s="54"/>
      <c r="CU248" s="148">
        <f t="shared" si="139"/>
        <v>0</v>
      </c>
      <c r="CV248" s="54"/>
      <c r="CW248" s="54"/>
      <c r="CX248" s="152" t="s">
        <v>2233</v>
      </c>
      <c r="CY248" s="159" t="s">
        <v>2233</v>
      </c>
      <c r="CZ248" s="159" t="s">
        <v>2233</v>
      </c>
      <c r="DA248" s="322" t="s">
        <v>2233</v>
      </c>
      <c r="DB248" s="322" t="s">
        <v>2233</v>
      </c>
      <c r="DC248" s="159" t="s">
        <v>2233</v>
      </c>
      <c r="DD248" s="159" t="s">
        <v>2233</v>
      </c>
      <c r="DE248" s="322" t="s">
        <v>2233</v>
      </c>
      <c r="DF248" s="322" t="s">
        <v>2233</v>
      </c>
      <c r="DG248" s="120" t="s">
        <v>2233</v>
      </c>
      <c r="DH248" s="120" t="s">
        <v>2233</v>
      </c>
      <c r="DI248" s="120" t="s">
        <v>2233</v>
      </c>
      <c r="DJ248" s="322" t="s">
        <v>2233</v>
      </c>
      <c r="DK248" s="322"/>
      <c r="DL248" s="120" t="s">
        <v>2233</v>
      </c>
      <c r="DM248" s="322" t="s">
        <v>2233</v>
      </c>
      <c r="DN248" s="159" t="s">
        <v>2233</v>
      </c>
      <c r="DO248" s="322" t="s">
        <v>2233</v>
      </c>
      <c r="DP248" s="468" t="s">
        <v>2233</v>
      </c>
      <c r="DQ248" s="970"/>
      <c r="DR248" s="504"/>
      <c r="DS248" s="521"/>
      <c r="DT248" s="88"/>
      <c r="DU248" s="168"/>
      <c r="DV248" s="168"/>
      <c r="DW248" s="168"/>
      <c r="DX248" s="168"/>
      <c r="DY248" s="168"/>
      <c r="DZ248" s="168"/>
      <c r="EA248" s="359" t="str">
        <f t="shared" si="160"/>
        <v>224</v>
      </c>
      <c r="EB248" s="359">
        <v>224</v>
      </c>
      <c r="EC248" s="88"/>
      <c r="ED248" s="88"/>
      <c r="EE248" s="88" t="e">
        <f>IF(#REF!=#REF!,"gleich","ungleich")</f>
        <v>#REF!</v>
      </c>
      <c r="EF248" s="186" t="s">
        <v>3435</v>
      </c>
      <c r="EG248" s="186" t="s">
        <v>3397</v>
      </c>
      <c r="EH248" s="186" t="s">
        <v>5004</v>
      </c>
      <c r="EI248" s="186" t="s">
        <v>3529</v>
      </c>
      <c r="EJ248" s="186" t="s">
        <v>3530</v>
      </c>
      <c r="EK248" s="186">
        <v>0</v>
      </c>
      <c r="EL248" s="186" t="s">
        <v>3531</v>
      </c>
      <c r="EM248" s="173">
        <v>50769</v>
      </c>
      <c r="EN248" s="173">
        <v>0</v>
      </c>
      <c r="EO248" s="173">
        <v>0</v>
      </c>
      <c r="EP248" s="950" t="s">
        <v>3532</v>
      </c>
      <c r="EQ248" s="258" t="s">
        <v>6095</v>
      </c>
      <c r="ER248" s="258" t="s">
        <v>6114</v>
      </c>
      <c r="ES248" s="201"/>
      <c r="ET248" s="108"/>
      <c r="EU248" s="182" t="str">
        <f t="shared" si="161"/>
        <v>CG Cölner Getränke GmbH &amp; Co. KG, DE_291287670_sinv.pdf</v>
      </c>
    </row>
    <row r="249" spans="1:172" ht="63.75">
      <c r="A249" s="1016" t="s">
        <v>4193</v>
      </c>
      <c r="B249" s="638" t="s">
        <v>4497</v>
      </c>
      <c r="C249" s="338" t="s">
        <v>898</v>
      </c>
      <c r="D249" s="182" t="s">
        <v>3935</v>
      </c>
      <c r="E249" s="186" t="s">
        <v>3936</v>
      </c>
      <c r="F249" s="182" t="s">
        <v>899</v>
      </c>
      <c r="G249" s="182"/>
      <c r="H249" s="182"/>
      <c r="I249" s="182" t="s">
        <v>5516</v>
      </c>
      <c r="J249" s="191" t="s">
        <v>766</v>
      </c>
      <c r="K249" s="182" t="s">
        <v>6739</v>
      </c>
      <c r="L249" s="596"/>
      <c r="M249" s="199"/>
      <c r="N249" s="847"/>
      <c r="O249" s="191"/>
      <c r="P249" s="261">
        <v>0</v>
      </c>
      <c r="Q249" s="539">
        <v>0</v>
      </c>
      <c r="R249" s="540">
        <v>0</v>
      </c>
      <c r="S249" s="423" t="s">
        <v>4856</v>
      </c>
      <c r="T249" s="54"/>
      <c r="U249" s="54"/>
      <c r="V249" s="338">
        <v>0</v>
      </c>
      <c r="W249" s="338">
        <v>0</v>
      </c>
      <c r="X249" s="919">
        <v>0.72</v>
      </c>
      <c r="Y249" s="338">
        <v>0</v>
      </c>
      <c r="Z249" s="54"/>
      <c r="AA249" s="54"/>
      <c r="AB249" s="188" t="s">
        <v>5514</v>
      </c>
      <c r="AC249" s="13" t="s">
        <v>898</v>
      </c>
      <c r="AD249" s="811" t="s">
        <v>5691</v>
      </c>
      <c r="AE249" s="723">
        <v>43082</v>
      </c>
      <c r="AF249" s="454" t="s">
        <v>7467</v>
      </c>
      <c r="AG249" s="419"/>
      <c r="AH249" s="927" t="s">
        <v>896</v>
      </c>
      <c r="AI249" s="63">
        <v>0</v>
      </c>
      <c r="AJ249" s="63" t="str">
        <f t="shared" si="162"/>
        <v>NO</v>
      </c>
      <c r="AK249" s="64" t="str">
        <f>VLOOKUP(X249,aux!$G$1:$I$22,2,FALSE)</f>
        <v>zero point seven two</v>
      </c>
      <c r="AL249" s="64" t="str">
        <f>VLOOKUP(X249,aux!$G$1:$J$22,4,FALSE)</f>
        <v>null komma sieben zwei</v>
      </c>
      <c r="AM249" s="214">
        <f t="shared" si="141"/>
        <v>72</v>
      </c>
      <c r="AN249" s="214" t="str">
        <f>IF(INT(AM249)=AM249,EnglishNumber(AM249), _xlfn.CONCAT(EnglishNumber(INT(AM249)), " point ", EnglishNumber(ROUND(INT((AM249 - INT(AM249)) * 10),  0)), " ", EnglishNumber(ROUND((AM249 - INT(AM249))*100 - (INT((AM249-INT(AM249))*10)*10), 0))))</f>
        <v>seventy-two</v>
      </c>
      <c r="AO249" s="214" t="str">
        <f>IF(INT(AM249)=AM249,FctZahl_In_Worten(AM249), _xlfn.CONCAT(FctZahl_In_Worten(INT(AM249)), " komma ", FctZahl_In_Worten(ROUND(INT((AM249 - INT(AM249)) * 10),  0)), " ", FctZahl_In_Worten(ROUND((AM249 - INT(AM249))*100 - (INT((AM249-INT(AM249))*10)*10), 0))))</f>
        <v>zweiundsiebzig</v>
      </c>
      <c r="AP249" s="64" t="str">
        <f>EnglishNumber(Q249)</f>
        <v>zero</v>
      </c>
      <c r="AQ249" s="64" t="str">
        <f>FctZahl_In_Worten(Q249)</f>
        <v>null</v>
      </c>
      <c r="AR249" s="64" t="str">
        <f>FctZahl_In_Worten(R249)</f>
        <v>null</v>
      </c>
      <c r="AS249" s="64" t="str">
        <f>EnglishNumber(V249)</f>
        <v>zero</v>
      </c>
      <c r="AT249" s="64" t="str">
        <f>EnglishNumber(W249)</f>
        <v>zero</v>
      </c>
      <c r="AU249" s="64" t="str">
        <f t="shared" si="142"/>
        <v>For</v>
      </c>
      <c r="AV249" s="49" t="str">
        <f t="shared" si="178"/>
        <v>Christian Cordes, Geschäftsführer</v>
      </c>
      <c r="AW249" s="65" t="str">
        <f t="shared" si="144"/>
        <v>DE_813277859_CPA_EN</v>
      </c>
      <c r="AX249" s="65" t="str">
        <f t="shared" si="145"/>
        <v>DE_813277859_DoT_EN</v>
      </c>
      <c r="AY249" s="65" t="str">
        <f t="shared" si="146"/>
        <v>DE_813277859_Dis_EN</v>
      </c>
      <c r="AZ249" s="65" t="str">
        <f t="shared" si="147"/>
        <v>DE_813277859_CPA_DE</v>
      </c>
      <c r="BA249" s="65" t="str">
        <f t="shared" si="148"/>
        <v>DE_813277859_DoT_DE</v>
      </c>
      <c r="BB249" s="65" t="str">
        <f t="shared" si="149"/>
        <v>DE_813277859_CPA_ES</v>
      </c>
      <c r="BC249" s="215" t="str">
        <f t="shared" si="150"/>
        <v>DE_813277859_DoT_ES</v>
      </c>
      <c r="BD249" s="65" t="str">
        <f t="shared" si="151"/>
        <v>Cordes GmbH &amp; Co KG</v>
      </c>
      <c r="BE249" s="64" t="str">
        <f>VLOOKUP(C249,aux!$A$1:$B$260,2,FALSE)</f>
        <v>Germany</v>
      </c>
      <c r="BF249" s="64" t="str">
        <f>VLOOKUP(C249,aux!$A$1:$C$260,3,FALSE)</f>
        <v>Deutschland</v>
      </c>
      <c r="BG249" s="66" t="str">
        <f t="shared" si="152"/>
        <v>represented by  Christian Cordes, Geschäftsführer</v>
      </c>
      <c r="BH249" s="66" t="str">
        <f t="shared" si="163"/>
        <v>representado por Christian Cordes, Geschäftsführer</v>
      </c>
      <c r="BI249" s="119">
        <f t="shared" si="177"/>
        <v>1</v>
      </c>
      <c r="BJ249" s="119" t="str">
        <f t="shared" si="175"/>
        <v/>
      </c>
      <c r="BK249" s="119" t="str">
        <f t="shared" si="176"/>
        <v>and its</v>
      </c>
      <c r="BL249" s="66" t="str">
        <f t="shared" si="164"/>
        <v/>
      </c>
      <c r="BM249" s="66" t="str">
        <f t="shared" si="165"/>
        <v>und</v>
      </c>
      <c r="BN249" s="66" t="str">
        <f t="shared" si="166"/>
        <v/>
      </c>
      <c r="BO249" s="66" t="str">
        <f t="shared" si="167"/>
        <v>y su</v>
      </c>
      <c r="BP249" s="216" t="str">
        <f>VLOOKUP(X249,aux!$G$1:$I$22,3,FALSE)</f>
        <v>cero coma siete dos</v>
      </c>
      <c r="BQ249" s="66" t="str">
        <f t="shared" si="168"/>
        <v>Por</v>
      </c>
      <c r="BR249" s="66" t="str">
        <f>VLOOKUP(C249,aux!$D$1:$E$307,2,FALSE)</f>
        <v>Alemania</v>
      </c>
      <c r="BS249" s="66" t="str">
        <f t="shared" si="169"/>
        <v>Cero</v>
      </c>
      <c r="BT249" s="66" t="str">
        <f t="shared" si="170"/>
        <v>Cero</v>
      </c>
      <c r="BU249" s="66" t="str">
        <f t="shared" si="171"/>
        <v>Cero</v>
      </c>
      <c r="BV249" s="137"/>
      <c r="BW249" s="51"/>
      <c r="BX249" s="315"/>
      <c r="BY249" s="148"/>
      <c r="BZ249" s="315"/>
      <c r="CA249" s="1112"/>
      <c r="CB249" s="342"/>
      <c r="CC249" s="342"/>
      <c r="CD249" s="806"/>
      <c r="CE249" s="805"/>
      <c r="CF249" s="806"/>
      <c r="CG249" s="805"/>
      <c r="CH249" s="497"/>
      <c r="CI249" s="155"/>
      <c r="CJ249" s="54"/>
      <c r="CK249" s="54"/>
      <c r="CL249" s="102" t="str">
        <f t="shared" si="154"/>
        <v>Cordes GmbH &amp; Co KG_ DE_813277859_DOT_DE_2sig</v>
      </c>
      <c r="CM249" s="102" t="str">
        <f t="shared" si="155"/>
        <v>Cordes GmbH &amp; Co KG_DE_813277859_CPA_DE_2sig</v>
      </c>
      <c r="CN249" s="102" t="str">
        <f t="shared" si="156"/>
        <v>Cordes GmbH &amp; Co KG_ DE_813277859_DOT_DE_2sig_stamped</v>
      </c>
      <c r="CO249" s="102" t="str">
        <f t="shared" si="157"/>
        <v>Cordes GmbH &amp; Co KG_DE_813277859_DOT_DE_o</v>
      </c>
      <c r="CP249" s="102" t="str">
        <f t="shared" si="158"/>
        <v>Cordes GmbH &amp; Co KG_DE_813277859_DOT_DE_o_stamped</v>
      </c>
      <c r="CQ249" s="102" t="str">
        <f t="shared" si="159"/>
        <v>Cordes GmbH &amp; Co KG_DE_813277859_powers</v>
      </c>
      <c r="CR249" s="54"/>
      <c r="CS249" s="54"/>
      <c r="CT249" s="54"/>
      <c r="CU249" s="148">
        <f t="shared" si="139"/>
        <v>0</v>
      </c>
      <c r="CV249" s="54"/>
      <c r="CW249" s="54"/>
      <c r="CX249" s="124"/>
      <c r="CY249" s="160"/>
      <c r="CZ249" s="160"/>
      <c r="DA249" s="321"/>
      <c r="DB249" s="321"/>
      <c r="DC249" s="160"/>
      <c r="DD249" s="160"/>
      <c r="DE249" s="321"/>
      <c r="DF249" s="321"/>
      <c r="DG249" s="54"/>
      <c r="DH249" s="54"/>
      <c r="DI249" s="54"/>
      <c r="DJ249" s="321"/>
      <c r="DK249" s="321"/>
      <c r="DL249" s="54"/>
      <c r="DM249" s="321"/>
      <c r="DN249" s="160"/>
      <c r="DO249" s="321"/>
      <c r="DP249" s="963"/>
      <c r="DQ249" s="902"/>
      <c r="DR249" s="503"/>
      <c r="DS249" s="521"/>
      <c r="DT249" s="88"/>
      <c r="DU249" s="168"/>
      <c r="DV249" s="168"/>
      <c r="DW249" s="168"/>
      <c r="DX249" s="168"/>
      <c r="DY249" s="168"/>
      <c r="DZ249" s="168"/>
      <c r="EA249" s="359" t="str">
        <f t="shared" si="160"/>
        <v>225a</v>
      </c>
      <c r="EB249" s="483">
        <v>225</v>
      </c>
      <c r="EC249" s="261" t="s">
        <v>5505</v>
      </c>
      <c r="ED249" s="261"/>
      <c r="EE249" s="88"/>
      <c r="EF249" s="186" t="s">
        <v>4264</v>
      </c>
      <c r="EG249" s="186" t="s">
        <v>4193</v>
      </c>
      <c r="EH249" s="186">
        <v>0</v>
      </c>
      <c r="EI249" s="186">
        <v>0</v>
      </c>
      <c r="EJ249" s="186">
        <v>0</v>
      </c>
      <c r="EK249" s="186">
        <v>0</v>
      </c>
      <c r="EL249" s="186">
        <v>0</v>
      </c>
      <c r="EM249" s="173">
        <v>0</v>
      </c>
      <c r="EN249" s="173">
        <v>0</v>
      </c>
      <c r="EO249" s="173">
        <v>0</v>
      </c>
      <c r="EP249" s="950">
        <v>0</v>
      </c>
      <c r="EQ249" s="398" t="s">
        <v>6095</v>
      </c>
      <c r="ER249" s="176" t="s">
        <v>6114</v>
      </c>
      <c r="ES249" s="398"/>
      <c r="ET249" s="108"/>
      <c r="EU249" s="182" t="str">
        <f t="shared" si="161"/>
        <v>Cordes GmbH &amp; Co. KG, DE_813277859_sinv.pdf</v>
      </c>
    </row>
    <row r="250" spans="1:172" ht="63.75">
      <c r="A250" s="1016" t="s">
        <v>4187</v>
      </c>
      <c r="B250" s="638" t="s">
        <v>4493</v>
      </c>
      <c r="C250" s="338" t="s">
        <v>898</v>
      </c>
      <c r="D250" s="182" t="s">
        <v>4188</v>
      </c>
      <c r="E250" s="186" t="s">
        <v>3936</v>
      </c>
      <c r="F250" s="182" t="s">
        <v>899</v>
      </c>
      <c r="G250" s="182"/>
      <c r="H250" s="182"/>
      <c r="I250" s="182" t="s">
        <v>5516</v>
      </c>
      <c r="J250" s="191"/>
      <c r="K250" s="182"/>
      <c r="L250" s="596"/>
      <c r="M250" s="199"/>
      <c r="N250" s="847"/>
      <c r="O250" s="191"/>
      <c r="P250" s="261">
        <v>0</v>
      </c>
      <c r="Q250" s="539">
        <v>0</v>
      </c>
      <c r="R250" s="540">
        <v>0</v>
      </c>
      <c r="S250" s="423" t="s">
        <v>4856</v>
      </c>
      <c r="T250" s="54"/>
      <c r="U250" s="54"/>
      <c r="V250" s="338">
        <v>0</v>
      </c>
      <c r="W250" s="338">
        <v>0</v>
      </c>
      <c r="X250" s="919">
        <v>0.72</v>
      </c>
      <c r="Y250" s="338">
        <v>0</v>
      </c>
      <c r="Z250" s="54"/>
      <c r="AA250" s="54"/>
      <c r="AB250" s="188" t="s">
        <v>5514</v>
      </c>
      <c r="AC250" s="13" t="s">
        <v>898</v>
      </c>
      <c r="AD250" s="811" t="s">
        <v>5691</v>
      </c>
      <c r="AE250" s="723">
        <v>43082</v>
      </c>
      <c r="AF250" s="454" t="s">
        <v>7467</v>
      </c>
      <c r="AG250" s="419"/>
      <c r="AH250" s="927" t="s">
        <v>896</v>
      </c>
      <c r="AI250" s="63" t="s">
        <v>5763</v>
      </c>
      <c r="AJ250" s="63" t="str">
        <f t="shared" si="162"/>
        <v>NO</v>
      </c>
      <c r="AK250" s="64" t="str">
        <f>VLOOKUP(X250,aux!$G$1:$I$22,2,FALSE)</f>
        <v>zero point seven two</v>
      </c>
      <c r="AL250" s="64" t="str">
        <f>VLOOKUP(X250,aux!$G$1:$J$22,4,FALSE)</f>
        <v>null komma sieben zwei</v>
      </c>
      <c r="AM250" s="214">
        <f t="shared" si="141"/>
        <v>72</v>
      </c>
      <c r="AN250" s="214" t="str">
        <f>IF(INT(AM250)=AM250,EnglishNumber(AM250), _xlfn.CONCAT(EnglishNumber(INT(AM250)), " point ", EnglishNumber(ROUND(INT((AM250 - INT(AM250)) * 10),  0)), " ", EnglishNumber(ROUND((AM250 - INT(AM250))*100 - (INT((AM250-INT(AM250))*10)*10), 0))))</f>
        <v>seventy-two</v>
      </c>
      <c r="AO250" s="214" t="str">
        <f>IF(INT(AM250)=AM250,FctZahl_In_Worten(AM250), _xlfn.CONCAT(FctZahl_In_Worten(INT(AM250)), " komma ", FctZahl_In_Worten(ROUND(INT((AM250 - INT(AM250)) * 10),  0)), " ", FctZahl_In_Worten(ROUND((AM250 - INT(AM250))*100 - (INT((AM250-INT(AM250))*10)*10), 0))))</f>
        <v>zweiundsiebzig</v>
      </c>
      <c r="AP250" s="64" t="str">
        <f>EnglishNumber(Q250)</f>
        <v>zero</v>
      </c>
      <c r="AQ250" s="64" t="str">
        <f>FctZahl_In_Worten(Q250)</f>
        <v>null</v>
      </c>
      <c r="AR250" s="64" t="str">
        <f>FctZahl_In_Worten(R250)</f>
        <v>null</v>
      </c>
      <c r="AS250" s="64" t="str">
        <f>EnglishNumber(V250)</f>
        <v>zero</v>
      </c>
      <c r="AT250" s="64" t="str">
        <f>EnglishNumber(W250)</f>
        <v>zero</v>
      </c>
      <c r="AU250" s="64" t="str">
        <f t="shared" si="142"/>
        <v>For</v>
      </c>
      <c r="AV250" s="49" t="str">
        <f t="shared" si="178"/>
        <v>Christian Cordes, Geschäftsführer</v>
      </c>
      <c r="AW250" s="65" t="str">
        <f t="shared" si="144"/>
        <v>DE_145796964_CPA_EN</v>
      </c>
      <c r="AX250" s="65" t="str">
        <f t="shared" si="145"/>
        <v>DE_145796964_DoT_EN</v>
      </c>
      <c r="AY250" s="65" t="str">
        <f t="shared" si="146"/>
        <v>DE_145796964_Dis_EN</v>
      </c>
      <c r="AZ250" s="65" t="str">
        <f t="shared" si="147"/>
        <v>DE_145796964_CPA_DE</v>
      </c>
      <c r="BA250" s="65" t="str">
        <f t="shared" si="148"/>
        <v>DE_145796964_DoT_DE</v>
      </c>
      <c r="BB250" s="65" t="str">
        <f t="shared" si="149"/>
        <v>DE_145796964_CPA_ES</v>
      </c>
      <c r="BC250" s="215" t="str">
        <f t="shared" si="150"/>
        <v>DE_145796964_DoT_ES</v>
      </c>
      <c r="BD250" s="65" t="str">
        <f t="shared" si="151"/>
        <v>Eduard Doerk GmbH &amp; Co KG</v>
      </c>
      <c r="BE250" s="64" t="str">
        <f>VLOOKUP(C250,aux!$A$1:$B$260,2,FALSE)</f>
        <v>Germany</v>
      </c>
      <c r="BF250" s="64" t="str">
        <f>VLOOKUP(C250,aux!$A$1:$C$260,3,FALSE)</f>
        <v>Deutschland</v>
      </c>
      <c r="BG250" s="66" t="str">
        <f t="shared" si="152"/>
        <v>represented by  Christian Cordes, Geschäftsführer</v>
      </c>
      <c r="BH250" s="66" t="str">
        <f t="shared" si="163"/>
        <v>representado por Christian Cordes, Geschäftsführer</v>
      </c>
      <c r="BI250" s="119">
        <f t="shared" si="177"/>
        <v>1</v>
      </c>
      <c r="BJ250" s="119" t="str">
        <f t="shared" si="175"/>
        <v/>
      </c>
      <c r="BK250" s="119" t="str">
        <f t="shared" si="176"/>
        <v>and its</v>
      </c>
      <c r="BL250" s="66" t="str">
        <f t="shared" si="164"/>
        <v/>
      </c>
      <c r="BM250" s="66" t="str">
        <f t="shared" si="165"/>
        <v>und</v>
      </c>
      <c r="BN250" s="66" t="str">
        <f t="shared" si="166"/>
        <v/>
      </c>
      <c r="BO250" s="66" t="str">
        <f t="shared" si="167"/>
        <v>y su</v>
      </c>
      <c r="BP250" s="216" t="str">
        <f>VLOOKUP(X250,aux!$G$1:$I$22,3,FALSE)</f>
        <v>cero coma siete dos</v>
      </c>
      <c r="BQ250" s="66" t="str">
        <f t="shared" si="168"/>
        <v>Por</v>
      </c>
      <c r="BR250" s="66" t="str">
        <f>VLOOKUP(C250,aux!$D$1:$E$307,2,FALSE)</f>
        <v>Alemania</v>
      </c>
      <c r="BS250" s="66" t="str">
        <f t="shared" si="169"/>
        <v>Cero</v>
      </c>
      <c r="BT250" s="66" t="str">
        <f t="shared" si="170"/>
        <v>Cero</v>
      </c>
      <c r="BU250" s="66" t="str">
        <f t="shared" si="171"/>
        <v>Cero</v>
      </c>
      <c r="BV250" s="137"/>
      <c r="BW250" s="51"/>
      <c r="BX250" s="315"/>
      <c r="BY250" s="148"/>
      <c r="BZ250" s="315"/>
      <c r="CA250" s="1112"/>
      <c r="CB250" s="805"/>
      <c r="CC250" s="805"/>
      <c r="CD250" s="806"/>
      <c r="CE250" s="805"/>
      <c r="CF250" s="806"/>
      <c r="CG250" s="805"/>
      <c r="CH250" s="497"/>
      <c r="CI250" s="155"/>
      <c r="CJ250" s="54"/>
      <c r="CK250" s="54"/>
      <c r="CL250" s="102" t="str">
        <f t="shared" si="154"/>
        <v>Eduard Doerk GmbH &amp; Co KG_ DE_145796964_DOT_DE_2sig</v>
      </c>
      <c r="CM250" s="102" t="str">
        <f t="shared" si="155"/>
        <v>Eduard Doerk GmbH &amp; Co KG_DE_145796964_CPA_DE_2sig</v>
      </c>
      <c r="CN250" s="102" t="str">
        <f t="shared" si="156"/>
        <v>Eduard Doerk GmbH &amp; Co KG_ DE_145796964_DOT_DE_2sig_stamped</v>
      </c>
      <c r="CO250" s="102" t="str">
        <f t="shared" si="157"/>
        <v>Eduard Doerk GmbH &amp; Co KG_DE_145796964_DOT_DE_o</v>
      </c>
      <c r="CP250" s="102" t="str">
        <f t="shared" si="158"/>
        <v>Eduard Doerk GmbH &amp; Co KG_DE_145796964_DOT_DE_o_stamped</v>
      </c>
      <c r="CQ250" s="102" t="str">
        <f t="shared" si="159"/>
        <v>Eduard Doerk GmbH &amp; Co KG_DE_145796964_powers</v>
      </c>
      <c r="CR250" s="54"/>
      <c r="CS250" s="54"/>
      <c r="CT250" s="54"/>
      <c r="CU250" s="148">
        <f t="shared" si="139"/>
        <v>0</v>
      </c>
      <c r="CV250" s="54"/>
      <c r="CW250" s="54"/>
      <c r="CX250" s="124"/>
      <c r="CY250" s="160"/>
      <c r="CZ250" s="160"/>
      <c r="DA250" s="321"/>
      <c r="DB250" s="321"/>
      <c r="DC250" s="160"/>
      <c r="DD250" s="160"/>
      <c r="DE250" s="321"/>
      <c r="DF250" s="321"/>
      <c r="DG250" s="54"/>
      <c r="DH250" s="54"/>
      <c r="DI250" s="54"/>
      <c r="DJ250" s="321"/>
      <c r="DK250" s="321"/>
      <c r="DL250" s="54"/>
      <c r="DM250" s="321"/>
      <c r="DN250" s="160"/>
      <c r="DO250" s="321"/>
      <c r="DP250" s="963"/>
      <c r="DQ250" s="902"/>
      <c r="DR250" s="503"/>
      <c r="DS250" s="521"/>
      <c r="DT250" s="88"/>
      <c r="DU250" s="168"/>
      <c r="DV250" s="168"/>
      <c r="DW250" s="168"/>
      <c r="DX250" s="168"/>
      <c r="DY250" s="168"/>
      <c r="DZ250" s="168"/>
      <c r="EA250" s="359" t="str">
        <f t="shared" si="160"/>
        <v>225b</v>
      </c>
      <c r="EB250" s="483">
        <v>225</v>
      </c>
      <c r="EC250" s="261" t="s">
        <v>5508</v>
      </c>
      <c r="ED250" s="261"/>
      <c r="EE250" s="88"/>
      <c r="EF250" s="186" t="s">
        <v>4264</v>
      </c>
      <c r="EG250" s="186" t="s">
        <v>4187</v>
      </c>
      <c r="EH250" s="186">
        <v>0</v>
      </c>
      <c r="EI250" s="186">
        <v>0</v>
      </c>
      <c r="EJ250" s="186">
        <v>0</v>
      </c>
      <c r="EK250" s="186">
        <v>0</v>
      </c>
      <c r="EL250" s="186">
        <v>0</v>
      </c>
      <c r="EM250" s="173">
        <v>0</v>
      </c>
      <c r="EN250" s="173">
        <v>0</v>
      </c>
      <c r="EO250" s="173">
        <v>0</v>
      </c>
      <c r="EP250" s="950">
        <v>0</v>
      </c>
      <c r="EQ250" s="398" t="s">
        <v>6095</v>
      </c>
      <c r="ER250" s="176" t="s">
        <v>6114</v>
      </c>
      <c r="ES250" s="398"/>
      <c r="ET250" s="108"/>
      <c r="EU250" s="182" t="str">
        <f t="shared" si="161"/>
        <v>Eduard Doerk GmbH &amp; Co. KG, DE_145796964_sinv.pdf</v>
      </c>
    </row>
    <row r="251" spans="1:172" ht="76.5">
      <c r="A251" s="1016" t="s">
        <v>4179</v>
      </c>
      <c r="B251" s="638" t="s">
        <v>4494</v>
      </c>
      <c r="C251" s="338" t="s">
        <v>898</v>
      </c>
      <c r="D251" s="182" t="s">
        <v>4180</v>
      </c>
      <c r="E251" s="186" t="s">
        <v>3936</v>
      </c>
      <c r="F251" s="182" t="s">
        <v>899</v>
      </c>
      <c r="G251" s="182"/>
      <c r="H251" s="182"/>
      <c r="I251" s="182" t="s">
        <v>5516</v>
      </c>
      <c r="J251" s="191"/>
      <c r="K251" s="182"/>
      <c r="L251" s="596"/>
      <c r="M251" s="199"/>
      <c r="N251" s="847"/>
      <c r="O251" s="191"/>
      <c r="P251" s="261">
        <v>0</v>
      </c>
      <c r="Q251" s="539">
        <v>0</v>
      </c>
      <c r="R251" s="540">
        <v>0</v>
      </c>
      <c r="S251" s="423" t="s">
        <v>4856</v>
      </c>
      <c r="T251" s="54"/>
      <c r="U251" s="54"/>
      <c r="V251" s="338">
        <v>0</v>
      </c>
      <c r="W251" s="338">
        <v>0</v>
      </c>
      <c r="X251" s="919">
        <v>0.72</v>
      </c>
      <c r="Y251" s="338">
        <v>0</v>
      </c>
      <c r="Z251" s="54"/>
      <c r="AA251" s="54"/>
      <c r="AB251" s="188" t="s">
        <v>5514</v>
      </c>
      <c r="AC251" s="13" t="s">
        <v>898</v>
      </c>
      <c r="AD251" s="811" t="s">
        <v>5691</v>
      </c>
      <c r="AE251" s="723">
        <v>43082</v>
      </c>
      <c r="AF251" s="454" t="s">
        <v>7467</v>
      </c>
      <c r="AG251" s="419"/>
      <c r="AH251" s="927" t="s">
        <v>896</v>
      </c>
      <c r="AI251" s="63" t="s">
        <v>5763</v>
      </c>
      <c r="AJ251" s="63" t="str">
        <f t="shared" si="162"/>
        <v>NO</v>
      </c>
      <c r="AK251" s="64" t="str">
        <f>VLOOKUP(X251,aux!$G$1:$I$22,2,FALSE)</f>
        <v>zero point seven two</v>
      </c>
      <c r="AL251" s="64" t="str">
        <f>VLOOKUP(X251,aux!$G$1:$J$22,4,FALSE)</f>
        <v>null komma sieben zwei</v>
      </c>
      <c r="AM251" s="214">
        <f t="shared" si="141"/>
        <v>72</v>
      </c>
      <c r="AN251" s="214" t="str">
        <f>IF(INT(AM251)=AM251,EnglishNumber(AM251), _xlfn.CONCAT(EnglishNumber(INT(AM251)), " point ", EnglishNumber(ROUND(INT((AM251 - INT(AM251)) * 10),  0)), " ", EnglishNumber(ROUND((AM251 - INT(AM251))*100 - (INT((AM251-INT(AM251))*10)*10), 0))))</f>
        <v>seventy-two</v>
      </c>
      <c r="AO251" s="214" t="str">
        <f>IF(INT(AM251)=AM251,FctZahl_In_Worten(AM251), _xlfn.CONCAT(FctZahl_In_Worten(INT(AM251)), " komma ", FctZahl_In_Worten(ROUND(INT((AM251 - INT(AM251)) * 10),  0)), " ", FctZahl_In_Worten(ROUND((AM251 - INT(AM251))*100 - (INT((AM251-INT(AM251))*10)*10), 0))))</f>
        <v>zweiundsiebzig</v>
      </c>
      <c r="AP251" s="64" t="str">
        <f>EnglishNumber(Q251)</f>
        <v>zero</v>
      </c>
      <c r="AQ251" s="64" t="str">
        <f>FctZahl_In_Worten(Q251)</f>
        <v>null</v>
      </c>
      <c r="AR251" s="64" t="str">
        <f>FctZahl_In_Worten(R251)</f>
        <v>null</v>
      </c>
      <c r="AS251" s="64" t="str">
        <f>EnglishNumber(V251)</f>
        <v>zero</v>
      </c>
      <c r="AT251" s="64" t="str">
        <f>EnglishNumber(W251)</f>
        <v>zero</v>
      </c>
      <c r="AU251" s="64" t="str">
        <f t="shared" si="142"/>
        <v>For</v>
      </c>
      <c r="AV251" s="49" t="str">
        <f t="shared" si="178"/>
        <v>Christian Cordes, Geschäftsführer</v>
      </c>
      <c r="AW251" s="65" t="str">
        <f t="shared" si="144"/>
        <v>DE_34658010893_CPA_EN</v>
      </c>
      <c r="AX251" s="65" t="str">
        <f t="shared" si="145"/>
        <v>DE_34658010893_DoT_EN</v>
      </c>
      <c r="AY251" s="65" t="str">
        <f t="shared" si="146"/>
        <v>DE_34658010893_Dis_EN</v>
      </c>
      <c r="AZ251" s="65" t="str">
        <f t="shared" si="147"/>
        <v>DE_34658010893_CPA_DE</v>
      </c>
      <c r="BA251" s="65" t="str">
        <f t="shared" si="148"/>
        <v>DE_34658010893_DoT_DE</v>
      </c>
      <c r="BB251" s="65" t="str">
        <f t="shared" si="149"/>
        <v>DE_34658010893_CPA_ES</v>
      </c>
      <c r="BC251" s="215" t="str">
        <f t="shared" si="150"/>
        <v>DE_34658010893_DoT_ES</v>
      </c>
      <c r="BD251" s="65" t="str">
        <f t="shared" si="151"/>
        <v>Hansa Holz Schweitzer GmbH &amp; Co KG</v>
      </c>
      <c r="BE251" s="64" t="str">
        <f>VLOOKUP(C251,aux!$A$1:$B$260,2,FALSE)</f>
        <v>Germany</v>
      </c>
      <c r="BF251" s="64" t="str">
        <f>VLOOKUP(C251,aux!$A$1:$C$260,3,FALSE)</f>
        <v>Deutschland</v>
      </c>
      <c r="BG251" s="66" t="str">
        <f t="shared" si="152"/>
        <v>represented by  Christian Cordes, Geschäftsführer</v>
      </c>
      <c r="BH251" s="66" t="str">
        <f t="shared" si="163"/>
        <v>representado por Christian Cordes, Geschäftsführer</v>
      </c>
      <c r="BI251" s="119">
        <f t="shared" si="177"/>
        <v>1</v>
      </c>
      <c r="BJ251" s="119" t="str">
        <f t="shared" si="175"/>
        <v/>
      </c>
      <c r="BK251" s="119" t="str">
        <f t="shared" si="176"/>
        <v>and its</v>
      </c>
      <c r="BL251" s="66" t="str">
        <f t="shared" si="164"/>
        <v/>
      </c>
      <c r="BM251" s="66" t="str">
        <f t="shared" si="165"/>
        <v>und</v>
      </c>
      <c r="BN251" s="66" t="str">
        <f t="shared" si="166"/>
        <v/>
      </c>
      <c r="BO251" s="66" t="str">
        <f t="shared" si="167"/>
        <v>y su</v>
      </c>
      <c r="BP251" s="216" t="str">
        <f>VLOOKUP(X251,aux!$G$1:$I$22,3,FALSE)</f>
        <v>cero coma siete dos</v>
      </c>
      <c r="BQ251" s="66" t="str">
        <f t="shared" si="168"/>
        <v>Por</v>
      </c>
      <c r="BR251" s="66" t="str">
        <f>VLOOKUP(C251,aux!$D$1:$E$307,2,FALSE)</f>
        <v>Alemania</v>
      </c>
      <c r="BS251" s="66" t="str">
        <f t="shared" si="169"/>
        <v>Cero</v>
      </c>
      <c r="BT251" s="66" t="str">
        <f t="shared" si="170"/>
        <v>Cero</v>
      </c>
      <c r="BU251" s="66" t="str">
        <f t="shared" si="171"/>
        <v>Cero</v>
      </c>
      <c r="BV251" s="137"/>
      <c r="BW251" s="51"/>
      <c r="BX251" s="315"/>
      <c r="BY251" s="148"/>
      <c r="BZ251" s="315"/>
      <c r="CA251" s="1112"/>
      <c r="CB251" s="805"/>
      <c r="CC251" s="805"/>
      <c r="CD251" s="806"/>
      <c r="CE251" s="805"/>
      <c r="CF251" s="806"/>
      <c r="CG251" s="805"/>
      <c r="CH251" s="497"/>
      <c r="CI251" s="155"/>
      <c r="CJ251" s="54"/>
      <c r="CK251" s="54"/>
      <c r="CL251" s="102" t="str">
        <f t="shared" si="154"/>
        <v>Hansa Holz Schweitzer GmbH &amp; Co KG_ DE_34658010893_DOT_DE_2sig</v>
      </c>
      <c r="CM251" s="102" t="str">
        <f t="shared" si="155"/>
        <v>Hansa Holz Schweitzer GmbH &amp; Co KG_DE_34658010893_CPA_DE_2sig</v>
      </c>
      <c r="CN251" s="102" t="str">
        <f t="shared" si="156"/>
        <v>Hansa Holz Schweitzer GmbH &amp; Co KG_ DE_34658010893_DOT_DE_2sig_stamped</v>
      </c>
      <c r="CO251" s="102" t="str">
        <f t="shared" si="157"/>
        <v>Hansa Holz Schweitzer GmbH &amp; Co KG_DE_34658010893_DOT_DE_o</v>
      </c>
      <c r="CP251" s="102" t="str">
        <f t="shared" si="158"/>
        <v>Hansa Holz Schweitzer GmbH &amp; Co KG_DE_34658010893_DOT_DE_o_stamped</v>
      </c>
      <c r="CQ251" s="102" t="str">
        <f t="shared" si="159"/>
        <v>Hansa Holz Schweitzer GmbH &amp; Co KG_DE_34658010893_powers</v>
      </c>
      <c r="CR251" s="54"/>
      <c r="CS251" s="54"/>
      <c r="CT251" s="54"/>
      <c r="CU251" s="148">
        <f t="shared" si="139"/>
        <v>0</v>
      </c>
      <c r="CV251" s="54"/>
      <c r="CW251" s="54"/>
      <c r="CX251" s="124"/>
      <c r="CY251" s="160"/>
      <c r="CZ251" s="160"/>
      <c r="DA251" s="321"/>
      <c r="DB251" s="321"/>
      <c r="DC251" s="160"/>
      <c r="DD251" s="160"/>
      <c r="DE251" s="321"/>
      <c r="DF251" s="321"/>
      <c r="DG251" s="54"/>
      <c r="DH251" s="54"/>
      <c r="DI251" s="54"/>
      <c r="DJ251" s="321"/>
      <c r="DK251" s="321"/>
      <c r="DL251" s="54"/>
      <c r="DM251" s="321"/>
      <c r="DN251" s="160"/>
      <c r="DO251" s="321"/>
      <c r="DP251" s="963"/>
      <c r="DQ251" s="902"/>
      <c r="DR251" s="503"/>
      <c r="DS251" s="521"/>
      <c r="DT251" s="88"/>
      <c r="DU251" s="168"/>
      <c r="DV251" s="168"/>
      <c r="DW251" s="168"/>
      <c r="DX251" s="168"/>
      <c r="DY251" s="168"/>
      <c r="DZ251" s="168"/>
      <c r="EA251" s="359" t="str">
        <f t="shared" si="160"/>
        <v>225c</v>
      </c>
      <c r="EB251" s="483">
        <v>225</v>
      </c>
      <c r="EC251" s="261" t="s">
        <v>5507</v>
      </c>
      <c r="ED251" s="261"/>
      <c r="EE251" s="88"/>
      <c r="EF251" s="186" t="s">
        <v>4264</v>
      </c>
      <c r="EG251" s="186" t="s">
        <v>4179</v>
      </c>
      <c r="EH251" s="186">
        <v>0</v>
      </c>
      <c r="EI251" s="186">
        <v>0</v>
      </c>
      <c r="EJ251" s="186">
        <v>0</v>
      </c>
      <c r="EK251" s="186">
        <v>0</v>
      </c>
      <c r="EL251" s="186">
        <v>0</v>
      </c>
      <c r="EM251" s="173">
        <v>0</v>
      </c>
      <c r="EN251" s="173">
        <v>0</v>
      </c>
      <c r="EO251" s="173">
        <v>0</v>
      </c>
      <c r="EP251" s="498">
        <v>0</v>
      </c>
      <c r="EQ251" s="398" t="s">
        <v>6095</v>
      </c>
      <c r="ER251" s="176" t="s">
        <v>6114</v>
      </c>
      <c r="ES251" s="398"/>
      <c r="ET251" s="108"/>
      <c r="EU251" s="182" t="str">
        <f t="shared" si="161"/>
        <v>Hansa Holz Schweitzer GmbH &amp; Co. KG, DE_34658010893_sinv.pdf</v>
      </c>
    </row>
    <row r="252" spans="1:172" ht="63.75">
      <c r="A252" s="1016" t="s">
        <v>4191</v>
      </c>
      <c r="B252" s="638" t="s">
        <v>4496</v>
      </c>
      <c r="C252" s="338" t="s">
        <v>898</v>
      </c>
      <c r="D252" s="182" t="s">
        <v>4192</v>
      </c>
      <c r="E252" s="186" t="s">
        <v>3936</v>
      </c>
      <c r="F252" s="182" t="s">
        <v>899</v>
      </c>
      <c r="G252" s="182"/>
      <c r="H252" s="182"/>
      <c r="I252" s="182" t="s">
        <v>5516</v>
      </c>
      <c r="J252" s="191" t="s">
        <v>766</v>
      </c>
      <c r="K252" s="182"/>
      <c r="L252" s="596"/>
      <c r="M252" s="199"/>
      <c r="N252" s="847"/>
      <c r="O252" s="191"/>
      <c r="P252" s="261">
        <v>0</v>
      </c>
      <c r="Q252" s="539">
        <v>0</v>
      </c>
      <c r="R252" s="540">
        <v>0</v>
      </c>
      <c r="S252" s="423" t="s">
        <v>4856</v>
      </c>
      <c r="T252" s="54"/>
      <c r="U252" s="54"/>
      <c r="V252" s="338">
        <v>0</v>
      </c>
      <c r="W252" s="338">
        <v>0</v>
      </c>
      <c r="X252" s="919">
        <v>0.72</v>
      </c>
      <c r="Y252" s="338">
        <v>0</v>
      </c>
      <c r="Z252" s="54"/>
      <c r="AA252" s="54"/>
      <c r="AB252" s="188" t="s">
        <v>5514</v>
      </c>
      <c r="AC252" s="13" t="s">
        <v>898</v>
      </c>
      <c r="AD252" s="811" t="s">
        <v>5691</v>
      </c>
      <c r="AE252" s="723">
        <v>43082</v>
      </c>
      <c r="AF252" s="454" t="s">
        <v>7467</v>
      </c>
      <c r="AG252" s="419"/>
      <c r="AH252" s="927" t="s">
        <v>896</v>
      </c>
      <c r="AI252" s="63" t="s">
        <v>5763</v>
      </c>
      <c r="AJ252" s="63" t="str">
        <f t="shared" si="162"/>
        <v>NO</v>
      </c>
      <c r="AK252" s="64" t="str">
        <f>VLOOKUP(X252,aux!$G$1:$I$22,2,FALSE)</f>
        <v>zero point seven two</v>
      </c>
      <c r="AL252" s="64" t="str">
        <f>VLOOKUP(X252,aux!$G$1:$J$22,4,FALSE)</f>
        <v>null komma sieben zwei</v>
      </c>
      <c r="AM252" s="214">
        <f t="shared" si="141"/>
        <v>72</v>
      </c>
      <c r="AN252" s="214" t="str">
        <f>IF(INT(AM252)=AM252,EnglishNumber(AM252), _xlfn.CONCAT(EnglishNumber(INT(AM252)), " point ", EnglishNumber(ROUND(INT((AM252 - INT(AM252)) * 10),  0)), " ", EnglishNumber(ROUND((AM252 - INT(AM252))*100 - (INT((AM252-INT(AM252))*10)*10), 0))))</f>
        <v>seventy-two</v>
      </c>
      <c r="AO252" s="214" t="str">
        <f>IF(INT(AM252)=AM252,FctZahl_In_Worten(AM252), _xlfn.CONCAT(FctZahl_In_Worten(INT(AM252)), " komma ", FctZahl_In_Worten(ROUND(INT((AM252 - INT(AM252)) * 10),  0)), " ", FctZahl_In_Worten(ROUND((AM252 - INT(AM252))*100 - (INT((AM252-INT(AM252))*10)*10), 0))))</f>
        <v>zweiundsiebzig</v>
      </c>
      <c r="AP252" s="64" t="str">
        <f>EnglishNumber(Q252)</f>
        <v>zero</v>
      </c>
      <c r="AQ252" s="64" t="str">
        <f>FctZahl_In_Worten(Q252)</f>
        <v>null</v>
      </c>
      <c r="AR252" s="64" t="str">
        <f>FctZahl_In_Worten(R252)</f>
        <v>null</v>
      </c>
      <c r="AS252" s="64" t="str">
        <f>EnglishNumber(V252)</f>
        <v>zero</v>
      </c>
      <c r="AT252" s="64" t="str">
        <f>EnglishNumber(W252)</f>
        <v>zero</v>
      </c>
      <c r="AU252" s="64" t="str">
        <f t="shared" si="142"/>
        <v>For</v>
      </c>
      <c r="AV252" s="49" t="str">
        <f t="shared" si="178"/>
        <v>Christian Cordes, Geschäftsführer</v>
      </c>
      <c r="AW252" s="65" t="str">
        <f t="shared" si="144"/>
        <v>DE_814525072_CPA_EN</v>
      </c>
      <c r="AX252" s="65" t="str">
        <f t="shared" si="145"/>
        <v>DE_814525072_DoT_EN</v>
      </c>
      <c r="AY252" s="65" t="str">
        <f t="shared" si="146"/>
        <v>DE_814525072_Dis_EN</v>
      </c>
      <c r="AZ252" s="65" t="str">
        <f t="shared" si="147"/>
        <v>DE_814525072_CPA_DE</v>
      </c>
      <c r="BA252" s="65" t="str">
        <f t="shared" si="148"/>
        <v>DE_814525072_DoT_DE</v>
      </c>
      <c r="BB252" s="65" t="str">
        <f t="shared" si="149"/>
        <v>DE_814525072_CPA_ES</v>
      </c>
      <c r="BC252" s="215" t="str">
        <f t="shared" si="150"/>
        <v>DE_814525072_DoT_ES</v>
      </c>
      <c r="BD252" s="65" t="str">
        <f t="shared" si="151"/>
        <v>Holz Blum GmbH &amp; Co KG</v>
      </c>
      <c r="BE252" s="64" t="str">
        <f>VLOOKUP(C252,aux!$A$1:$B$260,2,FALSE)</f>
        <v>Germany</v>
      </c>
      <c r="BF252" s="64" t="str">
        <f>VLOOKUP(C252,aux!$A$1:$C$260,3,FALSE)</f>
        <v>Deutschland</v>
      </c>
      <c r="BG252" s="66" t="str">
        <f t="shared" si="152"/>
        <v>represented by  Christian Cordes, Geschäftsführer</v>
      </c>
      <c r="BH252" s="66" t="str">
        <f t="shared" si="163"/>
        <v>representado por Christian Cordes, Geschäftsführer</v>
      </c>
      <c r="BI252" s="119">
        <f t="shared" si="177"/>
        <v>1</v>
      </c>
      <c r="BJ252" s="119" t="str">
        <f t="shared" si="175"/>
        <v/>
      </c>
      <c r="BK252" s="119" t="str">
        <f t="shared" si="176"/>
        <v>and its</v>
      </c>
      <c r="BL252" s="66" t="str">
        <f t="shared" si="164"/>
        <v/>
      </c>
      <c r="BM252" s="66" t="str">
        <f t="shared" si="165"/>
        <v>und</v>
      </c>
      <c r="BN252" s="66" t="str">
        <f t="shared" si="166"/>
        <v/>
      </c>
      <c r="BO252" s="66" t="str">
        <f t="shared" si="167"/>
        <v>y su</v>
      </c>
      <c r="BP252" s="216" t="str">
        <f>VLOOKUP(X252,aux!$G$1:$I$22,3,FALSE)</f>
        <v>cero coma siete dos</v>
      </c>
      <c r="BQ252" s="66" t="str">
        <f t="shared" si="168"/>
        <v>Por</v>
      </c>
      <c r="BR252" s="66" t="str">
        <f>VLOOKUP(C252,aux!$D$1:$E$307,2,FALSE)</f>
        <v>Alemania</v>
      </c>
      <c r="BS252" s="66" t="str">
        <f t="shared" si="169"/>
        <v>Cero</v>
      </c>
      <c r="BT252" s="66" t="str">
        <f t="shared" si="170"/>
        <v>Cero</v>
      </c>
      <c r="BU252" s="66" t="str">
        <f t="shared" si="171"/>
        <v>Cero</v>
      </c>
      <c r="BV252" s="137"/>
      <c r="BW252" s="51"/>
      <c r="BX252" s="315"/>
      <c r="BY252" s="148"/>
      <c r="BZ252" s="315"/>
      <c r="CA252" s="1112"/>
      <c r="CB252" s="805"/>
      <c r="CC252" s="805"/>
      <c r="CD252" s="806"/>
      <c r="CE252" s="805"/>
      <c r="CF252" s="806"/>
      <c r="CG252" s="805"/>
      <c r="CH252" s="497"/>
      <c r="CI252" s="155"/>
      <c r="CJ252" s="54"/>
      <c r="CK252" s="54"/>
      <c r="CL252" s="102" t="str">
        <f t="shared" si="154"/>
        <v>Holz Blum GmbH &amp; Co KG_ DE_814525072_DOT_DE_2sig</v>
      </c>
      <c r="CM252" s="102" t="str">
        <f t="shared" si="155"/>
        <v>Holz Blum GmbH &amp; Co KG_DE_814525072_CPA_DE_2sig</v>
      </c>
      <c r="CN252" s="102" t="str">
        <f t="shared" si="156"/>
        <v>Holz Blum GmbH &amp; Co KG_ DE_814525072_DOT_DE_2sig_stamped</v>
      </c>
      <c r="CO252" s="102" t="str">
        <f t="shared" si="157"/>
        <v>Holz Blum GmbH &amp; Co KG_DE_814525072_DOT_DE_o</v>
      </c>
      <c r="CP252" s="102" t="str">
        <f t="shared" si="158"/>
        <v>Holz Blum GmbH &amp; Co KG_DE_814525072_DOT_DE_o_stamped</v>
      </c>
      <c r="CQ252" s="102" t="str">
        <f t="shared" si="159"/>
        <v>Holz Blum GmbH &amp; Co KG_DE_814525072_powers</v>
      </c>
      <c r="CR252" s="54"/>
      <c r="CS252" s="54"/>
      <c r="CT252" s="54"/>
      <c r="CU252" s="148">
        <f t="shared" si="139"/>
        <v>0</v>
      </c>
      <c r="CV252" s="54"/>
      <c r="CW252" s="54"/>
      <c r="CX252" s="124"/>
      <c r="CY252" s="160"/>
      <c r="CZ252" s="160"/>
      <c r="DA252" s="321"/>
      <c r="DB252" s="321"/>
      <c r="DC252" s="160"/>
      <c r="DD252" s="160"/>
      <c r="DE252" s="321"/>
      <c r="DF252" s="321"/>
      <c r="DG252" s="54"/>
      <c r="DH252" s="54"/>
      <c r="DI252" s="54"/>
      <c r="DJ252" s="321"/>
      <c r="DK252" s="321"/>
      <c r="DL252" s="54"/>
      <c r="DM252" s="321"/>
      <c r="DN252" s="160"/>
      <c r="DO252" s="321"/>
      <c r="DP252" s="963"/>
      <c r="DQ252" s="902"/>
      <c r="DR252" s="503"/>
      <c r="DS252" s="521"/>
      <c r="DT252" s="88"/>
      <c r="DU252" s="168"/>
      <c r="DV252" s="168"/>
      <c r="DW252" s="168"/>
      <c r="DX252" s="168"/>
      <c r="DY252" s="168"/>
      <c r="DZ252" s="168"/>
      <c r="EA252" s="359" t="str">
        <f t="shared" si="160"/>
        <v>225d</v>
      </c>
      <c r="EB252" s="483">
        <v>225</v>
      </c>
      <c r="EC252" s="261" t="s">
        <v>5509</v>
      </c>
      <c r="ED252" s="261"/>
      <c r="EE252" s="88"/>
      <c r="EF252" s="186" t="s">
        <v>4264</v>
      </c>
      <c r="EG252" s="186" t="s">
        <v>4191</v>
      </c>
      <c r="EH252" s="186">
        <v>0</v>
      </c>
      <c r="EI252" s="186">
        <v>0</v>
      </c>
      <c r="EJ252" s="186">
        <v>0</v>
      </c>
      <c r="EK252" s="186">
        <v>0</v>
      </c>
      <c r="EL252" s="186">
        <v>0</v>
      </c>
      <c r="EM252" s="173">
        <v>0</v>
      </c>
      <c r="EN252" s="173">
        <v>0</v>
      </c>
      <c r="EO252" s="173">
        <v>0</v>
      </c>
      <c r="EP252" s="498">
        <v>0</v>
      </c>
      <c r="EQ252" s="398" t="s">
        <v>6095</v>
      </c>
      <c r="ER252" s="176" t="s">
        <v>6114</v>
      </c>
      <c r="ES252" s="398"/>
      <c r="ET252" s="108"/>
      <c r="EU252" s="182" t="str">
        <f t="shared" si="161"/>
        <v>Holz Blum GmbH &amp; Co. KG, DE_814525072_sinv.pdf</v>
      </c>
    </row>
    <row r="253" spans="1:172" ht="63.75">
      <c r="A253" s="1016" t="s">
        <v>4189</v>
      </c>
      <c r="B253" s="638" t="s">
        <v>4495</v>
      </c>
      <c r="C253" s="338" t="s">
        <v>898</v>
      </c>
      <c r="D253" s="182" t="s">
        <v>4190</v>
      </c>
      <c r="E253" s="186" t="s">
        <v>3936</v>
      </c>
      <c r="F253" s="182" t="s">
        <v>899</v>
      </c>
      <c r="G253" s="182"/>
      <c r="H253" s="182"/>
      <c r="I253" s="182" t="s">
        <v>5516</v>
      </c>
      <c r="J253" s="191"/>
      <c r="K253" s="182"/>
      <c r="L253" s="596"/>
      <c r="M253" s="199"/>
      <c r="N253" s="847"/>
      <c r="O253" s="191"/>
      <c r="P253" s="261">
        <v>0</v>
      </c>
      <c r="Q253" s="539">
        <v>0</v>
      </c>
      <c r="R253" s="540">
        <v>0</v>
      </c>
      <c r="S253" s="423" t="s">
        <v>4856</v>
      </c>
      <c r="T253" s="54"/>
      <c r="U253" s="54"/>
      <c r="V253" s="338">
        <v>0</v>
      </c>
      <c r="W253" s="338">
        <v>0</v>
      </c>
      <c r="X253" s="919">
        <v>0.72</v>
      </c>
      <c r="Y253" s="338">
        <v>0</v>
      </c>
      <c r="Z253" s="54"/>
      <c r="AA253" s="54"/>
      <c r="AB253" s="188" t="s">
        <v>5514</v>
      </c>
      <c r="AC253" s="13" t="s">
        <v>898</v>
      </c>
      <c r="AD253" s="811" t="s">
        <v>5691</v>
      </c>
      <c r="AE253" s="723">
        <v>43082</v>
      </c>
      <c r="AF253" s="454" t="s">
        <v>7467</v>
      </c>
      <c r="AG253" s="419"/>
      <c r="AH253" s="927" t="s">
        <v>896</v>
      </c>
      <c r="AI253" s="63" t="s">
        <v>5763</v>
      </c>
      <c r="AJ253" s="63" t="str">
        <f t="shared" si="162"/>
        <v>NO</v>
      </c>
      <c r="AK253" s="64" t="str">
        <f>VLOOKUP(X253,aux!$G$1:$I$22,2,FALSE)</f>
        <v>zero point seven two</v>
      </c>
      <c r="AL253" s="64" t="str">
        <f>VLOOKUP(X253,aux!$G$1:$J$22,4,FALSE)</f>
        <v>null komma sieben zwei</v>
      </c>
      <c r="AM253" s="214">
        <f t="shared" si="141"/>
        <v>72</v>
      </c>
      <c r="AN253" s="214" t="str">
        <f>IF(INT(AM253)=AM253,EnglishNumber(AM253), _xlfn.CONCAT(EnglishNumber(INT(AM253)), " point ", EnglishNumber(ROUND(INT((AM253 - INT(AM253)) * 10),  0)), " ", EnglishNumber(ROUND((AM253 - INT(AM253))*100 - (INT((AM253-INT(AM253))*10)*10), 0))))</f>
        <v>seventy-two</v>
      </c>
      <c r="AO253" s="214" t="str">
        <f>IF(INT(AM253)=AM253,FctZahl_In_Worten(AM253), _xlfn.CONCAT(FctZahl_In_Worten(INT(AM253)), " komma ", FctZahl_In_Worten(ROUND(INT((AM253 - INT(AM253)) * 10),  0)), " ", FctZahl_In_Worten(ROUND((AM253 - INT(AM253))*100 - (INT((AM253-INT(AM253))*10)*10), 0))))</f>
        <v>zweiundsiebzig</v>
      </c>
      <c r="AP253" s="64" t="str">
        <f>EnglishNumber(Q253)</f>
        <v>zero</v>
      </c>
      <c r="AQ253" s="64" t="str">
        <f>FctZahl_In_Worten(Q253)</f>
        <v>null</v>
      </c>
      <c r="AR253" s="64" t="str">
        <f>FctZahl_In_Worten(R253)</f>
        <v>null</v>
      </c>
      <c r="AS253" s="64" t="str">
        <f>EnglishNumber(V253)</f>
        <v>zero</v>
      </c>
      <c r="AT253" s="64" t="str">
        <f>EnglishNumber(W253)</f>
        <v>zero</v>
      </c>
      <c r="AU253" s="64" t="str">
        <f t="shared" si="142"/>
        <v>For</v>
      </c>
      <c r="AV253" s="49" t="str">
        <f t="shared" si="178"/>
        <v>Christian Cordes, Geschäftsführer</v>
      </c>
      <c r="AW253" s="65" t="str">
        <f t="shared" si="144"/>
        <v>DE_120700385_CPA_EN</v>
      </c>
      <c r="AX253" s="65" t="str">
        <f t="shared" si="145"/>
        <v>DE_120700385_DoT_EN</v>
      </c>
      <c r="AY253" s="65" t="str">
        <f t="shared" si="146"/>
        <v>DE_120700385_Dis_EN</v>
      </c>
      <c r="AZ253" s="65" t="str">
        <f t="shared" si="147"/>
        <v>DE_120700385_CPA_DE</v>
      </c>
      <c r="BA253" s="65" t="str">
        <f t="shared" si="148"/>
        <v>DE_120700385_DoT_DE</v>
      </c>
      <c r="BB253" s="65" t="str">
        <f t="shared" si="149"/>
        <v>DE_120700385_CPA_ES</v>
      </c>
      <c r="BC253" s="215" t="str">
        <f t="shared" si="150"/>
        <v>DE_120700385_DoT_ES</v>
      </c>
      <c r="BD253" s="65" t="str">
        <f t="shared" si="151"/>
        <v>Holz Henkel GmbH &amp; Co KG</v>
      </c>
      <c r="BE253" s="64" t="str">
        <f>VLOOKUP(C253,aux!$A$1:$B$260,2,FALSE)</f>
        <v>Germany</v>
      </c>
      <c r="BF253" s="64" t="str">
        <f>VLOOKUP(C253,aux!$A$1:$C$260,3,FALSE)</f>
        <v>Deutschland</v>
      </c>
      <c r="BG253" s="66" t="str">
        <f t="shared" si="152"/>
        <v>represented by  Christian Cordes, Geschäftsführer</v>
      </c>
      <c r="BH253" s="66" t="str">
        <f t="shared" si="163"/>
        <v>representado por Christian Cordes, Geschäftsführer</v>
      </c>
      <c r="BI253" s="119">
        <f t="shared" si="177"/>
        <v>1</v>
      </c>
      <c r="BJ253" s="119" t="str">
        <f t="shared" si="175"/>
        <v/>
      </c>
      <c r="BK253" s="119" t="str">
        <f t="shared" si="176"/>
        <v>and its</v>
      </c>
      <c r="BL253" s="66" t="str">
        <f t="shared" si="164"/>
        <v/>
      </c>
      <c r="BM253" s="66" t="str">
        <f t="shared" si="165"/>
        <v>und</v>
      </c>
      <c r="BN253" s="66" t="str">
        <f t="shared" si="166"/>
        <v/>
      </c>
      <c r="BO253" s="66" t="str">
        <f t="shared" si="167"/>
        <v>y su</v>
      </c>
      <c r="BP253" s="216" t="str">
        <f>VLOOKUP(X253,aux!$G$1:$I$22,3,FALSE)</f>
        <v>cero coma siete dos</v>
      </c>
      <c r="BQ253" s="66" t="str">
        <f t="shared" si="168"/>
        <v>Por</v>
      </c>
      <c r="BR253" s="66" t="str">
        <f>VLOOKUP(C253,aux!$D$1:$E$307,2,FALSE)</f>
        <v>Alemania</v>
      </c>
      <c r="BS253" s="66" t="str">
        <f t="shared" si="169"/>
        <v>Cero</v>
      </c>
      <c r="BT253" s="66" t="str">
        <f t="shared" si="170"/>
        <v>Cero</v>
      </c>
      <c r="BU253" s="66" t="str">
        <f t="shared" si="171"/>
        <v>Cero</v>
      </c>
      <c r="BV253" s="137"/>
      <c r="BW253" s="51"/>
      <c r="BX253" s="315"/>
      <c r="BY253" s="148"/>
      <c r="BZ253" s="315"/>
      <c r="CA253" s="1112"/>
      <c r="CB253" s="805"/>
      <c r="CC253" s="805"/>
      <c r="CD253" s="806"/>
      <c r="CE253" s="805"/>
      <c r="CF253" s="806"/>
      <c r="CG253" s="805"/>
      <c r="CH253" s="497"/>
      <c r="CI253" s="155"/>
      <c r="CJ253" s="54"/>
      <c r="CK253" s="54"/>
      <c r="CL253" s="102" t="str">
        <f t="shared" si="154"/>
        <v>Holz Henkel GmbH &amp; Co KG_ DE_120700385_DOT_DE_2sig</v>
      </c>
      <c r="CM253" s="102" t="str">
        <f t="shared" si="155"/>
        <v>Holz Henkel GmbH &amp; Co KG_DE_120700385_CPA_DE_2sig</v>
      </c>
      <c r="CN253" s="102" t="str">
        <f t="shared" si="156"/>
        <v>Holz Henkel GmbH &amp; Co KG_ DE_120700385_DOT_DE_2sig_stamped</v>
      </c>
      <c r="CO253" s="102" t="str">
        <f t="shared" si="157"/>
        <v>Holz Henkel GmbH &amp; Co KG_DE_120700385_DOT_DE_o</v>
      </c>
      <c r="CP253" s="102" t="str">
        <f t="shared" si="158"/>
        <v>Holz Henkel GmbH &amp; Co KG_DE_120700385_DOT_DE_o_stamped</v>
      </c>
      <c r="CQ253" s="102" t="str">
        <f t="shared" si="159"/>
        <v>Holz Henkel GmbH &amp; Co KG_DE_120700385_powers</v>
      </c>
      <c r="CR253" s="54"/>
      <c r="CS253" s="54"/>
      <c r="CT253" s="54"/>
      <c r="CU253" s="148">
        <f t="shared" si="139"/>
        <v>0</v>
      </c>
      <c r="CV253" s="54"/>
      <c r="CW253" s="54"/>
      <c r="CX253" s="124"/>
      <c r="CY253" s="160"/>
      <c r="CZ253" s="160"/>
      <c r="DA253" s="321"/>
      <c r="DB253" s="321"/>
      <c r="DC253" s="160"/>
      <c r="DD253" s="160"/>
      <c r="DE253" s="321"/>
      <c r="DF253" s="321"/>
      <c r="DG253" s="54"/>
      <c r="DH253" s="54"/>
      <c r="DI253" s="54"/>
      <c r="DJ253" s="321"/>
      <c r="DK253" s="321"/>
      <c r="DL253" s="54"/>
      <c r="DM253" s="321"/>
      <c r="DN253" s="160"/>
      <c r="DO253" s="321"/>
      <c r="DP253" s="963"/>
      <c r="DQ253" s="902"/>
      <c r="DR253" s="503"/>
      <c r="DS253" s="521"/>
      <c r="DT253" s="88"/>
      <c r="DU253" s="168"/>
      <c r="DV253" s="168"/>
      <c r="DW253" s="168"/>
      <c r="DX253" s="168"/>
      <c r="DY253" s="168"/>
      <c r="DZ253" s="168"/>
      <c r="EA253" s="359" t="str">
        <f t="shared" si="160"/>
        <v>225e</v>
      </c>
      <c r="EB253" s="483">
        <v>225</v>
      </c>
      <c r="EC253" s="261" t="s">
        <v>5506</v>
      </c>
      <c r="ED253" s="261"/>
      <c r="EE253" s="88"/>
      <c r="EF253" s="186" t="s">
        <v>4264</v>
      </c>
      <c r="EG253" s="186" t="s">
        <v>4189</v>
      </c>
      <c r="EH253" s="186">
        <v>0</v>
      </c>
      <c r="EI253" s="186">
        <v>0</v>
      </c>
      <c r="EJ253" s="186">
        <v>0</v>
      </c>
      <c r="EK253" s="186">
        <v>0</v>
      </c>
      <c r="EL253" s="186">
        <v>0</v>
      </c>
      <c r="EM253" s="173">
        <v>0</v>
      </c>
      <c r="EN253" s="173">
        <v>0</v>
      </c>
      <c r="EO253" s="173">
        <v>0</v>
      </c>
      <c r="EP253" s="950">
        <v>0</v>
      </c>
      <c r="EQ253" s="398" t="s">
        <v>6095</v>
      </c>
      <c r="ER253" s="176" t="s">
        <v>6114</v>
      </c>
      <c r="ES253" s="398"/>
      <c r="ET253" s="108"/>
      <c r="EU253" s="182" t="str">
        <f t="shared" si="161"/>
        <v>Holz Henkel GmbH &amp; Co. KG, DE_120700385_sinv.pdf</v>
      </c>
    </row>
    <row r="254" spans="1:172" ht="144">
      <c r="A254" s="1016" t="s">
        <v>6259</v>
      </c>
      <c r="B254" s="638" t="s">
        <v>4491</v>
      </c>
      <c r="C254" s="338" t="s">
        <v>898</v>
      </c>
      <c r="D254" s="182" t="s">
        <v>4182</v>
      </c>
      <c r="E254" s="186" t="s">
        <v>3936</v>
      </c>
      <c r="F254" s="182" t="s">
        <v>899</v>
      </c>
      <c r="G254" s="182" t="s">
        <v>6303</v>
      </c>
      <c r="H254" s="182" t="s">
        <v>6304</v>
      </c>
      <c r="I254" s="182" t="s">
        <v>5516</v>
      </c>
      <c r="J254" s="191"/>
      <c r="K254" s="501" t="s">
        <v>7156</v>
      </c>
      <c r="L254" s="587" t="s">
        <v>6307</v>
      </c>
      <c r="M254" s="199"/>
      <c r="N254" s="847"/>
      <c r="O254" s="191"/>
      <c r="P254" s="261">
        <v>0</v>
      </c>
      <c r="Q254" s="539">
        <v>0</v>
      </c>
      <c r="R254" s="540">
        <v>0</v>
      </c>
      <c r="S254" s="423" t="s">
        <v>4856</v>
      </c>
      <c r="T254" s="54"/>
      <c r="U254" s="54"/>
      <c r="V254" s="338">
        <v>0</v>
      </c>
      <c r="W254" s="338">
        <v>0</v>
      </c>
      <c r="X254" s="919">
        <v>0.72</v>
      </c>
      <c r="Y254" s="338">
        <v>0</v>
      </c>
      <c r="Z254" s="54"/>
      <c r="AA254" s="54"/>
      <c r="AB254" s="188" t="s">
        <v>5514</v>
      </c>
      <c r="AC254" s="13" t="s">
        <v>898</v>
      </c>
      <c r="AD254" s="811" t="s">
        <v>5691</v>
      </c>
      <c r="AE254" s="723">
        <v>43082</v>
      </c>
      <c r="AF254" s="182" t="s">
        <v>6295</v>
      </c>
      <c r="AG254" s="419"/>
      <c r="AH254" s="927" t="s">
        <v>896</v>
      </c>
      <c r="AI254" s="63" t="s">
        <v>5763</v>
      </c>
      <c r="AJ254" s="63" t="str">
        <f t="shared" si="162"/>
        <v>NO</v>
      </c>
      <c r="AK254" s="64" t="str">
        <f>VLOOKUP(X254,aux!$G$1:$I$22,2,FALSE)</f>
        <v>zero point seven two</v>
      </c>
      <c r="AL254" s="64" t="str">
        <f>VLOOKUP(X254,aux!$G$1:$J$22,4,FALSE)</f>
        <v>null komma sieben zwei</v>
      </c>
      <c r="AM254" s="214">
        <f t="shared" si="141"/>
        <v>72</v>
      </c>
      <c r="AN254" s="214" t="str">
        <f>IF(INT(AM254)=AM254,EnglishNumber(AM254), _xlfn.CONCAT(EnglishNumber(INT(AM254)), " point ", EnglishNumber(ROUND(INT((AM254 - INT(AM254)) * 10),  0)), " ", EnglishNumber(ROUND((AM254 - INT(AM254))*100 - (INT((AM254-INT(AM254))*10)*10), 0))))</f>
        <v>seventy-two</v>
      </c>
      <c r="AO254" s="214" t="str">
        <f>IF(INT(AM254)=AM254,FctZahl_In_Worten(AM254), _xlfn.CONCAT(FctZahl_In_Worten(INT(AM254)), " komma ", FctZahl_In_Worten(ROUND(INT((AM254 - INT(AM254)) * 10),  0)), " ", FctZahl_In_Worten(ROUND((AM254 - INT(AM254))*100 - (INT((AM254-INT(AM254))*10)*10), 0))))</f>
        <v>zweiundsiebzig</v>
      </c>
      <c r="AP254" s="64" t="str">
        <f>EnglishNumber(Q254)</f>
        <v>zero</v>
      </c>
      <c r="AQ254" s="64" t="str">
        <f>FctZahl_In_Worten(Q254)</f>
        <v>null</v>
      </c>
      <c r="AR254" s="64" t="str">
        <f>FctZahl_In_Worten(R254)</f>
        <v>null</v>
      </c>
      <c r="AS254" s="64" t="str">
        <f>EnglishNumber(V254)</f>
        <v>zero</v>
      </c>
      <c r="AT254" s="64" t="str">
        <f>EnglishNumber(W254)</f>
        <v>zero</v>
      </c>
      <c r="AU254" s="64" t="str">
        <f t="shared" si="142"/>
        <v>For</v>
      </c>
      <c r="AV254" s="49" t="str">
        <f t="shared" si="178"/>
        <v>Christian Cordes, Geschäftsführer and Anna Gausepohl, Einzelvertretungsberechtigte Geschäftsführerin, ihrer Komplementärin, die Räßler-Beteiligungsgesellschaft MbH</v>
      </c>
      <c r="AW254" s="65" t="str">
        <f t="shared" si="144"/>
        <v>DE_169185199_CPA_EN</v>
      </c>
      <c r="AX254" s="65" t="str">
        <f t="shared" si="145"/>
        <v>DE_169185199_DoT_EN</v>
      </c>
      <c r="AY254" s="65" t="str">
        <f t="shared" si="146"/>
        <v>DE_169185199_Dis_EN</v>
      </c>
      <c r="AZ254" s="65" t="str">
        <f t="shared" si="147"/>
        <v>DE_169185199_CPA_DE</v>
      </c>
      <c r="BA254" s="65" t="str">
        <f t="shared" si="148"/>
        <v>DE_169185199_DoT_DE</v>
      </c>
      <c r="BB254" s="65" t="str">
        <f t="shared" si="149"/>
        <v>DE_169185199_CPA_ES</v>
      </c>
      <c r="BC254" s="215" t="str">
        <f t="shared" si="150"/>
        <v>DE_169185199_DoT_ES</v>
      </c>
      <c r="BD254" s="65" t="str">
        <f t="shared" si="151"/>
        <v>Rässler GmbH &amp; Co KG</v>
      </c>
      <c r="BE254" s="64" t="str">
        <f>VLOOKUP(C254,aux!$A$1:$B$260,2,FALSE)</f>
        <v>Germany</v>
      </c>
      <c r="BF254" s="64" t="str">
        <f>VLOOKUP(C254,aux!$A$1:$C$260,3,FALSE)</f>
        <v>Deutschland</v>
      </c>
      <c r="BG254" s="66" t="str">
        <f t="shared" si="152"/>
        <v>represented by  Christian Cordes, Geschäftsführer and Anna Gausepohl, Einzelvertretungsberechtigte Geschäftsführerin, ihrer Komplementärin, die Räßler-Beteiligungsgesellschaft MbH</v>
      </c>
      <c r="BH254" s="66" t="str">
        <f t="shared" si="163"/>
        <v>representado por Christian Cordes, Geschäftsführer and Anna Gausepohl, Einzelvertretungsberechtigte Geschäftsführerin, ihrer Komplementärin, die Räßler-Beteiligungsgesellschaft MbH</v>
      </c>
      <c r="BI254" s="119">
        <f t="shared" si="177"/>
        <v>2</v>
      </c>
      <c r="BJ254" s="119" t="str">
        <f t="shared" si="175"/>
        <v>and its</v>
      </c>
      <c r="BK254" s="119" t="str">
        <f t="shared" si="176"/>
        <v>and its</v>
      </c>
      <c r="BL254" s="66" t="str">
        <f t="shared" si="164"/>
        <v>und</v>
      </c>
      <c r="BM254" s="66" t="str">
        <f t="shared" si="165"/>
        <v>und</v>
      </c>
      <c r="BN254" s="66" t="str">
        <f t="shared" si="166"/>
        <v>y su</v>
      </c>
      <c r="BO254" s="66" t="str">
        <f t="shared" si="167"/>
        <v>y su</v>
      </c>
      <c r="BP254" s="216" t="str">
        <f>VLOOKUP(X254,aux!$G$1:$I$22,3,FALSE)</f>
        <v>cero coma siete dos</v>
      </c>
      <c r="BQ254" s="66" t="str">
        <f t="shared" si="168"/>
        <v>Por</v>
      </c>
      <c r="BR254" s="66" t="str">
        <f>VLOOKUP(C254,aux!$D$1:$E$307,2,FALSE)</f>
        <v>Alemania</v>
      </c>
      <c r="BS254" s="66" t="str">
        <f t="shared" si="169"/>
        <v>Cero</v>
      </c>
      <c r="BT254" s="66" t="str">
        <f t="shared" si="170"/>
        <v>Cero</v>
      </c>
      <c r="BU254" s="66" t="str">
        <f t="shared" si="171"/>
        <v>Cero</v>
      </c>
      <c r="BV254" s="137"/>
      <c r="BW254" s="51"/>
      <c r="BX254" s="315"/>
      <c r="BY254" s="148"/>
      <c r="BZ254" s="315"/>
      <c r="CA254" s="1112"/>
      <c r="CB254" s="805"/>
      <c r="CC254" s="805"/>
      <c r="CD254" s="434"/>
      <c r="CE254" s="805"/>
      <c r="CF254" s="434"/>
      <c r="CG254" s="805"/>
      <c r="CH254" s="497"/>
      <c r="CI254" s="155"/>
      <c r="CJ254" s="54"/>
      <c r="CK254" s="54"/>
      <c r="CL254" s="102" t="str">
        <f t="shared" si="154"/>
        <v>Rässler GmbH &amp; Co KG_ DE_169185199_DOT_DE_2sig</v>
      </c>
      <c r="CM254" s="102" t="str">
        <f t="shared" si="155"/>
        <v>Rässler GmbH &amp; Co KG_DE_169185199_CPA_DE_2sig</v>
      </c>
      <c r="CN254" s="102" t="str">
        <f t="shared" si="156"/>
        <v>Rässler GmbH &amp; Co KG_ DE_169185199_DOT_DE_2sig_stamped</v>
      </c>
      <c r="CO254" s="102" t="str">
        <f t="shared" si="157"/>
        <v>Rässler GmbH &amp; Co KG_DE_169185199_DOT_DE_o</v>
      </c>
      <c r="CP254" s="102" t="str">
        <f t="shared" si="158"/>
        <v>Rässler GmbH &amp; Co KG_DE_169185199_DOT_DE_o_stamped</v>
      </c>
      <c r="CQ254" s="102" t="str">
        <f t="shared" si="159"/>
        <v>Rässler GmbH &amp; Co KG_DE_169185199_powers</v>
      </c>
      <c r="CR254" s="54"/>
      <c r="CS254" s="54"/>
      <c r="CT254" s="54"/>
      <c r="CU254" s="148">
        <f t="shared" si="139"/>
        <v>0</v>
      </c>
      <c r="CV254" s="54"/>
      <c r="CW254" s="54"/>
      <c r="CX254" s="124"/>
      <c r="CY254" s="160"/>
      <c r="CZ254" s="160"/>
      <c r="DA254" s="321"/>
      <c r="DB254" s="321"/>
      <c r="DC254" s="160"/>
      <c r="DD254" s="160"/>
      <c r="DE254" s="321"/>
      <c r="DF254" s="321"/>
      <c r="DG254" s="54"/>
      <c r="DH254" s="54"/>
      <c r="DI254" s="54"/>
      <c r="DJ254" s="321"/>
      <c r="DK254" s="321"/>
      <c r="DL254" s="54"/>
      <c r="DM254" s="321"/>
      <c r="DN254" s="160"/>
      <c r="DO254" s="321"/>
      <c r="DP254" s="963" t="s">
        <v>7700</v>
      </c>
      <c r="DQ254" s="902"/>
      <c r="DR254" s="503"/>
      <c r="DS254" s="521"/>
      <c r="DT254" s="88"/>
      <c r="DU254" s="228" t="s">
        <v>4181</v>
      </c>
      <c r="DV254" s="168"/>
      <c r="DW254" s="168"/>
      <c r="DX254" s="228" t="s">
        <v>6286</v>
      </c>
      <c r="DY254" s="228" t="s">
        <v>6286</v>
      </c>
      <c r="DZ254" s="228"/>
      <c r="EA254" s="359" t="str">
        <f t="shared" si="160"/>
        <v>225f</v>
      </c>
      <c r="EB254" s="483">
        <v>225</v>
      </c>
      <c r="EC254" s="261" t="s">
        <v>5510</v>
      </c>
      <c r="ED254" s="261"/>
      <c r="EE254" s="88"/>
      <c r="EF254" s="186" t="s">
        <v>4264</v>
      </c>
      <c r="EG254" s="186" t="s">
        <v>4181</v>
      </c>
      <c r="EH254" s="186">
        <v>0</v>
      </c>
      <c r="EI254" s="186">
        <v>0</v>
      </c>
      <c r="EJ254" s="186">
        <v>0</v>
      </c>
      <c r="EK254" s="186">
        <v>0</v>
      </c>
      <c r="EL254" s="186">
        <v>0</v>
      </c>
      <c r="EM254" s="173">
        <v>0</v>
      </c>
      <c r="EN254" s="173">
        <v>0</v>
      </c>
      <c r="EO254" s="173">
        <v>0</v>
      </c>
      <c r="EP254" s="950">
        <v>0</v>
      </c>
      <c r="EQ254" s="398" t="s">
        <v>6095</v>
      </c>
      <c r="ER254" s="176" t="s">
        <v>6114</v>
      </c>
      <c r="ES254" s="398"/>
      <c r="ET254" s="108"/>
      <c r="EU254" s="182" t="str">
        <f t="shared" si="161"/>
        <v>Rässler GmbH &amp; Co. KG, DE_169185199_sinv.pdf</v>
      </c>
    </row>
    <row r="255" spans="1:172" ht="63.75">
      <c r="A255" s="1016" t="s">
        <v>4183</v>
      </c>
      <c r="B255" s="638" t="s">
        <v>4907</v>
      </c>
      <c r="C255" s="338" t="s">
        <v>898</v>
      </c>
      <c r="D255" s="182" t="s">
        <v>4184</v>
      </c>
      <c r="E255" s="186" t="s">
        <v>3936</v>
      </c>
      <c r="F255" s="182" t="s">
        <v>899</v>
      </c>
      <c r="G255" s="182"/>
      <c r="H255" s="182"/>
      <c r="I255" s="182" t="s">
        <v>5516</v>
      </c>
      <c r="J255" s="191"/>
      <c r="K255" s="182"/>
      <c r="L255" s="596"/>
      <c r="M255" s="199"/>
      <c r="N255" s="847"/>
      <c r="O255" s="191"/>
      <c r="P255" s="261">
        <v>0</v>
      </c>
      <c r="Q255" s="539">
        <v>0</v>
      </c>
      <c r="R255" s="540">
        <v>0</v>
      </c>
      <c r="S255" s="423" t="s">
        <v>4856</v>
      </c>
      <c r="T255" s="54"/>
      <c r="U255" s="54"/>
      <c r="V255" s="338">
        <v>0</v>
      </c>
      <c r="W255" s="338">
        <v>0</v>
      </c>
      <c r="X255" s="919">
        <v>0.72</v>
      </c>
      <c r="Y255" s="338">
        <v>0</v>
      </c>
      <c r="Z255" s="54"/>
      <c r="AA255" s="54"/>
      <c r="AB255" s="188" t="s">
        <v>5514</v>
      </c>
      <c r="AC255" s="13" t="s">
        <v>898</v>
      </c>
      <c r="AD255" s="811" t="s">
        <v>5691</v>
      </c>
      <c r="AE255" s="723">
        <v>43082</v>
      </c>
      <c r="AF255" s="454" t="s">
        <v>7467</v>
      </c>
      <c r="AG255" s="419"/>
      <c r="AH255" s="927" t="s">
        <v>896</v>
      </c>
      <c r="AI255" s="63" t="s">
        <v>5763</v>
      </c>
      <c r="AJ255" s="63" t="str">
        <f t="shared" si="162"/>
        <v>NO</v>
      </c>
      <c r="AK255" s="64" t="str">
        <f>VLOOKUP(X255,aux!$G$1:$I$22,2,FALSE)</f>
        <v>zero point seven two</v>
      </c>
      <c r="AL255" s="64" t="str">
        <f>VLOOKUP(X255,aux!$G$1:$J$22,4,FALSE)</f>
        <v>null komma sieben zwei</v>
      </c>
      <c r="AM255" s="214">
        <f t="shared" si="141"/>
        <v>72</v>
      </c>
      <c r="AN255" s="214" t="str">
        <f>IF(INT(AM255)=AM255,EnglishNumber(AM255), _xlfn.CONCAT(EnglishNumber(INT(AM255)), " point ", EnglishNumber(ROUND(INT((AM255 - INT(AM255)) * 10),  0)), " ", EnglishNumber(ROUND((AM255 - INT(AM255))*100 - (INT((AM255-INT(AM255))*10)*10), 0))))</f>
        <v>seventy-two</v>
      </c>
      <c r="AO255" s="214" t="str">
        <f>IF(INT(AM255)=AM255,FctZahl_In_Worten(AM255), _xlfn.CONCAT(FctZahl_In_Worten(INT(AM255)), " komma ", FctZahl_In_Worten(ROUND(INT((AM255 - INT(AM255)) * 10),  0)), " ", FctZahl_In_Worten(ROUND((AM255 - INT(AM255))*100 - (INT((AM255-INT(AM255))*10)*10), 0))))</f>
        <v>zweiundsiebzig</v>
      </c>
      <c r="AP255" s="64" t="str">
        <f>EnglishNumber(Q255)</f>
        <v>zero</v>
      </c>
      <c r="AQ255" s="64" t="str">
        <f>FctZahl_In_Worten(Q255)</f>
        <v>null</v>
      </c>
      <c r="AR255" s="64" t="str">
        <f>FctZahl_In_Worten(R255)</f>
        <v>null</v>
      </c>
      <c r="AS255" s="64" t="str">
        <f>EnglishNumber(V255)</f>
        <v>zero</v>
      </c>
      <c r="AT255" s="64" t="str">
        <f>EnglishNumber(W255)</f>
        <v>zero</v>
      </c>
      <c r="AU255" s="64" t="str">
        <f t="shared" si="142"/>
        <v>For</v>
      </c>
      <c r="AV255" s="49" t="str">
        <f t="shared" si="178"/>
        <v>Christian Cordes, Geschäftsführer</v>
      </c>
      <c r="AW255" s="65" t="str">
        <f t="shared" si="144"/>
        <v>DE_126728854_CPA_EN</v>
      </c>
      <c r="AX255" s="65" t="str">
        <f t="shared" si="145"/>
        <v>DE_126728854_DoT_EN</v>
      </c>
      <c r="AY255" s="65" t="str">
        <f t="shared" si="146"/>
        <v>DE_126728854_Dis_EN</v>
      </c>
      <c r="AZ255" s="65" t="str">
        <f t="shared" si="147"/>
        <v>DE_126728854_CPA_DE</v>
      </c>
      <c r="BA255" s="65" t="str">
        <f t="shared" si="148"/>
        <v>DE_126728854_DoT_DE</v>
      </c>
      <c r="BB255" s="65" t="str">
        <f t="shared" si="149"/>
        <v>DE_126728854_CPA_ES</v>
      </c>
      <c r="BC255" s="215" t="str">
        <f t="shared" si="150"/>
        <v>DE_126728854_DoT_ES</v>
      </c>
      <c r="BD255" s="65" t="str">
        <f t="shared" si="151"/>
        <v>WHG Ahmerkamp GmbH &amp; Co KG</v>
      </c>
      <c r="BE255" s="64" t="str">
        <f>VLOOKUP(C255,aux!$A$1:$B$260,2,FALSE)</f>
        <v>Germany</v>
      </c>
      <c r="BF255" s="64" t="str">
        <f>VLOOKUP(C255,aux!$A$1:$C$260,3,FALSE)</f>
        <v>Deutschland</v>
      </c>
      <c r="BG255" s="66" t="str">
        <f t="shared" si="152"/>
        <v>represented by  Christian Cordes, Geschäftsführer</v>
      </c>
      <c r="BH255" s="66" t="str">
        <f t="shared" si="163"/>
        <v>representado por Christian Cordes, Geschäftsführer</v>
      </c>
      <c r="BI255" s="119">
        <f t="shared" si="177"/>
        <v>1</v>
      </c>
      <c r="BJ255" s="119" t="str">
        <f t="shared" si="175"/>
        <v/>
      </c>
      <c r="BK255" s="119" t="str">
        <f t="shared" si="176"/>
        <v>and its</v>
      </c>
      <c r="BL255" s="66" t="str">
        <f t="shared" si="164"/>
        <v/>
      </c>
      <c r="BM255" s="66" t="str">
        <f t="shared" si="165"/>
        <v>und</v>
      </c>
      <c r="BN255" s="66" t="str">
        <f t="shared" si="166"/>
        <v/>
      </c>
      <c r="BO255" s="66" t="str">
        <f t="shared" si="167"/>
        <v>y su</v>
      </c>
      <c r="BP255" s="216" t="str">
        <f>VLOOKUP(X255,aux!$G$1:$I$22,3,FALSE)</f>
        <v>cero coma siete dos</v>
      </c>
      <c r="BQ255" s="66" t="str">
        <f t="shared" si="168"/>
        <v>Por</v>
      </c>
      <c r="BR255" s="66" t="str">
        <f>VLOOKUP(C255,aux!$D$1:$E$307,2,FALSE)</f>
        <v>Alemania</v>
      </c>
      <c r="BS255" s="66" t="str">
        <f t="shared" si="169"/>
        <v>Cero</v>
      </c>
      <c r="BT255" s="66" t="str">
        <f t="shared" si="170"/>
        <v>Cero</v>
      </c>
      <c r="BU255" s="66" t="str">
        <f t="shared" si="171"/>
        <v>Cero</v>
      </c>
      <c r="BV255" s="315"/>
      <c r="BW255" s="61"/>
      <c r="BX255" s="315"/>
      <c r="BY255" s="148"/>
      <c r="BZ255" s="315"/>
      <c r="CA255" s="1112"/>
      <c r="CB255" s="805"/>
      <c r="CC255" s="805"/>
      <c r="CD255" s="434"/>
      <c r="CE255" s="805"/>
      <c r="CF255" s="434"/>
      <c r="CG255" s="805"/>
      <c r="CH255" s="497"/>
      <c r="CI255" s="155"/>
      <c r="CJ255" s="54"/>
      <c r="CK255" s="54"/>
      <c r="CL255" s="102" t="str">
        <f t="shared" si="154"/>
        <v>WHG Ahmerkamp GmbH &amp; Co KG_ DE_126728854_DOT_DE_2sig</v>
      </c>
      <c r="CM255" s="102" t="str">
        <f t="shared" si="155"/>
        <v>WHG Ahmerkamp GmbH &amp; Co KG_DE_126728854_CPA_DE_2sig</v>
      </c>
      <c r="CN255" s="102" t="str">
        <f t="shared" si="156"/>
        <v>WHG Ahmerkamp GmbH &amp; Co KG_ DE_126728854_DOT_DE_2sig_stamped</v>
      </c>
      <c r="CO255" s="102" t="str">
        <f t="shared" si="157"/>
        <v>WHG Ahmerkamp GmbH &amp; Co KG_DE_126728854_DOT_DE_o</v>
      </c>
      <c r="CP255" s="102" t="str">
        <f t="shared" si="158"/>
        <v>WHG Ahmerkamp GmbH &amp; Co KG_DE_126728854_DOT_DE_o_stamped</v>
      </c>
      <c r="CQ255" s="102" t="str">
        <f t="shared" si="159"/>
        <v>WHG Ahmerkamp GmbH &amp; Co KG_DE_126728854_powers</v>
      </c>
      <c r="CR255" s="54"/>
      <c r="CS255" s="54"/>
      <c r="CT255" s="54"/>
      <c r="CU255" s="148">
        <f t="shared" si="139"/>
        <v>0</v>
      </c>
      <c r="CV255" s="54"/>
      <c r="CW255" s="54"/>
      <c r="CX255" s="124"/>
      <c r="CY255" s="160"/>
      <c r="CZ255" s="160"/>
      <c r="DA255" s="321"/>
      <c r="DB255" s="321"/>
      <c r="DC255" s="160"/>
      <c r="DD255" s="160"/>
      <c r="DE255" s="321"/>
      <c r="DF255" s="321"/>
      <c r="DG255" s="54"/>
      <c r="DH255" s="54"/>
      <c r="DI255" s="54"/>
      <c r="DJ255" s="321"/>
      <c r="DK255" s="321"/>
      <c r="DL255" s="54"/>
      <c r="DM255" s="321"/>
      <c r="DN255" s="160"/>
      <c r="DO255" s="321"/>
      <c r="DP255" s="963"/>
      <c r="DQ255" s="902"/>
      <c r="DR255" s="503"/>
      <c r="DS255" s="521"/>
      <c r="DT255" s="88"/>
      <c r="DU255" s="168"/>
      <c r="DV255" s="168"/>
      <c r="DW255" s="168"/>
      <c r="DX255" s="168"/>
      <c r="DY255" s="168"/>
      <c r="DZ255" s="168"/>
      <c r="EA255" s="359" t="str">
        <f t="shared" si="160"/>
        <v>225g</v>
      </c>
      <c r="EB255" s="483">
        <v>225</v>
      </c>
      <c r="EC255" s="261" t="s">
        <v>5511</v>
      </c>
      <c r="ED255" s="261"/>
      <c r="EE255" s="88"/>
      <c r="EF255" s="186" t="s">
        <v>4264</v>
      </c>
      <c r="EG255" s="186" t="s">
        <v>4183</v>
      </c>
      <c r="EH255" s="186">
        <v>0</v>
      </c>
      <c r="EI255" s="186">
        <v>0</v>
      </c>
      <c r="EJ255" s="186">
        <v>0</v>
      </c>
      <c r="EK255" s="186">
        <v>0</v>
      </c>
      <c r="EL255" s="186">
        <v>0</v>
      </c>
      <c r="EM255" s="173">
        <v>0</v>
      </c>
      <c r="EN255" s="173">
        <v>0</v>
      </c>
      <c r="EO255" s="173">
        <v>0</v>
      </c>
      <c r="EP255" s="950">
        <v>0</v>
      </c>
      <c r="EQ255" s="398" t="s">
        <v>6095</v>
      </c>
      <c r="ER255" s="176" t="s">
        <v>6114</v>
      </c>
      <c r="ES255" s="398"/>
      <c r="ET255" s="167"/>
      <c r="EU255" s="182" t="str">
        <f t="shared" si="161"/>
        <v>WHG Ahmerkamp GmbH &amp; Co. KG, DE_126728854_sinv.pdf</v>
      </c>
    </row>
    <row r="256" spans="1:172" ht="192">
      <c r="A256" s="1016" t="s">
        <v>6260</v>
      </c>
      <c r="B256" s="638" t="s">
        <v>4492</v>
      </c>
      <c r="C256" s="338" t="s">
        <v>898</v>
      </c>
      <c r="D256" s="182" t="s">
        <v>4186</v>
      </c>
      <c r="E256" s="186" t="s">
        <v>3936</v>
      </c>
      <c r="F256" s="182" t="s">
        <v>899</v>
      </c>
      <c r="G256" s="182" t="s">
        <v>6305</v>
      </c>
      <c r="H256" s="182" t="s">
        <v>6306</v>
      </c>
      <c r="I256" s="182" t="s">
        <v>5516</v>
      </c>
      <c r="J256" s="191"/>
      <c r="K256" s="501" t="s">
        <v>6308</v>
      </c>
      <c r="L256" s="587" t="s">
        <v>6307</v>
      </c>
      <c r="M256" s="199"/>
      <c r="N256" s="847"/>
      <c r="O256" s="191"/>
      <c r="P256" s="261">
        <v>0</v>
      </c>
      <c r="Q256" s="539">
        <v>0</v>
      </c>
      <c r="R256" s="540">
        <v>0</v>
      </c>
      <c r="S256" s="423" t="s">
        <v>4856</v>
      </c>
      <c r="T256" s="54"/>
      <c r="U256" s="54"/>
      <c r="V256" s="338">
        <v>0</v>
      </c>
      <c r="W256" s="338">
        <v>0</v>
      </c>
      <c r="X256" s="919">
        <v>0.72</v>
      </c>
      <c r="Y256" s="338">
        <v>0</v>
      </c>
      <c r="Z256" s="54"/>
      <c r="AA256" s="54"/>
      <c r="AB256" s="188" t="s">
        <v>5514</v>
      </c>
      <c r="AC256" s="13" t="s">
        <v>898</v>
      </c>
      <c r="AD256" s="811" t="s">
        <v>5691</v>
      </c>
      <c r="AE256" s="723">
        <v>43082</v>
      </c>
      <c r="AF256" s="182" t="s">
        <v>6296</v>
      </c>
      <c r="AG256" s="419"/>
      <c r="AH256" s="927" t="s">
        <v>896</v>
      </c>
      <c r="AI256" s="63" t="s">
        <v>5763</v>
      </c>
      <c r="AJ256" s="63" t="str">
        <f t="shared" si="162"/>
        <v>NO</v>
      </c>
      <c r="AK256" s="64" t="str">
        <f>VLOOKUP(X256,aux!$G$1:$I$22,2,FALSE)</f>
        <v>zero point seven two</v>
      </c>
      <c r="AL256" s="64" t="str">
        <f>VLOOKUP(X256,aux!$G$1:$J$22,4,FALSE)</f>
        <v>null komma sieben zwei</v>
      </c>
      <c r="AM256" s="214">
        <f t="shared" si="141"/>
        <v>72</v>
      </c>
      <c r="AN256" s="214" t="str">
        <f>IF(INT(AM256)=AM256,EnglishNumber(AM256), _xlfn.CONCAT(EnglishNumber(INT(AM256)), " point ", EnglishNumber(ROUND(INT((AM256 - INT(AM256)) * 10),  0)), " ", EnglishNumber(ROUND((AM256 - INT(AM256))*100 - (INT((AM256-INT(AM256))*10)*10), 0))))</f>
        <v>seventy-two</v>
      </c>
      <c r="AO256" s="214" t="str">
        <f>IF(INT(AM256)=AM256,FctZahl_In_Worten(AM256), _xlfn.CONCAT(FctZahl_In_Worten(INT(AM256)), " komma ", FctZahl_In_Worten(ROUND(INT((AM256 - INT(AM256)) * 10),  0)), " ", FctZahl_In_Worten(ROUND((AM256 - INT(AM256))*100 - (INT((AM256-INT(AM256))*10)*10), 0))))</f>
        <v>zweiundsiebzig</v>
      </c>
      <c r="AP256" s="64" t="str">
        <f>EnglishNumber(Q256)</f>
        <v>zero</v>
      </c>
      <c r="AQ256" s="64" t="str">
        <f>FctZahl_In_Worten(Q256)</f>
        <v>null</v>
      </c>
      <c r="AR256" s="64" t="str">
        <f>FctZahl_In_Worten(R256)</f>
        <v>null</v>
      </c>
      <c r="AS256" s="64" t="str">
        <f>EnglishNumber(V256)</f>
        <v>zero</v>
      </c>
      <c r="AT256" s="64" t="str">
        <f>EnglishNumber(W256)</f>
        <v>zero</v>
      </c>
      <c r="AU256" s="64" t="str">
        <f t="shared" si="142"/>
        <v>For</v>
      </c>
      <c r="AV256" s="49" t="str">
        <f t="shared" si="178"/>
        <v>Christian Cordes, Geschäftsführer and Anna Gausepohl , Einzelvertretungsberechtigte Geschäftsführerin ihrer Komplementärin, die Hermann Wickert Holzfachhandel-Beteiligungs-Gesellschaft mit beschränkter Haftung</v>
      </c>
      <c r="AW256" s="65" t="str">
        <f t="shared" si="144"/>
        <v>DE_148923722_CPA_EN</v>
      </c>
      <c r="AX256" s="65" t="str">
        <f t="shared" si="145"/>
        <v>DE_148923722_DoT_EN</v>
      </c>
      <c r="AY256" s="65" t="str">
        <f t="shared" si="146"/>
        <v>DE_148923722_Dis_EN</v>
      </c>
      <c r="AZ256" s="65" t="str">
        <f t="shared" si="147"/>
        <v>DE_148923722_CPA_DE</v>
      </c>
      <c r="BA256" s="65" t="str">
        <f t="shared" si="148"/>
        <v>DE_148923722_DoT_DE</v>
      </c>
      <c r="BB256" s="65" t="str">
        <f t="shared" si="149"/>
        <v>DE_148923722_CPA_ES</v>
      </c>
      <c r="BC256" s="215" t="str">
        <f t="shared" si="150"/>
        <v>DE_148923722_DoT_ES</v>
      </c>
      <c r="BD256" s="65" t="str">
        <f t="shared" si="151"/>
        <v>Wickert Holzfachhandel GmbH &amp; Co KG</v>
      </c>
      <c r="BE256" s="64" t="str">
        <f>VLOOKUP(C256,aux!$A$1:$B$260,2,FALSE)</f>
        <v>Germany</v>
      </c>
      <c r="BF256" s="64" t="str">
        <f>VLOOKUP(C256,aux!$A$1:$C$260,3,FALSE)</f>
        <v>Deutschland</v>
      </c>
      <c r="BG256" s="66" t="str">
        <f t="shared" si="152"/>
        <v>represented by  Christian Cordes, Geschäftsführer and Anna Gausepohl , Einzelvertretungsberechtigte Geschäftsführerin ihrer Komplementärin, die Hermann Wickert Holzfachhandel-Beteiligungs-Gesellschaft mit beschränkter Haftung</v>
      </c>
      <c r="BH256" s="66" t="str">
        <f t="shared" si="163"/>
        <v>representado por Christian Cordes, Geschäftsführer and Anna Gausepohl , Einzelvertretungsberechtigte Geschäftsführerin ihrer Komplementärin, die Hermann Wickert Holzfachhandel-Beteiligungs-Gesellschaft mit beschränkter Haftung</v>
      </c>
      <c r="BI256" s="119">
        <f t="shared" si="177"/>
        <v>2</v>
      </c>
      <c r="BJ256" s="119" t="str">
        <f t="shared" si="175"/>
        <v>and its</v>
      </c>
      <c r="BK256" s="119" t="str">
        <f t="shared" si="176"/>
        <v>and its</v>
      </c>
      <c r="BL256" s="66" t="str">
        <f t="shared" si="164"/>
        <v>und</v>
      </c>
      <c r="BM256" s="66" t="str">
        <f t="shared" si="165"/>
        <v>und</v>
      </c>
      <c r="BN256" s="66" t="str">
        <f t="shared" si="166"/>
        <v>y su</v>
      </c>
      <c r="BO256" s="66" t="str">
        <f t="shared" si="167"/>
        <v>y su</v>
      </c>
      <c r="BP256" s="216" t="str">
        <f>VLOOKUP(X256,aux!$G$1:$I$22,3,FALSE)</f>
        <v>cero coma siete dos</v>
      </c>
      <c r="BQ256" s="66" t="str">
        <f t="shared" si="168"/>
        <v>Por</v>
      </c>
      <c r="BR256" s="66" t="str">
        <f>VLOOKUP(C256,aux!$D$1:$E$307,2,FALSE)</f>
        <v>Alemania</v>
      </c>
      <c r="BS256" s="66" t="str">
        <f t="shared" si="169"/>
        <v>Cero</v>
      </c>
      <c r="BT256" s="66" t="str">
        <f t="shared" si="170"/>
        <v>Cero</v>
      </c>
      <c r="BU256" s="66" t="str">
        <f t="shared" si="171"/>
        <v>Cero</v>
      </c>
      <c r="BV256" s="315"/>
      <c r="BW256" s="61"/>
      <c r="BX256" s="315"/>
      <c r="BY256" s="148"/>
      <c r="BZ256" s="315"/>
      <c r="CA256" s="1112"/>
      <c r="CB256" s="805"/>
      <c r="CC256" s="805"/>
      <c r="CD256" s="806"/>
      <c r="CE256" s="805"/>
      <c r="CF256" s="806"/>
      <c r="CG256" s="805"/>
      <c r="CH256" s="497"/>
      <c r="CI256" s="155"/>
      <c r="CJ256" s="54"/>
      <c r="CK256" s="54"/>
      <c r="CL256" s="102" t="str">
        <f t="shared" si="154"/>
        <v>Wickert Holzfachhandel GmbH &amp; Co KG_ DE_148923722_DOT_DE_2sig</v>
      </c>
      <c r="CM256" s="102" t="str">
        <f t="shared" si="155"/>
        <v>Wickert Holzfachhandel GmbH &amp; Co KG_DE_148923722_CPA_DE_2sig</v>
      </c>
      <c r="CN256" s="102" t="str">
        <f t="shared" si="156"/>
        <v>Wickert Holzfachhandel GmbH &amp; Co KG_ DE_148923722_DOT_DE_2sig_stamped</v>
      </c>
      <c r="CO256" s="102" t="str">
        <f t="shared" si="157"/>
        <v>Wickert Holzfachhandel GmbH &amp; Co KG_DE_148923722_DOT_DE_o</v>
      </c>
      <c r="CP256" s="102" t="str">
        <f t="shared" si="158"/>
        <v>Wickert Holzfachhandel GmbH &amp; Co KG_DE_148923722_DOT_DE_o_stamped</v>
      </c>
      <c r="CQ256" s="102" t="str">
        <f t="shared" si="159"/>
        <v>Wickert Holzfachhandel GmbH &amp; Co KG_DE_148923722_powers</v>
      </c>
      <c r="CR256" s="54"/>
      <c r="CS256" s="54"/>
      <c r="CT256" s="54"/>
      <c r="CU256" s="148">
        <f t="shared" ref="CU256:CU319" si="179">CE256-CC256</f>
        <v>0</v>
      </c>
      <c r="CV256" s="54"/>
      <c r="CW256" s="54"/>
      <c r="CX256" s="124"/>
      <c r="CY256" s="160"/>
      <c r="CZ256" s="160"/>
      <c r="DA256" s="321"/>
      <c r="DB256" s="321"/>
      <c r="DC256" s="160"/>
      <c r="DD256" s="160"/>
      <c r="DE256" s="321"/>
      <c r="DF256" s="321"/>
      <c r="DG256" s="54"/>
      <c r="DH256" s="54"/>
      <c r="DI256" s="54"/>
      <c r="DJ256" s="321"/>
      <c r="DK256" s="321"/>
      <c r="DL256" s="54"/>
      <c r="DM256" s="321"/>
      <c r="DN256" s="160"/>
      <c r="DO256" s="321"/>
      <c r="DP256" s="963" t="s">
        <v>7700</v>
      </c>
      <c r="DQ256" s="902"/>
      <c r="DR256" s="503"/>
      <c r="DS256" s="521"/>
      <c r="DT256" s="88"/>
      <c r="DU256" s="168" t="s">
        <v>4185</v>
      </c>
      <c r="DV256" s="168"/>
      <c r="DW256" s="168"/>
      <c r="DX256" s="228" t="s">
        <v>6286</v>
      </c>
      <c r="DY256" s="228" t="s">
        <v>6286</v>
      </c>
      <c r="DZ256" s="228"/>
      <c r="EA256" s="359" t="str">
        <f t="shared" si="160"/>
        <v>225h</v>
      </c>
      <c r="EB256" s="483">
        <v>225</v>
      </c>
      <c r="EC256" s="261" t="s">
        <v>5512</v>
      </c>
      <c r="ED256" s="261"/>
      <c r="EE256" s="88"/>
      <c r="EF256" s="186" t="s">
        <v>4264</v>
      </c>
      <c r="EG256" s="186" t="s">
        <v>4185</v>
      </c>
      <c r="EH256" s="186">
        <v>0</v>
      </c>
      <c r="EI256" s="186">
        <v>0</v>
      </c>
      <c r="EJ256" s="186">
        <v>0</v>
      </c>
      <c r="EK256" s="186">
        <v>0</v>
      </c>
      <c r="EL256" s="186">
        <v>0</v>
      </c>
      <c r="EM256" s="173">
        <v>0</v>
      </c>
      <c r="EN256" s="173">
        <v>0</v>
      </c>
      <c r="EO256" s="173">
        <v>0</v>
      </c>
      <c r="EP256" s="950">
        <v>0</v>
      </c>
      <c r="EQ256" s="398" t="s">
        <v>6095</v>
      </c>
      <c r="ER256" s="176" t="s">
        <v>6114</v>
      </c>
      <c r="ES256" s="398"/>
      <c r="ET256" s="167"/>
      <c r="EU256" s="182" t="str">
        <f t="shared" si="161"/>
        <v>Wickert Holzfachhandel GmbH &amp; Co. KG, DE_148923722_sinv.pdf</v>
      </c>
      <c r="EV256" s="169"/>
      <c r="EW256" s="169"/>
      <c r="EX256" s="169"/>
      <c r="EY256" s="169"/>
      <c r="EZ256" s="169"/>
      <c r="FA256" s="169"/>
      <c r="FB256" s="169"/>
      <c r="FC256" s="169"/>
      <c r="FD256" s="169"/>
      <c r="FE256" s="169"/>
      <c r="FF256" s="169"/>
      <c r="FG256" s="169"/>
      <c r="FH256" s="169"/>
      <c r="FI256" s="169"/>
      <c r="FJ256" s="169"/>
      <c r="FK256" s="169"/>
      <c r="FL256" s="169"/>
      <c r="FM256" s="169"/>
      <c r="FN256" s="169"/>
      <c r="FO256" s="169"/>
      <c r="FP256" s="169"/>
    </row>
    <row r="257" spans="1:172" s="227" customFormat="1" ht="76.5">
      <c r="A257" s="1016" t="s">
        <v>3934</v>
      </c>
      <c r="B257" s="694" t="s">
        <v>4856</v>
      </c>
      <c r="C257" s="338" t="s">
        <v>898</v>
      </c>
      <c r="D257" s="182" t="s">
        <v>3935</v>
      </c>
      <c r="E257" s="186" t="s">
        <v>3936</v>
      </c>
      <c r="F257" s="182" t="s">
        <v>5463</v>
      </c>
      <c r="G257" s="182"/>
      <c r="H257" s="182"/>
      <c r="I257" s="182"/>
      <c r="J257" s="191" t="s">
        <v>4197</v>
      </c>
      <c r="K257" s="182">
        <v>1736159226</v>
      </c>
      <c r="L257" s="571" t="s">
        <v>3937</v>
      </c>
      <c r="M257" s="181" t="s">
        <v>3938</v>
      </c>
      <c r="N257" s="846" t="s">
        <v>5563</v>
      </c>
      <c r="O257" s="191" t="s">
        <v>5564</v>
      </c>
      <c r="P257" s="261">
        <v>79</v>
      </c>
      <c r="Q257" s="539">
        <v>300</v>
      </c>
      <c r="R257" s="540">
        <v>5000</v>
      </c>
      <c r="S257" s="338"/>
      <c r="T257" s="54"/>
      <c r="U257" s="54"/>
      <c r="V257" s="338">
        <v>0</v>
      </c>
      <c r="W257" s="338">
        <v>0</v>
      </c>
      <c r="X257" s="919">
        <v>0.72</v>
      </c>
      <c r="Y257" s="338">
        <v>0</v>
      </c>
      <c r="Z257" s="54"/>
      <c r="AA257" s="54"/>
      <c r="AB257" s="188" t="s">
        <v>4402</v>
      </c>
      <c r="AC257" s="13" t="s">
        <v>898</v>
      </c>
      <c r="AD257" s="811" t="s">
        <v>5691</v>
      </c>
      <c r="AE257" s="723">
        <v>43082</v>
      </c>
      <c r="AF257" s="182" t="s">
        <v>7545</v>
      </c>
      <c r="AG257" s="732"/>
      <c r="AH257" s="927" t="s">
        <v>896</v>
      </c>
      <c r="AI257" s="63" t="s">
        <v>5761</v>
      </c>
      <c r="AJ257" s="63" t="str">
        <f t="shared" si="162"/>
        <v>NO</v>
      </c>
      <c r="AK257" s="64" t="str">
        <f>VLOOKUP(X257,aux!$G$1:$I$22,2,FALSE)</f>
        <v>zero point seven two</v>
      </c>
      <c r="AL257" s="64" t="str">
        <f>VLOOKUP(X257,aux!$G$1:$J$22,4,FALSE)</f>
        <v>null komma sieben zwei</v>
      </c>
      <c r="AM257" s="214">
        <f t="shared" si="141"/>
        <v>72</v>
      </c>
      <c r="AN257" s="214" t="str">
        <f>IF(INT(AM257)=AM257,EnglishNumber(AM257), _xlfn.CONCAT(EnglishNumber(INT(AM257)), " point ", EnglishNumber(ROUND(INT((AM257 - INT(AM257)) * 10),  0)), " ", EnglishNumber(ROUND((AM257 - INT(AM257))*100 - (INT((AM257-INT(AM257))*10)*10), 0))))</f>
        <v>seventy-two</v>
      </c>
      <c r="AO257" s="214" t="str">
        <f>IF(INT(AM257)=AM257,FctZahl_In_Worten(AM257), _xlfn.CONCAT(FctZahl_In_Worten(INT(AM257)), " komma ", FctZahl_In_Worten(ROUND(INT((AM257 - INT(AM257)) * 10),  0)), " ", FctZahl_In_Worten(ROUND((AM257 - INT(AM257))*100 - (INT((AM257-INT(AM257))*10)*10), 0))))</f>
        <v>zweiundsiebzig</v>
      </c>
      <c r="AP257" s="64" t="str">
        <f>EnglishNumber(Q257)</f>
        <v>three hundred</v>
      </c>
      <c r="AQ257" s="64" t="str">
        <f>FctZahl_In_Worten(Q257)</f>
        <v>dreihundert</v>
      </c>
      <c r="AR257" s="64" t="str">
        <f>FctZahl_In_Worten(R257)</f>
        <v>fünftausend</v>
      </c>
      <c r="AS257" s="64" t="str">
        <f>EnglishNumber(V257)</f>
        <v>zero</v>
      </c>
      <c r="AT257" s="64" t="str">
        <f>EnglishNumber(W257)</f>
        <v>zero</v>
      </c>
      <c r="AU257" s="64" t="str">
        <f t="shared" si="142"/>
        <v>For</v>
      </c>
      <c r="AV257" s="49" t="str">
        <f t="shared" si="178"/>
        <v>Christian Cordes, Geschäftsführer ihrer Komplementärin, die Cordes Holding GmbH</v>
      </c>
      <c r="AW257" s="65" t="str">
        <f t="shared" si="144"/>
        <v>DE_114698254_CPA_EN</v>
      </c>
      <c r="AX257" s="65" t="str">
        <f t="shared" si="145"/>
        <v>DE_114698254_DoT_EN</v>
      </c>
      <c r="AY257" s="65" t="str">
        <f t="shared" si="146"/>
        <v>DE_114698254_Dis_EN</v>
      </c>
      <c r="AZ257" s="65" t="str">
        <f t="shared" si="147"/>
        <v>DE_114698254_CPA_DE</v>
      </c>
      <c r="BA257" s="65" t="str">
        <f t="shared" si="148"/>
        <v>DE_114698254_DoT_DE</v>
      </c>
      <c r="BB257" s="65" t="str">
        <f t="shared" si="149"/>
        <v>DE_114698254_CPA_ES</v>
      </c>
      <c r="BC257" s="215" t="str">
        <f t="shared" si="150"/>
        <v>DE_114698254_DoT_ES</v>
      </c>
      <c r="BD257" s="65" t="str">
        <f t="shared" si="151"/>
        <v>Cordes Holding GmbH &amp; Co KG</v>
      </c>
      <c r="BE257" s="64" t="str">
        <f>VLOOKUP(C257,aux!$A$1:$B$260,2,FALSE)</f>
        <v>Germany</v>
      </c>
      <c r="BF257" s="64" t="str">
        <f>VLOOKUP(C257,aux!$A$1:$C$260,3,FALSE)</f>
        <v>Deutschland</v>
      </c>
      <c r="BG257" s="66" t="str">
        <f t="shared" si="152"/>
        <v>represented by  Christian Cordes, Geschäftsführer ihrer Komplementärin, die Cordes Holding GmbH</v>
      </c>
      <c r="BH257" s="66" t="str">
        <f t="shared" si="163"/>
        <v>representado por Christian Cordes, Geschäftsführer ihrer Komplementärin, die Cordes Holding GmbH</v>
      </c>
      <c r="BI257" s="119">
        <f t="shared" si="177"/>
        <v>1</v>
      </c>
      <c r="BJ257" s="119" t="str">
        <f t="shared" ref="BJ257:BJ288" si="180">IF(H257="","","and its")</f>
        <v/>
      </c>
      <c r="BK257" s="119" t="str">
        <f t="shared" ref="BK257:BK288" si="181">IF(I257="","","and its")</f>
        <v/>
      </c>
      <c r="BL257" s="66" t="str">
        <f t="shared" si="164"/>
        <v/>
      </c>
      <c r="BM257" s="66" t="str">
        <f t="shared" si="165"/>
        <v/>
      </c>
      <c r="BN257" s="66" t="str">
        <f t="shared" si="166"/>
        <v/>
      </c>
      <c r="BO257" s="66" t="str">
        <f t="shared" si="167"/>
        <v/>
      </c>
      <c r="BP257" s="216" t="str">
        <f>VLOOKUP(X257,aux!$G$1:$I$22,3,FALSE)</f>
        <v>cero coma siete dos</v>
      </c>
      <c r="BQ257" s="66" t="str">
        <f t="shared" si="168"/>
        <v>Por</v>
      </c>
      <c r="BR257" s="66" t="str">
        <f>VLOOKUP(C257,aux!$D$1:$E$307,2,FALSE)</f>
        <v>Alemania</v>
      </c>
      <c r="BS257" s="66" t="str">
        <f t="shared" si="169"/>
        <v>Trescientos</v>
      </c>
      <c r="BT257" s="66" t="str">
        <f t="shared" si="170"/>
        <v>Cero</v>
      </c>
      <c r="BU257" s="66" t="str">
        <f t="shared" si="171"/>
        <v>Cero</v>
      </c>
      <c r="BV257" s="137"/>
      <c r="BW257" s="51"/>
      <c r="BX257" s="315"/>
      <c r="BY257" s="148"/>
      <c r="BZ257" s="315"/>
      <c r="CA257" s="1112"/>
      <c r="CB257" s="805">
        <v>43059</v>
      </c>
      <c r="CC257" s="805">
        <v>43062</v>
      </c>
      <c r="CD257" s="806" t="s">
        <v>2233</v>
      </c>
      <c r="CE257" s="805">
        <v>43062</v>
      </c>
      <c r="CF257" s="806"/>
      <c r="CG257" s="805">
        <v>43076</v>
      </c>
      <c r="CH257" s="739"/>
      <c r="CI257" s="155"/>
      <c r="CJ257" s="54"/>
      <c r="CK257" s="54"/>
      <c r="CL257" s="102" t="str">
        <f t="shared" si="154"/>
        <v>Cordes Holding GmbH &amp; Co KG_ DE_114698254_DOT_DE_2sig</v>
      </c>
      <c r="CM257" s="102" t="str">
        <f t="shared" si="155"/>
        <v>Cordes Holding GmbH &amp; Co KG_DE_114698254_CPA_DE_2sig</v>
      </c>
      <c r="CN257" s="102" t="str">
        <f t="shared" si="156"/>
        <v>Cordes Holding GmbH &amp; Co KG_ DE_114698254_DOT_DE_2sig_stamped</v>
      </c>
      <c r="CO257" s="102" t="str">
        <f t="shared" si="157"/>
        <v>Cordes Holding GmbH &amp; Co KG_DE_114698254_DOT_DE_o</v>
      </c>
      <c r="CP257" s="102" t="str">
        <f t="shared" si="158"/>
        <v>Cordes Holding GmbH &amp; Co KG_DE_114698254_DOT_DE_o_stamped</v>
      </c>
      <c r="CQ257" s="102" t="str">
        <f t="shared" si="159"/>
        <v>Cordes Holding GmbH &amp; Co KG_DE_114698254_powers</v>
      </c>
      <c r="CR257" s="54"/>
      <c r="CS257" s="54"/>
      <c r="CT257" s="54"/>
      <c r="CU257" s="148">
        <f t="shared" si="179"/>
        <v>0</v>
      </c>
      <c r="CV257" s="54"/>
      <c r="CW257" s="54"/>
      <c r="CX257" s="124"/>
      <c r="CY257" s="160"/>
      <c r="CZ257" s="160"/>
      <c r="DA257" s="321"/>
      <c r="DB257" s="321"/>
      <c r="DC257" s="160"/>
      <c r="DD257" s="160"/>
      <c r="DE257" s="321"/>
      <c r="DF257" s="321"/>
      <c r="DG257" s="54"/>
      <c r="DH257" s="54"/>
      <c r="DI257" s="54"/>
      <c r="DJ257" s="435">
        <v>43073</v>
      </c>
      <c r="DK257" s="435" t="s">
        <v>5969</v>
      </c>
      <c r="DL257" s="54"/>
      <c r="DM257" s="321"/>
      <c r="DN257" s="160"/>
      <c r="DO257" s="321"/>
      <c r="DP257" s="338" t="s">
        <v>6205</v>
      </c>
      <c r="DQ257" s="902"/>
      <c r="DR257" s="503"/>
      <c r="DS257" s="521"/>
      <c r="DT257" s="88" t="s">
        <v>49</v>
      </c>
      <c r="DU257" s="168"/>
      <c r="DV257" s="168"/>
      <c r="DW257" s="168"/>
      <c r="DX257" s="168"/>
      <c r="DY257" s="168"/>
      <c r="DZ257" s="168"/>
      <c r="EA257" s="359" t="str">
        <f t="shared" si="160"/>
        <v>225</v>
      </c>
      <c r="EB257" s="359">
        <v>225</v>
      </c>
      <c r="EC257" s="88"/>
      <c r="ED257" s="88"/>
      <c r="EE257" s="88"/>
      <c r="EF257" s="186" t="s">
        <v>4264</v>
      </c>
      <c r="EG257" s="186" t="s">
        <v>3934</v>
      </c>
      <c r="EH257" s="186" t="s">
        <v>5005</v>
      </c>
      <c r="EI257" s="186" t="s">
        <v>5006</v>
      </c>
      <c r="EJ257" s="186">
        <v>160</v>
      </c>
      <c r="EK257" s="186">
        <v>0</v>
      </c>
      <c r="EL257" s="186" t="s">
        <v>5007</v>
      </c>
      <c r="EM257" s="173">
        <v>27572</v>
      </c>
      <c r="EN257" s="173">
        <v>0</v>
      </c>
      <c r="EO257" s="173">
        <v>0</v>
      </c>
      <c r="EP257" s="950" t="s">
        <v>5008</v>
      </c>
      <c r="EQ257" s="398" t="s">
        <v>6095</v>
      </c>
      <c r="ER257" s="398" t="s">
        <v>6114</v>
      </c>
      <c r="ES257" s="398"/>
      <c r="ET257" s="108"/>
      <c r="EU257" s="182" t="str">
        <f t="shared" si="161"/>
        <v>Cordes Holding GmbH &amp; Co KG, DE_114698254_sinv.pdf</v>
      </c>
    </row>
    <row r="258" spans="1:172" ht="89.25">
      <c r="A258" s="1000" t="s">
        <v>3339</v>
      </c>
      <c r="B258" s="638" t="s">
        <v>4749</v>
      </c>
      <c r="C258" s="338" t="s">
        <v>1067</v>
      </c>
      <c r="D258" s="191" t="s">
        <v>2836</v>
      </c>
      <c r="E258" s="189" t="s">
        <v>2837</v>
      </c>
      <c r="F258" s="186" t="s">
        <v>927</v>
      </c>
      <c r="G258" s="186" t="s">
        <v>2838</v>
      </c>
      <c r="H258" s="186" t="s">
        <v>2839</v>
      </c>
      <c r="I258" s="383"/>
      <c r="J258" s="186" t="s">
        <v>4568</v>
      </c>
      <c r="K258" s="191" t="s">
        <v>2840</v>
      </c>
      <c r="L258" s="571" t="s">
        <v>2841</v>
      </c>
      <c r="M258" s="181"/>
      <c r="N258" s="846" t="s">
        <v>2842</v>
      </c>
      <c r="O258" s="191" t="s">
        <v>2843</v>
      </c>
      <c r="P258" s="540">
        <v>12</v>
      </c>
      <c r="Q258" s="539">
        <v>100</v>
      </c>
      <c r="R258" s="540">
        <v>0</v>
      </c>
      <c r="S258" s="338"/>
      <c r="T258" s="100"/>
      <c r="U258" s="100"/>
      <c r="V258" s="425">
        <v>100</v>
      </c>
      <c r="W258" s="425">
        <v>50</v>
      </c>
      <c r="X258" s="919">
        <v>0.75</v>
      </c>
      <c r="Y258" s="425">
        <v>2.5</v>
      </c>
      <c r="Z258" s="101"/>
      <c r="AA258" s="101"/>
      <c r="AB258" s="188" t="s">
        <v>2988</v>
      </c>
      <c r="AC258" s="13" t="s">
        <v>7377</v>
      </c>
      <c r="AD258" s="812" t="s">
        <v>40</v>
      </c>
      <c r="AE258" s="723">
        <v>43082</v>
      </c>
      <c r="AG258" s="419"/>
      <c r="AH258" s="927" t="s">
        <v>896</v>
      </c>
      <c r="AI258" s="63" t="s">
        <v>5763</v>
      </c>
      <c r="AJ258" s="63" t="str">
        <f t="shared" si="162"/>
        <v>NO</v>
      </c>
      <c r="AK258" s="64" t="str">
        <f>VLOOKUP(X258,aux!$G$1:$I$22,2,FALSE)</f>
        <v>zero point seven five</v>
      </c>
      <c r="AL258" s="64" t="str">
        <f>VLOOKUP(X258,aux!$G$1:$J$22,4,FALSE)</f>
        <v>null komma sieben fünf</v>
      </c>
      <c r="AM258" s="214">
        <f t="shared" ref="AM258:AM321" si="182">_xlfn.NUMBERVALUE(X258)*100</f>
        <v>75</v>
      </c>
      <c r="AN258" s="214" t="str">
        <f>IF(INT(AM258)=AM258,EnglishNumber(AM258), _xlfn.CONCAT(EnglishNumber(INT(AM258)), " point ", EnglishNumber(ROUND(INT((AM258 - INT(AM258)) * 10),  0)), " ", EnglishNumber(ROUND((AM258 - INT(AM258))*100 - (INT((AM258-INT(AM258))*10)*10), 0))))</f>
        <v>seventy-five</v>
      </c>
      <c r="AO258" s="214" t="str">
        <f>IF(INT(AM258)=AM258,FctZahl_In_Worten(AM258), _xlfn.CONCAT(FctZahl_In_Worten(INT(AM258)), " komma ", FctZahl_In_Worten(ROUND(INT((AM258 - INT(AM258)) * 10),  0)), " ", FctZahl_In_Worten(ROUND((AM258 - INT(AM258))*100 - (INT((AM258-INT(AM258))*10)*10), 0))))</f>
        <v>fünfundsiebzig</v>
      </c>
      <c r="AP258" s="64" t="str">
        <f>EnglishNumber(Q258)</f>
        <v>one hundred</v>
      </c>
      <c r="AQ258" s="64" t="str">
        <f>FctZahl_In_Worten(Q258)</f>
        <v>einhundert</v>
      </c>
      <c r="AR258" s="64" t="str">
        <f>FctZahl_In_Worten(R258)</f>
        <v>null</v>
      </c>
      <c r="AS258" s="64" t="str">
        <f>EnglishNumber(V258)</f>
        <v>one hundred</v>
      </c>
      <c r="AT258" s="64" t="str">
        <f>EnglishNumber(W258)</f>
        <v>fifty</v>
      </c>
      <c r="AU258" s="64" t="str">
        <f t="shared" ref="AU258:AU321" si="183">IF(AH258="DNI","","For")</f>
        <v>For</v>
      </c>
      <c r="AV258" s="49" t="str">
        <f t="shared" si="178"/>
        <v>Peter Dagn, Managing Director and Melanie Pirchmoser, Department Accounting</v>
      </c>
      <c r="AW258" s="65" t="str">
        <f t="shared" ref="AW258:AW321" si="184">CONCATENATE(B258,"_CPA_EN")</f>
        <v>AT_U39964400_CPA_EN</v>
      </c>
      <c r="AX258" s="65" t="str">
        <f t="shared" ref="AX258:AX321" si="185">CONCATENATE(B258,"_DoT_EN")</f>
        <v>AT_U39964400_DoT_EN</v>
      </c>
      <c r="AY258" s="65" t="str">
        <f t="shared" ref="AY258:AY321" si="186">CONCATENATE(B258,"_Dis_EN")</f>
        <v>AT_U39964400_Dis_EN</v>
      </c>
      <c r="AZ258" s="65" t="str">
        <f t="shared" ref="AZ258:AZ321" si="187">CONCATENATE(B258,"_CPA_DE")</f>
        <v>AT_U39964400_CPA_DE</v>
      </c>
      <c r="BA258" s="65" t="str">
        <f t="shared" ref="BA258:BA321" si="188">CONCATENATE(B258,"_DoT_DE")</f>
        <v>AT_U39964400_DoT_DE</v>
      </c>
      <c r="BB258" s="65" t="str">
        <f t="shared" ref="BB258:BB321" si="189">CONCATENATE(B258,"_CPA_ES")</f>
        <v>AT_U39964400_CPA_ES</v>
      </c>
      <c r="BC258" s="215" t="str">
        <f t="shared" ref="BC258:BC321" si="190">CONCATENATE(B258,"_DoT_ES")</f>
        <v>AT_U39964400_DoT_ES</v>
      </c>
      <c r="BD258" s="65" t="str">
        <f t="shared" ref="BD258:BD321" si="191">SUBSTITUTE(A258,".","")</f>
        <v>DAGN-LINEATRANS Transporte GmbH</v>
      </c>
      <c r="BE258" s="64" t="str">
        <f>VLOOKUP(C258,aux!$A$1:$B$260,2,FALSE)</f>
        <v>Austria</v>
      </c>
      <c r="BF258" s="64" t="str">
        <f>VLOOKUP(C258,aux!$A$1:$C$260,3,FALSE)</f>
        <v>Österreich</v>
      </c>
      <c r="BG258" s="66" t="str">
        <f t="shared" ref="BG258:BG321" si="192">IF(AH258="DNI","",CONCATENATE("represented by  ", AV258))</f>
        <v>represented by  Peter Dagn, Managing Director and Melanie Pirchmoser, Department Accounting</v>
      </c>
      <c r="BH258" s="66" t="str">
        <f t="shared" si="163"/>
        <v>representado por Peter Dagn, Managing Director and Melanie Pirchmoser, Department Accounting</v>
      </c>
      <c r="BI258" s="66">
        <f t="shared" ref="BI258:BI289" si="193">COUNTA(F258,G258)</f>
        <v>2</v>
      </c>
      <c r="BJ258" s="66" t="str">
        <f t="shared" si="180"/>
        <v>and its</v>
      </c>
      <c r="BK258" s="66" t="str">
        <f t="shared" si="181"/>
        <v/>
      </c>
      <c r="BL258" s="66" t="str">
        <f t="shared" si="164"/>
        <v>und</v>
      </c>
      <c r="BM258" s="66" t="str">
        <f t="shared" si="165"/>
        <v/>
      </c>
      <c r="BN258" s="66" t="str">
        <f t="shared" si="166"/>
        <v>y su</v>
      </c>
      <c r="BO258" s="66" t="str">
        <f t="shared" si="167"/>
        <v/>
      </c>
      <c r="BP258" s="216" t="str">
        <f>VLOOKUP(X258,aux!$G$1:$I$22,3,FALSE)</f>
        <v>cero coma siete cinco</v>
      </c>
      <c r="BQ258" s="66" t="str">
        <f t="shared" si="168"/>
        <v>Por</v>
      </c>
      <c r="BR258" s="66" t="str">
        <f>VLOOKUP(C258,aux!$D$1:$E$307,2,FALSE)</f>
        <v>Austria</v>
      </c>
      <c r="BS258" s="66" t="str">
        <f t="shared" si="169"/>
        <v>Ciento</v>
      </c>
      <c r="BT258" s="66" t="str">
        <f t="shared" si="170"/>
        <v>Ciento</v>
      </c>
      <c r="BU258" s="66" t="str">
        <f t="shared" si="171"/>
        <v>Cincuenta</v>
      </c>
      <c r="BV258" s="137" t="s">
        <v>2233</v>
      </c>
      <c r="BW258" s="51" t="s">
        <v>2233</v>
      </c>
      <c r="BX258" s="319">
        <v>43061</v>
      </c>
      <c r="BY258" s="155">
        <v>1630010012</v>
      </c>
      <c r="BZ258" s="319">
        <v>43062</v>
      </c>
      <c r="CA258" s="1112" t="s">
        <v>2233</v>
      </c>
      <c r="CB258" s="342">
        <v>43059</v>
      </c>
      <c r="CC258" s="342">
        <v>43066</v>
      </c>
      <c r="CD258" s="806" t="s">
        <v>2233</v>
      </c>
      <c r="CE258" s="342">
        <v>43066</v>
      </c>
      <c r="CF258" s="806" t="s">
        <v>2233</v>
      </c>
      <c r="CG258" s="342">
        <v>43076</v>
      </c>
      <c r="CH258" s="497"/>
      <c r="CI258" s="155"/>
      <c r="CJ258" s="43"/>
      <c r="CK258" s="103"/>
      <c r="CL258" s="102" t="str">
        <f t="shared" ref="CL258:CL321" si="194">_xlfn.CONCAT(BD258,"_ ",B258,"_DOT_",AC258,"_2sig")</f>
        <v>DAGN-LINEATRANS Transporte GmbH_ AT_U39964400_DOT_EN_2sig</v>
      </c>
      <c r="CM258" s="102" t="str">
        <f t="shared" ref="CM258:CM321" si="195">_xlfn.CONCAT(BD258,"_",B258,"_CPA_",AC258,"_2sig")</f>
        <v>DAGN-LINEATRANS Transporte GmbH_AT_U39964400_CPA_EN_2sig</v>
      </c>
      <c r="CN258" s="102" t="str">
        <f t="shared" ref="CN258:CN321" si="196">_xlfn.CONCAT(CL258,"_stamped")</f>
        <v>DAGN-LINEATRANS Transporte GmbH_ AT_U39964400_DOT_EN_2sig_stamped</v>
      </c>
      <c r="CO258" s="102" t="str">
        <f t="shared" ref="CO258:CO321" si="197">_xlfn.CONCAT(BD258,"_",B258,"_DOT_",AC258,"_o")</f>
        <v>DAGN-LINEATRANS Transporte GmbH_AT_U39964400_DOT_EN_o</v>
      </c>
      <c r="CP258" s="102" t="str">
        <f t="shared" ref="CP258:CP321" si="198">_xlfn.CONCAT(CO258,"_stamped")</f>
        <v>DAGN-LINEATRANS Transporte GmbH_AT_U39964400_DOT_EN_o_stamped</v>
      </c>
      <c r="CQ258" s="102" t="str">
        <f t="shared" ref="CQ258:CQ321" si="199">_xlfn.CONCAT(TRIM(BD258),"_",TRIM(B258),"_powers")</f>
        <v>DAGN-LINEATRANS Transporte GmbH_AT_U39964400_powers</v>
      </c>
      <c r="CR258" s="61"/>
      <c r="CS258" s="61"/>
      <c r="CT258" s="61"/>
      <c r="CU258" s="148">
        <f t="shared" si="179"/>
        <v>0</v>
      </c>
      <c r="CV258" s="56"/>
      <c r="CW258" s="56"/>
      <c r="CX258" s="152" t="s">
        <v>2233</v>
      </c>
      <c r="CY258" s="158" t="s">
        <v>2233</v>
      </c>
      <c r="CZ258" s="158" t="s">
        <v>2233</v>
      </c>
      <c r="DA258" s="318" t="s">
        <v>2233</v>
      </c>
      <c r="DB258" s="318" t="s">
        <v>2233</v>
      </c>
      <c r="DC258" s="158" t="s">
        <v>2233</v>
      </c>
      <c r="DD258" s="158" t="s">
        <v>2233</v>
      </c>
      <c r="DE258" s="318" t="s">
        <v>2233</v>
      </c>
      <c r="DF258" s="318" t="s">
        <v>2233</v>
      </c>
      <c r="DG258" s="96" t="s">
        <v>2233</v>
      </c>
      <c r="DH258" s="96" t="s">
        <v>2233</v>
      </c>
      <c r="DI258" s="96" t="s">
        <v>2233</v>
      </c>
      <c r="DJ258" s="318" t="s">
        <v>2233</v>
      </c>
      <c r="DK258" s="318"/>
      <c r="DL258" s="96" t="s">
        <v>2233</v>
      </c>
      <c r="DM258" s="318" t="s">
        <v>2233</v>
      </c>
      <c r="DN258" s="158" t="s">
        <v>2233</v>
      </c>
      <c r="DO258" s="318" t="s">
        <v>2233</v>
      </c>
      <c r="DP258" s="465" t="s">
        <v>2233</v>
      </c>
      <c r="DQ258" s="940" t="s">
        <v>5758</v>
      </c>
      <c r="DR258" s="342" t="s">
        <v>49</v>
      </c>
      <c r="DS258" s="522"/>
      <c r="DT258" s="69" t="s">
        <v>49</v>
      </c>
      <c r="DU258" s="69"/>
      <c r="DV258" s="87"/>
      <c r="DW258" s="87"/>
      <c r="DX258" s="87"/>
      <c r="DY258" s="87"/>
      <c r="DZ258" s="87"/>
      <c r="EA258" s="359" t="str">
        <f t="shared" ref="EA258:EA321" si="200">CONCATENATE(EB258,EC258)</f>
        <v>226</v>
      </c>
      <c r="EB258" s="359">
        <v>226</v>
      </c>
      <c r="EC258" s="88"/>
      <c r="ED258" s="88"/>
      <c r="EE258" s="88" t="e">
        <f>IF(#REF!=#REF!,"gleich","ungleich")</f>
        <v>#REF!</v>
      </c>
      <c r="EF258" s="186"/>
      <c r="EG258" s="186"/>
      <c r="EH258" s="186"/>
      <c r="EI258" s="186"/>
      <c r="EJ258" s="186"/>
      <c r="EK258" s="186"/>
      <c r="EL258" s="186"/>
      <c r="EM258" s="173"/>
      <c r="EN258" s="186"/>
      <c r="EO258" s="186"/>
      <c r="EP258" s="724"/>
      <c r="EQ258" s="382" t="s">
        <v>6086</v>
      </c>
      <c r="ER258" s="382" t="s">
        <v>6137</v>
      </c>
      <c r="ES258" s="382"/>
      <c r="ET258" s="108"/>
      <c r="EU258" s="182" t="str">
        <f t="shared" ref="EU258:EU321" si="201">CONCATENATE(TRIM(A258),", ",TRIM(B258),"_sinv.pdf")</f>
        <v>DAGN-LINEATRANS Transporte GmbH, AT_U39964400_sinv.pdf</v>
      </c>
    </row>
    <row r="259" spans="1:172" ht="76.5">
      <c r="A259" s="1005" t="s">
        <v>3939</v>
      </c>
      <c r="B259" s="638" t="s">
        <v>4857</v>
      </c>
      <c r="C259" s="338" t="s">
        <v>898</v>
      </c>
      <c r="D259" s="182" t="s">
        <v>3940</v>
      </c>
      <c r="E259" s="186" t="s">
        <v>3941</v>
      </c>
      <c r="F259" s="182" t="s">
        <v>5464</v>
      </c>
      <c r="G259" s="182"/>
      <c r="H259" s="182"/>
      <c r="I259" s="182"/>
      <c r="J259" s="191" t="s">
        <v>4198</v>
      </c>
      <c r="K259" s="182" t="s">
        <v>3942</v>
      </c>
      <c r="L259" s="571" t="s">
        <v>3943</v>
      </c>
      <c r="M259" s="199"/>
      <c r="N259" s="847"/>
      <c r="O259" s="191"/>
      <c r="P259" s="261">
        <v>3</v>
      </c>
      <c r="Q259" s="539">
        <v>100</v>
      </c>
      <c r="R259" s="540">
        <v>600</v>
      </c>
      <c r="S259" s="338"/>
      <c r="T259" s="54"/>
      <c r="U259" s="54"/>
      <c r="V259" s="338">
        <v>0</v>
      </c>
      <c r="W259" s="338">
        <v>0</v>
      </c>
      <c r="X259" s="919">
        <v>0.72</v>
      </c>
      <c r="Y259" s="338">
        <v>0</v>
      </c>
      <c r="Z259" s="54"/>
      <c r="AA259" s="54"/>
      <c r="AB259" s="188" t="s">
        <v>4402</v>
      </c>
      <c r="AC259" s="13" t="s">
        <v>898</v>
      </c>
      <c r="AD259" s="811" t="s">
        <v>5691</v>
      </c>
      <c r="AE259" s="723">
        <v>43082</v>
      </c>
      <c r="AG259" s="419"/>
      <c r="AH259" s="927" t="s">
        <v>896</v>
      </c>
      <c r="AI259" s="63" t="s">
        <v>5763</v>
      </c>
      <c r="AJ259" s="63" t="str">
        <f t="shared" si="162"/>
        <v>NO</v>
      </c>
      <c r="AK259" s="64" t="str">
        <f>VLOOKUP(X259,aux!$G$1:$I$22,2,FALSE)</f>
        <v>zero point seven two</v>
      </c>
      <c r="AL259" s="64" t="str">
        <f>VLOOKUP(X259,aux!$G$1:$J$22,4,FALSE)</f>
        <v>null komma sieben zwei</v>
      </c>
      <c r="AM259" s="214">
        <f t="shared" si="182"/>
        <v>72</v>
      </c>
      <c r="AN259" s="214" t="str">
        <f>IF(INT(AM259)=AM259,EnglishNumber(AM259), _xlfn.CONCAT(EnglishNumber(INT(AM259)), " point ", EnglishNumber(ROUND(INT((AM259 - INT(AM259)) * 10),  0)), " ", EnglishNumber(ROUND((AM259 - INT(AM259))*100 - (INT((AM259-INT(AM259))*10)*10), 0))))</f>
        <v>seventy-two</v>
      </c>
      <c r="AO259" s="214" t="str">
        <f>IF(INT(AM259)=AM259,FctZahl_In_Worten(AM259), _xlfn.CONCAT(FctZahl_In_Worten(INT(AM259)), " komma ", FctZahl_In_Worten(ROUND(INT((AM259 - INT(AM259)) * 10),  0)), " ", FctZahl_In_Worten(ROUND((AM259 - INT(AM259))*100 - (INT((AM259-INT(AM259))*10)*10), 0))))</f>
        <v>zweiundsiebzig</v>
      </c>
      <c r="AP259" s="64" t="str">
        <f>EnglishNumber(Q259)</f>
        <v>one hundred</v>
      </c>
      <c r="AQ259" s="64" t="str">
        <f>FctZahl_In_Worten(Q259)</f>
        <v>einhundert</v>
      </c>
      <c r="AR259" s="64" t="str">
        <f>FctZahl_In_Worten(R259)</f>
        <v>sechshundert</v>
      </c>
      <c r="AS259" s="64" t="str">
        <f>EnglishNumber(V259)</f>
        <v>zero</v>
      </c>
      <c r="AT259" s="64" t="str">
        <f>EnglishNumber(W259)</f>
        <v>zero</v>
      </c>
      <c r="AU259" s="64" t="str">
        <f t="shared" si="183"/>
        <v>For</v>
      </c>
      <c r="AV259" s="49" t="str">
        <f t="shared" si="178"/>
        <v xml:space="preserve">Detlef H. Gaycken, Geschäftsführer ihrer Komplementärin, die Hans-Heinrich Gaycken GmbH </v>
      </c>
      <c r="AW259" s="65" t="str">
        <f t="shared" si="184"/>
        <v>DE_811733017_CPA_EN</v>
      </c>
      <c r="AX259" s="65" t="str">
        <f t="shared" si="185"/>
        <v>DE_811733017_DoT_EN</v>
      </c>
      <c r="AY259" s="65" t="str">
        <f t="shared" si="186"/>
        <v>DE_811733017_Dis_EN</v>
      </c>
      <c r="AZ259" s="65" t="str">
        <f t="shared" si="187"/>
        <v>DE_811733017_CPA_DE</v>
      </c>
      <c r="BA259" s="65" t="str">
        <f t="shared" si="188"/>
        <v>DE_811733017_DoT_DE</v>
      </c>
      <c r="BB259" s="65" t="str">
        <f t="shared" si="189"/>
        <v>DE_811733017_CPA_ES</v>
      </c>
      <c r="BC259" s="215" t="str">
        <f t="shared" si="190"/>
        <v>DE_811733017_DoT_ES</v>
      </c>
      <c r="BD259" s="65" t="str">
        <f t="shared" si="191"/>
        <v>Detlef H Gaycken (GmbH &amp; Co) KG</v>
      </c>
      <c r="BE259" s="64" t="str">
        <f>VLOOKUP(C259,aux!$A$1:$B$260,2,FALSE)</f>
        <v>Germany</v>
      </c>
      <c r="BF259" s="64" t="str">
        <f>VLOOKUP(C259,aux!$A$1:$C$260,3,FALSE)</f>
        <v>Deutschland</v>
      </c>
      <c r="BG259" s="66" t="str">
        <f t="shared" si="192"/>
        <v xml:space="preserve">represented by  Detlef H. Gaycken, Geschäftsführer ihrer Komplementärin, die Hans-Heinrich Gaycken GmbH </v>
      </c>
      <c r="BH259" s="66" t="str">
        <f t="shared" si="163"/>
        <v xml:space="preserve">representado por Detlef H. Gaycken, Geschäftsführer ihrer Komplementärin, die Hans-Heinrich Gaycken GmbH </v>
      </c>
      <c r="BI259" s="119">
        <f t="shared" si="193"/>
        <v>1</v>
      </c>
      <c r="BJ259" s="119" t="str">
        <f t="shared" si="180"/>
        <v/>
      </c>
      <c r="BK259" s="119" t="str">
        <f t="shared" si="181"/>
        <v/>
      </c>
      <c r="BL259" s="66" t="str">
        <f t="shared" si="164"/>
        <v/>
      </c>
      <c r="BM259" s="66" t="str">
        <f t="shared" si="165"/>
        <v/>
      </c>
      <c r="BN259" s="66" t="str">
        <f t="shared" si="166"/>
        <v/>
      </c>
      <c r="BO259" s="66" t="str">
        <f t="shared" si="167"/>
        <v/>
      </c>
      <c r="BP259" s="216" t="str">
        <f>VLOOKUP(X259,aux!$G$1:$I$22,3,FALSE)</f>
        <v>cero coma siete dos</v>
      </c>
      <c r="BQ259" s="66" t="str">
        <f t="shared" si="168"/>
        <v>Por</v>
      </c>
      <c r="BR259" s="66" t="str">
        <f>VLOOKUP(C259,aux!$D$1:$E$307,2,FALSE)</f>
        <v>Alemania</v>
      </c>
      <c r="BS259" s="66" t="str">
        <f t="shared" si="169"/>
        <v>Ciento</v>
      </c>
      <c r="BT259" s="66" t="str">
        <f t="shared" si="170"/>
        <v>Cero</v>
      </c>
      <c r="BU259" s="66" t="str">
        <f t="shared" si="171"/>
        <v>Cero</v>
      </c>
      <c r="BV259" s="137"/>
      <c r="BW259" s="51"/>
      <c r="BX259" s="315"/>
      <c r="BY259" s="148"/>
      <c r="BZ259" s="315"/>
      <c r="CA259" s="1112"/>
      <c r="CB259" s="805">
        <v>43059</v>
      </c>
      <c r="CC259" s="805">
        <v>43061</v>
      </c>
      <c r="CD259" s="806" t="s">
        <v>2233</v>
      </c>
      <c r="CE259" s="805">
        <v>43061</v>
      </c>
      <c r="CF259" s="806" t="s">
        <v>2233</v>
      </c>
      <c r="CG259" s="805">
        <v>43076</v>
      </c>
      <c r="CH259" s="497"/>
      <c r="CI259" s="155"/>
      <c r="CJ259" s="54"/>
      <c r="CK259" s="54"/>
      <c r="CL259" s="102" t="str">
        <f t="shared" si="194"/>
        <v>Detlef H Gaycken (GmbH &amp; Co) KG_ DE_811733017_DOT_DE_2sig</v>
      </c>
      <c r="CM259" s="102" t="str">
        <f t="shared" si="195"/>
        <v>Detlef H Gaycken (GmbH &amp; Co) KG_DE_811733017_CPA_DE_2sig</v>
      </c>
      <c r="CN259" s="102" t="str">
        <f t="shared" si="196"/>
        <v>Detlef H Gaycken (GmbH &amp; Co) KG_ DE_811733017_DOT_DE_2sig_stamped</v>
      </c>
      <c r="CO259" s="102" t="str">
        <f t="shared" si="197"/>
        <v>Detlef H Gaycken (GmbH &amp; Co) KG_DE_811733017_DOT_DE_o</v>
      </c>
      <c r="CP259" s="102" t="str">
        <f t="shared" si="198"/>
        <v>Detlef H Gaycken (GmbH &amp; Co) KG_DE_811733017_DOT_DE_o_stamped</v>
      </c>
      <c r="CQ259" s="102" t="str">
        <f t="shared" si="199"/>
        <v>Detlef H Gaycken (GmbH &amp; Co) KG_DE_811733017_powers</v>
      </c>
      <c r="CR259" s="54"/>
      <c r="CS259" s="54"/>
      <c r="CT259" s="54"/>
      <c r="CU259" s="148">
        <f t="shared" si="179"/>
        <v>0</v>
      </c>
      <c r="CV259" s="54"/>
      <c r="CW259" s="54"/>
      <c r="CX259" s="124"/>
      <c r="CY259" s="160"/>
      <c r="CZ259" s="160"/>
      <c r="DA259" s="321"/>
      <c r="DB259" s="321"/>
      <c r="DC259" s="160"/>
      <c r="DD259" s="160"/>
      <c r="DE259" s="321"/>
      <c r="DF259" s="321"/>
      <c r="DG259" s="54"/>
      <c r="DH259" s="54"/>
      <c r="DI259" s="54"/>
      <c r="DJ259" s="321"/>
      <c r="DK259" s="321"/>
      <c r="DL259" s="54"/>
      <c r="DM259" s="321"/>
      <c r="DN259" s="160"/>
      <c r="DO259" s="321"/>
      <c r="DP259" s="963"/>
      <c r="DQ259" s="902"/>
      <c r="DR259" s="503"/>
      <c r="DS259" s="521"/>
      <c r="DT259" s="88"/>
      <c r="DU259" s="168"/>
      <c r="DV259" s="168"/>
      <c r="DW259" s="168"/>
      <c r="DX259" s="168"/>
      <c r="DY259" s="168"/>
      <c r="DZ259" s="168"/>
      <c r="EA259" s="359" t="str">
        <f t="shared" si="200"/>
        <v>227</v>
      </c>
      <c r="EB259" s="359">
        <v>227</v>
      </c>
      <c r="EC259" s="88"/>
      <c r="ED259" s="88"/>
      <c r="EE259" s="88"/>
      <c r="EF259" s="186" t="s">
        <v>4264</v>
      </c>
      <c r="EG259" s="186" t="s">
        <v>3939</v>
      </c>
      <c r="EH259" s="186" t="s">
        <v>3941</v>
      </c>
      <c r="EI259" s="186" t="s">
        <v>5009</v>
      </c>
      <c r="EJ259" s="186">
        <v>1</v>
      </c>
      <c r="EK259" s="186">
        <v>0</v>
      </c>
      <c r="EL259" s="186" t="s">
        <v>5010</v>
      </c>
      <c r="EM259" s="173">
        <v>22941</v>
      </c>
      <c r="EN259" s="173">
        <v>0</v>
      </c>
      <c r="EO259" s="173">
        <v>0</v>
      </c>
      <c r="EP259" s="950" t="s">
        <v>5011</v>
      </c>
      <c r="EQ259" s="258" t="s">
        <v>6095</v>
      </c>
      <c r="ER259" s="258" t="s">
        <v>6114</v>
      </c>
      <c r="ES259" s="258"/>
      <c r="ET259" s="108"/>
      <c r="EU259" s="182" t="str">
        <f t="shared" si="201"/>
        <v>Detlef H. Gaycken (GmbH &amp; Co.) KG, DE_811733017_sinv.pdf</v>
      </c>
    </row>
    <row r="260" spans="1:172" ht="63.75">
      <c r="A260" s="1000" t="s">
        <v>2912</v>
      </c>
      <c r="B260" s="695" t="s">
        <v>4760</v>
      </c>
      <c r="C260" s="338" t="s">
        <v>1067</v>
      </c>
      <c r="D260" s="186" t="s">
        <v>2913</v>
      </c>
      <c r="E260" s="186" t="s">
        <v>2906</v>
      </c>
      <c r="F260" s="186" t="s">
        <v>899</v>
      </c>
      <c r="G260" s="186" t="s">
        <v>2914</v>
      </c>
      <c r="H260" s="186" t="s">
        <v>2915</v>
      </c>
      <c r="I260" s="383"/>
      <c r="J260" s="186" t="s">
        <v>4401</v>
      </c>
      <c r="K260" s="191" t="s">
        <v>2907</v>
      </c>
      <c r="L260" s="571" t="s">
        <v>2908</v>
      </c>
      <c r="M260" s="181" t="s">
        <v>2909</v>
      </c>
      <c r="N260" s="846" t="s">
        <v>2910</v>
      </c>
      <c r="O260" s="191" t="s">
        <v>2911</v>
      </c>
      <c r="P260" s="540">
        <v>1</v>
      </c>
      <c r="Q260" s="539">
        <v>100</v>
      </c>
      <c r="R260" s="540">
        <v>0</v>
      </c>
      <c r="S260" s="338"/>
      <c r="T260" s="100"/>
      <c r="U260" s="100"/>
      <c r="V260" s="425">
        <v>100</v>
      </c>
      <c r="W260" s="425">
        <v>50</v>
      </c>
      <c r="X260" s="919">
        <v>0.75</v>
      </c>
      <c r="Y260" s="425">
        <v>2.5</v>
      </c>
      <c r="Z260" s="101"/>
      <c r="AA260" s="101"/>
      <c r="AB260" s="188" t="s">
        <v>2988</v>
      </c>
      <c r="AC260" s="13" t="s">
        <v>7377</v>
      </c>
      <c r="AD260" s="812" t="s">
        <v>40</v>
      </c>
      <c r="AE260" s="723">
        <v>43082</v>
      </c>
      <c r="AG260" s="419"/>
      <c r="AH260" s="927" t="s">
        <v>896</v>
      </c>
      <c r="AI260" s="63" t="s">
        <v>5763</v>
      </c>
      <c r="AJ260" s="63" t="str">
        <f t="shared" si="162"/>
        <v>NO</v>
      </c>
      <c r="AK260" s="64" t="str">
        <f>VLOOKUP(X260,aux!$G$1:$I$22,2,FALSE)</f>
        <v>zero point seven five</v>
      </c>
      <c r="AL260" s="64" t="str">
        <f>VLOOKUP(X260,aux!$G$1:$J$22,4,FALSE)</f>
        <v>null komma sieben fünf</v>
      </c>
      <c r="AM260" s="214">
        <f t="shared" si="182"/>
        <v>75</v>
      </c>
      <c r="AN260" s="214" t="str">
        <f>IF(INT(AM260)=AM260,EnglishNumber(AM260), _xlfn.CONCAT(EnglishNumber(INT(AM260)), " point ", EnglishNumber(ROUND(INT((AM260 - INT(AM260)) * 10),  0)), " ", EnglishNumber(ROUND((AM260 - INT(AM260))*100 - (INT((AM260-INT(AM260))*10)*10), 0))))</f>
        <v>seventy-five</v>
      </c>
      <c r="AO260" s="214" t="str">
        <f>IF(INT(AM260)=AM260,FctZahl_In_Worten(AM260), _xlfn.CONCAT(FctZahl_In_Worten(INT(AM260)), " komma ", FctZahl_In_Worten(ROUND(INT((AM260 - INT(AM260)) * 10),  0)), " ", FctZahl_In_Worten(ROUND((AM260 - INT(AM260))*100 - (INT((AM260-INT(AM260))*10)*10), 0))))</f>
        <v>fünfundsiebzig</v>
      </c>
      <c r="AP260" s="64" t="str">
        <f>EnglishNumber(Q260)</f>
        <v>one hundred</v>
      </c>
      <c r="AQ260" s="64" t="str">
        <f>FctZahl_In_Worten(Q260)</f>
        <v>einhundert</v>
      </c>
      <c r="AR260" s="64" t="str">
        <f>FctZahl_In_Worten(R260)</f>
        <v>null</v>
      </c>
      <c r="AS260" s="64" t="str">
        <f>EnglishNumber(V260)</f>
        <v>one hundred</v>
      </c>
      <c r="AT260" s="64" t="str">
        <f>EnglishNumber(W260)</f>
        <v>fifty</v>
      </c>
      <c r="AU260" s="64" t="str">
        <f t="shared" si="183"/>
        <v>For</v>
      </c>
      <c r="AV260" s="49" t="str">
        <f t="shared" si="178"/>
        <v>Dietmar Resinger, Geschäftsführer and Sabine Resinger, Geschäftsführerin</v>
      </c>
      <c r="AW260" s="65" t="str">
        <f t="shared" si="184"/>
        <v>AT_U64523304_CPA_EN</v>
      </c>
      <c r="AX260" s="65" t="str">
        <f t="shared" si="185"/>
        <v>AT_U64523304_DoT_EN</v>
      </c>
      <c r="AY260" s="65" t="str">
        <f t="shared" si="186"/>
        <v>AT_U64523304_Dis_EN</v>
      </c>
      <c r="AZ260" s="65" t="str">
        <f t="shared" si="187"/>
        <v>AT_U64523304_CPA_DE</v>
      </c>
      <c r="BA260" s="65" t="str">
        <f t="shared" si="188"/>
        <v>AT_U64523304_DoT_DE</v>
      </c>
      <c r="BB260" s="65" t="str">
        <f t="shared" si="189"/>
        <v>AT_U64523304_CPA_ES</v>
      </c>
      <c r="BC260" s="215" t="str">
        <f t="shared" si="190"/>
        <v>AT_U64523304_DoT_ES</v>
      </c>
      <c r="BD260" s="65" t="str">
        <f t="shared" si="191"/>
        <v>Dolomiten Cargo GmbH</v>
      </c>
      <c r="BE260" s="64" t="str">
        <f>VLOOKUP(C260,aux!$A$1:$B$260,2,FALSE)</f>
        <v>Austria</v>
      </c>
      <c r="BF260" s="64" t="str">
        <f>VLOOKUP(C260,aux!$A$1:$C$260,3,FALSE)</f>
        <v>Österreich</v>
      </c>
      <c r="BG260" s="66" t="str">
        <f t="shared" si="192"/>
        <v>represented by  Dietmar Resinger, Geschäftsführer and Sabine Resinger, Geschäftsführerin</v>
      </c>
      <c r="BH260" s="66" t="str">
        <f t="shared" si="163"/>
        <v>representado por Dietmar Resinger, Geschäftsführer and Sabine Resinger, Geschäftsführerin</v>
      </c>
      <c r="BI260" s="66">
        <f t="shared" si="193"/>
        <v>2</v>
      </c>
      <c r="BJ260" s="66" t="str">
        <f t="shared" si="180"/>
        <v>and its</v>
      </c>
      <c r="BK260" s="66" t="str">
        <f t="shared" si="181"/>
        <v/>
      </c>
      <c r="BL260" s="66" t="str">
        <f t="shared" si="164"/>
        <v>und</v>
      </c>
      <c r="BM260" s="66" t="str">
        <f t="shared" si="165"/>
        <v/>
      </c>
      <c r="BN260" s="66" t="str">
        <f t="shared" si="166"/>
        <v>y su</v>
      </c>
      <c r="BO260" s="66" t="str">
        <f t="shared" si="167"/>
        <v/>
      </c>
      <c r="BP260" s="216" t="str">
        <f>VLOOKUP(X260,aux!$G$1:$I$22,3,FALSE)</f>
        <v>cero coma siete cinco</v>
      </c>
      <c r="BQ260" s="66" t="str">
        <f t="shared" si="168"/>
        <v>Por</v>
      </c>
      <c r="BR260" s="66" t="str">
        <f>VLOOKUP(C260,aux!$D$1:$E$307,2,FALSE)</f>
        <v>Austria</v>
      </c>
      <c r="BS260" s="66" t="str">
        <f t="shared" si="169"/>
        <v>Ciento</v>
      </c>
      <c r="BT260" s="66" t="str">
        <f t="shared" si="170"/>
        <v>Ciento</v>
      </c>
      <c r="BU260" s="66" t="str">
        <f t="shared" si="171"/>
        <v>Cincuenta</v>
      </c>
      <c r="BV260" s="137" t="s">
        <v>2233</v>
      </c>
      <c r="BW260" s="51" t="s">
        <v>2233</v>
      </c>
      <c r="BX260" s="332">
        <v>43061</v>
      </c>
      <c r="BY260" s="146">
        <v>1630010004</v>
      </c>
      <c r="BZ260" s="332">
        <v>43062</v>
      </c>
      <c r="CA260" s="1112" t="s">
        <v>2233</v>
      </c>
      <c r="CB260" s="606">
        <v>43059</v>
      </c>
      <c r="CC260" s="606">
        <v>43063</v>
      </c>
      <c r="CD260" s="434">
        <v>0.625</v>
      </c>
      <c r="CE260" s="606">
        <v>43063</v>
      </c>
      <c r="CF260" s="434">
        <v>0.62708333333333333</v>
      </c>
      <c r="CG260" s="342">
        <v>43076</v>
      </c>
      <c r="CH260" s="497"/>
      <c r="CI260" s="155"/>
      <c r="CJ260" s="43"/>
      <c r="CK260" s="103"/>
      <c r="CL260" s="102" t="str">
        <f t="shared" si="194"/>
        <v>Dolomiten Cargo GmbH_ AT_U64523304_DOT_EN_2sig</v>
      </c>
      <c r="CM260" s="102" t="str">
        <f t="shared" si="195"/>
        <v>Dolomiten Cargo GmbH_AT_U64523304_CPA_EN_2sig</v>
      </c>
      <c r="CN260" s="102" t="str">
        <f t="shared" si="196"/>
        <v>Dolomiten Cargo GmbH_ AT_U64523304_DOT_EN_2sig_stamped</v>
      </c>
      <c r="CO260" s="102" t="str">
        <f t="shared" si="197"/>
        <v>Dolomiten Cargo GmbH_AT_U64523304_DOT_EN_o</v>
      </c>
      <c r="CP260" s="102" t="str">
        <f t="shared" si="198"/>
        <v>Dolomiten Cargo GmbH_AT_U64523304_DOT_EN_o_stamped</v>
      </c>
      <c r="CQ260" s="102" t="str">
        <f t="shared" si="199"/>
        <v>Dolomiten Cargo GmbH_AT_U64523304_powers</v>
      </c>
      <c r="CR260" s="61"/>
      <c r="CS260" s="61"/>
      <c r="CT260" s="61"/>
      <c r="CU260" s="148">
        <f t="shared" si="179"/>
        <v>0</v>
      </c>
      <c r="CV260" s="56"/>
      <c r="CW260" s="56"/>
      <c r="CX260" s="152" t="s">
        <v>2233</v>
      </c>
      <c r="CY260" s="158" t="s">
        <v>2233</v>
      </c>
      <c r="CZ260" s="158" t="s">
        <v>2233</v>
      </c>
      <c r="DA260" s="318" t="s">
        <v>2233</v>
      </c>
      <c r="DB260" s="318" t="s">
        <v>2233</v>
      </c>
      <c r="DC260" s="158" t="s">
        <v>2233</v>
      </c>
      <c r="DD260" s="158" t="s">
        <v>2233</v>
      </c>
      <c r="DE260" s="318" t="s">
        <v>2233</v>
      </c>
      <c r="DF260" s="318" t="s">
        <v>2233</v>
      </c>
      <c r="DG260" s="96" t="s">
        <v>2233</v>
      </c>
      <c r="DH260" s="96" t="s">
        <v>2233</v>
      </c>
      <c r="DI260" s="96" t="s">
        <v>2233</v>
      </c>
      <c r="DJ260" s="318" t="s">
        <v>2233</v>
      </c>
      <c r="DK260" s="318"/>
      <c r="DL260" s="96" t="s">
        <v>2233</v>
      </c>
      <c r="DM260" s="318" t="s">
        <v>2233</v>
      </c>
      <c r="DN260" s="158" t="s">
        <v>2233</v>
      </c>
      <c r="DO260" s="318" t="s">
        <v>2233</v>
      </c>
      <c r="DP260" s="465" t="s">
        <v>2233</v>
      </c>
      <c r="DQ260" s="940"/>
      <c r="DR260" s="342" t="s">
        <v>49</v>
      </c>
      <c r="DS260" s="522"/>
      <c r="DT260" s="69" t="s">
        <v>49</v>
      </c>
      <c r="DU260" s="69"/>
      <c r="DV260" s="87"/>
      <c r="DW260" s="87"/>
      <c r="DX260" s="87"/>
      <c r="DY260" s="87"/>
      <c r="DZ260" s="87"/>
      <c r="EA260" s="359" t="str">
        <f t="shared" si="200"/>
        <v>228</v>
      </c>
      <c r="EB260" s="359">
        <v>228</v>
      </c>
      <c r="EC260" s="88"/>
      <c r="ED260" s="88"/>
      <c r="EE260" s="88" t="e">
        <f>IF(#REF!=#REF!,"gleich","ungleich")</f>
        <v>#REF!</v>
      </c>
      <c r="EF260" s="186"/>
      <c r="EG260" s="186"/>
      <c r="EH260" s="186"/>
      <c r="EI260" s="186"/>
      <c r="EJ260" s="186"/>
      <c r="EK260" s="186"/>
      <c r="EL260" s="186"/>
      <c r="EM260" s="173"/>
      <c r="EN260" s="186"/>
      <c r="EO260" s="186"/>
      <c r="EP260" s="724"/>
      <c r="EQ260" s="382" t="s">
        <v>6086</v>
      </c>
      <c r="ER260" s="382" t="s">
        <v>6137</v>
      </c>
      <c r="ES260" s="382"/>
      <c r="ET260" s="108"/>
      <c r="EU260" s="182" t="str">
        <f t="shared" si="201"/>
        <v>Dolomiten Cargo GmbH, AT_U64523304_sinv.pdf</v>
      </c>
    </row>
    <row r="261" spans="1:172" ht="89.25">
      <c r="A261" s="1000" t="s">
        <v>4388</v>
      </c>
      <c r="B261" s="696" t="s">
        <v>4596</v>
      </c>
      <c r="C261" s="655" t="s">
        <v>42</v>
      </c>
      <c r="D261" s="174" t="s">
        <v>4389</v>
      </c>
      <c r="E261" s="176" t="s">
        <v>4388</v>
      </c>
      <c r="F261" s="438"/>
      <c r="G261" s="202"/>
      <c r="H261" s="202"/>
      <c r="I261" s="202" t="s">
        <v>4395</v>
      </c>
      <c r="J261" s="172" t="s">
        <v>4409</v>
      </c>
      <c r="K261" s="173" t="s">
        <v>4382</v>
      </c>
      <c r="L261" s="586" t="s">
        <v>4383</v>
      </c>
      <c r="M261" s="566"/>
      <c r="N261" s="844"/>
      <c r="O261" s="192"/>
      <c r="P261" s="541">
        <v>10</v>
      </c>
      <c r="Q261" s="539">
        <v>500</v>
      </c>
      <c r="R261" s="540">
        <v>0</v>
      </c>
      <c r="S261" s="338"/>
      <c r="T261" s="54"/>
      <c r="U261" s="54"/>
      <c r="V261" s="338">
        <v>500</v>
      </c>
      <c r="W261" s="338">
        <v>500</v>
      </c>
      <c r="X261" s="919">
        <v>0.625</v>
      </c>
      <c r="Y261" s="338">
        <v>2.5</v>
      </c>
      <c r="Z261" s="54"/>
      <c r="AA261" s="54"/>
      <c r="AB261" s="188" t="s">
        <v>4399</v>
      </c>
      <c r="AC261" s="13" t="s">
        <v>7377</v>
      </c>
      <c r="AD261" s="813" t="s">
        <v>5689</v>
      </c>
      <c r="AE261" s="723">
        <v>43082</v>
      </c>
      <c r="AG261" s="419"/>
      <c r="AH261" s="61" t="s">
        <v>192</v>
      </c>
      <c r="AI261" s="63" t="s">
        <v>5763</v>
      </c>
      <c r="AJ261" s="63" t="str">
        <f t="shared" si="162"/>
        <v>NO</v>
      </c>
      <c r="AK261" s="64" t="str">
        <f>VLOOKUP(X261,aux!$G$1:$I$22,2,FALSE)</f>
        <v>zero point two six five</v>
      </c>
      <c r="AL261" s="64" t="str">
        <f>VLOOKUP(X261,aux!$G$1:$J$22,4,FALSE)</f>
        <v>null komma sechs zwei fünf</v>
      </c>
      <c r="AM261" s="214">
        <f t="shared" si="182"/>
        <v>62.5</v>
      </c>
      <c r="AN261" s="214" t="str">
        <f>IF(INT(AM261)=AM261,EnglishNumber(AM261), _xlfn.CONCAT(EnglishNumber(INT(AM261)), " point ", EnglishNumber(ROUND(INT((AM261 - INT(AM261)) * 10),  0)), " ", EnglishNumber(ROUND((AM261 - INT(AM261))*100 - (INT((AM261-INT(AM261))*10)*10), 0))))</f>
        <v>sixty-two point five zero</v>
      </c>
      <c r="AO261" s="214" t="str">
        <f>IF(INT(AM261)=AM261,FctZahl_In_Worten(AM261), _xlfn.CONCAT(FctZahl_In_Worten(INT(AM261)), " komma ", FctZahl_In_Worten(ROUND(INT((AM261 - INT(AM261)) * 10),  0)), " ", FctZahl_In_Worten(ROUND((AM261 - INT(AM261))*100 - (INT((AM261-INT(AM261))*10)*10), 0))))</f>
        <v>zweiundsechzig komma fünf null</v>
      </c>
      <c r="AP261" s="64" t="str">
        <f>EnglishNumber(Q261)</f>
        <v>five hundred</v>
      </c>
      <c r="AQ261" s="64" t="str">
        <f>FctZahl_In_Worten(Q261)</f>
        <v>fünfhundert</v>
      </c>
      <c r="AR261" s="64" t="str">
        <f>FctZahl_In_Worten(R261)</f>
        <v>null</v>
      </c>
      <c r="AS261" s="64" t="str">
        <f>EnglishNumber(V261)</f>
        <v>five hundred</v>
      </c>
      <c r="AT261" s="64" t="str">
        <f>EnglishNumber(W261)</f>
        <v>five hundred</v>
      </c>
      <c r="AU261" s="64" t="str">
        <f t="shared" si="183"/>
        <v/>
      </c>
      <c r="AV261" s="49" t="str">
        <f t="shared" si="178"/>
        <v/>
      </c>
      <c r="AW261" s="65" t="str">
        <f t="shared" si="184"/>
        <v>ES_77564121W_CPA_EN</v>
      </c>
      <c r="AX261" s="65" t="str">
        <f t="shared" si="185"/>
        <v>ES_77564121W_DoT_EN</v>
      </c>
      <c r="AY261" s="65" t="str">
        <f t="shared" si="186"/>
        <v>ES_77564121W_Dis_EN</v>
      </c>
      <c r="AZ261" s="65" t="str">
        <f t="shared" si="187"/>
        <v>ES_77564121W_CPA_DE</v>
      </c>
      <c r="BA261" s="65" t="str">
        <f t="shared" si="188"/>
        <v>ES_77564121W_DoT_DE</v>
      </c>
      <c r="BB261" s="65" t="str">
        <f t="shared" si="189"/>
        <v>ES_77564121W_CPA_ES</v>
      </c>
      <c r="BC261" s="215" t="str">
        <f t="shared" si="190"/>
        <v>ES_77564121W_DoT_ES</v>
      </c>
      <c r="BD261" s="65" t="str">
        <f t="shared" si="191"/>
        <v>DOMINGO MIGUEL RODENAS SANCHEZ</v>
      </c>
      <c r="BE261" s="64" t="str">
        <f>VLOOKUP(C261,aux!$A$1:$B$260,2,FALSE)</f>
        <v>Spain</v>
      </c>
      <c r="BF261" s="64" t="str">
        <f>VLOOKUP(C261,aux!$A$1:$C$260,3,FALSE)</f>
        <v>Spanien</v>
      </c>
      <c r="BG261" s="66" t="str">
        <f t="shared" si="192"/>
        <v/>
      </c>
      <c r="BH261" s="66" t="str">
        <f t="shared" si="163"/>
        <v/>
      </c>
      <c r="BI261" s="119">
        <f t="shared" si="193"/>
        <v>0</v>
      </c>
      <c r="BJ261" s="119" t="str">
        <f t="shared" si="180"/>
        <v/>
      </c>
      <c r="BK261" s="119" t="str">
        <f t="shared" si="181"/>
        <v>and its</v>
      </c>
      <c r="BL261" s="66" t="str">
        <f t="shared" si="164"/>
        <v/>
      </c>
      <c r="BM261" s="66" t="str">
        <f t="shared" si="165"/>
        <v>und</v>
      </c>
      <c r="BN261" s="66" t="str">
        <f t="shared" si="166"/>
        <v/>
      </c>
      <c r="BO261" s="66" t="str">
        <f t="shared" si="167"/>
        <v>y su</v>
      </c>
      <c r="BP261" s="216" t="str">
        <f>VLOOKUP(X261,aux!$G$1:$I$22,3,FALSE)</f>
        <v>cero coma seis dos cinco</v>
      </c>
      <c r="BQ261" s="66" t="str">
        <f t="shared" si="168"/>
        <v>Por</v>
      </c>
      <c r="BR261" s="66" t="str">
        <f>VLOOKUP(C261,aux!$D$1:$E$307,2,FALSE)</f>
        <v>España</v>
      </c>
      <c r="BS261" s="66" t="str">
        <f t="shared" si="169"/>
        <v>Quinientos</v>
      </c>
      <c r="BT261" s="66" t="str">
        <f t="shared" si="170"/>
        <v>Quinientos</v>
      </c>
      <c r="BU261" s="66" t="str">
        <f t="shared" si="171"/>
        <v>Quinientos</v>
      </c>
      <c r="BV261" s="137" t="s">
        <v>2233</v>
      </c>
      <c r="BW261" s="51" t="s">
        <v>2233</v>
      </c>
      <c r="BX261" s="315" t="s">
        <v>4414</v>
      </c>
      <c r="BY261" s="148">
        <v>800287954232</v>
      </c>
      <c r="BZ261" s="315">
        <v>43062</v>
      </c>
      <c r="CA261" s="1112" t="s">
        <v>2233</v>
      </c>
      <c r="CB261" s="353">
        <v>43059</v>
      </c>
      <c r="CC261" s="353">
        <v>43059</v>
      </c>
      <c r="CD261" s="434" t="s">
        <v>2233</v>
      </c>
      <c r="CE261" s="353">
        <v>43060</v>
      </c>
      <c r="CF261" s="434" t="s">
        <v>2233</v>
      </c>
      <c r="CG261" s="342">
        <v>43076</v>
      </c>
      <c r="CH261" s="497"/>
      <c r="CI261" s="155"/>
      <c r="CJ261" s="54"/>
      <c r="CK261" s="54"/>
      <c r="CL261" s="102" t="str">
        <f t="shared" si="194"/>
        <v>DOMINGO MIGUEL RODENAS SANCHEZ_ ES_77564121W_DOT_EN_2sig</v>
      </c>
      <c r="CM261" s="102" t="str">
        <f t="shared" si="195"/>
        <v>DOMINGO MIGUEL RODENAS SANCHEZ_ES_77564121W_CPA_EN_2sig</v>
      </c>
      <c r="CN261" s="102" t="str">
        <f t="shared" si="196"/>
        <v>DOMINGO MIGUEL RODENAS SANCHEZ_ ES_77564121W_DOT_EN_2sig_stamped</v>
      </c>
      <c r="CO261" s="102" t="str">
        <f t="shared" si="197"/>
        <v>DOMINGO MIGUEL RODENAS SANCHEZ_ES_77564121W_DOT_EN_o</v>
      </c>
      <c r="CP261" s="102" t="str">
        <f t="shared" si="198"/>
        <v>DOMINGO MIGUEL RODENAS SANCHEZ_ES_77564121W_DOT_EN_o_stamped</v>
      </c>
      <c r="CQ261" s="102" t="str">
        <f t="shared" si="199"/>
        <v>DOMINGO MIGUEL RODENAS SANCHEZ_ES_77564121W_powers</v>
      </c>
      <c r="CR261" s="54"/>
      <c r="CS261" s="54"/>
      <c r="CT261" s="54"/>
      <c r="CU261" s="148">
        <f t="shared" si="179"/>
        <v>1</v>
      </c>
      <c r="CV261" s="54"/>
      <c r="CW261" s="54"/>
      <c r="CX261" s="124"/>
      <c r="CY261" s="160"/>
      <c r="CZ261" s="160"/>
      <c r="DA261" s="321"/>
      <c r="DB261" s="321"/>
      <c r="DC261" s="160"/>
      <c r="DD261" s="160"/>
      <c r="DE261" s="321"/>
      <c r="DF261" s="321"/>
      <c r="DG261" s="54"/>
      <c r="DH261" s="54"/>
      <c r="DI261" s="54"/>
      <c r="DJ261" s="321"/>
      <c r="DK261" s="321"/>
      <c r="DL261" s="54"/>
      <c r="DM261" s="321"/>
      <c r="DN261" s="160"/>
      <c r="DO261" s="321"/>
      <c r="DP261" s="963"/>
      <c r="DQ261" s="902"/>
      <c r="DR261" s="503"/>
      <c r="DS261" s="521"/>
      <c r="DT261" s="88"/>
      <c r="DU261" s="168"/>
      <c r="DV261" s="168"/>
      <c r="DW261" s="168"/>
      <c r="DX261" s="168"/>
      <c r="DY261" s="168"/>
      <c r="DZ261" s="168"/>
      <c r="EA261" s="359" t="str">
        <f t="shared" si="200"/>
        <v>229</v>
      </c>
      <c r="EB261" s="359">
        <v>229</v>
      </c>
      <c r="EC261" s="88"/>
      <c r="ED261" s="88"/>
      <c r="EE261" s="88"/>
      <c r="EF261" s="186"/>
      <c r="EG261" s="186"/>
      <c r="EH261" s="186"/>
      <c r="EI261" s="186"/>
      <c r="EJ261" s="186"/>
      <c r="EK261" s="186"/>
      <c r="EL261" s="186"/>
      <c r="EM261" s="173"/>
      <c r="EN261" s="186"/>
      <c r="EO261" s="186"/>
      <c r="EP261" s="724"/>
      <c r="EQ261" s="382" t="s">
        <v>6100</v>
      </c>
      <c r="ER261" s="382" t="s">
        <v>6100</v>
      </c>
      <c r="ES261" s="176"/>
      <c r="ET261" s="108"/>
      <c r="EU261" s="182" t="str">
        <f t="shared" si="201"/>
        <v>DOMINGO MIGUEL RODENAS SANCHEZ, ES_77564121W_sinv.pdf</v>
      </c>
    </row>
    <row r="262" spans="1:172" ht="63.75">
      <c r="A262" s="1005" t="s">
        <v>3944</v>
      </c>
      <c r="B262" s="638" t="s">
        <v>4858</v>
      </c>
      <c r="C262" s="338" t="s">
        <v>898</v>
      </c>
      <c r="D262" s="182" t="s">
        <v>3945</v>
      </c>
      <c r="E262" s="186" t="s">
        <v>3946</v>
      </c>
      <c r="F262" s="182" t="s">
        <v>899</v>
      </c>
      <c r="G262" s="182"/>
      <c r="H262" s="182"/>
      <c r="I262" s="182"/>
      <c r="J262" s="191" t="s">
        <v>4199</v>
      </c>
      <c r="K262" s="182" t="s">
        <v>7530</v>
      </c>
      <c r="L262" s="571" t="s">
        <v>3948</v>
      </c>
      <c r="M262" s="199"/>
      <c r="N262" s="847"/>
      <c r="O262" s="191"/>
      <c r="P262" s="261">
        <v>2</v>
      </c>
      <c r="Q262" s="539">
        <v>100</v>
      </c>
      <c r="R262" s="540">
        <v>400</v>
      </c>
      <c r="S262" s="338"/>
      <c r="T262" s="54"/>
      <c r="U262" s="54"/>
      <c r="V262" s="338">
        <v>0</v>
      </c>
      <c r="W262" s="338">
        <v>0</v>
      </c>
      <c r="X262" s="919">
        <v>0.72</v>
      </c>
      <c r="Y262" s="338">
        <v>0</v>
      </c>
      <c r="Z262" s="54"/>
      <c r="AA262" s="54"/>
      <c r="AB262" s="188" t="s">
        <v>4402</v>
      </c>
      <c r="AC262" s="13" t="s">
        <v>898</v>
      </c>
      <c r="AD262" s="811" t="s">
        <v>5691</v>
      </c>
      <c r="AE262" s="723">
        <v>43082</v>
      </c>
      <c r="AG262" s="419"/>
      <c r="AH262" s="927" t="s">
        <v>896</v>
      </c>
      <c r="AI262" s="63" t="s">
        <v>5763</v>
      </c>
      <c r="AJ262" s="63" t="str">
        <f t="shared" si="162"/>
        <v>NO</v>
      </c>
      <c r="AK262" s="64" t="str">
        <f>VLOOKUP(X262,aux!$G$1:$I$22,2,FALSE)</f>
        <v>zero point seven two</v>
      </c>
      <c r="AL262" s="64" t="str">
        <f>VLOOKUP(X262,aux!$G$1:$J$22,4,FALSE)</f>
        <v>null komma sieben zwei</v>
      </c>
      <c r="AM262" s="214">
        <f t="shared" si="182"/>
        <v>72</v>
      </c>
      <c r="AN262" s="214" t="str">
        <f>IF(INT(AM262)=AM262,EnglishNumber(AM262), _xlfn.CONCAT(EnglishNumber(INT(AM262)), " point ", EnglishNumber(ROUND(INT((AM262 - INT(AM262)) * 10),  0)), " ", EnglishNumber(ROUND((AM262 - INT(AM262))*100 - (INT((AM262-INT(AM262))*10)*10), 0))))</f>
        <v>seventy-two</v>
      </c>
      <c r="AO262" s="214" t="str">
        <f>IF(INT(AM262)=AM262,FctZahl_In_Worten(AM262), _xlfn.CONCAT(FctZahl_In_Worten(INT(AM262)), " komma ", FctZahl_In_Worten(ROUND(INT((AM262 - INT(AM262)) * 10),  0)), " ", FctZahl_In_Worten(ROUND((AM262 - INT(AM262))*100 - (INT((AM262-INT(AM262))*10)*10), 0))))</f>
        <v>zweiundsiebzig</v>
      </c>
      <c r="AP262" s="64" t="str">
        <f>EnglishNumber(Q262)</f>
        <v>one hundred</v>
      </c>
      <c r="AQ262" s="64" t="str">
        <f>FctZahl_In_Worten(Q262)</f>
        <v>einhundert</v>
      </c>
      <c r="AR262" s="64" t="str">
        <f>FctZahl_In_Worten(R262)</f>
        <v>vierhundert</v>
      </c>
      <c r="AS262" s="64" t="str">
        <f>EnglishNumber(V262)</f>
        <v>zero</v>
      </c>
      <c r="AT262" s="64" t="str">
        <f>EnglishNumber(W262)</f>
        <v>zero</v>
      </c>
      <c r="AU262" s="64" t="str">
        <f t="shared" si="183"/>
        <v>For</v>
      </c>
      <c r="AV262" s="49" t="str">
        <f t="shared" ref="AV262:AV293" si="202">IF(AH262="DNI","",IF((COUNTA(E262,G262))=1,CONCATENATE(E262,", ",F262),IF(COUNTA(E262,G262)=2,CONCATENATE(E262,", ",F262," and ",G262,", ",H262),"Error, there is a problem with representatives or their titles")))</f>
        <v>Mathias Rekitt, Geschäftsführer</v>
      </c>
      <c r="AW262" s="65" t="str">
        <f t="shared" si="184"/>
        <v>DE_165197469_CPA_EN</v>
      </c>
      <c r="AX262" s="65" t="str">
        <f t="shared" si="185"/>
        <v>DE_165197469_DoT_EN</v>
      </c>
      <c r="AY262" s="65" t="str">
        <f t="shared" si="186"/>
        <v>DE_165197469_Dis_EN</v>
      </c>
      <c r="AZ262" s="65" t="str">
        <f t="shared" si="187"/>
        <v>DE_165197469_CPA_DE</v>
      </c>
      <c r="BA262" s="65" t="str">
        <f t="shared" si="188"/>
        <v>DE_165197469_DoT_DE</v>
      </c>
      <c r="BB262" s="65" t="str">
        <f t="shared" si="189"/>
        <v>DE_165197469_CPA_ES</v>
      </c>
      <c r="BC262" s="215" t="str">
        <f t="shared" si="190"/>
        <v>DE_165197469_DoT_ES</v>
      </c>
      <c r="BD262" s="65" t="str">
        <f t="shared" si="191"/>
        <v>Eichsfeld Holz GmbH</v>
      </c>
      <c r="BE262" s="64" t="str">
        <f>VLOOKUP(C262,aux!$A$1:$B$260,2,FALSE)</f>
        <v>Germany</v>
      </c>
      <c r="BF262" s="64" t="str">
        <f>VLOOKUP(C262,aux!$A$1:$C$260,3,FALSE)</f>
        <v>Deutschland</v>
      </c>
      <c r="BG262" s="66" t="str">
        <f t="shared" si="192"/>
        <v>represented by  Mathias Rekitt, Geschäftsführer</v>
      </c>
      <c r="BH262" s="66" t="str">
        <f t="shared" si="163"/>
        <v>representado por Mathias Rekitt, Geschäftsführer</v>
      </c>
      <c r="BI262" s="119">
        <f t="shared" si="193"/>
        <v>1</v>
      </c>
      <c r="BJ262" s="119" t="str">
        <f t="shared" si="180"/>
        <v/>
      </c>
      <c r="BK262" s="119" t="str">
        <f t="shared" si="181"/>
        <v/>
      </c>
      <c r="BL262" s="66" t="str">
        <f t="shared" si="164"/>
        <v/>
      </c>
      <c r="BM262" s="66" t="str">
        <f t="shared" si="165"/>
        <v/>
      </c>
      <c r="BN262" s="66" t="str">
        <f t="shared" si="166"/>
        <v/>
      </c>
      <c r="BO262" s="66" t="str">
        <f t="shared" si="167"/>
        <v/>
      </c>
      <c r="BP262" s="216" t="str">
        <f>VLOOKUP(X262,aux!$G$1:$I$22,3,FALSE)</f>
        <v>cero coma siete dos</v>
      </c>
      <c r="BQ262" s="66" t="str">
        <f t="shared" si="168"/>
        <v>Por</v>
      </c>
      <c r="BR262" s="66" t="str">
        <f>VLOOKUP(C262,aux!$D$1:$E$307,2,FALSE)</f>
        <v>Alemania</v>
      </c>
      <c r="BS262" s="66" t="str">
        <f t="shared" si="169"/>
        <v>Ciento</v>
      </c>
      <c r="BT262" s="66" t="str">
        <f t="shared" si="170"/>
        <v>Cero</v>
      </c>
      <c r="BU262" s="66" t="str">
        <f t="shared" si="171"/>
        <v>Cero</v>
      </c>
      <c r="BV262" s="137"/>
      <c r="BW262" s="51"/>
      <c r="BX262" s="315"/>
      <c r="BY262" s="148"/>
      <c r="BZ262" s="315"/>
      <c r="CA262" s="1112"/>
      <c r="CB262" s="353">
        <v>43059</v>
      </c>
      <c r="CC262" s="353">
        <v>43062</v>
      </c>
      <c r="CD262" s="434"/>
      <c r="CE262" s="353">
        <v>43062</v>
      </c>
      <c r="CF262" s="434"/>
      <c r="CG262" s="353">
        <v>43076</v>
      </c>
      <c r="CH262" s="497"/>
      <c r="CI262" s="155"/>
      <c r="CJ262" s="54"/>
      <c r="CK262" s="54"/>
      <c r="CL262" s="102" t="str">
        <f t="shared" si="194"/>
        <v>Eichsfeld Holz GmbH_ DE_165197469_DOT_DE_2sig</v>
      </c>
      <c r="CM262" s="102" t="str">
        <f t="shared" si="195"/>
        <v>Eichsfeld Holz GmbH_DE_165197469_CPA_DE_2sig</v>
      </c>
      <c r="CN262" s="102" t="str">
        <f t="shared" si="196"/>
        <v>Eichsfeld Holz GmbH_ DE_165197469_DOT_DE_2sig_stamped</v>
      </c>
      <c r="CO262" s="102" t="str">
        <f t="shared" si="197"/>
        <v>Eichsfeld Holz GmbH_DE_165197469_DOT_DE_o</v>
      </c>
      <c r="CP262" s="102" t="str">
        <f t="shared" si="198"/>
        <v>Eichsfeld Holz GmbH_DE_165197469_DOT_DE_o_stamped</v>
      </c>
      <c r="CQ262" s="102" t="str">
        <f t="shared" si="199"/>
        <v>Eichsfeld Holz GmbH_DE_165197469_powers</v>
      </c>
      <c r="CR262" s="54"/>
      <c r="CS262" s="54"/>
      <c r="CT262" s="54"/>
      <c r="CU262" s="148">
        <f t="shared" si="179"/>
        <v>0</v>
      </c>
      <c r="CV262" s="54"/>
      <c r="CW262" s="54"/>
      <c r="CX262" s="124"/>
      <c r="CY262" s="160"/>
      <c r="CZ262" s="160"/>
      <c r="DA262" s="321"/>
      <c r="DB262" s="321"/>
      <c r="DC262" s="160"/>
      <c r="DD262" s="160"/>
      <c r="DE262" s="321"/>
      <c r="DF262" s="321"/>
      <c r="DG262" s="54"/>
      <c r="DH262" s="54"/>
      <c r="DI262" s="54"/>
      <c r="DJ262" s="321"/>
      <c r="DK262" s="321"/>
      <c r="DL262" s="54"/>
      <c r="DM262" s="321"/>
      <c r="DN262" s="160"/>
      <c r="DO262" s="321"/>
      <c r="DP262" s="963"/>
      <c r="DQ262" s="902"/>
      <c r="DR262" s="503"/>
      <c r="DS262" s="521"/>
      <c r="DT262" s="88"/>
      <c r="DU262" s="168"/>
      <c r="DV262" s="168"/>
      <c r="DW262" s="168"/>
      <c r="DX262" s="168"/>
      <c r="DY262" s="168"/>
      <c r="DZ262" s="168"/>
      <c r="EA262" s="359" t="str">
        <f t="shared" si="200"/>
        <v>230</v>
      </c>
      <c r="EB262" s="359">
        <v>230</v>
      </c>
      <c r="EC262" s="88"/>
      <c r="ED262" s="88"/>
      <c r="EE262" s="88"/>
      <c r="EF262" s="186" t="s">
        <v>4264</v>
      </c>
      <c r="EG262" s="186" t="s">
        <v>3944</v>
      </c>
      <c r="EH262" s="186" t="s">
        <v>3946</v>
      </c>
      <c r="EI262" s="186" t="s">
        <v>5016</v>
      </c>
      <c r="EJ262" s="186" t="s">
        <v>5017</v>
      </c>
      <c r="EK262" s="186">
        <v>0</v>
      </c>
      <c r="EL262" s="186" t="s">
        <v>5018</v>
      </c>
      <c r="EM262" s="173">
        <v>37327</v>
      </c>
      <c r="EN262" s="173">
        <v>0</v>
      </c>
      <c r="EO262" s="173">
        <v>0</v>
      </c>
      <c r="EP262" s="950" t="s">
        <v>3947</v>
      </c>
      <c r="EQ262" s="182" t="s">
        <v>6086</v>
      </c>
      <c r="ER262" s="182" t="s">
        <v>6137</v>
      </c>
      <c r="ES262" s="258"/>
      <c r="ET262" s="108"/>
      <c r="EU262" s="182" t="str">
        <f t="shared" si="201"/>
        <v>Eichsfeld Holz GmbH, DE_165197469_sinv.pdf</v>
      </c>
    </row>
    <row r="263" spans="1:172" ht="76.5">
      <c r="A263" s="1017" t="s">
        <v>4490</v>
      </c>
      <c r="B263" s="438" t="s">
        <v>4926</v>
      </c>
      <c r="C263" s="338" t="s">
        <v>898</v>
      </c>
      <c r="D263" s="202" t="s">
        <v>4499</v>
      </c>
      <c r="E263" s="438" t="s">
        <v>3951</v>
      </c>
      <c r="F263" s="202" t="s">
        <v>5482</v>
      </c>
      <c r="G263" s="182"/>
      <c r="H263" s="182"/>
      <c r="I263" s="182"/>
      <c r="J263" s="182" t="s">
        <v>4500</v>
      </c>
      <c r="K263" s="182" t="s">
        <v>3952</v>
      </c>
      <c r="L263" s="571" t="s">
        <v>3953</v>
      </c>
      <c r="N263" s="849"/>
      <c r="O263" s="182"/>
      <c r="P263" s="261">
        <v>0</v>
      </c>
      <c r="Q263" s="539">
        <v>0</v>
      </c>
      <c r="R263" s="540">
        <v>0</v>
      </c>
      <c r="S263" s="338"/>
      <c r="T263" s="168"/>
      <c r="U263" s="168"/>
      <c r="V263" s="338">
        <v>0</v>
      </c>
      <c r="W263" s="338">
        <v>0</v>
      </c>
      <c r="X263" s="919">
        <v>0.72</v>
      </c>
      <c r="Y263" s="338">
        <v>0</v>
      </c>
      <c r="Z263" s="168"/>
      <c r="AA263" s="168"/>
      <c r="AB263" s="186" t="s">
        <v>4502</v>
      </c>
      <c r="AC263" s="13" t="s">
        <v>898</v>
      </c>
      <c r="AD263" s="811" t="s">
        <v>5691</v>
      </c>
      <c r="AE263" s="723">
        <v>43082</v>
      </c>
      <c r="AG263" s="419"/>
      <c r="AH263" s="927" t="s">
        <v>896</v>
      </c>
      <c r="AI263" s="63" t="s">
        <v>5763</v>
      </c>
      <c r="AJ263" s="63" t="str">
        <f t="shared" si="162"/>
        <v>NO</v>
      </c>
      <c r="AK263" s="64" t="str">
        <f>VLOOKUP(X263,aux!$G$1:$I$22,2,FALSE)</f>
        <v>zero point seven two</v>
      </c>
      <c r="AL263" s="64" t="str">
        <f>VLOOKUP(X263,aux!$G$1:$J$22,4,FALSE)</f>
        <v>null komma sieben zwei</v>
      </c>
      <c r="AM263" s="214">
        <f t="shared" si="182"/>
        <v>72</v>
      </c>
      <c r="AN263" s="214" t="str">
        <f>IF(INT(AM263)=AM263,EnglishNumber(AM263), _xlfn.CONCAT(EnglishNumber(INT(AM263)), " point ", EnglishNumber(ROUND(INT((AM263 - INT(AM263)) * 10),  0)), " ", EnglishNumber(ROUND((AM263 - INT(AM263))*100 - (INT((AM263-INT(AM263))*10)*10), 0))))</f>
        <v>seventy-two</v>
      </c>
      <c r="AO263" s="214" t="str">
        <f>IF(INT(AM263)=AM263,FctZahl_In_Worten(AM263), _xlfn.CONCAT(FctZahl_In_Worten(INT(AM263)), " komma ", FctZahl_In_Worten(ROUND(INT((AM263 - INT(AM263)) * 10),  0)), " ", FctZahl_In_Worten(ROUND((AM263 - INT(AM263))*100 - (INT((AM263-INT(AM263))*10)*10), 0))))</f>
        <v>zweiundsiebzig</v>
      </c>
      <c r="AP263" s="64" t="str">
        <f>EnglishNumber(Q263)</f>
        <v>zero</v>
      </c>
      <c r="AQ263" s="64" t="str">
        <f>FctZahl_In_Worten(Q263)</f>
        <v>null</v>
      </c>
      <c r="AR263" s="64" t="str">
        <f>FctZahl_In_Worten(R263)</f>
        <v>null</v>
      </c>
      <c r="AS263" s="64" t="str">
        <f>EnglishNumber(V263)</f>
        <v>zero</v>
      </c>
      <c r="AT263" s="64" t="str">
        <f>EnglishNumber(W263)</f>
        <v>zero</v>
      </c>
      <c r="AU263" s="64" t="str">
        <f t="shared" si="183"/>
        <v>For</v>
      </c>
      <c r="AV263" s="49" t="str">
        <f t="shared" si="202"/>
        <v>Max Roggemann, Geschäftsführer der Komplementärin, der Jürgen Roggemann GmbH</v>
      </c>
      <c r="AW263" s="65" t="str">
        <f t="shared" si="184"/>
        <v>DE_814310994_CPA_EN</v>
      </c>
      <c r="AX263" s="65" t="str">
        <f t="shared" si="185"/>
        <v>DE_814310994_DoT_EN</v>
      </c>
      <c r="AY263" s="65" t="str">
        <f t="shared" si="186"/>
        <v>DE_814310994_Dis_EN</v>
      </c>
      <c r="AZ263" s="65" t="str">
        <f t="shared" si="187"/>
        <v>DE_814310994_CPA_DE</v>
      </c>
      <c r="BA263" s="65" t="str">
        <f t="shared" si="188"/>
        <v>DE_814310994_DoT_DE</v>
      </c>
      <c r="BB263" s="65" t="str">
        <f t="shared" si="189"/>
        <v>DE_814310994_CPA_ES</v>
      </c>
      <c r="BC263" s="215" t="str">
        <f t="shared" si="190"/>
        <v>DE_814310994_DoT_ES</v>
      </c>
      <c r="BD263" s="65" t="str">
        <f t="shared" si="191"/>
        <v>Engelhard &amp; Flatscher GmbH &amp; Co KG</v>
      </c>
      <c r="BE263" s="64" t="str">
        <f>VLOOKUP(C263,aux!$A$1:$B$260,2,FALSE)</f>
        <v>Germany</v>
      </c>
      <c r="BF263" s="64" t="str">
        <f>VLOOKUP(C263,aux!$A$1:$C$260,3,FALSE)</f>
        <v>Deutschland</v>
      </c>
      <c r="BG263" s="66" t="str">
        <f t="shared" si="192"/>
        <v>represented by  Max Roggemann, Geschäftsführer der Komplementärin, der Jürgen Roggemann GmbH</v>
      </c>
      <c r="BH263" s="66" t="str">
        <f t="shared" si="163"/>
        <v>representado por Max Roggemann, Geschäftsführer der Komplementärin, der Jürgen Roggemann GmbH</v>
      </c>
      <c r="BI263" s="119">
        <f t="shared" si="193"/>
        <v>1</v>
      </c>
      <c r="BJ263" s="119" t="str">
        <f t="shared" si="180"/>
        <v/>
      </c>
      <c r="BK263" s="119" t="str">
        <f t="shared" si="181"/>
        <v/>
      </c>
      <c r="BL263" s="66" t="str">
        <f t="shared" si="164"/>
        <v/>
      </c>
      <c r="BM263" s="66" t="str">
        <f t="shared" si="165"/>
        <v/>
      </c>
      <c r="BN263" s="66" t="str">
        <f t="shared" si="166"/>
        <v/>
      </c>
      <c r="BO263" s="66" t="str">
        <f t="shared" si="167"/>
        <v/>
      </c>
      <c r="BP263" s="216" t="str">
        <f>VLOOKUP(X263,aux!$G$1:$I$22,3,FALSE)</f>
        <v>cero coma siete dos</v>
      </c>
      <c r="BQ263" s="66" t="str">
        <f t="shared" si="168"/>
        <v>Por</v>
      </c>
      <c r="BR263" s="66" t="str">
        <f>VLOOKUP(C263,aux!$D$1:$E$307,2,FALSE)</f>
        <v>Alemania</v>
      </c>
      <c r="BS263" s="66" t="str">
        <f t="shared" si="169"/>
        <v>Cero</v>
      </c>
      <c r="BT263" s="66" t="str">
        <f t="shared" si="170"/>
        <v>Cero</v>
      </c>
      <c r="BU263" s="66" t="str">
        <f t="shared" si="171"/>
        <v>Cero</v>
      </c>
      <c r="BV263" s="137"/>
      <c r="BW263" s="51"/>
      <c r="BX263" s="315"/>
      <c r="BY263" s="148"/>
      <c r="BZ263" s="315"/>
      <c r="CA263" s="1112"/>
      <c r="CB263" s="353">
        <v>43066</v>
      </c>
      <c r="CC263" s="805">
        <v>43070</v>
      </c>
      <c r="CD263" s="434"/>
      <c r="CE263" s="353">
        <v>43070</v>
      </c>
      <c r="CF263" s="434"/>
      <c r="CG263" s="353">
        <v>43076</v>
      </c>
      <c r="CH263" s="497"/>
      <c r="CI263" s="155"/>
      <c r="CJ263" s="168"/>
      <c r="CK263" s="168"/>
      <c r="CL263" s="102" t="str">
        <f t="shared" si="194"/>
        <v>Engelhard &amp; Flatscher GmbH &amp; Co KG_ DE_814310994_DOT_DE_2sig</v>
      </c>
      <c r="CM263" s="102" t="str">
        <f t="shared" si="195"/>
        <v>Engelhard &amp; Flatscher GmbH &amp; Co KG_DE_814310994_CPA_DE_2sig</v>
      </c>
      <c r="CN263" s="102" t="str">
        <f t="shared" si="196"/>
        <v>Engelhard &amp; Flatscher GmbH &amp; Co KG_ DE_814310994_DOT_DE_2sig_stamped</v>
      </c>
      <c r="CO263" s="102" t="str">
        <f t="shared" si="197"/>
        <v>Engelhard &amp; Flatscher GmbH &amp; Co KG_DE_814310994_DOT_DE_o</v>
      </c>
      <c r="CP263" s="102" t="str">
        <f t="shared" si="198"/>
        <v>Engelhard &amp; Flatscher GmbH &amp; Co KG_DE_814310994_DOT_DE_o_stamped</v>
      </c>
      <c r="CQ263" s="102" t="str">
        <f t="shared" si="199"/>
        <v>Engelhard &amp; Flatscher GmbH &amp; Co KG_DE_814310994_powers</v>
      </c>
      <c r="CR263" s="168"/>
      <c r="CS263" s="168"/>
      <c r="CT263" s="168"/>
      <c r="CU263" s="148">
        <f t="shared" si="179"/>
        <v>0</v>
      </c>
      <c r="CV263" s="168"/>
      <c r="CW263" s="168"/>
      <c r="CX263" s="252"/>
      <c r="CY263" s="251"/>
      <c r="CZ263" s="251"/>
      <c r="DA263" s="324"/>
      <c r="DB263" s="324"/>
      <c r="DC263" s="251"/>
      <c r="DD263" s="251"/>
      <c r="DE263" s="324"/>
      <c r="DF263" s="324"/>
      <c r="DG263" s="168"/>
      <c r="DH263" s="168"/>
      <c r="DI263" s="168"/>
      <c r="DJ263" s="324"/>
      <c r="DK263" s="324"/>
      <c r="DL263" s="168"/>
      <c r="DM263" s="324"/>
      <c r="DN263" s="251"/>
      <c r="DO263" s="324"/>
      <c r="DP263" s="338"/>
      <c r="DQ263" s="902"/>
      <c r="DR263" s="503"/>
      <c r="DS263" s="88"/>
      <c r="DT263" s="88"/>
      <c r="DU263" s="168"/>
      <c r="DV263" s="168"/>
      <c r="DW263" s="168"/>
      <c r="DX263" s="168"/>
      <c r="DY263" s="168"/>
      <c r="DZ263" s="168"/>
      <c r="EA263" s="359" t="str">
        <f t="shared" si="200"/>
        <v>231</v>
      </c>
      <c r="EB263" s="359">
        <v>231</v>
      </c>
      <c r="EC263" s="88"/>
      <c r="ED263" s="88"/>
      <c r="EE263" s="88"/>
      <c r="EF263" s="186" t="s">
        <v>4264</v>
      </c>
      <c r="EG263" s="186" t="s">
        <v>4490</v>
      </c>
      <c r="EH263" s="186" t="s">
        <v>4562</v>
      </c>
      <c r="EI263" s="186" t="s">
        <v>5022</v>
      </c>
      <c r="EJ263" s="186">
        <v>3</v>
      </c>
      <c r="EK263" s="186">
        <v>0</v>
      </c>
      <c r="EL263" s="186" t="s">
        <v>5023</v>
      </c>
      <c r="EM263" s="173">
        <v>0</v>
      </c>
      <c r="EN263" s="173">
        <v>0</v>
      </c>
      <c r="EO263" s="173">
        <v>0</v>
      </c>
      <c r="EP263" s="950">
        <v>0</v>
      </c>
      <c r="EQ263" s="399" t="s">
        <v>6095</v>
      </c>
      <c r="ER263" s="399" t="s">
        <v>6114</v>
      </c>
      <c r="ES263" s="399"/>
      <c r="ET263" s="108"/>
      <c r="EU263" s="182" t="str">
        <f t="shared" si="201"/>
        <v>Engelhard &amp; Flatscher GmbH &amp; Co. KG, DE_814310994_sinv.pdf</v>
      </c>
    </row>
    <row r="264" spans="1:172" ht="76.5">
      <c r="A264" s="1005" t="s">
        <v>3949</v>
      </c>
      <c r="B264" s="638" t="s">
        <v>4859</v>
      </c>
      <c r="C264" s="338" t="s">
        <v>898</v>
      </c>
      <c r="D264" s="182" t="s">
        <v>3950</v>
      </c>
      <c r="E264" s="186" t="s">
        <v>3951</v>
      </c>
      <c r="F264" s="182" t="s">
        <v>899</v>
      </c>
      <c r="G264" s="182"/>
      <c r="H264" s="182"/>
      <c r="I264" s="182" t="s">
        <v>4555</v>
      </c>
      <c r="J264" s="191" t="s">
        <v>4200</v>
      </c>
      <c r="K264" s="182" t="s">
        <v>3952</v>
      </c>
      <c r="L264" s="571" t="s">
        <v>3953</v>
      </c>
      <c r="M264" s="199"/>
      <c r="N264" s="847"/>
      <c r="O264" s="191"/>
      <c r="P264" s="261">
        <v>111</v>
      </c>
      <c r="Q264" s="539">
        <v>1000</v>
      </c>
      <c r="R264" s="540">
        <v>5000</v>
      </c>
      <c r="S264" s="338"/>
      <c r="T264" s="54"/>
      <c r="U264" s="54"/>
      <c r="V264" s="338">
        <v>0</v>
      </c>
      <c r="W264" s="338">
        <v>0</v>
      </c>
      <c r="X264" s="919">
        <v>0.72</v>
      </c>
      <c r="Y264" s="338">
        <v>0</v>
      </c>
      <c r="Z264" s="54"/>
      <c r="AA264" s="54"/>
      <c r="AB264" s="188" t="s">
        <v>4402</v>
      </c>
      <c r="AC264" s="13" t="s">
        <v>898</v>
      </c>
      <c r="AD264" s="811" t="s">
        <v>5691</v>
      </c>
      <c r="AE264" s="723">
        <v>43082</v>
      </c>
      <c r="AG264" s="419"/>
      <c r="AH264" s="927" t="s">
        <v>896</v>
      </c>
      <c r="AI264" s="63" t="s">
        <v>5763</v>
      </c>
      <c r="AJ264" s="63" t="str">
        <f t="shared" si="162"/>
        <v>NO</v>
      </c>
      <c r="AK264" s="64" t="str">
        <f>VLOOKUP(X264,aux!$G$1:$I$22,2,FALSE)</f>
        <v>zero point seven two</v>
      </c>
      <c r="AL264" s="64" t="str">
        <f>VLOOKUP(X264,aux!$G$1:$J$22,4,FALSE)</f>
        <v>null komma sieben zwei</v>
      </c>
      <c r="AM264" s="214">
        <f t="shared" si="182"/>
        <v>72</v>
      </c>
      <c r="AN264" s="214" t="str">
        <f>IF(INT(AM264)=AM264,EnglishNumber(AM264), _xlfn.CONCAT(EnglishNumber(INT(AM264)), " point ", EnglishNumber(ROUND(INT((AM264 - INT(AM264)) * 10),  0)), " ", EnglishNumber(ROUND((AM264 - INT(AM264))*100 - (INT((AM264-INT(AM264))*10)*10), 0))))</f>
        <v>seventy-two</v>
      </c>
      <c r="AO264" s="214" t="str">
        <f>IF(INT(AM264)=AM264,FctZahl_In_Worten(AM264), _xlfn.CONCAT(FctZahl_In_Worten(INT(AM264)), " komma ", FctZahl_In_Worten(ROUND(INT((AM264 - INT(AM264)) * 10),  0)), " ", FctZahl_In_Worten(ROUND((AM264 - INT(AM264))*100 - (INT((AM264-INT(AM264))*10)*10), 0))))</f>
        <v>zweiundsiebzig</v>
      </c>
      <c r="AP264" s="64" t="str">
        <f>EnglishNumber(Q264)</f>
        <v>one thousand</v>
      </c>
      <c r="AQ264" s="64" t="str">
        <f>FctZahl_In_Worten(Q264)</f>
        <v>eintausend</v>
      </c>
      <c r="AR264" s="64" t="str">
        <f>FctZahl_In_Worten(R264)</f>
        <v>fünftausend</v>
      </c>
      <c r="AS264" s="64" t="str">
        <f>EnglishNumber(V264)</f>
        <v>zero</v>
      </c>
      <c r="AT264" s="64" t="str">
        <f>EnglishNumber(W264)</f>
        <v>zero</v>
      </c>
      <c r="AU264" s="64" t="str">
        <f t="shared" si="183"/>
        <v>For</v>
      </c>
      <c r="AV264" s="49" t="str">
        <f t="shared" si="202"/>
        <v>Max Roggemann, Geschäftsführer</v>
      </c>
      <c r="AW264" s="65" t="str">
        <f t="shared" si="184"/>
        <v>DE_114626580_CPA_EN</v>
      </c>
      <c r="AX264" s="65" t="str">
        <f t="shared" si="185"/>
        <v>DE_114626580_DoT_EN</v>
      </c>
      <c r="AY264" s="65" t="str">
        <f t="shared" si="186"/>
        <v>DE_114626580_Dis_EN</v>
      </c>
      <c r="AZ264" s="65" t="str">
        <f t="shared" si="187"/>
        <v>DE_114626580_CPA_DE</v>
      </c>
      <c r="BA264" s="65" t="str">
        <f t="shared" si="188"/>
        <v>DE_114626580_DoT_DE</v>
      </c>
      <c r="BB264" s="65" t="str">
        <f t="shared" si="189"/>
        <v>DE_114626580_CPA_ES</v>
      </c>
      <c r="BC264" s="215" t="str">
        <f t="shared" si="190"/>
        <v>DE_114626580_DoT_ES</v>
      </c>
      <c r="BD264" s="65" t="str">
        <f t="shared" si="191"/>
        <v>Enno Roggemann GmbH &amp; Co KG</v>
      </c>
      <c r="BE264" s="64" t="str">
        <f>VLOOKUP(C264,aux!$A$1:$B$260,2,FALSE)</f>
        <v>Germany</v>
      </c>
      <c r="BF264" s="64" t="str">
        <f>VLOOKUP(C264,aux!$A$1:$C$260,3,FALSE)</f>
        <v>Deutschland</v>
      </c>
      <c r="BG264" s="66" t="str">
        <f t="shared" si="192"/>
        <v>represented by  Max Roggemann, Geschäftsführer</v>
      </c>
      <c r="BH264" s="66" t="str">
        <f t="shared" si="163"/>
        <v>representado por Max Roggemann, Geschäftsführer</v>
      </c>
      <c r="BI264" s="119">
        <f t="shared" si="193"/>
        <v>1</v>
      </c>
      <c r="BJ264" s="119" t="str">
        <f t="shared" si="180"/>
        <v/>
      </c>
      <c r="BK264" s="119" t="str">
        <f t="shared" si="181"/>
        <v>and its</v>
      </c>
      <c r="BL264" s="66" t="str">
        <f t="shared" si="164"/>
        <v/>
      </c>
      <c r="BM264" s="66" t="str">
        <f t="shared" si="165"/>
        <v>und</v>
      </c>
      <c r="BN264" s="66" t="str">
        <f t="shared" si="166"/>
        <v/>
      </c>
      <c r="BO264" s="66" t="str">
        <f t="shared" si="167"/>
        <v>y su</v>
      </c>
      <c r="BP264" s="216" t="str">
        <f>VLOOKUP(X264,aux!$G$1:$I$22,3,FALSE)</f>
        <v>cero coma siete dos</v>
      </c>
      <c r="BQ264" s="66" t="str">
        <f t="shared" si="168"/>
        <v>Por</v>
      </c>
      <c r="BR264" s="66" t="str">
        <f>VLOOKUP(C264,aux!$D$1:$E$307,2,FALSE)</f>
        <v>Alemania</v>
      </c>
      <c r="BS264" s="66" t="str">
        <f t="shared" si="169"/>
        <v>Un Mil</v>
      </c>
      <c r="BT264" s="66" t="str">
        <f t="shared" si="170"/>
        <v>Cero</v>
      </c>
      <c r="BU264" s="66" t="str">
        <f t="shared" si="171"/>
        <v>Cero</v>
      </c>
      <c r="BV264" s="137"/>
      <c r="BW264" s="51"/>
      <c r="BX264" s="315"/>
      <c r="BY264" s="148"/>
      <c r="BZ264" s="315"/>
      <c r="CA264" s="1112"/>
      <c r="CB264" s="353">
        <v>43059</v>
      </c>
      <c r="CC264" s="805">
        <v>43070</v>
      </c>
      <c r="CD264" s="434"/>
      <c r="CE264" s="805">
        <v>43070</v>
      </c>
      <c r="CF264" s="434"/>
      <c r="CG264" s="353">
        <v>43076</v>
      </c>
      <c r="CH264" s="497"/>
      <c r="CI264" s="155"/>
      <c r="CJ264" s="54"/>
      <c r="CK264" s="54"/>
      <c r="CL264" s="102" t="str">
        <f t="shared" si="194"/>
        <v>Enno Roggemann GmbH &amp; Co KG_ DE_114626580_DOT_DE_2sig</v>
      </c>
      <c r="CM264" s="102" t="str">
        <f t="shared" si="195"/>
        <v>Enno Roggemann GmbH &amp; Co KG_DE_114626580_CPA_DE_2sig</v>
      </c>
      <c r="CN264" s="102" t="str">
        <f t="shared" si="196"/>
        <v>Enno Roggemann GmbH &amp; Co KG_ DE_114626580_DOT_DE_2sig_stamped</v>
      </c>
      <c r="CO264" s="102" t="str">
        <f t="shared" si="197"/>
        <v>Enno Roggemann GmbH &amp; Co KG_DE_114626580_DOT_DE_o</v>
      </c>
      <c r="CP264" s="102" t="str">
        <f t="shared" si="198"/>
        <v>Enno Roggemann GmbH &amp; Co KG_DE_114626580_DOT_DE_o_stamped</v>
      </c>
      <c r="CQ264" s="102" t="str">
        <f t="shared" si="199"/>
        <v>Enno Roggemann GmbH &amp; Co KG_DE_114626580_powers</v>
      </c>
      <c r="CR264" s="54"/>
      <c r="CS264" s="54"/>
      <c r="CT264" s="54"/>
      <c r="CU264" s="148">
        <f t="shared" si="179"/>
        <v>0</v>
      </c>
      <c r="CV264" s="54"/>
      <c r="CW264" s="54"/>
      <c r="CX264" s="124"/>
      <c r="CY264" s="160"/>
      <c r="CZ264" s="160"/>
      <c r="DA264" s="321"/>
      <c r="DB264" s="321"/>
      <c r="DC264" s="160"/>
      <c r="DD264" s="160"/>
      <c r="DE264" s="321"/>
      <c r="DF264" s="321"/>
      <c r="DG264" s="54"/>
      <c r="DH264" s="54"/>
      <c r="DI264" s="54"/>
      <c r="DJ264" s="321"/>
      <c r="DK264" s="321"/>
      <c r="DL264" s="54"/>
      <c r="DM264" s="321"/>
      <c r="DN264" s="160"/>
      <c r="DO264" s="321"/>
      <c r="DP264" s="963"/>
      <c r="DQ264" s="902"/>
      <c r="DR264" s="503"/>
      <c r="DS264" s="521"/>
      <c r="DT264" s="88"/>
      <c r="DU264" s="168"/>
      <c r="DV264" s="168"/>
      <c r="DW264" s="168"/>
      <c r="DX264" s="168"/>
      <c r="DY264" s="168"/>
      <c r="DZ264" s="168"/>
      <c r="EA264" s="359" t="str">
        <f t="shared" si="200"/>
        <v>232</v>
      </c>
      <c r="EB264" s="359">
        <v>232</v>
      </c>
      <c r="EC264" s="88"/>
      <c r="ED264" s="88"/>
      <c r="EE264" s="88"/>
      <c r="EF264" s="186" t="s">
        <v>4264</v>
      </c>
      <c r="EG264" s="186" t="s">
        <v>3949</v>
      </c>
      <c r="EH264" s="186" t="s">
        <v>4562</v>
      </c>
      <c r="EI264" s="186" t="s">
        <v>4563</v>
      </c>
      <c r="EJ264" s="186">
        <v>4</v>
      </c>
      <c r="EK264" s="186">
        <v>0</v>
      </c>
      <c r="EL264" s="186" t="s">
        <v>4564</v>
      </c>
      <c r="EM264" s="173">
        <v>28197</v>
      </c>
      <c r="EN264" s="173">
        <v>0</v>
      </c>
      <c r="EO264" s="173">
        <v>0</v>
      </c>
      <c r="EP264" s="950" t="s">
        <v>3952</v>
      </c>
      <c r="EQ264" s="258" t="s">
        <v>6095</v>
      </c>
      <c r="ER264" s="258" t="s">
        <v>6114</v>
      </c>
      <c r="ES264" s="258"/>
      <c r="ET264" s="108"/>
      <c r="EU264" s="182" t="str">
        <f t="shared" si="201"/>
        <v>Enno Roggemann GmbH &amp; Co. KG, DE_114626580_sinv.pdf</v>
      </c>
    </row>
    <row r="265" spans="1:172" ht="84">
      <c r="A265" s="1009" t="s">
        <v>3949</v>
      </c>
      <c r="B265" s="638" t="s">
        <v>4602</v>
      </c>
      <c r="C265" s="338" t="s">
        <v>898</v>
      </c>
      <c r="D265" s="182" t="s">
        <v>4554</v>
      </c>
      <c r="E265" s="186" t="s">
        <v>3951</v>
      </c>
      <c r="F265" s="182" t="s">
        <v>4561</v>
      </c>
      <c r="G265" s="182"/>
      <c r="H265" s="182"/>
      <c r="I265" s="182" t="s">
        <v>4555</v>
      </c>
      <c r="J265" s="191" t="s">
        <v>4200</v>
      </c>
      <c r="K265" s="182" t="s">
        <v>3952</v>
      </c>
      <c r="L265" s="571" t="s">
        <v>3953</v>
      </c>
      <c r="N265" s="849"/>
      <c r="O265" s="182"/>
      <c r="P265" s="261">
        <v>0</v>
      </c>
      <c r="Q265" s="261">
        <v>10</v>
      </c>
      <c r="R265" s="261">
        <v>0</v>
      </c>
      <c r="S265" s="338"/>
      <c r="T265" s="54"/>
      <c r="U265" s="54"/>
      <c r="V265" s="338">
        <v>0</v>
      </c>
      <c r="W265" s="338">
        <v>0</v>
      </c>
      <c r="X265" s="919">
        <v>0.72</v>
      </c>
      <c r="Y265" s="338">
        <v>0</v>
      </c>
      <c r="Z265" s="54"/>
      <c r="AA265" s="54"/>
      <c r="AB265" s="186" t="s">
        <v>4502</v>
      </c>
      <c r="AC265" s="13" t="s">
        <v>898</v>
      </c>
      <c r="AD265" s="811" t="s">
        <v>5691</v>
      </c>
      <c r="AE265" s="723">
        <v>43082</v>
      </c>
      <c r="AG265" s="419"/>
      <c r="AH265" s="927" t="s">
        <v>896</v>
      </c>
      <c r="AI265" s="63" t="s">
        <v>5763</v>
      </c>
      <c r="AJ265" s="63" t="str">
        <f t="shared" si="162"/>
        <v>NO</v>
      </c>
      <c r="AK265" s="64" t="str">
        <f>VLOOKUP(X265,aux!$G$1:$I$22,2,FALSE)</f>
        <v>zero point seven two</v>
      </c>
      <c r="AL265" s="64" t="str">
        <f>VLOOKUP(X265,aux!$G$1:$J$22,4,FALSE)</f>
        <v>null komma sieben zwei</v>
      </c>
      <c r="AM265" s="214">
        <f t="shared" si="182"/>
        <v>72</v>
      </c>
      <c r="AN265" s="214" t="str">
        <f>IF(INT(AM265)=AM265,EnglishNumber(AM265), _xlfn.CONCAT(EnglishNumber(INT(AM265)), " point ", EnglishNumber(ROUND(INT((AM265 - INT(AM265)) * 10),  0)), " ", EnglishNumber(ROUND((AM265 - INT(AM265))*100 - (INT((AM265-INT(AM265))*10)*10), 0))))</f>
        <v>seventy-two</v>
      </c>
      <c r="AO265" s="214" t="str">
        <f>IF(INT(AM265)=AM265,FctZahl_In_Worten(AM265), _xlfn.CONCAT(FctZahl_In_Worten(INT(AM265)), " komma ", FctZahl_In_Worten(ROUND(INT((AM265 - INT(AM265)) * 10),  0)), " ", FctZahl_In_Worten(ROUND((AM265 - INT(AM265))*100 - (INT((AM265-INT(AM265))*10)*10), 0))))</f>
        <v>zweiundsiebzig</v>
      </c>
      <c r="AP265" s="64" t="str">
        <f>EnglishNumber(Q265)</f>
        <v>ten</v>
      </c>
      <c r="AQ265" s="64" t="str">
        <f>FctZahl_In_Worten(Q265)</f>
        <v>zehn</v>
      </c>
      <c r="AR265" s="64" t="str">
        <f>FctZahl_In_Worten(R265)</f>
        <v>null</v>
      </c>
      <c r="AS265" s="64" t="str">
        <f>EnglishNumber(V265)</f>
        <v>zero</v>
      </c>
      <c r="AT265" s="64" t="str">
        <f>EnglishNumber(W265)</f>
        <v>zero</v>
      </c>
      <c r="AU265" s="64" t="str">
        <f t="shared" si="183"/>
        <v>For</v>
      </c>
      <c r="AV265" s="49" t="str">
        <f t="shared" si="202"/>
        <v xml:space="preserve">Max Roggemann, Geschäftsführer der Komplementärin, der Jürgen Roggemann GmbH, </v>
      </c>
      <c r="AW265" s="65" t="str">
        <f t="shared" si="184"/>
        <v>DE_180116171_CPA_EN</v>
      </c>
      <c r="AX265" s="65" t="str">
        <f t="shared" si="185"/>
        <v>DE_180116171_DoT_EN</v>
      </c>
      <c r="AY265" s="65" t="str">
        <f t="shared" si="186"/>
        <v>DE_180116171_Dis_EN</v>
      </c>
      <c r="AZ265" s="65" t="str">
        <f t="shared" si="187"/>
        <v>DE_180116171_CPA_DE</v>
      </c>
      <c r="BA265" s="65" t="str">
        <f t="shared" si="188"/>
        <v>DE_180116171_DoT_DE</v>
      </c>
      <c r="BB265" s="65" t="str">
        <f t="shared" si="189"/>
        <v>DE_180116171_CPA_ES</v>
      </c>
      <c r="BC265" s="215" t="str">
        <f t="shared" si="190"/>
        <v>DE_180116171_DoT_ES</v>
      </c>
      <c r="BD265" s="65" t="str">
        <f t="shared" si="191"/>
        <v>Enno Roggemann GmbH &amp; Co KG</v>
      </c>
      <c r="BE265" s="64" t="str">
        <f>VLOOKUP(C265,aux!$A$1:$B$260,2,FALSE)</f>
        <v>Germany</v>
      </c>
      <c r="BF265" s="64" t="str">
        <f>VLOOKUP(C265,aux!$A$1:$C$260,3,FALSE)</f>
        <v>Deutschland</v>
      </c>
      <c r="BG265" s="66" t="str">
        <f t="shared" si="192"/>
        <v xml:space="preserve">represented by  Max Roggemann, Geschäftsführer der Komplementärin, der Jürgen Roggemann GmbH, </v>
      </c>
      <c r="BH265" s="66" t="str">
        <f t="shared" si="163"/>
        <v xml:space="preserve">representado por Max Roggemann, Geschäftsführer der Komplementärin, der Jürgen Roggemann GmbH, </v>
      </c>
      <c r="BI265" s="119">
        <f t="shared" si="193"/>
        <v>1</v>
      </c>
      <c r="BJ265" s="119" t="str">
        <f t="shared" si="180"/>
        <v/>
      </c>
      <c r="BK265" s="119" t="str">
        <f t="shared" si="181"/>
        <v>and its</v>
      </c>
      <c r="BL265" s="66" t="str">
        <f t="shared" si="164"/>
        <v/>
      </c>
      <c r="BM265" s="66" t="str">
        <f t="shared" si="165"/>
        <v>und</v>
      </c>
      <c r="BN265" s="66" t="str">
        <f t="shared" si="166"/>
        <v/>
      </c>
      <c r="BO265" s="66" t="str">
        <f t="shared" si="167"/>
        <v>y su</v>
      </c>
      <c r="BP265" s="216" t="str">
        <f>VLOOKUP(X265,aux!$G$1:$I$22,3,FALSE)</f>
        <v>cero coma siete dos</v>
      </c>
      <c r="BQ265" s="66" t="str">
        <f t="shared" si="168"/>
        <v>Por</v>
      </c>
      <c r="BR265" s="66" t="str">
        <f>VLOOKUP(C265,aux!$D$1:$E$307,2,FALSE)</f>
        <v>Alemania</v>
      </c>
      <c r="BS265" s="66" t="str">
        <f t="shared" si="169"/>
        <v>Diez</v>
      </c>
      <c r="BT265" s="66" t="str">
        <f t="shared" si="170"/>
        <v>Cero</v>
      </c>
      <c r="BU265" s="66" t="str">
        <f t="shared" si="171"/>
        <v>Cero</v>
      </c>
      <c r="BV265" s="137"/>
      <c r="BW265" s="51"/>
      <c r="BX265" s="315"/>
      <c r="BY265" s="148"/>
      <c r="BZ265" s="315"/>
      <c r="CA265" s="1112"/>
      <c r="CB265" s="353">
        <v>43066</v>
      </c>
      <c r="CC265" s="805">
        <v>43070</v>
      </c>
      <c r="CD265" s="434"/>
      <c r="CE265" s="353">
        <v>43070</v>
      </c>
      <c r="CF265" s="434"/>
      <c r="CG265" s="805">
        <v>43076</v>
      </c>
      <c r="CH265" s="497"/>
      <c r="CI265" s="155"/>
      <c r="CJ265" s="54"/>
      <c r="CK265" s="54"/>
      <c r="CL265" s="102" t="str">
        <f t="shared" si="194"/>
        <v>Enno Roggemann GmbH &amp; Co KG_ DE_180116171_DOT_DE_2sig</v>
      </c>
      <c r="CM265" s="102" t="str">
        <f t="shared" si="195"/>
        <v>Enno Roggemann GmbH &amp; Co KG_DE_180116171_CPA_DE_2sig</v>
      </c>
      <c r="CN265" s="102" t="str">
        <f t="shared" si="196"/>
        <v>Enno Roggemann GmbH &amp; Co KG_ DE_180116171_DOT_DE_2sig_stamped</v>
      </c>
      <c r="CO265" s="102" t="str">
        <f t="shared" si="197"/>
        <v>Enno Roggemann GmbH &amp; Co KG_DE_180116171_DOT_DE_o</v>
      </c>
      <c r="CP265" s="102" t="str">
        <f t="shared" si="198"/>
        <v>Enno Roggemann GmbH &amp; Co KG_DE_180116171_DOT_DE_o_stamped</v>
      </c>
      <c r="CQ265" s="102" t="str">
        <f t="shared" si="199"/>
        <v>Enno Roggemann GmbH &amp; Co KG_DE_180116171_powers</v>
      </c>
      <c r="CR265" s="54"/>
      <c r="CS265" s="54"/>
      <c r="CT265" s="54"/>
      <c r="CU265" s="148">
        <f t="shared" si="179"/>
        <v>0</v>
      </c>
      <c r="CV265" s="54"/>
      <c r="CW265" s="54"/>
      <c r="CX265" s="124"/>
      <c r="CY265" s="160"/>
      <c r="CZ265" s="160"/>
      <c r="DA265" s="321"/>
      <c r="DB265" s="321"/>
      <c r="DC265" s="160"/>
      <c r="DD265" s="160"/>
      <c r="DE265" s="321"/>
      <c r="DF265" s="321"/>
      <c r="DG265" s="54"/>
      <c r="DH265" s="54"/>
      <c r="DI265" s="54"/>
      <c r="DJ265" s="321"/>
      <c r="DK265" s="321"/>
      <c r="DL265" s="54"/>
      <c r="DM265" s="321"/>
      <c r="DN265" s="160"/>
      <c r="DO265" s="321"/>
      <c r="DP265" s="963"/>
      <c r="DQ265" s="902"/>
      <c r="DR265" s="503"/>
      <c r="DS265" s="521"/>
      <c r="DT265" s="88"/>
      <c r="DU265" s="168"/>
      <c r="DV265" s="168"/>
      <c r="DW265" s="168"/>
      <c r="DX265" s="168"/>
      <c r="DY265" s="168"/>
      <c r="DZ265" s="168"/>
      <c r="EA265" s="359" t="str">
        <f t="shared" si="200"/>
        <v>233</v>
      </c>
      <c r="EB265" s="359">
        <v>233</v>
      </c>
      <c r="EC265" s="88"/>
      <c r="ED265" s="88"/>
      <c r="EE265" s="88"/>
      <c r="EF265" s="186"/>
      <c r="EG265" s="186" t="s">
        <v>3949</v>
      </c>
      <c r="EH265" s="186" t="s">
        <v>4562</v>
      </c>
      <c r="EI265" s="186" t="s">
        <v>4563</v>
      </c>
      <c r="EJ265" s="186">
        <v>4</v>
      </c>
      <c r="EK265" s="186">
        <v>0</v>
      </c>
      <c r="EL265" s="186" t="s">
        <v>4564</v>
      </c>
      <c r="EM265" s="173">
        <v>28197</v>
      </c>
      <c r="EN265" s="173">
        <v>0</v>
      </c>
      <c r="EO265" s="173">
        <v>0</v>
      </c>
      <c r="EP265" s="950" t="s">
        <v>3952</v>
      </c>
      <c r="EQ265" s="258" t="s">
        <v>6095</v>
      </c>
      <c r="ER265" s="258" t="s">
        <v>6114</v>
      </c>
      <c r="ES265" s="182"/>
      <c r="ET265" s="108"/>
      <c r="EU265" s="182" t="str">
        <f t="shared" si="201"/>
        <v>Enno Roggemann GmbH &amp; Co. KG, DE_180116171_sinv.pdf</v>
      </c>
    </row>
    <row r="266" spans="1:172" ht="84">
      <c r="A266" s="1009" t="s">
        <v>3949</v>
      </c>
      <c r="B266" s="638" t="s">
        <v>5533</v>
      </c>
      <c r="C266" s="338" t="s">
        <v>898</v>
      </c>
      <c r="D266" s="182" t="s">
        <v>4556</v>
      </c>
      <c r="E266" s="186" t="s">
        <v>3951</v>
      </c>
      <c r="F266" s="182" t="s">
        <v>4561</v>
      </c>
      <c r="G266" s="182"/>
      <c r="H266" s="182"/>
      <c r="I266" s="182" t="s">
        <v>4555</v>
      </c>
      <c r="J266" s="191" t="s">
        <v>4200</v>
      </c>
      <c r="K266" s="182" t="s">
        <v>3952</v>
      </c>
      <c r="L266" s="571" t="s">
        <v>3953</v>
      </c>
      <c r="N266" s="849"/>
      <c r="O266" s="182"/>
      <c r="P266" s="261">
        <v>0</v>
      </c>
      <c r="Q266" s="261">
        <v>10</v>
      </c>
      <c r="R266" s="261">
        <v>0</v>
      </c>
      <c r="S266" s="338"/>
      <c r="T266" s="54"/>
      <c r="U266" s="54"/>
      <c r="V266" s="338">
        <v>0</v>
      </c>
      <c r="W266" s="338">
        <v>0</v>
      </c>
      <c r="X266" s="919">
        <v>0.72</v>
      </c>
      <c r="Y266" s="338">
        <v>0</v>
      </c>
      <c r="Z266" s="54"/>
      <c r="AA266" s="54"/>
      <c r="AB266" s="186" t="s">
        <v>4502</v>
      </c>
      <c r="AC266" s="13" t="s">
        <v>898</v>
      </c>
      <c r="AD266" s="811" t="s">
        <v>5691</v>
      </c>
      <c r="AE266" s="723">
        <v>43082</v>
      </c>
      <c r="AG266" s="419"/>
      <c r="AH266" s="927" t="s">
        <v>896</v>
      </c>
      <c r="AI266" s="63" t="s">
        <v>5763</v>
      </c>
      <c r="AJ266" s="63" t="str">
        <f t="shared" si="162"/>
        <v>NO</v>
      </c>
      <c r="AK266" s="64" t="str">
        <f>VLOOKUP(X266,aux!$G$1:$I$22,2,FALSE)</f>
        <v>zero point seven two</v>
      </c>
      <c r="AL266" s="64" t="str">
        <f>VLOOKUP(X266,aux!$G$1:$J$22,4,FALSE)</f>
        <v>null komma sieben zwei</v>
      </c>
      <c r="AM266" s="214">
        <f t="shared" si="182"/>
        <v>72</v>
      </c>
      <c r="AN266" s="214" t="str">
        <f>IF(INT(AM266)=AM266,EnglishNumber(AM266), _xlfn.CONCAT(EnglishNumber(INT(AM266)), " point ", EnglishNumber(ROUND(INT((AM266 - INT(AM266)) * 10),  0)), " ", EnglishNumber(ROUND((AM266 - INT(AM266))*100 - (INT((AM266-INT(AM266))*10)*10), 0))))</f>
        <v>seventy-two</v>
      </c>
      <c r="AO266" s="214" t="str">
        <f>IF(INT(AM266)=AM266,FctZahl_In_Worten(AM266), _xlfn.CONCAT(FctZahl_In_Worten(INT(AM266)), " komma ", FctZahl_In_Worten(ROUND(INT((AM266 - INT(AM266)) * 10),  0)), " ", FctZahl_In_Worten(ROUND((AM266 - INT(AM266))*100 - (INT((AM266-INT(AM266))*10)*10), 0))))</f>
        <v>zweiundsiebzig</v>
      </c>
      <c r="AP266" s="64" t="str">
        <f>EnglishNumber(Q266)</f>
        <v>ten</v>
      </c>
      <c r="AQ266" s="64" t="str">
        <f>FctZahl_In_Worten(Q266)</f>
        <v>zehn</v>
      </c>
      <c r="AR266" s="64" t="str">
        <f>FctZahl_In_Worten(R266)</f>
        <v>null</v>
      </c>
      <c r="AS266" s="64" t="str">
        <f>EnglishNumber(V266)</f>
        <v>zero</v>
      </c>
      <c r="AT266" s="64" t="str">
        <f>EnglishNumber(W266)</f>
        <v>zero</v>
      </c>
      <c r="AU266" s="64" t="str">
        <f t="shared" si="183"/>
        <v>For</v>
      </c>
      <c r="AV266" s="49" t="str">
        <f t="shared" si="202"/>
        <v xml:space="preserve">Max Roggemann, Geschäftsführer der Komplementärin, der Jürgen Roggemann GmbH, </v>
      </c>
      <c r="AW266" s="65" t="str">
        <f t="shared" si="184"/>
        <v>DE_134522920_CPA_EN</v>
      </c>
      <c r="AX266" s="65" t="str">
        <f t="shared" si="185"/>
        <v>DE_134522920_DoT_EN</v>
      </c>
      <c r="AY266" s="65" t="str">
        <f t="shared" si="186"/>
        <v>DE_134522920_Dis_EN</v>
      </c>
      <c r="AZ266" s="65" t="str">
        <f t="shared" si="187"/>
        <v>DE_134522920_CPA_DE</v>
      </c>
      <c r="BA266" s="65" t="str">
        <f t="shared" si="188"/>
        <v>DE_134522920_DoT_DE</v>
      </c>
      <c r="BB266" s="65" t="str">
        <f t="shared" si="189"/>
        <v>DE_134522920_CPA_ES</v>
      </c>
      <c r="BC266" s="215" t="str">
        <f t="shared" si="190"/>
        <v>DE_134522920_DoT_ES</v>
      </c>
      <c r="BD266" s="65" t="str">
        <f t="shared" si="191"/>
        <v>Enno Roggemann GmbH &amp; Co KG</v>
      </c>
      <c r="BE266" s="64" t="str">
        <f>VLOOKUP(C266,aux!$A$1:$B$260,2,FALSE)</f>
        <v>Germany</v>
      </c>
      <c r="BF266" s="64" t="str">
        <f>VLOOKUP(C266,aux!$A$1:$C$260,3,FALSE)</f>
        <v>Deutschland</v>
      </c>
      <c r="BG266" s="66" t="str">
        <f t="shared" si="192"/>
        <v xml:space="preserve">represented by  Max Roggemann, Geschäftsführer der Komplementärin, der Jürgen Roggemann GmbH, </v>
      </c>
      <c r="BH266" s="66" t="str">
        <f t="shared" si="163"/>
        <v xml:space="preserve">representado por Max Roggemann, Geschäftsführer der Komplementärin, der Jürgen Roggemann GmbH, </v>
      </c>
      <c r="BI266" s="119">
        <f t="shared" si="193"/>
        <v>1</v>
      </c>
      <c r="BJ266" s="119" t="str">
        <f t="shared" si="180"/>
        <v/>
      </c>
      <c r="BK266" s="119" t="str">
        <f t="shared" si="181"/>
        <v>and its</v>
      </c>
      <c r="BL266" s="66" t="str">
        <f t="shared" si="164"/>
        <v/>
      </c>
      <c r="BM266" s="66" t="str">
        <f t="shared" si="165"/>
        <v>und</v>
      </c>
      <c r="BN266" s="66" t="str">
        <f t="shared" si="166"/>
        <v/>
      </c>
      <c r="BO266" s="66" t="str">
        <f t="shared" si="167"/>
        <v>y su</v>
      </c>
      <c r="BP266" s="216" t="str">
        <f>VLOOKUP(X266,aux!$G$1:$I$22,3,FALSE)</f>
        <v>cero coma siete dos</v>
      </c>
      <c r="BQ266" s="66" t="str">
        <f t="shared" si="168"/>
        <v>Por</v>
      </c>
      <c r="BR266" s="66" t="str">
        <f>VLOOKUP(C266,aux!$D$1:$E$307,2,FALSE)</f>
        <v>Alemania</v>
      </c>
      <c r="BS266" s="66" t="str">
        <f t="shared" si="169"/>
        <v>Diez</v>
      </c>
      <c r="BT266" s="66" t="str">
        <f t="shared" si="170"/>
        <v>Cero</v>
      </c>
      <c r="BU266" s="66" t="str">
        <f t="shared" si="171"/>
        <v>Cero</v>
      </c>
      <c r="BV266" s="137"/>
      <c r="BW266" s="51"/>
      <c r="BX266" s="315"/>
      <c r="BY266" s="148"/>
      <c r="BZ266" s="315"/>
      <c r="CA266" s="1112"/>
      <c r="CB266" s="353">
        <v>43066</v>
      </c>
      <c r="CC266" s="805">
        <v>43070</v>
      </c>
      <c r="CD266" s="434"/>
      <c r="CE266" s="805">
        <v>43070</v>
      </c>
      <c r="CF266" s="434"/>
      <c r="CG266" s="805">
        <v>43076</v>
      </c>
      <c r="CH266" s="497"/>
      <c r="CI266" s="155"/>
      <c r="CJ266" s="54"/>
      <c r="CK266" s="54"/>
      <c r="CL266" s="102" t="str">
        <f t="shared" si="194"/>
        <v>Enno Roggemann GmbH &amp; Co KG_ DE_134522920_DOT_DE_2sig</v>
      </c>
      <c r="CM266" s="102" t="str">
        <f t="shared" si="195"/>
        <v>Enno Roggemann GmbH &amp; Co KG_DE_134522920_CPA_DE_2sig</v>
      </c>
      <c r="CN266" s="102" t="str">
        <f t="shared" si="196"/>
        <v>Enno Roggemann GmbH &amp; Co KG_ DE_134522920_DOT_DE_2sig_stamped</v>
      </c>
      <c r="CO266" s="102" t="str">
        <f t="shared" si="197"/>
        <v>Enno Roggemann GmbH &amp; Co KG_DE_134522920_DOT_DE_o</v>
      </c>
      <c r="CP266" s="102" t="str">
        <f t="shared" si="198"/>
        <v>Enno Roggemann GmbH &amp; Co KG_DE_134522920_DOT_DE_o_stamped</v>
      </c>
      <c r="CQ266" s="102" t="str">
        <f t="shared" si="199"/>
        <v>Enno Roggemann GmbH &amp; Co KG_DE_134522920_powers</v>
      </c>
      <c r="CR266" s="54"/>
      <c r="CS266" s="54"/>
      <c r="CT266" s="54"/>
      <c r="CU266" s="148">
        <f t="shared" si="179"/>
        <v>0</v>
      </c>
      <c r="CV266" s="54"/>
      <c r="CW266" s="54"/>
      <c r="CX266" s="124"/>
      <c r="CY266" s="160"/>
      <c r="CZ266" s="160"/>
      <c r="DA266" s="321"/>
      <c r="DB266" s="321"/>
      <c r="DC266" s="160"/>
      <c r="DD266" s="160"/>
      <c r="DE266" s="321"/>
      <c r="DF266" s="321"/>
      <c r="DG266" s="54"/>
      <c r="DH266" s="54"/>
      <c r="DI266" s="54"/>
      <c r="DJ266" s="321"/>
      <c r="DK266" s="321"/>
      <c r="DL266" s="54"/>
      <c r="DM266" s="321"/>
      <c r="DN266" s="160"/>
      <c r="DO266" s="321"/>
      <c r="DP266" s="963"/>
      <c r="DQ266" s="902"/>
      <c r="DR266" s="503"/>
      <c r="DS266" s="521"/>
      <c r="DT266" s="88"/>
      <c r="DU266" s="168"/>
      <c r="DV266" s="168"/>
      <c r="DW266" s="168"/>
      <c r="DX266" s="168"/>
      <c r="DY266" s="168"/>
      <c r="DZ266" s="168"/>
      <c r="EA266" s="359" t="str">
        <f t="shared" si="200"/>
        <v>234</v>
      </c>
      <c r="EB266" s="359">
        <v>234</v>
      </c>
      <c r="EC266" s="88"/>
      <c r="ED266" s="88"/>
      <c r="EE266" s="88"/>
      <c r="EF266" s="186"/>
      <c r="EG266" s="186" t="s">
        <v>3949</v>
      </c>
      <c r="EH266" s="186" t="s">
        <v>4562</v>
      </c>
      <c r="EI266" s="186" t="s">
        <v>4563</v>
      </c>
      <c r="EJ266" s="186">
        <v>4</v>
      </c>
      <c r="EK266" s="186">
        <v>0</v>
      </c>
      <c r="EL266" s="186" t="s">
        <v>4564</v>
      </c>
      <c r="EM266" s="173">
        <v>28197</v>
      </c>
      <c r="EN266" s="173">
        <v>0</v>
      </c>
      <c r="EO266" s="173">
        <v>0</v>
      </c>
      <c r="EP266" s="498" t="s">
        <v>3952</v>
      </c>
      <c r="EQ266" s="258" t="s">
        <v>6095</v>
      </c>
      <c r="ER266" s="258" t="s">
        <v>6114</v>
      </c>
      <c r="ES266" s="182"/>
      <c r="ET266" s="108"/>
      <c r="EU266" s="182" t="str">
        <f t="shared" si="201"/>
        <v>Enno Roggemann GmbH &amp; Co. KG, DE_134522920_sinv.pdf</v>
      </c>
    </row>
    <row r="267" spans="1:172" ht="84">
      <c r="A267" s="1009" t="s">
        <v>3949</v>
      </c>
      <c r="B267" s="638" t="s">
        <v>4603</v>
      </c>
      <c r="C267" s="338" t="s">
        <v>898</v>
      </c>
      <c r="D267" s="182" t="s">
        <v>4557</v>
      </c>
      <c r="E267" s="186" t="s">
        <v>3951</v>
      </c>
      <c r="F267" s="182" t="s">
        <v>4561</v>
      </c>
      <c r="G267" s="182"/>
      <c r="H267" s="182"/>
      <c r="I267" s="182" t="s">
        <v>4555</v>
      </c>
      <c r="J267" s="191" t="s">
        <v>4200</v>
      </c>
      <c r="K267" s="182" t="s">
        <v>3952</v>
      </c>
      <c r="L267" s="571" t="s">
        <v>3953</v>
      </c>
      <c r="N267" s="849"/>
      <c r="O267" s="182"/>
      <c r="P267" s="261">
        <v>0</v>
      </c>
      <c r="Q267" s="261">
        <v>10</v>
      </c>
      <c r="R267" s="261">
        <v>0</v>
      </c>
      <c r="S267" s="338"/>
      <c r="T267" s="54"/>
      <c r="U267" s="54"/>
      <c r="V267" s="338">
        <v>0</v>
      </c>
      <c r="W267" s="338">
        <v>0</v>
      </c>
      <c r="X267" s="919">
        <v>0.72</v>
      </c>
      <c r="Y267" s="338">
        <v>0</v>
      </c>
      <c r="Z267" s="54"/>
      <c r="AA267" s="54"/>
      <c r="AB267" s="186" t="s">
        <v>4502</v>
      </c>
      <c r="AC267" s="13" t="s">
        <v>898</v>
      </c>
      <c r="AD267" s="811" t="s">
        <v>5691</v>
      </c>
      <c r="AE267" s="723">
        <v>43082</v>
      </c>
      <c r="AG267" s="419"/>
      <c r="AH267" s="927" t="s">
        <v>896</v>
      </c>
      <c r="AI267" s="63" t="s">
        <v>5763</v>
      </c>
      <c r="AJ267" s="63" t="str">
        <f t="shared" si="162"/>
        <v>NO</v>
      </c>
      <c r="AK267" s="64" t="str">
        <f>VLOOKUP(X267,aux!$G$1:$I$22,2,FALSE)</f>
        <v>zero point seven two</v>
      </c>
      <c r="AL267" s="64" t="str">
        <f>VLOOKUP(X267,aux!$G$1:$J$22,4,FALSE)</f>
        <v>null komma sieben zwei</v>
      </c>
      <c r="AM267" s="214">
        <f t="shared" si="182"/>
        <v>72</v>
      </c>
      <c r="AN267" s="214" t="str">
        <f>IF(INT(AM267)=AM267,EnglishNumber(AM267), _xlfn.CONCAT(EnglishNumber(INT(AM267)), " point ", EnglishNumber(ROUND(INT((AM267 - INT(AM267)) * 10),  0)), " ", EnglishNumber(ROUND((AM267 - INT(AM267))*100 - (INT((AM267-INT(AM267))*10)*10), 0))))</f>
        <v>seventy-two</v>
      </c>
      <c r="AO267" s="214" t="str">
        <f>IF(INT(AM267)=AM267,FctZahl_In_Worten(AM267), _xlfn.CONCAT(FctZahl_In_Worten(INT(AM267)), " komma ", FctZahl_In_Worten(ROUND(INT((AM267 - INT(AM267)) * 10),  0)), " ", FctZahl_In_Worten(ROUND((AM267 - INT(AM267))*100 - (INT((AM267-INT(AM267))*10)*10), 0))))</f>
        <v>zweiundsiebzig</v>
      </c>
      <c r="AP267" s="64" t="str">
        <f>EnglishNumber(Q267)</f>
        <v>ten</v>
      </c>
      <c r="AQ267" s="64" t="str">
        <f>FctZahl_In_Worten(Q267)</f>
        <v>zehn</v>
      </c>
      <c r="AR267" s="64" t="str">
        <f>FctZahl_In_Worten(R267)</f>
        <v>null</v>
      </c>
      <c r="AS267" s="64" t="str">
        <f>EnglishNumber(V267)</f>
        <v>zero</v>
      </c>
      <c r="AT267" s="64" t="str">
        <f>EnglishNumber(W267)</f>
        <v>zero</v>
      </c>
      <c r="AU267" s="64" t="str">
        <f t="shared" si="183"/>
        <v>For</v>
      </c>
      <c r="AV267" s="49" t="str">
        <f t="shared" si="202"/>
        <v xml:space="preserve">Max Roggemann, Geschäftsführer der Komplementärin, der Jürgen Roggemann GmbH, </v>
      </c>
      <c r="AW267" s="65" t="str">
        <f t="shared" si="184"/>
        <v>DE_139652663_CPA_EN</v>
      </c>
      <c r="AX267" s="65" t="str">
        <f t="shared" si="185"/>
        <v>DE_139652663_DoT_EN</v>
      </c>
      <c r="AY267" s="65" t="str">
        <f t="shared" si="186"/>
        <v>DE_139652663_Dis_EN</v>
      </c>
      <c r="AZ267" s="65" t="str">
        <f t="shared" si="187"/>
        <v>DE_139652663_CPA_DE</v>
      </c>
      <c r="BA267" s="65" t="str">
        <f t="shared" si="188"/>
        <v>DE_139652663_DoT_DE</v>
      </c>
      <c r="BB267" s="65" t="str">
        <f t="shared" si="189"/>
        <v>DE_139652663_CPA_ES</v>
      </c>
      <c r="BC267" s="215" t="str">
        <f t="shared" si="190"/>
        <v>DE_139652663_DoT_ES</v>
      </c>
      <c r="BD267" s="65" t="str">
        <f t="shared" si="191"/>
        <v>Enno Roggemann GmbH &amp; Co KG</v>
      </c>
      <c r="BE267" s="64" t="str">
        <f>VLOOKUP(C267,aux!$A$1:$B$260,2,FALSE)</f>
        <v>Germany</v>
      </c>
      <c r="BF267" s="64" t="str">
        <f>VLOOKUP(C267,aux!$A$1:$C$260,3,FALSE)</f>
        <v>Deutschland</v>
      </c>
      <c r="BG267" s="66" t="str">
        <f t="shared" si="192"/>
        <v xml:space="preserve">represented by  Max Roggemann, Geschäftsführer der Komplementärin, der Jürgen Roggemann GmbH, </v>
      </c>
      <c r="BH267" s="66" t="str">
        <f t="shared" si="163"/>
        <v xml:space="preserve">representado por Max Roggemann, Geschäftsführer der Komplementärin, der Jürgen Roggemann GmbH, </v>
      </c>
      <c r="BI267" s="119">
        <f t="shared" si="193"/>
        <v>1</v>
      </c>
      <c r="BJ267" s="119" t="str">
        <f t="shared" si="180"/>
        <v/>
      </c>
      <c r="BK267" s="119" t="str">
        <f t="shared" si="181"/>
        <v>and its</v>
      </c>
      <c r="BL267" s="66" t="str">
        <f t="shared" si="164"/>
        <v/>
      </c>
      <c r="BM267" s="66" t="str">
        <f t="shared" si="165"/>
        <v>und</v>
      </c>
      <c r="BN267" s="66" t="str">
        <f t="shared" si="166"/>
        <v/>
      </c>
      <c r="BO267" s="66" t="str">
        <f t="shared" si="167"/>
        <v>y su</v>
      </c>
      <c r="BP267" s="216" t="str">
        <f>VLOOKUP(X267,aux!$G$1:$I$22,3,FALSE)</f>
        <v>cero coma siete dos</v>
      </c>
      <c r="BQ267" s="66" t="str">
        <f t="shared" si="168"/>
        <v>Por</v>
      </c>
      <c r="BR267" s="66" t="str">
        <f>VLOOKUP(C267,aux!$D$1:$E$307,2,FALSE)</f>
        <v>Alemania</v>
      </c>
      <c r="BS267" s="66" t="str">
        <f t="shared" si="169"/>
        <v>Diez</v>
      </c>
      <c r="BT267" s="66" t="str">
        <f t="shared" si="170"/>
        <v>Cero</v>
      </c>
      <c r="BU267" s="66" t="str">
        <f t="shared" si="171"/>
        <v>Cero</v>
      </c>
      <c r="BV267" s="137"/>
      <c r="BW267" s="51"/>
      <c r="BX267" s="315"/>
      <c r="BY267" s="148"/>
      <c r="BZ267" s="315"/>
      <c r="CA267" s="1112"/>
      <c r="CB267" s="805">
        <v>43066</v>
      </c>
      <c r="CC267" s="805">
        <v>43070</v>
      </c>
      <c r="CD267" s="434"/>
      <c r="CE267" s="805">
        <v>43070</v>
      </c>
      <c r="CF267" s="434"/>
      <c r="CG267" s="805">
        <v>43076</v>
      </c>
      <c r="CH267" s="497"/>
      <c r="CI267" s="155"/>
      <c r="CJ267" s="54"/>
      <c r="CK267" s="54"/>
      <c r="CL267" s="102" t="str">
        <f t="shared" si="194"/>
        <v>Enno Roggemann GmbH &amp; Co KG_ DE_139652663_DOT_DE_2sig</v>
      </c>
      <c r="CM267" s="102" t="str">
        <f t="shared" si="195"/>
        <v>Enno Roggemann GmbH &amp; Co KG_DE_139652663_CPA_DE_2sig</v>
      </c>
      <c r="CN267" s="102" t="str">
        <f t="shared" si="196"/>
        <v>Enno Roggemann GmbH &amp; Co KG_ DE_139652663_DOT_DE_2sig_stamped</v>
      </c>
      <c r="CO267" s="102" t="str">
        <f t="shared" si="197"/>
        <v>Enno Roggemann GmbH &amp; Co KG_DE_139652663_DOT_DE_o</v>
      </c>
      <c r="CP267" s="102" t="str">
        <f t="shared" si="198"/>
        <v>Enno Roggemann GmbH &amp; Co KG_DE_139652663_DOT_DE_o_stamped</v>
      </c>
      <c r="CQ267" s="102" t="str">
        <f t="shared" si="199"/>
        <v>Enno Roggemann GmbH &amp; Co KG_DE_139652663_powers</v>
      </c>
      <c r="CR267" s="54"/>
      <c r="CS267" s="54"/>
      <c r="CT267" s="54"/>
      <c r="CU267" s="148">
        <f t="shared" si="179"/>
        <v>0</v>
      </c>
      <c r="CV267" s="54"/>
      <c r="CW267" s="54"/>
      <c r="CX267" s="124"/>
      <c r="CY267" s="160"/>
      <c r="CZ267" s="160"/>
      <c r="DA267" s="321"/>
      <c r="DB267" s="321"/>
      <c r="DC267" s="160"/>
      <c r="DD267" s="160"/>
      <c r="DE267" s="321"/>
      <c r="DF267" s="321"/>
      <c r="DG267" s="54"/>
      <c r="DH267" s="54"/>
      <c r="DI267" s="54"/>
      <c r="DJ267" s="321"/>
      <c r="DK267" s="321"/>
      <c r="DL267" s="54"/>
      <c r="DM267" s="321"/>
      <c r="DN267" s="160"/>
      <c r="DO267" s="321"/>
      <c r="DP267" s="963"/>
      <c r="DQ267" s="902"/>
      <c r="DR267" s="503"/>
      <c r="DS267" s="521"/>
      <c r="DT267" s="88"/>
      <c r="DU267" s="168"/>
      <c r="DV267" s="168"/>
      <c r="DW267" s="168"/>
      <c r="DX267" s="168"/>
      <c r="DY267" s="168"/>
      <c r="DZ267" s="168"/>
      <c r="EA267" s="359" t="str">
        <f t="shared" si="200"/>
        <v>235</v>
      </c>
      <c r="EB267" s="359">
        <v>235</v>
      </c>
      <c r="EC267" s="88"/>
      <c r="ED267" s="88"/>
      <c r="EE267" s="88"/>
      <c r="EF267" s="186"/>
      <c r="EG267" s="186" t="s">
        <v>3949</v>
      </c>
      <c r="EH267" s="186" t="s">
        <v>4562</v>
      </c>
      <c r="EI267" s="186" t="s">
        <v>4563</v>
      </c>
      <c r="EJ267" s="186">
        <v>4</v>
      </c>
      <c r="EK267" s="186">
        <v>0</v>
      </c>
      <c r="EL267" s="186" t="s">
        <v>4564</v>
      </c>
      <c r="EM267" s="173">
        <v>28197</v>
      </c>
      <c r="EN267" s="173">
        <v>0</v>
      </c>
      <c r="EO267" s="173">
        <v>0</v>
      </c>
      <c r="EP267" s="498" t="s">
        <v>3952</v>
      </c>
      <c r="EQ267" s="258" t="s">
        <v>6095</v>
      </c>
      <c r="ER267" s="258" t="s">
        <v>6114</v>
      </c>
      <c r="ES267" s="182"/>
      <c r="ET267" s="108"/>
      <c r="EU267" s="182" t="str">
        <f t="shared" si="201"/>
        <v>Enno Roggemann GmbH &amp; Co. KG, DE_139652663_sinv.pdf</v>
      </c>
      <c r="EV267" s="234"/>
      <c r="EW267" s="234"/>
      <c r="EX267" s="234"/>
      <c r="EY267" s="234"/>
      <c r="EZ267" s="234"/>
      <c r="FA267" s="234"/>
      <c r="FB267" s="234"/>
      <c r="FC267" s="234"/>
      <c r="FD267" s="234"/>
      <c r="FE267" s="234"/>
      <c r="FF267" s="234"/>
      <c r="FG267" s="234"/>
      <c r="FH267" s="234"/>
      <c r="FI267" s="234"/>
      <c r="FJ267" s="234"/>
      <c r="FK267" s="234"/>
      <c r="FL267" s="234"/>
      <c r="FM267" s="234"/>
      <c r="FN267" s="234"/>
      <c r="FO267" s="234"/>
      <c r="FP267" s="234"/>
    </row>
    <row r="268" spans="1:172" ht="84">
      <c r="A268" s="1009" t="s">
        <v>3949</v>
      </c>
      <c r="B268" s="638" t="s">
        <v>4604</v>
      </c>
      <c r="C268" s="338" t="s">
        <v>898</v>
      </c>
      <c r="D268" s="182" t="s">
        <v>4558</v>
      </c>
      <c r="E268" s="186" t="s">
        <v>3951</v>
      </c>
      <c r="F268" s="182" t="s">
        <v>4561</v>
      </c>
      <c r="G268" s="182"/>
      <c r="H268" s="182"/>
      <c r="I268" s="182" t="s">
        <v>4555</v>
      </c>
      <c r="J268" s="191" t="s">
        <v>4200</v>
      </c>
      <c r="K268" s="182" t="s">
        <v>3952</v>
      </c>
      <c r="L268" s="571" t="s">
        <v>3953</v>
      </c>
      <c r="N268" s="849"/>
      <c r="O268" s="182"/>
      <c r="P268" s="261">
        <v>0</v>
      </c>
      <c r="Q268" s="261">
        <v>10</v>
      </c>
      <c r="R268" s="261">
        <v>0</v>
      </c>
      <c r="S268" s="338"/>
      <c r="T268" s="54"/>
      <c r="U268" s="54"/>
      <c r="V268" s="338">
        <v>0</v>
      </c>
      <c r="W268" s="338">
        <v>0</v>
      </c>
      <c r="X268" s="919">
        <v>0.72</v>
      </c>
      <c r="Y268" s="338">
        <v>0</v>
      </c>
      <c r="Z268" s="54"/>
      <c r="AA268" s="54"/>
      <c r="AB268" s="186" t="s">
        <v>4502</v>
      </c>
      <c r="AC268" s="13" t="s">
        <v>898</v>
      </c>
      <c r="AD268" s="811" t="s">
        <v>5691</v>
      </c>
      <c r="AE268" s="723">
        <v>43082</v>
      </c>
      <c r="AG268" s="419"/>
      <c r="AH268" s="927" t="s">
        <v>896</v>
      </c>
      <c r="AI268" s="63" t="s">
        <v>5763</v>
      </c>
      <c r="AJ268" s="63" t="str">
        <f t="shared" si="162"/>
        <v>NO</v>
      </c>
      <c r="AK268" s="64" t="str">
        <f>VLOOKUP(X268,aux!$G$1:$I$22,2,FALSE)</f>
        <v>zero point seven two</v>
      </c>
      <c r="AL268" s="64" t="str">
        <f>VLOOKUP(X268,aux!$G$1:$J$22,4,FALSE)</f>
        <v>null komma sieben zwei</v>
      </c>
      <c r="AM268" s="214">
        <f t="shared" si="182"/>
        <v>72</v>
      </c>
      <c r="AN268" s="214" t="str">
        <f>IF(INT(AM268)=AM268,EnglishNumber(AM268), _xlfn.CONCAT(EnglishNumber(INT(AM268)), " point ", EnglishNumber(ROUND(INT((AM268 - INT(AM268)) * 10),  0)), " ", EnglishNumber(ROUND((AM268 - INT(AM268))*100 - (INT((AM268-INT(AM268))*10)*10), 0))))</f>
        <v>seventy-two</v>
      </c>
      <c r="AO268" s="214" t="str">
        <f>IF(INT(AM268)=AM268,FctZahl_In_Worten(AM268), _xlfn.CONCAT(FctZahl_In_Worten(INT(AM268)), " komma ", FctZahl_In_Worten(ROUND(INT((AM268 - INT(AM268)) * 10),  0)), " ", FctZahl_In_Worten(ROUND((AM268 - INT(AM268))*100 - (INT((AM268-INT(AM268))*10)*10), 0))))</f>
        <v>zweiundsiebzig</v>
      </c>
      <c r="AP268" s="64" t="str">
        <f>EnglishNumber(Q268)</f>
        <v>ten</v>
      </c>
      <c r="AQ268" s="64" t="str">
        <f>FctZahl_In_Worten(Q268)</f>
        <v>zehn</v>
      </c>
      <c r="AR268" s="64" t="str">
        <f>FctZahl_In_Worten(R268)</f>
        <v>null</v>
      </c>
      <c r="AS268" s="64" t="str">
        <f>EnglishNumber(V268)</f>
        <v>zero</v>
      </c>
      <c r="AT268" s="64" t="str">
        <f>EnglishNumber(W268)</f>
        <v>zero</v>
      </c>
      <c r="AU268" s="64" t="str">
        <f t="shared" si="183"/>
        <v>For</v>
      </c>
      <c r="AV268" s="49" t="str">
        <f t="shared" si="202"/>
        <v xml:space="preserve">Max Roggemann, Geschäftsführer der Komplementärin, der Jürgen Roggemann GmbH, </v>
      </c>
      <c r="AW268" s="65" t="str">
        <f t="shared" si="184"/>
        <v>DE_139147204_CPA_EN</v>
      </c>
      <c r="AX268" s="65" t="str">
        <f t="shared" si="185"/>
        <v>DE_139147204_DoT_EN</v>
      </c>
      <c r="AY268" s="65" t="str">
        <f t="shared" si="186"/>
        <v>DE_139147204_Dis_EN</v>
      </c>
      <c r="AZ268" s="65" t="str">
        <f t="shared" si="187"/>
        <v>DE_139147204_CPA_DE</v>
      </c>
      <c r="BA268" s="65" t="str">
        <f t="shared" si="188"/>
        <v>DE_139147204_DoT_DE</v>
      </c>
      <c r="BB268" s="65" t="str">
        <f t="shared" si="189"/>
        <v>DE_139147204_CPA_ES</v>
      </c>
      <c r="BC268" s="215" t="str">
        <f t="shared" si="190"/>
        <v>DE_139147204_DoT_ES</v>
      </c>
      <c r="BD268" s="65" t="str">
        <f t="shared" si="191"/>
        <v>Enno Roggemann GmbH &amp; Co KG</v>
      </c>
      <c r="BE268" s="64" t="str">
        <f>VLOOKUP(C268,aux!$A$1:$B$260,2,FALSE)</f>
        <v>Germany</v>
      </c>
      <c r="BF268" s="64" t="str">
        <f>VLOOKUP(C268,aux!$A$1:$C$260,3,FALSE)</f>
        <v>Deutschland</v>
      </c>
      <c r="BG268" s="66" t="str">
        <f t="shared" si="192"/>
        <v xml:space="preserve">represented by  Max Roggemann, Geschäftsführer der Komplementärin, der Jürgen Roggemann GmbH, </v>
      </c>
      <c r="BH268" s="66" t="str">
        <f t="shared" si="163"/>
        <v xml:space="preserve">representado por Max Roggemann, Geschäftsführer der Komplementärin, der Jürgen Roggemann GmbH, </v>
      </c>
      <c r="BI268" s="119">
        <f t="shared" si="193"/>
        <v>1</v>
      </c>
      <c r="BJ268" s="119" t="str">
        <f t="shared" si="180"/>
        <v/>
      </c>
      <c r="BK268" s="119" t="str">
        <f t="shared" si="181"/>
        <v>and its</v>
      </c>
      <c r="BL268" s="66" t="str">
        <f t="shared" si="164"/>
        <v/>
      </c>
      <c r="BM268" s="66" t="str">
        <f t="shared" si="165"/>
        <v>und</v>
      </c>
      <c r="BN268" s="66" t="str">
        <f t="shared" si="166"/>
        <v/>
      </c>
      <c r="BO268" s="66" t="str">
        <f t="shared" si="167"/>
        <v>y su</v>
      </c>
      <c r="BP268" s="216" t="str">
        <f>VLOOKUP(X268,aux!$G$1:$I$22,3,FALSE)</f>
        <v>cero coma siete dos</v>
      </c>
      <c r="BQ268" s="66" t="str">
        <f t="shared" si="168"/>
        <v>Por</v>
      </c>
      <c r="BR268" s="66" t="str">
        <f>VLOOKUP(C268,aux!$D$1:$E$307,2,FALSE)</f>
        <v>Alemania</v>
      </c>
      <c r="BS268" s="66" t="str">
        <f t="shared" si="169"/>
        <v>Diez</v>
      </c>
      <c r="BT268" s="66" t="str">
        <f t="shared" si="170"/>
        <v>Cero</v>
      </c>
      <c r="BU268" s="66" t="str">
        <f t="shared" si="171"/>
        <v>Cero</v>
      </c>
      <c r="BV268" s="137"/>
      <c r="BW268" s="51"/>
      <c r="BX268" s="315"/>
      <c r="BY268" s="148"/>
      <c r="BZ268" s="315"/>
      <c r="CA268" s="1112"/>
      <c r="CB268" s="805">
        <v>43066</v>
      </c>
      <c r="CC268" s="805">
        <v>43070</v>
      </c>
      <c r="CD268" s="434"/>
      <c r="CE268" s="805">
        <v>43070</v>
      </c>
      <c r="CF268" s="434"/>
      <c r="CG268" s="805">
        <v>43076</v>
      </c>
      <c r="CH268" s="497"/>
      <c r="CI268" s="155"/>
      <c r="CJ268" s="54"/>
      <c r="CK268" s="54"/>
      <c r="CL268" s="102" t="str">
        <f t="shared" si="194"/>
        <v>Enno Roggemann GmbH &amp; Co KG_ DE_139147204_DOT_DE_2sig</v>
      </c>
      <c r="CM268" s="102" t="str">
        <f t="shared" si="195"/>
        <v>Enno Roggemann GmbH &amp; Co KG_DE_139147204_CPA_DE_2sig</v>
      </c>
      <c r="CN268" s="102" t="str">
        <f t="shared" si="196"/>
        <v>Enno Roggemann GmbH &amp; Co KG_ DE_139147204_DOT_DE_2sig_stamped</v>
      </c>
      <c r="CO268" s="102" t="str">
        <f t="shared" si="197"/>
        <v>Enno Roggemann GmbH &amp; Co KG_DE_139147204_DOT_DE_o</v>
      </c>
      <c r="CP268" s="102" t="str">
        <f t="shared" si="198"/>
        <v>Enno Roggemann GmbH &amp; Co KG_DE_139147204_DOT_DE_o_stamped</v>
      </c>
      <c r="CQ268" s="102" t="str">
        <f t="shared" si="199"/>
        <v>Enno Roggemann GmbH &amp; Co KG_DE_139147204_powers</v>
      </c>
      <c r="CR268" s="54"/>
      <c r="CS268" s="54"/>
      <c r="CT268" s="54"/>
      <c r="CU268" s="148">
        <f t="shared" si="179"/>
        <v>0</v>
      </c>
      <c r="CV268" s="54"/>
      <c r="CW268" s="54"/>
      <c r="CX268" s="124"/>
      <c r="CY268" s="160"/>
      <c r="CZ268" s="160"/>
      <c r="DA268" s="321"/>
      <c r="DB268" s="321"/>
      <c r="DC268" s="160"/>
      <c r="DD268" s="160"/>
      <c r="DE268" s="321"/>
      <c r="DF268" s="321"/>
      <c r="DG268" s="54"/>
      <c r="DH268" s="54"/>
      <c r="DI268" s="54"/>
      <c r="DJ268" s="321"/>
      <c r="DK268" s="321"/>
      <c r="DL268" s="54"/>
      <c r="DM268" s="321"/>
      <c r="DN268" s="160"/>
      <c r="DO268" s="321"/>
      <c r="DP268" s="963"/>
      <c r="DQ268" s="902"/>
      <c r="DR268" s="503"/>
      <c r="DS268" s="521"/>
      <c r="DT268" s="88"/>
      <c r="DU268" s="168"/>
      <c r="DV268" s="168"/>
      <c r="DW268" s="168"/>
      <c r="DX268" s="168"/>
      <c r="DY268" s="168"/>
      <c r="DZ268" s="168"/>
      <c r="EA268" s="359" t="str">
        <f t="shared" si="200"/>
        <v>236</v>
      </c>
      <c r="EB268" s="359">
        <v>236</v>
      </c>
      <c r="EC268" s="88"/>
      <c r="ED268" s="88"/>
      <c r="EE268" s="88"/>
      <c r="EF268" s="186"/>
      <c r="EG268" s="186" t="s">
        <v>3949</v>
      </c>
      <c r="EH268" s="186" t="s">
        <v>4562</v>
      </c>
      <c r="EI268" s="186" t="s">
        <v>4563</v>
      </c>
      <c r="EJ268" s="186">
        <v>4</v>
      </c>
      <c r="EK268" s="186">
        <v>0</v>
      </c>
      <c r="EL268" s="186" t="s">
        <v>4564</v>
      </c>
      <c r="EM268" s="173">
        <v>28197</v>
      </c>
      <c r="EN268" s="173">
        <v>0</v>
      </c>
      <c r="EO268" s="173">
        <v>0</v>
      </c>
      <c r="EP268" s="950" t="s">
        <v>3952</v>
      </c>
      <c r="EQ268" s="258" t="s">
        <v>6095</v>
      </c>
      <c r="ER268" s="258" t="s">
        <v>6114</v>
      </c>
      <c r="ES268" s="182"/>
      <c r="ET268" s="108"/>
      <c r="EU268" s="182" t="str">
        <f t="shared" si="201"/>
        <v>Enno Roggemann GmbH &amp; Co. KG, DE_139147204_sinv.pdf</v>
      </c>
    </row>
    <row r="269" spans="1:172" ht="84">
      <c r="A269" s="1009" t="s">
        <v>3949</v>
      </c>
      <c r="B269" s="638" t="s">
        <v>4605</v>
      </c>
      <c r="C269" s="338" t="s">
        <v>898</v>
      </c>
      <c r="D269" s="182" t="s">
        <v>4559</v>
      </c>
      <c r="E269" s="186" t="s">
        <v>3951</v>
      </c>
      <c r="F269" s="182" t="s">
        <v>4561</v>
      </c>
      <c r="G269" s="182"/>
      <c r="H269" s="182"/>
      <c r="I269" s="182" t="s">
        <v>4555</v>
      </c>
      <c r="J269" s="191" t="s">
        <v>4200</v>
      </c>
      <c r="K269" s="182" t="s">
        <v>3952</v>
      </c>
      <c r="L269" s="571" t="s">
        <v>3953</v>
      </c>
      <c r="N269" s="849"/>
      <c r="O269" s="182"/>
      <c r="P269" s="261">
        <v>0</v>
      </c>
      <c r="Q269" s="261">
        <v>10</v>
      </c>
      <c r="R269" s="261">
        <v>0</v>
      </c>
      <c r="S269" s="338"/>
      <c r="T269" s="54"/>
      <c r="U269" s="54"/>
      <c r="V269" s="338">
        <v>0</v>
      </c>
      <c r="W269" s="338">
        <v>0</v>
      </c>
      <c r="X269" s="919">
        <v>0.72</v>
      </c>
      <c r="Y269" s="338">
        <v>0</v>
      </c>
      <c r="Z269" s="54"/>
      <c r="AA269" s="54"/>
      <c r="AB269" s="186" t="s">
        <v>4502</v>
      </c>
      <c r="AC269" s="13" t="s">
        <v>898</v>
      </c>
      <c r="AD269" s="811" t="s">
        <v>5691</v>
      </c>
      <c r="AE269" s="723">
        <v>43082</v>
      </c>
      <c r="AG269" s="419"/>
      <c r="AH269" s="927" t="s">
        <v>896</v>
      </c>
      <c r="AI269" s="63" t="s">
        <v>5763</v>
      </c>
      <c r="AJ269" s="63" t="str">
        <f t="shared" si="162"/>
        <v>NO</v>
      </c>
      <c r="AK269" s="64" t="str">
        <f>VLOOKUP(X269,aux!$G$1:$I$22,2,FALSE)</f>
        <v>zero point seven two</v>
      </c>
      <c r="AL269" s="64" t="str">
        <f>VLOOKUP(X269,aux!$G$1:$J$22,4,FALSE)</f>
        <v>null komma sieben zwei</v>
      </c>
      <c r="AM269" s="214">
        <f t="shared" si="182"/>
        <v>72</v>
      </c>
      <c r="AN269" s="214" t="str">
        <f>IF(INT(AM269)=AM269,EnglishNumber(AM269), _xlfn.CONCAT(EnglishNumber(INT(AM269)), " point ", EnglishNumber(ROUND(INT((AM269 - INT(AM269)) * 10),  0)), " ", EnglishNumber(ROUND((AM269 - INT(AM269))*100 - (INT((AM269-INT(AM269))*10)*10), 0))))</f>
        <v>seventy-two</v>
      </c>
      <c r="AO269" s="214" t="str">
        <f>IF(INT(AM269)=AM269,FctZahl_In_Worten(AM269), _xlfn.CONCAT(FctZahl_In_Worten(INT(AM269)), " komma ", FctZahl_In_Worten(ROUND(INT((AM269 - INT(AM269)) * 10),  0)), " ", FctZahl_In_Worten(ROUND((AM269 - INT(AM269))*100 - (INT((AM269-INT(AM269))*10)*10), 0))))</f>
        <v>zweiundsiebzig</v>
      </c>
      <c r="AP269" s="64" t="str">
        <f>EnglishNumber(Q269)</f>
        <v>ten</v>
      </c>
      <c r="AQ269" s="64" t="str">
        <f>FctZahl_In_Worten(Q269)</f>
        <v>zehn</v>
      </c>
      <c r="AR269" s="64" t="str">
        <f>FctZahl_In_Worten(R269)</f>
        <v>null</v>
      </c>
      <c r="AS269" s="64" t="str">
        <f>EnglishNumber(V269)</f>
        <v>zero</v>
      </c>
      <c r="AT269" s="64" t="str">
        <f>EnglishNumber(W269)</f>
        <v>zero</v>
      </c>
      <c r="AU269" s="64" t="str">
        <f t="shared" si="183"/>
        <v>For</v>
      </c>
      <c r="AV269" s="49" t="str">
        <f t="shared" si="202"/>
        <v xml:space="preserve">Max Roggemann, Geschäftsführer der Komplementärin, der Jürgen Roggemann GmbH, </v>
      </c>
      <c r="AW269" s="65" t="str">
        <f t="shared" si="184"/>
        <v>DE_162597519_CPA_EN</v>
      </c>
      <c r="AX269" s="65" t="str">
        <f t="shared" si="185"/>
        <v>DE_162597519_DoT_EN</v>
      </c>
      <c r="AY269" s="65" t="str">
        <f t="shared" si="186"/>
        <v>DE_162597519_Dis_EN</v>
      </c>
      <c r="AZ269" s="65" t="str">
        <f t="shared" si="187"/>
        <v>DE_162597519_CPA_DE</v>
      </c>
      <c r="BA269" s="65" t="str">
        <f t="shared" si="188"/>
        <v>DE_162597519_DoT_DE</v>
      </c>
      <c r="BB269" s="65" t="str">
        <f t="shared" si="189"/>
        <v>DE_162597519_CPA_ES</v>
      </c>
      <c r="BC269" s="215" t="str">
        <f t="shared" si="190"/>
        <v>DE_162597519_DoT_ES</v>
      </c>
      <c r="BD269" s="65" t="str">
        <f t="shared" si="191"/>
        <v>Enno Roggemann GmbH &amp; Co KG</v>
      </c>
      <c r="BE269" s="64" t="str">
        <f>VLOOKUP(C269,aux!$A$1:$B$260,2,FALSE)</f>
        <v>Germany</v>
      </c>
      <c r="BF269" s="64" t="str">
        <f>VLOOKUP(C269,aux!$A$1:$C$260,3,FALSE)</f>
        <v>Deutschland</v>
      </c>
      <c r="BG269" s="66" t="str">
        <f t="shared" si="192"/>
        <v xml:space="preserve">represented by  Max Roggemann, Geschäftsführer der Komplementärin, der Jürgen Roggemann GmbH, </v>
      </c>
      <c r="BH269" s="66" t="str">
        <f t="shared" si="163"/>
        <v xml:space="preserve">representado por Max Roggemann, Geschäftsführer der Komplementärin, der Jürgen Roggemann GmbH, </v>
      </c>
      <c r="BI269" s="119">
        <f t="shared" si="193"/>
        <v>1</v>
      </c>
      <c r="BJ269" s="119" t="str">
        <f t="shared" si="180"/>
        <v/>
      </c>
      <c r="BK269" s="119" t="str">
        <f t="shared" si="181"/>
        <v>and its</v>
      </c>
      <c r="BL269" s="66" t="str">
        <f t="shared" si="164"/>
        <v/>
      </c>
      <c r="BM269" s="66" t="str">
        <f t="shared" si="165"/>
        <v>und</v>
      </c>
      <c r="BN269" s="66" t="str">
        <f t="shared" si="166"/>
        <v/>
      </c>
      <c r="BO269" s="66" t="str">
        <f t="shared" si="167"/>
        <v>y su</v>
      </c>
      <c r="BP269" s="216" t="str">
        <f>VLOOKUP(X269,aux!$G$1:$I$22,3,FALSE)</f>
        <v>cero coma siete dos</v>
      </c>
      <c r="BQ269" s="66" t="str">
        <f t="shared" si="168"/>
        <v>Por</v>
      </c>
      <c r="BR269" s="66" t="str">
        <f>VLOOKUP(C269,aux!$D$1:$E$307,2,FALSE)</f>
        <v>Alemania</v>
      </c>
      <c r="BS269" s="66" t="str">
        <f t="shared" si="169"/>
        <v>Diez</v>
      </c>
      <c r="BT269" s="66" t="str">
        <f t="shared" si="170"/>
        <v>Cero</v>
      </c>
      <c r="BU269" s="66" t="str">
        <f t="shared" si="171"/>
        <v>Cero</v>
      </c>
      <c r="BV269" s="137"/>
      <c r="BW269" s="51"/>
      <c r="BX269" s="315"/>
      <c r="BY269" s="148"/>
      <c r="BZ269" s="315"/>
      <c r="CA269" s="1112"/>
      <c r="CB269" s="353">
        <v>43066</v>
      </c>
      <c r="CC269" s="805">
        <v>43070</v>
      </c>
      <c r="CD269" s="434" t="s">
        <v>2233</v>
      </c>
      <c r="CE269" s="805">
        <v>43070</v>
      </c>
      <c r="CF269" s="434"/>
      <c r="CG269" s="805">
        <v>43076</v>
      </c>
      <c r="CH269" s="497"/>
      <c r="CI269" s="155"/>
      <c r="CJ269" s="54"/>
      <c r="CK269" s="54"/>
      <c r="CL269" s="102" t="str">
        <f t="shared" si="194"/>
        <v>Enno Roggemann GmbH &amp; Co KG_ DE_162597519_DOT_DE_2sig</v>
      </c>
      <c r="CM269" s="102" t="str">
        <f t="shared" si="195"/>
        <v>Enno Roggemann GmbH &amp; Co KG_DE_162597519_CPA_DE_2sig</v>
      </c>
      <c r="CN269" s="102" t="str">
        <f t="shared" si="196"/>
        <v>Enno Roggemann GmbH &amp; Co KG_ DE_162597519_DOT_DE_2sig_stamped</v>
      </c>
      <c r="CO269" s="102" t="str">
        <f t="shared" si="197"/>
        <v>Enno Roggemann GmbH &amp; Co KG_DE_162597519_DOT_DE_o</v>
      </c>
      <c r="CP269" s="102" t="str">
        <f t="shared" si="198"/>
        <v>Enno Roggemann GmbH &amp; Co KG_DE_162597519_DOT_DE_o_stamped</v>
      </c>
      <c r="CQ269" s="102" t="str">
        <f t="shared" si="199"/>
        <v>Enno Roggemann GmbH &amp; Co KG_DE_162597519_powers</v>
      </c>
      <c r="CR269" s="54"/>
      <c r="CS269" s="54"/>
      <c r="CT269" s="54"/>
      <c r="CU269" s="148">
        <f t="shared" si="179"/>
        <v>0</v>
      </c>
      <c r="CV269" s="54"/>
      <c r="CW269" s="54"/>
      <c r="CX269" s="124"/>
      <c r="CY269" s="160"/>
      <c r="CZ269" s="160"/>
      <c r="DA269" s="321"/>
      <c r="DB269" s="321"/>
      <c r="DC269" s="160"/>
      <c r="DD269" s="160"/>
      <c r="DE269" s="321"/>
      <c r="DF269" s="321"/>
      <c r="DG269" s="54"/>
      <c r="DH269" s="54"/>
      <c r="DI269" s="54"/>
      <c r="DJ269" s="321"/>
      <c r="DK269" s="321"/>
      <c r="DL269" s="54"/>
      <c r="DM269" s="321"/>
      <c r="DN269" s="160"/>
      <c r="DO269" s="321"/>
      <c r="DP269" s="963"/>
      <c r="DQ269" s="902"/>
      <c r="DR269" s="503"/>
      <c r="DS269" s="521"/>
      <c r="DT269" s="88"/>
      <c r="DU269" s="168"/>
      <c r="DV269" s="168"/>
      <c r="DW269" s="168"/>
      <c r="DX269" s="168"/>
      <c r="DY269" s="168"/>
      <c r="DZ269" s="168"/>
      <c r="EA269" s="359" t="str">
        <f t="shared" si="200"/>
        <v>237</v>
      </c>
      <c r="EB269" s="359">
        <v>237</v>
      </c>
      <c r="EC269" s="88"/>
      <c r="ED269" s="88"/>
      <c r="EE269" s="88"/>
      <c r="EF269" s="186"/>
      <c r="EG269" s="186" t="s">
        <v>3949</v>
      </c>
      <c r="EH269" s="186" t="s">
        <v>4562</v>
      </c>
      <c r="EI269" s="186" t="s">
        <v>4563</v>
      </c>
      <c r="EJ269" s="186">
        <v>4</v>
      </c>
      <c r="EK269" s="186">
        <v>0</v>
      </c>
      <c r="EL269" s="186" t="s">
        <v>4564</v>
      </c>
      <c r="EM269" s="173">
        <v>28197</v>
      </c>
      <c r="EN269" s="173">
        <v>0</v>
      </c>
      <c r="EO269" s="173">
        <v>0</v>
      </c>
      <c r="EP269" s="950" t="s">
        <v>3952</v>
      </c>
      <c r="EQ269" s="258" t="s">
        <v>6095</v>
      </c>
      <c r="ER269" s="258" t="s">
        <v>6114</v>
      </c>
      <c r="ES269" s="182"/>
      <c r="ET269" s="108"/>
      <c r="EU269" s="182" t="str">
        <f t="shared" si="201"/>
        <v>Enno Roggemann GmbH &amp; Co. KG, DE_162597519_sinv.pdf</v>
      </c>
    </row>
    <row r="270" spans="1:172" ht="84">
      <c r="A270" s="1009" t="s">
        <v>3949</v>
      </c>
      <c r="B270" s="638" t="s">
        <v>5534</v>
      </c>
      <c r="C270" s="338" t="s">
        <v>898</v>
      </c>
      <c r="D270" s="182" t="s">
        <v>4560</v>
      </c>
      <c r="E270" s="186" t="s">
        <v>3951</v>
      </c>
      <c r="F270" s="182" t="s">
        <v>4561</v>
      </c>
      <c r="G270" s="182"/>
      <c r="H270" s="182"/>
      <c r="I270" s="182" t="s">
        <v>4555</v>
      </c>
      <c r="J270" s="191" t="s">
        <v>4200</v>
      </c>
      <c r="K270" s="182" t="s">
        <v>3952</v>
      </c>
      <c r="L270" s="571" t="s">
        <v>3953</v>
      </c>
      <c r="N270" s="849"/>
      <c r="O270" s="182"/>
      <c r="P270" s="261">
        <v>0</v>
      </c>
      <c r="Q270" s="261">
        <v>10</v>
      </c>
      <c r="R270" s="261">
        <v>0</v>
      </c>
      <c r="S270" s="338"/>
      <c r="T270" s="54"/>
      <c r="U270" s="54"/>
      <c r="V270" s="338">
        <v>0</v>
      </c>
      <c r="W270" s="338">
        <v>0</v>
      </c>
      <c r="X270" s="919">
        <v>0.72</v>
      </c>
      <c r="Y270" s="338">
        <v>0</v>
      </c>
      <c r="Z270" s="54"/>
      <c r="AA270" s="54"/>
      <c r="AB270" s="186" t="s">
        <v>4502</v>
      </c>
      <c r="AC270" s="13" t="s">
        <v>898</v>
      </c>
      <c r="AD270" s="811" t="s">
        <v>5691</v>
      </c>
      <c r="AE270" s="723">
        <v>43082</v>
      </c>
      <c r="AG270" s="419"/>
      <c r="AH270" s="927" t="s">
        <v>896</v>
      </c>
      <c r="AI270" s="63" t="s">
        <v>5763</v>
      </c>
      <c r="AJ270" s="63" t="str">
        <f t="shared" ref="AJ270:AJ333" si="203">IF(1*(ISERROR(_xlfn.TEXTJOIN("|",FALSE,AK270:BU270)))=0,"NO","YES")</f>
        <v>NO</v>
      </c>
      <c r="AK270" s="64" t="str">
        <f>VLOOKUP(X270,aux!$G$1:$I$22,2,FALSE)</f>
        <v>zero point seven two</v>
      </c>
      <c r="AL270" s="64" t="str">
        <f>VLOOKUP(X270,aux!$G$1:$J$22,4,FALSE)</f>
        <v>null komma sieben zwei</v>
      </c>
      <c r="AM270" s="214">
        <f t="shared" si="182"/>
        <v>72</v>
      </c>
      <c r="AN270" s="214" t="str">
        <f>IF(INT(AM270)=AM270,EnglishNumber(AM270), _xlfn.CONCAT(EnglishNumber(INT(AM270)), " point ", EnglishNumber(ROUND(INT((AM270 - INT(AM270)) * 10),  0)), " ", EnglishNumber(ROUND((AM270 - INT(AM270))*100 - (INT((AM270-INT(AM270))*10)*10), 0))))</f>
        <v>seventy-two</v>
      </c>
      <c r="AO270" s="214" t="str">
        <f>IF(INT(AM270)=AM270,FctZahl_In_Worten(AM270), _xlfn.CONCAT(FctZahl_In_Worten(INT(AM270)), " komma ", FctZahl_In_Worten(ROUND(INT((AM270 - INT(AM270)) * 10),  0)), " ", FctZahl_In_Worten(ROUND((AM270 - INT(AM270))*100 - (INT((AM270-INT(AM270))*10)*10), 0))))</f>
        <v>zweiundsiebzig</v>
      </c>
      <c r="AP270" s="64" t="str">
        <f>EnglishNumber(Q270)</f>
        <v>ten</v>
      </c>
      <c r="AQ270" s="64" t="str">
        <f>FctZahl_In_Worten(Q270)</f>
        <v>zehn</v>
      </c>
      <c r="AR270" s="64" t="str">
        <f>FctZahl_In_Worten(R270)</f>
        <v>null</v>
      </c>
      <c r="AS270" s="64" t="str">
        <f>EnglishNumber(V270)</f>
        <v>zero</v>
      </c>
      <c r="AT270" s="64" t="str">
        <f>EnglishNumber(W270)</f>
        <v>zero</v>
      </c>
      <c r="AU270" s="64" t="str">
        <f t="shared" si="183"/>
        <v>For</v>
      </c>
      <c r="AV270" s="49" t="str">
        <f t="shared" si="202"/>
        <v xml:space="preserve">Max Roggemann, Geschäftsführer der Komplementärin, der Jürgen Roggemann GmbH, </v>
      </c>
      <c r="AW270" s="65" t="str">
        <f t="shared" si="184"/>
        <v>DE_813538748_CPA_EN</v>
      </c>
      <c r="AX270" s="65" t="str">
        <f t="shared" si="185"/>
        <v>DE_813538748_DoT_EN</v>
      </c>
      <c r="AY270" s="65" t="str">
        <f t="shared" si="186"/>
        <v>DE_813538748_Dis_EN</v>
      </c>
      <c r="AZ270" s="65" t="str">
        <f t="shared" si="187"/>
        <v>DE_813538748_CPA_DE</v>
      </c>
      <c r="BA270" s="65" t="str">
        <f t="shared" si="188"/>
        <v>DE_813538748_DoT_DE</v>
      </c>
      <c r="BB270" s="65" t="str">
        <f t="shared" si="189"/>
        <v>DE_813538748_CPA_ES</v>
      </c>
      <c r="BC270" s="215" t="str">
        <f t="shared" si="190"/>
        <v>DE_813538748_DoT_ES</v>
      </c>
      <c r="BD270" s="65" t="str">
        <f t="shared" si="191"/>
        <v>Enno Roggemann GmbH &amp; Co KG</v>
      </c>
      <c r="BE270" s="64" t="str">
        <f>VLOOKUP(C270,aux!$A$1:$B$260,2,FALSE)</f>
        <v>Germany</v>
      </c>
      <c r="BF270" s="64" t="str">
        <f>VLOOKUP(C270,aux!$A$1:$C$260,3,FALSE)</f>
        <v>Deutschland</v>
      </c>
      <c r="BG270" s="66" t="str">
        <f t="shared" si="192"/>
        <v xml:space="preserve">represented by  Max Roggemann, Geschäftsführer der Komplementärin, der Jürgen Roggemann GmbH, </v>
      </c>
      <c r="BH270" s="66" t="str">
        <f t="shared" ref="BH270:BH333" si="204">IF(AH270="DNI","",CONCATENATE("representado por ", AV270))</f>
        <v xml:space="preserve">representado por Max Roggemann, Geschäftsführer der Komplementärin, der Jürgen Roggemann GmbH, </v>
      </c>
      <c r="BI270" s="119">
        <f t="shared" si="193"/>
        <v>1</v>
      </c>
      <c r="BJ270" s="119" t="str">
        <f t="shared" si="180"/>
        <v/>
      </c>
      <c r="BK270" s="119" t="str">
        <f t="shared" si="181"/>
        <v>and its</v>
      </c>
      <c r="BL270" s="66" t="str">
        <f t="shared" ref="BL270:BL322" si="205">IF(H270="","","und")</f>
        <v/>
      </c>
      <c r="BM270" s="66" t="str">
        <f t="shared" ref="BM270:BM322" si="206">IF(I270="","","und")</f>
        <v>und</v>
      </c>
      <c r="BN270" s="66" t="str">
        <f t="shared" ref="BN270:BN322" si="207">IF(H270="","","y su")</f>
        <v/>
      </c>
      <c r="BO270" s="66" t="str">
        <f t="shared" ref="BO270:BO322" si="208">IF(I270="","","y su")</f>
        <v>y su</v>
      </c>
      <c r="BP270" s="216" t="str">
        <f>VLOOKUP(X270,aux!$G$1:$I$22,3,FALSE)</f>
        <v>cero coma siete dos</v>
      </c>
      <c r="BQ270" s="66" t="str">
        <f t="shared" ref="BQ270:BQ333" si="209">IF(AE270="DNI","","Por")</f>
        <v>Por</v>
      </c>
      <c r="BR270" s="66" t="str">
        <f>VLOOKUP(C270,aux!$D$1:$E$307,2,FALSE)</f>
        <v>Alemania</v>
      </c>
      <c r="BS270" s="66" t="str">
        <f t="shared" ref="BS270:BS333" si="210">NumEnPalabras(Q270)</f>
        <v>Diez</v>
      </c>
      <c r="BT270" s="66" t="str">
        <f t="shared" ref="BT270:BT333" si="211">NumEnPalabras(V270)</f>
        <v>Cero</v>
      </c>
      <c r="BU270" s="66" t="str">
        <f t="shared" ref="BU270:BU333" si="212">NumEnPalabras(W270)</f>
        <v>Cero</v>
      </c>
      <c r="BV270" s="137"/>
      <c r="BW270" s="51"/>
      <c r="BX270" s="315"/>
      <c r="BY270" s="148"/>
      <c r="BZ270" s="315"/>
      <c r="CA270" s="1112"/>
      <c r="CB270" s="353">
        <v>43066</v>
      </c>
      <c r="CC270" s="805">
        <v>43070</v>
      </c>
      <c r="CD270" s="434"/>
      <c r="CE270" s="353">
        <v>43070</v>
      </c>
      <c r="CF270" s="434"/>
      <c r="CG270" s="805">
        <v>43076</v>
      </c>
      <c r="CH270" s="497"/>
      <c r="CI270" s="155"/>
      <c r="CJ270" s="54"/>
      <c r="CK270" s="54"/>
      <c r="CL270" s="102" t="str">
        <f t="shared" si="194"/>
        <v>Enno Roggemann GmbH &amp; Co KG_ DE_813538748_DOT_DE_2sig</v>
      </c>
      <c r="CM270" s="102" t="str">
        <f t="shared" si="195"/>
        <v>Enno Roggemann GmbH &amp; Co KG_DE_813538748_CPA_DE_2sig</v>
      </c>
      <c r="CN270" s="102" t="str">
        <f t="shared" si="196"/>
        <v>Enno Roggemann GmbH &amp; Co KG_ DE_813538748_DOT_DE_2sig_stamped</v>
      </c>
      <c r="CO270" s="102" t="str">
        <f t="shared" si="197"/>
        <v>Enno Roggemann GmbH &amp; Co KG_DE_813538748_DOT_DE_o</v>
      </c>
      <c r="CP270" s="102" t="str">
        <f t="shared" si="198"/>
        <v>Enno Roggemann GmbH &amp; Co KG_DE_813538748_DOT_DE_o_stamped</v>
      </c>
      <c r="CQ270" s="102" t="str">
        <f t="shared" si="199"/>
        <v>Enno Roggemann GmbH &amp; Co KG_DE_813538748_powers</v>
      </c>
      <c r="CR270" s="54"/>
      <c r="CS270" s="54"/>
      <c r="CT270" s="54"/>
      <c r="CU270" s="148">
        <f t="shared" si="179"/>
        <v>0</v>
      </c>
      <c r="CV270" s="54"/>
      <c r="CW270" s="54"/>
      <c r="CX270" s="124"/>
      <c r="CY270" s="160"/>
      <c r="CZ270" s="160"/>
      <c r="DA270" s="321"/>
      <c r="DB270" s="321"/>
      <c r="DC270" s="160"/>
      <c r="DD270" s="160"/>
      <c r="DE270" s="321"/>
      <c r="DF270" s="321"/>
      <c r="DG270" s="54"/>
      <c r="DH270" s="54"/>
      <c r="DI270" s="54"/>
      <c r="DJ270" s="321"/>
      <c r="DK270" s="321"/>
      <c r="DL270" s="54"/>
      <c r="DM270" s="321"/>
      <c r="DN270" s="160"/>
      <c r="DO270" s="321"/>
      <c r="DP270" s="963"/>
      <c r="DQ270" s="902"/>
      <c r="DR270" s="503"/>
      <c r="DS270" s="521"/>
      <c r="DT270" s="88"/>
      <c r="DU270" s="168"/>
      <c r="DV270" s="168"/>
      <c r="DW270" s="168"/>
      <c r="DX270" s="168"/>
      <c r="DY270" s="168"/>
      <c r="DZ270" s="168"/>
      <c r="EA270" s="359" t="str">
        <f t="shared" si="200"/>
        <v>238</v>
      </c>
      <c r="EB270" s="359">
        <v>238</v>
      </c>
      <c r="EC270" s="88"/>
      <c r="ED270" s="88"/>
      <c r="EE270" s="88"/>
      <c r="EF270" s="186"/>
      <c r="EG270" s="186" t="s">
        <v>3949</v>
      </c>
      <c r="EH270" s="186" t="s">
        <v>4562</v>
      </c>
      <c r="EI270" s="186" t="s">
        <v>4563</v>
      </c>
      <c r="EJ270" s="186">
        <v>4</v>
      </c>
      <c r="EK270" s="186">
        <v>0</v>
      </c>
      <c r="EL270" s="186" t="s">
        <v>4564</v>
      </c>
      <c r="EM270" s="173">
        <v>28197</v>
      </c>
      <c r="EN270" s="173">
        <v>0</v>
      </c>
      <c r="EO270" s="173">
        <v>0</v>
      </c>
      <c r="EP270" s="950" t="s">
        <v>3952</v>
      </c>
      <c r="EQ270" s="258" t="s">
        <v>6095</v>
      </c>
      <c r="ER270" s="258" t="s">
        <v>6114</v>
      </c>
      <c r="ES270" s="182"/>
      <c r="ET270" s="108"/>
      <c r="EU270" s="182" t="str">
        <f t="shared" si="201"/>
        <v>Enno Roggemann GmbH &amp; Co. KG, DE_813538748_sinv.pdf</v>
      </c>
    </row>
    <row r="271" spans="1:172" ht="76.5">
      <c r="A271" s="1005" t="s">
        <v>3954</v>
      </c>
      <c r="B271" s="694" t="s">
        <v>4860</v>
      </c>
      <c r="C271" s="338" t="s">
        <v>898</v>
      </c>
      <c r="D271" s="182" t="s">
        <v>3955</v>
      </c>
      <c r="E271" s="186" t="s">
        <v>3956</v>
      </c>
      <c r="F271" s="182" t="s">
        <v>899</v>
      </c>
      <c r="G271" s="182"/>
      <c r="H271" s="182"/>
      <c r="I271" s="182"/>
      <c r="J271" s="191" t="s">
        <v>4201</v>
      </c>
      <c r="K271" s="182" t="s">
        <v>3957</v>
      </c>
      <c r="L271" s="571" t="s">
        <v>3958</v>
      </c>
      <c r="M271" s="199"/>
      <c r="N271" s="847"/>
      <c r="O271" s="191"/>
      <c r="P271" s="261">
        <v>3</v>
      </c>
      <c r="Q271" s="539">
        <v>100</v>
      </c>
      <c r="R271" s="540">
        <v>600</v>
      </c>
      <c r="S271" s="338"/>
      <c r="T271" s="54"/>
      <c r="U271" s="54"/>
      <c r="V271" s="338">
        <v>0</v>
      </c>
      <c r="W271" s="338">
        <v>0</v>
      </c>
      <c r="X271" s="919">
        <v>0.72</v>
      </c>
      <c r="Y271" s="338">
        <v>0</v>
      </c>
      <c r="Z271" s="54"/>
      <c r="AA271" s="54"/>
      <c r="AB271" s="188" t="s">
        <v>4402</v>
      </c>
      <c r="AC271" s="13" t="s">
        <v>898</v>
      </c>
      <c r="AD271" s="811" t="s">
        <v>5691</v>
      </c>
      <c r="AE271" s="723">
        <v>43082</v>
      </c>
      <c r="AG271" s="419"/>
      <c r="AH271" s="927" t="s">
        <v>896</v>
      </c>
      <c r="AI271" s="63" t="s">
        <v>5763</v>
      </c>
      <c r="AJ271" s="63" t="str">
        <f t="shared" si="203"/>
        <v>NO</v>
      </c>
      <c r="AK271" s="64" t="str">
        <f>VLOOKUP(X271,aux!$G$1:$I$22,2,FALSE)</f>
        <v>zero point seven two</v>
      </c>
      <c r="AL271" s="64" t="str">
        <f>VLOOKUP(X271,aux!$G$1:$J$22,4,FALSE)</f>
        <v>null komma sieben zwei</v>
      </c>
      <c r="AM271" s="214">
        <f t="shared" si="182"/>
        <v>72</v>
      </c>
      <c r="AN271" s="214" t="str">
        <f>IF(INT(AM271)=AM271,EnglishNumber(AM271), _xlfn.CONCAT(EnglishNumber(INT(AM271)), " point ", EnglishNumber(ROUND(INT((AM271 - INT(AM271)) * 10),  0)), " ", EnglishNumber(ROUND((AM271 - INT(AM271))*100 - (INT((AM271-INT(AM271))*10)*10), 0))))</f>
        <v>seventy-two</v>
      </c>
      <c r="AO271" s="214" t="str">
        <f>IF(INT(AM271)=AM271,FctZahl_In_Worten(AM271), _xlfn.CONCAT(FctZahl_In_Worten(INT(AM271)), " komma ", FctZahl_In_Worten(ROUND(INT((AM271 - INT(AM271)) * 10),  0)), " ", FctZahl_In_Worten(ROUND((AM271 - INT(AM271))*100 - (INT((AM271-INT(AM271))*10)*10), 0))))</f>
        <v>zweiundsiebzig</v>
      </c>
      <c r="AP271" s="64" t="str">
        <f>EnglishNumber(Q271)</f>
        <v>one hundred</v>
      </c>
      <c r="AQ271" s="64" t="str">
        <f>FctZahl_In_Worten(Q271)</f>
        <v>einhundert</v>
      </c>
      <c r="AR271" s="64" t="str">
        <f>FctZahl_In_Worten(R271)</f>
        <v>sechshundert</v>
      </c>
      <c r="AS271" s="64" t="str">
        <f>EnglishNumber(V271)</f>
        <v>zero</v>
      </c>
      <c r="AT271" s="64" t="str">
        <f>EnglishNumber(W271)</f>
        <v>zero</v>
      </c>
      <c r="AU271" s="64" t="str">
        <f t="shared" si="183"/>
        <v>For</v>
      </c>
      <c r="AV271" s="49" t="str">
        <f t="shared" si="202"/>
        <v>Siegfried Köster, Geschäftsführer</v>
      </c>
      <c r="AW271" s="65" t="str">
        <f t="shared" si="184"/>
        <v>DE_811790862_CPA_EN</v>
      </c>
      <c r="AX271" s="65" t="str">
        <f t="shared" si="185"/>
        <v>DE_811790862_DoT_EN</v>
      </c>
      <c r="AY271" s="65" t="str">
        <f t="shared" si="186"/>
        <v>DE_811790862_Dis_EN</v>
      </c>
      <c r="AZ271" s="65" t="str">
        <f t="shared" si="187"/>
        <v>DE_811790862_CPA_DE</v>
      </c>
      <c r="BA271" s="65" t="str">
        <f t="shared" si="188"/>
        <v>DE_811790862_DoT_DE</v>
      </c>
      <c r="BB271" s="65" t="str">
        <f t="shared" si="189"/>
        <v>DE_811790862_CPA_ES</v>
      </c>
      <c r="BC271" s="215" t="str">
        <f t="shared" si="190"/>
        <v>DE_811790862_DoT_ES</v>
      </c>
      <c r="BD271" s="65" t="str">
        <f t="shared" si="191"/>
        <v>Erich Köster Holzhandlung GmbH</v>
      </c>
      <c r="BE271" s="64" t="str">
        <f>VLOOKUP(C271,aux!$A$1:$B$260,2,FALSE)</f>
        <v>Germany</v>
      </c>
      <c r="BF271" s="64" t="str">
        <f>VLOOKUP(C271,aux!$A$1:$C$260,3,FALSE)</f>
        <v>Deutschland</v>
      </c>
      <c r="BG271" s="66" t="str">
        <f t="shared" si="192"/>
        <v>represented by  Siegfried Köster, Geschäftsführer</v>
      </c>
      <c r="BH271" s="66" t="str">
        <f t="shared" si="204"/>
        <v>representado por Siegfried Köster, Geschäftsführer</v>
      </c>
      <c r="BI271" s="119">
        <f t="shared" si="193"/>
        <v>1</v>
      </c>
      <c r="BJ271" s="119" t="str">
        <f t="shared" si="180"/>
        <v/>
      </c>
      <c r="BK271" s="119" t="str">
        <f t="shared" si="181"/>
        <v/>
      </c>
      <c r="BL271" s="66" t="str">
        <f t="shared" si="205"/>
        <v/>
      </c>
      <c r="BM271" s="66" t="str">
        <f t="shared" si="206"/>
        <v/>
      </c>
      <c r="BN271" s="66" t="str">
        <f t="shared" si="207"/>
        <v/>
      </c>
      <c r="BO271" s="66" t="str">
        <f t="shared" si="208"/>
        <v/>
      </c>
      <c r="BP271" s="216" t="str">
        <f>VLOOKUP(X271,aux!$G$1:$I$22,3,FALSE)</f>
        <v>cero coma siete dos</v>
      </c>
      <c r="BQ271" s="66" t="str">
        <f t="shared" si="209"/>
        <v>Por</v>
      </c>
      <c r="BR271" s="66" t="str">
        <f>VLOOKUP(C271,aux!$D$1:$E$307,2,FALSE)</f>
        <v>Alemania</v>
      </c>
      <c r="BS271" s="66" t="str">
        <f t="shared" si="210"/>
        <v>Ciento</v>
      </c>
      <c r="BT271" s="66" t="str">
        <f t="shared" si="211"/>
        <v>Cero</v>
      </c>
      <c r="BU271" s="66" t="str">
        <f t="shared" si="212"/>
        <v>Cero</v>
      </c>
      <c r="BV271" s="137"/>
      <c r="BW271" s="51"/>
      <c r="BX271" s="315"/>
      <c r="BY271" s="148"/>
      <c r="BZ271" s="315"/>
      <c r="CA271" s="1112"/>
      <c r="CB271" s="805">
        <v>43059</v>
      </c>
      <c r="CC271" s="805">
        <v>43061</v>
      </c>
      <c r="CD271" s="434"/>
      <c r="CE271" s="805">
        <v>43061</v>
      </c>
      <c r="CF271" s="434"/>
      <c r="CG271" s="805">
        <v>43076</v>
      </c>
      <c r="CH271" s="497"/>
      <c r="CI271" s="155"/>
      <c r="CJ271" s="54"/>
      <c r="CK271" s="54"/>
      <c r="CL271" s="102" t="str">
        <f t="shared" si="194"/>
        <v>Erich Köster Holzhandlung GmbH_ DE_811790862_DOT_DE_2sig</v>
      </c>
      <c r="CM271" s="102" t="str">
        <f t="shared" si="195"/>
        <v>Erich Köster Holzhandlung GmbH_DE_811790862_CPA_DE_2sig</v>
      </c>
      <c r="CN271" s="102" t="str">
        <f t="shared" si="196"/>
        <v>Erich Köster Holzhandlung GmbH_ DE_811790862_DOT_DE_2sig_stamped</v>
      </c>
      <c r="CO271" s="102" t="str">
        <f t="shared" si="197"/>
        <v>Erich Köster Holzhandlung GmbH_DE_811790862_DOT_DE_o</v>
      </c>
      <c r="CP271" s="102" t="str">
        <f t="shared" si="198"/>
        <v>Erich Köster Holzhandlung GmbH_DE_811790862_DOT_DE_o_stamped</v>
      </c>
      <c r="CQ271" s="102" t="str">
        <f t="shared" si="199"/>
        <v>Erich Köster Holzhandlung GmbH_DE_811790862_powers</v>
      </c>
      <c r="CR271" s="54"/>
      <c r="CS271" s="54"/>
      <c r="CT271" s="54"/>
      <c r="CU271" s="148">
        <f t="shared" si="179"/>
        <v>0</v>
      </c>
      <c r="CV271" s="54"/>
      <c r="CW271" s="54"/>
      <c r="CX271" s="124"/>
      <c r="CY271" s="160"/>
      <c r="CZ271" s="160"/>
      <c r="DA271" s="321"/>
      <c r="DB271" s="321"/>
      <c r="DC271" s="160"/>
      <c r="DD271" s="160"/>
      <c r="DE271" s="321"/>
      <c r="DF271" s="321"/>
      <c r="DG271" s="54"/>
      <c r="DH271" s="54"/>
      <c r="DI271" s="54"/>
      <c r="DJ271" s="321"/>
      <c r="DK271" s="321"/>
      <c r="DL271" s="54"/>
      <c r="DM271" s="321"/>
      <c r="DN271" s="160"/>
      <c r="DO271" s="321"/>
      <c r="DP271" s="963"/>
      <c r="DQ271" s="902"/>
      <c r="DR271" s="503"/>
      <c r="DS271" s="521"/>
      <c r="DT271" s="88"/>
      <c r="DU271" s="168"/>
      <c r="DV271" s="168"/>
      <c r="DW271" s="168"/>
      <c r="DX271" s="168"/>
      <c r="DY271" s="168"/>
      <c r="DZ271" s="168"/>
      <c r="EA271" s="359" t="str">
        <f t="shared" si="200"/>
        <v>239</v>
      </c>
      <c r="EB271" s="359">
        <v>239</v>
      </c>
      <c r="EC271" s="88"/>
      <c r="ED271" s="88"/>
      <c r="EE271" s="88"/>
      <c r="EF271" s="186" t="s">
        <v>4264</v>
      </c>
      <c r="EG271" s="186" t="s">
        <v>3954</v>
      </c>
      <c r="EH271" s="186" t="s">
        <v>3956</v>
      </c>
      <c r="EI271" s="186" t="s">
        <v>3540</v>
      </c>
      <c r="EJ271" s="186" t="s">
        <v>4975</v>
      </c>
      <c r="EK271" s="186">
        <v>0</v>
      </c>
      <c r="EL271" s="186" t="s">
        <v>5024</v>
      </c>
      <c r="EM271" s="173">
        <v>31180</v>
      </c>
      <c r="EN271" s="173">
        <v>0</v>
      </c>
      <c r="EO271" s="173">
        <v>0</v>
      </c>
      <c r="EP271" s="950" t="s">
        <v>5025</v>
      </c>
      <c r="EQ271" s="258" t="s">
        <v>6086</v>
      </c>
      <c r="ER271" s="182" t="s">
        <v>6137</v>
      </c>
      <c r="ES271" s="258"/>
      <c r="ET271" s="108"/>
      <c r="EU271" s="182" t="str">
        <f t="shared" si="201"/>
        <v>Erich Köster Holzhandlung GmbH, DE_811790862_sinv.pdf</v>
      </c>
    </row>
    <row r="272" spans="1:172" ht="76.5">
      <c r="A272" s="1018" t="s">
        <v>4319</v>
      </c>
      <c r="B272" s="694" t="s">
        <v>4918</v>
      </c>
      <c r="C272" s="646" t="s">
        <v>898</v>
      </c>
      <c r="D272" s="415" t="s">
        <v>4320</v>
      </c>
      <c r="E272" s="371" t="s">
        <v>5683</v>
      </c>
      <c r="F272" s="193" t="s">
        <v>2915</v>
      </c>
      <c r="G272" s="193"/>
      <c r="H272" s="193"/>
      <c r="I272" s="193" t="s">
        <v>5682</v>
      </c>
      <c r="J272" s="371" t="s">
        <v>4322</v>
      </c>
      <c r="K272" s="203" t="s">
        <v>4323</v>
      </c>
      <c r="L272" s="586" t="s">
        <v>4324</v>
      </c>
      <c r="M272" s="567"/>
      <c r="N272" s="844"/>
      <c r="O272" s="172"/>
      <c r="P272" s="542">
        <v>10</v>
      </c>
      <c r="Q272" s="539">
        <v>100</v>
      </c>
      <c r="R272" s="540">
        <v>2000</v>
      </c>
      <c r="S272" s="427"/>
      <c r="T272" s="54"/>
      <c r="U272" s="54"/>
      <c r="V272" s="338">
        <v>0</v>
      </c>
      <c r="W272" s="338">
        <v>0</v>
      </c>
      <c r="X272" s="919">
        <v>0.72</v>
      </c>
      <c r="Y272" s="338">
        <v>0</v>
      </c>
      <c r="Z272" s="54"/>
      <c r="AA272" s="54"/>
      <c r="AB272" s="188" t="s">
        <v>4402</v>
      </c>
      <c r="AC272" s="13" t="s">
        <v>898</v>
      </c>
      <c r="AD272" s="811" t="s">
        <v>5691</v>
      </c>
      <c r="AE272" s="723">
        <v>43082</v>
      </c>
      <c r="AG272" s="419"/>
      <c r="AH272" s="927" t="s">
        <v>896</v>
      </c>
      <c r="AI272" s="63" t="s">
        <v>5763</v>
      </c>
      <c r="AJ272" s="63" t="str">
        <f t="shared" si="203"/>
        <v>NO</v>
      </c>
      <c r="AK272" s="64" t="str">
        <f>VLOOKUP(X272,aux!$G$1:$I$22,2,FALSE)</f>
        <v>zero point seven two</v>
      </c>
      <c r="AL272" s="64" t="str">
        <f>VLOOKUP(X272,aux!$G$1:$J$22,4,FALSE)</f>
        <v>null komma sieben zwei</v>
      </c>
      <c r="AM272" s="214">
        <f t="shared" si="182"/>
        <v>72</v>
      </c>
      <c r="AN272" s="214" t="str">
        <f>IF(INT(AM272)=AM272,EnglishNumber(AM272), _xlfn.CONCAT(EnglishNumber(INT(AM272)), " point ", EnglishNumber(ROUND(INT((AM272 - INT(AM272)) * 10),  0)), " ", EnglishNumber(ROUND((AM272 - INT(AM272))*100 - (INT((AM272-INT(AM272))*10)*10), 0))))</f>
        <v>seventy-two</v>
      </c>
      <c r="AO272" s="214" t="str">
        <f>IF(INT(AM272)=AM272,FctZahl_In_Worten(AM272), _xlfn.CONCAT(FctZahl_In_Worten(INT(AM272)), " komma ", FctZahl_In_Worten(ROUND(INT((AM272 - INT(AM272)) * 10),  0)), " ", FctZahl_In_Worten(ROUND((AM272 - INT(AM272))*100 - (INT((AM272-INT(AM272))*10)*10), 0))))</f>
        <v>zweiundsiebzig</v>
      </c>
      <c r="AP272" s="64" t="str">
        <f>EnglishNumber(Q272)</f>
        <v>one hundred</v>
      </c>
      <c r="AQ272" s="64" t="str">
        <f>FctZahl_In_Worten(Q272)</f>
        <v>einhundert</v>
      </c>
      <c r="AR272" s="64" t="str">
        <f>FctZahl_In_Worten(R272)</f>
        <v>zweitausend</v>
      </c>
      <c r="AS272" s="64" t="str">
        <f>EnglishNumber(V272)</f>
        <v>zero</v>
      </c>
      <c r="AT272" s="64" t="str">
        <f>EnglishNumber(W272)</f>
        <v>zero</v>
      </c>
      <c r="AU272" s="64" t="str">
        <f t="shared" si="183"/>
        <v>For</v>
      </c>
      <c r="AV272" s="49" t="str">
        <f t="shared" si="202"/>
        <v>Birgit Zach, Geschäftsführerin</v>
      </c>
      <c r="AW272" s="65" t="str">
        <f t="shared" si="184"/>
        <v>DE_185964907_CPA_EN</v>
      </c>
      <c r="AX272" s="65" t="str">
        <f t="shared" si="185"/>
        <v>DE_185964907_DoT_EN</v>
      </c>
      <c r="AY272" s="65" t="str">
        <f t="shared" si="186"/>
        <v>DE_185964907_Dis_EN</v>
      </c>
      <c r="AZ272" s="65" t="str">
        <f t="shared" si="187"/>
        <v>DE_185964907_CPA_DE</v>
      </c>
      <c r="BA272" s="65" t="str">
        <f t="shared" si="188"/>
        <v>DE_185964907_DoT_DE</v>
      </c>
      <c r="BB272" s="65" t="str">
        <f t="shared" si="189"/>
        <v>DE_185964907_CPA_ES</v>
      </c>
      <c r="BC272" s="215" t="str">
        <f t="shared" si="190"/>
        <v>DE_185964907_DoT_ES</v>
      </c>
      <c r="BD272" s="65" t="str">
        <f t="shared" si="191"/>
        <v>Ernst Flack &amp; Hermann Schwier GmbH</v>
      </c>
      <c r="BE272" s="64" t="str">
        <f>VLOOKUP(C272,aux!$A$1:$B$260,2,FALSE)</f>
        <v>Germany</v>
      </c>
      <c r="BF272" s="64" t="str">
        <f>VLOOKUP(C272,aux!$A$1:$C$260,3,FALSE)</f>
        <v>Deutschland</v>
      </c>
      <c r="BG272" s="66" t="str">
        <f t="shared" si="192"/>
        <v>represented by  Birgit Zach, Geschäftsführerin</v>
      </c>
      <c r="BH272" s="66" t="str">
        <f t="shared" si="204"/>
        <v>representado por Birgit Zach, Geschäftsführerin</v>
      </c>
      <c r="BI272" s="119">
        <f t="shared" si="193"/>
        <v>1</v>
      </c>
      <c r="BJ272" s="119" t="str">
        <f t="shared" si="180"/>
        <v/>
      </c>
      <c r="BK272" s="119" t="str">
        <f t="shared" si="181"/>
        <v>and its</v>
      </c>
      <c r="BL272" s="66" t="str">
        <f t="shared" si="205"/>
        <v/>
      </c>
      <c r="BM272" s="66" t="str">
        <f t="shared" si="206"/>
        <v>und</v>
      </c>
      <c r="BN272" s="66" t="str">
        <f t="shared" si="207"/>
        <v/>
      </c>
      <c r="BO272" s="66" t="str">
        <f t="shared" si="208"/>
        <v>y su</v>
      </c>
      <c r="BP272" s="216" t="str">
        <f>VLOOKUP(X272,aux!$G$1:$I$22,3,FALSE)</f>
        <v>cero coma siete dos</v>
      </c>
      <c r="BQ272" s="66" t="str">
        <f t="shared" si="209"/>
        <v>Por</v>
      </c>
      <c r="BR272" s="66" t="str">
        <f>VLOOKUP(C272,aux!$D$1:$E$307,2,FALSE)</f>
        <v>Alemania</v>
      </c>
      <c r="BS272" s="66" t="str">
        <f t="shared" si="210"/>
        <v>Ciento</v>
      </c>
      <c r="BT272" s="66" t="str">
        <f t="shared" si="211"/>
        <v>Cero</v>
      </c>
      <c r="BU272" s="66" t="str">
        <f t="shared" si="212"/>
        <v>Cero</v>
      </c>
      <c r="BV272" s="137"/>
      <c r="BW272" s="51"/>
      <c r="BX272" s="315"/>
      <c r="BY272" s="148"/>
      <c r="BZ272" s="315"/>
      <c r="CA272" s="1112"/>
      <c r="CB272" s="353">
        <v>43059</v>
      </c>
      <c r="CC272" s="353">
        <v>43074</v>
      </c>
      <c r="CD272" s="434"/>
      <c r="CE272" s="353">
        <v>43074</v>
      </c>
      <c r="CF272" s="434"/>
      <c r="CG272" s="353">
        <v>43076</v>
      </c>
      <c r="CH272" s="497"/>
      <c r="CI272" s="155"/>
      <c r="CJ272" s="54"/>
      <c r="CK272" s="54"/>
      <c r="CL272" s="102" t="str">
        <f t="shared" si="194"/>
        <v>Ernst Flack &amp; Hermann Schwier GmbH_ DE_185964907_DOT_DE_2sig</v>
      </c>
      <c r="CM272" s="102" t="str">
        <f t="shared" si="195"/>
        <v>Ernst Flack &amp; Hermann Schwier GmbH_DE_185964907_CPA_DE_2sig</v>
      </c>
      <c r="CN272" s="102" t="str">
        <f t="shared" si="196"/>
        <v>Ernst Flack &amp; Hermann Schwier GmbH_ DE_185964907_DOT_DE_2sig_stamped</v>
      </c>
      <c r="CO272" s="102" t="str">
        <f t="shared" si="197"/>
        <v>Ernst Flack &amp; Hermann Schwier GmbH_DE_185964907_DOT_DE_o</v>
      </c>
      <c r="CP272" s="102" t="str">
        <f t="shared" si="198"/>
        <v>Ernst Flack &amp; Hermann Schwier GmbH_DE_185964907_DOT_DE_o_stamped</v>
      </c>
      <c r="CQ272" s="102" t="str">
        <f t="shared" si="199"/>
        <v>Ernst Flack &amp; Hermann Schwier GmbH_DE_185964907_powers</v>
      </c>
      <c r="CR272" s="54"/>
      <c r="CS272" s="54"/>
      <c r="CT272" s="54"/>
      <c r="CU272" s="148">
        <f t="shared" si="179"/>
        <v>0</v>
      </c>
      <c r="CV272" s="54"/>
      <c r="CW272" s="54"/>
      <c r="CX272" s="124"/>
      <c r="CY272" s="160"/>
      <c r="CZ272" s="160"/>
      <c r="DA272" s="321"/>
      <c r="DB272" s="321"/>
      <c r="DC272" s="160"/>
      <c r="DD272" s="160"/>
      <c r="DE272" s="321"/>
      <c r="DF272" s="321"/>
      <c r="DG272" s="54"/>
      <c r="DH272" s="54"/>
      <c r="DI272" s="54"/>
      <c r="DJ272" s="321"/>
      <c r="DK272" s="321"/>
      <c r="DL272" s="54"/>
      <c r="DM272" s="321"/>
      <c r="DN272" s="160"/>
      <c r="DO272" s="321"/>
      <c r="DP272" s="963"/>
      <c r="DQ272" s="902"/>
      <c r="DR272" s="503"/>
      <c r="DS272" s="521"/>
      <c r="DT272" s="88"/>
      <c r="DU272" s="168"/>
      <c r="DV272" s="228" t="s">
        <v>4321</v>
      </c>
      <c r="DW272" s="168"/>
      <c r="DX272" s="168"/>
      <c r="DY272" s="168"/>
      <c r="DZ272" s="168"/>
      <c r="EA272" s="359" t="str">
        <f t="shared" si="200"/>
        <v>240</v>
      </c>
      <c r="EB272" s="359">
        <v>240</v>
      </c>
      <c r="EC272" s="88"/>
      <c r="ED272" s="88"/>
      <c r="EE272" s="88"/>
      <c r="EF272" s="186"/>
      <c r="EG272" s="186" t="s">
        <v>4319</v>
      </c>
      <c r="EH272" s="186" t="s">
        <v>5026</v>
      </c>
      <c r="EI272" s="186" t="s">
        <v>5027</v>
      </c>
      <c r="EJ272" s="186">
        <v>14</v>
      </c>
      <c r="EK272" s="186">
        <v>0</v>
      </c>
      <c r="EL272" s="186" t="s">
        <v>5028</v>
      </c>
      <c r="EM272" s="173" t="s">
        <v>5029</v>
      </c>
      <c r="EN272" s="173">
        <v>0</v>
      </c>
      <c r="EO272" s="173">
        <v>0</v>
      </c>
      <c r="EP272" s="950" t="s">
        <v>4323</v>
      </c>
      <c r="EQ272" s="400" t="s">
        <v>6086</v>
      </c>
      <c r="ER272" s="182" t="s">
        <v>6137</v>
      </c>
      <c r="ES272" s="400"/>
      <c r="ET272" s="108"/>
      <c r="EU272" s="182" t="str">
        <f t="shared" si="201"/>
        <v>Ernst Flack &amp; Hermann Schwier GmbH, DE_185964907_sinv.pdf</v>
      </c>
    </row>
    <row r="273" spans="1:172" ht="76.5">
      <c r="A273" s="1010" t="s">
        <v>7526</v>
      </c>
      <c r="B273" s="694" t="s">
        <v>4844</v>
      </c>
      <c r="C273" s="423" t="s">
        <v>898</v>
      </c>
      <c r="D273" s="201" t="s">
        <v>3740</v>
      </c>
      <c r="E273" s="190" t="s">
        <v>3767</v>
      </c>
      <c r="F273" s="258" t="s">
        <v>3903</v>
      </c>
      <c r="G273" s="258"/>
      <c r="H273" s="258"/>
      <c r="I273" s="258"/>
      <c r="J273" s="190" t="s">
        <v>3888</v>
      </c>
      <c r="K273" s="190" t="s">
        <v>3800</v>
      </c>
      <c r="L273" s="571" t="s">
        <v>3825</v>
      </c>
      <c r="M273" s="201"/>
      <c r="N273" s="847"/>
      <c r="O273" s="190"/>
      <c r="P273" s="126">
        <v>2</v>
      </c>
      <c r="Q273" s="539">
        <v>100</v>
      </c>
      <c r="R273" s="540">
        <v>400</v>
      </c>
      <c r="S273" s="341"/>
      <c r="T273" s="54"/>
      <c r="U273" s="54"/>
      <c r="V273" s="338">
        <v>0</v>
      </c>
      <c r="W273" s="338">
        <v>0</v>
      </c>
      <c r="X273" s="919">
        <v>0.72</v>
      </c>
      <c r="Y273" s="425">
        <v>2.5</v>
      </c>
      <c r="Z273" s="54"/>
      <c r="AA273" s="54"/>
      <c r="AB273" s="188" t="s">
        <v>4402</v>
      </c>
      <c r="AC273" s="13" t="s">
        <v>898</v>
      </c>
      <c r="AD273" s="811" t="s">
        <v>5691</v>
      </c>
      <c r="AE273" s="723">
        <v>43082</v>
      </c>
      <c r="AG273" s="419"/>
      <c r="AH273" s="927" t="s">
        <v>896</v>
      </c>
      <c r="AI273" s="63" t="s">
        <v>5763</v>
      </c>
      <c r="AJ273" s="63" t="str">
        <f t="shared" si="203"/>
        <v>NO</v>
      </c>
      <c r="AK273" s="64" t="str">
        <f>VLOOKUP(X273,aux!$G$1:$I$22,2,FALSE)</f>
        <v>zero point seven two</v>
      </c>
      <c r="AL273" s="64" t="str">
        <f>VLOOKUP(X273,aux!$G$1:$J$22,4,FALSE)</f>
        <v>null komma sieben zwei</v>
      </c>
      <c r="AM273" s="214">
        <f t="shared" si="182"/>
        <v>72</v>
      </c>
      <c r="AN273" s="214" t="str">
        <f>IF(INT(AM273)=AM273,EnglishNumber(AM273), _xlfn.CONCAT(EnglishNumber(INT(AM273)), " point ", EnglishNumber(ROUND(INT((AM273 - INT(AM273)) * 10),  0)), " ", EnglishNumber(ROUND((AM273 - INT(AM273))*100 - (INT((AM273-INT(AM273))*10)*10), 0))))</f>
        <v>seventy-two</v>
      </c>
      <c r="AO273" s="214" t="str">
        <f>IF(INT(AM273)=AM273,FctZahl_In_Worten(AM273), _xlfn.CONCAT(FctZahl_In_Worten(INT(AM273)), " komma ", FctZahl_In_Worten(ROUND(INT((AM273 - INT(AM273)) * 10),  0)), " ", FctZahl_In_Worten(ROUND((AM273 - INT(AM273))*100 - (INT((AM273-INT(AM273))*10)*10), 0))))</f>
        <v>zweiundsiebzig</v>
      </c>
      <c r="AP273" s="64" t="str">
        <f>EnglishNumber(Q273)</f>
        <v>one hundred</v>
      </c>
      <c r="AQ273" s="64" t="str">
        <f>FctZahl_In_Worten(Q273)</f>
        <v>einhundert</v>
      </c>
      <c r="AR273" s="64" t="str">
        <f>FctZahl_In_Worten(R273)</f>
        <v>vierhundert</v>
      </c>
      <c r="AS273" s="64" t="str">
        <f>EnglishNumber(V273)</f>
        <v>zero</v>
      </c>
      <c r="AT273" s="64" t="str">
        <f>EnglishNumber(W273)</f>
        <v>zero</v>
      </c>
      <c r="AU273" s="64" t="str">
        <f t="shared" si="183"/>
        <v>For</v>
      </c>
      <c r="AV273" s="49" t="str">
        <f t="shared" si="202"/>
        <v>Axel Stahlbuck, Geschäftsführer der Komplementärin Erwin Gooß GmbH</v>
      </c>
      <c r="AW273" s="65" t="str">
        <f t="shared" si="184"/>
        <v>DE_115169574_CPA_EN</v>
      </c>
      <c r="AX273" s="65" t="str">
        <f t="shared" si="185"/>
        <v>DE_115169574_DoT_EN</v>
      </c>
      <c r="AY273" s="65" t="str">
        <f t="shared" si="186"/>
        <v>DE_115169574_Dis_EN</v>
      </c>
      <c r="AZ273" s="65" t="str">
        <f t="shared" si="187"/>
        <v>DE_115169574_CPA_DE</v>
      </c>
      <c r="BA273" s="65" t="str">
        <f t="shared" si="188"/>
        <v>DE_115169574_DoT_DE</v>
      </c>
      <c r="BB273" s="65" t="str">
        <f t="shared" si="189"/>
        <v>DE_115169574_CPA_ES</v>
      </c>
      <c r="BC273" s="215" t="str">
        <f t="shared" si="190"/>
        <v>DE_115169574_DoT_ES</v>
      </c>
      <c r="BD273" s="65" t="str">
        <f t="shared" si="191"/>
        <v>GOOSS LOGISTIC GmbH</v>
      </c>
      <c r="BE273" s="64" t="str">
        <f>VLOOKUP(C273,aux!$A$1:$B$260,2,FALSE)</f>
        <v>Germany</v>
      </c>
      <c r="BF273" s="64" t="str">
        <f>VLOOKUP(C273,aux!$A$1:$C$260,3,FALSE)</f>
        <v>Deutschland</v>
      </c>
      <c r="BG273" s="66" t="str">
        <f t="shared" si="192"/>
        <v>represented by  Axel Stahlbuck, Geschäftsführer der Komplementärin Erwin Gooß GmbH</v>
      </c>
      <c r="BH273" s="66" t="str">
        <f t="shared" si="204"/>
        <v>representado por Axel Stahlbuck, Geschäftsführer der Komplementärin Erwin Gooß GmbH</v>
      </c>
      <c r="BI273" s="119">
        <f t="shared" si="193"/>
        <v>1</v>
      </c>
      <c r="BJ273" s="119" t="str">
        <f t="shared" si="180"/>
        <v/>
      </c>
      <c r="BK273" s="119" t="str">
        <f t="shared" si="181"/>
        <v/>
      </c>
      <c r="BL273" s="66" t="str">
        <f t="shared" si="205"/>
        <v/>
      </c>
      <c r="BM273" s="66" t="str">
        <f t="shared" si="206"/>
        <v/>
      </c>
      <c r="BN273" s="66" t="str">
        <f t="shared" si="207"/>
        <v/>
      </c>
      <c r="BO273" s="66" t="str">
        <f t="shared" si="208"/>
        <v/>
      </c>
      <c r="BP273" s="216" t="str">
        <f>VLOOKUP(X273,aux!$G$1:$I$22,3,FALSE)</f>
        <v>cero coma siete dos</v>
      </c>
      <c r="BQ273" s="66" t="str">
        <f t="shared" si="209"/>
        <v>Por</v>
      </c>
      <c r="BR273" s="66" t="str">
        <f>VLOOKUP(C273,aux!$D$1:$E$307,2,FALSE)</f>
        <v>Alemania</v>
      </c>
      <c r="BS273" s="66" t="str">
        <f t="shared" si="210"/>
        <v>Ciento</v>
      </c>
      <c r="BT273" s="66" t="str">
        <f t="shared" si="211"/>
        <v>Cero</v>
      </c>
      <c r="BU273" s="66" t="str">
        <f t="shared" si="212"/>
        <v>Cero</v>
      </c>
      <c r="BV273" s="137"/>
      <c r="BW273" s="51"/>
      <c r="BX273" s="315"/>
      <c r="BY273" s="148"/>
      <c r="BZ273" s="315"/>
      <c r="CA273" s="1112"/>
      <c r="CB273" s="353">
        <v>43059</v>
      </c>
      <c r="CC273" s="805">
        <v>43062</v>
      </c>
      <c r="CD273" s="806"/>
      <c r="CE273" s="805">
        <v>43062</v>
      </c>
      <c r="CF273" s="806"/>
      <c r="CG273" s="805">
        <v>43076</v>
      </c>
      <c r="CH273" s="497"/>
      <c r="CI273" s="155"/>
      <c r="CJ273" s="54"/>
      <c r="CK273" s="54"/>
      <c r="CL273" s="102" t="str">
        <f t="shared" si="194"/>
        <v>GOOSS LOGISTIC GmbH_ DE_115169574_DOT_DE_2sig</v>
      </c>
      <c r="CM273" s="102" t="str">
        <f t="shared" si="195"/>
        <v>GOOSS LOGISTIC GmbH_DE_115169574_CPA_DE_2sig</v>
      </c>
      <c r="CN273" s="102" t="str">
        <f t="shared" si="196"/>
        <v>GOOSS LOGISTIC GmbH_ DE_115169574_DOT_DE_2sig_stamped</v>
      </c>
      <c r="CO273" s="102" t="str">
        <f t="shared" si="197"/>
        <v>GOOSS LOGISTIC GmbH_DE_115169574_DOT_DE_o</v>
      </c>
      <c r="CP273" s="102" t="str">
        <f t="shared" si="198"/>
        <v>GOOSS LOGISTIC GmbH_DE_115169574_DOT_DE_o_stamped</v>
      </c>
      <c r="CQ273" s="102" t="str">
        <f t="shared" si="199"/>
        <v>GOOSS LOGISTIC GmbH_DE_115169574_powers</v>
      </c>
      <c r="CR273" s="54"/>
      <c r="CS273" s="54"/>
      <c r="CT273" s="54"/>
      <c r="CU273" s="148">
        <f t="shared" si="179"/>
        <v>0</v>
      </c>
      <c r="CV273" s="54"/>
      <c r="CW273" s="54"/>
      <c r="CX273" s="124"/>
      <c r="CY273" s="160"/>
      <c r="CZ273" s="160"/>
      <c r="DA273" s="321"/>
      <c r="DB273" s="321"/>
      <c r="DC273" s="160"/>
      <c r="DD273" s="160"/>
      <c r="DE273" s="321"/>
      <c r="DF273" s="321"/>
      <c r="DG273" s="54"/>
      <c r="DH273" s="54"/>
      <c r="DI273" s="54"/>
      <c r="DJ273" s="321"/>
      <c r="DK273" s="321"/>
      <c r="DL273" s="54"/>
      <c r="DM273" s="321"/>
      <c r="DN273" s="160"/>
      <c r="DO273" s="321"/>
      <c r="DP273" s="963"/>
      <c r="DQ273" s="902"/>
      <c r="DR273" s="503"/>
      <c r="DS273" s="521"/>
      <c r="DT273" s="88"/>
      <c r="DU273" s="201" t="s">
        <v>6214</v>
      </c>
      <c r="DV273" s="168"/>
      <c r="DW273" s="168"/>
      <c r="DX273" s="168"/>
      <c r="DY273" s="168"/>
      <c r="DZ273" s="168"/>
      <c r="EA273" s="359" t="str">
        <f t="shared" si="200"/>
        <v>241</v>
      </c>
      <c r="EB273" s="359">
        <v>241</v>
      </c>
      <c r="EC273" s="88"/>
      <c r="ED273" s="88"/>
      <c r="EE273" s="88"/>
      <c r="EF273" s="186" t="s">
        <v>3849</v>
      </c>
      <c r="EG273" s="186" t="s">
        <v>3713</v>
      </c>
      <c r="EH273" s="186" t="s">
        <v>3767</v>
      </c>
      <c r="EI273" s="186" t="s">
        <v>5030</v>
      </c>
      <c r="EJ273" s="186" t="s">
        <v>5031</v>
      </c>
      <c r="EK273" s="186">
        <v>0</v>
      </c>
      <c r="EL273" s="186" t="s">
        <v>5032</v>
      </c>
      <c r="EM273" s="173">
        <v>21762</v>
      </c>
      <c r="EN273" s="173">
        <v>0</v>
      </c>
      <c r="EO273" s="173">
        <v>0</v>
      </c>
      <c r="EP273" s="950" t="s">
        <v>3800</v>
      </c>
      <c r="EQ273" s="258" t="s">
        <v>6095</v>
      </c>
      <c r="ER273" s="258" t="s">
        <v>6114</v>
      </c>
      <c r="ES273" s="201"/>
      <c r="ET273" s="108"/>
      <c r="EU273" s="182" t="str">
        <f t="shared" si="201"/>
        <v>GOOSS LOGISTIC GmbH, DE_115169574_sinv.pdf</v>
      </c>
    </row>
    <row r="274" spans="1:172" ht="84">
      <c r="A274" s="1020" t="s">
        <v>4520</v>
      </c>
      <c r="B274" s="415" t="s">
        <v>4533</v>
      </c>
      <c r="C274" s="338" t="s">
        <v>898</v>
      </c>
      <c r="D274" s="415" t="s">
        <v>4521</v>
      </c>
      <c r="E274" s="371" t="s">
        <v>4522</v>
      </c>
      <c r="F274" s="193" t="s">
        <v>4525</v>
      </c>
      <c r="G274" s="193"/>
      <c r="H274" s="193"/>
      <c r="I274" s="193" t="s">
        <v>4523</v>
      </c>
      <c r="J274" s="371" t="s">
        <v>4526</v>
      </c>
      <c r="K274" s="182" t="s">
        <v>4529</v>
      </c>
      <c r="L274" s="571" t="s">
        <v>4530</v>
      </c>
      <c r="M274" s="181" t="s">
        <v>4531</v>
      </c>
      <c r="N274" s="849"/>
      <c r="O274" s="182"/>
      <c r="P274" s="261">
        <v>82</v>
      </c>
      <c r="Q274" s="543">
        <v>300</v>
      </c>
      <c r="R274" s="540">
        <v>5350</v>
      </c>
      <c r="S274" s="338"/>
      <c r="T274" s="168"/>
      <c r="U274" s="168"/>
      <c r="V274" s="338">
        <v>0</v>
      </c>
      <c r="W274" s="338">
        <v>0</v>
      </c>
      <c r="X274" s="919">
        <v>0.72</v>
      </c>
      <c r="Y274" s="338">
        <v>0</v>
      </c>
      <c r="Z274" s="168"/>
      <c r="AA274" s="168"/>
      <c r="AB274" s="186" t="s">
        <v>4502</v>
      </c>
      <c r="AC274" s="13" t="s">
        <v>898</v>
      </c>
      <c r="AD274" s="811" t="s">
        <v>5691</v>
      </c>
      <c r="AE274" s="723">
        <v>43082</v>
      </c>
      <c r="AG274" s="419"/>
      <c r="AH274" s="927" t="s">
        <v>896</v>
      </c>
      <c r="AI274" s="63" t="s">
        <v>5763</v>
      </c>
      <c r="AJ274" s="63" t="str">
        <f t="shared" si="203"/>
        <v>NO</v>
      </c>
      <c r="AK274" s="64" t="str">
        <f>VLOOKUP(X274,aux!$G$1:$I$22,2,FALSE)</f>
        <v>zero point seven two</v>
      </c>
      <c r="AL274" s="64" t="str">
        <f>VLOOKUP(X274,aux!$G$1:$J$22,4,FALSE)</f>
        <v>null komma sieben zwei</v>
      </c>
      <c r="AM274" s="214">
        <f t="shared" si="182"/>
        <v>72</v>
      </c>
      <c r="AN274" s="214" t="str">
        <f>IF(INT(AM274)=AM274,EnglishNumber(AM274), _xlfn.CONCAT(EnglishNumber(INT(AM274)), " point ", EnglishNumber(ROUND(INT((AM274 - INT(AM274)) * 10),  0)), " ", EnglishNumber(ROUND((AM274 - INT(AM274))*100 - (INT((AM274-INT(AM274))*10)*10), 0))))</f>
        <v>seventy-two</v>
      </c>
      <c r="AO274" s="214" t="str">
        <f>IF(INT(AM274)=AM274,FctZahl_In_Worten(AM274), _xlfn.CONCAT(FctZahl_In_Worten(INT(AM274)), " komma ", FctZahl_In_Worten(ROUND(INT((AM274 - INT(AM274)) * 10),  0)), " ", FctZahl_In_Worten(ROUND((AM274 - INT(AM274))*100 - (INT((AM274-INT(AM274))*10)*10), 0))))</f>
        <v>zweiundsiebzig</v>
      </c>
      <c r="AP274" s="64" t="str">
        <f>EnglishNumber(Q274)</f>
        <v>three hundred</v>
      </c>
      <c r="AQ274" s="64" t="str">
        <f>FctZahl_In_Worten(Q274)</f>
        <v>dreihundert</v>
      </c>
      <c r="AR274" s="64" t="str">
        <f>FctZahl_In_Worten(R274)</f>
        <v>fünftausenddreihundertfünfzig</v>
      </c>
      <c r="AS274" s="64" t="str">
        <f>EnglishNumber(V274)</f>
        <v>zero</v>
      </c>
      <c r="AT274" s="64" t="str">
        <f>EnglishNumber(W274)</f>
        <v>zero</v>
      </c>
      <c r="AU274" s="64" t="str">
        <f t="shared" si="183"/>
        <v>For</v>
      </c>
      <c r="AV274" s="49" t="str">
        <f t="shared" si="202"/>
        <v>Michael Keith, Geschäftsführer ihrer Komplementärin, der Fako-M Getränke Verwaltungs GmbH,</v>
      </c>
      <c r="AW274" s="65" t="str">
        <f t="shared" si="184"/>
        <v>DE_262883283_CPA_EN</v>
      </c>
      <c r="AX274" s="65" t="str">
        <f t="shared" si="185"/>
        <v>DE_262883283_DoT_EN</v>
      </c>
      <c r="AY274" s="65" t="str">
        <f t="shared" si="186"/>
        <v>DE_262883283_Dis_EN</v>
      </c>
      <c r="AZ274" s="65" t="str">
        <f t="shared" si="187"/>
        <v>DE_262883283_CPA_DE</v>
      </c>
      <c r="BA274" s="65" t="str">
        <f t="shared" si="188"/>
        <v>DE_262883283_DoT_DE</v>
      </c>
      <c r="BB274" s="65" t="str">
        <f t="shared" si="189"/>
        <v>DE_262883283_CPA_ES</v>
      </c>
      <c r="BC274" s="215" t="str">
        <f t="shared" si="190"/>
        <v>DE_262883283_DoT_ES</v>
      </c>
      <c r="BD274" s="65" t="str">
        <f t="shared" si="191"/>
        <v>Fako-M Getränke GmbH &amp; Co KG</v>
      </c>
      <c r="BE274" s="64" t="str">
        <f>VLOOKUP(C274,aux!$A$1:$B$260,2,FALSE)</f>
        <v>Germany</v>
      </c>
      <c r="BF274" s="64" t="str">
        <f>VLOOKUP(C274,aux!$A$1:$C$260,3,FALSE)</f>
        <v>Deutschland</v>
      </c>
      <c r="BG274" s="66" t="str">
        <f t="shared" si="192"/>
        <v>represented by  Michael Keith, Geschäftsführer ihrer Komplementärin, der Fako-M Getränke Verwaltungs GmbH,</v>
      </c>
      <c r="BH274" s="66" t="str">
        <f t="shared" si="204"/>
        <v>representado por Michael Keith, Geschäftsführer ihrer Komplementärin, der Fako-M Getränke Verwaltungs GmbH,</v>
      </c>
      <c r="BI274" s="119">
        <f t="shared" si="193"/>
        <v>1</v>
      </c>
      <c r="BJ274" s="119" t="str">
        <f t="shared" si="180"/>
        <v/>
      </c>
      <c r="BK274" s="119" t="str">
        <f t="shared" si="181"/>
        <v>and its</v>
      </c>
      <c r="BL274" s="66" t="str">
        <f t="shared" si="205"/>
        <v/>
      </c>
      <c r="BM274" s="66" t="str">
        <f t="shared" si="206"/>
        <v>und</v>
      </c>
      <c r="BN274" s="66" t="str">
        <f t="shared" si="207"/>
        <v/>
      </c>
      <c r="BO274" s="66" t="str">
        <f t="shared" si="208"/>
        <v>y su</v>
      </c>
      <c r="BP274" s="216" t="str">
        <f>VLOOKUP(X274,aux!$G$1:$I$22,3,FALSE)</f>
        <v>cero coma siete dos</v>
      </c>
      <c r="BQ274" s="66" t="str">
        <f t="shared" si="209"/>
        <v>Por</v>
      </c>
      <c r="BR274" s="66" t="str">
        <f>VLOOKUP(C274,aux!$D$1:$E$307,2,FALSE)</f>
        <v>Alemania</v>
      </c>
      <c r="BS274" s="66" t="str">
        <f t="shared" si="210"/>
        <v>Trescientos</v>
      </c>
      <c r="BT274" s="66" t="str">
        <f t="shared" si="211"/>
        <v>Cero</v>
      </c>
      <c r="BU274" s="66" t="str">
        <f t="shared" si="212"/>
        <v>Cero</v>
      </c>
      <c r="BV274" s="137"/>
      <c r="BW274" s="51"/>
      <c r="BX274" s="315"/>
      <c r="BY274" s="148"/>
      <c r="BZ274" s="315"/>
      <c r="CA274" s="1112"/>
      <c r="CB274" s="805">
        <v>43066</v>
      </c>
      <c r="CC274" s="805">
        <v>43074</v>
      </c>
      <c r="CD274" s="434"/>
      <c r="CE274" s="805">
        <v>43074</v>
      </c>
      <c r="CF274" s="806"/>
      <c r="CG274" s="805">
        <v>43076</v>
      </c>
      <c r="CH274" s="497"/>
      <c r="CI274" s="155"/>
      <c r="CJ274" s="168"/>
      <c r="CK274" s="168"/>
      <c r="CL274" s="102" t="str">
        <f t="shared" si="194"/>
        <v>Fako-M Getränke GmbH &amp; Co KG_ DE_262883283_DOT_DE_2sig</v>
      </c>
      <c r="CM274" s="102" t="str">
        <f t="shared" si="195"/>
        <v>Fako-M Getränke GmbH &amp; Co KG_DE_262883283_CPA_DE_2sig</v>
      </c>
      <c r="CN274" s="102" t="str">
        <f t="shared" si="196"/>
        <v>Fako-M Getränke GmbH &amp; Co KG_ DE_262883283_DOT_DE_2sig_stamped</v>
      </c>
      <c r="CO274" s="102" t="str">
        <f t="shared" si="197"/>
        <v>Fako-M Getränke GmbH &amp; Co KG_DE_262883283_DOT_DE_o</v>
      </c>
      <c r="CP274" s="102" t="str">
        <f t="shared" si="198"/>
        <v>Fako-M Getränke GmbH &amp; Co KG_DE_262883283_DOT_DE_o_stamped</v>
      </c>
      <c r="CQ274" s="102" t="str">
        <f t="shared" si="199"/>
        <v>Fako-M Getränke GmbH &amp; Co KG_DE_262883283_powers</v>
      </c>
      <c r="CR274" s="168"/>
      <c r="CS274" s="168"/>
      <c r="CT274" s="168"/>
      <c r="CU274" s="148">
        <f t="shared" si="179"/>
        <v>0</v>
      </c>
      <c r="CV274" s="168"/>
      <c r="CW274" s="168"/>
      <c r="CX274" s="252"/>
      <c r="CY274" s="251"/>
      <c r="CZ274" s="251"/>
      <c r="DA274" s="324"/>
      <c r="DB274" s="324"/>
      <c r="DC274" s="251"/>
      <c r="DD274" s="251"/>
      <c r="DE274" s="324"/>
      <c r="DF274" s="324"/>
      <c r="DG274" s="168"/>
      <c r="DH274" s="168"/>
      <c r="DI274" s="168"/>
      <c r="DJ274" s="324"/>
      <c r="DK274" s="324"/>
      <c r="DL274" s="168"/>
      <c r="DM274" s="324"/>
      <c r="DN274" s="251"/>
      <c r="DO274" s="324"/>
      <c r="DP274" s="338"/>
      <c r="DQ274" s="902"/>
      <c r="DR274" s="503"/>
      <c r="DS274" s="88"/>
      <c r="DT274" s="88"/>
      <c r="DU274" s="168"/>
      <c r="DV274" s="168"/>
      <c r="DW274" s="168"/>
      <c r="DX274" s="168"/>
      <c r="DY274" s="168"/>
      <c r="DZ274" s="168"/>
      <c r="EA274" s="359" t="str">
        <f t="shared" si="200"/>
        <v>242</v>
      </c>
      <c r="EB274" s="359">
        <v>242</v>
      </c>
      <c r="EC274" s="88"/>
      <c r="ED274" s="88"/>
      <c r="EE274" s="88"/>
      <c r="EF274" s="186"/>
      <c r="EG274" s="186" t="s">
        <v>4520</v>
      </c>
      <c r="EH274" s="186" t="s">
        <v>5037</v>
      </c>
      <c r="EI274" s="186" t="s">
        <v>4950</v>
      </c>
      <c r="EJ274" s="186" t="s">
        <v>2238</v>
      </c>
      <c r="EK274" s="186">
        <v>0</v>
      </c>
      <c r="EL274" s="186" t="s">
        <v>4951</v>
      </c>
      <c r="EM274" s="173">
        <v>41468</v>
      </c>
      <c r="EN274" s="173">
        <v>0</v>
      </c>
      <c r="EO274" s="173">
        <v>0</v>
      </c>
      <c r="EP274" s="950" t="s">
        <v>4529</v>
      </c>
      <c r="EQ274" s="401" t="s">
        <v>6095</v>
      </c>
      <c r="ER274" s="401" t="s">
        <v>6114</v>
      </c>
      <c r="ES274" s="401"/>
      <c r="ET274" s="108"/>
      <c r="EU274" s="182" t="str">
        <f t="shared" si="201"/>
        <v>Fako-M Getränke GmbH &amp; Co. KG, DE_262883283_sinv.pdf</v>
      </c>
    </row>
    <row r="275" spans="1:172" ht="108">
      <c r="A275" s="1038" t="s">
        <v>2668</v>
      </c>
      <c r="B275" s="700" t="s">
        <v>4737</v>
      </c>
      <c r="C275" s="425" t="s">
        <v>968</v>
      </c>
      <c r="D275" s="188" t="s">
        <v>2674</v>
      </c>
      <c r="E275" s="188" t="s">
        <v>2681</v>
      </c>
      <c r="F275" s="188" t="s">
        <v>2742</v>
      </c>
      <c r="G275" s="634" t="s">
        <v>2689</v>
      </c>
      <c r="H275" s="186" t="s">
        <v>2741</v>
      </c>
      <c r="I275" s="188" t="s">
        <v>2695</v>
      </c>
      <c r="J275" s="188" t="s">
        <v>3282</v>
      </c>
      <c r="K275" s="188" t="s">
        <v>2699</v>
      </c>
      <c r="L275" s="571" t="s">
        <v>2705</v>
      </c>
      <c r="M275" s="198"/>
      <c r="N275" s="846" t="s">
        <v>2715</v>
      </c>
      <c r="O275" s="188" t="s">
        <v>2716</v>
      </c>
      <c r="P275" s="539">
        <v>0</v>
      </c>
      <c r="Q275" s="539">
        <v>200</v>
      </c>
      <c r="R275" s="540">
        <v>0</v>
      </c>
      <c r="S275" s="425"/>
      <c r="T275" s="90"/>
      <c r="U275" s="90"/>
      <c r="V275" s="425">
        <v>0</v>
      </c>
      <c r="W275" s="425">
        <v>0</v>
      </c>
      <c r="X275" s="919">
        <v>0.74</v>
      </c>
      <c r="Y275" s="425">
        <v>0</v>
      </c>
      <c r="Z275" s="91"/>
      <c r="AA275" s="91"/>
      <c r="AB275" s="188"/>
      <c r="AC275" s="13" t="s">
        <v>7377</v>
      </c>
      <c r="AD275" s="812" t="s">
        <v>5690</v>
      </c>
      <c r="AE275" s="723">
        <v>43082</v>
      </c>
      <c r="AF275" s="356" t="s">
        <v>7521</v>
      </c>
      <c r="AG275" s="419"/>
      <c r="AH275" s="932" t="s">
        <v>896</v>
      </c>
      <c r="AI275" s="63" t="s">
        <v>5762</v>
      </c>
      <c r="AJ275" s="63" t="str">
        <f t="shared" si="203"/>
        <v>NO</v>
      </c>
      <c r="AK275" s="64" t="str">
        <f>VLOOKUP(X275,aux!$G$1:$I$22,2,FALSE)</f>
        <v>zero point seven four</v>
      </c>
      <c r="AL275" s="64" t="str">
        <f>VLOOKUP(X275,aux!$G$1:$J$22,4,FALSE)</f>
        <v>null komma sieben vier</v>
      </c>
      <c r="AM275" s="214">
        <f t="shared" si="182"/>
        <v>74</v>
      </c>
      <c r="AN275" s="214" t="str">
        <f>IF(INT(AM275)=AM275,EnglishNumber(AM275), _xlfn.CONCAT(EnglishNumber(INT(AM275)), " point ", EnglishNumber(ROUND(INT((AM275 - INT(AM275)) * 10),  0)), " ", EnglishNumber(ROUND((AM275 - INT(AM275))*100 - (INT((AM275-INT(AM275))*10)*10), 0))))</f>
        <v>seventy-four</v>
      </c>
      <c r="AO275" s="214" t="str">
        <f>IF(INT(AM275)=AM275,FctZahl_In_Worten(AM275), _xlfn.CONCAT(FctZahl_In_Worten(INT(AM275)), " komma ", FctZahl_In_Worten(ROUND(INT((AM275 - INT(AM275)) * 10),  0)), " ", FctZahl_In_Worten(ROUND((AM275 - INT(AM275))*100 - (INT((AM275-INT(AM275))*10)*10), 0))))</f>
        <v>vierundsiebzig</v>
      </c>
      <c r="AP275" s="64" t="str">
        <f>EnglishNumber(Q275)</f>
        <v>two hundred</v>
      </c>
      <c r="AQ275" s="64" t="str">
        <f>FctZahl_In_Worten(Q275)</f>
        <v>zweihundert</v>
      </c>
      <c r="AR275" s="64" t="str">
        <f>FctZahl_In_Worten(R275)</f>
        <v>null</v>
      </c>
      <c r="AS275" s="89" t="str">
        <f>VLOOKUP(V275,aux!$K$1:$M$11,2,FALSE)</f>
        <v>zero</v>
      </c>
      <c r="AT275" s="89" t="str">
        <f>VLOOKUP(W275,aux!$K$1:$M$11,2,FALSE)</f>
        <v>zero</v>
      </c>
      <c r="AU275" s="89" t="str">
        <f t="shared" si="183"/>
        <v>For</v>
      </c>
      <c r="AV275" s="49" t="str">
        <f t="shared" si="202"/>
        <v>Philipp Hugentobler, presidente del consiglio di amministrazione and Bruno De Luigi, membro del consiglio di amministrazione</v>
      </c>
      <c r="AW275" s="92" t="str">
        <f t="shared" si="184"/>
        <v>CH_102737365_CPA_EN</v>
      </c>
      <c r="AX275" s="92" t="str">
        <f t="shared" si="185"/>
        <v>CH_102737365_DoT_EN</v>
      </c>
      <c r="AY275" s="92" t="str">
        <f t="shared" si="186"/>
        <v>CH_102737365_Dis_EN</v>
      </c>
      <c r="AZ275" s="65" t="str">
        <f t="shared" si="187"/>
        <v>CH_102737365_CPA_DE</v>
      </c>
      <c r="BA275" s="65" t="str">
        <f t="shared" si="188"/>
        <v>CH_102737365_DoT_DE</v>
      </c>
      <c r="BB275" s="65" t="str">
        <f t="shared" si="189"/>
        <v>CH_102737365_CPA_ES</v>
      </c>
      <c r="BC275" s="215" t="str">
        <f t="shared" si="190"/>
        <v>CH_102737365_DoT_ES</v>
      </c>
      <c r="BD275" s="92" t="str">
        <f t="shared" si="191"/>
        <v>Fixit-TI SA</v>
      </c>
      <c r="BE275" s="89" t="str">
        <f>VLOOKUP(C275,aux!$A$1:$B$260,2,FALSE)</f>
        <v>Switzerland</v>
      </c>
      <c r="BF275" s="64" t="str">
        <f>VLOOKUP(C275,aux!$A$1:$C$260,3,FALSE)</f>
        <v>Schweiz</v>
      </c>
      <c r="BG275" s="66" t="str">
        <f t="shared" si="192"/>
        <v>represented by  Philipp Hugentobler, presidente del consiglio di amministrazione and Bruno De Luigi, membro del consiglio di amministrazione</v>
      </c>
      <c r="BH275" s="66" t="str">
        <f t="shared" si="204"/>
        <v>representado por Philipp Hugentobler, presidente del consiglio di amministrazione and Bruno De Luigi, membro del consiglio di amministrazione</v>
      </c>
      <c r="BI275" s="66">
        <f t="shared" si="193"/>
        <v>2</v>
      </c>
      <c r="BJ275" s="93" t="str">
        <f t="shared" si="180"/>
        <v>and its</v>
      </c>
      <c r="BK275" s="93" t="str">
        <f t="shared" si="181"/>
        <v>and its</v>
      </c>
      <c r="BL275" s="66" t="str">
        <f t="shared" si="205"/>
        <v>und</v>
      </c>
      <c r="BM275" s="66" t="str">
        <f t="shared" si="206"/>
        <v>und</v>
      </c>
      <c r="BN275" s="66" t="str">
        <f t="shared" si="207"/>
        <v>y su</v>
      </c>
      <c r="BO275" s="66" t="str">
        <f t="shared" si="208"/>
        <v>y su</v>
      </c>
      <c r="BP275" s="216" t="str">
        <f>VLOOKUP(X275,aux!$G$1:$I$22,3,FALSE)</f>
        <v>cero coma siete cuatros</v>
      </c>
      <c r="BQ275" s="66" t="str">
        <f t="shared" si="209"/>
        <v>Por</v>
      </c>
      <c r="BR275" s="66" t="str">
        <f>VLOOKUP(C275,aux!$D$1:$E$307,2,FALSE)</f>
        <v>Suiza</v>
      </c>
      <c r="BS275" s="66" t="str">
        <f t="shared" si="210"/>
        <v>Doscientos</v>
      </c>
      <c r="BT275" s="66" t="str">
        <f t="shared" si="211"/>
        <v>Cero</v>
      </c>
      <c r="BU275" s="66" t="str">
        <f t="shared" si="212"/>
        <v>Cero</v>
      </c>
      <c r="BV275" s="137" t="s">
        <v>2233</v>
      </c>
      <c r="BW275" s="51" t="s">
        <v>2233</v>
      </c>
      <c r="BX275" s="68" t="s">
        <v>3003</v>
      </c>
      <c r="BY275" s="68" t="s">
        <v>3003</v>
      </c>
      <c r="BZ275" s="68" t="s">
        <v>3003</v>
      </c>
      <c r="CA275" s="1112" t="s">
        <v>2233</v>
      </c>
      <c r="CB275" s="613">
        <v>43005</v>
      </c>
      <c r="CC275" s="613">
        <v>43024</v>
      </c>
      <c r="CD275" s="434">
        <v>0.45833333333333331</v>
      </c>
      <c r="CE275" s="613">
        <v>43024</v>
      </c>
      <c r="CF275" s="434">
        <v>0.46875</v>
      </c>
      <c r="CG275" s="613">
        <v>43049</v>
      </c>
      <c r="CH275" s="497"/>
      <c r="CI275" s="155"/>
      <c r="CJ275" s="68"/>
      <c r="CK275" s="94"/>
      <c r="CL275" s="102" t="str">
        <f t="shared" si="194"/>
        <v>Fixit-TI SA_ CH_102737365_DOT_EN_2sig</v>
      </c>
      <c r="CM275" s="102" t="str">
        <f t="shared" si="195"/>
        <v>Fixit-TI SA_CH_102737365_CPA_EN_2sig</v>
      </c>
      <c r="CN275" s="102" t="str">
        <f t="shared" si="196"/>
        <v>Fixit-TI SA_ CH_102737365_DOT_EN_2sig_stamped</v>
      </c>
      <c r="CO275" s="102" t="str">
        <f t="shared" si="197"/>
        <v>Fixit-TI SA_CH_102737365_DOT_EN_o</v>
      </c>
      <c r="CP275" s="102" t="str">
        <f t="shared" si="198"/>
        <v>Fixit-TI SA_CH_102737365_DOT_EN_o_stamped</v>
      </c>
      <c r="CQ275" s="102" t="str">
        <f t="shared" si="199"/>
        <v>Fixit-TI SA_CH_102737365_powers</v>
      </c>
      <c r="CR275" s="68"/>
      <c r="CS275" s="68"/>
      <c r="CT275" s="68"/>
      <c r="CU275" s="148">
        <f t="shared" si="179"/>
        <v>0</v>
      </c>
      <c r="CV275" s="95"/>
      <c r="CW275" s="95"/>
      <c r="CX275" s="152" t="s">
        <v>2233</v>
      </c>
      <c r="CY275" s="158" t="s">
        <v>2233</v>
      </c>
      <c r="CZ275" s="158" t="s">
        <v>2233</v>
      </c>
      <c r="DA275" s="318" t="s">
        <v>2233</v>
      </c>
      <c r="DB275" s="318" t="s">
        <v>2233</v>
      </c>
      <c r="DC275" s="158" t="s">
        <v>2233</v>
      </c>
      <c r="DD275" s="158" t="s">
        <v>2233</v>
      </c>
      <c r="DE275" s="318" t="s">
        <v>2233</v>
      </c>
      <c r="DF275" s="318" t="s">
        <v>2233</v>
      </c>
      <c r="DG275" s="96" t="s">
        <v>2233</v>
      </c>
      <c r="DH275" s="96" t="s">
        <v>2233</v>
      </c>
      <c r="DI275" s="96" t="s">
        <v>2233</v>
      </c>
      <c r="DJ275" s="318" t="s">
        <v>2233</v>
      </c>
      <c r="DK275" s="318"/>
      <c r="DL275" s="96" t="s">
        <v>2233</v>
      </c>
      <c r="DM275" s="318" t="s">
        <v>2233</v>
      </c>
      <c r="DN275" s="158" t="s">
        <v>2233</v>
      </c>
      <c r="DO275" s="318" t="s">
        <v>2233</v>
      </c>
      <c r="DP275" s="465" t="s">
        <v>2233</v>
      </c>
      <c r="DQ275" s="940" t="s">
        <v>49</v>
      </c>
      <c r="DR275" s="506" t="s">
        <v>49</v>
      </c>
      <c r="DS275" s="525"/>
      <c r="DT275" s="97" t="s">
        <v>49</v>
      </c>
      <c r="DU275" s="97"/>
      <c r="DV275" s="474"/>
      <c r="DW275" s="474"/>
      <c r="DX275" s="474"/>
      <c r="DY275" s="474"/>
      <c r="DZ275" s="474"/>
      <c r="EA275" s="359" t="str">
        <f t="shared" si="200"/>
        <v>243</v>
      </c>
      <c r="EB275" s="359">
        <v>243</v>
      </c>
      <c r="EC275" s="477"/>
      <c r="ED275" s="477"/>
      <c r="EE275" s="88" t="e">
        <f>IF(CX274=#REF!,"gleich","ungleich")</f>
        <v>#REF!</v>
      </c>
      <c r="EF275" s="186"/>
      <c r="EG275" s="186"/>
      <c r="EH275" s="186"/>
      <c r="EI275" s="186"/>
      <c r="EJ275" s="186"/>
      <c r="EK275" s="186"/>
      <c r="EL275" s="186"/>
      <c r="EM275" s="173"/>
      <c r="EN275" s="186"/>
      <c r="EO275" s="186"/>
      <c r="EP275" s="724"/>
      <c r="EQ275" s="198" t="s">
        <v>1059</v>
      </c>
      <c r="ER275" s="198" t="s">
        <v>6106</v>
      </c>
      <c r="ES275" s="198"/>
      <c r="ET275" s="167"/>
      <c r="EU275" s="182" t="str">
        <f t="shared" si="201"/>
        <v>Fixit-TI SA, CH_102737365_sinv.pdf</v>
      </c>
    </row>
    <row r="276" spans="1:172" ht="76.5">
      <c r="A276" s="530" t="s">
        <v>3219</v>
      </c>
      <c r="B276" s="638" t="s">
        <v>4783</v>
      </c>
      <c r="C276" s="338" t="s">
        <v>1067</v>
      </c>
      <c r="D276" s="186" t="s">
        <v>3220</v>
      </c>
      <c r="E276" s="186" t="s">
        <v>3221</v>
      </c>
      <c r="F276" s="186" t="s">
        <v>3211</v>
      </c>
      <c r="G276" s="445"/>
      <c r="H276" s="445"/>
      <c r="I276" s="383"/>
      <c r="J276" s="383" t="s">
        <v>4408</v>
      </c>
      <c r="K276" s="191" t="s">
        <v>3328</v>
      </c>
      <c r="L276" s="573" t="s">
        <v>6065</v>
      </c>
      <c r="M276" s="199"/>
      <c r="N276" s="846" t="s">
        <v>3222</v>
      </c>
      <c r="O276" s="384" t="s">
        <v>3223</v>
      </c>
      <c r="P276" s="261">
        <v>60</v>
      </c>
      <c r="Q276" s="539">
        <v>1000</v>
      </c>
      <c r="R276" s="540">
        <v>0</v>
      </c>
      <c r="S276" s="338"/>
      <c r="T276" s="121"/>
      <c r="U276" s="121"/>
      <c r="V276" s="425">
        <v>0</v>
      </c>
      <c r="W276" s="425">
        <v>0</v>
      </c>
      <c r="X276" s="919">
        <v>0.74</v>
      </c>
      <c r="Y276" s="425">
        <v>0</v>
      </c>
      <c r="Z276" s="122"/>
      <c r="AA276" s="122"/>
      <c r="AB276" s="188" t="s">
        <v>4403</v>
      </c>
      <c r="AC276" s="13" t="s">
        <v>7377</v>
      </c>
      <c r="AD276" s="812" t="s">
        <v>40</v>
      </c>
      <c r="AE276" s="723">
        <v>43082</v>
      </c>
      <c r="AF276" s="182" t="s">
        <v>4404</v>
      </c>
      <c r="AG276" s="419"/>
      <c r="AH276" s="927" t="s">
        <v>896</v>
      </c>
      <c r="AI276" s="63" t="s">
        <v>5763</v>
      </c>
      <c r="AJ276" s="63" t="str">
        <f t="shared" si="203"/>
        <v>NO</v>
      </c>
      <c r="AK276" s="64" t="str">
        <f>VLOOKUP(X276,aux!$G$1:$I$22,2,FALSE)</f>
        <v>zero point seven four</v>
      </c>
      <c r="AL276" s="64" t="str">
        <f>VLOOKUP(X276,aux!$G$1:$J$22,4,FALSE)</f>
        <v>null komma sieben vier</v>
      </c>
      <c r="AM276" s="214">
        <f t="shared" si="182"/>
        <v>74</v>
      </c>
      <c r="AN276" s="214" t="str">
        <f>IF(INT(AM276)=AM276,EnglishNumber(AM276), _xlfn.CONCAT(EnglishNumber(INT(AM276)), " point ", EnglishNumber(ROUND(INT((AM276 - INT(AM276)) * 10),  0)), " ", EnglishNumber(ROUND((AM276 - INT(AM276))*100 - (INT((AM276-INT(AM276))*10)*10), 0))))</f>
        <v>seventy-four</v>
      </c>
      <c r="AO276" s="214" t="str">
        <f>IF(INT(AM276)=AM276,FctZahl_In_Worten(AM276), _xlfn.CONCAT(FctZahl_In_Worten(INT(AM276)), " komma ", FctZahl_In_Worten(ROUND(INT((AM276 - INT(AM276)) * 10),  0)), " ", FctZahl_In_Worten(ROUND((AM276 - INT(AM276))*100 - (INT((AM276-INT(AM276))*10)*10), 0))))</f>
        <v>vierundsiebzig</v>
      </c>
      <c r="AP276" s="64" t="str">
        <f>EnglishNumber(Q276)</f>
        <v>one thousand</v>
      </c>
      <c r="AQ276" s="64" t="str">
        <f>FctZahl_In_Worten(Q276)</f>
        <v>eintausend</v>
      </c>
      <c r="AR276" s="64" t="str">
        <f>FctZahl_In_Worten(R276)</f>
        <v>null</v>
      </c>
      <c r="AS276" s="64" t="str">
        <f>EnglishNumber(V276)</f>
        <v>zero</v>
      </c>
      <c r="AT276" s="64" t="str">
        <f>EnglishNumber(W276)</f>
        <v>zero</v>
      </c>
      <c r="AU276" s="64" t="str">
        <f t="shared" si="183"/>
        <v>For</v>
      </c>
      <c r="AV276" s="49" t="str">
        <f t="shared" si="202"/>
        <v>Rupert Bauinger, Geschäftsführer/CEO</v>
      </c>
      <c r="AW276" s="65" t="str">
        <f t="shared" si="184"/>
        <v>AT_U43500608_CPA_EN</v>
      </c>
      <c r="AX276" s="65" t="str">
        <f t="shared" si="185"/>
        <v>AT_U43500608_DoT_EN</v>
      </c>
      <c r="AY276" s="65" t="str">
        <f t="shared" si="186"/>
        <v>AT_U43500608_Dis_EN</v>
      </c>
      <c r="AZ276" s="65" t="str">
        <f t="shared" si="187"/>
        <v>AT_U43500608_CPA_DE</v>
      </c>
      <c r="BA276" s="65" t="str">
        <f t="shared" si="188"/>
        <v>AT_U43500608_DoT_DE</v>
      </c>
      <c r="BB276" s="65" t="str">
        <f t="shared" si="189"/>
        <v>AT_U43500608_CPA_ES</v>
      </c>
      <c r="BC276" s="215" t="str">
        <f t="shared" si="190"/>
        <v>AT_U43500608_DoT_ES</v>
      </c>
      <c r="BD276" s="65" t="str">
        <f t="shared" si="191"/>
        <v>Fixkraft-Futtermittel GmbH</v>
      </c>
      <c r="BE276" s="64" t="str">
        <f>VLOOKUP(C276,aux!$A$1:$B$260,2,FALSE)</f>
        <v>Austria</v>
      </c>
      <c r="BF276" s="64" t="str">
        <f>VLOOKUP(C276,aux!$A$1:$C$260,3,FALSE)</f>
        <v>Österreich</v>
      </c>
      <c r="BG276" s="66" t="str">
        <f t="shared" si="192"/>
        <v>represented by  Rupert Bauinger, Geschäftsführer/CEO</v>
      </c>
      <c r="BH276" s="66" t="str">
        <f t="shared" si="204"/>
        <v>representado por Rupert Bauinger, Geschäftsführer/CEO</v>
      </c>
      <c r="BI276" s="119">
        <f t="shared" si="193"/>
        <v>1</v>
      </c>
      <c r="BJ276" s="119" t="str">
        <f t="shared" si="180"/>
        <v/>
      </c>
      <c r="BK276" s="119" t="str">
        <f t="shared" si="181"/>
        <v/>
      </c>
      <c r="BL276" s="66" t="str">
        <f t="shared" si="205"/>
        <v/>
      </c>
      <c r="BM276" s="66" t="str">
        <f t="shared" si="206"/>
        <v/>
      </c>
      <c r="BN276" s="66" t="str">
        <f t="shared" si="207"/>
        <v/>
      </c>
      <c r="BO276" s="66" t="str">
        <f t="shared" si="208"/>
        <v/>
      </c>
      <c r="BP276" s="216" t="str">
        <f>VLOOKUP(X276,aux!$G$1:$I$22,3,FALSE)</f>
        <v>cero coma siete cuatros</v>
      </c>
      <c r="BQ276" s="66" t="str">
        <f t="shared" si="209"/>
        <v>Por</v>
      </c>
      <c r="BR276" s="66" t="str">
        <f>VLOOKUP(C276,aux!$D$1:$E$307,2,FALSE)</f>
        <v>Austria</v>
      </c>
      <c r="BS276" s="66" t="str">
        <f t="shared" si="210"/>
        <v>Un Mil</v>
      </c>
      <c r="BT276" s="66" t="str">
        <f t="shared" si="211"/>
        <v>Cero</v>
      </c>
      <c r="BU276" s="66" t="str">
        <f t="shared" si="212"/>
        <v>Cero</v>
      </c>
      <c r="BV276" s="372" t="s">
        <v>2233</v>
      </c>
      <c r="BW276" s="373" t="s">
        <v>2233</v>
      </c>
      <c r="BX276" s="315">
        <v>43060</v>
      </c>
      <c r="BY276" s="148">
        <v>1633028772</v>
      </c>
      <c r="BZ276" s="315">
        <v>43061</v>
      </c>
      <c r="CA276" s="1115" t="s">
        <v>2233</v>
      </c>
      <c r="CB276" s="805">
        <v>43059</v>
      </c>
      <c r="CC276" s="805">
        <v>43066</v>
      </c>
      <c r="CD276" s="434" t="s">
        <v>2233</v>
      </c>
      <c r="CE276" s="805">
        <v>43066</v>
      </c>
      <c r="CF276" s="434" t="s">
        <v>2233</v>
      </c>
      <c r="CG276" s="342">
        <v>43076</v>
      </c>
      <c r="CH276" s="497"/>
      <c r="CI276" s="155"/>
      <c r="CJ276" s="54"/>
      <c r="CK276" s="54"/>
      <c r="CL276" s="102" t="str">
        <f t="shared" si="194"/>
        <v>Fixkraft-Futtermittel GmbH_ AT_U43500608_DOT_EN_2sig</v>
      </c>
      <c r="CM276" s="102" t="str">
        <f t="shared" si="195"/>
        <v>Fixkraft-Futtermittel GmbH_AT_U43500608_CPA_EN_2sig</v>
      </c>
      <c r="CN276" s="102" t="str">
        <f t="shared" si="196"/>
        <v>Fixkraft-Futtermittel GmbH_ AT_U43500608_DOT_EN_2sig_stamped</v>
      </c>
      <c r="CO276" s="102" t="str">
        <f t="shared" si="197"/>
        <v>Fixkraft-Futtermittel GmbH_AT_U43500608_DOT_EN_o</v>
      </c>
      <c r="CP276" s="102" t="str">
        <f t="shared" si="198"/>
        <v>Fixkraft-Futtermittel GmbH_AT_U43500608_DOT_EN_o_stamped</v>
      </c>
      <c r="CQ276" s="102" t="str">
        <f t="shared" si="199"/>
        <v>Fixkraft-Futtermittel GmbH_AT_U43500608_powers</v>
      </c>
      <c r="CR276" s="54"/>
      <c r="CS276" s="54"/>
      <c r="CT276" s="54"/>
      <c r="CU276" s="148">
        <f t="shared" si="179"/>
        <v>0</v>
      </c>
      <c r="CV276" s="54"/>
      <c r="CW276" s="54"/>
      <c r="CX276" s="152" t="s">
        <v>2233</v>
      </c>
      <c r="CY276" s="159" t="s">
        <v>2233</v>
      </c>
      <c r="CZ276" s="159" t="s">
        <v>2233</v>
      </c>
      <c r="DA276" s="322" t="s">
        <v>2233</v>
      </c>
      <c r="DB276" s="322" t="s">
        <v>2233</v>
      </c>
      <c r="DC276" s="159" t="s">
        <v>2233</v>
      </c>
      <c r="DD276" s="159" t="s">
        <v>2233</v>
      </c>
      <c r="DE276" s="322" t="s">
        <v>2233</v>
      </c>
      <c r="DF276" s="322" t="s">
        <v>2233</v>
      </c>
      <c r="DG276" s="120" t="s">
        <v>2233</v>
      </c>
      <c r="DH276" s="120" t="s">
        <v>2233</v>
      </c>
      <c r="DI276" s="120" t="s">
        <v>2233</v>
      </c>
      <c r="DJ276" s="322" t="s">
        <v>2233</v>
      </c>
      <c r="DK276" s="322"/>
      <c r="DL276" s="120" t="s">
        <v>2233</v>
      </c>
      <c r="DM276" s="322" t="s">
        <v>2233</v>
      </c>
      <c r="DN276" s="159" t="s">
        <v>2233</v>
      </c>
      <c r="DO276" s="322" t="s">
        <v>2233</v>
      </c>
      <c r="DP276" s="468" t="s">
        <v>2233</v>
      </c>
      <c r="DQ276" s="940">
        <v>43194</v>
      </c>
      <c r="DR276" s="342">
        <v>43123</v>
      </c>
      <c r="DS276" s="521"/>
      <c r="DT276" s="88" t="s">
        <v>49</v>
      </c>
      <c r="DU276" s="168"/>
      <c r="DV276" s="168"/>
      <c r="DW276" s="168"/>
      <c r="DX276" s="168"/>
      <c r="DY276" s="168"/>
      <c r="DZ276" s="168"/>
      <c r="EA276" s="359" t="str">
        <f t="shared" si="200"/>
        <v>244</v>
      </c>
      <c r="EB276" s="359">
        <v>244</v>
      </c>
      <c r="EC276" s="88"/>
      <c r="ED276" s="88"/>
      <c r="EE276" s="88" t="e">
        <f>IF(CX275=#REF!,"gleich","ungleich")</f>
        <v>#REF!</v>
      </c>
      <c r="EF276" s="186"/>
      <c r="EG276" s="186"/>
      <c r="EH276" s="186"/>
      <c r="EI276" s="186"/>
      <c r="EJ276" s="186"/>
      <c r="EK276" s="186"/>
      <c r="EL276" s="186"/>
      <c r="EM276" s="173"/>
      <c r="EN276" s="186"/>
      <c r="EO276" s="186"/>
      <c r="EP276" s="724"/>
      <c r="EQ276" s="186" t="s">
        <v>6086</v>
      </c>
      <c r="ER276" s="382" t="s">
        <v>6137</v>
      </c>
      <c r="ES276" s="186"/>
      <c r="ET276" s="108"/>
      <c r="EU276" s="182" t="str">
        <f t="shared" si="201"/>
        <v>Fixkraft-Futtermittel GmbH, AT_U43500608_sinv.pdf</v>
      </c>
    </row>
    <row r="277" spans="1:172" s="110" customFormat="1" ht="102">
      <c r="A277" s="1000" t="s">
        <v>2829</v>
      </c>
      <c r="B277" s="638" t="s">
        <v>5532</v>
      </c>
      <c r="C277" s="338" t="s">
        <v>1067</v>
      </c>
      <c r="D277" s="191" t="s">
        <v>2830</v>
      </c>
      <c r="E277" s="189" t="s">
        <v>2832</v>
      </c>
      <c r="F277" s="186" t="s">
        <v>2831</v>
      </c>
      <c r="G277" s="186"/>
      <c r="H277" s="186"/>
      <c r="I277" s="383" t="s">
        <v>5340</v>
      </c>
      <c r="J277" s="186" t="s">
        <v>5339</v>
      </c>
      <c r="K277" s="191" t="s">
        <v>2833</v>
      </c>
      <c r="L277" s="571" t="s">
        <v>2834</v>
      </c>
      <c r="M277" s="199"/>
      <c r="N277" s="846" t="s">
        <v>2835</v>
      </c>
      <c r="O277" s="191" t="s">
        <v>2844</v>
      </c>
      <c r="P277" s="540">
        <v>25</v>
      </c>
      <c r="Q277" s="539">
        <v>250</v>
      </c>
      <c r="R277" s="540">
        <v>0</v>
      </c>
      <c r="S277" s="338"/>
      <c r="T277" s="100"/>
      <c r="U277" s="100"/>
      <c r="V277" s="425">
        <v>100</v>
      </c>
      <c r="W277" s="425">
        <v>50</v>
      </c>
      <c r="X277" s="919">
        <v>0.75</v>
      </c>
      <c r="Y277" s="425">
        <v>2.5</v>
      </c>
      <c r="Z277" s="101"/>
      <c r="AA277" s="101"/>
      <c r="AB277" s="188" t="s">
        <v>2988</v>
      </c>
      <c r="AC277" s="13" t="s">
        <v>7377</v>
      </c>
      <c r="AD277" s="812" t="s">
        <v>40</v>
      </c>
      <c r="AE277" s="723">
        <v>43082</v>
      </c>
      <c r="AF277" s="182" t="s">
        <v>6182</v>
      </c>
      <c r="AG277" s="419"/>
      <c r="AH277" s="927" t="s">
        <v>896</v>
      </c>
      <c r="AI277" s="63" t="s">
        <v>5763</v>
      </c>
      <c r="AJ277" s="63" t="str">
        <f t="shared" si="203"/>
        <v>NO</v>
      </c>
      <c r="AK277" s="64" t="str">
        <f>VLOOKUP(X277,aux!$G$1:$I$22,2,FALSE)</f>
        <v>zero point seven five</v>
      </c>
      <c r="AL277" s="64" t="str">
        <f>VLOOKUP(X277,aux!$G$1:$J$22,4,FALSE)</f>
        <v>null komma sieben fünf</v>
      </c>
      <c r="AM277" s="214">
        <f t="shared" si="182"/>
        <v>75</v>
      </c>
      <c r="AN277" s="214" t="str">
        <f>IF(INT(AM277)=AM277,EnglishNumber(AM277), _xlfn.CONCAT(EnglishNumber(INT(AM277)), " point ", EnglishNumber(ROUND(INT((AM277 - INT(AM277)) * 10),  0)), " ", EnglishNumber(ROUND((AM277 - INT(AM277))*100 - (INT((AM277-INT(AM277))*10)*10), 0))))</f>
        <v>seventy-five</v>
      </c>
      <c r="AO277" s="214" t="str">
        <f>IF(INT(AM277)=AM277,FctZahl_In_Worten(AM277), _xlfn.CONCAT(FctZahl_In_Worten(INT(AM277)), " komma ", FctZahl_In_Worten(ROUND(INT((AM277 - INT(AM277)) * 10),  0)), " ", FctZahl_In_Worten(ROUND((AM277 - INT(AM277))*100 - (INT((AM277-INT(AM277))*10)*10), 0))))</f>
        <v>fünfundsiebzig</v>
      </c>
      <c r="AP277" s="64" t="str">
        <f>EnglishNumber(Q277)</f>
        <v>two hundred fifty</v>
      </c>
      <c r="AQ277" s="64" t="str">
        <f>FctZahl_In_Worten(Q277)</f>
        <v>zweihundertfünfzig</v>
      </c>
      <c r="AR277" s="64" t="str">
        <f>FctZahl_In_Worten(R277)</f>
        <v>null</v>
      </c>
      <c r="AS277" s="64" t="str">
        <f>EnglishNumber(V277)</f>
        <v>one hundred</v>
      </c>
      <c r="AT277" s="64" t="str">
        <f>EnglishNumber(W277)</f>
        <v>fifty</v>
      </c>
      <c r="AU277" s="64" t="str">
        <f t="shared" si="183"/>
        <v>For</v>
      </c>
      <c r="AV277" s="49" t="str">
        <f t="shared" si="202"/>
        <v>Gerhard Braun, Geschäftsführender Gesellschafter</v>
      </c>
      <c r="AW277" s="65" t="str">
        <f t="shared" si="184"/>
        <v>AT_U38028004_CPA_EN</v>
      </c>
      <c r="AX277" s="65" t="str">
        <f t="shared" si="185"/>
        <v>AT_U38028004_DoT_EN</v>
      </c>
      <c r="AY277" s="65" t="str">
        <f t="shared" si="186"/>
        <v>AT_U38028004_Dis_EN</v>
      </c>
      <c r="AZ277" s="65" t="str">
        <f t="shared" si="187"/>
        <v>AT_U38028004_CPA_DE</v>
      </c>
      <c r="BA277" s="65" t="str">
        <f t="shared" si="188"/>
        <v>AT_U38028004_DoT_DE</v>
      </c>
      <c r="BB277" s="65" t="str">
        <f t="shared" si="189"/>
        <v>AT_U38028004_CPA_ES</v>
      </c>
      <c r="BC277" s="215" t="str">
        <f t="shared" si="190"/>
        <v>AT_U38028004_DoT_ES</v>
      </c>
      <c r="BD277" s="65" t="str">
        <f t="shared" si="191"/>
        <v>Flatz Transport- &amp; Logistik Gesellschaft mbH</v>
      </c>
      <c r="BE277" s="64" t="str">
        <f>VLOOKUP(C277,aux!$A$1:$B$260,2,FALSE)</f>
        <v>Austria</v>
      </c>
      <c r="BF277" s="64" t="str">
        <f>VLOOKUP(C277,aux!$A$1:$C$260,3,FALSE)</f>
        <v>Österreich</v>
      </c>
      <c r="BG277" s="66" t="str">
        <f t="shared" si="192"/>
        <v>represented by  Gerhard Braun, Geschäftsführender Gesellschafter</v>
      </c>
      <c r="BH277" s="66" t="str">
        <f t="shared" si="204"/>
        <v>representado por Gerhard Braun, Geschäftsführender Gesellschafter</v>
      </c>
      <c r="BI277" s="66">
        <f t="shared" si="193"/>
        <v>1</v>
      </c>
      <c r="BJ277" s="66" t="str">
        <f t="shared" si="180"/>
        <v/>
      </c>
      <c r="BK277" s="66" t="str">
        <f t="shared" si="181"/>
        <v>and its</v>
      </c>
      <c r="BL277" s="66" t="str">
        <f t="shared" si="205"/>
        <v/>
      </c>
      <c r="BM277" s="66" t="str">
        <f t="shared" si="206"/>
        <v>und</v>
      </c>
      <c r="BN277" s="66" t="str">
        <f t="shared" si="207"/>
        <v/>
      </c>
      <c r="BO277" s="66" t="str">
        <f t="shared" si="208"/>
        <v>y su</v>
      </c>
      <c r="BP277" s="216" t="str">
        <f>VLOOKUP(X277,aux!$G$1:$I$22,3,FALSE)</f>
        <v>cero coma siete cinco</v>
      </c>
      <c r="BQ277" s="66" t="str">
        <f t="shared" si="209"/>
        <v>Por</v>
      </c>
      <c r="BR277" s="66" t="str">
        <f>VLOOKUP(C277,aux!$D$1:$E$307,2,FALSE)</f>
        <v>Austria</v>
      </c>
      <c r="BS277" s="66" t="str">
        <f t="shared" si="210"/>
        <v>Doscientos Cincuenta</v>
      </c>
      <c r="BT277" s="66" t="str">
        <f t="shared" si="211"/>
        <v>Ciento</v>
      </c>
      <c r="BU277" s="66" t="str">
        <f t="shared" si="212"/>
        <v>Cincuenta</v>
      </c>
      <c r="BV277" s="137" t="s">
        <v>2233</v>
      </c>
      <c r="BW277" s="51" t="s">
        <v>2233</v>
      </c>
      <c r="BX277" s="332">
        <v>43061</v>
      </c>
      <c r="BY277" s="146">
        <v>1630010002</v>
      </c>
      <c r="BZ277" s="332">
        <v>43062</v>
      </c>
      <c r="CA277" s="1112" t="s">
        <v>2233</v>
      </c>
      <c r="CB277" s="606">
        <v>43059</v>
      </c>
      <c r="CC277" s="606">
        <v>43066</v>
      </c>
      <c r="CD277" s="434" t="s">
        <v>2233</v>
      </c>
      <c r="CE277" s="606">
        <v>43066</v>
      </c>
      <c r="CF277" s="434" t="s">
        <v>2233</v>
      </c>
      <c r="CG277" s="342">
        <v>43076</v>
      </c>
      <c r="CH277" s="497"/>
      <c r="CI277" s="155"/>
      <c r="CJ277" s="43"/>
      <c r="CK277" s="103"/>
      <c r="CL277" s="102" t="str">
        <f t="shared" si="194"/>
        <v>Flatz Transport- &amp; Logistik Gesellschaft mbH_ AT_U38028004_DOT_EN_2sig</v>
      </c>
      <c r="CM277" s="102" t="str">
        <f t="shared" si="195"/>
        <v>Flatz Transport- &amp; Logistik Gesellschaft mbH_AT_U38028004_CPA_EN_2sig</v>
      </c>
      <c r="CN277" s="102" t="str">
        <f t="shared" si="196"/>
        <v>Flatz Transport- &amp; Logistik Gesellschaft mbH_ AT_U38028004_DOT_EN_2sig_stamped</v>
      </c>
      <c r="CO277" s="102" t="str">
        <f t="shared" si="197"/>
        <v>Flatz Transport- &amp; Logistik Gesellschaft mbH_AT_U38028004_DOT_EN_o</v>
      </c>
      <c r="CP277" s="102" t="str">
        <f t="shared" si="198"/>
        <v>Flatz Transport- &amp; Logistik Gesellschaft mbH_AT_U38028004_DOT_EN_o_stamped</v>
      </c>
      <c r="CQ277" s="102" t="str">
        <f t="shared" si="199"/>
        <v>Flatz Transport- &amp; Logistik Gesellschaft mbH_AT_U38028004_powers</v>
      </c>
      <c r="CR277" s="61"/>
      <c r="CS277" s="61"/>
      <c r="CT277" s="61"/>
      <c r="CU277" s="148">
        <f t="shared" si="179"/>
        <v>0</v>
      </c>
      <c r="CV277" s="56"/>
      <c r="CW277" s="56"/>
      <c r="CX277" s="152" t="s">
        <v>2233</v>
      </c>
      <c r="CY277" s="158" t="s">
        <v>2233</v>
      </c>
      <c r="CZ277" s="158" t="s">
        <v>2233</v>
      </c>
      <c r="DA277" s="318" t="s">
        <v>2233</v>
      </c>
      <c r="DB277" s="318" t="s">
        <v>2233</v>
      </c>
      <c r="DC277" s="158" t="s">
        <v>2233</v>
      </c>
      <c r="DD277" s="158" t="s">
        <v>2233</v>
      </c>
      <c r="DE277" s="318" t="s">
        <v>2233</v>
      </c>
      <c r="DF277" s="318" t="s">
        <v>2233</v>
      </c>
      <c r="DG277" s="96" t="s">
        <v>2233</v>
      </c>
      <c r="DH277" s="96" t="s">
        <v>2233</v>
      </c>
      <c r="DI277" s="96" t="s">
        <v>2233</v>
      </c>
      <c r="DJ277" s="318" t="s">
        <v>2233</v>
      </c>
      <c r="DK277" s="318"/>
      <c r="DL277" s="96" t="s">
        <v>2233</v>
      </c>
      <c r="DM277" s="318" t="s">
        <v>2233</v>
      </c>
      <c r="DN277" s="158" t="s">
        <v>2233</v>
      </c>
      <c r="DO277" s="318" t="s">
        <v>2233</v>
      </c>
      <c r="DP277" s="465" t="s">
        <v>2233</v>
      </c>
      <c r="DQ277" s="940"/>
      <c r="DR277" s="342" t="s">
        <v>49</v>
      </c>
      <c r="DS277" s="522"/>
      <c r="DT277" s="69" t="s">
        <v>49</v>
      </c>
      <c r="DU277" s="69"/>
      <c r="DV277" s="87"/>
      <c r="DW277" s="87"/>
      <c r="DX277" s="87"/>
      <c r="DY277" s="87"/>
      <c r="DZ277" s="87"/>
      <c r="EA277" s="359" t="str">
        <f t="shared" si="200"/>
        <v>245</v>
      </c>
      <c r="EB277" s="359">
        <v>245</v>
      </c>
      <c r="EC277" s="88"/>
      <c r="ED277" s="88"/>
      <c r="EE277" s="88" t="e">
        <f>IF(CX276=#REF!,"gleich","ungleich")</f>
        <v>#REF!</v>
      </c>
      <c r="EF277" s="186"/>
      <c r="EG277" s="186"/>
      <c r="EH277" s="186"/>
      <c r="EI277" s="186"/>
      <c r="EJ277" s="186"/>
      <c r="EK277" s="186"/>
      <c r="EL277" s="186"/>
      <c r="EM277" s="173"/>
      <c r="EN277" s="186"/>
      <c r="EO277" s="186"/>
      <c r="EP277" s="724"/>
      <c r="EQ277" s="382" t="s">
        <v>6086</v>
      </c>
      <c r="ER277" s="382" t="s">
        <v>6137</v>
      </c>
      <c r="ES277" s="382"/>
      <c r="ET277" s="108"/>
      <c r="EU277" s="182" t="str">
        <f t="shared" si="201"/>
        <v>Flatz Transport- &amp; Logistik Gesellschaft mbH, AT_U38028004_sinv.pdf</v>
      </c>
      <c r="EV277" s="44"/>
      <c r="EW277" s="44"/>
      <c r="EX277" s="44"/>
      <c r="EY277" s="44"/>
      <c r="EZ277" s="44"/>
      <c r="FA277" s="44"/>
      <c r="FB277" s="44"/>
      <c r="FC277" s="44"/>
      <c r="FD277" s="44"/>
      <c r="FE277" s="44"/>
      <c r="FF277" s="44"/>
      <c r="FG277" s="44"/>
      <c r="FH277" s="44"/>
      <c r="FI277" s="44"/>
      <c r="FJ277" s="44"/>
      <c r="FK277" s="44"/>
      <c r="FL277" s="44"/>
      <c r="FM277" s="44"/>
      <c r="FN277" s="44"/>
      <c r="FO277" s="44"/>
      <c r="FP277" s="44"/>
    </row>
    <row r="278" spans="1:172" ht="102">
      <c r="A278" s="1000" t="s">
        <v>2978</v>
      </c>
      <c r="B278" s="696" t="s">
        <v>4775</v>
      </c>
      <c r="C278" s="338" t="s">
        <v>1067</v>
      </c>
      <c r="D278" s="191" t="s">
        <v>2979</v>
      </c>
      <c r="E278" s="189" t="s">
        <v>2980</v>
      </c>
      <c r="F278" s="186" t="s">
        <v>2918</v>
      </c>
      <c r="G278" s="186" t="s">
        <v>2981</v>
      </c>
      <c r="H278" s="186" t="s">
        <v>2990</v>
      </c>
      <c r="I278" s="191" t="s">
        <v>2982</v>
      </c>
      <c r="J278" s="191" t="s">
        <v>3358</v>
      </c>
      <c r="K278" s="191" t="s">
        <v>2983</v>
      </c>
      <c r="L278" s="587" t="s">
        <v>2984</v>
      </c>
      <c r="M278" s="181" t="s">
        <v>2985</v>
      </c>
      <c r="N278" s="846" t="s">
        <v>2987</v>
      </c>
      <c r="O278" s="191" t="s">
        <v>2986</v>
      </c>
      <c r="P278" s="261">
        <v>41</v>
      </c>
      <c r="Q278" s="539">
        <v>1000</v>
      </c>
      <c r="R278" s="540">
        <v>0</v>
      </c>
      <c r="S278" s="338"/>
      <c r="T278" s="100"/>
      <c r="U278" s="100"/>
      <c r="V278" s="425">
        <v>100</v>
      </c>
      <c r="W278" s="425">
        <v>50</v>
      </c>
      <c r="X278" s="919">
        <v>0.74</v>
      </c>
      <c r="Y278" s="425">
        <v>2.5</v>
      </c>
      <c r="Z278" s="101"/>
      <c r="AA278" s="101"/>
      <c r="AB278" s="188" t="s">
        <v>2988</v>
      </c>
      <c r="AC278" s="13" t="s">
        <v>7377</v>
      </c>
      <c r="AD278" s="812" t="s">
        <v>5690</v>
      </c>
      <c r="AE278" s="723">
        <v>43082</v>
      </c>
      <c r="AF278" s="182" t="s">
        <v>2989</v>
      </c>
      <c r="AG278" s="419" t="s">
        <v>5351</v>
      </c>
      <c r="AH278" s="927" t="s">
        <v>896</v>
      </c>
      <c r="AI278" s="63" t="s">
        <v>5762</v>
      </c>
      <c r="AJ278" s="63" t="str">
        <f t="shared" si="203"/>
        <v>NO</v>
      </c>
      <c r="AK278" s="64" t="str">
        <f>VLOOKUP(X278,aux!$G$1:$I$22,2,FALSE)</f>
        <v>zero point seven four</v>
      </c>
      <c r="AL278" s="64" t="str">
        <f>VLOOKUP(X278,aux!$G$1:$J$22,4,FALSE)</f>
        <v>null komma sieben vier</v>
      </c>
      <c r="AM278" s="214">
        <f t="shared" si="182"/>
        <v>74</v>
      </c>
      <c r="AN278" s="214" t="str">
        <f>IF(INT(AM278)=AM278,EnglishNumber(AM278), _xlfn.CONCAT(EnglishNumber(INT(AM278)), " point ", EnglishNumber(ROUND(INT((AM278 - INT(AM278)) * 10),  0)), " ", EnglishNumber(ROUND((AM278 - INT(AM278))*100 - (INT((AM278-INT(AM278))*10)*10), 0))))</f>
        <v>seventy-four</v>
      </c>
      <c r="AO278" s="214" t="str">
        <f>IF(INT(AM278)=AM278,FctZahl_In_Worten(AM278), _xlfn.CONCAT(FctZahl_In_Worten(INT(AM278)), " komma ", FctZahl_In_Worten(ROUND(INT((AM278 - INT(AM278)) * 10),  0)), " ", FctZahl_In_Worten(ROUND((AM278 - INT(AM278))*100 - (INT((AM278-INT(AM278))*10)*10), 0))))</f>
        <v>vierundsiebzig</v>
      </c>
      <c r="AP278" s="64" t="str">
        <f>EnglishNumber(Q278)</f>
        <v>one thousand</v>
      </c>
      <c r="AQ278" s="64" t="str">
        <f>FctZahl_In_Worten(Q278)</f>
        <v>eintausend</v>
      </c>
      <c r="AR278" s="64" t="str">
        <f>FctZahl_In_Worten(R278)</f>
        <v>null</v>
      </c>
      <c r="AS278" s="64" t="str">
        <f>EnglishNumber(V278)</f>
        <v>one hundred</v>
      </c>
      <c r="AT278" s="64" t="str">
        <f>EnglishNumber(W278)</f>
        <v>fifty</v>
      </c>
      <c r="AU278" s="64" t="str">
        <f t="shared" si="183"/>
        <v>For</v>
      </c>
      <c r="AV278" s="49" t="str">
        <f t="shared" si="202"/>
        <v>Mag. Marcel Javor, CEO and Dr. Ronald Nagy, CFO and Prokurist</v>
      </c>
      <c r="AW278" s="65" t="str">
        <f t="shared" si="184"/>
        <v>AT_U40146908_CPA_EN</v>
      </c>
      <c r="AX278" s="65" t="str">
        <f t="shared" si="185"/>
        <v>AT_U40146908_DoT_EN</v>
      </c>
      <c r="AY278" s="65" t="str">
        <f t="shared" si="186"/>
        <v>AT_U40146908_Dis_EN</v>
      </c>
      <c r="AZ278" s="65" t="str">
        <f t="shared" si="187"/>
        <v>AT_U40146908_CPA_DE</v>
      </c>
      <c r="BA278" s="65" t="str">
        <f t="shared" si="188"/>
        <v>AT_U40146908_DoT_DE</v>
      </c>
      <c r="BB278" s="65" t="str">
        <f t="shared" si="189"/>
        <v>AT_U40146908_CPA_ES</v>
      </c>
      <c r="BC278" s="215" t="str">
        <f t="shared" si="190"/>
        <v>AT_U40146908_DoT_ES</v>
      </c>
      <c r="BD278" s="65" t="str">
        <f t="shared" si="191"/>
        <v>Frankstahl Rohr- und Stahlhandelsgesellschaft mbH</v>
      </c>
      <c r="BE278" s="64" t="str">
        <f>VLOOKUP(C278,aux!$A$1:$B$260,2,FALSE)</f>
        <v>Austria</v>
      </c>
      <c r="BF278" s="64" t="str">
        <f>VLOOKUP(C278,aux!$A$1:$C$260,3,FALSE)</f>
        <v>Österreich</v>
      </c>
      <c r="BG278" s="66" t="str">
        <f t="shared" si="192"/>
        <v>represented by  Mag. Marcel Javor, CEO and Dr. Ronald Nagy, CFO and Prokurist</v>
      </c>
      <c r="BH278" s="66" t="str">
        <f t="shared" si="204"/>
        <v>representado por Mag. Marcel Javor, CEO and Dr. Ronald Nagy, CFO and Prokurist</v>
      </c>
      <c r="BI278" s="66">
        <f t="shared" si="193"/>
        <v>2</v>
      </c>
      <c r="BJ278" s="66" t="str">
        <f t="shared" si="180"/>
        <v>and its</v>
      </c>
      <c r="BK278" s="66" t="str">
        <f t="shared" si="181"/>
        <v>and its</v>
      </c>
      <c r="BL278" s="66" t="str">
        <f t="shared" si="205"/>
        <v>und</v>
      </c>
      <c r="BM278" s="66" t="str">
        <f t="shared" si="206"/>
        <v>und</v>
      </c>
      <c r="BN278" s="66" t="str">
        <f t="shared" si="207"/>
        <v>y su</v>
      </c>
      <c r="BO278" s="66" t="str">
        <f t="shared" si="208"/>
        <v>y su</v>
      </c>
      <c r="BP278" s="216" t="str">
        <f>VLOOKUP(X278,aux!$G$1:$I$22,3,FALSE)</f>
        <v>cero coma siete cuatros</v>
      </c>
      <c r="BQ278" s="66" t="str">
        <f t="shared" si="209"/>
        <v>Por</v>
      </c>
      <c r="BR278" s="66" t="str">
        <f>VLOOKUP(C278,aux!$D$1:$E$307,2,FALSE)</f>
        <v>Austria</v>
      </c>
      <c r="BS278" s="66" t="str">
        <f t="shared" si="210"/>
        <v>Un Mil</v>
      </c>
      <c r="BT278" s="66" t="str">
        <f t="shared" si="211"/>
        <v>Ciento</v>
      </c>
      <c r="BU278" s="66" t="str">
        <f t="shared" si="212"/>
        <v>Cincuenta</v>
      </c>
      <c r="BV278" s="137" t="s">
        <v>2233</v>
      </c>
      <c r="BW278" s="51" t="s">
        <v>2233</v>
      </c>
      <c r="BX278" s="315">
        <v>43045</v>
      </c>
      <c r="BY278" s="148">
        <v>811261795749</v>
      </c>
      <c r="BZ278" s="315">
        <v>43046</v>
      </c>
      <c r="CA278" s="1112" t="s">
        <v>2233</v>
      </c>
      <c r="CB278" s="805">
        <v>43041</v>
      </c>
      <c r="CC278" s="805">
        <v>43059</v>
      </c>
      <c r="CD278" s="806">
        <v>0.59375</v>
      </c>
      <c r="CE278" s="805">
        <v>43060</v>
      </c>
      <c r="CF278" s="806">
        <v>0.57638888888888895</v>
      </c>
      <c r="CG278" s="342">
        <v>43076</v>
      </c>
      <c r="CH278" s="497"/>
      <c r="CI278" s="155"/>
      <c r="CJ278" s="54"/>
      <c r="CK278" s="54"/>
      <c r="CL278" s="102" t="str">
        <f t="shared" si="194"/>
        <v>Frankstahl Rohr- und Stahlhandelsgesellschaft mbH_ AT_U40146908_DOT_EN_2sig</v>
      </c>
      <c r="CM278" s="102" t="str">
        <f t="shared" si="195"/>
        <v>Frankstahl Rohr- und Stahlhandelsgesellschaft mbH_AT_U40146908_CPA_EN_2sig</v>
      </c>
      <c r="CN278" s="102" t="str">
        <f t="shared" si="196"/>
        <v>Frankstahl Rohr- und Stahlhandelsgesellschaft mbH_ AT_U40146908_DOT_EN_2sig_stamped</v>
      </c>
      <c r="CO278" s="102" t="str">
        <f t="shared" si="197"/>
        <v>Frankstahl Rohr- und Stahlhandelsgesellschaft mbH_AT_U40146908_DOT_EN_o</v>
      </c>
      <c r="CP278" s="102" t="str">
        <f t="shared" si="198"/>
        <v>Frankstahl Rohr- und Stahlhandelsgesellschaft mbH_AT_U40146908_DOT_EN_o_stamped</v>
      </c>
      <c r="CQ278" s="102" t="str">
        <f t="shared" si="199"/>
        <v>Frankstahl Rohr- und Stahlhandelsgesellschaft mbH_AT_U40146908_powers</v>
      </c>
      <c r="CR278" s="54"/>
      <c r="CS278" s="54"/>
      <c r="CT278" s="54"/>
      <c r="CU278" s="148">
        <f t="shared" si="179"/>
        <v>1</v>
      </c>
      <c r="CV278" s="54"/>
      <c r="CW278" s="54"/>
      <c r="CX278" s="152" t="s">
        <v>2233</v>
      </c>
      <c r="CY278" s="158" t="s">
        <v>2233</v>
      </c>
      <c r="CZ278" s="158" t="s">
        <v>2233</v>
      </c>
      <c r="DA278" s="318" t="s">
        <v>2233</v>
      </c>
      <c r="DB278" s="318" t="s">
        <v>2233</v>
      </c>
      <c r="DC278" s="158" t="s">
        <v>2233</v>
      </c>
      <c r="DD278" s="158" t="s">
        <v>2233</v>
      </c>
      <c r="DE278" s="318" t="s">
        <v>2233</v>
      </c>
      <c r="DF278" s="318" t="s">
        <v>2233</v>
      </c>
      <c r="DG278" s="96" t="s">
        <v>2233</v>
      </c>
      <c r="DH278" s="96" t="s">
        <v>2233</v>
      </c>
      <c r="DI278" s="96" t="s">
        <v>2233</v>
      </c>
      <c r="DJ278" s="318" t="s">
        <v>2233</v>
      </c>
      <c r="DK278" s="318"/>
      <c r="DL278" s="96" t="s">
        <v>2233</v>
      </c>
      <c r="DM278" s="318" t="s">
        <v>2233</v>
      </c>
      <c r="DN278" s="158" t="s">
        <v>2233</v>
      </c>
      <c r="DO278" s="318" t="s">
        <v>2233</v>
      </c>
      <c r="DP278" s="465" t="s">
        <v>2233</v>
      </c>
      <c r="DQ278" s="940" t="s">
        <v>6048</v>
      </c>
      <c r="DR278" s="342" t="s">
        <v>49</v>
      </c>
      <c r="DS278" s="521"/>
      <c r="DT278" s="88" t="s">
        <v>49</v>
      </c>
      <c r="DU278" s="168"/>
      <c r="DV278" s="168"/>
      <c r="DW278" s="168"/>
      <c r="DX278" s="168"/>
      <c r="DY278" s="168"/>
      <c r="DZ278" s="168"/>
      <c r="EA278" s="359" t="str">
        <f t="shared" si="200"/>
        <v>246</v>
      </c>
      <c r="EB278" s="359">
        <v>246</v>
      </c>
      <c r="EC278" s="88"/>
      <c r="ED278" s="88"/>
      <c r="EE278" s="88" t="e">
        <f>IF(CX269=#REF!,"gleich","ungleich")</f>
        <v>#REF!</v>
      </c>
      <c r="EF278" s="186"/>
      <c r="EG278" s="186"/>
      <c r="EH278" s="186"/>
      <c r="EI278" s="186"/>
      <c r="EJ278" s="186"/>
      <c r="EK278" s="186"/>
      <c r="EL278" s="186"/>
      <c r="EM278" s="173"/>
      <c r="EN278" s="186"/>
      <c r="EO278" s="186"/>
      <c r="EP278" s="445"/>
      <c r="EQ278" s="382" t="s">
        <v>6086</v>
      </c>
      <c r="ER278" s="382" t="s">
        <v>6137</v>
      </c>
      <c r="ES278" s="382"/>
      <c r="ET278" s="108"/>
      <c r="EU278" s="182" t="str">
        <f t="shared" si="201"/>
        <v>Frankstahl Rohr- und Stahlhandelsgesellschaft m.b.H., AT_U40146908_sinv.pdf</v>
      </c>
    </row>
    <row r="279" spans="1:172" ht="84">
      <c r="A279" s="1005" t="s">
        <v>3959</v>
      </c>
      <c r="B279" s="696" t="s">
        <v>4861</v>
      </c>
      <c r="C279" s="338" t="s">
        <v>898</v>
      </c>
      <c r="D279" s="182" t="s">
        <v>3960</v>
      </c>
      <c r="E279" s="186" t="s">
        <v>3961</v>
      </c>
      <c r="F279" s="182" t="s">
        <v>5465</v>
      </c>
      <c r="G279" s="182"/>
      <c r="H279" s="182"/>
      <c r="I279" s="182"/>
      <c r="J279" s="191" t="s">
        <v>4202</v>
      </c>
      <c r="K279" s="182" t="s">
        <v>3962</v>
      </c>
      <c r="L279" s="500" t="s">
        <v>3963</v>
      </c>
      <c r="M279" s="1065"/>
      <c r="N279" s="847"/>
      <c r="O279" s="191"/>
      <c r="P279" s="261">
        <v>10</v>
      </c>
      <c r="Q279" s="539">
        <v>100</v>
      </c>
      <c r="R279" s="540">
        <v>2000</v>
      </c>
      <c r="S279" s="338"/>
      <c r="T279" s="54"/>
      <c r="U279" s="54"/>
      <c r="V279" s="338">
        <v>0</v>
      </c>
      <c r="W279" s="338">
        <v>0</v>
      </c>
      <c r="X279" s="919">
        <v>0.72</v>
      </c>
      <c r="Y279" s="338">
        <v>0</v>
      </c>
      <c r="Z279" s="54"/>
      <c r="AA279" s="54"/>
      <c r="AB279" s="188" t="s">
        <v>4402</v>
      </c>
      <c r="AC279" s="13" t="s">
        <v>898</v>
      </c>
      <c r="AD279" s="811" t="s">
        <v>5691</v>
      </c>
      <c r="AE279" s="723">
        <v>43082</v>
      </c>
      <c r="AF279" s="182" t="s">
        <v>7705</v>
      </c>
      <c r="AG279" s="419"/>
      <c r="AH279" s="927" t="s">
        <v>896</v>
      </c>
      <c r="AI279" s="63" t="s">
        <v>5763</v>
      </c>
      <c r="AJ279" s="63" t="str">
        <f t="shared" si="203"/>
        <v>NO</v>
      </c>
      <c r="AK279" s="64" t="str">
        <f>VLOOKUP(X279,aux!$G$1:$I$22,2,FALSE)</f>
        <v>zero point seven two</v>
      </c>
      <c r="AL279" s="64" t="str">
        <f>VLOOKUP(X279,aux!$G$1:$J$22,4,FALSE)</f>
        <v>null komma sieben zwei</v>
      </c>
      <c r="AM279" s="214">
        <f t="shared" si="182"/>
        <v>72</v>
      </c>
      <c r="AN279" s="214" t="str">
        <f>IF(INT(AM279)=AM279,EnglishNumber(AM279), _xlfn.CONCAT(EnglishNumber(INT(AM279)), " point ", EnglishNumber(ROUND(INT((AM279 - INT(AM279)) * 10),  0)), " ", EnglishNumber(ROUND((AM279 - INT(AM279))*100 - (INT((AM279-INT(AM279))*10)*10), 0))))</f>
        <v>seventy-two</v>
      </c>
      <c r="AO279" s="214" t="str">
        <f>IF(INT(AM279)=AM279,FctZahl_In_Worten(AM279), _xlfn.CONCAT(FctZahl_In_Worten(INT(AM279)), " komma ", FctZahl_In_Worten(ROUND(INT((AM279 - INT(AM279)) * 10),  0)), " ", FctZahl_In_Worten(ROUND((AM279 - INT(AM279))*100 - (INT((AM279-INT(AM279))*10)*10), 0))))</f>
        <v>zweiundsiebzig</v>
      </c>
      <c r="AP279" s="64" t="str">
        <f>EnglishNumber(Q279)</f>
        <v>one hundred</v>
      </c>
      <c r="AQ279" s="64" t="str">
        <f>FctZahl_In_Worten(Q279)</f>
        <v>einhundert</v>
      </c>
      <c r="AR279" s="64" t="str">
        <f>FctZahl_In_Worten(R279)</f>
        <v>zweitausend</v>
      </c>
      <c r="AS279" s="64" t="str">
        <f>EnglishNumber(V279)</f>
        <v>zero</v>
      </c>
      <c r="AT279" s="64" t="str">
        <f>EnglishNumber(W279)</f>
        <v>zero</v>
      </c>
      <c r="AU279" s="64" t="str">
        <f t="shared" si="183"/>
        <v>For</v>
      </c>
      <c r="AV279" s="49" t="str">
        <f t="shared" si="202"/>
        <v>Dirk Waterkamp, Geschäftsführer ihrer Komplementärin, die Waterkamp Beteiligungsgesellschaft mbH</v>
      </c>
      <c r="AW279" s="65" t="str">
        <f t="shared" si="184"/>
        <v>DE_124381025_CPA_EN</v>
      </c>
      <c r="AX279" s="65" t="str">
        <f t="shared" si="185"/>
        <v>DE_124381025_DoT_EN</v>
      </c>
      <c r="AY279" s="65" t="str">
        <f t="shared" si="186"/>
        <v>DE_124381025_Dis_EN</v>
      </c>
      <c r="AZ279" s="65" t="str">
        <f t="shared" si="187"/>
        <v>DE_124381025_CPA_DE</v>
      </c>
      <c r="BA279" s="65" t="str">
        <f t="shared" si="188"/>
        <v>DE_124381025_DoT_DE</v>
      </c>
      <c r="BB279" s="65" t="str">
        <f t="shared" si="189"/>
        <v>DE_124381025_CPA_ES</v>
      </c>
      <c r="BC279" s="215" t="str">
        <f t="shared" si="190"/>
        <v>DE_124381025_DoT_ES</v>
      </c>
      <c r="BD279" s="65" t="str">
        <f t="shared" si="191"/>
        <v>Franz Waterkamp GmbH &amp; Co KG</v>
      </c>
      <c r="BE279" s="64" t="str">
        <f>VLOOKUP(C279,aux!$A$1:$B$260,2,FALSE)</f>
        <v>Germany</v>
      </c>
      <c r="BF279" s="64" t="str">
        <f>VLOOKUP(C279,aux!$A$1:$C$260,3,FALSE)</f>
        <v>Deutschland</v>
      </c>
      <c r="BG279" s="66" t="str">
        <f t="shared" si="192"/>
        <v>represented by  Dirk Waterkamp, Geschäftsführer ihrer Komplementärin, die Waterkamp Beteiligungsgesellschaft mbH</v>
      </c>
      <c r="BH279" s="66" t="str">
        <f t="shared" si="204"/>
        <v>representado por Dirk Waterkamp, Geschäftsführer ihrer Komplementärin, die Waterkamp Beteiligungsgesellschaft mbH</v>
      </c>
      <c r="BI279" s="119">
        <f t="shared" si="193"/>
        <v>1</v>
      </c>
      <c r="BJ279" s="119" t="str">
        <f t="shared" si="180"/>
        <v/>
      </c>
      <c r="BK279" s="119" t="str">
        <f t="shared" si="181"/>
        <v/>
      </c>
      <c r="BL279" s="66" t="str">
        <f t="shared" si="205"/>
        <v/>
      </c>
      <c r="BM279" s="66" t="str">
        <f t="shared" si="206"/>
        <v/>
      </c>
      <c r="BN279" s="66" t="str">
        <f t="shared" si="207"/>
        <v/>
      </c>
      <c r="BO279" s="66" t="str">
        <f t="shared" si="208"/>
        <v/>
      </c>
      <c r="BP279" s="216" t="str">
        <f>VLOOKUP(X279,aux!$G$1:$I$22,3,FALSE)</f>
        <v>cero coma siete dos</v>
      </c>
      <c r="BQ279" s="66" t="str">
        <f t="shared" si="209"/>
        <v>Por</v>
      </c>
      <c r="BR279" s="66" t="str">
        <f>VLOOKUP(C279,aux!$D$1:$E$307,2,FALSE)</f>
        <v>Alemania</v>
      </c>
      <c r="BS279" s="66" t="str">
        <f t="shared" si="210"/>
        <v>Ciento</v>
      </c>
      <c r="BT279" s="66" t="str">
        <f t="shared" si="211"/>
        <v>Cero</v>
      </c>
      <c r="BU279" s="66" t="str">
        <f t="shared" si="212"/>
        <v>Cero</v>
      </c>
      <c r="BV279" s="137"/>
      <c r="BW279" s="51"/>
      <c r="BX279" s="315"/>
      <c r="BY279" s="148"/>
      <c r="BZ279" s="315"/>
      <c r="CA279" s="1112"/>
      <c r="CB279" s="805">
        <v>43059</v>
      </c>
      <c r="CC279" s="805">
        <v>43062</v>
      </c>
      <c r="CD279" s="806"/>
      <c r="CE279" s="805">
        <v>43062</v>
      </c>
      <c r="CF279" s="806"/>
      <c r="CG279" s="805">
        <v>43076</v>
      </c>
      <c r="CH279" s="497"/>
      <c r="CI279" s="155"/>
      <c r="CJ279" s="54"/>
      <c r="CK279" s="54"/>
      <c r="CL279" s="102" t="str">
        <f t="shared" si="194"/>
        <v>Franz Waterkamp GmbH &amp; Co KG_ DE_124381025_DOT_DE_2sig</v>
      </c>
      <c r="CM279" s="102" t="str">
        <f t="shared" si="195"/>
        <v>Franz Waterkamp GmbH &amp; Co KG_DE_124381025_CPA_DE_2sig</v>
      </c>
      <c r="CN279" s="102" t="str">
        <f t="shared" si="196"/>
        <v>Franz Waterkamp GmbH &amp; Co KG_ DE_124381025_DOT_DE_2sig_stamped</v>
      </c>
      <c r="CO279" s="102" t="str">
        <f t="shared" si="197"/>
        <v>Franz Waterkamp GmbH &amp; Co KG_DE_124381025_DOT_DE_o</v>
      </c>
      <c r="CP279" s="102" t="str">
        <f t="shared" si="198"/>
        <v>Franz Waterkamp GmbH &amp; Co KG_DE_124381025_DOT_DE_o_stamped</v>
      </c>
      <c r="CQ279" s="102" t="str">
        <f t="shared" si="199"/>
        <v>Franz Waterkamp GmbH &amp; Co KG_DE_124381025_powers</v>
      </c>
      <c r="CR279" s="54"/>
      <c r="CS279" s="54"/>
      <c r="CT279" s="54"/>
      <c r="CU279" s="148">
        <f t="shared" si="179"/>
        <v>0</v>
      </c>
      <c r="CV279" s="54"/>
      <c r="CW279" s="54"/>
      <c r="CX279" s="124"/>
      <c r="CY279" s="160"/>
      <c r="CZ279" s="160"/>
      <c r="DA279" s="321"/>
      <c r="DB279" s="321"/>
      <c r="DC279" s="160"/>
      <c r="DD279" s="160"/>
      <c r="DE279" s="321"/>
      <c r="DF279" s="321"/>
      <c r="DG279" s="54"/>
      <c r="DH279" s="54"/>
      <c r="DI279" s="54"/>
      <c r="DJ279" s="321"/>
      <c r="DK279" s="321"/>
      <c r="DL279" s="54"/>
      <c r="DM279" s="321"/>
      <c r="DN279" s="160"/>
      <c r="DO279" s="321"/>
      <c r="DP279" s="963"/>
      <c r="DQ279" s="902"/>
      <c r="DR279" s="503"/>
      <c r="DS279" s="521"/>
      <c r="DT279" s="88"/>
      <c r="DU279" s="168"/>
      <c r="DV279" s="168"/>
      <c r="DW279" s="168"/>
      <c r="DX279" s="168"/>
      <c r="DY279" s="168"/>
      <c r="DZ279" s="168"/>
      <c r="EA279" s="359" t="str">
        <f t="shared" si="200"/>
        <v>247</v>
      </c>
      <c r="EB279" s="359">
        <v>247</v>
      </c>
      <c r="EC279" s="88"/>
      <c r="ED279" s="88"/>
      <c r="EE279" s="88"/>
      <c r="EF279" s="186" t="s">
        <v>4264</v>
      </c>
      <c r="EG279" s="186" t="s">
        <v>3959</v>
      </c>
      <c r="EH279" s="186" t="s">
        <v>5038</v>
      </c>
      <c r="EI279" s="186" t="s">
        <v>5039</v>
      </c>
      <c r="EJ279" s="186">
        <v>28</v>
      </c>
      <c r="EK279" s="186">
        <v>0</v>
      </c>
      <c r="EL279" s="186" t="s">
        <v>5040</v>
      </c>
      <c r="EM279" s="173">
        <v>48356</v>
      </c>
      <c r="EN279" s="173">
        <v>0</v>
      </c>
      <c r="EO279" s="173">
        <v>0</v>
      </c>
      <c r="EP279" s="498" t="s">
        <v>3962</v>
      </c>
      <c r="EQ279" s="258" t="s">
        <v>6095</v>
      </c>
      <c r="ER279" s="258" t="s">
        <v>6114</v>
      </c>
      <c r="ES279" s="258"/>
      <c r="ET279" s="108"/>
      <c r="EU279" s="182" t="str">
        <f t="shared" si="201"/>
        <v>Franz Waterkamp GmbH &amp; Co. KG, DE_124381025_sinv.pdf</v>
      </c>
    </row>
    <row r="280" spans="1:172" ht="84">
      <c r="A280" s="1009" t="s">
        <v>4094</v>
      </c>
      <c r="B280" s="638" t="s">
        <v>4862</v>
      </c>
      <c r="C280" s="338" t="s">
        <v>898</v>
      </c>
      <c r="D280" s="182" t="s">
        <v>4095</v>
      </c>
      <c r="E280" s="186" t="s">
        <v>4096</v>
      </c>
      <c r="F280" s="182" t="s">
        <v>5466</v>
      </c>
      <c r="G280" s="182"/>
      <c r="H280" s="182"/>
      <c r="I280" s="182"/>
      <c r="J280" s="191" t="s">
        <v>4231</v>
      </c>
      <c r="K280" s="182" t="s">
        <v>4097</v>
      </c>
      <c r="L280" s="571" t="s">
        <v>4098</v>
      </c>
      <c r="M280" s="181" t="s">
        <v>4099</v>
      </c>
      <c r="N280" s="849"/>
      <c r="O280" s="182"/>
      <c r="P280" s="261">
        <v>17</v>
      </c>
      <c r="Q280" s="539">
        <v>100</v>
      </c>
      <c r="R280" s="540">
        <v>3400</v>
      </c>
      <c r="S280" s="338"/>
      <c r="T280" s="54"/>
      <c r="U280" s="54"/>
      <c r="V280" s="338">
        <v>0</v>
      </c>
      <c r="W280" s="338">
        <v>0</v>
      </c>
      <c r="X280" s="919">
        <v>0.72</v>
      </c>
      <c r="Y280" s="338">
        <v>0</v>
      </c>
      <c r="Z280" s="54"/>
      <c r="AA280" s="54"/>
      <c r="AB280" s="188" t="s">
        <v>4402</v>
      </c>
      <c r="AC280" s="13" t="s">
        <v>898</v>
      </c>
      <c r="AD280" s="811" t="s">
        <v>5691</v>
      </c>
      <c r="AE280" s="723">
        <v>43082</v>
      </c>
      <c r="AG280" s="419"/>
      <c r="AH280" s="927" t="s">
        <v>896</v>
      </c>
      <c r="AI280" s="63" t="s">
        <v>5763</v>
      </c>
      <c r="AJ280" s="63" t="str">
        <f t="shared" si="203"/>
        <v>NO</v>
      </c>
      <c r="AK280" s="64" t="str">
        <f>VLOOKUP(X280,aux!$G$1:$I$22,2,FALSE)</f>
        <v>zero point seven two</v>
      </c>
      <c r="AL280" s="64" t="str">
        <f>VLOOKUP(X280,aux!$G$1:$J$22,4,FALSE)</f>
        <v>null komma sieben zwei</v>
      </c>
      <c r="AM280" s="214">
        <f t="shared" si="182"/>
        <v>72</v>
      </c>
      <c r="AN280" s="214" t="str">
        <f>IF(INT(AM280)=AM280,EnglishNumber(AM280), _xlfn.CONCAT(EnglishNumber(INT(AM280)), " point ", EnglishNumber(ROUND(INT((AM280 - INT(AM280)) * 10),  0)), " ", EnglishNumber(ROUND((AM280 - INT(AM280))*100 - (INT((AM280-INT(AM280))*10)*10), 0))))</f>
        <v>seventy-two</v>
      </c>
      <c r="AO280" s="214" t="str">
        <f>IF(INT(AM280)=AM280,FctZahl_In_Worten(AM280), _xlfn.CONCAT(FctZahl_In_Worten(INT(AM280)), " komma ", FctZahl_In_Worten(ROUND(INT((AM280 - INT(AM280)) * 10),  0)), " ", FctZahl_In_Worten(ROUND((AM280 - INT(AM280))*100 - (INT((AM280-INT(AM280))*10)*10), 0))))</f>
        <v>zweiundsiebzig</v>
      </c>
      <c r="AP280" s="64" t="str">
        <f>EnglishNumber(Q280)</f>
        <v>one hundred</v>
      </c>
      <c r="AQ280" s="64" t="str">
        <f>FctZahl_In_Worten(Q280)</f>
        <v>einhundert</v>
      </c>
      <c r="AR280" s="64" t="str">
        <f>FctZahl_In_Worten(R280)</f>
        <v>dreitausendvierhundert</v>
      </c>
      <c r="AS280" s="64" t="str">
        <f>EnglishNumber(V280)</f>
        <v>zero</v>
      </c>
      <c r="AT280" s="64" t="str">
        <f>EnglishNumber(W280)</f>
        <v>zero</v>
      </c>
      <c r="AU280" s="64" t="str">
        <f t="shared" si="183"/>
        <v>For</v>
      </c>
      <c r="AV280" s="49" t="str">
        <f t="shared" si="202"/>
        <v>Olaf Kronshage, Geschäftsführer ihrer Komplementärin, die Friedrichs Verwaltungsgesellschaft mbH</v>
      </c>
      <c r="AW280" s="65" t="str">
        <f t="shared" si="184"/>
        <v>DE_252626134_CPA_EN</v>
      </c>
      <c r="AX280" s="65" t="str">
        <f t="shared" si="185"/>
        <v>DE_252626134_DoT_EN</v>
      </c>
      <c r="AY280" s="65" t="str">
        <f t="shared" si="186"/>
        <v>DE_252626134_Dis_EN</v>
      </c>
      <c r="AZ280" s="65" t="str">
        <f t="shared" si="187"/>
        <v>DE_252626134_CPA_DE</v>
      </c>
      <c r="BA280" s="65" t="str">
        <f t="shared" si="188"/>
        <v>DE_252626134_DoT_DE</v>
      </c>
      <c r="BB280" s="65" t="str">
        <f t="shared" si="189"/>
        <v>DE_252626134_CPA_ES</v>
      </c>
      <c r="BC280" s="215" t="str">
        <f t="shared" si="190"/>
        <v>DE_252626134_DoT_ES</v>
      </c>
      <c r="BD280" s="65" t="str">
        <f t="shared" si="191"/>
        <v>Friederichs GmbH &amp; CoKG</v>
      </c>
      <c r="BE280" s="64" t="str">
        <f>VLOOKUP(C280,aux!$A$1:$B$260,2,FALSE)</f>
        <v>Germany</v>
      </c>
      <c r="BF280" s="64" t="str">
        <f>VLOOKUP(C280,aux!$A$1:$C$260,3,FALSE)</f>
        <v>Deutschland</v>
      </c>
      <c r="BG280" s="66" t="str">
        <f t="shared" si="192"/>
        <v>represented by  Olaf Kronshage, Geschäftsführer ihrer Komplementärin, die Friedrichs Verwaltungsgesellschaft mbH</v>
      </c>
      <c r="BH280" s="66" t="str">
        <f t="shared" si="204"/>
        <v>representado por Olaf Kronshage, Geschäftsführer ihrer Komplementärin, die Friedrichs Verwaltungsgesellschaft mbH</v>
      </c>
      <c r="BI280" s="119">
        <f t="shared" si="193"/>
        <v>1</v>
      </c>
      <c r="BJ280" s="119" t="str">
        <f t="shared" si="180"/>
        <v/>
      </c>
      <c r="BK280" s="119" t="str">
        <f t="shared" si="181"/>
        <v/>
      </c>
      <c r="BL280" s="66" t="str">
        <f t="shared" si="205"/>
        <v/>
      </c>
      <c r="BM280" s="66" t="str">
        <f t="shared" si="206"/>
        <v/>
      </c>
      <c r="BN280" s="66" t="str">
        <f t="shared" si="207"/>
        <v/>
      </c>
      <c r="BO280" s="66" t="str">
        <f t="shared" si="208"/>
        <v/>
      </c>
      <c r="BP280" s="216" t="str">
        <f>VLOOKUP(X280,aux!$G$1:$I$22,3,FALSE)</f>
        <v>cero coma siete dos</v>
      </c>
      <c r="BQ280" s="66" t="str">
        <f t="shared" si="209"/>
        <v>Por</v>
      </c>
      <c r="BR280" s="66" t="str">
        <f>VLOOKUP(C280,aux!$D$1:$E$307,2,FALSE)</f>
        <v>Alemania</v>
      </c>
      <c r="BS280" s="66" t="str">
        <f t="shared" si="210"/>
        <v>Ciento</v>
      </c>
      <c r="BT280" s="66" t="str">
        <f t="shared" si="211"/>
        <v>Cero</v>
      </c>
      <c r="BU280" s="66" t="str">
        <f t="shared" si="212"/>
        <v>Cero</v>
      </c>
      <c r="BV280" s="137"/>
      <c r="BW280" s="51"/>
      <c r="BX280" s="315"/>
      <c r="BY280" s="148"/>
      <c r="BZ280" s="315"/>
      <c r="CA280" s="1112"/>
      <c r="CB280" s="805">
        <v>43059</v>
      </c>
      <c r="CC280" s="805">
        <v>43062</v>
      </c>
      <c r="CD280" s="806"/>
      <c r="CE280" s="805">
        <v>43062</v>
      </c>
      <c r="CF280" s="806"/>
      <c r="CG280" s="805">
        <v>43076</v>
      </c>
      <c r="CH280" s="497"/>
      <c r="CI280" s="155"/>
      <c r="CJ280" s="54"/>
      <c r="CK280" s="54"/>
      <c r="CL280" s="102" t="str">
        <f t="shared" si="194"/>
        <v>Friederichs GmbH &amp; CoKG_ DE_252626134_DOT_DE_2sig</v>
      </c>
      <c r="CM280" s="102" t="str">
        <f t="shared" si="195"/>
        <v>Friederichs GmbH &amp; CoKG_DE_252626134_CPA_DE_2sig</v>
      </c>
      <c r="CN280" s="102" t="str">
        <f t="shared" si="196"/>
        <v>Friederichs GmbH &amp; CoKG_ DE_252626134_DOT_DE_2sig_stamped</v>
      </c>
      <c r="CO280" s="102" t="str">
        <f t="shared" si="197"/>
        <v>Friederichs GmbH &amp; CoKG_DE_252626134_DOT_DE_o</v>
      </c>
      <c r="CP280" s="102" t="str">
        <f t="shared" si="198"/>
        <v>Friederichs GmbH &amp; CoKG_DE_252626134_DOT_DE_o_stamped</v>
      </c>
      <c r="CQ280" s="102" t="str">
        <f t="shared" si="199"/>
        <v>Friederichs GmbH &amp; CoKG_DE_252626134_powers</v>
      </c>
      <c r="CR280" s="54"/>
      <c r="CS280" s="54"/>
      <c r="CT280" s="54"/>
      <c r="CU280" s="148">
        <f t="shared" si="179"/>
        <v>0</v>
      </c>
      <c r="CV280" s="54"/>
      <c r="CW280" s="54"/>
      <c r="CX280" s="124"/>
      <c r="CY280" s="160"/>
      <c r="CZ280" s="160"/>
      <c r="DA280" s="321"/>
      <c r="DB280" s="321"/>
      <c r="DC280" s="160"/>
      <c r="DD280" s="160"/>
      <c r="DE280" s="321"/>
      <c r="DF280" s="321"/>
      <c r="DG280" s="54"/>
      <c r="DH280" s="54"/>
      <c r="DI280" s="54"/>
      <c r="DJ280" s="321"/>
      <c r="DK280" s="321"/>
      <c r="DL280" s="54"/>
      <c r="DM280" s="321"/>
      <c r="DN280" s="160"/>
      <c r="DO280" s="321"/>
      <c r="DP280" s="963"/>
      <c r="DQ280" s="902"/>
      <c r="DR280" s="503"/>
      <c r="DS280" s="521"/>
      <c r="DT280" s="88"/>
      <c r="DU280" s="168"/>
      <c r="DV280" s="168"/>
      <c r="DW280" s="168"/>
      <c r="DX280" s="168"/>
      <c r="DY280" s="168"/>
      <c r="DZ280" s="168"/>
      <c r="EA280" s="359" t="str">
        <f t="shared" si="200"/>
        <v>248</v>
      </c>
      <c r="EB280" s="359">
        <v>248</v>
      </c>
      <c r="EC280" s="88"/>
      <c r="ED280" s="88"/>
      <c r="EE280" s="88"/>
      <c r="EF280" s="186" t="s">
        <v>4264</v>
      </c>
      <c r="EG280" s="186" t="s">
        <v>5041</v>
      </c>
      <c r="EH280" s="186" t="s">
        <v>4096</v>
      </c>
      <c r="EI280" s="186" t="s">
        <v>5042</v>
      </c>
      <c r="EJ280" s="186" t="s">
        <v>5043</v>
      </c>
      <c r="EK280" s="186">
        <v>0</v>
      </c>
      <c r="EL280" s="186" t="s">
        <v>4988</v>
      </c>
      <c r="EM280" s="173">
        <v>41236</v>
      </c>
      <c r="EN280" s="173">
        <v>0</v>
      </c>
      <c r="EO280" s="173">
        <v>0</v>
      </c>
      <c r="EP280" s="498" t="s">
        <v>4097</v>
      </c>
      <c r="EQ280" s="258" t="s">
        <v>6095</v>
      </c>
      <c r="ER280" s="258" t="s">
        <v>6114</v>
      </c>
      <c r="ES280" s="182"/>
      <c r="ET280" s="108"/>
      <c r="EU280" s="182" t="str">
        <f t="shared" si="201"/>
        <v>Friederichs GmbH &amp; Co.KG, DE_252626134_sinv.pdf</v>
      </c>
    </row>
    <row r="281" spans="1:172" ht="63.75">
      <c r="A281" s="1005" t="s">
        <v>3964</v>
      </c>
      <c r="B281" s="696" t="s">
        <v>4863</v>
      </c>
      <c r="C281" s="338" t="s">
        <v>898</v>
      </c>
      <c r="D281" s="182" t="s">
        <v>3965</v>
      </c>
      <c r="E281" s="186" t="s">
        <v>3966</v>
      </c>
      <c r="F281" s="182" t="s">
        <v>899</v>
      </c>
      <c r="G281" s="182" t="s">
        <v>3967</v>
      </c>
      <c r="H281" s="182" t="s">
        <v>899</v>
      </c>
      <c r="I281" s="182"/>
      <c r="J281" s="191" t="s">
        <v>4203</v>
      </c>
      <c r="K281" s="182" t="s">
        <v>3968</v>
      </c>
      <c r="L281" s="571" t="s">
        <v>3969</v>
      </c>
      <c r="M281" s="199"/>
      <c r="N281" s="847"/>
      <c r="O281" s="191"/>
      <c r="P281" s="261">
        <v>14</v>
      </c>
      <c r="Q281" s="539">
        <v>100</v>
      </c>
      <c r="R281" s="540">
        <v>2500</v>
      </c>
      <c r="S281" s="338"/>
      <c r="T281" s="54"/>
      <c r="U281" s="54"/>
      <c r="V281" s="338">
        <v>0</v>
      </c>
      <c r="W281" s="338">
        <v>0</v>
      </c>
      <c r="X281" s="919">
        <v>0.72</v>
      </c>
      <c r="Y281" s="338">
        <v>0</v>
      </c>
      <c r="Z281" s="54"/>
      <c r="AA281" s="54"/>
      <c r="AB281" s="188" t="s">
        <v>4402</v>
      </c>
      <c r="AC281" s="13" t="s">
        <v>898</v>
      </c>
      <c r="AD281" s="811" t="s">
        <v>5691</v>
      </c>
      <c r="AE281" s="723">
        <v>43082</v>
      </c>
      <c r="AG281" s="419"/>
      <c r="AH281" s="927" t="s">
        <v>896</v>
      </c>
      <c r="AI281" s="63" t="s">
        <v>5763</v>
      </c>
      <c r="AJ281" s="63" t="str">
        <f t="shared" si="203"/>
        <v>NO</v>
      </c>
      <c r="AK281" s="64" t="str">
        <f>VLOOKUP(X281,aux!$G$1:$I$22,2,FALSE)</f>
        <v>zero point seven two</v>
      </c>
      <c r="AL281" s="64" t="str">
        <f>VLOOKUP(X281,aux!$G$1:$J$22,4,FALSE)</f>
        <v>null komma sieben zwei</v>
      </c>
      <c r="AM281" s="214">
        <f t="shared" si="182"/>
        <v>72</v>
      </c>
      <c r="AN281" s="214" t="str">
        <f>IF(INT(AM281)=AM281,EnglishNumber(AM281), _xlfn.CONCAT(EnglishNumber(INT(AM281)), " point ", EnglishNumber(ROUND(INT((AM281 - INT(AM281)) * 10),  0)), " ", EnglishNumber(ROUND((AM281 - INT(AM281))*100 - (INT((AM281-INT(AM281))*10)*10), 0))))</f>
        <v>seventy-two</v>
      </c>
      <c r="AO281" s="214" t="str">
        <f>IF(INT(AM281)=AM281,FctZahl_In_Worten(AM281), _xlfn.CONCAT(FctZahl_In_Worten(INT(AM281)), " komma ", FctZahl_In_Worten(ROUND(INT((AM281 - INT(AM281)) * 10),  0)), " ", FctZahl_In_Worten(ROUND((AM281 - INT(AM281))*100 - (INT((AM281-INT(AM281))*10)*10), 0))))</f>
        <v>zweiundsiebzig</v>
      </c>
      <c r="AP281" s="64" t="str">
        <f>EnglishNumber(Q281)</f>
        <v>one hundred</v>
      </c>
      <c r="AQ281" s="64" t="str">
        <f>FctZahl_In_Worten(Q281)</f>
        <v>einhundert</v>
      </c>
      <c r="AR281" s="64" t="str">
        <f>FctZahl_In_Worten(R281)</f>
        <v>zweitausendfünfhundert</v>
      </c>
      <c r="AS281" s="64" t="str">
        <f>EnglishNumber(V281)</f>
        <v>zero</v>
      </c>
      <c r="AT281" s="64" t="str">
        <f>EnglishNumber(W281)</f>
        <v>zero</v>
      </c>
      <c r="AU281" s="64" t="str">
        <f t="shared" si="183"/>
        <v>For</v>
      </c>
      <c r="AV281" s="49" t="str">
        <f t="shared" si="202"/>
        <v>Hinrich Klatt, Geschäftsführer and Jürgen Klatt, Geschäftsführer</v>
      </c>
      <c r="AW281" s="65" t="str">
        <f t="shared" si="184"/>
        <v>DE_135095709_CPA_EN</v>
      </c>
      <c r="AX281" s="65" t="str">
        <f t="shared" si="185"/>
        <v>DE_135095709_DoT_EN</v>
      </c>
      <c r="AY281" s="65" t="str">
        <f t="shared" si="186"/>
        <v>DE_135095709_Dis_EN</v>
      </c>
      <c r="AZ281" s="65" t="str">
        <f t="shared" si="187"/>
        <v>DE_135095709_CPA_DE</v>
      </c>
      <c r="BA281" s="65" t="str">
        <f t="shared" si="188"/>
        <v>DE_135095709_DoT_DE</v>
      </c>
      <c r="BB281" s="65" t="str">
        <f t="shared" si="189"/>
        <v>DE_135095709_CPA_ES</v>
      </c>
      <c r="BC281" s="215" t="str">
        <f t="shared" si="190"/>
        <v>DE_135095709_DoT_ES</v>
      </c>
      <c r="BD281" s="65" t="str">
        <f t="shared" si="191"/>
        <v>Friedrich Klatt GmbH</v>
      </c>
      <c r="BE281" s="64" t="str">
        <f>VLOOKUP(C281,aux!$A$1:$B$260,2,FALSE)</f>
        <v>Germany</v>
      </c>
      <c r="BF281" s="64" t="str">
        <f>VLOOKUP(C281,aux!$A$1:$C$260,3,FALSE)</f>
        <v>Deutschland</v>
      </c>
      <c r="BG281" s="66" t="str">
        <f t="shared" si="192"/>
        <v>represented by  Hinrich Klatt, Geschäftsführer and Jürgen Klatt, Geschäftsführer</v>
      </c>
      <c r="BH281" s="66" t="str">
        <f t="shared" si="204"/>
        <v>representado por Hinrich Klatt, Geschäftsführer and Jürgen Klatt, Geschäftsführer</v>
      </c>
      <c r="BI281" s="119">
        <f t="shared" si="193"/>
        <v>2</v>
      </c>
      <c r="BJ281" s="119" t="str">
        <f t="shared" si="180"/>
        <v>and its</v>
      </c>
      <c r="BK281" s="119" t="str">
        <f t="shared" si="181"/>
        <v/>
      </c>
      <c r="BL281" s="66" t="str">
        <f t="shared" si="205"/>
        <v>und</v>
      </c>
      <c r="BM281" s="66" t="str">
        <f t="shared" si="206"/>
        <v/>
      </c>
      <c r="BN281" s="66" t="str">
        <f t="shared" si="207"/>
        <v>y su</v>
      </c>
      <c r="BO281" s="66" t="str">
        <f t="shared" si="208"/>
        <v/>
      </c>
      <c r="BP281" s="216" t="str">
        <f>VLOOKUP(X281,aux!$G$1:$I$22,3,FALSE)</f>
        <v>cero coma siete dos</v>
      </c>
      <c r="BQ281" s="66" t="str">
        <f t="shared" si="209"/>
        <v>Por</v>
      </c>
      <c r="BR281" s="66" t="str">
        <f>VLOOKUP(C281,aux!$D$1:$E$307,2,FALSE)</f>
        <v>Alemania</v>
      </c>
      <c r="BS281" s="66" t="str">
        <f t="shared" si="210"/>
        <v>Ciento</v>
      </c>
      <c r="BT281" s="66" t="str">
        <f t="shared" si="211"/>
        <v>Cero</v>
      </c>
      <c r="BU281" s="66" t="str">
        <f t="shared" si="212"/>
        <v>Cero</v>
      </c>
      <c r="BV281" s="137"/>
      <c r="BW281" s="51"/>
      <c r="BX281" s="315"/>
      <c r="BY281" s="148"/>
      <c r="BZ281" s="315"/>
      <c r="CA281" s="1112"/>
      <c r="CB281" s="805">
        <v>43059</v>
      </c>
      <c r="CC281" s="805">
        <v>43063</v>
      </c>
      <c r="CD281" s="806"/>
      <c r="CE281" s="805">
        <v>43063</v>
      </c>
      <c r="CF281" s="806"/>
      <c r="CG281" s="805">
        <v>43076</v>
      </c>
      <c r="CH281" s="497"/>
      <c r="CI281" s="155"/>
      <c r="CJ281" s="54"/>
      <c r="CK281" s="54"/>
      <c r="CL281" s="102" t="str">
        <f t="shared" si="194"/>
        <v>Friedrich Klatt GmbH_ DE_135095709_DOT_DE_2sig</v>
      </c>
      <c r="CM281" s="102" t="str">
        <f t="shared" si="195"/>
        <v>Friedrich Klatt GmbH_DE_135095709_CPA_DE_2sig</v>
      </c>
      <c r="CN281" s="102" t="str">
        <f t="shared" si="196"/>
        <v>Friedrich Klatt GmbH_ DE_135095709_DOT_DE_2sig_stamped</v>
      </c>
      <c r="CO281" s="102" t="str">
        <f t="shared" si="197"/>
        <v>Friedrich Klatt GmbH_DE_135095709_DOT_DE_o</v>
      </c>
      <c r="CP281" s="102" t="str">
        <f t="shared" si="198"/>
        <v>Friedrich Klatt GmbH_DE_135095709_DOT_DE_o_stamped</v>
      </c>
      <c r="CQ281" s="102" t="str">
        <f t="shared" si="199"/>
        <v>Friedrich Klatt GmbH_DE_135095709_powers</v>
      </c>
      <c r="CR281" s="54"/>
      <c r="CS281" s="54"/>
      <c r="CT281" s="54"/>
      <c r="CU281" s="148">
        <f t="shared" si="179"/>
        <v>0</v>
      </c>
      <c r="CV281" s="54"/>
      <c r="CW281" s="54"/>
      <c r="CX281" s="124"/>
      <c r="CY281" s="160"/>
      <c r="CZ281" s="160"/>
      <c r="DA281" s="321"/>
      <c r="DB281" s="321"/>
      <c r="DC281" s="160"/>
      <c r="DD281" s="160"/>
      <c r="DE281" s="321"/>
      <c r="DF281" s="321"/>
      <c r="DG281" s="54"/>
      <c r="DH281" s="54"/>
      <c r="DI281" s="54"/>
      <c r="DJ281" s="321"/>
      <c r="DK281" s="321"/>
      <c r="DL281" s="54"/>
      <c r="DM281" s="321"/>
      <c r="DN281" s="160"/>
      <c r="DO281" s="321"/>
      <c r="DP281" s="963"/>
      <c r="DQ281" s="902"/>
      <c r="DR281" s="503"/>
      <c r="DS281" s="521"/>
      <c r="DT281" s="88"/>
      <c r="DU281" s="168"/>
      <c r="DV281" s="168"/>
      <c r="DW281" s="168"/>
      <c r="DX281" s="168"/>
      <c r="DY281" s="168"/>
      <c r="DZ281" s="168"/>
      <c r="EA281" s="359" t="str">
        <f t="shared" si="200"/>
        <v>249</v>
      </c>
      <c r="EB281" s="359">
        <v>249</v>
      </c>
      <c r="EC281" s="88"/>
      <c r="ED281" s="88"/>
      <c r="EE281" s="88"/>
      <c r="EF281" s="186" t="s">
        <v>4264</v>
      </c>
      <c r="EG281" s="186" t="s">
        <v>3964</v>
      </c>
      <c r="EH281" s="186" t="s">
        <v>5044</v>
      </c>
      <c r="EI281" s="186" t="s">
        <v>5045</v>
      </c>
      <c r="EJ281" s="186" t="s">
        <v>2238</v>
      </c>
      <c r="EK281" s="186">
        <v>0</v>
      </c>
      <c r="EL281" s="186" t="s">
        <v>5046</v>
      </c>
      <c r="EM281" s="173">
        <v>23556</v>
      </c>
      <c r="EN281" s="173">
        <v>0</v>
      </c>
      <c r="EO281" s="173">
        <v>0</v>
      </c>
      <c r="EP281" s="498" t="s">
        <v>3968</v>
      </c>
      <c r="EQ281" s="258" t="s">
        <v>6086</v>
      </c>
      <c r="ER281" s="182" t="s">
        <v>6137</v>
      </c>
      <c r="ES281" s="258"/>
      <c r="ET281" s="108"/>
      <c r="EU281" s="182" t="str">
        <f t="shared" si="201"/>
        <v>Friedrich Klatt GmbH, DE_135095709_sinv.pdf</v>
      </c>
    </row>
    <row r="282" spans="1:172" ht="89.25">
      <c r="A282" s="1010" t="s">
        <v>3715</v>
      </c>
      <c r="B282" s="694" t="s">
        <v>4823</v>
      </c>
      <c r="C282" s="423" t="s">
        <v>898</v>
      </c>
      <c r="D282" s="201" t="s">
        <v>3742</v>
      </c>
      <c r="E282" s="190" t="s">
        <v>3769</v>
      </c>
      <c r="F282" s="258" t="s">
        <v>899</v>
      </c>
      <c r="G282" s="258"/>
      <c r="H282" s="258"/>
      <c r="I282" s="258"/>
      <c r="J282" s="190" t="s">
        <v>3862</v>
      </c>
      <c r="K282" s="190" t="s">
        <v>3802</v>
      </c>
      <c r="L282" s="571" t="s">
        <v>3827</v>
      </c>
      <c r="M282" s="201"/>
      <c r="N282" s="847"/>
      <c r="O282" s="190"/>
      <c r="P282" s="126">
        <v>84</v>
      </c>
      <c r="Q282" s="539">
        <v>300</v>
      </c>
      <c r="R282" s="540">
        <v>5350</v>
      </c>
      <c r="S282" s="341"/>
      <c r="T282" s="100"/>
      <c r="U282" s="100"/>
      <c r="V282" s="425">
        <v>0</v>
      </c>
      <c r="W282" s="425">
        <v>0</v>
      </c>
      <c r="X282" s="919">
        <v>0.72</v>
      </c>
      <c r="Y282" s="425">
        <v>2.5</v>
      </c>
      <c r="Z282" s="101"/>
      <c r="AA282" s="101"/>
      <c r="AB282" s="188" t="s">
        <v>4402</v>
      </c>
      <c r="AC282" s="13" t="s">
        <v>898</v>
      </c>
      <c r="AD282" s="811" t="s">
        <v>5691</v>
      </c>
      <c r="AE282" s="723">
        <v>43082</v>
      </c>
      <c r="AF282" s="356"/>
      <c r="AG282" s="419"/>
      <c r="AH282" s="927" t="s">
        <v>896</v>
      </c>
      <c r="AI282" s="63" t="s">
        <v>5763</v>
      </c>
      <c r="AJ282" s="63" t="str">
        <f t="shared" si="203"/>
        <v>NO</v>
      </c>
      <c r="AK282" s="64" t="str">
        <f>VLOOKUP(X282,aux!$G$1:$I$22,2,FALSE)</f>
        <v>zero point seven two</v>
      </c>
      <c r="AL282" s="64" t="str">
        <f>VLOOKUP(X282,aux!$G$1:$J$22,4,FALSE)</f>
        <v>null komma sieben zwei</v>
      </c>
      <c r="AM282" s="214">
        <f t="shared" si="182"/>
        <v>72</v>
      </c>
      <c r="AN282" s="214" t="str">
        <f>IF(INT(AM282)=AM282,EnglishNumber(AM282), _xlfn.CONCAT(EnglishNumber(INT(AM282)), " point ", EnglishNumber(ROUND(INT((AM282 - INT(AM282)) * 10),  0)), " ", EnglishNumber(ROUND((AM282 - INT(AM282))*100 - (INT((AM282-INT(AM282))*10)*10), 0))))</f>
        <v>seventy-two</v>
      </c>
      <c r="AO282" s="214" t="str">
        <f>IF(INT(AM282)=AM282,FctZahl_In_Worten(AM282), _xlfn.CONCAT(FctZahl_In_Worten(INT(AM282)), " komma ", FctZahl_In_Worten(ROUND(INT((AM282 - INT(AM282)) * 10),  0)), " ", FctZahl_In_Worten(ROUND((AM282 - INT(AM282))*100 - (INT((AM282-INT(AM282))*10)*10), 0))))</f>
        <v>zweiundsiebzig</v>
      </c>
      <c r="AP282" s="64" t="str">
        <f>EnglishNumber(Q282)</f>
        <v>three hundred</v>
      </c>
      <c r="AQ282" s="64" t="str">
        <f>FctZahl_In_Worten(Q282)</f>
        <v>dreihundert</v>
      </c>
      <c r="AR282" s="64" t="str">
        <f>FctZahl_In_Worten(R282)</f>
        <v>fünftausenddreihundertfünfzig</v>
      </c>
      <c r="AS282" s="64" t="str">
        <f>EnglishNumber(V282)</f>
        <v>zero</v>
      </c>
      <c r="AT282" s="64" t="str">
        <f>EnglishNumber(W282)</f>
        <v>zero</v>
      </c>
      <c r="AU282" s="64" t="str">
        <f t="shared" si="183"/>
        <v>For</v>
      </c>
      <c r="AV282" s="49" t="str">
        <f t="shared" si="202"/>
        <v>Peter Arnold, Geschäftsführer</v>
      </c>
      <c r="AW282" s="65" t="str">
        <f t="shared" si="184"/>
        <v>DE_811863740_CPA_EN</v>
      </c>
      <c r="AX282" s="65" t="str">
        <f t="shared" si="185"/>
        <v>DE_811863740_DoT_EN</v>
      </c>
      <c r="AY282" s="65" t="str">
        <f t="shared" si="186"/>
        <v>DE_811863740_Dis_EN</v>
      </c>
      <c r="AZ282" s="65" t="str">
        <f t="shared" si="187"/>
        <v>DE_811863740_CPA_DE</v>
      </c>
      <c r="BA282" s="65" t="str">
        <f t="shared" si="188"/>
        <v>DE_811863740_DoT_DE</v>
      </c>
      <c r="BB282" s="65" t="str">
        <f t="shared" si="189"/>
        <v>DE_811863740_CPA_ES</v>
      </c>
      <c r="BC282" s="215" t="str">
        <f t="shared" si="190"/>
        <v>DE_811863740_DoT_ES</v>
      </c>
      <c r="BD282" s="65" t="str">
        <f t="shared" si="191"/>
        <v>Frigo-Log GmbH, Kühlund Tiefkühllogistik</v>
      </c>
      <c r="BE282" s="64" t="str">
        <f>VLOOKUP(C282,aux!$A$1:$B$260,2,FALSE)</f>
        <v>Germany</v>
      </c>
      <c r="BF282" s="64" t="str">
        <f>VLOOKUP(C282,aux!$A$1:$C$260,3,FALSE)</f>
        <v>Deutschland</v>
      </c>
      <c r="BG282" s="66" t="str">
        <f t="shared" si="192"/>
        <v>represented by  Peter Arnold, Geschäftsführer</v>
      </c>
      <c r="BH282" s="66" t="str">
        <f t="shared" si="204"/>
        <v>representado por Peter Arnold, Geschäftsführer</v>
      </c>
      <c r="BI282" s="119">
        <f t="shared" si="193"/>
        <v>1</v>
      </c>
      <c r="BJ282" s="119" t="str">
        <f t="shared" si="180"/>
        <v/>
      </c>
      <c r="BK282" s="119" t="str">
        <f t="shared" si="181"/>
        <v/>
      </c>
      <c r="BL282" s="66" t="str">
        <f t="shared" si="205"/>
        <v/>
      </c>
      <c r="BM282" s="66" t="str">
        <f t="shared" si="206"/>
        <v/>
      </c>
      <c r="BN282" s="66" t="str">
        <f t="shared" si="207"/>
        <v/>
      </c>
      <c r="BO282" s="66" t="str">
        <f t="shared" si="208"/>
        <v/>
      </c>
      <c r="BP282" s="216" t="str">
        <f>VLOOKUP(X282,aux!$G$1:$I$22,3,FALSE)</f>
        <v>cero coma siete dos</v>
      </c>
      <c r="BQ282" s="66" t="str">
        <f t="shared" si="209"/>
        <v>Por</v>
      </c>
      <c r="BR282" s="66" t="str">
        <f>VLOOKUP(C282,aux!$D$1:$E$307,2,FALSE)</f>
        <v>Alemania</v>
      </c>
      <c r="BS282" s="66" t="str">
        <f t="shared" si="210"/>
        <v>Trescientos</v>
      </c>
      <c r="BT282" s="66" t="str">
        <f t="shared" si="211"/>
        <v>Cero</v>
      </c>
      <c r="BU282" s="66" t="str">
        <f t="shared" si="212"/>
        <v>Cero</v>
      </c>
      <c r="BV282" s="137"/>
      <c r="BW282" s="51"/>
      <c r="BX282" s="315"/>
      <c r="BY282" s="148"/>
      <c r="BZ282" s="315"/>
      <c r="CA282" s="1112"/>
      <c r="CB282" s="805">
        <v>43059</v>
      </c>
      <c r="CC282" s="805">
        <v>43063</v>
      </c>
      <c r="CD282" s="806"/>
      <c r="CE282" s="805">
        <v>43063</v>
      </c>
      <c r="CF282" s="806"/>
      <c r="CG282" s="805">
        <v>43076</v>
      </c>
      <c r="CH282" s="497"/>
      <c r="CI282" s="155"/>
      <c r="CJ282" s="54"/>
      <c r="CK282" s="54"/>
      <c r="CL282" s="102" t="str">
        <f t="shared" si="194"/>
        <v>Frigo-Log GmbH, Kühlund Tiefkühllogistik_ DE_811863740_DOT_DE_2sig</v>
      </c>
      <c r="CM282" s="102" t="str">
        <f t="shared" si="195"/>
        <v>Frigo-Log GmbH, Kühlund Tiefkühllogistik_DE_811863740_CPA_DE_2sig</v>
      </c>
      <c r="CN282" s="102" t="str">
        <f t="shared" si="196"/>
        <v>Frigo-Log GmbH, Kühlund Tiefkühllogistik_ DE_811863740_DOT_DE_2sig_stamped</v>
      </c>
      <c r="CO282" s="102" t="str">
        <f t="shared" si="197"/>
        <v>Frigo-Log GmbH, Kühlund Tiefkühllogistik_DE_811863740_DOT_DE_o</v>
      </c>
      <c r="CP282" s="102" t="str">
        <f t="shared" si="198"/>
        <v>Frigo-Log GmbH, Kühlund Tiefkühllogistik_DE_811863740_DOT_DE_o_stamped</v>
      </c>
      <c r="CQ282" s="102" t="str">
        <f t="shared" si="199"/>
        <v>Frigo-Log GmbH, Kühlund Tiefkühllogistik_DE_811863740_powers</v>
      </c>
      <c r="CR282" s="54"/>
      <c r="CS282" s="54"/>
      <c r="CT282" s="54"/>
      <c r="CU282" s="148">
        <f t="shared" si="179"/>
        <v>0</v>
      </c>
      <c r="CV282" s="54"/>
      <c r="CW282" s="54"/>
      <c r="CX282" s="124"/>
      <c r="CY282" s="160"/>
      <c r="CZ282" s="160"/>
      <c r="DA282" s="321"/>
      <c r="DB282" s="321"/>
      <c r="DC282" s="160"/>
      <c r="DD282" s="160"/>
      <c r="DE282" s="321"/>
      <c r="DF282" s="321"/>
      <c r="DG282" s="54"/>
      <c r="DH282" s="54"/>
      <c r="DI282" s="54"/>
      <c r="DJ282" s="321"/>
      <c r="DK282" s="321"/>
      <c r="DL282" s="54"/>
      <c r="DM282" s="321"/>
      <c r="DN282" s="160"/>
      <c r="DO282" s="321"/>
      <c r="DP282" s="963"/>
      <c r="DQ282" s="902"/>
      <c r="DR282" s="503"/>
      <c r="DS282" s="521"/>
      <c r="DT282" s="88"/>
      <c r="DU282" s="168"/>
      <c r="DV282" s="168"/>
      <c r="DW282" s="168"/>
      <c r="DX282" s="168"/>
      <c r="DY282" s="168"/>
      <c r="DZ282" s="168"/>
      <c r="EA282" s="359" t="str">
        <f t="shared" si="200"/>
        <v>250</v>
      </c>
      <c r="EB282" s="359">
        <v>250</v>
      </c>
      <c r="EC282" s="88"/>
      <c r="ED282" s="88"/>
      <c r="EE282" s="88"/>
      <c r="EF282" s="186" t="s">
        <v>3849</v>
      </c>
      <c r="EG282" s="186" t="s">
        <v>3715</v>
      </c>
      <c r="EH282" s="186" t="s">
        <v>5047</v>
      </c>
      <c r="EI282" s="186" t="s">
        <v>5048</v>
      </c>
      <c r="EJ282" s="186" t="s">
        <v>5049</v>
      </c>
      <c r="EK282" s="186">
        <v>0</v>
      </c>
      <c r="EL282" s="186" t="s">
        <v>5050</v>
      </c>
      <c r="EM282" s="173">
        <v>15713</v>
      </c>
      <c r="EN282" s="173">
        <v>0</v>
      </c>
      <c r="EO282" s="173">
        <v>0</v>
      </c>
      <c r="EP282" s="498" t="s">
        <v>3802</v>
      </c>
      <c r="EQ282" s="258" t="s">
        <v>6086</v>
      </c>
      <c r="ER282" s="182" t="s">
        <v>6137</v>
      </c>
      <c r="ES282" s="201"/>
      <c r="ET282" s="108"/>
      <c r="EU282" s="182" t="str">
        <f t="shared" si="201"/>
        <v>Frigo-Log GmbH, Kühl.und Tiefkühllogistik, DE_811863740_sinv.pdf</v>
      </c>
    </row>
    <row r="283" spans="1:172" ht="87" customHeight="1">
      <c r="A283" s="1000" t="s">
        <v>3168</v>
      </c>
      <c r="B283" s="696" t="s">
        <v>4585</v>
      </c>
      <c r="C283" s="338" t="s">
        <v>898</v>
      </c>
      <c r="D283" s="186" t="s">
        <v>3169</v>
      </c>
      <c r="E283" s="186" t="s">
        <v>3162</v>
      </c>
      <c r="F283" s="186" t="s">
        <v>899</v>
      </c>
      <c r="G283" s="445" t="s">
        <v>3170</v>
      </c>
      <c r="H283" s="186" t="s">
        <v>899</v>
      </c>
      <c r="I283" s="383" t="s">
        <v>3176</v>
      </c>
      <c r="J283" s="383" t="s">
        <v>3351</v>
      </c>
      <c r="K283" s="191" t="s">
        <v>3164</v>
      </c>
      <c r="L283" s="500" t="s">
        <v>3165</v>
      </c>
      <c r="M283" s="1065"/>
      <c r="N283" s="846" t="s">
        <v>3327</v>
      </c>
      <c r="O283" s="384" t="s">
        <v>3171</v>
      </c>
      <c r="P283" s="261">
        <v>29</v>
      </c>
      <c r="Q283" s="539">
        <v>250</v>
      </c>
      <c r="R283" s="540">
        <v>0</v>
      </c>
      <c r="S283" s="338"/>
      <c r="T283" s="43"/>
      <c r="U283" s="43"/>
      <c r="V283" s="425">
        <v>100</v>
      </c>
      <c r="W283" s="425">
        <v>50</v>
      </c>
      <c r="X283" s="919">
        <v>0.73</v>
      </c>
      <c r="Y283" s="425">
        <v>2.5</v>
      </c>
      <c r="Z283" s="112"/>
      <c r="AA283" s="112"/>
      <c r="AB283" s="188">
        <v>5</v>
      </c>
      <c r="AC283" s="13" t="s">
        <v>7377</v>
      </c>
      <c r="AD283" s="812" t="s">
        <v>40</v>
      </c>
      <c r="AE283" s="723">
        <v>43082</v>
      </c>
      <c r="AG283" s="419"/>
      <c r="AH283" s="61" t="s">
        <v>896</v>
      </c>
      <c r="AI283" s="63" t="s">
        <v>5762</v>
      </c>
      <c r="AJ283" s="63" t="str">
        <f t="shared" si="203"/>
        <v>NO</v>
      </c>
      <c r="AK283" s="64" t="str">
        <f>VLOOKUP(X283,aux!$G$1:$I$22,2,FALSE)</f>
        <v>zero point seven three</v>
      </c>
      <c r="AL283" s="64" t="str">
        <f>VLOOKUP(X283,aux!$G$1:$J$22,4,FALSE)</f>
        <v>null komma sieben drei</v>
      </c>
      <c r="AM283" s="214">
        <f t="shared" si="182"/>
        <v>73</v>
      </c>
      <c r="AN283" s="214" t="str">
        <f>IF(INT(AM283)=AM283,EnglishNumber(AM283), _xlfn.CONCAT(EnglishNumber(INT(AM283)), " point ", EnglishNumber(ROUND(INT((AM283 - INT(AM283)) * 10),  0)), " ", EnglishNumber(ROUND((AM283 - INT(AM283))*100 - (INT((AM283-INT(AM283))*10)*10), 0))))</f>
        <v>seventy-three</v>
      </c>
      <c r="AO283" s="214" t="str">
        <f>IF(INT(AM283)=AM283,FctZahl_In_Worten(AM283), _xlfn.CONCAT(FctZahl_In_Worten(INT(AM283)), " komma ", FctZahl_In_Worten(ROUND(INT((AM283 - INT(AM283)) * 10),  0)), " ", FctZahl_In_Worten(ROUND((AM283 - INT(AM283))*100 - (INT((AM283-INT(AM283))*10)*10), 0))))</f>
        <v>dreiundsiebzig</v>
      </c>
      <c r="AP283" s="64" t="str">
        <f>EnglishNumber(Q283)</f>
        <v>two hundred fifty</v>
      </c>
      <c r="AQ283" s="64" t="str">
        <f>FctZahl_In_Worten(Q283)</f>
        <v>zweihundertfünfzig</v>
      </c>
      <c r="AR283" s="64" t="str">
        <f>FctZahl_In_Worten(R283)</f>
        <v>null</v>
      </c>
      <c r="AS283" s="39" t="str">
        <f>EnglishNumber(V283)</f>
        <v>one hundred</v>
      </c>
      <c r="AT283" s="39" t="str">
        <f>EnglishNumber(W283)</f>
        <v>fifty</v>
      </c>
      <c r="AU283" s="39" t="str">
        <f t="shared" si="183"/>
        <v>For</v>
      </c>
      <c r="AV283" s="117" t="str">
        <f t="shared" si="202"/>
        <v>Hans Holtorf, Geschäftsführer and Dr. Timo Winkelmann, Geschäftsführer</v>
      </c>
      <c r="AW283" s="118" t="str">
        <f t="shared" si="184"/>
        <v>DE_811389020_CPA_EN</v>
      </c>
      <c r="AX283" s="118" t="str">
        <f t="shared" si="185"/>
        <v>DE_811389020_DoT_EN</v>
      </c>
      <c r="AY283" s="118" t="str">
        <f t="shared" si="186"/>
        <v>DE_811389020_Dis_EN</v>
      </c>
      <c r="AZ283" s="65" t="str">
        <f t="shared" si="187"/>
        <v>DE_811389020_CPA_DE</v>
      </c>
      <c r="BA283" s="65" t="str">
        <f t="shared" si="188"/>
        <v>DE_811389020_DoT_DE</v>
      </c>
      <c r="BB283" s="65" t="str">
        <f t="shared" si="189"/>
        <v>DE_811389020_CPA_ES</v>
      </c>
      <c r="BC283" s="215" t="str">
        <f t="shared" si="190"/>
        <v>DE_811389020_DoT_ES</v>
      </c>
      <c r="BD283" s="118" t="str">
        <f t="shared" si="191"/>
        <v>frischli Milchwerk Weißenfels GmbH</v>
      </c>
      <c r="BE283" s="39" t="str">
        <f>VLOOKUP(C283,aux!$A$1:$B$260,2,FALSE)</f>
        <v>Germany</v>
      </c>
      <c r="BF283" s="64" t="str">
        <f>VLOOKUP(C283,aux!$A$1:$C$260,3,FALSE)</f>
        <v>Deutschland</v>
      </c>
      <c r="BG283" s="66" t="str">
        <f t="shared" si="192"/>
        <v>represented by  Hans Holtorf, Geschäftsführer and Dr. Timo Winkelmann, Geschäftsführer</v>
      </c>
      <c r="BH283" s="66" t="str">
        <f t="shared" si="204"/>
        <v>representado por Hans Holtorf, Geschäftsführer and Dr. Timo Winkelmann, Geschäftsführer</v>
      </c>
      <c r="BI283" s="119">
        <f t="shared" si="193"/>
        <v>2</v>
      </c>
      <c r="BJ283" s="119" t="str">
        <f t="shared" si="180"/>
        <v>and its</v>
      </c>
      <c r="BK283" s="119" t="str">
        <f t="shared" si="181"/>
        <v>and its</v>
      </c>
      <c r="BL283" s="66" t="str">
        <f t="shared" si="205"/>
        <v>und</v>
      </c>
      <c r="BM283" s="66" t="str">
        <f t="shared" si="206"/>
        <v>und</v>
      </c>
      <c r="BN283" s="66" t="str">
        <f t="shared" si="207"/>
        <v>y su</v>
      </c>
      <c r="BO283" s="66" t="str">
        <f t="shared" si="208"/>
        <v>y su</v>
      </c>
      <c r="BP283" s="216" t="str">
        <f>VLOOKUP(X283,aux!$G$1:$I$22,3,FALSE)</f>
        <v>cero coma siete tree</v>
      </c>
      <c r="BQ283" s="66" t="str">
        <f t="shared" si="209"/>
        <v>Por</v>
      </c>
      <c r="BR283" s="66" t="str">
        <f>VLOOKUP(C283,aux!$D$1:$E$307,2,FALSE)</f>
        <v>Alemania</v>
      </c>
      <c r="BS283" s="66" t="str">
        <f t="shared" si="210"/>
        <v>Doscientos Cincuenta</v>
      </c>
      <c r="BT283" s="66" t="str">
        <f t="shared" si="211"/>
        <v>Ciento</v>
      </c>
      <c r="BU283" s="66" t="str">
        <f t="shared" si="212"/>
        <v>Cincuenta</v>
      </c>
      <c r="BV283" s="372" t="s">
        <v>2233</v>
      </c>
      <c r="BW283" s="373" t="s">
        <v>2233</v>
      </c>
      <c r="BX283" s="315">
        <v>43052</v>
      </c>
      <c r="BY283" s="148">
        <v>1630009620</v>
      </c>
      <c r="BZ283" s="315">
        <v>43053</v>
      </c>
      <c r="CA283" s="1115" t="s">
        <v>2233</v>
      </c>
      <c r="CB283" s="805">
        <v>43049</v>
      </c>
      <c r="CC283" s="805">
        <v>43053</v>
      </c>
      <c r="CD283" s="806">
        <v>0.38541666666666669</v>
      </c>
      <c r="CE283" s="805">
        <v>43053</v>
      </c>
      <c r="CF283" s="806">
        <v>0.41666666666666669</v>
      </c>
      <c r="CG283" s="805">
        <v>43059</v>
      </c>
      <c r="CH283" s="497"/>
      <c r="CI283" s="155"/>
      <c r="CJ283" s="43"/>
      <c r="CK283" s="43"/>
      <c r="CL283" s="102" t="str">
        <f t="shared" si="194"/>
        <v>frischli Milchwerk Weißenfels GmbH_ DE_811389020_DOT_EN_2sig</v>
      </c>
      <c r="CM283" s="102" t="str">
        <f t="shared" si="195"/>
        <v>frischli Milchwerk Weißenfels GmbH_DE_811389020_CPA_EN_2sig</v>
      </c>
      <c r="CN283" s="102" t="str">
        <f t="shared" si="196"/>
        <v>frischli Milchwerk Weißenfels GmbH_ DE_811389020_DOT_EN_2sig_stamped</v>
      </c>
      <c r="CO283" s="102" t="str">
        <f t="shared" si="197"/>
        <v>frischli Milchwerk Weißenfels GmbH_DE_811389020_DOT_EN_o</v>
      </c>
      <c r="CP283" s="102" t="str">
        <f t="shared" si="198"/>
        <v>frischli Milchwerk Weißenfels GmbH_DE_811389020_DOT_EN_o_stamped</v>
      </c>
      <c r="CQ283" s="102" t="str">
        <f t="shared" si="199"/>
        <v>frischli Milchwerk Weißenfels GmbH_DE_811389020_powers</v>
      </c>
      <c r="CR283" s="43"/>
      <c r="CS283" s="43"/>
      <c r="CT283" s="43"/>
      <c r="CU283" s="148">
        <f t="shared" si="179"/>
        <v>0</v>
      </c>
      <c r="CV283" s="43"/>
      <c r="CW283" s="43"/>
      <c r="CX283" s="152" t="s">
        <v>2233</v>
      </c>
      <c r="CY283" s="158" t="s">
        <v>2233</v>
      </c>
      <c r="CZ283" s="158" t="s">
        <v>2233</v>
      </c>
      <c r="DA283" s="318" t="s">
        <v>2233</v>
      </c>
      <c r="DB283" s="318" t="s">
        <v>2233</v>
      </c>
      <c r="DC283" s="158" t="s">
        <v>2233</v>
      </c>
      <c r="DD283" s="158" t="s">
        <v>2233</v>
      </c>
      <c r="DE283" s="318" t="s">
        <v>2233</v>
      </c>
      <c r="DF283" s="318" t="s">
        <v>2233</v>
      </c>
      <c r="DG283" s="96" t="s">
        <v>2233</v>
      </c>
      <c r="DH283" s="96" t="s">
        <v>2233</v>
      </c>
      <c r="DI283" s="96" t="s">
        <v>2233</v>
      </c>
      <c r="DJ283" s="318" t="s">
        <v>2233</v>
      </c>
      <c r="DK283" s="318"/>
      <c r="DL283" s="96" t="s">
        <v>2233</v>
      </c>
      <c r="DM283" s="318" t="s">
        <v>2233</v>
      </c>
      <c r="DN283" s="158" t="s">
        <v>2233</v>
      </c>
      <c r="DO283" s="318" t="s">
        <v>2233</v>
      </c>
      <c r="DP283" s="465" t="s">
        <v>2233</v>
      </c>
      <c r="DQ283" s="940" t="s">
        <v>6048</v>
      </c>
      <c r="DR283" s="342" t="s">
        <v>49</v>
      </c>
      <c r="DS283" s="523"/>
      <c r="DT283" s="61" t="s">
        <v>49</v>
      </c>
      <c r="DU283" s="67"/>
      <c r="DV283" s="67"/>
      <c r="DW283" s="67"/>
      <c r="DX283" s="67"/>
      <c r="DY283" s="67"/>
      <c r="DZ283" s="67"/>
      <c r="EA283" s="359" t="str">
        <f t="shared" si="200"/>
        <v>251</v>
      </c>
      <c r="EB283" s="359">
        <v>251</v>
      </c>
      <c r="EC283" s="61"/>
      <c r="ED283" s="61"/>
      <c r="EE283" s="88" t="e">
        <f>IF(#REF!=#REF!,"gleich","ungleich")</f>
        <v>#REF!</v>
      </c>
      <c r="EF283" s="186"/>
      <c r="EG283" s="186" t="e">
        <v>#N/A</v>
      </c>
      <c r="EH283" s="186" t="e">
        <v>#N/A</v>
      </c>
      <c r="EI283" s="186" t="e">
        <v>#N/A</v>
      </c>
      <c r="EJ283" s="186" t="e">
        <v>#N/A</v>
      </c>
      <c r="EK283" s="186" t="e">
        <v>#N/A</v>
      </c>
      <c r="EL283" s="186" t="e">
        <v>#N/A</v>
      </c>
      <c r="EM283" s="173" t="e">
        <v>#N/A</v>
      </c>
      <c r="EN283" s="173" t="e">
        <v>#N/A</v>
      </c>
      <c r="EO283" s="173" t="e">
        <v>#N/A</v>
      </c>
      <c r="EP283" s="498" t="e">
        <v>#N/A</v>
      </c>
      <c r="EQ283" s="258" t="s">
        <v>6086</v>
      </c>
      <c r="ER283" s="182" t="s">
        <v>6137</v>
      </c>
      <c r="ES283" s="382"/>
      <c r="ET283" s="108"/>
      <c r="EU283" s="182" t="str">
        <f t="shared" si="201"/>
        <v>frischli Milchwerk Weißenfels GmbH, DE_811389020_sinv.pdf</v>
      </c>
    </row>
    <row r="284" spans="1:172" ht="76.5">
      <c r="A284" s="1000" t="s">
        <v>3160</v>
      </c>
      <c r="B284" s="696" t="s">
        <v>4584</v>
      </c>
      <c r="C284" s="338" t="s">
        <v>898</v>
      </c>
      <c r="D284" s="186" t="s">
        <v>3161</v>
      </c>
      <c r="E284" s="186" t="s">
        <v>3162</v>
      </c>
      <c r="F284" s="186" t="s">
        <v>899</v>
      </c>
      <c r="G284" s="186" t="s">
        <v>3163</v>
      </c>
      <c r="H284" s="186" t="s">
        <v>899</v>
      </c>
      <c r="I284" s="383" t="s">
        <v>3176</v>
      </c>
      <c r="J284" s="383" t="s">
        <v>3351</v>
      </c>
      <c r="K284" s="191" t="s">
        <v>3164</v>
      </c>
      <c r="L284" s="571" t="s">
        <v>3165</v>
      </c>
      <c r="M284" s="199"/>
      <c r="N284" s="846" t="s">
        <v>3166</v>
      </c>
      <c r="O284" s="384" t="s">
        <v>3167</v>
      </c>
      <c r="P284" s="261">
        <v>90</v>
      </c>
      <c r="Q284" s="539">
        <v>250</v>
      </c>
      <c r="R284" s="540">
        <v>0</v>
      </c>
      <c r="S284" s="338"/>
      <c r="T284" s="43"/>
      <c r="U284" s="43"/>
      <c r="V284" s="425">
        <v>100</v>
      </c>
      <c r="W284" s="425">
        <v>50</v>
      </c>
      <c r="X284" s="919">
        <v>0.73</v>
      </c>
      <c r="Y284" s="425">
        <v>2.5</v>
      </c>
      <c r="Z284" s="112"/>
      <c r="AA284" s="112"/>
      <c r="AB284" s="188">
        <v>5</v>
      </c>
      <c r="AC284" s="13" t="s">
        <v>7377</v>
      </c>
      <c r="AD284" s="812" t="s">
        <v>40</v>
      </c>
      <c r="AE284" s="723">
        <v>43082</v>
      </c>
      <c r="AG284" s="419"/>
      <c r="AH284" s="61" t="s">
        <v>896</v>
      </c>
      <c r="AI284" s="63" t="s">
        <v>5762</v>
      </c>
      <c r="AJ284" s="63" t="str">
        <f t="shared" si="203"/>
        <v>NO</v>
      </c>
      <c r="AK284" s="64" t="str">
        <f>VLOOKUP(X284,aux!$G$1:$I$22,2,FALSE)</f>
        <v>zero point seven three</v>
      </c>
      <c r="AL284" s="64" t="str">
        <f>VLOOKUP(X284,aux!$G$1:$J$22,4,FALSE)</f>
        <v>null komma sieben drei</v>
      </c>
      <c r="AM284" s="214">
        <f t="shared" si="182"/>
        <v>73</v>
      </c>
      <c r="AN284" s="214" t="str">
        <f>IF(INT(AM284)=AM284,EnglishNumber(AM284), _xlfn.CONCAT(EnglishNumber(INT(AM284)), " point ", EnglishNumber(ROUND(INT((AM284 - INT(AM284)) * 10),  0)), " ", EnglishNumber(ROUND((AM284 - INT(AM284))*100 - (INT((AM284-INT(AM284))*10)*10), 0))))</f>
        <v>seventy-three</v>
      </c>
      <c r="AO284" s="214" t="str">
        <f>IF(INT(AM284)=AM284,FctZahl_In_Worten(AM284), _xlfn.CONCAT(FctZahl_In_Worten(INT(AM284)), " komma ", FctZahl_In_Worten(ROUND(INT((AM284 - INT(AM284)) * 10),  0)), " ", FctZahl_In_Worten(ROUND((AM284 - INT(AM284))*100 - (INT((AM284-INT(AM284))*10)*10), 0))))</f>
        <v>dreiundsiebzig</v>
      </c>
      <c r="AP284" s="64" t="str">
        <f>EnglishNumber(Q284)</f>
        <v>two hundred fifty</v>
      </c>
      <c r="AQ284" s="64" t="str">
        <f>FctZahl_In_Worten(Q284)</f>
        <v>zweihundertfünfzig</v>
      </c>
      <c r="AR284" s="64" t="str">
        <f>FctZahl_In_Worten(R284)</f>
        <v>null</v>
      </c>
      <c r="AS284" s="39" t="str">
        <f>EnglishNumber(V284)</f>
        <v>one hundred</v>
      </c>
      <c r="AT284" s="39" t="str">
        <f>EnglishNumber(W284)</f>
        <v>fifty</v>
      </c>
      <c r="AU284" s="39" t="str">
        <f t="shared" si="183"/>
        <v>For</v>
      </c>
      <c r="AV284" s="117" t="str">
        <f t="shared" si="202"/>
        <v>Hans Holtorf, Geschäftsführer and Lars Schäkel, Geschäftsführer</v>
      </c>
      <c r="AW284" s="118" t="str">
        <f t="shared" si="184"/>
        <v>DE_116150032_CPA_EN</v>
      </c>
      <c r="AX284" s="118" t="str">
        <f t="shared" si="185"/>
        <v>DE_116150032_DoT_EN</v>
      </c>
      <c r="AY284" s="118" t="str">
        <f t="shared" si="186"/>
        <v>DE_116150032_Dis_EN</v>
      </c>
      <c r="AZ284" s="65" t="str">
        <f t="shared" si="187"/>
        <v>DE_116150032_CPA_DE</v>
      </c>
      <c r="BA284" s="65" t="str">
        <f t="shared" si="188"/>
        <v>DE_116150032_DoT_DE</v>
      </c>
      <c r="BB284" s="65" t="str">
        <f t="shared" si="189"/>
        <v>DE_116150032_CPA_ES</v>
      </c>
      <c r="BC284" s="215" t="str">
        <f t="shared" si="190"/>
        <v>DE_116150032_DoT_ES</v>
      </c>
      <c r="BD284" s="118" t="str">
        <f t="shared" si="191"/>
        <v xml:space="preserve">frischli Milchwerke GmbH </v>
      </c>
      <c r="BE284" s="39" t="str">
        <f>VLOOKUP(C284,aux!$A$1:$B$260,2,FALSE)</f>
        <v>Germany</v>
      </c>
      <c r="BF284" s="64" t="str">
        <f>VLOOKUP(C284,aux!$A$1:$C$260,3,FALSE)</f>
        <v>Deutschland</v>
      </c>
      <c r="BG284" s="66" t="str">
        <f t="shared" si="192"/>
        <v>represented by  Hans Holtorf, Geschäftsführer and Lars Schäkel, Geschäftsführer</v>
      </c>
      <c r="BH284" s="66" t="str">
        <f t="shared" si="204"/>
        <v>representado por Hans Holtorf, Geschäftsführer and Lars Schäkel, Geschäftsführer</v>
      </c>
      <c r="BI284" s="119">
        <f t="shared" si="193"/>
        <v>2</v>
      </c>
      <c r="BJ284" s="119" t="str">
        <f t="shared" si="180"/>
        <v>and its</v>
      </c>
      <c r="BK284" s="119" t="str">
        <f t="shared" si="181"/>
        <v>and its</v>
      </c>
      <c r="BL284" s="66" t="str">
        <f t="shared" si="205"/>
        <v>und</v>
      </c>
      <c r="BM284" s="66" t="str">
        <f t="shared" si="206"/>
        <v>und</v>
      </c>
      <c r="BN284" s="66" t="str">
        <f t="shared" si="207"/>
        <v>y su</v>
      </c>
      <c r="BO284" s="66" t="str">
        <f t="shared" si="208"/>
        <v>y su</v>
      </c>
      <c r="BP284" s="216" t="str">
        <f>VLOOKUP(X284,aux!$G$1:$I$22,3,FALSE)</f>
        <v>cero coma siete tree</v>
      </c>
      <c r="BQ284" s="66" t="str">
        <f t="shared" si="209"/>
        <v>Por</v>
      </c>
      <c r="BR284" s="66" t="str">
        <f>VLOOKUP(C284,aux!$D$1:$E$307,2,FALSE)</f>
        <v>Alemania</v>
      </c>
      <c r="BS284" s="66" t="str">
        <f t="shared" si="210"/>
        <v>Doscientos Cincuenta</v>
      </c>
      <c r="BT284" s="66" t="str">
        <f t="shared" si="211"/>
        <v>Ciento</v>
      </c>
      <c r="BU284" s="66" t="str">
        <f t="shared" si="212"/>
        <v>Cincuenta</v>
      </c>
      <c r="BV284" s="372" t="s">
        <v>2233</v>
      </c>
      <c r="BW284" s="373" t="s">
        <v>2233</v>
      </c>
      <c r="BX284" s="315">
        <v>43052</v>
      </c>
      <c r="BY284" s="148">
        <v>1630009620</v>
      </c>
      <c r="BZ284" s="315">
        <v>43053</v>
      </c>
      <c r="CA284" s="1115" t="s">
        <v>2233</v>
      </c>
      <c r="CB284" s="805">
        <v>43049</v>
      </c>
      <c r="CC284" s="805">
        <v>43053</v>
      </c>
      <c r="CD284" s="806">
        <v>0.38541666666666669</v>
      </c>
      <c r="CE284" s="805">
        <v>43053</v>
      </c>
      <c r="CF284" s="806">
        <v>0.41666666666666669</v>
      </c>
      <c r="CG284" s="805">
        <v>43059</v>
      </c>
      <c r="CH284" s="497"/>
      <c r="CI284" s="155"/>
      <c r="CJ284" s="43"/>
      <c r="CK284" s="43"/>
      <c r="CL284" s="102" t="str">
        <f t="shared" si="194"/>
        <v>frischli Milchwerke GmbH _ DE_116150032_DOT_EN_2sig</v>
      </c>
      <c r="CM284" s="102" t="str">
        <f t="shared" si="195"/>
        <v>frischli Milchwerke GmbH _DE_116150032_CPA_EN_2sig</v>
      </c>
      <c r="CN284" s="102" t="str">
        <f t="shared" si="196"/>
        <v>frischli Milchwerke GmbH _ DE_116150032_DOT_EN_2sig_stamped</v>
      </c>
      <c r="CO284" s="102" t="str">
        <f t="shared" si="197"/>
        <v>frischli Milchwerke GmbH _DE_116150032_DOT_EN_o</v>
      </c>
      <c r="CP284" s="102" t="str">
        <f t="shared" si="198"/>
        <v>frischli Milchwerke GmbH _DE_116150032_DOT_EN_o_stamped</v>
      </c>
      <c r="CQ284" s="102" t="str">
        <f t="shared" si="199"/>
        <v>frischli Milchwerke GmbH_DE_116150032_powers</v>
      </c>
      <c r="CR284" s="43"/>
      <c r="CS284" s="43"/>
      <c r="CT284" s="43"/>
      <c r="CU284" s="148">
        <f t="shared" si="179"/>
        <v>0</v>
      </c>
      <c r="CV284" s="43"/>
      <c r="CW284" s="43"/>
      <c r="CX284" s="152" t="s">
        <v>2233</v>
      </c>
      <c r="CY284" s="158" t="s">
        <v>2233</v>
      </c>
      <c r="CZ284" s="158" t="s">
        <v>2233</v>
      </c>
      <c r="DA284" s="318" t="s">
        <v>2233</v>
      </c>
      <c r="DB284" s="318" t="s">
        <v>2233</v>
      </c>
      <c r="DC284" s="158" t="s">
        <v>2233</v>
      </c>
      <c r="DD284" s="158" t="s">
        <v>2233</v>
      </c>
      <c r="DE284" s="318" t="s">
        <v>2233</v>
      </c>
      <c r="DF284" s="318" t="s">
        <v>2233</v>
      </c>
      <c r="DG284" s="96" t="s">
        <v>2233</v>
      </c>
      <c r="DH284" s="96" t="s">
        <v>2233</v>
      </c>
      <c r="DI284" s="96" t="s">
        <v>2233</v>
      </c>
      <c r="DJ284" s="318" t="s">
        <v>2233</v>
      </c>
      <c r="DK284" s="318"/>
      <c r="DL284" s="96" t="s">
        <v>2233</v>
      </c>
      <c r="DM284" s="318" t="s">
        <v>2233</v>
      </c>
      <c r="DN284" s="158" t="s">
        <v>2233</v>
      </c>
      <c r="DO284" s="318" t="s">
        <v>2233</v>
      </c>
      <c r="DP284" s="465" t="s">
        <v>2233</v>
      </c>
      <c r="DQ284" s="940" t="s">
        <v>6048</v>
      </c>
      <c r="DR284" s="342" t="s">
        <v>49</v>
      </c>
      <c r="DS284" s="523"/>
      <c r="DT284" s="61" t="s">
        <v>49</v>
      </c>
      <c r="DU284" s="67"/>
      <c r="DV284" s="67"/>
      <c r="DW284" s="67"/>
      <c r="DX284" s="67"/>
      <c r="DY284" s="67"/>
      <c r="DZ284" s="67"/>
      <c r="EA284" s="359" t="str">
        <f t="shared" si="200"/>
        <v>252</v>
      </c>
      <c r="EB284" s="359">
        <v>252</v>
      </c>
      <c r="EC284" s="61"/>
      <c r="ED284" s="61"/>
      <c r="EE284" s="88" t="e">
        <f>IF(CX283=#REF!,"gleich","ungleich")</f>
        <v>#REF!</v>
      </c>
      <c r="EF284" s="186"/>
      <c r="EG284" s="186" t="e">
        <v>#N/A</v>
      </c>
      <c r="EH284" s="186" t="e">
        <v>#N/A</v>
      </c>
      <c r="EI284" s="186" t="e">
        <v>#N/A</v>
      </c>
      <c r="EJ284" s="186" t="e">
        <v>#N/A</v>
      </c>
      <c r="EK284" s="186" t="e">
        <v>#N/A</v>
      </c>
      <c r="EL284" s="186" t="e">
        <v>#N/A</v>
      </c>
      <c r="EM284" s="173" t="e">
        <v>#N/A</v>
      </c>
      <c r="EN284" s="173" t="e">
        <v>#N/A</v>
      </c>
      <c r="EO284" s="173" t="e">
        <v>#N/A</v>
      </c>
      <c r="EP284" s="498" t="e">
        <v>#N/A</v>
      </c>
      <c r="EQ284" s="258" t="s">
        <v>6086</v>
      </c>
      <c r="ER284" s="182" t="s">
        <v>6137</v>
      </c>
      <c r="ES284" s="382"/>
      <c r="ET284" s="108"/>
      <c r="EU284" s="182" t="str">
        <f t="shared" si="201"/>
        <v>frischli Milchwerke GmbH, DE_116150032_sinv.pdf</v>
      </c>
      <c r="EV284" s="169"/>
      <c r="EW284" s="169"/>
      <c r="EX284" s="169"/>
      <c r="EY284" s="169"/>
      <c r="EZ284" s="169"/>
      <c r="FA284" s="169"/>
      <c r="FB284" s="169"/>
      <c r="FC284" s="169"/>
      <c r="FD284" s="169"/>
      <c r="FE284" s="169"/>
      <c r="FF284" s="169"/>
      <c r="FG284" s="169"/>
      <c r="FH284" s="169"/>
      <c r="FI284" s="169"/>
      <c r="FJ284" s="169"/>
      <c r="FK284" s="169"/>
      <c r="FL284" s="169"/>
      <c r="FM284" s="169"/>
      <c r="FN284" s="169"/>
      <c r="FO284" s="169"/>
      <c r="FP284" s="169"/>
    </row>
    <row r="285" spans="1:172" ht="89.25">
      <c r="A285" s="1000" t="s">
        <v>3172</v>
      </c>
      <c r="B285" s="696" t="s">
        <v>4586</v>
      </c>
      <c r="C285" s="338" t="s">
        <v>898</v>
      </c>
      <c r="D285" s="186" t="s">
        <v>3173</v>
      </c>
      <c r="E285" s="186" t="s">
        <v>3162</v>
      </c>
      <c r="F285" s="186" t="s">
        <v>899</v>
      </c>
      <c r="G285" s="186" t="s">
        <v>3170</v>
      </c>
      <c r="H285" s="186" t="s">
        <v>899</v>
      </c>
      <c r="I285" s="383" t="s">
        <v>3176</v>
      </c>
      <c r="J285" s="383" t="s">
        <v>3351</v>
      </c>
      <c r="K285" s="191" t="s">
        <v>3164</v>
      </c>
      <c r="L285" s="500" t="s">
        <v>3165</v>
      </c>
      <c r="M285" s="1065"/>
      <c r="N285" s="846" t="s">
        <v>3174</v>
      </c>
      <c r="O285" s="384" t="s">
        <v>3175</v>
      </c>
      <c r="P285" s="261">
        <v>3</v>
      </c>
      <c r="Q285" s="539">
        <v>250</v>
      </c>
      <c r="R285" s="540">
        <v>0</v>
      </c>
      <c r="S285" s="338"/>
      <c r="T285" s="43"/>
      <c r="U285" s="43"/>
      <c r="V285" s="425">
        <v>100</v>
      </c>
      <c r="W285" s="425">
        <v>50</v>
      </c>
      <c r="X285" s="919">
        <v>0.73</v>
      </c>
      <c r="Y285" s="425">
        <v>2.5</v>
      </c>
      <c r="Z285" s="112"/>
      <c r="AA285" s="112"/>
      <c r="AB285" s="188">
        <v>5</v>
      </c>
      <c r="AC285" s="13" t="s">
        <v>7377</v>
      </c>
      <c r="AD285" s="812" t="s">
        <v>40</v>
      </c>
      <c r="AE285" s="723">
        <v>43082</v>
      </c>
      <c r="AG285" s="419"/>
      <c r="AH285" s="61" t="s">
        <v>896</v>
      </c>
      <c r="AI285" s="63" t="s">
        <v>5762</v>
      </c>
      <c r="AJ285" s="63" t="str">
        <f t="shared" si="203"/>
        <v>NO</v>
      </c>
      <c r="AK285" s="64" t="str">
        <f>VLOOKUP(X285,aux!$G$1:$I$22,2,FALSE)</f>
        <v>zero point seven three</v>
      </c>
      <c r="AL285" s="64" t="str">
        <f>VLOOKUP(X285,aux!$G$1:$J$22,4,FALSE)</f>
        <v>null komma sieben drei</v>
      </c>
      <c r="AM285" s="214">
        <f t="shared" si="182"/>
        <v>73</v>
      </c>
      <c r="AN285" s="214" t="str">
        <f>IF(INT(AM285)=AM285,EnglishNumber(AM285), _xlfn.CONCAT(EnglishNumber(INT(AM285)), " point ", EnglishNumber(ROUND(INT((AM285 - INT(AM285)) * 10),  0)), " ", EnglishNumber(ROUND((AM285 - INT(AM285))*100 - (INT((AM285-INT(AM285))*10)*10), 0))))</f>
        <v>seventy-three</v>
      </c>
      <c r="AO285" s="214" t="str">
        <f>IF(INT(AM285)=AM285,FctZahl_In_Worten(AM285), _xlfn.CONCAT(FctZahl_In_Worten(INT(AM285)), " komma ", FctZahl_In_Worten(ROUND(INT((AM285 - INT(AM285)) * 10),  0)), " ", FctZahl_In_Worten(ROUND((AM285 - INT(AM285))*100 - (INT((AM285-INT(AM285))*10)*10), 0))))</f>
        <v>dreiundsiebzig</v>
      </c>
      <c r="AP285" s="64" t="str">
        <f>EnglishNumber(Q285)</f>
        <v>two hundred fifty</v>
      </c>
      <c r="AQ285" s="64" t="str">
        <f>FctZahl_In_Worten(Q285)</f>
        <v>zweihundertfünfzig</v>
      </c>
      <c r="AR285" s="64" t="str">
        <f>FctZahl_In_Worten(R285)</f>
        <v>null</v>
      </c>
      <c r="AS285" s="39" t="str">
        <f>EnglishNumber(V285)</f>
        <v>one hundred</v>
      </c>
      <c r="AT285" s="39" t="str">
        <f>EnglishNumber(W285)</f>
        <v>fifty</v>
      </c>
      <c r="AU285" s="39" t="str">
        <f t="shared" si="183"/>
        <v>For</v>
      </c>
      <c r="AV285" s="117" t="str">
        <f t="shared" si="202"/>
        <v>Hans Holtorf, Geschäftsführer and Dr. Timo Winkelmann, Geschäftsführer</v>
      </c>
      <c r="AW285" s="118" t="str">
        <f t="shared" si="184"/>
        <v>DE_185722824_CPA_EN</v>
      </c>
      <c r="AX285" s="118" t="str">
        <f t="shared" si="185"/>
        <v>DE_185722824_DoT_EN</v>
      </c>
      <c r="AY285" s="118" t="str">
        <f t="shared" si="186"/>
        <v>DE_185722824_Dis_EN</v>
      </c>
      <c r="AZ285" s="65" t="str">
        <f t="shared" si="187"/>
        <v>DE_185722824_CPA_DE</v>
      </c>
      <c r="BA285" s="65" t="str">
        <f t="shared" si="188"/>
        <v>DE_185722824_DoT_DE</v>
      </c>
      <c r="BB285" s="65" t="str">
        <f t="shared" si="189"/>
        <v>DE_185722824_CPA_ES</v>
      </c>
      <c r="BC285" s="215" t="str">
        <f t="shared" si="190"/>
        <v>DE_185722824_DoT_ES</v>
      </c>
      <c r="BD285" s="118" t="str">
        <f t="shared" si="191"/>
        <v>frischli Milchwerke GmbH &amp; Co Huber oHG</v>
      </c>
      <c r="BE285" s="39" t="str">
        <f>VLOOKUP(C285,aux!$A$1:$B$260,2,FALSE)</f>
        <v>Germany</v>
      </c>
      <c r="BF285" s="64" t="str">
        <f>VLOOKUP(C285,aux!$A$1:$C$260,3,FALSE)</f>
        <v>Deutschland</v>
      </c>
      <c r="BG285" s="66" t="str">
        <f t="shared" si="192"/>
        <v>represented by  Hans Holtorf, Geschäftsführer and Dr. Timo Winkelmann, Geschäftsführer</v>
      </c>
      <c r="BH285" s="66" t="str">
        <f t="shared" si="204"/>
        <v>representado por Hans Holtorf, Geschäftsführer and Dr. Timo Winkelmann, Geschäftsführer</v>
      </c>
      <c r="BI285" s="119">
        <f t="shared" si="193"/>
        <v>2</v>
      </c>
      <c r="BJ285" s="119" t="str">
        <f t="shared" si="180"/>
        <v>and its</v>
      </c>
      <c r="BK285" s="119" t="str">
        <f t="shared" si="181"/>
        <v>and its</v>
      </c>
      <c r="BL285" s="66" t="str">
        <f t="shared" si="205"/>
        <v>und</v>
      </c>
      <c r="BM285" s="66" t="str">
        <f t="shared" si="206"/>
        <v>und</v>
      </c>
      <c r="BN285" s="66" t="str">
        <f t="shared" si="207"/>
        <v>y su</v>
      </c>
      <c r="BO285" s="66" t="str">
        <f t="shared" si="208"/>
        <v>y su</v>
      </c>
      <c r="BP285" s="216" t="str">
        <f>VLOOKUP(X285,aux!$G$1:$I$22,3,FALSE)</f>
        <v>cero coma siete tree</v>
      </c>
      <c r="BQ285" s="66" t="str">
        <f t="shared" si="209"/>
        <v>Por</v>
      </c>
      <c r="BR285" s="66" t="str">
        <f>VLOOKUP(C285,aux!$D$1:$E$307,2,FALSE)</f>
        <v>Alemania</v>
      </c>
      <c r="BS285" s="66" t="str">
        <f t="shared" si="210"/>
        <v>Doscientos Cincuenta</v>
      </c>
      <c r="BT285" s="66" t="str">
        <f t="shared" si="211"/>
        <v>Ciento</v>
      </c>
      <c r="BU285" s="66" t="str">
        <f t="shared" si="212"/>
        <v>Cincuenta</v>
      </c>
      <c r="BV285" s="372" t="s">
        <v>2233</v>
      </c>
      <c r="BW285" s="373" t="s">
        <v>2233</v>
      </c>
      <c r="BX285" s="315">
        <v>43052</v>
      </c>
      <c r="BY285" s="148">
        <v>1630009620</v>
      </c>
      <c r="BZ285" s="315">
        <v>43053</v>
      </c>
      <c r="CA285" s="1115" t="s">
        <v>2233</v>
      </c>
      <c r="CB285" s="805">
        <v>43049</v>
      </c>
      <c r="CC285" s="805">
        <v>43053</v>
      </c>
      <c r="CD285" s="806">
        <v>0.38541666666666669</v>
      </c>
      <c r="CE285" s="805">
        <v>43053</v>
      </c>
      <c r="CF285" s="806">
        <v>0.41666666666666669</v>
      </c>
      <c r="CG285" s="805">
        <v>43059</v>
      </c>
      <c r="CH285" s="497"/>
      <c r="CI285" s="155"/>
      <c r="CJ285" s="43"/>
      <c r="CK285" s="43"/>
      <c r="CL285" s="102" t="str">
        <f t="shared" si="194"/>
        <v>frischli Milchwerke GmbH &amp; Co Huber oHG_ DE_185722824_DOT_EN_2sig</v>
      </c>
      <c r="CM285" s="102" t="str">
        <f t="shared" si="195"/>
        <v>frischli Milchwerke GmbH &amp; Co Huber oHG_DE_185722824_CPA_EN_2sig</v>
      </c>
      <c r="CN285" s="102" t="str">
        <f t="shared" si="196"/>
        <v>frischli Milchwerke GmbH &amp; Co Huber oHG_ DE_185722824_DOT_EN_2sig_stamped</v>
      </c>
      <c r="CO285" s="102" t="str">
        <f t="shared" si="197"/>
        <v>frischli Milchwerke GmbH &amp; Co Huber oHG_DE_185722824_DOT_EN_o</v>
      </c>
      <c r="CP285" s="102" t="str">
        <f t="shared" si="198"/>
        <v>frischli Milchwerke GmbH &amp; Co Huber oHG_DE_185722824_DOT_EN_o_stamped</v>
      </c>
      <c r="CQ285" s="102" t="str">
        <f t="shared" si="199"/>
        <v>frischli Milchwerke GmbH &amp; Co Huber oHG_DE_185722824_powers</v>
      </c>
      <c r="CR285" s="43"/>
      <c r="CS285" s="43"/>
      <c r="CT285" s="43"/>
      <c r="CU285" s="148">
        <f t="shared" si="179"/>
        <v>0</v>
      </c>
      <c r="CV285" s="43"/>
      <c r="CW285" s="43"/>
      <c r="CX285" s="152" t="s">
        <v>2233</v>
      </c>
      <c r="CY285" s="158" t="s">
        <v>2233</v>
      </c>
      <c r="CZ285" s="158" t="s">
        <v>2233</v>
      </c>
      <c r="DA285" s="318" t="s">
        <v>2233</v>
      </c>
      <c r="DB285" s="318" t="s">
        <v>2233</v>
      </c>
      <c r="DC285" s="158" t="s">
        <v>2233</v>
      </c>
      <c r="DD285" s="158" t="s">
        <v>2233</v>
      </c>
      <c r="DE285" s="318" t="s">
        <v>2233</v>
      </c>
      <c r="DF285" s="318" t="s">
        <v>2233</v>
      </c>
      <c r="DG285" s="96" t="s">
        <v>2233</v>
      </c>
      <c r="DH285" s="96" t="s">
        <v>2233</v>
      </c>
      <c r="DI285" s="96" t="s">
        <v>2233</v>
      </c>
      <c r="DJ285" s="318" t="s">
        <v>2233</v>
      </c>
      <c r="DK285" s="318"/>
      <c r="DL285" s="96" t="s">
        <v>2233</v>
      </c>
      <c r="DM285" s="318" t="s">
        <v>2233</v>
      </c>
      <c r="DN285" s="158" t="s">
        <v>2233</v>
      </c>
      <c r="DO285" s="318" t="s">
        <v>2233</v>
      </c>
      <c r="DP285" s="465" t="s">
        <v>2233</v>
      </c>
      <c r="DQ285" s="940" t="s">
        <v>6048</v>
      </c>
      <c r="DR285" s="342" t="s">
        <v>49</v>
      </c>
      <c r="DS285" s="523"/>
      <c r="DT285" s="61" t="s">
        <v>49</v>
      </c>
      <c r="DU285" s="67"/>
      <c r="DV285" s="67"/>
      <c r="DW285" s="67"/>
      <c r="DX285" s="67"/>
      <c r="DY285" s="67"/>
      <c r="DZ285" s="67"/>
      <c r="EA285" s="359" t="str">
        <f t="shared" si="200"/>
        <v>253</v>
      </c>
      <c r="EB285" s="359">
        <v>253</v>
      </c>
      <c r="EC285" s="61"/>
      <c r="ED285" s="61"/>
      <c r="EE285" s="88" t="e">
        <f>IF(CX284=#REF!,"gleich","ungleich")</f>
        <v>#REF!</v>
      </c>
      <c r="EF285" s="186"/>
      <c r="EG285" s="186" t="e">
        <v>#N/A</v>
      </c>
      <c r="EH285" s="186" t="e">
        <v>#N/A</v>
      </c>
      <c r="EI285" s="186" t="e">
        <v>#N/A</v>
      </c>
      <c r="EJ285" s="186" t="e">
        <v>#N/A</v>
      </c>
      <c r="EK285" s="186" t="e">
        <v>#N/A</v>
      </c>
      <c r="EL285" s="186" t="e">
        <v>#N/A</v>
      </c>
      <c r="EM285" s="173" t="e">
        <v>#N/A</v>
      </c>
      <c r="EN285" s="173" t="e">
        <v>#N/A</v>
      </c>
      <c r="EO285" s="173" t="e">
        <v>#N/A</v>
      </c>
      <c r="EP285" s="498" t="e">
        <v>#N/A</v>
      </c>
      <c r="EQ285" s="382" t="s">
        <v>6098</v>
      </c>
      <c r="ER285" s="258" t="s">
        <v>6137</v>
      </c>
      <c r="ES285" s="382"/>
      <c r="ET285" s="108"/>
      <c r="EU285" s="182" t="str">
        <f t="shared" si="201"/>
        <v>frischli Milchwerke GmbH &amp; Co. Huber oHG, DE_185722824_sinv.pdf</v>
      </c>
    </row>
    <row r="286" spans="1:172" ht="76.5">
      <c r="A286" s="1000" t="s">
        <v>3195</v>
      </c>
      <c r="B286" s="696" t="s">
        <v>4588</v>
      </c>
      <c r="C286" s="338" t="s">
        <v>1179</v>
      </c>
      <c r="D286" s="186" t="s">
        <v>3196</v>
      </c>
      <c r="E286" s="186" t="s">
        <v>3197</v>
      </c>
      <c r="F286" s="186" t="s">
        <v>3198</v>
      </c>
      <c r="G286" s="186"/>
      <c r="H286" s="186"/>
      <c r="I286" s="383" t="s">
        <v>3199</v>
      </c>
      <c r="J286" s="383" t="s">
        <v>3353</v>
      </c>
      <c r="K286" s="191" t="s">
        <v>3200</v>
      </c>
      <c r="L286" s="571" t="s">
        <v>3201</v>
      </c>
      <c r="M286" s="568"/>
      <c r="N286" s="846" t="s">
        <v>3202</v>
      </c>
      <c r="O286" s="384" t="s">
        <v>3203</v>
      </c>
      <c r="P286" s="261">
        <v>500</v>
      </c>
      <c r="Q286" s="539">
        <v>1000</v>
      </c>
      <c r="R286" s="540">
        <v>0</v>
      </c>
      <c r="S286" s="338"/>
      <c r="T286" s="43"/>
      <c r="U286" s="43"/>
      <c r="V286" s="425">
        <v>0</v>
      </c>
      <c r="W286" s="425">
        <v>0</v>
      </c>
      <c r="X286" s="919">
        <v>0.7</v>
      </c>
      <c r="Y286" s="425">
        <v>0</v>
      </c>
      <c r="Z286" s="112"/>
      <c r="AA286" s="112"/>
      <c r="AB286" s="188" t="s">
        <v>4403</v>
      </c>
      <c r="AC286" s="13" t="s">
        <v>7377</v>
      </c>
      <c r="AD286" s="812" t="s">
        <v>40</v>
      </c>
      <c r="AE286" s="723">
        <v>43082</v>
      </c>
      <c r="AF286" s="182" t="s">
        <v>4405</v>
      </c>
      <c r="AG286" s="419"/>
      <c r="AH286" s="61" t="s">
        <v>896</v>
      </c>
      <c r="AI286" s="63" t="s">
        <v>5762</v>
      </c>
      <c r="AJ286" s="63" t="str">
        <f t="shared" si="203"/>
        <v>NO</v>
      </c>
      <c r="AK286" s="64" t="str">
        <f>VLOOKUP(X286,aux!$G$1:$I$22,2,FALSE)</f>
        <v>zero point seven</v>
      </c>
      <c r="AL286" s="64" t="str">
        <f>VLOOKUP(X286,aux!$G$1:$J$22,4,FALSE)</f>
        <v>null komma sieben</v>
      </c>
      <c r="AM286" s="214">
        <f t="shared" si="182"/>
        <v>70</v>
      </c>
      <c r="AN286" s="214" t="str">
        <f>IF(INT(AM286)=AM286,EnglishNumber(AM286), _xlfn.CONCAT(EnglishNumber(INT(AM286)), " point ", EnglishNumber(ROUND(INT((AM286 - INT(AM286)) * 10),  0)), " ", EnglishNumber(ROUND((AM286 - INT(AM286))*100 - (INT((AM286-INT(AM286))*10)*10), 0))))</f>
        <v>seventy</v>
      </c>
      <c r="AO286" s="214" t="str">
        <f>IF(INT(AM286)=AM286,FctZahl_In_Worten(AM286), _xlfn.CONCAT(FctZahl_In_Worten(INT(AM286)), " komma ", FctZahl_In_Worten(ROUND(INT((AM286 - INT(AM286)) * 10),  0)), " ", FctZahl_In_Worten(ROUND((AM286 - INT(AM286))*100 - (INT((AM286-INT(AM286))*10)*10), 0))))</f>
        <v>siebzig</v>
      </c>
      <c r="AP286" s="64" t="str">
        <f>EnglishNumber(Q286)</f>
        <v>one thousand</v>
      </c>
      <c r="AQ286" s="64" t="str">
        <f>FctZahl_In_Worten(Q286)</f>
        <v>eintausend</v>
      </c>
      <c r="AR286" s="64" t="str">
        <f>FctZahl_In_Worten(R286)</f>
        <v>null</v>
      </c>
      <c r="AS286" s="39" t="str">
        <f>EnglishNumber(V286)</f>
        <v>zero</v>
      </c>
      <c r="AT286" s="39" t="str">
        <f>EnglishNumber(W286)</f>
        <v>zero</v>
      </c>
      <c r="AU286" s="39" t="str">
        <f t="shared" si="183"/>
        <v>For</v>
      </c>
      <c r="AV286" s="117" t="str">
        <f t="shared" si="202"/>
        <v>Thorkil Andersen, Adm.direktør/CEO</v>
      </c>
      <c r="AW286" s="118" t="str">
        <f t="shared" si="184"/>
        <v>DK_29482713_CPA_EN</v>
      </c>
      <c r="AX286" s="118" t="str">
        <f t="shared" si="185"/>
        <v>DK_29482713_DoT_EN</v>
      </c>
      <c r="AY286" s="118" t="str">
        <f t="shared" si="186"/>
        <v>DK_29482713_Dis_EN</v>
      </c>
      <c r="AZ286" s="65" t="str">
        <f t="shared" si="187"/>
        <v>DK_29482713_CPA_DE</v>
      </c>
      <c r="BA286" s="65" t="str">
        <f t="shared" si="188"/>
        <v>DK_29482713_DoT_DE</v>
      </c>
      <c r="BB286" s="65" t="str">
        <f t="shared" si="189"/>
        <v>DK_29482713_CPA_ES</v>
      </c>
      <c r="BC286" s="215" t="str">
        <f t="shared" si="190"/>
        <v>DK_29482713_DoT_ES</v>
      </c>
      <c r="BD286" s="118" t="str">
        <f t="shared" si="191"/>
        <v>Frode Laursen A/S</v>
      </c>
      <c r="BE286" s="39" t="str">
        <f>VLOOKUP(C286,aux!$A$1:$B$260,2,FALSE)</f>
        <v>Denmark</v>
      </c>
      <c r="BF286" s="64">
        <f>VLOOKUP(C286,aux!$A$1:$C$260,3,FALSE)</f>
        <v>0</v>
      </c>
      <c r="BG286" s="66" t="str">
        <f t="shared" si="192"/>
        <v>represented by  Thorkil Andersen, Adm.direktør/CEO</v>
      </c>
      <c r="BH286" s="66" t="str">
        <f t="shared" si="204"/>
        <v>representado por Thorkil Andersen, Adm.direktør/CEO</v>
      </c>
      <c r="BI286" s="119">
        <f t="shared" si="193"/>
        <v>1</v>
      </c>
      <c r="BJ286" s="119" t="str">
        <f t="shared" si="180"/>
        <v/>
      </c>
      <c r="BK286" s="119" t="str">
        <f t="shared" si="181"/>
        <v>and its</v>
      </c>
      <c r="BL286" s="66" t="str">
        <f t="shared" si="205"/>
        <v/>
      </c>
      <c r="BM286" s="66" t="str">
        <f t="shared" si="206"/>
        <v>und</v>
      </c>
      <c r="BN286" s="66" t="str">
        <f t="shared" si="207"/>
        <v/>
      </c>
      <c r="BO286" s="66" t="str">
        <f t="shared" si="208"/>
        <v>y su</v>
      </c>
      <c r="BP286" s="216" t="str">
        <f>VLOOKUP(X286,aux!$G$1:$I$22,3,FALSE)</f>
        <v xml:space="preserve">cero coma siete </v>
      </c>
      <c r="BQ286" s="66" t="str">
        <f t="shared" si="209"/>
        <v>Por</v>
      </c>
      <c r="BR286" s="66" t="str">
        <f>VLOOKUP(C286,aux!$D$1:$E$307,2,FALSE)</f>
        <v>Dinamarca</v>
      </c>
      <c r="BS286" s="66" t="str">
        <f t="shared" si="210"/>
        <v>Un Mil</v>
      </c>
      <c r="BT286" s="66" t="str">
        <f t="shared" si="211"/>
        <v>Cero</v>
      </c>
      <c r="BU286" s="66" t="str">
        <f t="shared" si="212"/>
        <v>Cero</v>
      </c>
      <c r="BV286" s="372" t="s">
        <v>2233</v>
      </c>
      <c r="BW286" s="373" t="s">
        <v>2233</v>
      </c>
      <c r="BX286" s="315">
        <v>43052</v>
      </c>
      <c r="BY286" s="148">
        <v>803762888292</v>
      </c>
      <c r="BZ286" s="315">
        <v>43053</v>
      </c>
      <c r="CA286" s="1115" t="s">
        <v>2233</v>
      </c>
      <c r="CB286" s="353">
        <v>43049</v>
      </c>
      <c r="CC286" s="805">
        <v>43055</v>
      </c>
      <c r="CD286" s="434" t="s">
        <v>2233</v>
      </c>
      <c r="CE286" s="353">
        <v>43056</v>
      </c>
      <c r="CF286" s="434" t="s">
        <v>2233</v>
      </c>
      <c r="CG286" s="353">
        <v>43056</v>
      </c>
      <c r="CH286" s="497"/>
      <c r="CI286" s="155"/>
      <c r="CJ286" s="43"/>
      <c r="CK286" s="43"/>
      <c r="CL286" s="102" t="str">
        <f t="shared" si="194"/>
        <v>Frode Laursen A/S_ DK_29482713_DOT_EN_2sig</v>
      </c>
      <c r="CM286" s="102" t="str">
        <f t="shared" si="195"/>
        <v>Frode Laursen A/S_DK_29482713_CPA_EN_2sig</v>
      </c>
      <c r="CN286" s="102" t="str">
        <f t="shared" si="196"/>
        <v>Frode Laursen A/S_ DK_29482713_DOT_EN_2sig_stamped</v>
      </c>
      <c r="CO286" s="102" t="str">
        <f t="shared" si="197"/>
        <v>Frode Laursen A/S_DK_29482713_DOT_EN_o</v>
      </c>
      <c r="CP286" s="102" t="str">
        <f t="shared" si="198"/>
        <v>Frode Laursen A/S_DK_29482713_DOT_EN_o_stamped</v>
      </c>
      <c r="CQ286" s="102" t="str">
        <f t="shared" si="199"/>
        <v>Frode Laursen A/S_DK_29482713_powers</v>
      </c>
      <c r="CR286" s="43"/>
      <c r="CS286" s="43"/>
      <c r="CT286" s="43"/>
      <c r="CU286" s="148">
        <f t="shared" si="179"/>
        <v>1</v>
      </c>
      <c r="CV286" s="43"/>
      <c r="CW286" s="43"/>
      <c r="CX286" s="152" t="s">
        <v>2233</v>
      </c>
      <c r="CY286" s="158" t="s">
        <v>2233</v>
      </c>
      <c r="CZ286" s="158" t="s">
        <v>2233</v>
      </c>
      <c r="DA286" s="318" t="s">
        <v>2233</v>
      </c>
      <c r="DB286" s="318" t="s">
        <v>2233</v>
      </c>
      <c r="DC286" s="158" t="s">
        <v>2233</v>
      </c>
      <c r="DD286" s="158" t="s">
        <v>2233</v>
      </c>
      <c r="DE286" s="318" t="s">
        <v>2233</v>
      </c>
      <c r="DF286" s="318" t="s">
        <v>2233</v>
      </c>
      <c r="DG286" s="96" t="s">
        <v>2233</v>
      </c>
      <c r="DH286" s="96" t="s">
        <v>2233</v>
      </c>
      <c r="DI286" s="96" t="s">
        <v>2233</v>
      </c>
      <c r="DJ286" s="318" t="s">
        <v>2233</v>
      </c>
      <c r="DK286" s="318"/>
      <c r="DL286" s="96" t="s">
        <v>2233</v>
      </c>
      <c r="DM286" s="318" t="s">
        <v>2233</v>
      </c>
      <c r="DN286" s="158" t="s">
        <v>2233</v>
      </c>
      <c r="DO286" s="318" t="s">
        <v>2233</v>
      </c>
      <c r="DP286" s="465" t="s">
        <v>2233</v>
      </c>
      <c r="DQ286" s="940" t="s">
        <v>6279</v>
      </c>
      <c r="DR286" s="342" t="s">
        <v>49</v>
      </c>
      <c r="DS286" s="523"/>
      <c r="DT286" s="61" t="s">
        <v>49</v>
      </c>
      <c r="DU286" s="67"/>
      <c r="DV286" s="67"/>
      <c r="DW286" s="67"/>
      <c r="DX286" s="67"/>
      <c r="DY286" s="67"/>
      <c r="DZ286" s="67"/>
      <c r="EA286" s="359" t="str">
        <f t="shared" si="200"/>
        <v>254</v>
      </c>
      <c r="EB286" s="359">
        <v>254</v>
      </c>
      <c r="EC286" s="61"/>
      <c r="ED286" s="61"/>
      <c r="EE286" s="88" t="e">
        <f>IF(CX285=#REF!,"gleich","ungleich")</f>
        <v>#REF!</v>
      </c>
      <c r="EF286" s="186"/>
      <c r="EG286" s="186"/>
      <c r="EH286" s="186"/>
      <c r="EI286" s="186"/>
      <c r="EJ286" s="186"/>
      <c r="EK286" s="186"/>
      <c r="EL286" s="186"/>
      <c r="EM286" s="173"/>
      <c r="EN286" s="186"/>
      <c r="EO286" s="186"/>
      <c r="EP286" s="724"/>
      <c r="EQ286" s="382" t="s">
        <v>6087</v>
      </c>
      <c r="ER286" s="382" t="s">
        <v>6116</v>
      </c>
      <c r="ES286" s="382"/>
      <c r="ET286" s="108"/>
      <c r="EU286" s="182" t="str">
        <f t="shared" si="201"/>
        <v>Frode Laursen A/S, DK_29482713_sinv.pdf</v>
      </c>
    </row>
    <row r="287" spans="1:172" ht="89.25">
      <c r="A287" s="1010" t="s">
        <v>3717</v>
      </c>
      <c r="B287" s="694" t="s">
        <v>4848</v>
      </c>
      <c r="C287" s="423" t="s">
        <v>898</v>
      </c>
      <c r="D287" s="201" t="s">
        <v>3744</v>
      </c>
      <c r="E287" s="201" t="s">
        <v>3771</v>
      </c>
      <c r="F287" s="258" t="s">
        <v>3788</v>
      </c>
      <c r="G287" s="258"/>
      <c r="H287" s="258"/>
      <c r="I287" s="258" t="s">
        <v>3796</v>
      </c>
      <c r="J287" s="190" t="s">
        <v>3892</v>
      </c>
      <c r="K287" s="190" t="s">
        <v>3804</v>
      </c>
      <c r="L287" s="571" t="s">
        <v>3830</v>
      </c>
      <c r="M287" s="201"/>
      <c r="N287" s="847"/>
      <c r="O287" s="190"/>
      <c r="P287" s="126">
        <v>7</v>
      </c>
      <c r="Q287" s="539">
        <v>100</v>
      </c>
      <c r="R287" s="540">
        <v>1400</v>
      </c>
      <c r="S287" s="341"/>
      <c r="T287" s="54"/>
      <c r="U287" s="54"/>
      <c r="V287" s="338">
        <v>0</v>
      </c>
      <c r="W287" s="338">
        <v>0</v>
      </c>
      <c r="X287" s="919">
        <v>0.72</v>
      </c>
      <c r="Y287" s="425">
        <v>2.5</v>
      </c>
      <c r="Z287" s="54"/>
      <c r="AA287" s="54"/>
      <c r="AB287" s="188" t="s">
        <v>4402</v>
      </c>
      <c r="AC287" s="13" t="s">
        <v>898</v>
      </c>
      <c r="AD287" s="811" t="s">
        <v>5691</v>
      </c>
      <c r="AE287" s="723">
        <v>43082</v>
      </c>
      <c r="AF287" s="182" t="s">
        <v>6191</v>
      </c>
      <c r="AG287" s="732"/>
      <c r="AH287" s="61" t="s">
        <v>4265</v>
      </c>
      <c r="AI287" s="63" t="s">
        <v>5761</v>
      </c>
      <c r="AJ287" s="63" t="str">
        <f t="shared" si="203"/>
        <v>NO</v>
      </c>
      <c r="AK287" s="64" t="str">
        <f>VLOOKUP(X287,aux!$G$1:$I$22,2,FALSE)</f>
        <v>zero point seven two</v>
      </c>
      <c r="AL287" s="64" t="str">
        <f>VLOOKUP(X287,aux!$G$1:$J$22,4,FALSE)</f>
        <v>null komma sieben zwei</v>
      </c>
      <c r="AM287" s="214">
        <f t="shared" si="182"/>
        <v>72</v>
      </c>
      <c r="AN287" s="214" t="str">
        <f>IF(INT(AM287)=AM287,EnglishNumber(AM287), _xlfn.CONCAT(EnglishNumber(INT(AM287)), " point ", EnglishNumber(ROUND(INT((AM287 - INT(AM287)) * 10),  0)), " ", EnglishNumber(ROUND((AM287 - INT(AM287))*100 - (INT((AM287-INT(AM287))*10)*10), 0))))</f>
        <v>seventy-two</v>
      </c>
      <c r="AO287" s="214" t="str">
        <f>IF(INT(AM287)=AM287,FctZahl_In_Worten(AM287), _xlfn.CONCAT(FctZahl_In_Worten(INT(AM287)), " komma ", FctZahl_In_Worten(ROUND(INT((AM287 - INT(AM287)) * 10),  0)), " ", FctZahl_In_Worten(ROUND((AM287 - INT(AM287))*100 - (INT((AM287-INT(AM287))*10)*10), 0))))</f>
        <v>zweiundsiebzig</v>
      </c>
      <c r="AP287" s="64" t="str">
        <f>EnglishNumber(Q287)</f>
        <v>one hundred</v>
      </c>
      <c r="AQ287" s="64" t="str">
        <f>FctZahl_In_Worten(Q287)</f>
        <v>einhundert</v>
      </c>
      <c r="AR287" s="64" t="str">
        <f>FctZahl_In_Worten(R287)</f>
        <v>eintausendvierhundert</v>
      </c>
      <c r="AS287" s="64" t="str">
        <f>EnglishNumber(V287)</f>
        <v>zero</v>
      </c>
      <c r="AT287" s="64" t="str">
        <f>EnglishNumber(W287)</f>
        <v>zero</v>
      </c>
      <c r="AU287" s="64" t="str">
        <f t="shared" si="183"/>
        <v>For</v>
      </c>
      <c r="AV287" s="49" t="str">
        <f t="shared" si="202"/>
        <v xml:space="preserve">Wolfgang Lindner, Geschäftsführer </v>
      </c>
      <c r="AW287" s="65" t="str">
        <f t="shared" si="184"/>
        <v>DE_4523404356_CPA_EN</v>
      </c>
      <c r="AX287" s="65" t="str">
        <f t="shared" si="185"/>
        <v>DE_4523404356_DoT_EN</v>
      </c>
      <c r="AY287" s="65" t="str">
        <f t="shared" si="186"/>
        <v>DE_4523404356_Dis_EN</v>
      </c>
      <c r="AZ287" s="65" t="str">
        <f t="shared" si="187"/>
        <v>DE_4523404356_CPA_DE</v>
      </c>
      <c r="BA287" s="65" t="str">
        <f t="shared" si="188"/>
        <v>DE_4523404356_DoT_DE</v>
      </c>
      <c r="BB287" s="65" t="str">
        <f t="shared" si="189"/>
        <v>DE_4523404356_CPA_ES</v>
      </c>
      <c r="BC287" s="215" t="str">
        <f t="shared" si="190"/>
        <v>DE_4523404356_DoT_ES</v>
      </c>
      <c r="BD287" s="65" t="str">
        <f t="shared" si="191"/>
        <v>Gastro Star Gemüse und Salat GmbH</v>
      </c>
      <c r="BE287" s="64" t="str">
        <f>VLOOKUP(C287,aux!$A$1:$B$260,2,FALSE)</f>
        <v>Germany</v>
      </c>
      <c r="BF287" s="64" t="str">
        <f>VLOOKUP(C287,aux!$A$1:$C$260,3,FALSE)</f>
        <v>Deutschland</v>
      </c>
      <c r="BG287" s="66" t="str">
        <f t="shared" si="192"/>
        <v xml:space="preserve">represented by  Wolfgang Lindner, Geschäftsführer </v>
      </c>
      <c r="BH287" s="66" t="str">
        <f t="shared" si="204"/>
        <v xml:space="preserve">representado por Wolfgang Lindner, Geschäftsführer </v>
      </c>
      <c r="BI287" s="119">
        <f t="shared" si="193"/>
        <v>1</v>
      </c>
      <c r="BJ287" s="119" t="str">
        <f t="shared" si="180"/>
        <v/>
      </c>
      <c r="BK287" s="119" t="str">
        <f t="shared" si="181"/>
        <v>and its</v>
      </c>
      <c r="BL287" s="66" t="str">
        <f t="shared" si="205"/>
        <v/>
      </c>
      <c r="BM287" s="66" t="str">
        <f t="shared" si="206"/>
        <v>und</v>
      </c>
      <c r="BN287" s="66" t="str">
        <f t="shared" si="207"/>
        <v/>
      </c>
      <c r="BO287" s="66" t="str">
        <f t="shared" si="208"/>
        <v>y su</v>
      </c>
      <c r="BP287" s="216" t="str">
        <f>VLOOKUP(X287,aux!$G$1:$I$22,3,FALSE)</f>
        <v>cero coma siete dos</v>
      </c>
      <c r="BQ287" s="66" t="str">
        <f t="shared" si="209"/>
        <v>Por</v>
      </c>
      <c r="BR287" s="66" t="str">
        <f>VLOOKUP(C287,aux!$D$1:$E$307,2,FALSE)</f>
        <v>Alemania</v>
      </c>
      <c r="BS287" s="66" t="str">
        <f t="shared" si="210"/>
        <v>Ciento</v>
      </c>
      <c r="BT287" s="66" t="str">
        <f t="shared" si="211"/>
        <v>Cero</v>
      </c>
      <c r="BU287" s="66" t="str">
        <f t="shared" si="212"/>
        <v>Cero</v>
      </c>
      <c r="BV287" s="137"/>
      <c r="BW287" s="51"/>
      <c r="BX287" s="315"/>
      <c r="BY287" s="148"/>
      <c r="BZ287" s="315"/>
      <c r="CA287" s="1112"/>
      <c r="CB287" s="353">
        <v>43059</v>
      </c>
      <c r="CC287" s="805">
        <v>43062</v>
      </c>
      <c r="CD287" s="434"/>
      <c r="CE287" s="353">
        <v>43063</v>
      </c>
      <c r="CF287" s="434"/>
      <c r="CG287" s="353">
        <v>43076</v>
      </c>
      <c r="CH287" s="739"/>
      <c r="CI287" s="155"/>
      <c r="CJ287" s="54"/>
      <c r="CK287" s="54"/>
      <c r="CL287" s="102" t="str">
        <f t="shared" si="194"/>
        <v>Gastro Star Gemüse und Salat GmbH_ DE_4523404356_DOT_DE_2sig</v>
      </c>
      <c r="CM287" s="102" t="str">
        <f t="shared" si="195"/>
        <v>Gastro Star Gemüse und Salat GmbH_DE_4523404356_CPA_DE_2sig</v>
      </c>
      <c r="CN287" s="102" t="str">
        <f t="shared" si="196"/>
        <v>Gastro Star Gemüse und Salat GmbH_ DE_4523404356_DOT_DE_2sig_stamped</v>
      </c>
      <c r="CO287" s="102" t="str">
        <f t="shared" si="197"/>
        <v>Gastro Star Gemüse und Salat GmbH_DE_4523404356_DOT_DE_o</v>
      </c>
      <c r="CP287" s="102" t="str">
        <f t="shared" si="198"/>
        <v>Gastro Star Gemüse und Salat GmbH_DE_4523404356_DOT_DE_o_stamped</v>
      </c>
      <c r="CQ287" s="102" t="str">
        <f t="shared" si="199"/>
        <v>Gastro Star Gemüse und Salat GmbH_DE_4523404356_powers</v>
      </c>
      <c r="CR287" s="54"/>
      <c r="CS287" s="54"/>
      <c r="CT287" s="54"/>
      <c r="CU287" s="148">
        <f t="shared" si="179"/>
        <v>1</v>
      </c>
      <c r="CV287" s="54"/>
      <c r="CW287" s="54"/>
      <c r="CX287" s="124"/>
      <c r="CY287" s="160"/>
      <c r="CZ287" s="160"/>
      <c r="DA287" s="321"/>
      <c r="DB287" s="321"/>
      <c r="DC287" s="160"/>
      <c r="DD287" s="160"/>
      <c r="DE287" s="321"/>
      <c r="DF287" s="321"/>
      <c r="DG287" s="54"/>
      <c r="DH287" s="54"/>
      <c r="DI287" s="54"/>
      <c r="DJ287" s="435">
        <v>43063</v>
      </c>
      <c r="DK287" s="435" t="s">
        <v>5970</v>
      </c>
      <c r="DL287" s="54"/>
      <c r="DM287" s="321"/>
      <c r="DN287" s="160"/>
      <c r="DO287" s="321"/>
      <c r="DP287" s="338" t="s">
        <v>49</v>
      </c>
      <c r="DQ287" s="902"/>
      <c r="DR287" s="503"/>
      <c r="DS287" s="521"/>
      <c r="DT287" s="88"/>
      <c r="DU287" s="168"/>
      <c r="DV287" s="168"/>
      <c r="DW287" s="168"/>
      <c r="DX287" s="168"/>
      <c r="DY287" s="168"/>
      <c r="DZ287" s="168"/>
      <c r="EA287" s="359" t="str">
        <f t="shared" si="200"/>
        <v>255</v>
      </c>
      <c r="EB287" s="359">
        <v>255</v>
      </c>
      <c r="EC287" s="88"/>
      <c r="ED287" s="88"/>
      <c r="EE287" s="88"/>
      <c r="EF287" s="186" t="s">
        <v>3849</v>
      </c>
      <c r="EG287" s="186" t="s">
        <v>5054</v>
      </c>
      <c r="EH287" s="186" t="s">
        <v>5055</v>
      </c>
      <c r="EI287" s="186" t="s">
        <v>5056</v>
      </c>
      <c r="EJ287" s="186" t="s">
        <v>5057</v>
      </c>
      <c r="EK287" s="186">
        <v>0</v>
      </c>
      <c r="EL287" s="186" t="s">
        <v>5058</v>
      </c>
      <c r="EM287" s="173">
        <v>60437</v>
      </c>
      <c r="EN287" s="173">
        <v>0</v>
      </c>
      <c r="EO287" s="173">
        <v>0</v>
      </c>
      <c r="EP287" s="950" t="s">
        <v>3804</v>
      </c>
      <c r="EQ287" s="258" t="s">
        <v>6086</v>
      </c>
      <c r="ER287" s="182" t="s">
        <v>6137</v>
      </c>
      <c r="ES287" s="201"/>
      <c r="ET287" s="108"/>
      <c r="EU287" s="182" t="str">
        <f t="shared" si="201"/>
        <v>Gastro Star Gemüse und Salat GmbH, DE_4523404356_sinv.pdf</v>
      </c>
    </row>
    <row r="288" spans="1:172" ht="89.25">
      <c r="A288" s="1010" t="s">
        <v>3850</v>
      </c>
      <c r="B288" s="694" t="s">
        <v>4821</v>
      </c>
      <c r="C288" s="423" t="s">
        <v>898</v>
      </c>
      <c r="D288" s="201" t="s">
        <v>3744</v>
      </c>
      <c r="E288" s="190" t="s">
        <v>3771</v>
      </c>
      <c r="F288" s="258" t="s">
        <v>5497</v>
      </c>
      <c r="G288" s="258"/>
      <c r="H288" s="258"/>
      <c r="I288" s="258" t="s">
        <v>3796</v>
      </c>
      <c r="J288" s="190" t="s">
        <v>3851</v>
      </c>
      <c r="K288" s="190" t="s">
        <v>3804</v>
      </c>
      <c r="L288" s="571" t="s">
        <v>3830</v>
      </c>
      <c r="M288" s="201"/>
      <c r="N288" s="847"/>
      <c r="O288" s="190"/>
      <c r="P288" s="126">
        <v>3</v>
      </c>
      <c r="Q288" s="539"/>
      <c r="R288" s="540">
        <v>600</v>
      </c>
      <c r="S288" s="423" t="s">
        <v>5417</v>
      </c>
      <c r="T288" s="100"/>
      <c r="U288" s="100"/>
      <c r="V288" s="425">
        <v>0</v>
      </c>
      <c r="W288" s="425">
        <v>0</v>
      </c>
      <c r="X288" s="919">
        <v>0</v>
      </c>
      <c r="Y288" s="425">
        <v>0</v>
      </c>
      <c r="Z288" s="101"/>
      <c r="AA288" s="101"/>
      <c r="AB288" s="188" t="s">
        <v>5514</v>
      </c>
      <c r="AC288" s="13" t="s">
        <v>898</v>
      </c>
      <c r="AD288" s="811" t="s">
        <v>5691</v>
      </c>
      <c r="AE288" s="723">
        <v>43082</v>
      </c>
      <c r="AF288" s="454" t="s">
        <v>7467</v>
      </c>
      <c r="AG288" s="419"/>
      <c r="AH288" s="927" t="s">
        <v>896</v>
      </c>
      <c r="AI288" s="63" t="s">
        <v>5763</v>
      </c>
      <c r="AJ288" s="63" t="str">
        <f t="shared" si="203"/>
        <v>YES</v>
      </c>
      <c r="AK288" s="64" t="e">
        <f>VLOOKUP(X288,aux!$G$1:$I$22,2,FALSE)</f>
        <v>#N/A</v>
      </c>
      <c r="AL288" s="64" t="e">
        <f>VLOOKUP(X288,aux!$G$1:$J$22,4,FALSE)</f>
        <v>#N/A</v>
      </c>
      <c r="AM288" s="214">
        <f t="shared" si="182"/>
        <v>0</v>
      </c>
      <c r="AN288" s="214" t="str">
        <f>IF(INT(AM288)=AM288,EnglishNumber(AM288), _xlfn.CONCAT(EnglishNumber(INT(AM288)), " point ", EnglishNumber(ROUND(INT((AM288 - INT(AM288)) * 10),  0)), " ", EnglishNumber(ROUND((AM288 - INT(AM288))*100 - (INT((AM288-INT(AM288))*10)*10), 0))))</f>
        <v>zero</v>
      </c>
      <c r="AO288" s="214" t="str">
        <f>IF(INT(AM288)=AM288,FctZahl_In_Worten(AM288), _xlfn.CONCAT(FctZahl_In_Worten(INT(AM288)), " komma ", FctZahl_In_Worten(ROUND(INT((AM288 - INT(AM288)) * 10),  0)), " ", FctZahl_In_Worten(ROUND((AM288 - INT(AM288))*100 - (INT((AM288-INT(AM288))*10)*10), 0))))</f>
        <v>null</v>
      </c>
      <c r="AP288" s="64" t="str">
        <f>EnglishNumber(Q288)</f>
        <v>zero</v>
      </c>
      <c r="AQ288" s="64" t="str">
        <f>FctZahl_In_Worten(Q288)</f>
        <v>null</v>
      </c>
      <c r="AR288" s="64" t="str">
        <f>FctZahl_In_Worten(R288)</f>
        <v>sechshundert</v>
      </c>
      <c r="AS288" s="64" t="str">
        <f>EnglishNumber(V288)</f>
        <v>zero</v>
      </c>
      <c r="AT288" s="64" t="str">
        <f>EnglishNumber(W288)</f>
        <v>zero</v>
      </c>
      <c r="AU288" s="64" t="str">
        <f t="shared" si="183"/>
        <v>For</v>
      </c>
      <c r="AV288" s="49" t="str">
        <f t="shared" si="202"/>
        <v xml:space="preserve">Wolfgang Lindner, Geschäftsführer der Komplementärin, der LGP Unternehmensverwaltungs GmbH </v>
      </c>
      <c r="AW288" s="65" t="str">
        <f t="shared" si="184"/>
        <v>DE_01434130978_CPA_EN</v>
      </c>
      <c r="AX288" s="65" t="str">
        <f t="shared" si="185"/>
        <v>DE_01434130978_DoT_EN</v>
      </c>
      <c r="AY288" s="65" t="str">
        <f t="shared" si="186"/>
        <v>DE_01434130978_Dis_EN</v>
      </c>
      <c r="AZ288" s="65" t="str">
        <f t="shared" si="187"/>
        <v>DE_01434130978_CPA_DE</v>
      </c>
      <c r="BA288" s="65" t="str">
        <f t="shared" si="188"/>
        <v>DE_01434130978_DoT_DE</v>
      </c>
      <c r="BB288" s="65" t="str">
        <f t="shared" si="189"/>
        <v>DE_01434130978_CPA_ES</v>
      </c>
      <c r="BC288" s="215" t="str">
        <f t="shared" si="190"/>
        <v>DE_01434130978_DoT_ES</v>
      </c>
      <c r="BD288" s="65" t="str">
        <f t="shared" si="191"/>
        <v>LGP Unternehmensbeteiligung GmbH &amp; CoKG</v>
      </c>
      <c r="BE288" s="64" t="str">
        <f>VLOOKUP(C288,aux!$A$1:$B$260,2,FALSE)</f>
        <v>Germany</v>
      </c>
      <c r="BF288" s="64" t="str">
        <f>VLOOKUP(C288,aux!$A$1:$C$260,3,FALSE)</f>
        <v>Deutschland</v>
      </c>
      <c r="BG288" s="66" t="str">
        <f t="shared" si="192"/>
        <v xml:space="preserve">represented by  Wolfgang Lindner, Geschäftsführer der Komplementärin, der LGP Unternehmensverwaltungs GmbH </v>
      </c>
      <c r="BH288" s="66" t="str">
        <f t="shared" si="204"/>
        <v xml:space="preserve">representado por Wolfgang Lindner, Geschäftsführer der Komplementärin, der LGP Unternehmensverwaltungs GmbH </v>
      </c>
      <c r="BI288" s="119">
        <f t="shared" si="193"/>
        <v>1</v>
      </c>
      <c r="BJ288" s="119" t="str">
        <f t="shared" si="180"/>
        <v/>
      </c>
      <c r="BK288" s="119" t="str">
        <f t="shared" si="181"/>
        <v>and its</v>
      </c>
      <c r="BL288" s="66" t="str">
        <f t="shared" si="205"/>
        <v/>
      </c>
      <c r="BM288" s="66" t="str">
        <f t="shared" si="206"/>
        <v>und</v>
      </c>
      <c r="BN288" s="66" t="str">
        <f t="shared" si="207"/>
        <v/>
      </c>
      <c r="BO288" s="66" t="str">
        <f t="shared" si="208"/>
        <v>y su</v>
      </c>
      <c r="BP288" s="216" t="e">
        <f>VLOOKUP(X288,aux!$G$1:$I$22,3,FALSE)</f>
        <v>#N/A</v>
      </c>
      <c r="BQ288" s="66" t="str">
        <f t="shared" si="209"/>
        <v>Por</v>
      </c>
      <c r="BR288" s="66" t="str">
        <f>VLOOKUP(C288,aux!$D$1:$E$307,2,FALSE)</f>
        <v>Alemania</v>
      </c>
      <c r="BS288" s="66" t="str">
        <f t="shared" si="210"/>
        <v/>
      </c>
      <c r="BT288" s="66" t="str">
        <f t="shared" si="211"/>
        <v>Cero</v>
      </c>
      <c r="BU288" s="66" t="str">
        <f t="shared" si="212"/>
        <v>Cero</v>
      </c>
      <c r="BV288" s="137"/>
      <c r="BW288" s="51"/>
      <c r="BX288" s="315"/>
      <c r="BY288" s="148"/>
      <c r="BZ288" s="315"/>
      <c r="CA288" s="1112"/>
      <c r="CB288" s="353"/>
      <c r="CC288" s="805"/>
      <c r="CD288" s="434"/>
      <c r="CE288" s="353"/>
      <c r="CF288" s="434"/>
      <c r="CG288" s="353"/>
      <c r="CH288" s="497"/>
      <c r="CI288" s="155"/>
      <c r="CJ288" s="54"/>
      <c r="CK288" s="54"/>
      <c r="CL288" s="102" t="str">
        <f t="shared" si="194"/>
        <v>LGP Unternehmensbeteiligung GmbH &amp; CoKG_ DE_01434130978_DOT_DE_2sig</v>
      </c>
      <c r="CM288" s="102" t="str">
        <f t="shared" si="195"/>
        <v>LGP Unternehmensbeteiligung GmbH &amp; CoKG_DE_01434130978_CPA_DE_2sig</v>
      </c>
      <c r="CN288" s="102" t="str">
        <f t="shared" si="196"/>
        <v>LGP Unternehmensbeteiligung GmbH &amp; CoKG_ DE_01434130978_DOT_DE_2sig_stamped</v>
      </c>
      <c r="CO288" s="102" t="str">
        <f t="shared" si="197"/>
        <v>LGP Unternehmensbeteiligung GmbH &amp; CoKG_DE_01434130978_DOT_DE_o</v>
      </c>
      <c r="CP288" s="102" t="str">
        <f t="shared" si="198"/>
        <v>LGP Unternehmensbeteiligung GmbH &amp; CoKG_DE_01434130978_DOT_DE_o_stamped</v>
      </c>
      <c r="CQ288" s="102" t="str">
        <f t="shared" si="199"/>
        <v>LGP Unternehmensbeteiligung GmbH &amp; CoKG_DE_01434130978_powers</v>
      </c>
      <c r="CR288" s="54"/>
      <c r="CS288" s="54"/>
      <c r="CT288" s="54"/>
      <c r="CU288" s="148">
        <f t="shared" si="179"/>
        <v>0</v>
      </c>
      <c r="CV288" s="54"/>
      <c r="CW288" s="54"/>
      <c r="CX288" s="154"/>
      <c r="CY288" s="160"/>
      <c r="CZ288" s="160"/>
      <c r="DA288" s="321"/>
      <c r="DB288" s="321"/>
      <c r="DC288" s="160"/>
      <c r="DD288" s="160"/>
      <c r="DE288" s="321"/>
      <c r="DF288" s="321"/>
      <c r="DG288" s="54"/>
      <c r="DH288" s="54"/>
      <c r="DI288" s="54"/>
      <c r="DJ288" s="321"/>
      <c r="DK288" s="321"/>
      <c r="DL288" s="54"/>
      <c r="DM288" s="321"/>
      <c r="DN288" s="160"/>
      <c r="DO288" s="321"/>
      <c r="DP288" s="963"/>
      <c r="DQ288" s="902"/>
      <c r="DR288" s="503"/>
      <c r="DS288" s="521"/>
      <c r="DT288" s="88"/>
      <c r="DU288" s="168"/>
      <c r="DV288" s="168"/>
      <c r="DW288" s="168"/>
      <c r="DX288" s="168"/>
      <c r="DY288" s="168"/>
      <c r="DZ288" s="168"/>
      <c r="EA288" s="359" t="str">
        <f t="shared" si="200"/>
        <v>255a</v>
      </c>
      <c r="EB288" s="483">
        <v>255</v>
      </c>
      <c r="EC288" s="261" t="s">
        <v>5505</v>
      </c>
      <c r="ED288" s="261"/>
      <c r="EE288" s="88"/>
      <c r="EF288" s="186" t="s">
        <v>3849</v>
      </c>
      <c r="EG288" s="186" t="s">
        <v>5200</v>
      </c>
      <c r="EH288" s="186" t="s">
        <v>5055</v>
      </c>
      <c r="EI288" s="186" t="s">
        <v>5056</v>
      </c>
      <c r="EJ288" s="186" t="s">
        <v>5057</v>
      </c>
      <c r="EK288" s="186">
        <v>0</v>
      </c>
      <c r="EL288" s="186" t="s">
        <v>5058</v>
      </c>
      <c r="EM288" s="173">
        <v>60437</v>
      </c>
      <c r="EN288" s="173">
        <v>0</v>
      </c>
      <c r="EO288" s="173">
        <v>0</v>
      </c>
      <c r="EP288" s="950" t="s">
        <v>3804</v>
      </c>
      <c r="EQ288" s="398" t="s">
        <v>6095</v>
      </c>
      <c r="ER288" s="176" t="s">
        <v>6114</v>
      </c>
      <c r="ES288" s="201"/>
      <c r="ET288" s="108"/>
      <c r="EU288" s="182" t="str">
        <f t="shared" si="201"/>
        <v>LGP Unternehmensbeteiligung GmbH &amp; Co.KG, DE_01434130978_sinv.pdf</v>
      </c>
    </row>
    <row r="289" spans="1:172" ht="76.5">
      <c r="A289" s="1010" t="s">
        <v>3398</v>
      </c>
      <c r="B289" s="694" t="s">
        <v>4788</v>
      </c>
      <c r="C289" s="338" t="s">
        <v>898</v>
      </c>
      <c r="D289" s="201" t="s">
        <v>3440</v>
      </c>
      <c r="E289" s="190" t="s">
        <v>3483</v>
      </c>
      <c r="F289" s="258" t="s">
        <v>3700</v>
      </c>
      <c r="G289" s="258"/>
      <c r="H289" s="258"/>
      <c r="I289" s="258"/>
      <c r="J289" s="182"/>
      <c r="K289" s="190" t="s">
        <v>3535</v>
      </c>
      <c r="L289" s="571" t="s">
        <v>3661</v>
      </c>
      <c r="M289" s="201"/>
      <c r="N289" s="849"/>
      <c r="O289" s="182"/>
      <c r="P289" s="126">
        <v>15</v>
      </c>
      <c r="Q289" s="539">
        <v>100</v>
      </c>
      <c r="R289" s="540">
        <v>3000</v>
      </c>
      <c r="S289" s="338"/>
      <c r="T289" s="100"/>
      <c r="U289" s="100"/>
      <c r="V289" s="425">
        <v>0</v>
      </c>
      <c r="W289" s="425">
        <v>0</v>
      </c>
      <c r="X289" s="919">
        <v>0.72</v>
      </c>
      <c r="Y289" s="425">
        <v>2.5</v>
      </c>
      <c r="Z289" s="101"/>
      <c r="AA289" s="101"/>
      <c r="AB289" s="188" t="s">
        <v>4402</v>
      </c>
      <c r="AC289" s="13" t="s">
        <v>898</v>
      </c>
      <c r="AD289" s="811" t="s">
        <v>5691</v>
      </c>
      <c r="AE289" s="723">
        <v>43082</v>
      </c>
      <c r="AG289" s="419"/>
      <c r="AH289" s="927" t="s">
        <v>896</v>
      </c>
      <c r="AI289" s="63" t="s">
        <v>5763</v>
      </c>
      <c r="AJ289" s="63" t="str">
        <f t="shared" si="203"/>
        <v>NO</v>
      </c>
      <c r="AK289" s="64" t="str">
        <f>VLOOKUP(X289,aux!$G$1:$I$22,2,FALSE)</f>
        <v>zero point seven two</v>
      </c>
      <c r="AL289" s="64" t="str">
        <f>VLOOKUP(X289,aux!$G$1:$J$22,4,FALSE)</f>
        <v>null komma sieben zwei</v>
      </c>
      <c r="AM289" s="214">
        <f t="shared" si="182"/>
        <v>72</v>
      </c>
      <c r="AN289" s="214" t="str">
        <f>IF(INT(AM289)=AM289,EnglishNumber(AM289), _xlfn.CONCAT(EnglishNumber(INT(AM289)), " point ", EnglishNumber(ROUND(INT((AM289 - INT(AM289)) * 10),  0)), " ", EnglishNumber(ROUND((AM289 - INT(AM289))*100 - (INT((AM289-INT(AM289))*10)*10), 0))))</f>
        <v>seventy-two</v>
      </c>
      <c r="AO289" s="214" t="str">
        <f>IF(INT(AM289)=AM289,FctZahl_In_Worten(AM289), _xlfn.CONCAT(FctZahl_In_Worten(INT(AM289)), " komma ", FctZahl_In_Worten(ROUND(INT((AM289 - INT(AM289)) * 10),  0)), " ", FctZahl_In_Worten(ROUND((AM289 - INT(AM289))*100 - (INT((AM289-INT(AM289))*10)*10), 0))))</f>
        <v>zweiundsiebzig</v>
      </c>
      <c r="AP289" s="64" t="str">
        <f>EnglishNumber(Q289)</f>
        <v>one hundred</v>
      </c>
      <c r="AQ289" s="64" t="str">
        <f>FctZahl_In_Worten(Q289)</f>
        <v>einhundert</v>
      </c>
      <c r="AR289" s="64" t="str">
        <f>FctZahl_In_Worten(R289)</f>
        <v>dreitausend</v>
      </c>
      <c r="AS289" s="64" t="str">
        <f>EnglishNumber(V289)</f>
        <v>zero</v>
      </c>
      <c r="AT289" s="64" t="str">
        <f>EnglishNumber(W289)</f>
        <v>zero</v>
      </c>
      <c r="AU289" s="64" t="str">
        <f t="shared" si="183"/>
        <v>For</v>
      </c>
      <c r="AV289" s="49" t="str">
        <f t="shared" si="202"/>
        <v>Thomas Schürmann, Geschäftsführer ihrer Komplementärin Schürmann GmbH</v>
      </c>
      <c r="AW289" s="65" t="str">
        <f t="shared" si="184"/>
        <v>DE_125236335_CPA_EN</v>
      </c>
      <c r="AX289" s="65" t="str">
        <f t="shared" si="185"/>
        <v>DE_125236335_DoT_EN</v>
      </c>
      <c r="AY289" s="65" t="str">
        <f t="shared" si="186"/>
        <v>DE_125236335_Dis_EN</v>
      </c>
      <c r="AZ289" s="65" t="str">
        <f t="shared" si="187"/>
        <v>DE_125236335_CPA_DE</v>
      </c>
      <c r="BA289" s="65" t="str">
        <f t="shared" si="188"/>
        <v>DE_125236335_DoT_DE</v>
      </c>
      <c r="BB289" s="65" t="str">
        <f t="shared" si="189"/>
        <v>DE_125236335_CPA_ES</v>
      </c>
      <c r="BC289" s="215" t="str">
        <f t="shared" si="190"/>
        <v>DE_125236335_DoT_ES</v>
      </c>
      <c r="BD289" s="65" t="str">
        <f t="shared" si="191"/>
        <v>Gebr Schürmann GmbH &amp; Co KG</v>
      </c>
      <c r="BE289" s="64" t="str">
        <f>VLOOKUP(C289,aux!$A$1:$B$260,2,FALSE)</f>
        <v>Germany</v>
      </c>
      <c r="BF289" s="64" t="str">
        <f>VLOOKUP(C289,aux!$A$1:$C$260,3,FALSE)</f>
        <v>Deutschland</v>
      </c>
      <c r="BG289" s="66" t="str">
        <f t="shared" si="192"/>
        <v>represented by  Thomas Schürmann, Geschäftsführer ihrer Komplementärin Schürmann GmbH</v>
      </c>
      <c r="BH289" s="66" t="str">
        <f t="shared" si="204"/>
        <v>representado por Thomas Schürmann, Geschäftsführer ihrer Komplementärin Schürmann GmbH</v>
      </c>
      <c r="BI289" s="119">
        <f t="shared" si="193"/>
        <v>1</v>
      </c>
      <c r="BJ289" s="119" t="str">
        <f t="shared" ref="BJ289:BJ322" si="213">IF(H289="","","and its")</f>
        <v/>
      </c>
      <c r="BK289" s="119" t="str">
        <f t="shared" ref="BK289:BK322" si="214">IF(I289="","","and its")</f>
        <v/>
      </c>
      <c r="BL289" s="66" t="str">
        <f t="shared" si="205"/>
        <v/>
      </c>
      <c r="BM289" s="66" t="str">
        <f t="shared" si="206"/>
        <v/>
      </c>
      <c r="BN289" s="66" t="str">
        <f t="shared" si="207"/>
        <v/>
      </c>
      <c r="BO289" s="66" t="str">
        <f t="shared" si="208"/>
        <v/>
      </c>
      <c r="BP289" s="216" t="str">
        <f>VLOOKUP(X289,aux!$G$1:$I$22,3,FALSE)</f>
        <v>cero coma siete dos</v>
      </c>
      <c r="BQ289" s="66" t="str">
        <f t="shared" si="209"/>
        <v>Por</v>
      </c>
      <c r="BR289" s="66" t="str">
        <f>VLOOKUP(C289,aux!$D$1:$E$307,2,FALSE)</f>
        <v>Alemania</v>
      </c>
      <c r="BS289" s="66" t="str">
        <f t="shared" si="210"/>
        <v>Ciento</v>
      </c>
      <c r="BT289" s="66" t="str">
        <f t="shared" si="211"/>
        <v>Cero</v>
      </c>
      <c r="BU289" s="66" t="str">
        <f t="shared" si="212"/>
        <v>Cero</v>
      </c>
      <c r="BV289" s="137"/>
      <c r="BW289" s="51"/>
      <c r="BX289" s="315"/>
      <c r="BY289" s="148"/>
      <c r="BZ289" s="315"/>
      <c r="CA289" s="1112"/>
      <c r="CB289" s="353">
        <v>43059</v>
      </c>
      <c r="CC289" s="805">
        <v>43063</v>
      </c>
      <c r="CD289" s="434"/>
      <c r="CE289" s="353">
        <v>43063</v>
      </c>
      <c r="CF289" s="434"/>
      <c r="CG289" s="353">
        <v>43076</v>
      </c>
      <c r="CH289" s="497"/>
      <c r="CI289" s="155"/>
      <c r="CJ289" s="54"/>
      <c r="CK289" s="54"/>
      <c r="CL289" s="102" t="str">
        <f t="shared" si="194"/>
        <v>Gebr Schürmann GmbH &amp; Co KG_ DE_125236335_DOT_DE_2sig</v>
      </c>
      <c r="CM289" s="102" t="str">
        <f t="shared" si="195"/>
        <v>Gebr Schürmann GmbH &amp; Co KG_DE_125236335_CPA_DE_2sig</v>
      </c>
      <c r="CN289" s="102" t="str">
        <f t="shared" si="196"/>
        <v>Gebr Schürmann GmbH &amp; Co KG_ DE_125236335_DOT_DE_2sig_stamped</v>
      </c>
      <c r="CO289" s="102" t="str">
        <f t="shared" si="197"/>
        <v>Gebr Schürmann GmbH &amp; Co KG_DE_125236335_DOT_DE_o</v>
      </c>
      <c r="CP289" s="102" t="str">
        <f t="shared" si="198"/>
        <v>Gebr Schürmann GmbH &amp; Co KG_DE_125236335_DOT_DE_o_stamped</v>
      </c>
      <c r="CQ289" s="102" t="str">
        <f t="shared" si="199"/>
        <v>Gebr Schürmann GmbH &amp; Co KG_DE_125236335_powers</v>
      </c>
      <c r="CR289" s="54"/>
      <c r="CS289" s="54"/>
      <c r="CT289" s="54"/>
      <c r="CU289" s="148">
        <f t="shared" si="179"/>
        <v>0</v>
      </c>
      <c r="CV289" s="54"/>
      <c r="CW289" s="54"/>
      <c r="CX289" s="152" t="s">
        <v>2233</v>
      </c>
      <c r="CY289" s="159" t="s">
        <v>2233</v>
      </c>
      <c r="CZ289" s="159" t="s">
        <v>2233</v>
      </c>
      <c r="DA289" s="322" t="s">
        <v>2233</v>
      </c>
      <c r="DB289" s="322" t="s">
        <v>2233</v>
      </c>
      <c r="DC289" s="159" t="s">
        <v>2233</v>
      </c>
      <c r="DD289" s="159" t="s">
        <v>2233</v>
      </c>
      <c r="DE289" s="322" t="s">
        <v>2233</v>
      </c>
      <c r="DF289" s="322" t="s">
        <v>2233</v>
      </c>
      <c r="DG289" s="120" t="s">
        <v>2233</v>
      </c>
      <c r="DH289" s="120" t="s">
        <v>2233</v>
      </c>
      <c r="DI289" s="120" t="s">
        <v>2233</v>
      </c>
      <c r="DJ289" s="322" t="s">
        <v>2233</v>
      </c>
      <c r="DK289" s="322"/>
      <c r="DL289" s="120" t="s">
        <v>2233</v>
      </c>
      <c r="DM289" s="322" t="s">
        <v>2233</v>
      </c>
      <c r="DN289" s="159" t="s">
        <v>2233</v>
      </c>
      <c r="DO289" s="322" t="s">
        <v>2233</v>
      </c>
      <c r="DP289" s="468" t="s">
        <v>2233</v>
      </c>
      <c r="DQ289" s="970"/>
      <c r="DR289" s="504"/>
      <c r="DS289" s="521"/>
      <c r="DT289" s="88"/>
      <c r="DU289" s="168"/>
      <c r="DV289" s="168"/>
      <c r="DW289" s="168"/>
      <c r="DX289" s="168"/>
      <c r="DY289" s="168"/>
      <c r="DZ289" s="168"/>
      <c r="EA289" s="359" t="str">
        <f t="shared" si="200"/>
        <v>256</v>
      </c>
      <c r="EB289" s="359">
        <v>256</v>
      </c>
      <c r="EC289" s="88"/>
      <c r="ED289" s="88"/>
      <c r="EE289" s="88" t="e">
        <f>IF(CX288=#REF!,"gleich","ungleich")</f>
        <v>#REF!</v>
      </c>
      <c r="EF289" s="186" t="s">
        <v>3435</v>
      </c>
      <c r="EG289" s="186" t="s">
        <v>3398</v>
      </c>
      <c r="EH289" s="186" t="s">
        <v>3483</v>
      </c>
      <c r="EI289" s="186" t="s">
        <v>3533</v>
      </c>
      <c r="EJ289" s="186" t="s">
        <v>3097</v>
      </c>
      <c r="EK289" s="186">
        <v>0</v>
      </c>
      <c r="EL289" s="186" t="s">
        <v>3534</v>
      </c>
      <c r="EM289" s="173">
        <v>59063</v>
      </c>
      <c r="EN289" s="173">
        <v>0</v>
      </c>
      <c r="EO289" s="173">
        <v>0</v>
      </c>
      <c r="EP289" s="950" t="s">
        <v>3535</v>
      </c>
      <c r="EQ289" s="258" t="s">
        <v>6095</v>
      </c>
      <c r="ER289" s="258" t="s">
        <v>6114</v>
      </c>
      <c r="ES289" s="201"/>
      <c r="ET289" s="108"/>
      <c r="EU289" s="182" t="str">
        <f t="shared" si="201"/>
        <v>Gebr. Schürmann GmbH &amp; Co. KG, DE_125236335_sinv.pdf</v>
      </c>
    </row>
    <row r="290" spans="1:172" ht="114.75">
      <c r="A290" s="1010" t="s">
        <v>3399</v>
      </c>
      <c r="B290" s="638" t="s">
        <v>4789</v>
      </c>
      <c r="C290" s="338" t="s">
        <v>898</v>
      </c>
      <c r="D290" s="201" t="s">
        <v>3441</v>
      </c>
      <c r="E290" s="190" t="s">
        <v>5059</v>
      </c>
      <c r="F290" s="258" t="s">
        <v>899</v>
      </c>
      <c r="G290" s="258"/>
      <c r="H290" s="258"/>
      <c r="I290" s="258"/>
      <c r="J290" s="182"/>
      <c r="K290" s="190" t="s">
        <v>3539</v>
      </c>
      <c r="L290" s="571" t="s">
        <v>3662</v>
      </c>
      <c r="M290" s="201"/>
      <c r="N290" s="849"/>
      <c r="O290" s="182"/>
      <c r="P290" s="126">
        <v>32</v>
      </c>
      <c r="Q290" s="539">
        <v>100</v>
      </c>
      <c r="R290" s="540">
        <v>5000</v>
      </c>
      <c r="S290" s="338"/>
      <c r="T290" s="100"/>
      <c r="U290" s="100"/>
      <c r="V290" s="425">
        <v>0</v>
      </c>
      <c r="W290" s="425">
        <v>0</v>
      </c>
      <c r="X290" s="919">
        <v>0.72</v>
      </c>
      <c r="Y290" s="425">
        <v>2.5</v>
      </c>
      <c r="Z290" s="101"/>
      <c r="AA290" s="101"/>
      <c r="AB290" s="188" t="s">
        <v>4402</v>
      </c>
      <c r="AC290" s="13" t="s">
        <v>898</v>
      </c>
      <c r="AD290" s="811" t="s">
        <v>5691</v>
      </c>
      <c r="AE290" s="723">
        <v>43082</v>
      </c>
      <c r="AF290" s="182" t="s">
        <v>6310</v>
      </c>
      <c r="AG290" s="419"/>
      <c r="AH290" s="927" t="s">
        <v>896</v>
      </c>
      <c r="AI290" s="63" t="s">
        <v>5763</v>
      </c>
      <c r="AJ290" s="63" t="str">
        <f t="shared" si="203"/>
        <v>NO</v>
      </c>
      <c r="AK290" s="64" t="str">
        <f>VLOOKUP(X290,aux!$G$1:$I$22,2,FALSE)</f>
        <v>zero point seven two</v>
      </c>
      <c r="AL290" s="64" t="str">
        <f>VLOOKUP(X290,aux!$G$1:$J$22,4,FALSE)</f>
        <v>null komma sieben zwei</v>
      </c>
      <c r="AM290" s="214">
        <f t="shared" si="182"/>
        <v>72</v>
      </c>
      <c r="AN290" s="214" t="str">
        <f>IF(INT(AM290)=AM290,EnglishNumber(AM290), _xlfn.CONCAT(EnglishNumber(INT(AM290)), " point ", EnglishNumber(ROUND(INT((AM290 - INT(AM290)) * 10),  0)), " ", EnglishNumber(ROUND((AM290 - INT(AM290))*100 - (INT((AM290-INT(AM290))*10)*10), 0))))</f>
        <v>seventy-two</v>
      </c>
      <c r="AO290" s="214" t="str">
        <f>IF(INT(AM290)=AM290,FctZahl_In_Worten(AM290), _xlfn.CONCAT(FctZahl_In_Worten(INT(AM290)), " komma ", FctZahl_In_Worten(ROUND(INT((AM290 - INT(AM290)) * 10),  0)), " ", FctZahl_In_Worten(ROUND((AM290 - INT(AM290))*100 - (INT((AM290-INT(AM290))*10)*10), 0))))</f>
        <v>zweiundsiebzig</v>
      </c>
      <c r="AP290" s="64" t="str">
        <f>EnglishNumber(Q290)</f>
        <v>one hundred</v>
      </c>
      <c r="AQ290" s="64" t="str">
        <f>FctZahl_In_Worten(Q290)</f>
        <v>einhundert</v>
      </c>
      <c r="AR290" s="64" t="str">
        <f>FctZahl_In_Worten(R290)</f>
        <v>fünftausend</v>
      </c>
      <c r="AS290" s="64" t="str">
        <f>EnglishNumber(V290)</f>
        <v>zero</v>
      </c>
      <c r="AT290" s="64" t="str">
        <f>EnglishNumber(W290)</f>
        <v>zero</v>
      </c>
      <c r="AU290" s="64" t="str">
        <f t="shared" si="183"/>
        <v>For</v>
      </c>
      <c r="AV290" s="49" t="str">
        <f t="shared" si="202"/>
        <v>Lutz Becker, Geschäftsführer</v>
      </c>
      <c r="AW290" s="65" t="str">
        <f t="shared" si="184"/>
        <v>DE_191547481_CPA_EN</v>
      </c>
      <c r="AX290" s="65" t="str">
        <f t="shared" si="185"/>
        <v>DE_191547481_DoT_EN</v>
      </c>
      <c r="AY290" s="65" t="str">
        <f t="shared" si="186"/>
        <v>DE_191547481_Dis_EN</v>
      </c>
      <c r="AZ290" s="65" t="str">
        <f t="shared" si="187"/>
        <v>DE_191547481_CPA_DE</v>
      </c>
      <c r="BA290" s="65" t="str">
        <f t="shared" si="188"/>
        <v>DE_191547481_DoT_DE</v>
      </c>
      <c r="BB290" s="65" t="str">
        <f t="shared" si="189"/>
        <v>DE_191547481_CPA_ES</v>
      </c>
      <c r="BC290" s="215" t="str">
        <f t="shared" si="190"/>
        <v>DE_191547481_DoT_ES</v>
      </c>
      <c r="BD290" s="65" t="str">
        <f t="shared" si="191"/>
        <v>GELOS Getränke Logistik &amp; Gastronomie Service GmbH &amp; Co KG</v>
      </c>
      <c r="BE290" s="64" t="str">
        <f>VLOOKUP(C290,aux!$A$1:$B$260,2,FALSE)</f>
        <v>Germany</v>
      </c>
      <c r="BF290" s="64" t="str">
        <f>VLOOKUP(C290,aux!$A$1:$C$260,3,FALSE)</f>
        <v>Deutschland</v>
      </c>
      <c r="BG290" s="66" t="str">
        <f t="shared" si="192"/>
        <v>represented by  Lutz Becker, Geschäftsführer</v>
      </c>
      <c r="BH290" s="66" t="str">
        <f t="shared" si="204"/>
        <v>representado por Lutz Becker, Geschäftsführer</v>
      </c>
      <c r="BI290" s="119">
        <f t="shared" ref="BI290:BI322" si="215">COUNTA(F290,G290)</f>
        <v>1</v>
      </c>
      <c r="BJ290" s="119" t="str">
        <f t="shared" si="213"/>
        <v/>
      </c>
      <c r="BK290" s="119" t="str">
        <f t="shared" si="214"/>
        <v/>
      </c>
      <c r="BL290" s="66" t="str">
        <f t="shared" si="205"/>
        <v/>
      </c>
      <c r="BM290" s="66" t="str">
        <f t="shared" si="206"/>
        <v/>
      </c>
      <c r="BN290" s="66" t="str">
        <f t="shared" si="207"/>
        <v/>
      </c>
      <c r="BO290" s="66" t="str">
        <f t="shared" si="208"/>
        <v/>
      </c>
      <c r="BP290" s="216" t="str">
        <f>VLOOKUP(X290,aux!$G$1:$I$22,3,FALSE)</f>
        <v>cero coma siete dos</v>
      </c>
      <c r="BQ290" s="66" t="str">
        <f t="shared" si="209"/>
        <v>Por</v>
      </c>
      <c r="BR290" s="66" t="str">
        <f>VLOOKUP(C290,aux!$D$1:$E$307,2,FALSE)</f>
        <v>Alemania</v>
      </c>
      <c r="BS290" s="66" t="str">
        <f t="shared" si="210"/>
        <v>Ciento</v>
      </c>
      <c r="BT290" s="66" t="str">
        <f t="shared" si="211"/>
        <v>Cero</v>
      </c>
      <c r="BU290" s="66" t="str">
        <f t="shared" si="212"/>
        <v>Cero</v>
      </c>
      <c r="BV290" s="137"/>
      <c r="BW290" s="51"/>
      <c r="BX290" s="315"/>
      <c r="BY290" s="148"/>
      <c r="BZ290" s="315"/>
      <c r="CA290" s="1112"/>
      <c r="CB290" s="805">
        <v>43059</v>
      </c>
      <c r="CC290" s="805">
        <v>43073</v>
      </c>
      <c r="CD290" s="434"/>
      <c r="CE290" s="805">
        <v>43073</v>
      </c>
      <c r="CF290" s="434"/>
      <c r="CG290" s="805">
        <v>43076</v>
      </c>
      <c r="CH290" s="497"/>
      <c r="CI290" s="155"/>
      <c r="CJ290" s="54"/>
      <c r="CK290" s="54"/>
      <c r="CL290" s="102" t="str">
        <f t="shared" si="194"/>
        <v>GELOS Getränke Logistik &amp; Gastronomie Service GmbH &amp; Co KG_ DE_191547481_DOT_DE_2sig</v>
      </c>
      <c r="CM290" s="102" t="str">
        <f t="shared" si="195"/>
        <v>GELOS Getränke Logistik &amp; Gastronomie Service GmbH &amp; Co KG_DE_191547481_CPA_DE_2sig</v>
      </c>
      <c r="CN290" s="102" t="str">
        <f t="shared" si="196"/>
        <v>GELOS Getränke Logistik &amp; Gastronomie Service GmbH &amp; Co KG_ DE_191547481_DOT_DE_2sig_stamped</v>
      </c>
      <c r="CO290" s="102" t="str">
        <f t="shared" si="197"/>
        <v>GELOS Getränke Logistik &amp; Gastronomie Service GmbH &amp; Co KG_DE_191547481_DOT_DE_o</v>
      </c>
      <c r="CP290" s="102" t="str">
        <f t="shared" si="198"/>
        <v>GELOS Getränke Logistik &amp; Gastronomie Service GmbH &amp; Co KG_DE_191547481_DOT_DE_o_stamped</v>
      </c>
      <c r="CQ290" s="102" t="str">
        <f t="shared" si="199"/>
        <v>GELOS Getränke Logistik &amp; Gastronomie Service GmbH &amp; Co KG_DE_191547481_powers</v>
      </c>
      <c r="CR290" s="54"/>
      <c r="CS290" s="54"/>
      <c r="CT290" s="54"/>
      <c r="CU290" s="148">
        <f t="shared" si="179"/>
        <v>0</v>
      </c>
      <c r="CV290" s="54"/>
      <c r="CW290" s="54"/>
      <c r="CX290" s="152" t="s">
        <v>2233</v>
      </c>
      <c r="CY290" s="159" t="s">
        <v>2233</v>
      </c>
      <c r="CZ290" s="159" t="s">
        <v>2233</v>
      </c>
      <c r="DA290" s="322" t="s">
        <v>2233</v>
      </c>
      <c r="DB290" s="322" t="s">
        <v>2233</v>
      </c>
      <c r="DC290" s="159" t="s">
        <v>2233</v>
      </c>
      <c r="DD290" s="159" t="s">
        <v>2233</v>
      </c>
      <c r="DE290" s="322" t="s">
        <v>2233</v>
      </c>
      <c r="DF290" s="322" t="s">
        <v>2233</v>
      </c>
      <c r="DG290" s="120" t="s">
        <v>2233</v>
      </c>
      <c r="DH290" s="120" t="s">
        <v>2233</v>
      </c>
      <c r="DI290" s="120" t="s">
        <v>2233</v>
      </c>
      <c r="DJ290" s="322" t="s">
        <v>2233</v>
      </c>
      <c r="DK290" s="322"/>
      <c r="DL290" s="120" t="s">
        <v>2233</v>
      </c>
      <c r="DM290" s="322" t="s">
        <v>2233</v>
      </c>
      <c r="DN290" s="159" t="s">
        <v>2233</v>
      </c>
      <c r="DO290" s="322" t="s">
        <v>2233</v>
      </c>
      <c r="DP290" s="468" t="s">
        <v>2233</v>
      </c>
      <c r="DQ290" s="970"/>
      <c r="DR290" s="504"/>
      <c r="DS290" s="521"/>
      <c r="DT290" s="88"/>
      <c r="DU290" s="168"/>
      <c r="DV290" s="228" t="s">
        <v>6173</v>
      </c>
      <c r="DW290" s="168"/>
      <c r="DX290" s="168"/>
      <c r="DY290" s="168"/>
      <c r="DZ290" s="168"/>
      <c r="EA290" s="359" t="str">
        <f t="shared" si="200"/>
        <v>257</v>
      </c>
      <c r="EB290" s="359">
        <v>257</v>
      </c>
      <c r="EC290" s="88"/>
      <c r="ED290" s="88"/>
      <c r="EE290" s="88" t="e">
        <f>IF(CX289=#REF!,"gleich","ungleich")</f>
        <v>#REF!</v>
      </c>
      <c r="EF290" s="186" t="s">
        <v>3435</v>
      </c>
      <c r="EG290" s="186" t="s">
        <v>3399</v>
      </c>
      <c r="EH290" s="186" t="s">
        <v>5059</v>
      </c>
      <c r="EI290" s="186" t="s">
        <v>3536</v>
      </c>
      <c r="EJ290" s="186" t="s">
        <v>3537</v>
      </c>
      <c r="EK290" s="186">
        <v>0</v>
      </c>
      <c r="EL290" s="186" t="s">
        <v>3538</v>
      </c>
      <c r="EM290" s="173">
        <v>1458</v>
      </c>
      <c r="EN290" s="173">
        <v>0</v>
      </c>
      <c r="EO290" s="173">
        <v>0</v>
      </c>
      <c r="EP290" s="498" t="s">
        <v>3539</v>
      </c>
      <c r="EQ290" s="258" t="s">
        <v>6095</v>
      </c>
      <c r="ER290" s="258" t="s">
        <v>6114</v>
      </c>
      <c r="ES290" s="201"/>
      <c r="ET290" s="108"/>
      <c r="EU290" s="182" t="str">
        <f t="shared" si="201"/>
        <v>GELOS Getränke Logistik &amp; Gastronomie Service GmbH &amp; Co. KG, DE_191547481_sinv.pdf</v>
      </c>
    </row>
    <row r="291" spans="1:172" ht="76.5">
      <c r="A291" s="1010" t="s">
        <v>3718</v>
      </c>
      <c r="B291" s="694" t="s">
        <v>4828</v>
      </c>
      <c r="C291" s="423" t="s">
        <v>898</v>
      </c>
      <c r="D291" s="201" t="s">
        <v>3745</v>
      </c>
      <c r="E291" s="190" t="s">
        <v>3772</v>
      </c>
      <c r="F291" s="258" t="s">
        <v>899</v>
      </c>
      <c r="G291" s="258"/>
      <c r="H291" s="258"/>
      <c r="I291" s="258"/>
      <c r="J291" s="190" t="s">
        <v>3867</v>
      </c>
      <c r="K291" s="190">
        <v>17610545857</v>
      </c>
      <c r="L291" s="571" t="s">
        <v>3831</v>
      </c>
      <c r="M291" s="201"/>
      <c r="N291" s="847"/>
      <c r="O291" s="190"/>
      <c r="P291" s="126">
        <v>3</v>
      </c>
      <c r="Q291" s="539">
        <v>100</v>
      </c>
      <c r="R291" s="540">
        <v>150</v>
      </c>
      <c r="S291" s="341"/>
      <c r="T291" s="100"/>
      <c r="U291" s="100"/>
      <c r="V291" s="425">
        <v>0</v>
      </c>
      <c r="W291" s="425">
        <v>0</v>
      </c>
      <c r="X291" s="919">
        <v>0.72</v>
      </c>
      <c r="Y291" s="425">
        <v>2.5</v>
      </c>
      <c r="Z291" s="101"/>
      <c r="AA291" s="101"/>
      <c r="AB291" s="188" t="s">
        <v>4402</v>
      </c>
      <c r="AC291" s="13" t="s">
        <v>898</v>
      </c>
      <c r="AD291" s="811" t="s">
        <v>5691</v>
      </c>
      <c r="AE291" s="723">
        <v>43082</v>
      </c>
      <c r="AG291" s="419"/>
      <c r="AH291" s="927" t="s">
        <v>896</v>
      </c>
      <c r="AI291" s="63" t="s">
        <v>5763</v>
      </c>
      <c r="AJ291" s="63" t="str">
        <f t="shared" si="203"/>
        <v>NO</v>
      </c>
      <c r="AK291" s="64" t="str">
        <f>VLOOKUP(X291,aux!$G$1:$I$22,2,FALSE)</f>
        <v>zero point seven two</v>
      </c>
      <c r="AL291" s="64" t="str">
        <f>VLOOKUP(X291,aux!$G$1:$J$22,4,FALSE)</f>
        <v>null komma sieben zwei</v>
      </c>
      <c r="AM291" s="214">
        <f t="shared" si="182"/>
        <v>72</v>
      </c>
      <c r="AN291" s="214" t="str">
        <f>IF(INT(AM291)=AM291,EnglishNumber(AM291), _xlfn.CONCAT(EnglishNumber(INT(AM291)), " point ", EnglishNumber(ROUND(INT((AM291 - INT(AM291)) * 10),  0)), " ", EnglishNumber(ROUND((AM291 - INT(AM291))*100 - (INT((AM291-INT(AM291))*10)*10), 0))))</f>
        <v>seventy-two</v>
      </c>
      <c r="AO291" s="214" t="str">
        <f>IF(INT(AM291)=AM291,FctZahl_In_Worten(AM291), _xlfn.CONCAT(FctZahl_In_Worten(INT(AM291)), " komma ", FctZahl_In_Worten(ROUND(INT((AM291 - INT(AM291)) * 10),  0)), " ", FctZahl_In_Worten(ROUND((AM291 - INT(AM291))*100 - (INT((AM291-INT(AM291))*10)*10), 0))))</f>
        <v>zweiundsiebzig</v>
      </c>
      <c r="AP291" s="64" t="str">
        <f>EnglishNumber(Q291)</f>
        <v>one hundred</v>
      </c>
      <c r="AQ291" s="64" t="str">
        <f>FctZahl_In_Worten(Q291)</f>
        <v>einhundert</v>
      </c>
      <c r="AR291" s="64" t="str">
        <f>FctZahl_In_Worten(R291)</f>
        <v>einhundertfünfzig</v>
      </c>
      <c r="AS291" s="64" t="str">
        <f>EnglishNumber(V291)</f>
        <v>zero</v>
      </c>
      <c r="AT291" s="64" t="str">
        <f>EnglishNumber(W291)</f>
        <v>zero</v>
      </c>
      <c r="AU291" s="64" t="str">
        <f t="shared" si="183"/>
        <v>For</v>
      </c>
      <c r="AV291" s="49" t="str">
        <f t="shared" si="202"/>
        <v>Thorsten Beckmann, Geschäftsführer</v>
      </c>
      <c r="AW291" s="65" t="str">
        <f t="shared" si="184"/>
        <v>DE_813393810_CPA_EN</v>
      </c>
      <c r="AX291" s="65" t="str">
        <f t="shared" si="185"/>
        <v>DE_813393810_DoT_EN</v>
      </c>
      <c r="AY291" s="65" t="str">
        <f t="shared" si="186"/>
        <v>DE_813393810_Dis_EN</v>
      </c>
      <c r="AZ291" s="65" t="str">
        <f t="shared" si="187"/>
        <v>DE_813393810_CPA_DE</v>
      </c>
      <c r="BA291" s="65" t="str">
        <f t="shared" si="188"/>
        <v>DE_813393810_DoT_DE</v>
      </c>
      <c r="BB291" s="65" t="str">
        <f t="shared" si="189"/>
        <v>DE_813393810_CPA_ES</v>
      </c>
      <c r="BC291" s="215" t="str">
        <f t="shared" si="190"/>
        <v>DE_813393810_DoT_ES</v>
      </c>
      <c r="BD291" s="65" t="str">
        <f t="shared" si="191"/>
        <v>Gemüsegroßhandel Hansen GmbH</v>
      </c>
      <c r="BE291" s="64" t="str">
        <f>VLOOKUP(C291,aux!$A$1:$B$260,2,FALSE)</f>
        <v>Germany</v>
      </c>
      <c r="BF291" s="64" t="str">
        <f>VLOOKUP(C291,aux!$A$1:$C$260,3,FALSE)</f>
        <v>Deutschland</v>
      </c>
      <c r="BG291" s="66" t="str">
        <f t="shared" si="192"/>
        <v>represented by  Thorsten Beckmann, Geschäftsführer</v>
      </c>
      <c r="BH291" s="66" t="str">
        <f t="shared" si="204"/>
        <v>representado por Thorsten Beckmann, Geschäftsführer</v>
      </c>
      <c r="BI291" s="119">
        <f t="shared" si="215"/>
        <v>1</v>
      </c>
      <c r="BJ291" s="119" t="str">
        <f t="shared" si="213"/>
        <v/>
      </c>
      <c r="BK291" s="119" t="str">
        <f t="shared" si="214"/>
        <v/>
      </c>
      <c r="BL291" s="66" t="str">
        <f t="shared" si="205"/>
        <v/>
      </c>
      <c r="BM291" s="66" t="str">
        <f t="shared" si="206"/>
        <v/>
      </c>
      <c r="BN291" s="66" t="str">
        <f t="shared" si="207"/>
        <v/>
      </c>
      <c r="BO291" s="66" t="str">
        <f t="shared" si="208"/>
        <v/>
      </c>
      <c r="BP291" s="216" t="str">
        <f>VLOOKUP(X291,aux!$G$1:$I$22,3,FALSE)</f>
        <v>cero coma siete dos</v>
      </c>
      <c r="BQ291" s="66" t="str">
        <f t="shared" si="209"/>
        <v>Por</v>
      </c>
      <c r="BR291" s="66" t="str">
        <f>VLOOKUP(C291,aux!$D$1:$E$307,2,FALSE)</f>
        <v>Alemania</v>
      </c>
      <c r="BS291" s="66" t="str">
        <f t="shared" si="210"/>
        <v>Ciento</v>
      </c>
      <c r="BT291" s="66" t="str">
        <f t="shared" si="211"/>
        <v>Cero</v>
      </c>
      <c r="BU291" s="66" t="str">
        <f t="shared" si="212"/>
        <v>Cero</v>
      </c>
      <c r="BV291" s="137"/>
      <c r="BW291" s="51"/>
      <c r="BX291" s="315"/>
      <c r="BY291" s="148"/>
      <c r="BZ291" s="315"/>
      <c r="CA291" s="1112"/>
      <c r="CB291" s="805">
        <v>43059</v>
      </c>
      <c r="CC291" s="805">
        <v>43063</v>
      </c>
      <c r="CD291" s="434"/>
      <c r="CE291" s="805">
        <v>43063</v>
      </c>
      <c r="CF291" s="434"/>
      <c r="CG291" s="805">
        <v>43076</v>
      </c>
      <c r="CH291" s="497"/>
      <c r="CI291" s="155"/>
      <c r="CJ291" s="54"/>
      <c r="CK291" s="54"/>
      <c r="CL291" s="102" t="str">
        <f t="shared" si="194"/>
        <v>Gemüsegroßhandel Hansen GmbH_ DE_813393810_DOT_DE_2sig</v>
      </c>
      <c r="CM291" s="102" t="str">
        <f t="shared" si="195"/>
        <v>Gemüsegroßhandel Hansen GmbH_DE_813393810_CPA_DE_2sig</v>
      </c>
      <c r="CN291" s="102" t="str">
        <f t="shared" si="196"/>
        <v>Gemüsegroßhandel Hansen GmbH_ DE_813393810_DOT_DE_2sig_stamped</v>
      </c>
      <c r="CO291" s="102" t="str">
        <f t="shared" si="197"/>
        <v>Gemüsegroßhandel Hansen GmbH_DE_813393810_DOT_DE_o</v>
      </c>
      <c r="CP291" s="102" t="str">
        <f t="shared" si="198"/>
        <v>Gemüsegroßhandel Hansen GmbH_DE_813393810_DOT_DE_o_stamped</v>
      </c>
      <c r="CQ291" s="102" t="str">
        <f t="shared" si="199"/>
        <v>Gemüsegroßhandel Hansen GmbH_DE_813393810_powers</v>
      </c>
      <c r="CR291" s="54"/>
      <c r="CS291" s="54"/>
      <c r="CT291" s="54"/>
      <c r="CU291" s="148">
        <f t="shared" si="179"/>
        <v>0</v>
      </c>
      <c r="CV291" s="54"/>
      <c r="CW291" s="54"/>
      <c r="CX291" s="124"/>
      <c r="CY291" s="160"/>
      <c r="CZ291" s="160"/>
      <c r="DA291" s="321"/>
      <c r="DB291" s="321"/>
      <c r="DC291" s="160"/>
      <c r="DD291" s="160"/>
      <c r="DE291" s="321"/>
      <c r="DF291" s="321"/>
      <c r="DG291" s="54"/>
      <c r="DH291" s="54"/>
      <c r="DI291" s="54"/>
      <c r="DJ291" s="321"/>
      <c r="DK291" s="321"/>
      <c r="DL291" s="54"/>
      <c r="DM291" s="321"/>
      <c r="DN291" s="160"/>
      <c r="DO291" s="321"/>
      <c r="DP291" s="963"/>
      <c r="DQ291" s="902"/>
      <c r="DR291" s="503"/>
      <c r="DS291" s="521"/>
      <c r="DT291" s="88"/>
      <c r="DU291" s="168"/>
      <c r="DV291" s="168"/>
      <c r="DW291" s="168"/>
      <c r="DX291" s="168"/>
      <c r="DY291" s="168"/>
      <c r="DZ291" s="168"/>
      <c r="EA291" s="359" t="str">
        <f t="shared" si="200"/>
        <v>258</v>
      </c>
      <c r="EB291" s="359">
        <v>258</v>
      </c>
      <c r="EC291" s="88"/>
      <c r="ED291" s="88"/>
      <c r="EE291" s="88"/>
      <c r="EF291" s="186" t="s">
        <v>3849</v>
      </c>
      <c r="EG291" s="186" t="s">
        <v>3718</v>
      </c>
      <c r="EH291" s="186" t="s">
        <v>5060</v>
      </c>
      <c r="EI291" s="186" t="s">
        <v>5061</v>
      </c>
      <c r="EJ291" s="186" t="s">
        <v>2232</v>
      </c>
      <c r="EK291" s="186">
        <v>0</v>
      </c>
      <c r="EL291" s="186" t="s">
        <v>5062</v>
      </c>
      <c r="EM291" s="173">
        <v>25718</v>
      </c>
      <c r="EN291" s="173">
        <v>0</v>
      </c>
      <c r="EO291" s="173">
        <v>0</v>
      </c>
      <c r="EP291" s="498">
        <v>17610545857</v>
      </c>
      <c r="EQ291" s="258" t="s">
        <v>6086</v>
      </c>
      <c r="ER291" s="182" t="s">
        <v>6137</v>
      </c>
      <c r="ES291" s="201"/>
      <c r="ET291" s="108"/>
      <c r="EU291" s="182" t="str">
        <f t="shared" si="201"/>
        <v>Gemüsegroßhandel Hansen GmbH, DE_813393810_sinv.pdf</v>
      </c>
    </row>
    <row r="292" spans="1:172" ht="76.5">
      <c r="A292" s="1010" t="s">
        <v>3719</v>
      </c>
      <c r="B292" s="694" t="s">
        <v>4837</v>
      </c>
      <c r="C292" s="423" t="s">
        <v>898</v>
      </c>
      <c r="D292" s="201" t="s">
        <v>3746</v>
      </c>
      <c r="E292" s="190" t="s">
        <v>3773</v>
      </c>
      <c r="F292" s="258" t="s">
        <v>899</v>
      </c>
      <c r="G292" s="258"/>
      <c r="H292" s="258"/>
      <c r="I292" s="258"/>
      <c r="J292" s="190" t="s">
        <v>3876</v>
      </c>
      <c r="K292" s="190" t="s">
        <v>3805</v>
      </c>
      <c r="L292" s="571" t="s">
        <v>3831</v>
      </c>
      <c r="M292" s="201"/>
      <c r="N292" s="847"/>
      <c r="O292" s="190"/>
      <c r="P292" s="126">
        <v>1</v>
      </c>
      <c r="Q292" s="539">
        <v>100</v>
      </c>
      <c r="R292" s="540">
        <v>50</v>
      </c>
      <c r="S292" s="341"/>
      <c r="T292" s="54"/>
      <c r="U292" s="54"/>
      <c r="V292" s="338">
        <v>0</v>
      </c>
      <c r="W292" s="338">
        <v>0</v>
      </c>
      <c r="X292" s="919">
        <v>0.72</v>
      </c>
      <c r="Y292" s="425">
        <v>2.5</v>
      </c>
      <c r="Z292" s="54"/>
      <c r="AA292" s="54"/>
      <c r="AB292" s="188" t="s">
        <v>4402</v>
      </c>
      <c r="AC292" s="13" t="s">
        <v>898</v>
      </c>
      <c r="AD292" s="811" t="s">
        <v>5691</v>
      </c>
      <c r="AE292" s="723">
        <v>43082</v>
      </c>
      <c r="AF292" s="298" t="s">
        <v>6081</v>
      </c>
      <c r="AG292" s="419" t="s">
        <v>6080</v>
      </c>
      <c r="AH292" s="927" t="s">
        <v>896</v>
      </c>
      <c r="AI292" s="63" t="s">
        <v>5763</v>
      </c>
      <c r="AJ292" s="63" t="str">
        <f t="shared" si="203"/>
        <v>NO</v>
      </c>
      <c r="AK292" s="64" t="str">
        <f>VLOOKUP(X292,aux!$G$1:$I$22,2,FALSE)</f>
        <v>zero point seven two</v>
      </c>
      <c r="AL292" s="64" t="str">
        <f>VLOOKUP(X292,aux!$G$1:$J$22,4,FALSE)</f>
        <v>null komma sieben zwei</v>
      </c>
      <c r="AM292" s="214">
        <f t="shared" si="182"/>
        <v>72</v>
      </c>
      <c r="AN292" s="214" t="str">
        <f>IF(INT(AM292)=AM292,EnglishNumber(AM292), _xlfn.CONCAT(EnglishNumber(INT(AM292)), " point ", EnglishNumber(ROUND(INT((AM292 - INT(AM292)) * 10),  0)), " ", EnglishNumber(ROUND((AM292 - INT(AM292))*100 - (INT((AM292-INT(AM292))*10)*10), 0))))</f>
        <v>seventy-two</v>
      </c>
      <c r="AO292" s="214" t="str">
        <f>IF(INT(AM292)=AM292,FctZahl_In_Worten(AM292), _xlfn.CONCAT(FctZahl_In_Worten(INT(AM292)), " komma ", FctZahl_In_Worten(ROUND(INT((AM292 - INT(AM292)) * 10),  0)), " ", FctZahl_In_Worten(ROUND((AM292 - INT(AM292))*100 - (INT((AM292-INT(AM292))*10)*10), 0))))</f>
        <v>zweiundsiebzig</v>
      </c>
      <c r="AP292" s="64" t="str">
        <f>EnglishNumber(Q292)</f>
        <v>one hundred</v>
      </c>
      <c r="AQ292" s="64" t="str">
        <f>FctZahl_In_Worten(Q292)</f>
        <v>einhundert</v>
      </c>
      <c r="AR292" s="64" t="str">
        <f>FctZahl_In_Worten(R292)</f>
        <v>fünfzig</v>
      </c>
      <c r="AS292" s="64" t="str">
        <f>EnglishNumber(V292)</f>
        <v>zero</v>
      </c>
      <c r="AT292" s="64" t="str">
        <f>EnglishNumber(W292)</f>
        <v>zero</v>
      </c>
      <c r="AU292" s="64" t="str">
        <f t="shared" si="183"/>
        <v>For</v>
      </c>
      <c r="AV292" s="49" t="str">
        <f t="shared" si="202"/>
        <v>Jochen Schloemer, Geschäftsführer</v>
      </c>
      <c r="AW292" s="65" t="str">
        <f t="shared" si="184"/>
        <v>DE_147815658_CPA_EN</v>
      </c>
      <c r="AX292" s="65" t="str">
        <f t="shared" si="185"/>
        <v>DE_147815658_DoT_EN</v>
      </c>
      <c r="AY292" s="65" t="str">
        <f t="shared" si="186"/>
        <v>DE_147815658_Dis_EN</v>
      </c>
      <c r="AZ292" s="65" t="str">
        <f t="shared" si="187"/>
        <v>DE_147815658_CPA_DE</v>
      </c>
      <c r="BA292" s="65" t="str">
        <f t="shared" si="188"/>
        <v>DE_147815658_DoT_DE</v>
      </c>
      <c r="BB292" s="65" t="str">
        <f t="shared" si="189"/>
        <v>DE_147815658_CPA_ES</v>
      </c>
      <c r="BC292" s="215" t="str">
        <f t="shared" si="190"/>
        <v>DE_147815658_DoT_ES</v>
      </c>
      <c r="BD292" s="65" t="str">
        <f t="shared" si="191"/>
        <v>Gemüsering Stuttgart GmbH</v>
      </c>
      <c r="BE292" s="64" t="str">
        <f>VLOOKUP(C292,aux!$A$1:$B$260,2,FALSE)</f>
        <v>Germany</v>
      </c>
      <c r="BF292" s="64" t="str">
        <f>VLOOKUP(C292,aux!$A$1:$C$260,3,FALSE)</f>
        <v>Deutschland</v>
      </c>
      <c r="BG292" s="66" t="str">
        <f t="shared" si="192"/>
        <v>represented by  Jochen Schloemer, Geschäftsführer</v>
      </c>
      <c r="BH292" s="66" t="str">
        <f t="shared" si="204"/>
        <v>representado por Jochen Schloemer, Geschäftsführer</v>
      </c>
      <c r="BI292" s="119">
        <f t="shared" si="215"/>
        <v>1</v>
      </c>
      <c r="BJ292" s="119" t="str">
        <f t="shared" si="213"/>
        <v/>
      </c>
      <c r="BK292" s="119" t="str">
        <f t="shared" si="214"/>
        <v/>
      </c>
      <c r="BL292" s="66" t="str">
        <f t="shared" si="205"/>
        <v/>
      </c>
      <c r="BM292" s="66" t="str">
        <f t="shared" si="206"/>
        <v/>
      </c>
      <c r="BN292" s="66" t="str">
        <f t="shared" si="207"/>
        <v/>
      </c>
      <c r="BO292" s="66" t="str">
        <f t="shared" si="208"/>
        <v/>
      </c>
      <c r="BP292" s="216" t="str">
        <f>VLOOKUP(X292,aux!$G$1:$I$22,3,FALSE)</f>
        <v>cero coma siete dos</v>
      </c>
      <c r="BQ292" s="66" t="str">
        <f t="shared" si="209"/>
        <v>Por</v>
      </c>
      <c r="BR292" s="66" t="str">
        <f>VLOOKUP(C292,aux!$D$1:$E$307,2,FALSE)</f>
        <v>Alemania</v>
      </c>
      <c r="BS292" s="66" t="str">
        <f t="shared" si="210"/>
        <v>Ciento</v>
      </c>
      <c r="BT292" s="66" t="str">
        <f t="shared" si="211"/>
        <v>Cero</v>
      </c>
      <c r="BU292" s="66" t="str">
        <f t="shared" si="212"/>
        <v>Cero</v>
      </c>
      <c r="BV292" s="137"/>
      <c r="BW292" s="51"/>
      <c r="BX292" s="315"/>
      <c r="BY292" s="148"/>
      <c r="BZ292" s="315"/>
      <c r="CA292" s="1112"/>
      <c r="CB292" s="805">
        <v>43059</v>
      </c>
      <c r="CC292" s="805">
        <v>43062</v>
      </c>
      <c r="CD292" s="434"/>
      <c r="CE292" s="805">
        <v>43062</v>
      </c>
      <c r="CF292" s="434"/>
      <c r="CG292" s="805">
        <v>43076</v>
      </c>
      <c r="CH292" s="497"/>
      <c r="CI292" s="155"/>
      <c r="CJ292" s="54"/>
      <c r="CK292" s="54"/>
      <c r="CL292" s="102" t="str">
        <f t="shared" si="194"/>
        <v>Gemüsering Stuttgart GmbH_ DE_147815658_DOT_DE_2sig</v>
      </c>
      <c r="CM292" s="102" t="str">
        <f t="shared" si="195"/>
        <v>Gemüsering Stuttgart GmbH_DE_147815658_CPA_DE_2sig</v>
      </c>
      <c r="CN292" s="102" t="str">
        <f t="shared" si="196"/>
        <v>Gemüsering Stuttgart GmbH_ DE_147815658_DOT_DE_2sig_stamped</v>
      </c>
      <c r="CO292" s="102" t="str">
        <f t="shared" si="197"/>
        <v>Gemüsering Stuttgart GmbH_DE_147815658_DOT_DE_o</v>
      </c>
      <c r="CP292" s="102" t="str">
        <f t="shared" si="198"/>
        <v>Gemüsering Stuttgart GmbH_DE_147815658_DOT_DE_o_stamped</v>
      </c>
      <c r="CQ292" s="102" t="str">
        <f t="shared" si="199"/>
        <v>Gemüsering Stuttgart GmbH_DE_147815658_powers</v>
      </c>
      <c r="CR292" s="54"/>
      <c r="CS292" s="54"/>
      <c r="CT292" s="54"/>
      <c r="CU292" s="148">
        <f t="shared" si="179"/>
        <v>0</v>
      </c>
      <c r="CV292" s="54"/>
      <c r="CW292" s="54"/>
      <c r="CX292" s="124"/>
      <c r="CY292" s="160"/>
      <c r="CZ292" s="160"/>
      <c r="DA292" s="321"/>
      <c r="DB292" s="321"/>
      <c r="DC292" s="160"/>
      <c r="DD292" s="160"/>
      <c r="DE292" s="321"/>
      <c r="DF292" s="321"/>
      <c r="DG292" s="54"/>
      <c r="DH292" s="54"/>
      <c r="DI292" s="54"/>
      <c r="DJ292" s="321"/>
      <c r="DK292" s="321"/>
      <c r="DL292" s="54"/>
      <c r="DM292" s="321"/>
      <c r="DN292" s="160"/>
      <c r="DO292" s="321"/>
      <c r="DP292" s="963"/>
      <c r="DQ292" s="902"/>
      <c r="DR292" s="503"/>
      <c r="DS292" s="521"/>
      <c r="DT292" s="88"/>
      <c r="DU292" s="168"/>
      <c r="DV292" s="168"/>
      <c r="DW292" s="168"/>
      <c r="DX292" s="168"/>
      <c r="DY292" s="168"/>
      <c r="DZ292" s="168"/>
      <c r="EA292" s="359" t="str">
        <f t="shared" si="200"/>
        <v>259</v>
      </c>
      <c r="EB292" s="359">
        <v>259</v>
      </c>
      <c r="EC292" s="88"/>
      <c r="ED292" s="88"/>
      <c r="EE292" s="88"/>
      <c r="EF292" s="186" t="s">
        <v>3849</v>
      </c>
      <c r="EG292" s="186" t="s">
        <v>3719</v>
      </c>
      <c r="EH292" s="186" t="s">
        <v>5060</v>
      </c>
      <c r="EI292" s="186" t="s">
        <v>5063</v>
      </c>
      <c r="EJ292" s="186" t="s">
        <v>5064</v>
      </c>
      <c r="EK292" s="186">
        <v>0</v>
      </c>
      <c r="EL292" s="186" t="s">
        <v>5015</v>
      </c>
      <c r="EM292" s="173">
        <v>70327</v>
      </c>
      <c r="EN292" s="173">
        <v>0</v>
      </c>
      <c r="EO292" s="173">
        <v>0</v>
      </c>
      <c r="EP292" s="498" t="s">
        <v>3805</v>
      </c>
      <c r="EQ292" s="258" t="s">
        <v>6086</v>
      </c>
      <c r="ER292" s="182" t="s">
        <v>6137</v>
      </c>
      <c r="ES292" s="201"/>
      <c r="ET292" s="108"/>
      <c r="EU292" s="182" t="str">
        <f t="shared" si="201"/>
        <v>Gemüsering Stuttgart GmbH, DE_147815658_sinv.pdf</v>
      </c>
    </row>
    <row r="293" spans="1:172" ht="114.75">
      <c r="A293" s="1005" t="s">
        <v>3970</v>
      </c>
      <c r="B293" s="696" t="s">
        <v>4864</v>
      </c>
      <c r="C293" s="338" t="s">
        <v>898</v>
      </c>
      <c r="D293" s="182" t="s">
        <v>3971</v>
      </c>
      <c r="E293" s="186" t="s">
        <v>3972</v>
      </c>
      <c r="F293" s="182" t="s">
        <v>5487</v>
      </c>
      <c r="G293" s="182"/>
      <c r="H293" s="182"/>
      <c r="I293" s="182"/>
      <c r="J293" s="191" t="s">
        <v>4204</v>
      </c>
      <c r="K293" s="182" t="s">
        <v>3973</v>
      </c>
      <c r="L293" s="571" t="s">
        <v>3974</v>
      </c>
      <c r="M293" s="199"/>
      <c r="N293" s="847"/>
      <c r="O293" s="191"/>
      <c r="P293" s="261">
        <v>14</v>
      </c>
      <c r="Q293" s="539">
        <v>100</v>
      </c>
      <c r="R293" s="540">
        <v>2800</v>
      </c>
      <c r="S293" s="338"/>
      <c r="T293" s="54"/>
      <c r="U293" s="54"/>
      <c r="V293" s="338">
        <v>0</v>
      </c>
      <c r="W293" s="338">
        <v>0</v>
      </c>
      <c r="X293" s="919">
        <v>0.72</v>
      </c>
      <c r="Y293" s="338">
        <v>0</v>
      </c>
      <c r="Z293" s="54"/>
      <c r="AA293" s="54"/>
      <c r="AB293" s="188" t="s">
        <v>4402</v>
      </c>
      <c r="AC293" s="13" t="s">
        <v>898</v>
      </c>
      <c r="AD293" s="811" t="s">
        <v>5691</v>
      </c>
      <c r="AE293" s="723">
        <v>43082</v>
      </c>
      <c r="AF293" s="298" t="s">
        <v>6081</v>
      </c>
      <c r="AG293" s="419"/>
      <c r="AH293" s="927" t="s">
        <v>896</v>
      </c>
      <c r="AI293" s="63" t="s">
        <v>5763</v>
      </c>
      <c r="AJ293" s="63" t="str">
        <f t="shared" si="203"/>
        <v>NO</v>
      </c>
      <c r="AK293" s="64" t="str">
        <f>VLOOKUP(X293,aux!$G$1:$I$22,2,FALSE)</f>
        <v>zero point seven two</v>
      </c>
      <c r="AL293" s="64" t="str">
        <f>VLOOKUP(X293,aux!$G$1:$J$22,4,FALSE)</f>
        <v>null komma sieben zwei</v>
      </c>
      <c r="AM293" s="214">
        <f t="shared" si="182"/>
        <v>72</v>
      </c>
      <c r="AN293" s="214" t="str">
        <f>IF(INT(AM293)=AM293,EnglishNumber(AM293), _xlfn.CONCAT(EnglishNumber(INT(AM293)), " point ", EnglishNumber(ROUND(INT((AM293 - INT(AM293)) * 10),  0)), " ", EnglishNumber(ROUND((AM293 - INT(AM293))*100 - (INT((AM293-INT(AM293))*10)*10), 0))))</f>
        <v>seventy-two</v>
      </c>
      <c r="AO293" s="214" t="str">
        <f>IF(INT(AM293)=AM293,FctZahl_In_Worten(AM293), _xlfn.CONCAT(FctZahl_In_Worten(INT(AM293)), " komma ", FctZahl_In_Worten(ROUND(INT((AM293 - INT(AM293)) * 10),  0)), " ", FctZahl_In_Worten(ROUND((AM293 - INT(AM293))*100 - (INT((AM293-INT(AM293))*10)*10), 0))))</f>
        <v>zweiundsiebzig</v>
      </c>
      <c r="AP293" s="64" t="str">
        <f>EnglishNumber(Q293)</f>
        <v>one hundred</v>
      </c>
      <c r="AQ293" s="64" t="str">
        <f>FctZahl_In_Worten(Q293)</f>
        <v>einhundert</v>
      </c>
      <c r="AR293" s="64" t="str">
        <f>FctZahl_In_Worten(R293)</f>
        <v>zweitausendachthundert</v>
      </c>
      <c r="AS293" s="64" t="str">
        <f>EnglishNumber(V293)</f>
        <v>zero</v>
      </c>
      <c r="AT293" s="64" t="str">
        <f>EnglishNumber(W293)</f>
        <v>zero</v>
      </c>
      <c r="AU293" s="64" t="str">
        <f t="shared" si="183"/>
        <v>For</v>
      </c>
      <c r="AV293" s="49" t="str">
        <f t="shared" si="202"/>
        <v>Sabine Lang, Geschäftsführerin ihrer Komplementärin, der Edel GmbH, Bamberg</v>
      </c>
      <c r="AW293" s="65" t="str">
        <f t="shared" si="184"/>
        <v>DE_132279583_CPA_EN</v>
      </c>
      <c r="AX293" s="65" t="str">
        <f t="shared" si="185"/>
        <v>DE_132279583_DoT_EN</v>
      </c>
      <c r="AY293" s="65" t="str">
        <f t="shared" si="186"/>
        <v>DE_132279583_Dis_EN</v>
      </c>
      <c r="AZ293" s="65" t="str">
        <f t="shared" si="187"/>
        <v>DE_132279583_CPA_DE</v>
      </c>
      <c r="BA293" s="65" t="str">
        <f t="shared" si="188"/>
        <v>DE_132279583_DoT_DE</v>
      </c>
      <c r="BB293" s="65" t="str">
        <f t="shared" si="189"/>
        <v>DE_132279583_CPA_ES</v>
      </c>
      <c r="BC293" s="215" t="str">
        <f t="shared" si="190"/>
        <v>DE_132279583_DoT_ES</v>
      </c>
      <c r="BD293" s="65" t="str">
        <f t="shared" si="191"/>
        <v>Georg Gunreben Parkettfabrik, Sägewerk  Holzhandlung GmbH &amp; Co KG</v>
      </c>
      <c r="BE293" s="64" t="str">
        <f>VLOOKUP(C293,aux!$A$1:$B$260,2,FALSE)</f>
        <v>Germany</v>
      </c>
      <c r="BF293" s="64" t="str">
        <f>VLOOKUP(C293,aux!$A$1:$C$260,3,FALSE)</f>
        <v>Deutschland</v>
      </c>
      <c r="BG293" s="66" t="str">
        <f t="shared" si="192"/>
        <v>represented by  Sabine Lang, Geschäftsführerin ihrer Komplementärin, der Edel GmbH, Bamberg</v>
      </c>
      <c r="BH293" s="66" t="str">
        <f t="shared" si="204"/>
        <v>representado por Sabine Lang, Geschäftsführerin ihrer Komplementärin, der Edel GmbH, Bamberg</v>
      </c>
      <c r="BI293" s="119">
        <f t="shared" si="215"/>
        <v>1</v>
      </c>
      <c r="BJ293" s="119" t="str">
        <f t="shared" si="213"/>
        <v/>
      </c>
      <c r="BK293" s="119" t="str">
        <f t="shared" si="214"/>
        <v/>
      </c>
      <c r="BL293" s="66" t="str">
        <f t="shared" si="205"/>
        <v/>
      </c>
      <c r="BM293" s="66" t="str">
        <f t="shared" si="206"/>
        <v/>
      </c>
      <c r="BN293" s="66" t="str">
        <f t="shared" si="207"/>
        <v/>
      </c>
      <c r="BO293" s="66" t="str">
        <f t="shared" si="208"/>
        <v/>
      </c>
      <c r="BP293" s="216" t="str">
        <f>VLOOKUP(X293,aux!$G$1:$I$22,3,FALSE)</f>
        <v>cero coma siete dos</v>
      </c>
      <c r="BQ293" s="66" t="str">
        <f t="shared" si="209"/>
        <v>Por</v>
      </c>
      <c r="BR293" s="66" t="str">
        <f>VLOOKUP(C293,aux!$D$1:$E$307,2,FALSE)</f>
        <v>Alemania</v>
      </c>
      <c r="BS293" s="66" t="str">
        <f t="shared" si="210"/>
        <v>Ciento</v>
      </c>
      <c r="BT293" s="66" t="str">
        <f t="shared" si="211"/>
        <v>Cero</v>
      </c>
      <c r="BU293" s="66" t="str">
        <f t="shared" si="212"/>
        <v>Cero</v>
      </c>
      <c r="BV293" s="137"/>
      <c r="BW293" s="51"/>
      <c r="BX293" s="315"/>
      <c r="BY293" s="148"/>
      <c r="BZ293" s="315"/>
      <c r="CA293" s="1112"/>
      <c r="CB293" s="805">
        <v>43059</v>
      </c>
      <c r="CC293" s="805">
        <v>43063</v>
      </c>
      <c r="CD293" s="434"/>
      <c r="CE293" s="805">
        <v>43063</v>
      </c>
      <c r="CF293" s="434"/>
      <c r="CG293" s="805">
        <v>43076</v>
      </c>
      <c r="CH293" s="497"/>
      <c r="CI293" s="155"/>
      <c r="CJ293" s="54"/>
      <c r="CK293" s="54"/>
      <c r="CL293" s="102" t="str">
        <f t="shared" si="194"/>
        <v>Georg Gunreben Parkettfabrik, Sägewerk  Holzhandlung GmbH &amp; Co KG_ DE_132279583_DOT_DE_2sig</v>
      </c>
      <c r="CM293" s="102" t="str">
        <f t="shared" si="195"/>
        <v>Georg Gunreben Parkettfabrik, Sägewerk  Holzhandlung GmbH &amp; Co KG_DE_132279583_CPA_DE_2sig</v>
      </c>
      <c r="CN293" s="102" t="str">
        <f t="shared" si="196"/>
        <v>Georg Gunreben Parkettfabrik, Sägewerk  Holzhandlung GmbH &amp; Co KG_ DE_132279583_DOT_DE_2sig_stamped</v>
      </c>
      <c r="CO293" s="102" t="str">
        <f t="shared" si="197"/>
        <v>Georg Gunreben Parkettfabrik, Sägewerk  Holzhandlung GmbH &amp; Co KG_DE_132279583_DOT_DE_o</v>
      </c>
      <c r="CP293" s="102" t="str">
        <f t="shared" si="198"/>
        <v>Georg Gunreben Parkettfabrik, Sägewerk  Holzhandlung GmbH &amp; Co KG_DE_132279583_DOT_DE_o_stamped</v>
      </c>
      <c r="CQ293" s="102" t="str">
        <f t="shared" si="199"/>
        <v>Georg Gunreben Parkettfabrik, Sägewerk Holzhandlung GmbH &amp; Co KG_DE_132279583_powers</v>
      </c>
      <c r="CR293" s="54"/>
      <c r="CS293" s="54"/>
      <c r="CT293" s="54"/>
      <c r="CU293" s="148">
        <f t="shared" si="179"/>
        <v>0</v>
      </c>
      <c r="CV293" s="54"/>
      <c r="CW293" s="54"/>
      <c r="CX293" s="124"/>
      <c r="CY293" s="160"/>
      <c r="CZ293" s="160"/>
      <c r="DA293" s="321"/>
      <c r="DB293" s="321"/>
      <c r="DC293" s="160"/>
      <c r="DD293" s="160"/>
      <c r="DE293" s="321"/>
      <c r="DF293" s="321"/>
      <c r="DG293" s="54"/>
      <c r="DH293" s="54"/>
      <c r="DI293" s="54"/>
      <c r="DJ293" s="321"/>
      <c r="DK293" s="321"/>
      <c r="DL293" s="54"/>
      <c r="DM293" s="321"/>
      <c r="DN293" s="160"/>
      <c r="DO293" s="321"/>
      <c r="DP293" s="963"/>
      <c r="DQ293" s="902"/>
      <c r="DR293" s="503"/>
      <c r="DS293" s="521"/>
      <c r="DT293" s="88"/>
      <c r="DU293" s="168"/>
      <c r="DV293" s="168"/>
      <c r="DW293" s="168"/>
      <c r="DX293" s="168"/>
      <c r="DY293" s="168"/>
      <c r="DZ293" s="168"/>
      <c r="EA293" s="359" t="str">
        <f t="shared" si="200"/>
        <v>260</v>
      </c>
      <c r="EB293" s="359">
        <v>260</v>
      </c>
      <c r="EC293" s="88"/>
      <c r="ED293" s="88"/>
      <c r="EE293" s="88"/>
      <c r="EF293" s="186" t="s">
        <v>4264</v>
      </c>
      <c r="EG293" s="186" t="s">
        <v>5065</v>
      </c>
      <c r="EH293" s="186" t="s">
        <v>3972</v>
      </c>
      <c r="EI293" s="186" t="s">
        <v>5066</v>
      </c>
      <c r="EJ293" s="186" t="s">
        <v>5067</v>
      </c>
      <c r="EK293" s="186">
        <v>0</v>
      </c>
      <c r="EL293" s="186" t="s">
        <v>5068</v>
      </c>
      <c r="EM293" s="173">
        <v>96129</v>
      </c>
      <c r="EN293" s="173">
        <v>0</v>
      </c>
      <c r="EO293" s="173">
        <v>0</v>
      </c>
      <c r="EP293" s="498" t="s">
        <v>3973</v>
      </c>
      <c r="EQ293" s="258" t="s">
        <v>6095</v>
      </c>
      <c r="ER293" s="258" t="s">
        <v>6114</v>
      </c>
      <c r="ES293" s="258"/>
      <c r="ET293" s="108"/>
      <c r="EU293" s="182" t="str">
        <f t="shared" si="201"/>
        <v>Georg Gunreben Parkettfabrik, Sägewerk Holzhandlung GmbH &amp; Co. KG, DE_132279583_sinv.pdf</v>
      </c>
    </row>
    <row r="294" spans="1:172" ht="63.75">
      <c r="A294" s="1010" t="s">
        <v>3401</v>
      </c>
      <c r="B294" s="694" t="s">
        <v>4791</v>
      </c>
      <c r="C294" s="338" t="s">
        <v>898</v>
      </c>
      <c r="D294" s="201" t="s">
        <v>3443</v>
      </c>
      <c r="E294" s="190" t="s">
        <v>3485</v>
      </c>
      <c r="F294" s="258" t="s">
        <v>899</v>
      </c>
      <c r="G294" s="258"/>
      <c r="H294" s="258"/>
      <c r="I294" s="258"/>
      <c r="J294" s="182"/>
      <c r="K294" s="190" t="s">
        <v>3547</v>
      </c>
      <c r="L294" s="571" t="s">
        <v>3664</v>
      </c>
      <c r="M294" s="201"/>
      <c r="N294" s="849"/>
      <c r="O294" s="182"/>
      <c r="P294" s="126">
        <v>5</v>
      </c>
      <c r="Q294" s="539">
        <v>100</v>
      </c>
      <c r="R294" s="540">
        <v>1000</v>
      </c>
      <c r="S294" s="338"/>
      <c r="T294" s="100"/>
      <c r="U294" s="100"/>
      <c r="V294" s="425">
        <v>0</v>
      </c>
      <c r="W294" s="425">
        <v>0</v>
      </c>
      <c r="X294" s="919">
        <v>0.72</v>
      </c>
      <c r="Y294" s="425">
        <v>2.5</v>
      </c>
      <c r="Z294" s="101"/>
      <c r="AA294" s="101"/>
      <c r="AB294" s="188" t="s">
        <v>4402</v>
      </c>
      <c r="AC294" s="13" t="s">
        <v>898</v>
      </c>
      <c r="AD294" s="811" t="s">
        <v>5691</v>
      </c>
      <c r="AE294" s="723">
        <v>43082</v>
      </c>
      <c r="AG294" s="419"/>
      <c r="AH294" s="927" t="s">
        <v>896</v>
      </c>
      <c r="AI294" s="63" t="s">
        <v>5763</v>
      </c>
      <c r="AJ294" s="63" t="str">
        <f t="shared" si="203"/>
        <v>NO</v>
      </c>
      <c r="AK294" s="64" t="str">
        <f>VLOOKUP(X294,aux!$G$1:$I$22,2,FALSE)</f>
        <v>zero point seven two</v>
      </c>
      <c r="AL294" s="64" t="str">
        <f>VLOOKUP(X294,aux!$G$1:$J$22,4,FALSE)</f>
        <v>null komma sieben zwei</v>
      </c>
      <c r="AM294" s="214">
        <f t="shared" si="182"/>
        <v>72</v>
      </c>
      <c r="AN294" s="214" t="str">
        <f>IF(INT(AM294)=AM294,EnglishNumber(AM294), _xlfn.CONCAT(EnglishNumber(INT(AM294)), " point ", EnglishNumber(ROUND(INT((AM294 - INT(AM294)) * 10),  0)), " ", EnglishNumber(ROUND((AM294 - INT(AM294))*100 - (INT((AM294-INT(AM294))*10)*10), 0))))</f>
        <v>seventy-two</v>
      </c>
      <c r="AO294" s="214" t="str">
        <f>IF(INT(AM294)=AM294,FctZahl_In_Worten(AM294), _xlfn.CONCAT(FctZahl_In_Worten(INT(AM294)), " komma ", FctZahl_In_Worten(ROUND(INT((AM294 - INT(AM294)) * 10),  0)), " ", FctZahl_In_Worten(ROUND((AM294 - INT(AM294))*100 - (INT((AM294-INT(AM294))*10)*10), 0))))</f>
        <v>zweiundsiebzig</v>
      </c>
      <c r="AP294" s="64" t="str">
        <f>EnglishNumber(Q294)</f>
        <v>one hundred</v>
      </c>
      <c r="AQ294" s="64" t="str">
        <f>FctZahl_In_Worten(Q294)</f>
        <v>einhundert</v>
      </c>
      <c r="AR294" s="64" t="str">
        <f>FctZahl_In_Worten(R294)</f>
        <v>eintausend</v>
      </c>
      <c r="AS294" s="64" t="str">
        <f>EnglishNumber(V294)</f>
        <v>zero</v>
      </c>
      <c r="AT294" s="64" t="str">
        <f>EnglishNumber(W294)</f>
        <v>zero</v>
      </c>
      <c r="AU294" s="64" t="str">
        <f t="shared" si="183"/>
        <v>For</v>
      </c>
      <c r="AV294" s="49" t="str">
        <f t="shared" ref="AV294:AV322" si="216">IF(AH294="DNI","",IF((COUNTA(E294,G294))=1,CONCATENATE(E294,", ",F294),IF(COUNTA(E294,G294)=2,CONCATENATE(E294,", ",F294," and ",G294,", ",H294),"Error, there is a problem with representatives or their titles")))</f>
        <v>Sascha Bee, Geschäftsführer</v>
      </c>
      <c r="AW294" s="65" t="str">
        <f t="shared" si="184"/>
        <v>DE_145347837_CPA_EN</v>
      </c>
      <c r="AX294" s="65" t="str">
        <f t="shared" si="185"/>
        <v>DE_145347837_DoT_EN</v>
      </c>
      <c r="AY294" s="65" t="str">
        <f t="shared" si="186"/>
        <v>DE_145347837_Dis_EN</v>
      </c>
      <c r="AZ294" s="65" t="str">
        <f t="shared" si="187"/>
        <v>DE_145347837_CPA_DE</v>
      </c>
      <c r="BA294" s="65" t="str">
        <f t="shared" si="188"/>
        <v>DE_145347837_DoT_DE</v>
      </c>
      <c r="BB294" s="65" t="str">
        <f t="shared" si="189"/>
        <v>DE_145347837_CPA_ES</v>
      </c>
      <c r="BC294" s="215" t="str">
        <f t="shared" si="190"/>
        <v>DE_145347837_DoT_ES</v>
      </c>
      <c r="BD294" s="65" t="str">
        <f t="shared" si="191"/>
        <v>Getränke Bee GmbH</v>
      </c>
      <c r="BE294" s="64" t="str">
        <f>VLOOKUP(C294,aux!$A$1:$B$260,2,FALSE)</f>
        <v>Germany</v>
      </c>
      <c r="BF294" s="64" t="str">
        <f>VLOOKUP(C294,aux!$A$1:$C$260,3,FALSE)</f>
        <v>Deutschland</v>
      </c>
      <c r="BG294" s="66" t="str">
        <f t="shared" si="192"/>
        <v>represented by  Sascha Bee, Geschäftsführer</v>
      </c>
      <c r="BH294" s="66" t="str">
        <f t="shared" si="204"/>
        <v>representado por Sascha Bee, Geschäftsführer</v>
      </c>
      <c r="BI294" s="119">
        <f t="shared" si="215"/>
        <v>1</v>
      </c>
      <c r="BJ294" s="119" t="str">
        <f t="shared" si="213"/>
        <v/>
      </c>
      <c r="BK294" s="119" t="str">
        <f t="shared" si="214"/>
        <v/>
      </c>
      <c r="BL294" s="66" t="str">
        <f t="shared" si="205"/>
        <v/>
      </c>
      <c r="BM294" s="66" t="str">
        <f t="shared" si="206"/>
        <v/>
      </c>
      <c r="BN294" s="66" t="str">
        <f t="shared" si="207"/>
        <v/>
      </c>
      <c r="BO294" s="66" t="str">
        <f t="shared" si="208"/>
        <v/>
      </c>
      <c r="BP294" s="216" t="str">
        <f>VLOOKUP(X294,aux!$G$1:$I$22,3,FALSE)</f>
        <v>cero coma siete dos</v>
      </c>
      <c r="BQ294" s="66" t="str">
        <f t="shared" si="209"/>
        <v>Por</v>
      </c>
      <c r="BR294" s="66" t="str">
        <f>VLOOKUP(C294,aux!$D$1:$E$307,2,FALSE)</f>
        <v>Alemania</v>
      </c>
      <c r="BS294" s="66" t="str">
        <f t="shared" si="210"/>
        <v>Ciento</v>
      </c>
      <c r="BT294" s="66" t="str">
        <f t="shared" si="211"/>
        <v>Cero</v>
      </c>
      <c r="BU294" s="66" t="str">
        <f t="shared" si="212"/>
        <v>Cero</v>
      </c>
      <c r="BV294" s="137"/>
      <c r="BW294" s="51"/>
      <c r="BX294" s="315"/>
      <c r="BY294" s="148"/>
      <c r="BZ294" s="315"/>
      <c r="CA294" s="1112"/>
      <c r="CB294" s="353">
        <v>43059</v>
      </c>
      <c r="CC294" s="805">
        <v>43061</v>
      </c>
      <c r="CD294" s="434"/>
      <c r="CE294" s="353">
        <v>43061</v>
      </c>
      <c r="CF294" s="434"/>
      <c r="CG294" s="353">
        <v>43076</v>
      </c>
      <c r="CH294" s="497"/>
      <c r="CI294" s="155"/>
      <c r="CJ294" s="54"/>
      <c r="CK294" s="54"/>
      <c r="CL294" s="102" t="str">
        <f t="shared" si="194"/>
        <v>Getränke Bee GmbH_ DE_145347837_DOT_DE_2sig</v>
      </c>
      <c r="CM294" s="102" t="str">
        <f t="shared" si="195"/>
        <v>Getränke Bee GmbH_DE_145347837_CPA_DE_2sig</v>
      </c>
      <c r="CN294" s="102" t="str">
        <f t="shared" si="196"/>
        <v>Getränke Bee GmbH_ DE_145347837_DOT_DE_2sig_stamped</v>
      </c>
      <c r="CO294" s="102" t="str">
        <f t="shared" si="197"/>
        <v>Getränke Bee GmbH_DE_145347837_DOT_DE_o</v>
      </c>
      <c r="CP294" s="102" t="str">
        <f t="shared" si="198"/>
        <v>Getränke Bee GmbH_DE_145347837_DOT_DE_o_stamped</v>
      </c>
      <c r="CQ294" s="102" t="str">
        <f t="shared" si="199"/>
        <v>Getränke Bee GmbH_DE_145347837_powers</v>
      </c>
      <c r="CR294" s="54"/>
      <c r="CS294" s="54"/>
      <c r="CT294" s="54"/>
      <c r="CU294" s="148">
        <f t="shared" si="179"/>
        <v>0</v>
      </c>
      <c r="CV294" s="54"/>
      <c r="CW294" s="54"/>
      <c r="CX294" s="152" t="s">
        <v>2233</v>
      </c>
      <c r="CY294" s="159" t="s">
        <v>2233</v>
      </c>
      <c r="CZ294" s="159" t="s">
        <v>2233</v>
      </c>
      <c r="DA294" s="322" t="s">
        <v>2233</v>
      </c>
      <c r="DB294" s="322" t="s">
        <v>2233</v>
      </c>
      <c r="DC294" s="159" t="s">
        <v>2233</v>
      </c>
      <c r="DD294" s="159" t="s">
        <v>2233</v>
      </c>
      <c r="DE294" s="322" t="s">
        <v>2233</v>
      </c>
      <c r="DF294" s="322" t="s">
        <v>2233</v>
      </c>
      <c r="DG294" s="120" t="s">
        <v>2233</v>
      </c>
      <c r="DH294" s="120" t="s">
        <v>2233</v>
      </c>
      <c r="DI294" s="120" t="s">
        <v>2233</v>
      </c>
      <c r="DJ294" s="322" t="s">
        <v>2233</v>
      </c>
      <c r="DK294" s="322"/>
      <c r="DL294" s="120" t="s">
        <v>2233</v>
      </c>
      <c r="DM294" s="322" t="s">
        <v>2233</v>
      </c>
      <c r="DN294" s="159" t="s">
        <v>2233</v>
      </c>
      <c r="DO294" s="322" t="s">
        <v>2233</v>
      </c>
      <c r="DP294" s="468" t="s">
        <v>2233</v>
      </c>
      <c r="DQ294" s="970"/>
      <c r="DR294" s="504"/>
      <c r="DS294" s="521"/>
      <c r="DT294" s="88"/>
      <c r="DU294" s="168"/>
      <c r="DV294" s="168"/>
      <c r="DW294" s="168"/>
      <c r="DX294" s="168"/>
      <c r="DY294" s="168"/>
      <c r="DZ294" s="168"/>
      <c r="EA294" s="359" t="str">
        <f t="shared" si="200"/>
        <v>261</v>
      </c>
      <c r="EB294" s="359">
        <v>261</v>
      </c>
      <c r="EC294" s="88"/>
      <c r="ED294" s="88"/>
      <c r="EE294" s="88" t="e">
        <f>IF(CX293=#REF!,"gleich","ungleich")</f>
        <v>#REF!</v>
      </c>
      <c r="EF294" s="186" t="s">
        <v>3435</v>
      </c>
      <c r="EG294" s="186" t="s">
        <v>3401</v>
      </c>
      <c r="EH294" s="186" t="s">
        <v>3485</v>
      </c>
      <c r="EI294" s="186" t="s">
        <v>3544</v>
      </c>
      <c r="EJ294" s="186" t="s">
        <v>3545</v>
      </c>
      <c r="EK294" s="186">
        <v>0</v>
      </c>
      <c r="EL294" s="186" t="s">
        <v>3546</v>
      </c>
      <c r="EM294" s="173">
        <v>73733</v>
      </c>
      <c r="EN294" s="173">
        <v>0</v>
      </c>
      <c r="EO294" s="173">
        <v>0</v>
      </c>
      <c r="EP294" s="498" t="s">
        <v>3547</v>
      </c>
      <c r="EQ294" s="258" t="s">
        <v>6086</v>
      </c>
      <c r="ER294" s="182" t="s">
        <v>6137</v>
      </c>
      <c r="ES294" s="201"/>
      <c r="ET294" s="108"/>
      <c r="EU294" s="182" t="str">
        <f t="shared" si="201"/>
        <v>Getränke Bee GmbH, DE_145347837_sinv.pdf</v>
      </c>
    </row>
    <row r="295" spans="1:172" ht="63.75">
      <c r="A295" s="1010" t="s">
        <v>3403</v>
      </c>
      <c r="B295" s="694" t="s">
        <v>4793</v>
      </c>
      <c r="C295" s="338" t="s">
        <v>898</v>
      </c>
      <c r="D295" s="201" t="s">
        <v>3445</v>
      </c>
      <c r="E295" s="190" t="s">
        <v>3487</v>
      </c>
      <c r="F295" s="258" t="s">
        <v>3477</v>
      </c>
      <c r="G295" s="258"/>
      <c r="H295" s="258"/>
      <c r="I295" s="258"/>
      <c r="J295" s="182"/>
      <c r="K295" s="190" t="s">
        <v>3553</v>
      </c>
      <c r="L295" s="571" t="s">
        <v>3666</v>
      </c>
      <c r="M295" s="201"/>
      <c r="N295" s="849"/>
      <c r="O295" s="182"/>
      <c r="P295" s="126">
        <v>8</v>
      </c>
      <c r="Q295" s="539">
        <v>100</v>
      </c>
      <c r="R295" s="540">
        <v>1600</v>
      </c>
      <c r="S295" s="338"/>
      <c r="T295" s="100"/>
      <c r="U295" s="100"/>
      <c r="V295" s="425">
        <v>0</v>
      </c>
      <c r="W295" s="425">
        <v>0</v>
      </c>
      <c r="X295" s="919">
        <v>0.72</v>
      </c>
      <c r="Y295" s="425">
        <v>2.5</v>
      </c>
      <c r="Z295" s="101"/>
      <c r="AA295" s="101"/>
      <c r="AB295" s="188" t="s">
        <v>4402</v>
      </c>
      <c r="AC295" s="13" t="s">
        <v>898</v>
      </c>
      <c r="AD295" s="811" t="s">
        <v>5691</v>
      </c>
      <c r="AE295" s="723">
        <v>43082</v>
      </c>
      <c r="AG295" s="419"/>
      <c r="AH295" s="927" t="s">
        <v>896</v>
      </c>
      <c r="AI295" s="63" t="s">
        <v>5763</v>
      </c>
      <c r="AJ295" s="63" t="str">
        <f t="shared" si="203"/>
        <v>NO</v>
      </c>
      <c r="AK295" s="64" t="str">
        <f>VLOOKUP(X295,aux!$G$1:$I$22,2,FALSE)</f>
        <v>zero point seven two</v>
      </c>
      <c r="AL295" s="64" t="str">
        <f>VLOOKUP(X295,aux!$G$1:$J$22,4,FALSE)</f>
        <v>null komma sieben zwei</v>
      </c>
      <c r="AM295" s="214">
        <f t="shared" si="182"/>
        <v>72</v>
      </c>
      <c r="AN295" s="214" t="str">
        <f>IF(INT(AM295)=AM295,EnglishNumber(AM295), _xlfn.CONCAT(EnglishNumber(INT(AM295)), " point ", EnglishNumber(ROUND(INT((AM295 - INT(AM295)) * 10),  0)), " ", EnglishNumber(ROUND((AM295 - INT(AM295))*100 - (INT((AM295-INT(AM295))*10)*10), 0))))</f>
        <v>seventy-two</v>
      </c>
      <c r="AO295" s="214" t="str">
        <f>IF(INT(AM295)=AM295,FctZahl_In_Worten(AM295), _xlfn.CONCAT(FctZahl_In_Worten(INT(AM295)), " komma ", FctZahl_In_Worten(ROUND(INT((AM295 - INT(AM295)) * 10),  0)), " ", FctZahl_In_Worten(ROUND((AM295 - INT(AM295))*100 - (INT((AM295-INT(AM295))*10)*10), 0))))</f>
        <v>zweiundsiebzig</v>
      </c>
      <c r="AP295" s="64" t="str">
        <f>EnglishNumber(Q295)</f>
        <v>one hundred</v>
      </c>
      <c r="AQ295" s="64" t="str">
        <f>FctZahl_In_Worten(Q295)</f>
        <v>einhundert</v>
      </c>
      <c r="AR295" s="64" t="str">
        <f>FctZahl_In_Worten(R295)</f>
        <v>eintausendsechshundert</v>
      </c>
      <c r="AS295" s="64" t="str">
        <f>EnglishNumber(V295)</f>
        <v>zero</v>
      </c>
      <c r="AT295" s="64" t="str">
        <f>EnglishNumber(W295)</f>
        <v>zero</v>
      </c>
      <c r="AU295" s="64" t="str">
        <f t="shared" si="183"/>
        <v>For</v>
      </c>
      <c r="AV295" s="49" t="str">
        <f t="shared" si="216"/>
        <v>Martin Dreyer, Inhaber</v>
      </c>
      <c r="AW295" s="65" t="str">
        <f t="shared" si="184"/>
        <v>DE_209899378_CPA_EN</v>
      </c>
      <c r="AX295" s="65" t="str">
        <f t="shared" si="185"/>
        <v>DE_209899378_DoT_EN</v>
      </c>
      <c r="AY295" s="65" t="str">
        <f t="shared" si="186"/>
        <v>DE_209899378_Dis_EN</v>
      </c>
      <c r="AZ295" s="65" t="str">
        <f t="shared" si="187"/>
        <v>DE_209899378_CPA_DE</v>
      </c>
      <c r="BA295" s="65" t="str">
        <f t="shared" si="188"/>
        <v>DE_209899378_DoT_DE</v>
      </c>
      <c r="BB295" s="65" t="str">
        <f t="shared" si="189"/>
        <v>DE_209899378_CPA_ES</v>
      </c>
      <c r="BC295" s="215" t="str">
        <f t="shared" si="190"/>
        <v>DE_209899378_DoT_ES</v>
      </c>
      <c r="BD295" s="65" t="str">
        <f t="shared" si="191"/>
        <v>Getränke Dreyer e K</v>
      </c>
      <c r="BE295" s="64" t="str">
        <f>VLOOKUP(C295,aux!$A$1:$B$260,2,FALSE)</f>
        <v>Germany</v>
      </c>
      <c r="BF295" s="64" t="str">
        <f>VLOOKUP(C295,aux!$A$1:$C$260,3,FALSE)</f>
        <v>Deutschland</v>
      </c>
      <c r="BG295" s="66" t="str">
        <f t="shared" si="192"/>
        <v>represented by  Martin Dreyer, Inhaber</v>
      </c>
      <c r="BH295" s="66" t="str">
        <f t="shared" si="204"/>
        <v>representado por Martin Dreyer, Inhaber</v>
      </c>
      <c r="BI295" s="119">
        <f t="shared" si="215"/>
        <v>1</v>
      </c>
      <c r="BJ295" s="119" t="str">
        <f t="shared" si="213"/>
        <v/>
      </c>
      <c r="BK295" s="119" t="str">
        <f t="shared" si="214"/>
        <v/>
      </c>
      <c r="BL295" s="66" t="str">
        <f t="shared" si="205"/>
        <v/>
      </c>
      <c r="BM295" s="66" t="str">
        <f t="shared" si="206"/>
        <v/>
      </c>
      <c r="BN295" s="66" t="str">
        <f t="shared" si="207"/>
        <v/>
      </c>
      <c r="BO295" s="66" t="str">
        <f t="shared" si="208"/>
        <v/>
      </c>
      <c r="BP295" s="216" t="str">
        <f>VLOOKUP(X295,aux!$G$1:$I$22,3,FALSE)</f>
        <v>cero coma siete dos</v>
      </c>
      <c r="BQ295" s="66" t="str">
        <f t="shared" si="209"/>
        <v>Por</v>
      </c>
      <c r="BR295" s="66" t="str">
        <f>VLOOKUP(C295,aux!$D$1:$E$307,2,FALSE)</f>
        <v>Alemania</v>
      </c>
      <c r="BS295" s="66" t="str">
        <f t="shared" si="210"/>
        <v>Ciento</v>
      </c>
      <c r="BT295" s="66" t="str">
        <f t="shared" si="211"/>
        <v>Cero</v>
      </c>
      <c r="BU295" s="66" t="str">
        <f t="shared" si="212"/>
        <v>Cero</v>
      </c>
      <c r="BV295" s="137"/>
      <c r="BW295" s="51"/>
      <c r="BX295" s="315"/>
      <c r="BY295" s="148"/>
      <c r="BZ295" s="315"/>
      <c r="CA295" s="1112"/>
      <c r="CB295" s="353">
        <v>43059</v>
      </c>
      <c r="CC295" s="805">
        <v>43062</v>
      </c>
      <c r="CD295" s="434"/>
      <c r="CE295" s="353">
        <v>43062</v>
      </c>
      <c r="CF295" s="434"/>
      <c r="CG295" s="805">
        <v>43076</v>
      </c>
      <c r="CH295" s="497"/>
      <c r="CI295" s="155"/>
      <c r="CJ295" s="54"/>
      <c r="CK295" s="54"/>
      <c r="CL295" s="102" t="str">
        <f t="shared" si="194"/>
        <v>Getränke Dreyer e K_ DE_209899378_DOT_DE_2sig</v>
      </c>
      <c r="CM295" s="102" t="str">
        <f t="shared" si="195"/>
        <v>Getränke Dreyer e K_DE_209899378_CPA_DE_2sig</v>
      </c>
      <c r="CN295" s="102" t="str">
        <f t="shared" si="196"/>
        <v>Getränke Dreyer e K_ DE_209899378_DOT_DE_2sig_stamped</v>
      </c>
      <c r="CO295" s="102" t="str">
        <f t="shared" si="197"/>
        <v>Getränke Dreyer e K_DE_209899378_DOT_DE_o</v>
      </c>
      <c r="CP295" s="102" t="str">
        <f t="shared" si="198"/>
        <v>Getränke Dreyer e K_DE_209899378_DOT_DE_o_stamped</v>
      </c>
      <c r="CQ295" s="102" t="str">
        <f t="shared" si="199"/>
        <v>Getränke Dreyer e K_DE_209899378_powers</v>
      </c>
      <c r="CR295" s="54"/>
      <c r="CS295" s="54"/>
      <c r="CT295" s="54"/>
      <c r="CU295" s="148">
        <f t="shared" si="179"/>
        <v>0</v>
      </c>
      <c r="CV295" s="54"/>
      <c r="CW295" s="54"/>
      <c r="CX295" s="154"/>
      <c r="CY295" s="160"/>
      <c r="CZ295" s="160"/>
      <c r="DA295" s="321"/>
      <c r="DB295" s="321"/>
      <c r="DC295" s="160"/>
      <c r="DD295" s="160"/>
      <c r="DE295" s="321"/>
      <c r="DF295" s="321"/>
      <c r="DG295" s="54"/>
      <c r="DH295" s="54"/>
      <c r="DI295" s="54"/>
      <c r="DJ295" s="321"/>
      <c r="DK295" s="321"/>
      <c r="DL295" s="54"/>
      <c r="DM295" s="321"/>
      <c r="DN295" s="160"/>
      <c r="DO295" s="321"/>
      <c r="DP295" s="963"/>
      <c r="DQ295" s="974"/>
      <c r="DR295" s="507"/>
      <c r="DS295" s="521"/>
      <c r="DT295" s="88"/>
      <c r="DU295" s="168"/>
      <c r="DV295" s="168"/>
      <c r="DW295" s="168"/>
      <c r="DX295" s="168"/>
      <c r="DY295" s="168"/>
      <c r="DZ295" s="168"/>
      <c r="EA295" s="359" t="str">
        <f t="shared" si="200"/>
        <v>262</v>
      </c>
      <c r="EB295" s="359">
        <v>262</v>
      </c>
      <c r="EC295" s="88"/>
      <c r="ED295" s="88"/>
      <c r="EE295" s="88" t="e">
        <f>IF(CX294=#REF!,"gleich","ungleich")</f>
        <v>#REF!</v>
      </c>
      <c r="EF295" s="186" t="s">
        <v>3435</v>
      </c>
      <c r="EG295" s="186" t="s">
        <v>3403</v>
      </c>
      <c r="EH295" s="186" t="s">
        <v>3487</v>
      </c>
      <c r="EI295" s="186" t="s">
        <v>3551</v>
      </c>
      <c r="EJ295" s="186">
        <v>5</v>
      </c>
      <c r="EK295" s="186">
        <v>0</v>
      </c>
      <c r="EL295" s="186" t="s">
        <v>3552</v>
      </c>
      <c r="EM295" s="173">
        <v>48153</v>
      </c>
      <c r="EN295" s="173">
        <v>0</v>
      </c>
      <c r="EO295" s="173">
        <v>0</v>
      </c>
      <c r="EP295" s="950" t="s">
        <v>3553</v>
      </c>
      <c r="EQ295" s="390" t="s">
        <v>6160</v>
      </c>
      <c r="ER295" s="390" t="s">
        <v>6160</v>
      </c>
      <c r="ES295" s="201"/>
      <c r="ET295" s="108"/>
      <c r="EU295" s="182" t="str">
        <f t="shared" si="201"/>
        <v>Getränke Dreyer e. K., DE_209899378_sinv.pdf</v>
      </c>
    </row>
    <row r="296" spans="1:172" ht="63.75">
      <c r="A296" s="1010" t="s">
        <v>3404</v>
      </c>
      <c r="B296" s="694" t="s">
        <v>4794</v>
      </c>
      <c r="C296" s="338" t="s">
        <v>898</v>
      </c>
      <c r="D296" s="201" t="s">
        <v>3446</v>
      </c>
      <c r="E296" s="190" t="s">
        <v>3488</v>
      </c>
      <c r="F296" s="258" t="s">
        <v>3477</v>
      </c>
      <c r="G296" s="258"/>
      <c r="H296" s="258"/>
      <c r="I296" s="258"/>
      <c r="J296" s="182"/>
      <c r="K296" s="190" t="s">
        <v>3558</v>
      </c>
      <c r="L296" s="571" t="s">
        <v>3667</v>
      </c>
      <c r="M296" s="201"/>
      <c r="N296" s="849"/>
      <c r="O296" s="182"/>
      <c r="P296" s="126">
        <v>2</v>
      </c>
      <c r="Q296" s="539">
        <v>100</v>
      </c>
      <c r="R296" s="540">
        <v>400</v>
      </c>
      <c r="S296" s="338"/>
      <c r="T296" s="100"/>
      <c r="U296" s="100"/>
      <c r="V296" s="425">
        <v>0</v>
      </c>
      <c r="W296" s="425">
        <v>0</v>
      </c>
      <c r="X296" s="919">
        <v>0.72</v>
      </c>
      <c r="Y296" s="425">
        <v>2.5</v>
      </c>
      <c r="Z296" s="101"/>
      <c r="AA296" s="101"/>
      <c r="AB296" s="188" t="s">
        <v>4402</v>
      </c>
      <c r="AC296" s="13" t="s">
        <v>898</v>
      </c>
      <c r="AD296" s="811" t="s">
        <v>5691</v>
      </c>
      <c r="AE296" s="723">
        <v>43082</v>
      </c>
      <c r="AG296" s="419"/>
      <c r="AH296" s="927" t="s">
        <v>896</v>
      </c>
      <c r="AI296" s="63" t="s">
        <v>5763</v>
      </c>
      <c r="AJ296" s="63" t="str">
        <f t="shared" si="203"/>
        <v>NO</v>
      </c>
      <c r="AK296" s="64" t="str">
        <f>VLOOKUP(X296,aux!$G$1:$I$22,2,FALSE)</f>
        <v>zero point seven two</v>
      </c>
      <c r="AL296" s="64" t="str">
        <f>VLOOKUP(X296,aux!$G$1:$J$22,4,FALSE)</f>
        <v>null komma sieben zwei</v>
      </c>
      <c r="AM296" s="214">
        <f t="shared" si="182"/>
        <v>72</v>
      </c>
      <c r="AN296" s="214" t="str">
        <f>IF(INT(AM296)=AM296,EnglishNumber(AM296), _xlfn.CONCAT(EnglishNumber(INT(AM296)), " point ", EnglishNumber(ROUND(INT((AM296 - INT(AM296)) * 10),  0)), " ", EnglishNumber(ROUND((AM296 - INT(AM296))*100 - (INT((AM296-INT(AM296))*10)*10), 0))))</f>
        <v>seventy-two</v>
      </c>
      <c r="AO296" s="214" t="str">
        <f>IF(INT(AM296)=AM296,FctZahl_In_Worten(AM296), _xlfn.CONCAT(FctZahl_In_Worten(INT(AM296)), " komma ", FctZahl_In_Worten(ROUND(INT((AM296 - INT(AM296)) * 10),  0)), " ", FctZahl_In_Worten(ROUND((AM296 - INT(AM296))*100 - (INT((AM296-INT(AM296))*10)*10), 0))))</f>
        <v>zweiundsiebzig</v>
      </c>
      <c r="AP296" s="64" t="str">
        <f>EnglishNumber(Q296)</f>
        <v>one hundred</v>
      </c>
      <c r="AQ296" s="64" t="str">
        <f>FctZahl_In_Worten(Q296)</f>
        <v>einhundert</v>
      </c>
      <c r="AR296" s="64" t="str">
        <f>FctZahl_In_Worten(R296)</f>
        <v>vierhundert</v>
      </c>
      <c r="AS296" s="64" t="str">
        <f>EnglishNumber(V296)</f>
        <v>zero</v>
      </c>
      <c r="AT296" s="64" t="str">
        <f>EnglishNumber(W296)</f>
        <v>zero</v>
      </c>
      <c r="AU296" s="64" t="str">
        <f t="shared" si="183"/>
        <v>For</v>
      </c>
      <c r="AV296" s="49" t="str">
        <f t="shared" si="216"/>
        <v>Jan Friebel, Inhaber</v>
      </c>
      <c r="AW296" s="65" t="str">
        <f t="shared" si="184"/>
        <v>DE_140474169_CPA_EN</v>
      </c>
      <c r="AX296" s="65" t="str">
        <f t="shared" si="185"/>
        <v>DE_140474169_DoT_EN</v>
      </c>
      <c r="AY296" s="65" t="str">
        <f t="shared" si="186"/>
        <v>DE_140474169_Dis_EN</v>
      </c>
      <c r="AZ296" s="65" t="str">
        <f t="shared" si="187"/>
        <v>DE_140474169_CPA_DE</v>
      </c>
      <c r="BA296" s="65" t="str">
        <f t="shared" si="188"/>
        <v>DE_140474169_DoT_DE</v>
      </c>
      <c r="BB296" s="65" t="str">
        <f t="shared" si="189"/>
        <v>DE_140474169_CPA_ES</v>
      </c>
      <c r="BC296" s="215" t="str">
        <f t="shared" si="190"/>
        <v>DE_140474169_DoT_ES</v>
      </c>
      <c r="BD296" s="65" t="str">
        <f t="shared" si="191"/>
        <v>Getränke Friebel eK</v>
      </c>
      <c r="BE296" s="64" t="str">
        <f>VLOOKUP(C296,aux!$A$1:$B$260,2,FALSE)</f>
        <v>Germany</v>
      </c>
      <c r="BF296" s="64" t="str">
        <f>VLOOKUP(C296,aux!$A$1:$C$260,3,FALSE)</f>
        <v>Deutschland</v>
      </c>
      <c r="BG296" s="66" t="str">
        <f t="shared" si="192"/>
        <v>represented by  Jan Friebel, Inhaber</v>
      </c>
      <c r="BH296" s="66" t="str">
        <f t="shared" si="204"/>
        <v>representado por Jan Friebel, Inhaber</v>
      </c>
      <c r="BI296" s="119">
        <f t="shared" si="215"/>
        <v>1</v>
      </c>
      <c r="BJ296" s="119" t="str">
        <f t="shared" si="213"/>
        <v/>
      </c>
      <c r="BK296" s="119" t="str">
        <f t="shared" si="214"/>
        <v/>
      </c>
      <c r="BL296" s="66" t="str">
        <f t="shared" si="205"/>
        <v/>
      </c>
      <c r="BM296" s="66" t="str">
        <f t="shared" si="206"/>
        <v/>
      </c>
      <c r="BN296" s="66" t="str">
        <f t="shared" si="207"/>
        <v/>
      </c>
      <c r="BO296" s="66" t="str">
        <f t="shared" si="208"/>
        <v/>
      </c>
      <c r="BP296" s="216" t="str">
        <f>VLOOKUP(X296,aux!$G$1:$I$22,3,FALSE)</f>
        <v>cero coma siete dos</v>
      </c>
      <c r="BQ296" s="66" t="str">
        <f t="shared" si="209"/>
        <v>Por</v>
      </c>
      <c r="BR296" s="66" t="str">
        <f>VLOOKUP(C296,aux!$D$1:$E$307,2,FALSE)</f>
        <v>Alemania</v>
      </c>
      <c r="BS296" s="66" t="str">
        <f t="shared" si="210"/>
        <v>Ciento</v>
      </c>
      <c r="BT296" s="66" t="str">
        <f t="shared" si="211"/>
        <v>Cero</v>
      </c>
      <c r="BU296" s="66" t="str">
        <f t="shared" si="212"/>
        <v>Cero</v>
      </c>
      <c r="BV296" s="137"/>
      <c r="BW296" s="51"/>
      <c r="BX296" s="315"/>
      <c r="BY296" s="148"/>
      <c r="BZ296" s="315"/>
      <c r="CA296" s="1112"/>
      <c r="CB296" s="805">
        <v>43059</v>
      </c>
      <c r="CC296" s="889">
        <v>43067</v>
      </c>
      <c r="CD296" s="434"/>
      <c r="CE296" s="889">
        <v>43067</v>
      </c>
      <c r="CF296" s="434"/>
      <c r="CG296" s="805">
        <v>43076</v>
      </c>
      <c r="CH296" s="497"/>
      <c r="CI296" s="155"/>
      <c r="CJ296" s="54"/>
      <c r="CK296" s="54"/>
      <c r="CL296" s="102" t="str">
        <f t="shared" si="194"/>
        <v>Getränke Friebel eK_ DE_140474169_DOT_DE_2sig</v>
      </c>
      <c r="CM296" s="102" t="str">
        <f t="shared" si="195"/>
        <v>Getränke Friebel eK_DE_140474169_CPA_DE_2sig</v>
      </c>
      <c r="CN296" s="102" t="str">
        <f t="shared" si="196"/>
        <v>Getränke Friebel eK_ DE_140474169_DOT_DE_2sig_stamped</v>
      </c>
      <c r="CO296" s="102" t="str">
        <f t="shared" si="197"/>
        <v>Getränke Friebel eK_DE_140474169_DOT_DE_o</v>
      </c>
      <c r="CP296" s="102" t="str">
        <f t="shared" si="198"/>
        <v>Getränke Friebel eK_DE_140474169_DOT_DE_o_stamped</v>
      </c>
      <c r="CQ296" s="102" t="str">
        <f t="shared" si="199"/>
        <v>Getränke Friebel eK_DE_140474169_powers</v>
      </c>
      <c r="CR296" s="54"/>
      <c r="CS296" s="54"/>
      <c r="CT296" s="54"/>
      <c r="CU296" s="148">
        <f t="shared" si="179"/>
        <v>0</v>
      </c>
      <c r="CV296" s="54"/>
      <c r="CW296" s="54"/>
      <c r="CX296" s="154"/>
      <c r="CY296" s="160"/>
      <c r="CZ296" s="160"/>
      <c r="DA296" s="321"/>
      <c r="DB296" s="321"/>
      <c r="DC296" s="160"/>
      <c r="DD296" s="160"/>
      <c r="DE296" s="321"/>
      <c r="DF296" s="321"/>
      <c r="DG296" s="54"/>
      <c r="DH296" s="54"/>
      <c r="DI296" s="54"/>
      <c r="DJ296" s="321"/>
      <c r="DK296" s="321"/>
      <c r="DL296" s="54"/>
      <c r="DM296" s="321"/>
      <c r="DN296" s="160"/>
      <c r="DO296" s="321"/>
      <c r="DP296" s="963"/>
      <c r="DQ296" s="974"/>
      <c r="DR296" s="507"/>
      <c r="DS296" s="521"/>
      <c r="DT296" s="88"/>
      <c r="DU296" s="168"/>
      <c r="DV296" s="168"/>
      <c r="DW296" s="168"/>
      <c r="DX296" s="168"/>
      <c r="DY296" s="168"/>
      <c r="DZ296" s="168"/>
      <c r="EA296" s="359" t="str">
        <f t="shared" si="200"/>
        <v>263</v>
      </c>
      <c r="EB296" s="359">
        <v>263</v>
      </c>
      <c r="EC296" s="88"/>
      <c r="ED296" s="88"/>
      <c r="EE296" s="88" t="e">
        <f>IF(CX295=#REF!,"gleich","ungleich")</f>
        <v>#REF!</v>
      </c>
      <c r="EF296" s="186" t="s">
        <v>3435</v>
      </c>
      <c r="EG296" s="186" t="s">
        <v>3404</v>
      </c>
      <c r="EH296" s="186" t="s">
        <v>3488</v>
      </c>
      <c r="EI296" s="186" t="s">
        <v>3554</v>
      </c>
      <c r="EJ296" s="186" t="s">
        <v>3555</v>
      </c>
      <c r="EK296" s="186">
        <v>0</v>
      </c>
      <c r="EL296" s="186" t="s">
        <v>3556</v>
      </c>
      <c r="EM296" s="173" t="s">
        <v>3557</v>
      </c>
      <c r="EN296" s="173">
        <v>0</v>
      </c>
      <c r="EO296" s="173">
        <v>0</v>
      </c>
      <c r="EP296" s="498" t="s">
        <v>3558</v>
      </c>
      <c r="EQ296" s="390" t="s">
        <v>6160</v>
      </c>
      <c r="ER296" s="390" t="s">
        <v>6160</v>
      </c>
      <c r="ES296" s="201"/>
      <c r="ET296" s="108"/>
      <c r="EU296" s="182" t="str">
        <f t="shared" si="201"/>
        <v>Getränke Friebel e.K., DE_140474169_sinv.pdf</v>
      </c>
    </row>
    <row r="297" spans="1:172" ht="63.75">
      <c r="A297" s="1010" t="s">
        <v>3405</v>
      </c>
      <c r="B297" s="694" t="s">
        <v>4795</v>
      </c>
      <c r="C297" s="338" t="s">
        <v>898</v>
      </c>
      <c r="D297" s="201" t="s">
        <v>3447</v>
      </c>
      <c r="E297" s="190" t="s">
        <v>3489</v>
      </c>
      <c r="F297" s="258" t="s">
        <v>899</v>
      </c>
      <c r="G297" s="258"/>
      <c r="H297" s="258"/>
      <c r="I297" s="258"/>
      <c r="J297" s="182"/>
      <c r="K297" s="190" t="s">
        <v>3561</v>
      </c>
      <c r="L297" s="571" t="s">
        <v>3668</v>
      </c>
      <c r="M297" s="201"/>
      <c r="N297" s="849"/>
      <c r="O297" s="182"/>
      <c r="P297" s="126">
        <v>14</v>
      </c>
      <c r="Q297" s="539">
        <v>100</v>
      </c>
      <c r="R297" s="540">
        <v>700</v>
      </c>
      <c r="S297" s="338"/>
      <c r="T297" s="100"/>
      <c r="U297" s="100"/>
      <c r="V297" s="425">
        <v>0</v>
      </c>
      <c r="W297" s="425">
        <v>0</v>
      </c>
      <c r="X297" s="919">
        <v>0.72</v>
      </c>
      <c r="Y297" s="425">
        <v>2.5</v>
      </c>
      <c r="Z297" s="101"/>
      <c r="AA297" s="101"/>
      <c r="AB297" s="188" t="s">
        <v>4402</v>
      </c>
      <c r="AC297" s="13" t="s">
        <v>898</v>
      </c>
      <c r="AD297" s="811" t="s">
        <v>5691</v>
      </c>
      <c r="AE297" s="723">
        <v>43082</v>
      </c>
      <c r="AG297" s="419"/>
      <c r="AH297" s="927" t="s">
        <v>896</v>
      </c>
      <c r="AI297" s="63" t="s">
        <v>5763</v>
      </c>
      <c r="AJ297" s="63" t="str">
        <f t="shared" si="203"/>
        <v>NO</v>
      </c>
      <c r="AK297" s="64" t="str">
        <f>VLOOKUP(X297,aux!$G$1:$I$22,2,FALSE)</f>
        <v>zero point seven two</v>
      </c>
      <c r="AL297" s="64" t="str">
        <f>VLOOKUP(X297,aux!$G$1:$J$22,4,FALSE)</f>
        <v>null komma sieben zwei</v>
      </c>
      <c r="AM297" s="214">
        <f t="shared" si="182"/>
        <v>72</v>
      </c>
      <c r="AN297" s="214" t="str">
        <f>IF(INT(AM297)=AM297,EnglishNumber(AM297), _xlfn.CONCAT(EnglishNumber(INT(AM297)), " point ", EnglishNumber(ROUND(INT((AM297 - INT(AM297)) * 10),  0)), " ", EnglishNumber(ROUND((AM297 - INT(AM297))*100 - (INT((AM297-INT(AM297))*10)*10), 0))))</f>
        <v>seventy-two</v>
      </c>
      <c r="AO297" s="214" t="str">
        <f>IF(INT(AM297)=AM297,FctZahl_In_Worten(AM297), _xlfn.CONCAT(FctZahl_In_Worten(INT(AM297)), " komma ", FctZahl_In_Worten(ROUND(INT((AM297 - INT(AM297)) * 10),  0)), " ", FctZahl_In_Worten(ROUND((AM297 - INT(AM297))*100 - (INT((AM297-INT(AM297))*10)*10), 0))))</f>
        <v>zweiundsiebzig</v>
      </c>
      <c r="AP297" s="64" t="str">
        <f>EnglishNumber(Q297)</f>
        <v>one hundred</v>
      </c>
      <c r="AQ297" s="64" t="str">
        <f>FctZahl_In_Worten(Q297)</f>
        <v>einhundert</v>
      </c>
      <c r="AR297" s="64" t="str">
        <f>FctZahl_In_Worten(R297)</f>
        <v>siebenhundert</v>
      </c>
      <c r="AS297" s="64" t="str">
        <f>EnglishNumber(V297)</f>
        <v>zero</v>
      </c>
      <c r="AT297" s="64" t="str">
        <f>EnglishNumber(W297)</f>
        <v>zero</v>
      </c>
      <c r="AU297" s="64" t="str">
        <f t="shared" si="183"/>
        <v>For</v>
      </c>
      <c r="AV297" s="49" t="str">
        <f t="shared" si="216"/>
        <v>Norbert Göbel, Geschäftsführer</v>
      </c>
      <c r="AW297" s="65" t="str">
        <f t="shared" si="184"/>
        <v>DE_157713413_CPA_EN</v>
      </c>
      <c r="AX297" s="65" t="str">
        <f t="shared" si="185"/>
        <v>DE_157713413_DoT_EN</v>
      </c>
      <c r="AY297" s="65" t="str">
        <f t="shared" si="186"/>
        <v>DE_157713413_Dis_EN</v>
      </c>
      <c r="AZ297" s="65" t="str">
        <f t="shared" si="187"/>
        <v>DE_157713413_CPA_DE</v>
      </c>
      <c r="BA297" s="65" t="str">
        <f t="shared" si="188"/>
        <v>DE_157713413_DoT_DE</v>
      </c>
      <c r="BB297" s="65" t="str">
        <f t="shared" si="189"/>
        <v>DE_157713413_CPA_ES</v>
      </c>
      <c r="BC297" s="215" t="str">
        <f t="shared" si="190"/>
        <v>DE_157713413_DoT_ES</v>
      </c>
      <c r="BD297" s="65" t="str">
        <f t="shared" si="191"/>
        <v>Getränke Göbel GmbH</v>
      </c>
      <c r="BE297" s="64" t="str">
        <f>VLOOKUP(C297,aux!$A$1:$B$260,2,FALSE)</f>
        <v>Germany</v>
      </c>
      <c r="BF297" s="64" t="str">
        <f>VLOOKUP(C297,aux!$A$1:$C$260,3,FALSE)</f>
        <v>Deutschland</v>
      </c>
      <c r="BG297" s="66" t="str">
        <f t="shared" si="192"/>
        <v>represented by  Norbert Göbel, Geschäftsführer</v>
      </c>
      <c r="BH297" s="66" t="str">
        <f t="shared" si="204"/>
        <v>representado por Norbert Göbel, Geschäftsführer</v>
      </c>
      <c r="BI297" s="119">
        <f t="shared" si="215"/>
        <v>1</v>
      </c>
      <c r="BJ297" s="119" t="str">
        <f t="shared" si="213"/>
        <v/>
      </c>
      <c r="BK297" s="119" t="str">
        <f t="shared" si="214"/>
        <v/>
      </c>
      <c r="BL297" s="66" t="str">
        <f t="shared" si="205"/>
        <v/>
      </c>
      <c r="BM297" s="66" t="str">
        <f t="shared" si="206"/>
        <v/>
      </c>
      <c r="BN297" s="66" t="str">
        <f t="shared" si="207"/>
        <v/>
      </c>
      <c r="BO297" s="66" t="str">
        <f t="shared" si="208"/>
        <v/>
      </c>
      <c r="BP297" s="216" t="str">
        <f>VLOOKUP(X297,aux!$G$1:$I$22,3,FALSE)</f>
        <v>cero coma siete dos</v>
      </c>
      <c r="BQ297" s="66" t="str">
        <f t="shared" si="209"/>
        <v>Por</v>
      </c>
      <c r="BR297" s="66" t="str">
        <f>VLOOKUP(C297,aux!$D$1:$E$307,2,FALSE)</f>
        <v>Alemania</v>
      </c>
      <c r="BS297" s="66" t="str">
        <f t="shared" si="210"/>
        <v>Ciento</v>
      </c>
      <c r="BT297" s="66" t="str">
        <f t="shared" si="211"/>
        <v>Cero</v>
      </c>
      <c r="BU297" s="66" t="str">
        <f t="shared" si="212"/>
        <v>Cero</v>
      </c>
      <c r="BV297" s="137"/>
      <c r="BW297" s="51"/>
      <c r="BX297" s="315"/>
      <c r="BY297" s="148"/>
      <c r="BZ297" s="315"/>
      <c r="CA297" s="1112"/>
      <c r="CB297" s="805">
        <v>43059</v>
      </c>
      <c r="CC297" s="805">
        <v>43062</v>
      </c>
      <c r="CD297" s="434"/>
      <c r="CE297" s="805">
        <v>43062</v>
      </c>
      <c r="CF297" s="434"/>
      <c r="CG297" s="805">
        <v>43076</v>
      </c>
      <c r="CH297" s="497"/>
      <c r="CI297" s="155"/>
      <c r="CJ297" s="54"/>
      <c r="CK297" s="54"/>
      <c r="CL297" s="102" t="str">
        <f t="shared" si="194"/>
        <v>Getränke Göbel GmbH_ DE_157713413_DOT_DE_2sig</v>
      </c>
      <c r="CM297" s="102" t="str">
        <f t="shared" si="195"/>
        <v>Getränke Göbel GmbH_DE_157713413_CPA_DE_2sig</v>
      </c>
      <c r="CN297" s="102" t="str">
        <f t="shared" si="196"/>
        <v>Getränke Göbel GmbH_ DE_157713413_DOT_DE_2sig_stamped</v>
      </c>
      <c r="CO297" s="102" t="str">
        <f t="shared" si="197"/>
        <v>Getränke Göbel GmbH_DE_157713413_DOT_DE_o</v>
      </c>
      <c r="CP297" s="102" t="str">
        <f t="shared" si="198"/>
        <v>Getränke Göbel GmbH_DE_157713413_DOT_DE_o_stamped</v>
      </c>
      <c r="CQ297" s="102" t="str">
        <f t="shared" si="199"/>
        <v>Getränke Göbel GmbH_DE_157713413_powers</v>
      </c>
      <c r="CR297" s="54"/>
      <c r="CS297" s="54"/>
      <c r="CT297" s="54"/>
      <c r="CU297" s="148">
        <f t="shared" si="179"/>
        <v>0</v>
      </c>
      <c r="CV297" s="54"/>
      <c r="CW297" s="54"/>
      <c r="CX297" s="154"/>
      <c r="CY297" s="160"/>
      <c r="CZ297" s="160"/>
      <c r="DA297" s="321"/>
      <c r="DB297" s="321"/>
      <c r="DC297" s="160"/>
      <c r="DD297" s="160"/>
      <c r="DE297" s="321"/>
      <c r="DF297" s="321"/>
      <c r="DG297" s="54"/>
      <c r="DH297" s="54"/>
      <c r="DI297" s="54"/>
      <c r="DJ297" s="321"/>
      <c r="DK297" s="321"/>
      <c r="DL297" s="54"/>
      <c r="DM297" s="321"/>
      <c r="DN297" s="160"/>
      <c r="DO297" s="321"/>
      <c r="DP297" s="963"/>
      <c r="DQ297" s="974"/>
      <c r="DR297" s="507"/>
      <c r="DS297" s="521"/>
      <c r="DT297" s="88"/>
      <c r="DU297" s="168"/>
      <c r="DV297" s="168"/>
      <c r="DW297" s="168"/>
      <c r="DX297" s="168"/>
      <c r="DY297" s="168"/>
      <c r="DZ297" s="168"/>
      <c r="EA297" s="359" t="str">
        <f t="shared" si="200"/>
        <v>264</v>
      </c>
      <c r="EB297" s="359">
        <v>264</v>
      </c>
      <c r="EC297" s="88"/>
      <c r="ED297" s="88"/>
      <c r="EE297" s="88" t="e">
        <f>IF(CX296=#REF!,"gleich","ungleich")</f>
        <v>#REF!</v>
      </c>
      <c r="EF297" s="186" t="s">
        <v>3435</v>
      </c>
      <c r="EG297" s="186" t="s">
        <v>3405</v>
      </c>
      <c r="EH297" s="186" t="s">
        <v>3489</v>
      </c>
      <c r="EI297" s="186" t="s">
        <v>3559</v>
      </c>
      <c r="EJ297" s="186" t="s">
        <v>2238</v>
      </c>
      <c r="EK297" s="186">
        <v>0</v>
      </c>
      <c r="EL297" s="186" t="s">
        <v>3560</v>
      </c>
      <c r="EM297" s="173">
        <v>89231</v>
      </c>
      <c r="EN297" s="173">
        <v>0</v>
      </c>
      <c r="EO297" s="173">
        <v>0</v>
      </c>
      <c r="EP297" s="950" t="s">
        <v>3561</v>
      </c>
      <c r="EQ297" s="258" t="s">
        <v>6086</v>
      </c>
      <c r="ER297" s="182" t="s">
        <v>6137</v>
      </c>
      <c r="ES297" s="201"/>
      <c r="ET297" s="108"/>
      <c r="EU297" s="182" t="str">
        <f t="shared" si="201"/>
        <v>Getränke Göbel GmbH, DE_157713413_sinv.pdf</v>
      </c>
      <c r="EV297" s="234"/>
      <c r="EW297" s="234"/>
      <c r="EX297" s="234"/>
      <c r="EY297" s="234"/>
      <c r="EZ297" s="234"/>
      <c r="FA297" s="234"/>
      <c r="FB297" s="234"/>
      <c r="FC297" s="234"/>
      <c r="FD297" s="234"/>
      <c r="FE297" s="234"/>
      <c r="FF297" s="234"/>
      <c r="FG297" s="234"/>
      <c r="FH297" s="234"/>
      <c r="FI297" s="234"/>
      <c r="FJ297" s="234"/>
      <c r="FK297" s="234"/>
      <c r="FL297" s="234"/>
      <c r="FM297" s="234"/>
      <c r="FN297" s="234"/>
      <c r="FO297" s="234"/>
      <c r="FP297" s="234"/>
    </row>
    <row r="298" spans="1:172" ht="63.75">
      <c r="A298" s="1010" t="s">
        <v>3407</v>
      </c>
      <c r="B298" s="694" t="s">
        <v>4797</v>
      </c>
      <c r="C298" s="338" t="s">
        <v>898</v>
      </c>
      <c r="D298" s="201" t="s">
        <v>3449</v>
      </c>
      <c r="E298" s="190" t="s">
        <v>3491</v>
      </c>
      <c r="F298" s="258" t="s">
        <v>899</v>
      </c>
      <c r="G298" s="258"/>
      <c r="H298" s="258"/>
      <c r="I298" s="258"/>
      <c r="J298" s="182"/>
      <c r="K298" s="190" t="s">
        <v>3567</v>
      </c>
      <c r="L298" s="571" t="s">
        <v>3671</v>
      </c>
      <c r="M298" s="201"/>
      <c r="N298" s="849"/>
      <c r="O298" s="182"/>
      <c r="P298" s="126">
        <v>9</v>
      </c>
      <c r="Q298" s="539">
        <v>100</v>
      </c>
      <c r="R298" s="540">
        <v>1650</v>
      </c>
      <c r="S298" s="338"/>
      <c r="T298" s="100"/>
      <c r="U298" s="100"/>
      <c r="V298" s="425">
        <v>0</v>
      </c>
      <c r="W298" s="425">
        <v>0</v>
      </c>
      <c r="X298" s="919">
        <v>0.72</v>
      </c>
      <c r="Y298" s="425">
        <v>2.5</v>
      </c>
      <c r="Z298" s="101"/>
      <c r="AA298" s="101"/>
      <c r="AB298" s="188" t="s">
        <v>4402</v>
      </c>
      <c r="AC298" s="13" t="s">
        <v>898</v>
      </c>
      <c r="AD298" s="811" t="s">
        <v>5691</v>
      </c>
      <c r="AE298" s="723">
        <v>43082</v>
      </c>
      <c r="AG298" s="419"/>
      <c r="AH298" s="927" t="s">
        <v>896</v>
      </c>
      <c r="AI298" s="63" t="s">
        <v>5763</v>
      </c>
      <c r="AJ298" s="63" t="str">
        <f t="shared" si="203"/>
        <v>NO</v>
      </c>
      <c r="AK298" s="64" t="str">
        <f>VLOOKUP(X298,aux!$G$1:$I$22,2,FALSE)</f>
        <v>zero point seven two</v>
      </c>
      <c r="AL298" s="64" t="str">
        <f>VLOOKUP(X298,aux!$G$1:$J$22,4,FALSE)</f>
        <v>null komma sieben zwei</v>
      </c>
      <c r="AM298" s="214">
        <f t="shared" si="182"/>
        <v>72</v>
      </c>
      <c r="AN298" s="214" t="str">
        <f>IF(INT(AM298)=AM298,EnglishNumber(AM298), _xlfn.CONCAT(EnglishNumber(INT(AM298)), " point ", EnglishNumber(ROUND(INT((AM298 - INT(AM298)) * 10),  0)), " ", EnglishNumber(ROUND((AM298 - INT(AM298))*100 - (INT((AM298-INT(AM298))*10)*10), 0))))</f>
        <v>seventy-two</v>
      </c>
      <c r="AO298" s="214" t="str">
        <f>IF(INT(AM298)=AM298,FctZahl_In_Worten(AM298), _xlfn.CONCAT(FctZahl_In_Worten(INT(AM298)), " komma ", FctZahl_In_Worten(ROUND(INT((AM298 - INT(AM298)) * 10),  0)), " ", FctZahl_In_Worten(ROUND((AM298 - INT(AM298))*100 - (INT((AM298-INT(AM298))*10)*10), 0))))</f>
        <v>zweiundsiebzig</v>
      </c>
      <c r="AP298" s="64" t="str">
        <f>EnglishNumber(Q298)</f>
        <v>one hundred</v>
      </c>
      <c r="AQ298" s="64" t="str">
        <f>FctZahl_In_Worten(Q298)</f>
        <v>einhundert</v>
      </c>
      <c r="AR298" s="64" t="str">
        <f>FctZahl_In_Worten(R298)</f>
        <v>eintausendsechshundertfünfzig</v>
      </c>
      <c r="AS298" s="64" t="str">
        <f>EnglishNumber(V298)</f>
        <v>zero</v>
      </c>
      <c r="AT298" s="64" t="str">
        <f>EnglishNumber(W298)</f>
        <v>zero</v>
      </c>
      <c r="AU298" s="64" t="str">
        <f t="shared" si="183"/>
        <v>For</v>
      </c>
      <c r="AV298" s="49" t="str">
        <f t="shared" si="216"/>
        <v>Christian Hörl, Geschäftsführer</v>
      </c>
      <c r="AW298" s="65" t="str">
        <f t="shared" si="184"/>
        <v>DE_163142477_CPA_EN</v>
      </c>
      <c r="AX298" s="65" t="str">
        <f t="shared" si="185"/>
        <v>DE_163142477_DoT_EN</v>
      </c>
      <c r="AY298" s="65" t="str">
        <f t="shared" si="186"/>
        <v>DE_163142477_Dis_EN</v>
      </c>
      <c r="AZ298" s="65" t="str">
        <f t="shared" si="187"/>
        <v>DE_163142477_CPA_DE</v>
      </c>
      <c r="BA298" s="65" t="str">
        <f t="shared" si="188"/>
        <v>DE_163142477_DoT_DE</v>
      </c>
      <c r="BB298" s="65" t="str">
        <f t="shared" si="189"/>
        <v>DE_163142477_CPA_ES</v>
      </c>
      <c r="BC298" s="215" t="str">
        <f t="shared" si="190"/>
        <v>DE_163142477_DoT_ES</v>
      </c>
      <c r="BD298" s="65" t="str">
        <f t="shared" si="191"/>
        <v>Getränke Hörl GmbH</v>
      </c>
      <c r="BE298" s="64" t="str">
        <f>VLOOKUP(C298,aux!$A$1:$B$260,2,FALSE)</f>
        <v>Germany</v>
      </c>
      <c r="BF298" s="64" t="str">
        <f>VLOOKUP(C298,aux!$A$1:$C$260,3,FALSE)</f>
        <v>Deutschland</v>
      </c>
      <c r="BG298" s="66" t="str">
        <f t="shared" si="192"/>
        <v>represented by  Christian Hörl, Geschäftsführer</v>
      </c>
      <c r="BH298" s="66" t="str">
        <f t="shared" si="204"/>
        <v>representado por Christian Hörl, Geschäftsführer</v>
      </c>
      <c r="BI298" s="119">
        <f t="shared" si="215"/>
        <v>1</v>
      </c>
      <c r="BJ298" s="119" t="str">
        <f t="shared" si="213"/>
        <v/>
      </c>
      <c r="BK298" s="119" t="str">
        <f t="shared" si="214"/>
        <v/>
      </c>
      <c r="BL298" s="66" t="str">
        <f t="shared" si="205"/>
        <v/>
      </c>
      <c r="BM298" s="66" t="str">
        <f t="shared" si="206"/>
        <v/>
      </c>
      <c r="BN298" s="66" t="str">
        <f t="shared" si="207"/>
        <v/>
      </c>
      <c r="BO298" s="66" t="str">
        <f t="shared" si="208"/>
        <v/>
      </c>
      <c r="BP298" s="216" t="str">
        <f>VLOOKUP(X298,aux!$G$1:$I$22,3,FALSE)</f>
        <v>cero coma siete dos</v>
      </c>
      <c r="BQ298" s="66" t="str">
        <f t="shared" si="209"/>
        <v>Por</v>
      </c>
      <c r="BR298" s="66" t="str">
        <f>VLOOKUP(C298,aux!$D$1:$E$307,2,FALSE)</f>
        <v>Alemania</v>
      </c>
      <c r="BS298" s="66" t="str">
        <f t="shared" si="210"/>
        <v>Ciento</v>
      </c>
      <c r="BT298" s="66" t="str">
        <f t="shared" si="211"/>
        <v>Cero</v>
      </c>
      <c r="BU298" s="66" t="str">
        <f t="shared" si="212"/>
        <v>Cero</v>
      </c>
      <c r="BV298" s="137"/>
      <c r="BW298" s="51"/>
      <c r="BX298" s="315"/>
      <c r="BY298" s="148"/>
      <c r="BZ298" s="315"/>
      <c r="CA298" s="1112"/>
      <c r="CB298" s="805">
        <v>43059</v>
      </c>
      <c r="CC298" s="805">
        <v>43062</v>
      </c>
      <c r="CD298" s="806"/>
      <c r="CE298" s="805">
        <v>43062</v>
      </c>
      <c r="CF298" s="806"/>
      <c r="CG298" s="805">
        <v>43076</v>
      </c>
      <c r="CH298" s="497"/>
      <c r="CI298" s="155"/>
      <c r="CJ298" s="54"/>
      <c r="CK298" s="54"/>
      <c r="CL298" s="102" t="str">
        <f t="shared" si="194"/>
        <v>Getränke Hörl GmbH_ DE_163142477_DOT_DE_2sig</v>
      </c>
      <c r="CM298" s="102" t="str">
        <f t="shared" si="195"/>
        <v>Getränke Hörl GmbH_DE_163142477_CPA_DE_2sig</v>
      </c>
      <c r="CN298" s="102" t="str">
        <f t="shared" si="196"/>
        <v>Getränke Hörl GmbH_ DE_163142477_DOT_DE_2sig_stamped</v>
      </c>
      <c r="CO298" s="102" t="str">
        <f t="shared" si="197"/>
        <v>Getränke Hörl GmbH_DE_163142477_DOT_DE_o</v>
      </c>
      <c r="CP298" s="102" t="str">
        <f t="shared" si="198"/>
        <v>Getränke Hörl GmbH_DE_163142477_DOT_DE_o_stamped</v>
      </c>
      <c r="CQ298" s="102" t="str">
        <f t="shared" si="199"/>
        <v>Getränke Hörl GmbH_DE_163142477_powers</v>
      </c>
      <c r="CR298" s="54"/>
      <c r="CS298" s="54"/>
      <c r="CT298" s="54"/>
      <c r="CU298" s="148">
        <f t="shared" si="179"/>
        <v>0</v>
      </c>
      <c r="CV298" s="54"/>
      <c r="CW298" s="54"/>
      <c r="CX298" s="154"/>
      <c r="CY298" s="160"/>
      <c r="CZ298" s="160"/>
      <c r="DA298" s="321"/>
      <c r="DB298" s="321"/>
      <c r="DC298" s="160"/>
      <c r="DD298" s="160"/>
      <c r="DE298" s="321"/>
      <c r="DF298" s="321"/>
      <c r="DG298" s="54"/>
      <c r="DH298" s="54"/>
      <c r="DI298" s="54"/>
      <c r="DJ298" s="321"/>
      <c r="DK298" s="321"/>
      <c r="DL298" s="54"/>
      <c r="DM298" s="321"/>
      <c r="DN298" s="160"/>
      <c r="DO298" s="321"/>
      <c r="DP298" s="963"/>
      <c r="DQ298" s="974"/>
      <c r="DR298" s="507"/>
      <c r="DS298" s="521"/>
      <c r="DT298" s="88"/>
      <c r="DU298" s="168"/>
      <c r="DV298" s="168"/>
      <c r="DW298" s="168"/>
      <c r="DX298" s="168"/>
      <c r="DY298" s="168"/>
      <c r="DZ298" s="168"/>
      <c r="EA298" s="359" t="str">
        <f t="shared" si="200"/>
        <v>265</v>
      </c>
      <c r="EB298" s="359">
        <v>265</v>
      </c>
      <c r="EC298" s="88"/>
      <c r="ED298" s="88"/>
      <c r="EE298" s="88" t="e">
        <f>IF(CX297=#REF!,"gleich","ungleich")</f>
        <v>#REF!</v>
      </c>
      <c r="EF298" s="186" t="s">
        <v>3435</v>
      </c>
      <c r="EG298" s="186" t="s">
        <v>3407</v>
      </c>
      <c r="EH298" s="186" t="s">
        <v>3491</v>
      </c>
      <c r="EI298" s="186" t="s">
        <v>3565</v>
      </c>
      <c r="EJ298" s="186" t="s">
        <v>2238</v>
      </c>
      <c r="EK298" s="186">
        <v>0</v>
      </c>
      <c r="EL298" s="186" t="s">
        <v>3566</v>
      </c>
      <c r="EM298" s="173">
        <v>85088</v>
      </c>
      <c r="EN298" s="173">
        <v>0</v>
      </c>
      <c r="EO298" s="173">
        <v>0</v>
      </c>
      <c r="EP298" s="950" t="s">
        <v>3567</v>
      </c>
      <c r="EQ298" s="258" t="s">
        <v>6086</v>
      </c>
      <c r="ER298" s="182" t="s">
        <v>6137</v>
      </c>
      <c r="ES298" s="201"/>
      <c r="ET298" s="108"/>
      <c r="EU298" s="182" t="str">
        <f t="shared" si="201"/>
        <v>Getränke Hörl GmbH, DE_163142477_sinv.pdf</v>
      </c>
    </row>
    <row r="299" spans="1:172" ht="76.5">
      <c r="A299" s="1022" t="s">
        <v>4512</v>
      </c>
      <c r="B299" s="438" t="s">
        <v>4593</v>
      </c>
      <c r="C299" s="338" t="s">
        <v>898</v>
      </c>
      <c r="D299" s="415" t="s">
        <v>4513</v>
      </c>
      <c r="E299" s="443" t="s">
        <v>6158</v>
      </c>
      <c r="F299" s="443" t="s">
        <v>899</v>
      </c>
      <c r="G299" s="182" t="s">
        <v>5071</v>
      </c>
      <c r="H299" s="182" t="s">
        <v>899</v>
      </c>
      <c r="I299" s="193" t="s">
        <v>4514</v>
      </c>
      <c r="J299" s="182" t="s">
        <v>6248</v>
      </c>
      <c r="K299" s="203" t="s">
        <v>4518</v>
      </c>
      <c r="L299" s="585" t="s">
        <v>4519</v>
      </c>
      <c r="M299" s="415"/>
      <c r="N299" s="849"/>
      <c r="O299" s="182"/>
      <c r="P299" s="126">
        <v>6</v>
      </c>
      <c r="Q299" s="539">
        <v>100</v>
      </c>
      <c r="R299" s="540">
        <v>300</v>
      </c>
      <c r="S299" s="338"/>
      <c r="T299" s="168"/>
      <c r="U299" s="168"/>
      <c r="V299" s="338">
        <v>0</v>
      </c>
      <c r="W299" s="338">
        <v>0</v>
      </c>
      <c r="X299" s="919">
        <v>0.72</v>
      </c>
      <c r="Y299" s="338">
        <v>0</v>
      </c>
      <c r="Z299" s="168"/>
      <c r="AA299" s="168"/>
      <c r="AB299" s="186" t="s">
        <v>4502</v>
      </c>
      <c r="AC299" s="13" t="s">
        <v>898</v>
      </c>
      <c r="AD299" s="811" t="s">
        <v>5691</v>
      </c>
      <c r="AE299" s="723">
        <v>43082</v>
      </c>
      <c r="AF299" s="191" t="s">
        <v>6297</v>
      </c>
      <c r="AG299" s="419"/>
      <c r="AH299" s="927" t="s">
        <v>896</v>
      </c>
      <c r="AI299" s="63" t="s">
        <v>5763</v>
      </c>
      <c r="AJ299" s="63" t="str">
        <f t="shared" si="203"/>
        <v>NO</v>
      </c>
      <c r="AK299" s="64" t="str">
        <f>VLOOKUP(X299,aux!$G$1:$I$22,2,FALSE)</f>
        <v>zero point seven two</v>
      </c>
      <c r="AL299" s="64" t="str">
        <f>VLOOKUP(X299,aux!$G$1:$J$22,4,FALSE)</f>
        <v>null komma sieben zwei</v>
      </c>
      <c r="AM299" s="214">
        <f t="shared" si="182"/>
        <v>72</v>
      </c>
      <c r="AN299" s="214" t="str">
        <f>IF(INT(AM299)=AM299,EnglishNumber(AM299), _xlfn.CONCAT(EnglishNumber(INT(AM299)), " point ", EnglishNumber(ROUND(INT((AM299 - INT(AM299)) * 10),  0)), " ", EnglishNumber(ROUND((AM299 - INT(AM299))*100 - (INT((AM299-INT(AM299))*10)*10), 0))))</f>
        <v>seventy-two</v>
      </c>
      <c r="AO299" s="214" t="str">
        <f>IF(INT(AM299)=AM299,FctZahl_In_Worten(AM299), _xlfn.CONCAT(FctZahl_In_Worten(INT(AM299)), " komma ", FctZahl_In_Worten(ROUND(INT((AM299 - INT(AM299)) * 10),  0)), " ", FctZahl_In_Worten(ROUND((AM299 - INT(AM299))*100 - (INT((AM299-INT(AM299))*10)*10), 0))))</f>
        <v>zweiundsiebzig</v>
      </c>
      <c r="AP299" s="64" t="str">
        <f>EnglishNumber(Q299)</f>
        <v>one hundred</v>
      </c>
      <c r="AQ299" s="64" t="str">
        <f>FctZahl_In_Worten(Q299)</f>
        <v>einhundert</v>
      </c>
      <c r="AR299" s="64" t="str">
        <f>FctZahl_In_Worten(R299)</f>
        <v>dreihundert</v>
      </c>
      <c r="AS299" s="64" t="str">
        <f>EnglishNumber(V299)</f>
        <v>zero</v>
      </c>
      <c r="AT299" s="64" t="str">
        <f>EnglishNumber(W299)</f>
        <v>zero</v>
      </c>
      <c r="AU299" s="64" t="str">
        <f t="shared" si="183"/>
        <v>For</v>
      </c>
      <c r="AV299" s="49" t="str">
        <f t="shared" si="216"/>
        <v>Peter Kiesslinger, Geschäftsführer and Erwin Dörner, Geschäftsführer</v>
      </c>
      <c r="AW299" s="65" t="str">
        <f t="shared" si="184"/>
        <v>DE_235565166_CPA_EN</v>
      </c>
      <c r="AX299" s="65" t="str">
        <f t="shared" si="185"/>
        <v>DE_235565166_DoT_EN</v>
      </c>
      <c r="AY299" s="65" t="str">
        <f t="shared" si="186"/>
        <v>DE_235565166_Dis_EN</v>
      </c>
      <c r="AZ299" s="65" t="str">
        <f t="shared" si="187"/>
        <v>DE_235565166_CPA_DE</v>
      </c>
      <c r="BA299" s="65" t="str">
        <f t="shared" si="188"/>
        <v>DE_235565166_DoT_DE</v>
      </c>
      <c r="BB299" s="65" t="str">
        <f t="shared" si="189"/>
        <v>DE_235565166_CPA_ES</v>
      </c>
      <c r="BC299" s="215" t="str">
        <f t="shared" si="190"/>
        <v>DE_235565166_DoT_ES</v>
      </c>
      <c r="BD299" s="65" t="str">
        <f t="shared" si="191"/>
        <v>Getränke Kiesslinger GmbH</v>
      </c>
      <c r="BE299" s="64" t="str">
        <f>VLOOKUP(C299,aux!$A$1:$B$260,2,FALSE)</f>
        <v>Germany</v>
      </c>
      <c r="BF299" s="64" t="str">
        <f>VLOOKUP(C299,aux!$A$1:$C$260,3,FALSE)</f>
        <v>Deutschland</v>
      </c>
      <c r="BG299" s="66" t="str">
        <f t="shared" si="192"/>
        <v>represented by  Peter Kiesslinger, Geschäftsführer and Erwin Dörner, Geschäftsführer</v>
      </c>
      <c r="BH299" s="66" t="str">
        <f t="shared" si="204"/>
        <v>representado por Peter Kiesslinger, Geschäftsführer and Erwin Dörner, Geschäftsführer</v>
      </c>
      <c r="BI299" s="119">
        <f t="shared" si="215"/>
        <v>2</v>
      </c>
      <c r="BJ299" s="119" t="str">
        <f t="shared" si="213"/>
        <v>and its</v>
      </c>
      <c r="BK299" s="119" t="str">
        <f t="shared" si="214"/>
        <v>and its</v>
      </c>
      <c r="BL299" s="66" t="str">
        <f t="shared" si="205"/>
        <v>und</v>
      </c>
      <c r="BM299" s="66" t="str">
        <f t="shared" si="206"/>
        <v>und</v>
      </c>
      <c r="BN299" s="66" t="str">
        <f t="shared" si="207"/>
        <v>y su</v>
      </c>
      <c r="BO299" s="66" t="str">
        <f t="shared" si="208"/>
        <v>y su</v>
      </c>
      <c r="BP299" s="216" t="str">
        <f>VLOOKUP(X299,aux!$G$1:$I$22,3,FALSE)</f>
        <v>cero coma siete dos</v>
      </c>
      <c r="BQ299" s="66" t="str">
        <f t="shared" si="209"/>
        <v>Por</v>
      </c>
      <c r="BR299" s="66" t="str">
        <f>VLOOKUP(C299,aux!$D$1:$E$307,2,FALSE)</f>
        <v>Alemania</v>
      </c>
      <c r="BS299" s="66" t="str">
        <f t="shared" si="210"/>
        <v>Ciento</v>
      </c>
      <c r="BT299" s="66" t="str">
        <f t="shared" si="211"/>
        <v>Cero</v>
      </c>
      <c r="BU299" s="66" t="str">
        <f t="shared" si="212"/>
        <v>Cero</v>
      </c>
      <c r="BV299" s="137"/>
      <c r="BW299" s="51"/>
      <c r="BX299" s="315"/>
      <c r="BY299" s="148"/>
      <c r="BZ299" s="315"/>
      <c r="CA299" s="1112"/>
      <c r="CB299" s="805">
        <v>43066</v>
      </c>
      <c r="CC299" s="805">
        <v>43067</v>
      </c>
      <c r="CD299" s="434"/>
      <c r="CE299" s="805">
        <v>43067</v>
      </c>
      <c r="CF299" s="434"/>
      <c r="CG299" s="805">
        <v>43076</v>
      </c>
      <c r="CH299" s="497"/>
      <c r="CI299" s="155"/>
      <c r="CJ299" s="168"/>
      <c r="CK299" s="168"/>
      <c r="CL299" s="102" t="str">
        <f t="shared" si="194"/>
        <v>Getränke Kiesslinger GmbH_ DE_235565166_DOT_DE_2sig</v>
      </c>
      <c r="CM299" s="102" t="str">
        <f t="shared" si="195"/>
        <v>Getränke Kiesslinger GmbH_DE_235565166_CPA_DE_2sig</v>
      </c>
      <c r="CN299" s="102" t="str">
        <f t="shared" si="196"/>
        <v>Getränke Kiesslinger GmbH_ DE_235565166_DOT_DE_2sig_stamped</v>
      </c>
      <c r="CO299" s="102" t="str">
        <f t="shared" si="197"/>
        <v>Getränke Kiesslinger GmbH_DE_235565166_DOT_DE_o</v>
      </c>
      <c r="CP299" s="102" t="str">
        <f t="shared" si="198"/>
        <v>Getränke Kiesslinger GmbH_DE_235565166_DOT_DE_o_stamped</v>
      </c>
      <c r="CQ299" s="102" t="str">
        <f t="shared" si="199"/>
        <v>Getränke Kiesslinger GmbH_DE_235565166_powers</v>
      </c>
      <c r="CR299" s="168"/>
      <c r="CS299" s="168"/>
      <c r="CT299" s="168"/>
      <c r="CU299" s="148">
        <f t="shared" si="179"/>
        <v>0</v>
      </c>
      <c r="CV299" s="168"/>
      <c r="CW299" s="168"/>
      <c r="CX299" s="252"/>
      <c r="CY299" s="251"/>
      <c r="CZ299" s="251"/>
      <c r="DA299" s="324"/>
      <c r="DB299" s="324"/>
      <c r="DC299" s="251"/>
      <c r="DD299" s="251"/>
      <c r="DE299" s="324"/>
      <c r="DF299" s="324"/>
      <c r="DG299" s="168"/>
      <c r="DH299" s="168"/>
      <c r="DI299" s="168"/>
      <c r="DJ299" s="324"/>
      <c r="DK299" s="324"/>
      <c r="DL299" s="168"/>
      <c r="DM299" s="324"/>
      <c r="DN299" s="251"/>
      <c r="DO299" s="324"/>
      <c r="DP299" s="338" t="s">
        <v>6250</v>
      </c>
      <c r="DQ299" s="902"/>
      <c r="DR299" s="503"/>
      <c r="DS299" s="88"/>
      <c r="DT299" s="88"/>
      <c r="DU299" s="168"/>
      <c r="DV299" s="228" t="s">
        <v>6216</v>
      </c>
      <c r="DW299" s="228" t="s">
        <v>6216</v>
      </c>
      <c r="DX299" s="168"/>
      <c r="DY299" s="168"/>
      <c r="DZ299" s="168"/>
      <c r="EA299" s="359" t="str">
        <f t="shared" si="200"/>
        <v>266</v>
      </c>
      <c r="EB299" s="359">
        <v>266</v>
      </c>
      <c r="EC299" s="88"/>
      <c r="ED299" s="88"/>
      <c r="EE299" s="88"/>
      <c r="EF299" s="186"/>
      <c r="EG299" s="186" t="s">
        <v>4512</v>
      </c>
      <c r="EH299" s="186" t="s">
        <v>5072</v>
      </c>
      <c r="EI299" s="186" t="s">
        <v>5073</v>
      </c>
      <c r="EJ299" s="186" t="s">
        <v>5074</v>
      </c>
      <c r="EK299" s="186">
        <v>0</v>
      </c>
      <c r="EL299" s="186" t="s">
        <v>5075</v>
      </c>
      <c r="EM299" s="173">
        <v>86149</v>
      </c>
      <c r="EN299" s="173">
        <v>0</v>
      </c>
      <c r="EO299" s="173">
        <v>0</v>
      </c>
      <c r="EP299" s="950" t="s">
        <v>4518</v>
      </c>
      <c r="EQ299" s="402" t="s">
        <v>6086</v>
      </c>
      <c r="ER299" s="182" t="s">
        <v>6137</v>
      </c>
      <c r="ES299" s="402"/>
      <c r="ET299" s="108"/>
      <c r="EU299" s="182" t="str">
        <f t="shared" si="201"/>
        <v>Getränke Kiesslinger GmbH, DE_235565166_sinv.pdf</v>
      </c>
      <c r="EV299" s="169"/>
      <c r="EW299" s="169"/>
      <c r="EX299" s="169"/>
      <c r="EY299" s="169"/>
      <c r="EZ299" s="169"/>
      <c r="FA299" s="169"/>
      <c r="FB299" s="169"/>
      <c r="FC299" s="169"/>
      <c r="FD299" s="169"/>
      <c r="FE299" s="169"/>
      <c r="FF299" s="169"/>
      <c r="FG299" s="169"/>
      <c r="FH299" s="169"/>
      <c r="FI299" s="169"/>
      <c r="FJ299" s="169"/>
      <c r="FK299" s="169"/>
      <c r="FL299" s="169"/>
      <c r="FM299" s="169"/>
      <c r="FN299" s="169"/>
      <c r="FO299" s="169"/>
      <c r="FP299" s="169"/>
    </row>
    <row r="300" spans="1:172" ht="89.25">
      <c r="A300" s="1010" t="s">
        <v>3408</v>
      </c>
      <c r="B300" s="694" t="s">
        <v>4798</v>
      </c>
      <c r="C300" s="338" t="s">
        <v>898</v>
      </c>
      <c r="D300" s="201" t="s">
        <v>3450</v>
      </c>
      <c r="E300" s="190" t="s">
        <v>3492</v>
      </c>
      <c r="F300" s="258" t="s">
        <v>3477</v>
      </c>
      <c r="G300" s="258"/>
      <c r="H300" s="258"/>
      <c r="I300" s="258"/>
      <c r="J300" s="182"/>
      <c r="K300" s="190" t="s">
        <v>3571</v>
      </c>
      <c r="L300" s="571" t="s">
        <v>3672</v>
      </c>
      <c r="M300" s="201"/>
      <c r="N300" s="849"/>
      <c r="O300" s="182"/>
      <c r="P300" s="126">
        <v>3</v>
      </c>
      <c r="Q300" s="539">
        <v>100</v>
      </c>
      <c r="R300" s="540">
        <v>450</v>
      </c>
      <c r="S300" s="338"/>
      <c r="T300" s="100"/>
      <c r="U300" s="100"/>
      <c r="V300" s="425">
        <v>0</v>
      </c>
      <c r="W300" s="425">
        <v>0</v>
      </c>
      <c r="X300" s="919">
        <v>0.72</v>
      </c>
      <c r="Y300" s="425">
        <v>2.5</v>
      </c>
      <c r="Z300" s="101"/>
      <c r="AA300" s="101"/>
      <c r="AB300" s="188" t="s">
        <v>4402</v>
      </c>
      <c r="AC300" s="13" t="s">
        <v>898</v>
      </c>
      <c r="AD300" s="811" t="s">
        <v>5691</v>
      </c>
      <c r="AE300" s="723">
        <v>43082</v>
      </c>
      <c r="AG300" s="419"/>
      <c r="AH300" s="927" t="s">
        <v>896</v>
      </c>
      <c r="AI300" s="63" t="s">
        <v>5763</v>
      </c>
      <c r="AJ300" s="63" t="str">
        <f t="shared" si="203"/>
        <v>NO</v>
      </c>
      <c r="AK300" s="64" t="str">
        <f>VLOOKUP(X300,aux!$G$1:$I$22,2,FALSE)</f>
        <v>zero point seven two</v>
      </c>
      <c r="AL300" s="64" t="str">
        <f>VLOOKUP(X300,aux!$G$1:$J$22,4,FALSE)</f>
        <v>null komma sieben zwei</v>
      </c>
      <c r="AM300" s="214">
        <f t="shared" si="182"/>
        <v>72</v>
      </c>
      <c r="AN300" s="214" t="str">
        <f>IF(INT(AM300)=AM300,EnglishNumber(AM300), _xlfn.CONCAT(EnglishNumber(INT(AM300)), " point ", EnglishNumber(ROUND(INT((AM300 - INT(AM300)) * 10),  0)), " ", EnglishNumber(ROUND((AM300 - INT(AM300))*100 - (INT((AM300-INT(AM300))*10)*10), 0))))</f>
        <v>seventy-two</v>
      </c>
      <c r="AO300" s="214" t="str">
        <f>IF(INT(AM300)=AM300,FctZahl_In_Worten(AM300), _xlfn.CONCAT(FctZahl_In_Worten(INT(AM300)), " komma ", FctZahl_In_Worten(ROUND(INT((AM300 - INT(AM300)) * 10),  0)), " ", FctZahl_In_Worten(ROUND((AM300 - INT(AM300))*100 - (INT((AM300-INT(AM300))*10)*10), 0))))</f>
        <v>zweiundsiebzig</v>
      </c>
      <c r="AP300" s="64" t="str">
        <f>EnglishNumber(Q300)</f>
        <v>one hundred</v>
      </c>
      <c r="AQ300" s="64" t="str">
        <f>FctZahl_In_Worten(Q300)</f>
        <v>einhundert</v>
      </c>
      <c r="AR300" s="64" t="str">
        <f>FctZahl_In_Worten(R300)</f>
        <v>vierhundertfünfzig</v>
      </c>
      <c r="AS300" s="64" t="str">
        <f>EnglishNumber(V300)</f>
        <v>zero</v>
      </c>
      <c r="AT300" s="64" t="str">
        <f>EnglishNumber(W300)</f>
        <v>zero</v>
      </c>
      <c r="AU300" s="64" t="str">
        <f t="shared" si="183"/>
        <v>For</v>
      </c>
      <c r="AV300" s="49" t="str">
        <f t="shared" si="216"/>
        <v>Jürgen Scherieble, Inhaber</v>
      </c>
      <c r="AW300" s="65" t="str">
        <f t="shared" si="184"/>
        <v>DE_8835610043_CPA_EN</v>
      </c>
      <c r="AX300" s="65" t="str">
        <f t="shared" si="185"/>
        <v>DE_8835610043_DoT_EN</v>
      </c>
      <c r="AY300" s="65" t="str">
        <f t="shared" si="186"/>
        <v>DE_8835610043_Dis_EN</v>
      </c>
      <c r="AZ300" s="65" t="str">
        <f t="shared" si="187"/>
        <v>DE_8835610043_CPA_DE</v>
      </c>
      <c r="BA300" s="65" t="str">
        <f t="shared" si="188"/>
        <v>DE_8835610043_DoT_DE</v>
      </c>
      <c r="BB300" s="65" t="str">
        <f t="shared" si="189"/>
        <v>DE_8835610043_CPA_ES</v>
      </c>
      <c r="BC300" s="215" t="str">
        <f t="shared" si="190"/>
        <v>DE_8835610043_DoT_ES</v>
      </c>
      <c r="BD300" s="65" t="str">
        <f t="shared" si="191"/>
        <v>Getränke Maier, Inh Jürgen Scherieble</v>
      </c>
      <c r="BE300" s="64" t="str">
        <f>VLOOKUP(C300,aux!$A$1:$B$260,2,FALSE)</f>
        <v>Germany</v>
      </c>
      <c r="BF300" s="64" t="str">
        <f>VLOOKUP(C300,aux!$A$1:$C$260,3,FALSE)</f>
        <v>Deutschland</v>
      </c>
      <c r="BG300" s="66" t="str">
        <f t="shared" si="192"/>
        <v>represented by  Jürgen Scherieble, Inhaber</v>
      </c>
      <c r="BH300" s="66" t="str">
        <f t="shared" si="204"/>
        <v>representado por Jürgen Scherieble, Inhaber</v>
      </c>
      <c r="BI300" s="119">
        <f t="shared" si="215"/>
        <v>1</v>
      </c>
      <c r="BJ300" s="119" t="str">
        <f t="shared" si="213"/>
        <v/>
      </c>
      <c r="BK300" s="119" t="str">
        <f t="shared" si="214"/>
        <v/>
      </c>
      <c r="BL300" s="66" t="str">
        <f t="shared" si="205"/>
        <v/>
      </c>
      <c r="BM300" s="66" t="str">
        <f t="shared" si="206"/>
        <v/>
      </c>
      <c r="BN300" s="66" t="str">
        <f t="shared" si="207"/>
        <v/>
      </c>
      <c r="BO300" s="66" t="str">
        <f t="shared" si="208"/>
        <v/>
      </c>
      <c r="BP300" s="216" t="str">
        <f>VLOOKUP(X300,aux!$G$1:$I$22,3,FALSE)</f>
        <v>cero coma siete dos</v>
      </c>
      <c r="BQ300" s="66" t="str">
        <f t="shared" si="209"/>
        <v>Por</v>
      </c>
      <c r="BR300" s="66" t="str">
        <f>VLOOKUP(C300,aux!$D$1:$E$307,2,FALSE)</f>
        <v>Alemania</v>
      </c>
      <c r="BS300" s="66" t="str">
        <f t="shared" si="210"/>
        <v>Ciento</v>
      </c>
      <c r="BT300" s="66" t="str">
        <f t="shared" si="211"/>
        <v>Cero</v>
      </c>
      <c r="BU300" s="66" t="str">
        <f t="shared" si="212"/>
        <v>Cero</v>
      </c>
      <c r="BV300" s="137"/>
      <c r="BW300" s="51"/>
      <c r="BX300" s="315"/>
      <c r="BY300" s="148"/>
      <c r="BZ300" s="315"/>
      <c r="CA300" s="1112"/>
      <c r="CB300" s="805">
        <v>43059</v>
      </c>
      <c r="CC300" s="805">
        <v>43062</v>
      </c>
      <c r="CD300" s="434"/>
      <c r="CE300" s="805">
        <v>43062</v>
      </c>
      <c r="CF300" s="434"/>
      <c r="CG300" s="805">
        <v>43076</v>
      </c>
      <c r="CH300" s="497"/>
      <c r="CI300" s="155"/>
      <c r="CJ300" s="54"/>
      <c r="CK300" s="54"/>
      <c r="CL300" s="102" t="str">
        <f t="shared" si="194"/>
        <v>Getränke Maier, Inh Jürgen Scherieble_ DE_8835610043_DOT_DE_2sig</v>
      </c>
      <c r="CM300" s="102" t="str">
        <f t="shared" si="195"/>
        <v>Getränke Maier, Inh Jürgen Scherieble_DE_8835610043_CPA_DE_2sig</v>
      </c>
      <c r="CN300" s="102" t="str">
        <f t="shared" si="196"/>
        <v>Getränke Maier, Inh Jürgen Scherieble_ DE_8835610043_DOT_DE_2sig_stamped</v>
      </c>
      <c r="CO300" s="102" t="str">
        <f t="shared" si="197"/>
        <v>Getränke Maier, Inh Jürgen Scherieble_DE_8835610043_DOT_DE_o</v>
      </c>
      <c r="CP300" s="102" t="str">
        <f t="shared" si="198"/>
        <v>Getränke Maier, Inh Jürgen Scherieble_DE_8835610043_DOT_DE_o_stamped</v>
      </c>
      <c r="CQ300" s="102" t="str">
        <f t="shared" si="199"/>
        <v>Getränke Maier, Inh Jürgen Scherieble_DE_8835610043_powers</v>
      </c>
      <c r="CR300" s="54"/>
      <c r="CS300" s="54"/>
      <c r="CT300" s="54"/>
      <c r="CU300" s="148">
        <f t="shared" si="179"/>
        <v>0</v>
      </c>
      <c r="CV300" s="54"/>
      <c r="CW300" s="54"/>
      <c r="CX300" s="154"/>
      <c r="CY300" s="160"/>
      <c r="CZ300" s="160"/>
      <c r="DA300" s="321"/>
      <c r="DB300" s="321"/>
      <c r="DC300" s="160"/>
      <c r="DD300" s="160"/>
      <c r="DE300" s="321"/>
      <c r="DF300" s="321"/>
      <c r="DG300" s="54"/>
      <c r="DH300" s="54"/>
      <c r="DI300" s="54"/>
      <c r="DJ300" s="321"/>
      <c r="DK300" s="321"/>
      <c r="DL300" s="54"/>
      <c r="DM300" s="321"/>
      <c r="DN300" s="160"/>
      <c r="DO300" s="321"/>
      <c r="DP300" s="963"/>
      <c r="DQ300" s="974"/>
      <c r="DR300" s="507"/>
      <c r="DS300" s="521"/>
      <c r="DT300" s="88"/>
      <c r="DU300" s="168"/>
      <c r="DV300" s="168"/>
      <c r="DW300" s="168"/>
      <c r="DX300" s="168"/>
      <c r="DY300" s="168"/>
      <c r="DZ300" s="168"/>
      <c r="EA300" s="359" t="str">
        <f t="shared" si="200"/>
        <v>267</v>
      </c>
      <c r="EB300" s="359">
        <v>267</v>
      </c>
      <c r="EC300" s="88"/>
      <c r="ED300" s="88"/>
      <c r="EE300" s="88" t="e">
        <f>IF(CX299=#REF!,"gleich","ungleich")</f>
        <v>#REF!</v>
      </c>
      <c r="EF300" s="186" t="s">
        <v>3435</v>
      </c>
      <c r="EG300" s="186" t="s">
        <v>3408</v>
      </c>
      <c r="EH300" s="186" t="s">
        <v>3492</v>
      </c>
      <c r="EI300" s="186" t="s">
        <v>3568</v>
      </c>
      <c r="EJ300" s="186" t="s">
        <v>3569</v>
      </c>
      <c r="EK300" s="186">
        <v>0</v>
      </c>
      <c r="EL300" s="186" t="s">
        <v>3570</v>
      </c>
      <c r="EM300" s="173">
        <v>89165</v>
      </c>
      <c r="EN300" s="173">
        <v>0</v>
      </c>
      <c r="EO300" s="173">
        <v>0</v>
      </c>
      <c r="EP300" s="950" t="s">
        <v>3571</v>
      </c>
      <c r="EQ300" s="176" t="s">
        <v>6100</v>
      </c>
      <c r="ER300" s="176" t="s">
        <v>6100</v>
      </c>
      <c r="ES300" s="201"/>
      <c r="ET300" s="108"/>
      <c r="EU300" s="182" t="str">
        <f t="shared" si="201"/>
        <v>Getränke Maier, Inh. Jürgen Scherieble, DE_8835610043_sinv.pdf</v>
      </c>
    </row>
    <row r="301" spans="1:172" ht="63.75">
      <c r="A301" s="1023" t="s">
        <v>4355</v>
      </c>
      <c r="B301" s="415" t="s">
        <v>4532</v>
      </c>
      <c r="C301" s="338" t="s">
        <v>898</v>
      </c>
      <c r="D301" s="415" t="s">
        <v>4356</v>
      </c>
      <c r="E301" s="371" t="s">
        <v>4283</v>
      </c>
      <c r="F301" s="635" t="s">
        <v>899</v>
      </c>
      <c r="G301" s="193" t="s">
        <v>4524</v>
      </c>
      <c r="H301" s="193" t="s">
        <v>3788</v>
      </c>
      <c r="I301" s="193" t="s">
        <v>4284</v>
      </c>
      <c r="J301" s="371" t="s">
        <v>4527</v>
      </c>
      <c r="K301" s="182" t="s">
        <v>4357</v>
      </c>
      <c r="L301" s="571" t="s">
        <v>4358</v>
      </c>
      <c r="M301" s="181" t="s">
        <v>4359</v>
      </c>
      <c r="N301" s="849"/>
      <c r="O301" s="182"/>
      <c r="P301" s="261">
        <v>56</v>
      </c>
      <c r="Q301" s="543">
        <v>300</v>
      </c>
      <c r="R301" s="540">
        <v>5800</v>
      </c>
      <c r="S301" s="338"/>
      <c r="T301" s="168"/>
      <c r="U301" s="168"/>
      <c r="V301" s="338">
        <v>0</v>
      </c>
      <c r="W301" s="338">
        <v>0</v>
      </c>
      <c r="X301" s="919">
        <v>0.72</v>
      </c>
      <c r="Y301" s="338">
        <v>0</v>
      </c>
      <c r="Z301" s="168"/>
      <c r="AA301" s="168"/>
      <c r="AB301" s="186" t="s">
        <v>4502</v>
      </c>
      <c r="AC301" s="13" t="s">
        <v>898</v>
      </c>
      <c r="AD301" s="811" t="s">
        <v>5691</v>
      </c>
      <c r="AE301" s="723">
        <v>43082</v>
      </c>
      <c r="AF301" s="182" t="s">
        <v>6265</v>
      </c>
      <c r="AG301" s="419"/>
      <c r="AH301" s="927" t="s">
        <v>896</v>
      </c>
      <c r="AI301" s="63" t="s">
        <v>5763</v>
      </c>
      <c r="AJ301" s="63" t="str">
        <f t="shared" si="203"/>
        <v>NO</v>
      </c>
      <c r="AK301" s="64" t="str">
        <f>VLOOKUP(X301,aux!$G$1:$I$22,2,FALSE)</f>
        <v>zero point seven two</v>
      </c>
      <c r="AL301" s="64" t="str">
        <f>VLOOKUP(X301,aux!$G$1:$J$22,4,FALSE)</f>
        <v>null komma sieben zwei</v>
      </c>
      <c r="AM301" s="214">
        <f t="shared" si="182"/>
        <v>72</v>
      </c>
      <c r="AN301" s="214" t="str">
        <f>IF(INT(AM301)=AM301,EnglishNumber(AM301), _xlfn.CONCAT(EnglishNumber(INT(AM301)), " point ", EnglishNumber(ROUND(INT((AM301 - INT(AM301)) * 10),  0)), " ", EnglishNumber(ROUND((AM301 - INT(AM301))*100 - (INT((AM301-INT(AM301))*10)*10), 0))))</f>
        <v>seventy-two</v>
      </c>
      <c r="AO301" s="214" t="str">
        <f>IF(INT(AM301)=AM301,FctZahl_In_Worten(AM301), _xlfn.CONCAT(FctZahl_In_Worten(INT(AM301)), " komma ", FctZahl_In_Worten(ROUND(INT((AM301 - INT(AM301)) * 10),  0)), " ", FctZahl_In_Worten(ROUND((AM301 - INT(AM301))*100 - (INT((AM301-INT(AM301))*10)*10), 0))))</f>
        <v>zweiundsiebzig</v>
      </c>
      <c r="AP301" s="64" t="str">
        <f>EnglishNumber(Q301)</f>
        <v>three hundred</v>
      </c>
      <c r="AQ301" s="64" t="str">
        <f>FctZahl_In_Worten(Q301)</f>
        <v>dreihundert</v>
      </c>
      <c r="AR301" s="64" t="str">
        <f>FctZahl_In_Worten(R301)</f>
        <v>fünftausendachthundert</v>
      </c>
      <c r="AS301" s="64" t="str">
        <f>EnglishNumber(V301)</f>
        <v>zero</v>
      </c>
      <c r="AT301" s="64" t="str">
        <f>EnglishNumber(W301)</f>
        <v>zero</v>
      </c>
      <c r="AU301" s="64" t="str">
        <f t="shared" si="183"/>
        <v>For</v>
      </c>
      <c r="AV301" s="49" t="str">
        <f t="shared" si="216"/>
        <v xml:space="preserve">Heinrich Meyer, Geschäftsführer and Heinrich Gelhaus, Geschäftsführer </v>
      </c>
      <c r="AW301" s="65" t="str">
        <f t="shared" si="184"/>
        <v>DE_811474914_CPA_EN</v>
      </c>
      <c r="AX301" s="65" t="str">
        <f t="shared" si="185"/>
        <v>DE_811474914_DoT_EN</v>
      </c>
      <c r="AY301" s="65" t="str">
        <f t="shared" si="186"/>
        <v>DE_811474914_Dis_EN</v>
      </c>
      <c r="AZ301" s="65" t="str">
        <f t="shared" si="187"/>
        <v>DE_811474914_CPA_DE</v>
      </c>
      <c r="BA301" s="65" t="str">
        <f t="shared" si="188"/>
        <v>DE_811474914_DoT_DE</v>
      </c>
      <c r="BB301" s="65" t="str">
        <f t="shared" si="189"/>
        <v>DE_811474914_CPA_ES</v>
      </c>
      <c r="BC301" s="215" t="str">
        <f t="shared" si="190"/>
        <v>DE_811474914_DoT_ES</v>
      </c>
      <c r="BD301" s="65" t="str">
        <f t="shared" si="191"/>
        <v>Getränke Meyer GmbH</v>
      </c>
      <c r="BE301" s="64" t="str">
        <f>VLOOKUP(C301,aux!$A$1:$B$260,2,FALSE)</f>
        <v>Germany</v>
      </c>
      <c r="BF301" s="64" t="str">
        <f>VLOOKUP(C301,aux!$A$1:$C$260,3,FALSE)</f>
        <v>Deutschland</v>
      </c>
      <c r="BG301" s="66" t="str">
        <f t="shared" si="192"/>
        <v xml:space="preserve">represented by  Heinrich Meyer, Geschäftsführer and Heinrich Gelhaus, Geschäftsführer </v>
      </c>
      <c r="BH301" s="66" t="str">
        <f t="shared" si="204"/>
        <v xml:space="preserve">representado por Heinrich Meyer, Geschäftsführer and Heinrich Gelhaus, Geschäftsführer </v>
      </c>
      <c r="BI301" s="119">
        <f t="shared" si="215"/>
        <v>2</v>
      </c>
      <c r="BJ301" s="119" t="str">
        <f t="shared" si="213"/>
        <v>and its</v>
      </c>
      <c r="BK301" s="119" t="str">
        <f t="shared" si="214"/>
        <v>and its</v>
      </c>
      <c r="BL301" s="66" t="str">
        <f t="shared" si="205"/>
        <v>und</v>
      </c>
      <c r="BM301" s="66" t="str">
        <f t="shared" si="206"/>
        <v>und</v>
      </c>
      <c r="BN301" s="66" t="str">
        <f t="shared" si="207"/>
        <v>y su</v>
      </c>
      <c r="BO301" s="66" t="str">
        <f t="shared" si="208"/>
        <v>y su</v>
      </c>
      <c r="BP301" s="216" t="str">
        <f>VLOOKUP(X301,aux!$G$1:$I$22,3,FALSE)</f>
        <v>cero coma siete dos</v>
      </c>
      <c r="BQ301" s="66" t="str">
        <f t="shared" si="209"/>
        <v>Por</v>
      </c>
      <c r="BR301" s="66" t="str">
        <f>VLOOKUP(C301,aux!$D$1:$E$307,2,FALSE)</f>
        <v>Alemania</v>
      </c>
      <c r="BS301" s="66" t="str">
        <f t="shared" si="210"/>
        <v>Trescientos</v>
      </c>
      <c r="BT301" s="66" t="str">
        <f t="shared" si="211"/>
        <v>Cero</v>
      </c>
      <c r="BU301" s="66" t="str">
        <f t="shared" si="212"/>
        <v>Cero</v>
      </c>
      <c r="BV301" s="137"/>
      <c r="BW301" s="51"/>
      <c r="BX301" s="315"/>
      <c r="BY301" s="148"/>
      <c r="BZ301" s="315"/>
      <c r="CA301" s="1112"/>
      <c r="CB301" s="805">
        <v>43066</v>
      </c>
      <c r="CC301" s="805">
        <v>43067</v>
      </c>
      <c r="CD301" s="434"/>
      <c r="CE301" s="805">
        <v>43067</v>
      </c>
      <c r="CF301" s="434"/>
      <c r="CG301" s="805">
        <v>43076</v>
      </c>
      <c r="CH301" s="497"/>
      <c r="CI301" s="155"/>
      <c r="CJ301" s="168"/>
      <c r="CK301" s="168"/>
      <c r="CL301" s="102" t="str">
        <f t="shared" si="194"/>
        <v>Getränke Meyer GmbH_ DE_811474914_DOT_DE_2sig</v>
      </c>
      <c r="CM301" s="102" t="str">
        <f t="shared" si="195"/>
        <v>Getränke Meyer GmbH_DE_811474914_CPA_DE_2sig</v>
      </c>
      <c r="CN301" s="102" t="str">
        <f t="shared" si="196"/>
        <v>Getränke Meyer GmbH_ DE_811474914_DOT_DE_2sig_stamped</v>
      </c>
      <c r="CO301" s="102" t="str">
        <f t="shared" si="197"/>
        <v>Getränke Meyer GmbH_DE_811474914_DOT_DE_o</v>
      </c>
      <c r="CP301" s="102" t="str">
        <f t="shared" si="198"/>
        <v>Getränke Meyer GmbH_DE_811474914_DOT_DE_o_stamped</v>
      </c>
      <c r="CQ301" s="102" t="str">
        <f t="shared" si="199"/>
        <v>Getränke Meyer GmbH_DE_811474914_powers</v>
      </c>
      <c r="CR301" s="168"/>
      <c r="CS301" s="168"/>
      <c r="CT301" s="168"/>
      <c r="CU301" s="148">
        <f t="shared" si="179"/>
        <v>0</v>
      </c>
      <c r="CV301" s="168"/>
      <c r="CW301" s="168"/>
      <c r="CX301" s="252"/>
      <c r="CY301" s="251"/>
      <c r="CZ301" s="251"/>
      <c r="DA301" s="324"/>
      <c r="DB301" s="324"/>
      <c r="DC301" s="251"/>
      <c r="DD301" s="251"/>
      <c r="DE301" s="324"/>
      <c r="DF301" s="324"/>
      <c r="DG301" s="168"/>
      <c r="DH301" s="168"/>
      <c r="DI301" s="168"/>
      <c r="DJ301" s="324"/>
      <c r="DK301" s="324"/>
      <c r="DL301" s="168"/>
      <c r="DM301" s="324"/>
      <c r="DN301" s="251"/>
      <c r="DO301" s="324"/>
      <c r="DP301" s="338"/>
      <c r="DQ301" s="902"/>
      <c r="DR301" s="503"/>
      <c r="DS301" s="88"/>
      <c r="DT301" s="88"/>
      <c r="DU301" s="168"/>
      <c r="DV301" s="168"/>
      <c r="DW301" s="168"/>
      <c r="DX301" s="168"/>
      <c r="DY301" s="168"/>
      <c r="DZ301" s="168"/>
      <c r="EA301" s="359" t="str">
        <f t="shared" si="200"/>
        <v>268</v>
      </c>
      <c r="EB301" s="359">
        <v>268</v>
      </c>
      <c r="EC301" s="88"/>
      <c r="ED301" s="88"/>
      <c r="EE301" s="88"/>
      <c r="EF301" s="186"/>
      <c r="EG301" s="186" t="s">
        <v>4355</v>
      </c>
      <c r="EH301" s="186" t="s">
        <v>5076</v>
      </c>
      <c r="EI301" s="186" t="s">
        <v>5077</v>
      </c>
      <c r="EJ301" s="186" t="s">
        <v>5064</v>
      </c>
      <c r="EK301" s="186">
        <v>0</v>
      </c>
      <c r="EL301" s="186" t="s">
        <v>5078</v>
      </c>
      <c r="EM301" s="173">
        <v>49459</v>
      </c>
      <c r="EN301" s="173">
        <v>0</v>
      </c>
      <c r="EO301" s="173">
        <v>0</v>
      </c>
      <c r="EP301" s="950" t="s">
        <v>4357</v>
      </c>
      <c r="EQ301" s="385" t="s">
        <v>6086</v>
      </c>
      <c r="ER301" s="385" t="s">
        <v>6137</v>
      </c>
      <c r="ES301" s="403"/>
      <c r="ET301" s="108"/>
      <c r="EU301" s="182" t="str">
        <f t="shared" si="201"/>
        <v>Getränke Meyer GmbH, DE_811474914_sinv.pdf</v>
      </c>
    </row>
    <row r="302" spans="1:172" ht="76.5">
      <c r="A302" s="1023" t="s">
        <v>4281</v>
      </c>
      <c r="B302" s="415" t="s">
        <v>4534</v>
      </c>
      <c r="C302" s="338" t="s">
        <v>898</v>
      </c>
      <c r="D302" s="415" t="s">
        <v>4282</v>
      </c>
      <c r="E302" s="371" t="s">
        <v>4283</v>
      </c>
      <c r="F302" s="193" t="s">
        <v>899</v>
      </c>
      <c r="G302" s="193"/>
      <c r="H302" s="193"/>
      <c r="I302" s="193" t="s">
        <v>4284</v>
      </c>
      <c r="J302" s="371" t="s">
        <v>4528</v>
      </c>
      <c r="K302" s="182" t="s">
        <v>4285</v>
      </c>
      <c r="L302" s="571" t="s">
        <v>4286</v>
      </c>
      <c r="N302" s="849"/>
      <c r="O302" s="182"/>
      <c r="P302" s="261">
        <v>23</v>
      </c>
      <c r="Q302" s="543"/>
      <c r="R302" s="540">
        <v>0</v>
      </c>
      <c r="S302" s="338" t="s">
        <v>4532</v>
      </c>
      <c r="T302" s="168"/>
      <c r="U302" s="168"/>
      <c r="V302" s="338">
        <v>0</v>
      </c>
      <c r="W302" s="338">
        <v>0</v>
      </c>
      <c r="X302" s="919">
        <v>0.72</v>
      </c>
      <c r="Y302" s="338">
        <v>0</v>
      </c>
      <c r="Z302" s="168"/>
      <c r="AA302" s="168"/>
      <c r="AB302" s="188" t="s">
        <v>5514</v>
      </c>
      <c r="AC302" s="13" t="s">
        <v>898</v>
      </c>
      <c r="AD302" s="811" t="s">
        <v>5691</v>
      </c>
      <c r="AE302" s="723">
        <v>43082</v>
      </c>
      <c r="AF302" s="454" t="s">
        <v>7467</v>
      </c>
      <c r="AG302" s="419"/>
      <c r="AH302" s="927" t="s">
        <v>896</v>
      </c>
      <c r="AI302" s="63">
        <v>0</v>
      </c>
      <c r="AJ302" s="63" t="str">
        <f t="shared" si="203"/>
        <v>NO</v>
      </c>
      <c r="AK302" s="64" t="str">
        <f>VLOOKUP(X302,aux!$G$1:$I$22,2,FALSE)</f>
        <v>zero point seven two</v>
      </c>
      <c r="AL302" s="64" t="str">
        <f>VLOOKUP(X302,aux!$G$1:$J$22,4,FALSE)</f>
        <v>null komma sieben zwei</v>
      </c>
      <c r="AM302" s="214">
        <f t="shared" si="182"/>
        <v>72</v>
      </c>
      <c r="AN302" s="214" t="str">
        <f>IF(INT(AM302)=AM302,EnglishNumber(AM302), _xlfn.CONCAT(EnglishNumber(INT(AM302)), " point ", EnglishNumber(ROUND(INT((AM302 - INT(AM302)) * 10),  0)), " ", EnglishNumber(ROUND((AM302 - INT(AM302))*100 - (INT((AM302-INT(AM302))*10)*10), 0))))</f>
        <v>seventy-two</v>
      </c>
      <c r="AO302" s="214" t="str">
        <f>IF(INT(AM302)=AM302,FctZahl_In_Worten(AM302), _xlfn.CONCAT(FctZahl_In_Worten(INT(AM302)), " komma ", FctZahl_In_Worten(ROUND(INT((AM302 - INT(AM302)) * 10),  0)), " ", FctZahl_In_Worten(ROUND((AM302 - INT(AM302))*100 - (INT((AM302-INT(AM302))*10)*10), 0))))</f>
        <v>zweiundsiebzig</v>
      </c>
      <c r="AP302" s="64" t="str">
        <f>EnglishNumber(Q302)</f>
        <v>zero</v>
      </c>
      <c r="AQ302" s="64" t="str">
        <f>FctZahl_In_Worten(Q302)</f>
        <v>null</v>
      </c>
      <c r="AR302" s="64" t="str">
        <f>FctZahl_In_Worten(R302)</f>
        <v>null</v>
      </c>
      <c r="AS302" s="64" t="str">
        <f>EnglishNumber(V302)</f>
        <v>zero</v>
      </c>
      <c r="AT302" s="64" t="str">
        <f>EnglishNumber(W302)</f>
        <v>zero</v>
      </c>
      <c r="AU302" s="64" t="str">
        <f t="shared" si="183"/>
        <v>For</v>
      </c>
      <c r="AV302" s="49" t="str">
        <f t="shared" si="216"/>
        <v>Heinrich Meyer, Geschäftsführer</v>
      </c>
      <c r="AW302" s="65" t="str">
        <f t="shared" si="184"/>
        <v>DE_137334983_CPA_EN</v>
      </c>
      <c r="AX302" s="65" t="str">
        <f t="shared" si="185"/>
        <v>DE_137334983_DoT_EN</v>
      </c>
      <c r="AY302" s="65" t="str">
        <f t="shared" si="186"/>
        <v>DE_137334983_Dis_EN</v>
      </c>
      <c r="AZ302" s="65" t="str">
        <f t="shared" si="187"/>
        <v>DE_137334983_CPA_DE</v>
      </c>
      <c r="BA302" s="65" t="str">
        <f t="shared" si="188"/>
        <v>DE_137334983_DoT_DE</v>
      </c>
      <c r="BB302" s="65" t="str">
        <f t="shared" si="189"/>
        <v>DE_137334983_CPA_ES</v>
      </c>
      <c r="BC302" s="215" t="str">
        <f t="shared" si="190"/>
        <v>DE_137334983_DoT_ES</v>
      </c>
      <c r="BD302" s="65" t="str">
        <f t="shared" si="191"/>
        <v>Meyer &amp; Simon Getränke GmbH</v>
      </c>
      <c r="BE302" s="64" t="str">
        <f>VLOOKUP(C302,aux!$A$1:$B$260,2,FALSE)</f>
        <v>Germany</v>
      </c>
      <c r="BF302" s="64" t="str">
        <f>VLOOKUP(C302,aux!$A$1:$C$260,3,FALSE)</f>
        <v>Deutschland</v>
      </c>
      <c r="BG302" s="66" t="str">
        <f t="shared" si="192"/>
        <v>represented by  Heinrich Meyer, Geschäftsführer</v>
      </c>
      <c r="BH302" s="66" t="str">
        <f t="shared" si="204"/>
        <v>representado por Heinrich Meyer, Geschäftsführer</v>
      </c>
      <c r="BI302" s="119">
        <f t="shared" si="215"/>
        <v>1</v>
      </c>
      <c r="BJ302" s="119" t="str">
        <f t="shared" si="213"/>
        <v/>
      </c>
      <c r="BK302" s="119" t="str">
        <f t="shared" si="214"/>
        <v>and its</v>
      </c>
      <c r="BL302" s="66" t="str">
        <f t="shared" si="205"/>
        <v/>
      </c>
      <c r="BM302" s="66" t="str">
        <f t="shared" si="206"/>
        <v>und</v>
      </c>
      <c r="BN302" s="66" t="str">
        <f t="shared" si="207"/>
        <v/>
      </c>
      <c r="BO302" s="66" t="str">
        <f t="shared" si="208"/>
        <v>y su</v>
      </c>
      <c r="BP302" s="216" t="str">
        <f>VLOOKUP(X302,aux!$G$1:$I$22,3,FALSE)</f>
        <v>cero coma siete dos</v>
      </c>
      <c r="BQ302" s="66" t="str">
        <f t="shared" si="209"/>
        <v>Por</v>
      </c>
      <c r="BR302" s="66" t="str">
        <f>VLOOKUP(C302,aux!$D$1:$E$307,2,FALSE)</f>
        <v>Alemania</v>
      </c>
      <c r="BS302" s="66" t="str">
        <f t="shared" si="210"/>
        <v/>
      </c>
      <c r="BT302" s="66" t="str">
        <f t="shared" si="211"/>
        <v>Cero</v>
      </c>
      <c r="BU302" s="66" t="str">
        <f t="shared" si="212"/>
        <v>Cero</v>
      </c>
      <c r="BV302" s="137"/>
      <c r="BW302" s="51"/>
      <c r="BX302" s="315"/>
      <c r="BY302" s="148"/>
      <c r="BZ302" s="315"/>
      <c r="CA302" s="1112"/>
      <c r="CB302" s="805"/>
      <c r="CC302" s="805"/>
      <c r="CD302" s="434"/>
      <c r="CE302" s="805"/>
      <c r="CF302" s="434"/>
      <c r="CG302" s="805"/>
      <c r="CH302" s="497"/>
      <c r="CI302" s="155"/>
      <c r="CJ302" s="168"/>
      <c r="CK302" s="168"/>
      <c r="CL302" s="102" t="str">
        <f t="shared" si="194"/>
        <v>Meyer &amp; Simon Getränke GmbH_ DE_137334983_DOT_DE_2sig</v>
      </c>
      <c r="CM302" s="102" t="str">
        <f t="shared" si="195"/>
        <v>Meyer &amp; Simon Getränke GmbH_DE_137334983_CPA_DE_2sig</v>
      </c>
      <c r="CN302" s="102" t="str">
        <f t="shared" si="196"/>
        <v>Meyer &amp; Simon Getränke GmbH_ DE_137334983_DOT_DE_2sig_stamped</v>
      </c>
      <c r="CO302" s="102" t="str">
        <f t="shared" si="197"/>
        <v>Meyer &amp; Simon Getränke GmbH_DE_137334983_DOT_DE_o</v>
      </c>
      <c r="CP302" s="102" t="str">
        <f t="shared" si="198"/>
        <v>Meyer &amp; Simon Getränke GmbH_DE_137334983_DOT_DE_o_stamped</v>
      </c>
      <c r="CQ302" s="102" t="str">
        <f t="shared" si="199"/>
        <v>Meyer &amp; Simon Getränke GmbH_DE_137334983_powers</v>
      </c>
      <c r="CR302" s="168"/>
      <c r="CS302" s="168"/>
      <c r="CT302" s="168"/>
      <c r="CU302" s="148">
        <f t="shared" si="179"/>
        <v>0</v>
      </c>
      <c r="CV302" s="168"/>
      <c r="CW302" s="168"/>
      <c r="CX302" s="252"/>
      <c r="CY302" s="251"/>
      <c r="CZ302" s="251"/>
      <c r="DA302" s="324"/>
      <c r="DB302" s="324"/>
      <c r="DC302" s="251"/>
      <c r="DD302" s="251"/>
      <c r="DE302" s="324"/>
      <c r="DF302" s="324"/>
      <c r="DG302" s="168"/>
      <c r="DH302" s="168"/>
      <c r="DI302" s="168"/>
      <c r="DJ302" s="324"/>
      <c r="DK302" s="324"/>
      <c r="DL302" s="168"/>
      <c r="DM302" s="324"/>
      <c r="DN302" s="251"/>
      <c r="DO302" s="324"/>
      <c r="DP302" s="338"/>
      <c r="DQ302" s="902"/>
      <c r="DR302" s="503"/>
      <c r="DS302" s="88"/>
      <c r="DT302" s="88"/>
      <c r="DU302" s="168"/>
      <c r="DV302" s="168"/>
      <c r="DW302" s="168"/>
      <c r="DX302" s="168"/>
      <c r="DY302" s="168"/>
      <c r="DZ302" s="168"/>
      <c r="EA302" s="359" t="str">
        <f t="shared" si="200"/>
        <v>268a</v>
      </c>
      <c r="EB302" s="483">
        <v>268</v>
      </c>
      <c r="EC302" s="261" t="s">
        <v>5505</v>
      </c>
      <c r="ED302" s="261"/>
      <c r="EE302" s="88"/>
      <c r="EF302" s="186"/>
      <c r="EG302" s="186" t="s">
        <v>4281</v>
      </c>
      <c r="EH302" s="186" t="s">
        <v>5218</v>
      </c>
      <c r="EI302" s="186" t="s">
        <v>5219</v>
      </c>
      <c r="EJ302" s="186" t="s">
        <v>5220</v>
      </c>
      <c r="EK302" s="186">
        <v>0</v>
      </c>
      <c r="EL302" s="186" t="s">
        <v>5221</v>
      </c>
      <c r="EM302" s="173">
        <v>17207</v>
      </c>
      <c r="EN302" s="173">
        <v>0</v>
      </c>
      <c r="EO302" s="173">
        <v>0</v>
      </c>
      <c r="EP302" s="498" t="s">
        <v>4285</v>
      </c>
      <c r="EQ302" s="385" t="s">
        <v>6086</v>
      </c>
      <c r="ER302" s="385" t="s">
        <v>6137</v>
      </c>
      <c r="ES302" s="403"/>
      <c r="ET302" s="108"/>
      <c r="EU302" s="182" t="str">
        <f t="shared" si="201"/>
        <v>Meyer &amp; Simon Getränke GmbH, DE_137334983_sinv.pdf</v>
      </c>
    </row>
    <row r="303" spans="1:172" ht="76.5">
      <c r="A303" s="1010" t="s">
        <v>3409</v>
      </c>
      <c r="B303" s="694" t="s">
        <v>5557</v>
      </c>
      <c r="C303" s="338" t="s">
        <v>898</v>
      </c>
      <c r="D303" s="201" t="s">
        <v>3451</v>
      </c>
      <c r="E303" s="371" t="s">
        <v>4614</v>
      </c>
      <c r="F303" s="193" t="s">
        <v>2915</v>
      </c>
      <c r="G303" s="258"/>
      <c r="H303" s="258"/>
      <c r="I303" s="258"/>
      <c r="J303" s="182"/>
      <c r="K303" s="190" t="s">
        <v>3574</v>
      </c>
      <c r="L303" s="571" t="s">
        <v>3673</v>
      </c>
      <c r="M303" s="201"/>
      <c r="N303" s="849"/>
      <c r="O303" s="182"/>
      <c r="P303" s="126">
        <v>5</v>
      </c>
      <c r="Q303" s="539">
        <v>100</v>
      </c>
      <c r="R303" s="540">
        <v>250</v>
      </c>
      <c r="S303" s="338"/>
      <c r="T303" s="100"/>
      <c r="U303" s="100"/>
      <c r="V303" s="425">
        <v>0</v>
      </c>
      <c r="W303" s="425">
        <v>0</v>
      </c>
      <c r="X303" s="919">
        <v>0.72</v>
      </c>
      <c r="Y303" s="425">
        <v>2.5</v>
      </c>
      <c r="Z303" s="101"/>
      <c r="AA303" s="101"/>
      <c r="AB303" s="188" t="s">
        <v>4402</v>
      </c>
      <c r="AC303" s="13" t="s">
        <v>898</v>
      </c>
      <c r="AD303" s="811" t="s">
        <v>5691</v>
      </c>
      <c r="AE303" s="723">
        <v>43082</v>
      </c>
      <c r="AG303" s="419"/>
      <c r="AH303" s="927" t="s">
        <v>896</v>
      </c>
      <c r="AI303" s="63" t="s">
        <v>5763</v>
      </c>
      <c r="AJ303" s="63" t="str">
        <f t="shared" si="203"/>
        <v>NO</v>
      </c>
      <c r="AK303" s="64" t="str">
        <f>VLOOKUP(X303,aux!$G$1:$I$22,2,FALSE)</f>
        <v>zero point seven two</v>
      </c>
      <c r="AL303" s="64" t="str">
        <f>VLOOKUP(X303,aux!$G$1:$J$22,4,FALSE)</f>
        <v>null komma sieben zwei</v>
      </c>
      <c r="AM303" s="214">
        <f t="shared" si="182"/>
        <v>72</v>
      </c>
      <c r="AN303" s="214" t="str">
        <f>IF(INT(AM303)=AM303,EnglishNumber(AM303), _xlfn.CONCAT(EnglishNumber(INT(AM303)), " point ", EnglishNumber(ROUND(INT((AM303 - INT(AM303)) * 10),  0)), " ", EnglishNumber(ROUND((AM303 - INT(AM303))*100 - (INT((AM303-INT(AM303))*10)*10), 0))))</f>
        <v>seventy-two</v>
      </c>
      <c r="AO303" s="214" t="str">
        <f>IF(INT(AM303)=AM303,FctZahl_In_Worten(AM303), _xlfn.CONCAT(FctZahl_In_Worten(INT(AM303)), " komma ", FctZahl_In_Worten(ROUND(INT((AM303 - INT(AM303)) * 10),  0)), " ", FctZahl_In_Worten(ROUND((AM303 - INT(AM303))*100 - (INT((AM303-INT(AM303))*10)*10), 0))))</f>
        <v>zweiundsiebzig</v>
      </c>
      <c r="AP303" s="64" t="str">
        <f>EnglishNumber(Q303)</f>
        <v>one hundred</v>
      </c>
      <c r="AQ303" s="64" t="str">
        <f>FctZahl_In_Worten(Q303)</f>
        <v>einhundert</v>
      </c>
      <c r="AR303" s="64" t="str">
        <f>FctZahl_In_Worten(R303)</f>
        <v>zweihundertfünfzig</v>
      </c>
      <c r="AS303" s="64" t="str">
        <f>EnglishNumber(V303)</f>
        <v>zero</v>
      </c>
      <c r="AT303" s="64" t="str">
        <f>EnglishNumber(W303)</f>
        <v>zero</v>
      </c>
      <c r="AU303" s="64" t="str">
        <f t="shared" si="183"/>
        <v>For</v>
      </c>
      <c r="AV303" s="49" t="str">
        <f t="shared" si="216"/>
        <v>Frauke Kappesser, Geschäftsführerin</v>
      </c>
      <c r="AW303" s="65" t="str">
        <f t="shared" si="184"/>
        <v>DE_113847029_CPA_EN</v>
      </c>
      <c r="AX303" s="65" t="str">
        <f t="shared" si="185"/>
        <v>DE_113847029_DoT_EN</v>
      </c>
      <c r="AY303" s="65" t="str">
        <f t="shared" si="186"/>
        <v>DE_113847029_Dis_EN</v>
      </c>
      <c r="AZ303" s="65" t="str">
        <f t="shared" si="187"/>
        <v>DE_113847029_CPA_DE</v>
      </c>
      <c r="BA303" s="65" t="str">
        <f t="shared" si="188"/>
        <v>DE_113847029_DoT_DE</v>
      </c>
      <c r="BB303" s="65" t="str">
        <f t="shared" si="189"/>
        <v>DE_113847029_CPA_ES</v>
      </c>
      <c r="BC303" s="215" t="str">
        <f t="shared" si="190"/>
        <v>DE_113847029_DoT_ES</v>
      </c>
      <c r="BD303" s="65" t="str">
        <f t="shared" si="191"/>
        <v>Getränke Schneider GmbH</v>
      </c>
      <c r="BE303" s="64" t="str">
        <f>VLOOKUP(C303,aux!$A$1:$B$260,2,FALSE)</f>
        <v>Germany</v>
      </c>
      <c r="BF303" s="64" t="str">
        <f>VLOOKUP(C303,aux!$A$1:$C$260,3,FALSE)</f>
        <v>Deutschland</v>
      </c>
      <c r="BG303" s="66" t="str">
        <f t="shared" si="192"/>
        <v>represented by  Frauke Kappesser, Geschäftsführerin</v>
      </c>
      <c r="BH303" s="66" t="str">
        <f t="shared" si="204"/>
        <v>representado por Frauke Kappesser, Geschäftsführerin</v>
      </c>
      <c r="BI303" s="119">
        <f t="shared" si="215"/>
        <v>1</v>
      </c>
      <c r="BJ303" s="119" t="str">
        <f t="shared" si="213"/>
        <v/>
      </c>
      <c r="BK303" s="119" t="str">
        <f t="shared" si="214"/>
        <v/>
      </c>
      <c r="BL303" s="66" t="str">
        <f t="shared" si="205"/>
        <v/>
      </c>
      <c r="BM303" s="66" t="str">
        <f t="shared" si="206"/>
        <v/>
      </c>
      <c r="BN303" s="66" t="str">
        <f t="shared" si="207"/>
        <v/>
      </c>
      <c r="BO303" s="66" t="str">
        <f t="shared" si="208"/>
        <v/>
      </c>
      <c r="BP303" s="216" t="str">
        <f>VLOOKUP(X303,aux!$G$1:$I$22,3,FALSE)</f>
        <v>cero coma siete dos</v>
      </c>
      <c r="BQ303" s="66" t="str">
        <f t="shared" si="209"/>
        <v>Por</v>
      </c>
      <c r="BR303" s="66" t="str">
        <f>VLOOKUP(C303,aux!$D$1:$E$307,2,FALSE)</f>
        <v>Alemania</v>
      </c>
      <c r="BS303" s="66" t="str">
        <f t="shared" si="210"/>
        <v>Ciento</v>
      </c>
      <c r="BT303" s="66" t="str">
        <f t="shared" si="211"/>
        <v>Cero</v>
      </c>
      <c r="BU303" s="66" t="str">
        <f t="shared" si="212"/>
        <v>Cero</v>
      </c>
      <c r="BV303" s="137"/>
      <c r="BW303" s="51"/>
      <c r="BX303" s="315"/>
      <c r="BY303" s="148"/>
      <c r="BZ303" s="315"/>
      <c r="CA303" s="1112"/>
      <c r="CB303" s="805">
        <v>43059</v>
      </c>
      <c r="CC303" s="805">
        <v>43069</v>
      </c>
      <c r="CD303" s="434"/>
      <c r="CE303" s="353">
        <v>43069</v>
      </c>
      <c r="CF303" s="794"/>
      <c r="CG303" s="353">
        <v>43076</v>
      </c>
      <c r="CH303" s="497"/>
      <c r="CI303" s="155"/>
      <c r="CJ303" s="54"/>
      <c r="CK303" s="54"/>
      <c r="CL303" s="102" t="str">
        <f t="shared" si="194"/>
        <v>Getränke Schneider GmbH_ DE_113847029_DOT_DE_2sig</v>
      </c>
      <c r="CM303" s="102" t="str">
        <f t="shared" si="195"/>
        <v>Getränke Schneider GmbH_DE_113847029_CPA_DE_2sig</v>
      </c>
      <c r="CN303" s="102" t="str">
        <f t="shared" si="196"/>
        <v>Getränke Schneider GmbH_ DE_113847029_DOT_DE_2sig_stamped</v>
      </c>
      <c r="CO303" s="102" t="str">
        <f t="shared" si="197"/>
        <v>Getränke Schneider GmbH_DE_113847029_DOT_DE_o</v>
      </c>
      <c r="CP303" s="102" t="str">
        <f t="shared" si="198"/>
        <v>Getränke Schneider GmbH_DE_113847029_DOT_DE_o_stamped</v>
      </c>
      <c r="CQ303" s="102" t="str">
        <f t="shared" si="199"/>
        <v>Getränke Schneider GmbH_DE_113847029_powers</v>
      </c>
      <c r="CR303" s="54"/>
      <c r="CS303" s="54"/>
      <c r="CT303" s="54"/>
      <c r="CU303" s="148">
        <f t="shared" si="179"/>
        <v>0</v>
      </c>
      <c r="CV303" s="54"/>
      <c r="CW303" s="54"/>
      <c r="CX303" s="154"/>
      <c r="CY303" s="160"/>
      <c r="CZ303" s="160"/>
      <c r="DA303" s="321"/>
      <c r="DB303" s="321"/>
      <c r="DC303" s="160"/>
      <c r="DD303" s="160"/>
      <c r="DE303" s="321"/>
      <c r="DF303" s="321"/>
      <c r="DG303" s="54"/>
      <c r="DH303" s="54"/>
      <c r="DI303" s="54"/>
      <c r="DJ303" s="321"/>
      <c r="DK303" s="321"/>
      <c r="DL303" s="54"/>
      <c r="DM303" s="321"/>
      <c r="DN303" s="160"/>
      <c r="DO303" s="321"/>
      <c r="DP303" s="963"/>
      <c r="DQ303" s="974"/>
      <c r="DR303" s="507"/>
      <c r="DS303" s="521"/>
      <c r="DT303" s="88"/>
      <c r="DU303" s="168"/>
      <c r="DV303" s="168"/>
      <c r="DW303" s="168"/>
      <c r="DX303" s="168"/>
      <c r="DY303" s="168"/>
      <c r="DZ303" s="168"/>
      <c r="EA303" s="359" t="str">
        <f t="shared" si="200"/>
        <v>269</v>
      </c>
      <c r="EB303" s="359">
        <v>269</v>
      </c>
      <c r="EC303" s="88"/>
      <c r="ED303" s="88"/>
      <c r="EE303" s="88" t="e">
        <f>IF(CX302=#REF!,"gleich","ungleich")</f>
        <v>#REF!</v>
      </c>
      <c r="EF303" s="186" t="s">
        <v>3435</v>
      </c>
      <c r="EG303" s="186" t="s">
        <v>3409</v>
      </c>
      <c r="EH303" s="186" t="s">
        <v>5090</v>
      </c>
      <c r="EI303" s="186" t="s">
        <v>3572</v>
      </c>
      <c r="EJ303" s="186">
        <v>94</v>
      </c>
      <c r="EK303" s="186">
        <v>0</v>
      </c>
      <c r="EL303" s="186" t="s">
        <v>3573</v>
      </c>
      <c r="EM303" s="173">
        <v>65201</v>
      </c>
      <c r="EN303" s="173">
        <v>0</v>
      </c>
      <c r="EO303" s="173">
        <v>0</v>
      </c>
      <c r="EP303" s="950" t="s">
        <v>3574</v>
      </c>
      <c r="EQ303" s="201" t="s">
        <v>6096</v>
      </c>
      <c r="ER303" s="182" t="s">
        <v>6137</v>
      </c>
      <c r="ES303" s="201"/>
      <c r="ET303" s="108"/>
      <c r="EU303" s="182" t="str">
        <f t="shared" si="201"/>
        <v>Getränke Schneider GmbH, DE_113847029_sinv.pdf</v>
      </c>
    </row>
    <row r="304" spans="1:172" ht="89.25">
      <c r="A304" s="1010" t="s">
        <v>3410</v>
      </c>
      <c r="B304" s="694" t="s">
        <v>4799</v>
      </c>
      <c r="C304" s="338" t="s">
        <v>898</v>
      </c>
      <c r="D304" s="201" t="s">
        <v>3452</v>
      </c>
      <c r="E304" s="190" t="s">
        <v>3493</v>
      </c>
      <c r="F304" s="258" t="s">
        <v>3477</v>
      </c>
      <c r="G304" s="258"/>
      <c r="H304" s="258"/>
      <c r="I304" s="258"/>
      <c r="J304" s="182"/>
      <c r="K304" s="190" t="s">
        <v>3578</v>
      </c>
      <c r="L304" s="500" t="s">
        <v>3674</v>
      </c>
      <c r="M304" s="947"/>
      <c r="N304" s="849"/>
      <c r="O304" s="182"/>
      <c r="P304" s="126">
        <v>10</v>
      </c>
      <c r="Q304" s="539">
        <v>100</v>
      </c>
      <c r="R304" s="540">
        <v>800</v>
      </c>
      <c r="S304" s="338"/>
      <c r="T304" s="100"/>
      <c r="U304" s="100"/>
      <c r="V304" s="425">
        <v>0</v>
      </c>
      <c r="W304" s="425">
        <v>0</v>
      </c>
      <c r="X304" s="919">
        <v>0.72</v>
      </c>
      <c r="Y304" s="425">
        <v>2.5</v>
      </c>
      <c r="Z304" s="101"/>
      <c r="AA304" s="101"/>
      <c r="AB304" s="188" t="s">
        <v>4402</v>
      </c>
      <c r="AC304" s="13" t="s">
        <v>898</v>
      </c>
      <c r="AD304" s="811" t="s">
        <v>5691</v>
      </c>
      <c r="AE304" s="723">
        <v>43082</v>
      </c>
      <c r="AG304" s="419"/>
      <c r="AH304" s="927" t="s">
        <v>896</v>
      </c>
      <c r="AI304" s="63" t="s">
        <v>5763</v>
      </c>
      <c r="AJ304" s="63" t="str">
        <f t="shared" si="203"/>
        <v>NO</v>
      </c>
      <c r="AK304" s="64" t="str">
        <f>VLOOKUP(X304,aux!$G$1:$I$22,2,FALSE)</f>
        <v>zero point seven two</v>
      </c>
      <c r="AL304" s="64" t="str">
        <f>VLOOKUP(X304,aux!$G$1:$J$22,4,FALSE)</f>
        <v>null komma sieben zwei</v>
      </c>
      <c r="AM304" s="214">
        <f t="shared" si="182"/>
        <v>72</v>
      </c>
      <c r="AN304" s="214" t="str">
        <f>IF(INT(AM304)=AM304,EnglishNumber(AM304), _xlfn.CONCAT(EnglishNumber(INT(AM304)), " point ", EnglishNumber(ROUND(INT((AM304 - INT(AM304)) * 10),  0)), " ", EnglishNumber(ROUND((AM304 - INT(AM304))*100 - (INT((AM304-INT(AM304))*10)*10), 0))))</f>
        <v>seventy-two</v>
      </c>
      <c r="AO304" s="214" t="str">
        <f>IF(INT(AM304)=AM304,FctZahl_In_Worten(AM304), _xlfn.CONCAT(FctZahl_In_Worten(INT(AM304)), " komma ", FctZahl_In_Worten(ROUND(INT((AM304 - INT(AM304)) * 10),  0)), " ", FctZahl_In_Worten(ROUND((AM304 - INT(AM304))*100 - (INT((AM304-INT(AM304))*10)*10), 0))))</f>
        <v>zweiundsiebzig</v>
      </c>
      <c r="AP304" s="64" t="str">
        <f>EnglishNumber(Q304)</f>
        <v>one hundred</v>
      </c>
      <c r="AQ304" s="64" t="str">
        <f>FctZahl_In_Worten(Q304)</f>
        <v>einhundert</v>
      </c>
      <c r="AR304" s="64" t="str">
        <f>FctZahl_In_Worten(R304)</f>
        <v>achthundert</v>
      </c>
      <c r="AS304" s="64" t="str">
        <f>EnglishNumber(V304)</f>
        <v>zero</v>
      </c>
      <c r="AT304" s="64" t="str">
        <f>EnglishNumber(W304)</f>
        <v>zero</v>
      </c>
      <c r="AU304" s="64" t="str">
        <f t="shared" si="183"/>
        <v>For</v>
      </c>
      <c r="AV304" s="49" t="str">
        <f t="shared" si="216"/>
        <v>Peter Volpert, Inhaber</v>
      </c>
      <c r="AW304" s="65" t="str">
        <f t="shared" si="184"/>
        <v>DE_133133719_CPA_EN</v>
      </c>
      <c r="AX304" s="65" t="str">
        <f t="shared" si="185"/>
        <v>DE_133133719_DoT_EN</v>
      </c>
      <c r="AY304" s="65" t="str">
        <f t="shared" si="186"/>
        <v>DE_133133719_Dis_EN</v>
      </c>
      <c r="AZ304" s="65" t="str">
        <f t="shared" si="187"/>
        <v>DE_133133719_CPA_DE</v>
      </c>
      <c r="BA304" s="65" t="str">
        <f t="shared" si="188"/>
        <v>DE_133133719_DoT_DE</v>
      </c>
      <c r="BB304" s="65" t="str">
        <f t="shared" si="189"/>
        <v>DE_133133719_CPA_ES</v>
      </c>
      <c r="BC304" s="215" t="str">
        <f t="shared" si="190"/>
        <v>DE_133133719_DoT_ES</v>
      </c>
      <c r="BD304" s="65" t="str">
        <f t="shared" si="191"/>
        <v>Getränke Volpert Inh Peter Volpert</v>
      </c>
      <c r="BE304" s="64" t="str">
        <f>VLOOKUP(C304,aux!$A$1:$B$260,2,FALSE)</f>
        <v>Germany</v>
      </c>
      <c r="BF304" s="64" t="str">
        <f>VLOOKUP(C304,aux!$A$1:$C$260,3,FALSE)</f>
        <v>Deutschland</v>
      </c>
      <c r="BG304" s="66" t="str">
        <f t="shared" si="192"/>
        <v>represented by  Peter Volpert, Inhaber</v>
      </c>
      <c r="BH304" s="66" t="str">
        <f t="shared" si="204"/>
        <v>representado por Peter Volpert, Inhaber</v>
      </c>
      <c r="BI304" s="119">
        <f t="shared" si="215"/>
        <v>1</v>
      </c>
      <c r="BJ304" s="119" t="str">
        <f t="shared" si="213"/>
        <v/>
      </c>
      <c r="BK304" s="119" t="str">
        <f t="shared" si="214"/>
        <v/>
      </c>
      <c r="BL304" s="66" t="str">
        <f t="shared" si="205"/>
        <v/>
      </c>
      <c r="BM304" s="66" t="str">
        <f t="shared" si="206"/>
        <v/>
      </c>
      <c r="BN304" s="66" t="str">
        <f t="shared" si="207"/>
        <v/>
      </c>
      <c r="BO304" s="66" t="str">
        <f t="shared" si="208"/>
        <v/>
      </c>
      <c r="BP304" s="216" t="str">
        <f>VLOOKUP(X304,aux!$G$1:$I$22,3,FALSE)</f>
        <v>cero coma siete dos</v>
      </c>
      <c r="BQ304" s="66" t="str">
        <f t="shared" si="209"/>
        <v>Por</v>
      </c>
      <c r="BR304" s="66" t="str">
        <f>VLOOKUP(C304,aux!$D$1:$E$307,2,FALSE)</f>
        <v>Alemania</v>
      </c>
      <c r="BS304" s="66" t="str">
        <f t="shared" si="210"/>
        <v>Ciento</v>
      </c>
      <c r="BT304" s="66" t="str">
        <f t="shared" si="211"/>
        <v>Cero</v>
      </c>
      <c r="BU304" s="66" t="str">
        <f t="shared" si="212"/>
        <v>Cero</v>
      </c>
      <c r="BV304" s="137"/>
      <c r="BW304" s="51"/>
      <c r="BX304" s="315"/>
      <c r="BY304" s="148"/>
      <c r="BZ304" s="315"/>
      <c r="CA304" s="1112"/>
      <c r="CB304" s="805">
        <v>43059</v>
      </c>
      <c r="CC304" s="619">
        <v>43063</v>
      </c>
      <c r="CD304" s="621"/>
      <c r="CE304" s="619">
        <v>43063</v>
      </c>
      <c r="CF304" s="806"/>
      <c r="CG304" s="805">
        <v>43076</v>
      </c>
      <c r="CH304" s="497"/>
      <c r="CI304" s="155"/>
      <c r="CJ304" s="54"/>
      <c r="CK304" s="54"/>
      <c r="CL304" s="102" t="str">
        <f t="shared" si="194"/>
        <v>Getränke Volpert Inh Peter Volpert_ DE_133133719_DOT_DE_2sig</v>
      </c>
      <c r="CM304" s="102" t="str">
        <f t="shared" si="195"/>
        <v>Getränke Volpert Inh Peter Volpert_DE_133133719_CPA_DE_2sig</v>
      </c>
      <c r="CN304" s="102" t="str">
        <f t="shared" si="196"/>
        <v>Getränke Volpert Inh Peter Volpert_ DE_133133719_DOT_DE_2sig_stamped</v>
      </c>
      <c r="CO304" s="102" t="str">
        <f t="shared" si="197"/>
        <v>Getränke Volpert Inh Peter Volpert_DE_133133719_DOT_DE_o</v>
      </c>
      <c r="CP304" s="102" t="str">
        <f t="shared" si="198"/>
        <v>Getränke Volpert Inh Peter Volpert_DE_133133719_DOT_DE_o_stamped</v>
      </c>
      <c r="CQ304" s="102" t="str">
        <f t="shared" si="199"/>
        <v>Getränke Volpert Inh Peter Volpert_DE_133133719_powers</v>
      </c>
      <c r="CR304" s="54"/>
      <c r="CS304" s="54"/>
      <c r="CT304" s="54"/>
      <c r="CU304" s="148">
        <f t="shared" si="179"/>
        <v>0</v>
      </c>
      <c r="CV304" s="54"/>
      <c r="CW304" s="54"/>
      <c r="CX304" s="154"/>
      <c r="CY304" s="160"/>
      <c r="CZ304" s="160"/>
      <c r="DA304" s="321"/>
      <c r="DB304" s="321"/>
      <c r="DC304" s="160"/>
      <c r="DD304" s="160"/>
      <c r="DE304" s="321"/>
      <c r="DF304" s="321"/>
      <c r="DG304" s="54"/>
      <c r="DH304" s="54"/>
      <c r="DI304" s="54"/>
      <c r="DJ304" s="321"/>
      <c r="DK304" s="321"/>
      <c r="DL304" s="54"/>
      <c r="DM304" s="321"/>
      <c r="DN304" s="160"/>
      <c r="DO304" s="321"/>
      <c r="DP304" s="963"/>
      <c r="DQ304" s="974"/>
      <c r="DR304" s="507"/>
      <c r="DS304" s="521"/>
      <c r="DT304" s="88"/>
      <c r="DU304" s="168"/>
      <c r="DV304" s="168"/>
      <c r="DW304" s="168"/>
      <c r="DX304" s="168"/>
      <c r="DY304" s="168"/>
      <c r="DZ304" s="168"/>
      <c r="EA304" s="359" t="str">
        <f t="shared" si="200"/>
        <v>270</v>
      </c>
      <c r="EB304" s="359">
        <v>270</v>
      </c>
      <c r="EC304" s="88"/>
      <c r="ED304" s="88"/>
      <c r="EE304" s="88" t="e">
        <f>IF(CX303=#REF!,"gleich","ungleich")</f>
        <v>#REF!</v>
      </c>
      <c r="EF304" s="186" t="s">
        <v>3435</v>
      </c>
      <c r="EG304" s="186" t="s">
        <v>3410</v>
      </c>
      <c r="EH304" s="186" t="s">
        <v>5091</v>
      </c>
      <c r="EI304" s="186" t="s">
        <v>3575</v>
      </c>
      <c r="EJ304" s="186" t="s">
        <v>3576</v>
      </c>
      <c r="EK304" s="186">
        <v>0</v>
      </c>
      <c r="EL304" s="186" t="s">
        <v>3577</v>
      </c>
      <c r="EM304" s="173">
        <v>97737</v>
      </c>
      <c r="EN304" s="173">
        <v>0</v>
      </c>
      <c r="EO304" s="173">
        <v>0</v>
      </c>
      <c r="EP304" s="950" t="s">
        <v>3578</v>
      </c>
      <c r="EQ304" s="176" t="s">
        <v>6100</v>
      </c>
      <c r="ER304" s="176" t="s">
        <v>6100</v>
      </c>
      <c r="ES304" s="201"/>
      <c r="ET304" s="108"/>
      <c r="EU304" s="182" t="str">
        <f t="shared" si="201"/>
        <v>Getränke Volpert Inh. Peter Volpert, DE_133133719_sinv.pdf</v>
      </c>
      <c r="EV304" s="169"/>
      <c r="EW304" s="169"/>
      <c r="EX304" s="169"/>
      <c r="EY304" s="169"/>
      <c r="EZ304" s="169"/>
      <c r="FA304" s="169"/>
      <c r="FB304" s="169"/>
      <c r="FC304" s="169"/>
      <c r="FD304" s="169"/>
      <c r="FE304" s="169"/>
      <c r="FF304" s="169"/>
      <c r="FG304" s="169"/>
      <c r="FH304" s="169"/>
      <c r="FI304" s="169"/>
      <c r="FJ304" s="169"/>
      <c r="FK304" s="169"/>
      <c r="FL304" s="169"/>
      <c r="FM304" s="169"/>
      <c r="FN304" s="169"/>
      <c r="FO304" s="169"/>
      <c r="FP304" s="169"/>
    </row>
    <row r="305" spans="1:172" ht="76.5">
      <c r="A305" s="1010" t="s">
        <v>3411</v>
      </c>
      <c r="B305" s="694" t="s">
        <v>4800</v>
      </c>
      <c r="C305" s="338" t="s">
        <v>898</v>
      </c>
      <c r="D305" s="201" t="s">
        <v>3453</v>
      </c>
      <c r="E305" s="190" t="s">
        <v>3494</v>
      </c>
      <c r="F305" s="258" t="s">
        <v>899</v>
      </c>
      <c r="G305" s="258"/>
      <c r="H305" s="258"/>
      <c r="I305" s="258"/>
      <c r="J305" s="182"/>
      <c r="K305" s="190" t="s">
        <v>3581</v>
      </c>
      <c r="L305" s="571" t="s">
        <v>3675</v>
      </c>
      <c r="M305" s="201"/>
      <c r="N305" s="849"/>
      <c r="O305" s="182"/>
      <c r="P305" s="126">
        <v>3</v>
      </c>
      <c r="Q305" s="539">
        <v>100</v>
      </c>
      <c r="R305" s="540">
        <v>600</v>
      </c>
      <c r="S305" s="338"/>
      <c r="T305" s="100"/>
      <c r="U305" s="100"/>
      <c r="V305" s="425">
        <v>0</v>
      </c>
      <c r="W305" s="425">
        <v>0</v>
      </c>
      <c r="X305" s="919">
        <v>0.72</v>
      </c>
      <c r="Y305" s="425">
        <v>2.5</v>
      </c>
      <c r="Z305" s="101"/>
      <c r="AA305" s="101"/>
      <c r="AB305" s="188" t="s">
        <v>4402</v>
      </c>
      <c r="AC305" s="13" t="s">
        <v>898</v>
      </c>
      <c r="AD305" s="811" t="s">
        <v>5691</v>
      </c>
      <c r="AE305" s="723">
        <v>43082</v>
      </c>
      <c r="AG305" s="419"/>
      <c r="AH305" s="927" t="s">
        <v>896</v>
      </c>
      <c r="AI305" s="63" t="s">
        <v>5763</v>
      </c>
      <c r="AJ305" s="63" t="str">
        <f t="shared" si="203"/>
        <v>NO</v>
      </c>
      <c r="AK305" s="64" t="str">
        <f>VLOOKUP(X305,aux!$G$1:$I$22,2,FALSE)</f>
        <v>zero point seven two</v>
      </c>
      <c r="AL305" s="64" t="str">
        <f>VLOOKUP(X305,aux!$G$1:$J$22,4,FALSE)</f>
        <v>null komma sieben zwei</v>
      </c>
      <c r="AM305" s="214">
        <f t="shared" si="182"/>
        <v>72</v>
      </c>
      <c r="AN305" s="214" t="str">
        <f>IF(INT(AM305)=AM305,EnglishNumber(AM305), _xlfn.CONCAT(EnglishNumber(INT(AM305)), " point ", EnglishNumber(ROUND(INT((AM305 - INT(AM305)) * 10),  0)), " ", EnglishNumber(ROUND((AM305 - INT(AM305))*100 - (INT((AM305-INT(AM305))*10)*10), 0))))</f>
        <v>seventy-two</v>
      </c>
      <c r="AO305" s="214" t="str">
        <f>IF(INT(AM305)=AM305,FctZahl_In_Worten(AM305), _xlfn.CONCAT(FctZahl_In_Worten(INT(AM305)), " komma ", FctZahl_In_Worten(ROUND(INT((AM305 - INT(AM305)) * 10),  0)), " ", FctZahl_In_Worten(ROUND((AM305 - INT(AM305))*100 - (INT((AM305-INT(AM305))*10)*10), 0))))</f>
        <v>zweiundsiebzig</v>
      </c>
      <c r="AP305" s="64" t="str">
        <f>EnglishNumber(Q305)</f>
        <v>one hundred</v>
      </c>
      <c r="AQ305" s="64" t="str">
        <f>FctZahl_In_Worten(Q305)</f>
        <v>einhundert</v>
      </c>
      <c r="AR305" s="64" t="str">
        <f>FctZahl_In_Worten(R305)</f>
        <v>sechshundert</v>
      </c>
      <c r="AS305" s="64" t="str">
        <f>EnglishNumber(V305)</f>
        <v>zero</v>
      </c>
      <c r="AT305" s="64" t="str">
        <f>EnglishNumber(W305)</f>
        <v>zero</v>
      </c>
      <c r="AU305" s="64" t="str">
        <f t="shared" si="183"/>
        <v>For</v>
      </c>
      <c r="AV305" s="49" t="str">
        <f t="shared" si="216"/>
        <v>Ralf Vordermark, Geschäftsführer</v>
      </c>
      <c r="AW305" s="65" t="str">
        <f t="shared" si="184"/>
        <v>DE_32757873359_CPA_EN</v>
      </c>
      <c r="AX305" s="65" t="str">
        <f t="shared" si="185"/>
        <v>DE_32757873359_DoT_EN</v>
      </c>
      <c r="AY305" s="65" t="str">
        <f t="shared" si="186"/>
        <v>DE_32757873359_Dis_EN</v>
      </c>
      <c r="AZ305" s="65" t="str">
        <f t="shared" si="187"/>
        <v>DE_32757873359_CPA_DE</v>
      </c>
      <c r="BA305" s="65" t="str">
        <f t="shared" si="188"/>
        <v>DE_32757873359_DoT_DE</v>
      </c>
      <c r="BB305" s="65" t="str">
        <f t="shared" si="189"/>
        <v>DE_32757873359_CPA_ES</v>
      </c>
      <c r="BC305" s="215" t="str">
        <f t="shared" si="190"/>
        <v>DE_32757873359_DoT_ES</v>
      </c>
      <c r="BD305" s="65" t="str">
        <f t="shared" si="191"/>
        <v>Getränke Vordermark GmbH &amp; Co KG</v>
      </c>
      <c r="BE305" s="64" t="str">
        <f>VLOOKUP(C305,aux!$A$1:$B$260,2,FALSE)</f>
        <v>Germany</v>
      </c>
      <c r="BF305" s="64" t="str">
        <f>VLOOKUP(C305,aux!$A$1:$C$260,3,FALSE)</f>
        <v>Deutschland</v>
      </c>
      <c r="BG305" s="66" t="str">
        <f t="shared" si="192"/>
        <v>represented by  Ralf Vordermark, Geschäftsführer</v>
      </c>
      <c r="BH305" s="66" t="str">
        <f t="shared" si="204"/>
        <v>representado por Ralf Vordermark, Geschäftsführer</v>
      </c>
      <c r="BI305" s="119">
        <f t="shared" si="215"/>
        <v>1</v>
      </c>
      <c r="BJ305" s="119" t="str">
        <f t="shared" si="213"/>
        <v/>
      </c>
      <c r="BK305" s="119" t="str">
        <f t="shared" si="214"/>
        <v/>
      </c>
      <c r="BL305" s="66" t="str">
        <f t="shared" si="205"/>
        <v/>
      </c>
      <c r="BM305" s="66" t="str">
        <f t="shared" si="206"/>
        <v/>
      </c>
      <c r="BN305" s="66" t="str">
        <f t="shared" si="207"/>
        <v/>
      </c>
      <c r="BO305" s="66" t="str">
        <f t="shared" si="208"/>
        <v/>
      </c>
      <c r="BP305" s="216" t="str">
        <f>VLOOKUP(X305,aux!$G$1:$I$22,3,FALSE)</f>
        <v>cero coma siete dos</v>
      </c>
      <c r="BQ305" s="66" t="str">
        <f t="shared" si="209"/>
        <v>Por</v>
      </c>
      <c r="BR305" s="66" t="str">
        <f>VLOOKUP(C305,aux!$D$1:$E$307,2,FALSE)</f>
        <v>Alemania</v>
      </c>
      <c r="BS305" s="66" t="str">
        <f t="shared" si="210"/>
        <v>Ciento</v>
      </c>
      <c r="BT305" s="66" t="str">
        <f t="shared" si="211"/>
        <v>Cero</v>
      </c>
      <c r="BU305" s="66" t="str">
        <f t="shared" si="212"/>
        <v>Cero</v>
      </c>
      <c r="BV305" s="137"/>
      <c r="BW305" s="51"/>
      <c r="BX305" s="315"/>
      <c r="BY305" s="148"/>
      <c r="BZ305" s="315"/>
      <c r="CA305" s="1112"/>
      <c r="CB305" s="805">
        <v>43059</v>
      </c>
      <c r="CC305" s="805">
        <v>43062</v>
      </c>
      <c r="CD305" s="806"/>
      <c r="CE305" s="805">
        <v>43062</v>
      </c>
      <c r="CF305" s="806"/>
      <c r="CG305" s="805">
        <v>43076</v>
      </c>
      <c r="CH305" s="497"/>
      <c r="CI305" s="155"/>
      <c r="CJ305" s="54"/>
      <c r="CK305" s="54"/>
      <c r="CL305" s="102" t="str">
        <f t="shared" si="194"/>
        <v>Getränke Vordermark GmbH &amp; Co KG_ DE_32757873359_DOT_DE_2sig</v>
      </c>
      <c r="CM305" s="102" t="str">
        <f t="shared" si="195"/>
        <v>Getränke Vordermark GmbH &amp; Co KG_DE_32757873359_CPA_DE_2sig</v>
      </c>
      <c r="CN305" s="102" t="str">
        <f t="shared" si="196"/>
        <v>Getränke Vordermark GmbH &amp; Co KG_ DE_32757873359_DOT_DE_2sig_stamped</v>
      </c>
      <c r="CO305" s="102" t="str">
        <f t="shared" si="197"/>
        <v>Getränke Vordermark GmbH &amp; Co KG_DE_32757873359_DOT_DE_o</v>
      </c>
      <c r="CP305" s="102" t="str">
        <f t="shared" si="198"/>
        <v>Getränke Vordermark GmbH &amp; Co KG_DE_32757873359_DOT_DE_o_stamped</v>
      </c>
      <c r="CQ305" s="102" t="str">
        <f t="shared" si="199"/>
        <v>Getränke Vordermark GmbH &amp; Co KG_DE_32757873359_powers</v>
      </c>
      <c r="CR305" s="54"/>
      <c r="CS305" s="54"/>
      <c r="CT305" s="54"/>
      <c r="CU305" s="148">
        <f t="shared" si="179"/>
        <v>0</v>
      </c>
      <c r="CV305" s="54"/>
      <c r="CW305" s="54"/>
      <c r="CX305" s="154"/>
      <c r="CY305" s="160"/>
      <c r="CZ305" s="160"/>
      <c r="DA305" s="321"/>
      <c r="DB305" s="321"/>
      <c r="DC305" s="160"/>
      <c r="DD305" s="160"/>
      <c r="DE305" s="321"/>
      <c r="DF305" s="321"/>
      <c r="DG305" s="54"/>
      <c r="DH305" s="54"/>
      <c r="DI305" s="54"/>
      <c r="DJ305" s="321"/>
      <c r="DK305" s="321"/>
      <c r="DL305" s="54"/>
      <c r="DM305" s="321"/>
      <c r="DN305" s="160"/>
      <c r="DO305" s="321"/>
      <c r="DP305" s="963"/>
      <c r="DQ305" s="974"/>
      <c r="DR305" s="507"/>
      <c r="DS305" s="521"/>
      <c r="DT305" s="88"/>
      <c r="DU305" s="168"/>
      <c r="DV305" s="168"/>
      <c r="DW305" s="168"/>
      <c r="DX305" s="168"/>
      <c r="DY305" s="168"/>
      <c r="DZ305" s="168"/>
      <c r="EA305" s="359" t="str">
        <f t="shared" si="200"/>
        <v>271</v>
      </c>
      <c r="EB305" s="359">
        <v>271</v>
      </c>
      <c r="EC305" s="88"/>
      <c r="ED305" s="88"/>
      <c r="EE305" s="88" t="e">
        <f>IF(CX304=#REF!,"gleich","ungleich")</f>
        <v>#REF!</v>
      </c>
      <c r="EF305" s="186" t="s">
        <v>3435</v>
      </c>
      <c r="EG305" s="186" t="s">
        <v>3411</v>
      </c>
      <c r="EH305" s="186" t="s">
        <v>3494</v>
      </c>
      <c r="EI305" s="186" t="s">
        <v>3579</v>
      </c>
      <c r="EJ305" s="186" t="s">
        <v>2238</v>
      </c>
      <c r="EK305" s="186">
        <v>0</v>
      </c>
      <c r="EL305" s="186" t="s">
        <v>3580</v>
      </c>
      <c r="EM305" s="173">
        <v>48477</v>
      </c>
      <c r="EN305" s="173">
        <v>0</v>
      </c>
      <c r="EO305" s="173">
        <v>0</v>
      </c>
      <c r="EP305" s="950" t="s">
        <v>3581</v>
      </c>
      <c r="EQ305" s="258" t="s">
        <v>6095</v>
      </c>
      <c r="ER305" s="258" t="s">
        <v>6114</v>
      </c>
      <c r="ES305" s="201"/>
      <c r="ET305" s="108"/>
      <c r="EU305" s="182" t="str">
        <f t="shared" si="201"/>
        <v>Getränke Vordermark GmbH &amp; Co. KG, DE_32757873359_sinv.pdf</v>
      </c>
      <c r="EV305" s="169"/>
      <c r="EW305" s="169"/>
      <c r="EX305" s="169"/>
      <c r="EY305" s="169"/>
      <c r="EZ305" s="169"/>
      <c r="FA305" s="169"/>
      <c r="FB305" s="169"/>
      <c r="FC305" s="169"/>
      <c r="FD305" s="169"/>
      <c r="FE305" s="169"/>
      <c r="FF305" s="169"/>
      <c r="FG305" s="169"/>
      <c r="FH305" s="169"/>
      <c r="FI305" s="169"/>
      <c r="FJ305" s="169"/>
      <c r="FK305" s="169"/>
      <c r="FL305" s="169"/>
      <c r="FM305" s="169"/>
      <c r="FN305" s="169"/>
      <c r="FO305" s="169"/>
      <c r="FP305" s="169"/>
    </row>
    <row r="306" spans="1:172" ht="76.5">
      <c r="A306" s="1022" t="s">
        <v>4511</v>
      </c>
      <c r="B306" s="438" t="s">
        <v>4592</v>
      </c>
      <c r="C306" s="338" t="s">
        <v>898</v>
      </c>
      <c r="D306" s="415" t="s">
        <v>5943</v>
      </c>
      <c r="E306" s="191" t="s">
        <v>6079</v>
      </c>
      <c r="F306" s="193" t="s">
        <v>899</v>
      </c>
      <c r="G306" s="182" t="s">
        <v>5071</v>
      </c>
      <c r="H306" s="193" t="s">
        <v>899</v>
      </c>
      <c r="I306" s="193" t="s">
        <v>4514</v>
      </c>
      <c r="J306" s="182" t="s">
        <v>5944</v>
      </c>
      <c r="K306" s="203" t="s">
        <v>4515</v>
      </c>
      <c r="L306" s="585" t="s">
        <v>4516</v>
      </c>
      <c r="M306" s="562" t="s">
        <v>4517</v>
      </c>
      <c r="N306" s="849"/>
      <c r="O306" s="182"/>
      <c r="P306" s="126">
        <v>76</v>
      </c>
      <c r="Q306" s="539">
        <v>300</v>
      </c>
      <c r="R306" s="540">
        <v>5000</v>
      </c>
      <c r="S306" s="338"/>
      <c r="T306" s="168"/>
      <c r="U306" s="168"/>
      <c r="V306" s="338">
        <v>0</v>
      </c>
      <c r="W306" s="338">
        <v>0</v>
      </c>
      <c r="X306" s="919">
        <v>0.72</v>
      </c>
      <c r="Y306" s="338">
        <v>0</v>
      </c>
      <c r="Z306" s="168"/>
      <c r="AA306" s="168"/>
      <c r="AB306" s="186" t="s">
        <v>4502</v>
      </c>
      <c r="AC306" s="13" t="s">
        <v>898</v>
      </c>
      <c r="AD306" s="811" t="s">
        <v>5691</v>
      </c>
      <c r="AE306" s="723">
        <v>43082</v>
      </c>
      <c r="AF306" s="191" t="s">
        <v>6129</v>
      </c>
      <c r="AG306" s="419"/>
      <c r="AH306" s="927" t="s">
        <v>896</v>
      </c>
      <c r="AI306" s="63" t="s">
        <v>5763</v>
      </c>
      <c r="AJ306" s="63" t="str">
        <f t="shared" si="203"/>
        <v>NO</v>
      </c>
      <c r="AK306" s="64" t="str">
        <f>VLOOKUP(X306,aux!$G$1:$I$22,2,FALSE)</f>
        <v>zero point seven two</v>
      </c>
      <c r="AL306" s="64" t="str">
        <f>VLOOKUP(X306,aux!$G$1:$J$22,4,FALSE)</f>
        <v>null komma sieben zwei</v>
      </c>
      <c r="AM306" s="214">
        <f t="shared" si="182"/>
        <v>72</v>
      </c>
      <c r="AN306" s="214" t="str">
        <f>IF(INT(AM306)=AM306,EnglishNumber(AM306), _xlfn.CONCAT(EnglishNumber(INT(AM306)), " point ", EnglishNumber(ROUND(INT((AM306 - INT(AM306)) * 10),  0)), " ", EnglishNumber(ROUND((AM306 - INT(AM306))*100 - (INT((AM306-INT(AM306))*10)*10), 0))))</f>
        <v>seventy-two</v>
      </c>
      <c r="AO306" s="214" t="str">
        <f>IF(INT(AM306)=AM306,FctZahl_In_Worten(AM306), _xlfn.CONCAT(FctZahl_In_Worten(INT(AM306)), " komma ", FctZahl_In_Worten(ROUND(INT((AM306 - INT(AM306)) * 10),  0)), " ", FctZahl_In_Worten(ROUND((AM306 - INT(AM306))*100 - (INT((AM306-INT(AM306))*10)*10), 0))))</f>
        <v>zweiundsiebzig</v>
      </c>
      <c r="AP306" s="64" t="str">
        <f>EnglishNumber(Q306)</f>
        <v>three hundred</v>
      </c>
      <c r="AQ306" s="64" t="str">
        <f>FctZahl_In_Worten(Q306)</f>
        <v>dreihundert</v>
      </c>
      <c r="AR306" s="64" t="str">
        <f>FctZahl_In_Worten(R306)</f>
        <v>fünftausend</v>
      </c>
      <c r="AS306" s="64" t="str">
        <f>EnglishNumber(V306)</f>
        <v>zero</v>
      </c>
      <c r="AT306" s="64" t="str">
        <f>EnglishNumber(W306)</f>
        <v>zero</v>
      </c>
      <c r="AU306" s="64" t="str">
        <f t="shared" si="183"/>
        <v>For</v>
      </c>
      <c r="AV306" s="49" t="str">
        <f t="shared" si="216"/>
        <v>Waldemar Ziegler, Geschäftsführer and Erwin Dörner, Geschäftsführer</v>
      </c>
      <c r="AW306" s="65" t="str">
        <f t="shared" si="184"/>
        <v>DE_133517437_CPA_EN</v>
      </c>
      <c r="AX306" s="65" t="str">
        <f t="shared" si="185"/>
        <v>DE_133517437_DoT_EN</v>
      </c>
      <c r="AY306" s="65" t="str">
        <f t="shared" si="186"/>
        <v>DE_133517437_Dis_EN</v>
      </c>
      <c r="AZ306" s="65" t="str">
        <f t="shared" si="187"/>
        <v>DE_133517437_CPA_DE</v>
      </c>
      <c r="BA306" s="65" t="str">
        <f t="shared" si="188"/>
        <v>DE_133517437_DoT_DE</v>
      </c>
      <c r="BB306" s="65" t="str">
        <f t="shared" si="189"/>
        <v>DE_133517437_CPA_ES</v>
      </c>
      <c r="BC306" s="215" t="str">
        <f t="shared" si="190"/>
        <v>DE_133517437_DoT_ES</v>
      </c>
      <c r="BD306" s="65" t="str">
        <f t="shared" si="191"/>
        <v xml:space="preserve">Getränke Ziegler GmbH </v>
      </c>
      <c r="BE306" s="64" t="str">
        <f>VLOOKUP(C306,aux!$A$1:$B$260,2,FALSE)</f>
        <v>Germany</v>
      </c>
      <c r="BF306" s="64" t="str">
        <f>VLOOKUP(C306,aux!$A$1:$C$260,3,FALSE)</f>
        <v>Deutschland</v>
      </c>
      <c r="BG306" s="66" t="str">
        <f t="shared" si="192"/>
        <v>represented by  Waldemar Ziegler, Geschäftsführer and Erwin Dörner, Geschäftsführer</v>
      </c>
      <c r="BH306" s="66" t="str">
        <f t="shared" si="204"/>
        <v>representado por Waldemar Ziegler, Geschäftsführer and Erwin Dörner, Geschäftsführer</v>
      </c>
      <c r="BI306" s="119">
        <f t="shared" si="215"/>
        <v>2</v>
      </c>
      <c r="BJ306" s="119" t="str">
        <f t="shared" si="213"/>
        <v>and its</v>
      </c>
      <c r="BK306" s="119" t="str">
        <f t="shared" si="214"/>
        <v>and its</v>
      </c>
      <c r="BL306" s="66" t="str">
        <f t="shared" si="205"/>
        <v>und</v>
      </c>
      <c r="BM306" s="66" t="str">
        <f t="shared" si="206"/>
        <v>und</v>
      </c>
      <c r="BN306" s="66" t="str">
        <f t="shared" si="207"/>
        <v>y su</v>
      </c>
      <c r="BO306" s="66" t="str">
        <f t="shared" si="208"/>
        <v>y su</v>
      </c>
      <c r="BP306" s="216" t="str">
        <f>VLOOKUP(X306,aux!$G$1:$I$22,3,FALSE)</f>
        <v>cero coma siete dos</v>
      </c>
      <c r="BQ306" s="66" t="str">
        <f t="shared" si="209"/>
        <v>Por</v>
      </c>
      <c r="BR306" s="66" t="str">
        <f>VLOOKUP(C306,aux!$D$1:$E$307,2,FALSE)</f>
        <v>Alemania</v>
      </c>
      <c r="BS306" s="66" t="str">
        <f t="shared" si="210"/>
        <v>Trescientos</v>
      </c>
      <c r="BT306" s="66" t="str">
        <f t="shared" si="211"/>
        <v>Cero</v>
      </c>
      <c r="BU306" s="66" t="str">
        <f t="shared" si="212"/>
        <v>Cero</v>
      </c>
      <c r="BV306" s="137"/>
      <c r="BW306" s="51"/>
      <c r="BX306" s="315"/>
      <c r="BY306" s="148"/>
      <c r="BZ306" s="315"/>
      <c r="CA306" s="1112"/>
      <c r="CB306" s="805">
        <v>43066</v>
      </c>
      <c r="CC306" s="805">
        <v>43067</v>
      </c>
      <c r="CD306" s="806"/>
      <c r="CE306" s="805">
        <v>43067</v>
      </c>
      <c r="CF306" s="806"/>
      <c r="CG306" s="805">
        <v>43076</v>
      </c>
      <c r="CH306" s="497"/>
      <c r="CI306" s="155"/>
      <c r="CJ306" s="168"/>
      <c r="CK306" s="168"/>
      <c r="CL306" s="102" t="str">
        <f t="shared" si="194"/>
        <v>Getränke Ziegler GmbH _ DE_133517437_DOT_DE_2sig</v>
      </c>
      <c r="CM306" s="102" t="str">
        <f t="shared" si="195"/>
        <v>Getränke Ziegler GmbH _DE_133517437_CPA_DE_2sig</v>
      </c>
      <c r="CN306" s="102" t="str">
        <f t="shared" si="196"/>
        <v>Getränke Ziegler GmbH _ DE_133517437_DOT_DE_2sig_stamped</v>
      </c>
      <c r="CO306" s="102" t="str">
        <f t="shared" si="197"/>
        <v>Getränke Ziegler GmbH _DE_133517437_DOT_DE_o</v>
      </c>
      <c r="CP306" s="102" t="str">
        <f t="shared" si="198"/>
        <v>Getränke Ziegler GmbH _DE_133517437_DOT_DE_o_stamped</v>
      </c>
      <c r="CQ306" s="102" t="str">
        <f t="shared" si="199"/>
        <v>Getränke Ziegler GmbH_DE_133517437_powers</v>
      </c>
      <c r="CR306" s="168"/>
      <c r="CS306" s="168"/>
      <c r="CT306" s="168"/>
      <c r="CU306" s="148">
        <f t="shared" si="179"/>
        <v>0</v>
      </c>
      <c r="CV306" s="168"/>
      <c r="CW306" s="168"/>
      <c r="CX306" s="252"/>
      <c r="CY306" s="251"/>
      <c r="CZ306" s="251"/>
      <c r="DA306" s="324"/>
      <c r="DB306" s="324"/>
      <c r="DC306" s="251"/>
      <c r="DD306" s="251"/>
      <c r="DE306" s="324"/>
      <c r="DF306" s="324"/>
      <c r="DG306" s="168"/>
      <c r="DH306" s="168"/>
      <c r="DI306" s="168"/>
      <c r="DJ306" s="324"/>
      <c r="DK306" s="324"/>
      <c r="DL306" s="168"/>
      <c r="DM306" s="324"/>
      <c r="DN306" s="251"/>
      <c r="DO306" s="324"/>
      <c r="DP306" s="338" t="s">
        <v>6205</v>
      </c>
      <c r="DQ306" s="902"/>
      <c r="DR306" s="503"/>
      <c r="DS306" s="88"/>
      <c r="DT306" s="88"/>
      <c r="DU306" s="168"/>
      <c r="DV306" s="228" t="s">
        <v>6217</v>
      </c>
      <c r="DW306" s="228" t="s">
        <v>6217</v>
      </c>
      <c r="DX306" s="228" t="s">
        <v>6217</v>
      </c>
      <c r="DY306" s="228" t="s">
        <v>6217</v>
      </c>
      <c r="DZ306" s="228"/>
      <c r="EA306" s="359" t="str">
        <f t="shared" si="200"/>
        <v>272</v>
      </c>
      <c r="EB306" s="359">
        <v>272</v>
      </c>
      <c r="EC306" s="88"/>
      <c r="ED306" s="88"/>
      <c r="EE306" s="88"/>
      <c r="EF306" s="186"/>
      <c r="EG306" s="186" t="s">
        <v>4511</v>
      </c>
      <c r="EH306" s="186" t="s">
        <v>5071</v>
      </c>
      <c r="EI306" s="186" t="s">
        <v>5101</v>
      </c>
      <c r="EJ306" s="186" t="s">
        <v>2232</v>
      </c>
      <c r="EK306" s="186">
        <v>0</v>
      </c>
      <c r="EL306" s="186" t="s">
        <v>5102</v>
      </c>
      <c r="EM306" s="173">
        <v>91242</v>
      </c>
      <c r="EN306" s="173">
        <v>0</v>
      </c>
      <c r="EO306" s="173">
        <v>0</v>
      </c>
      <c r="EP306" s="950" t="s">
        <v>4515</v>
      </c>
      <c r="EQ306" s="402" t="s">
        <v>6086</v>
      </c>
      <c r="ER306" s="182" t="s">
        <v>6137</v>
      </c>
      <c r="ES306" s="402"/>
      <c r="ET306" s="108"/>
      <c r="EU306" s="182" t="str">
        <f t="shared" si="201"/>
        <v>Getränke Ziegler GmbH, DE_133517437_sinv.pdf</v>
      </c>
    </row>
    <row r="307" spans="1:172" s="234" customFormat="1" ht="89.25">
      <c r="A307" s="1010" t="s">
        <v>6164</v>
      </c>
      <c r="B307" s="694" t="s">
        <v>4802</v>
      </c>
      <c r="C307" s="338" t="s">
        <v>898</v>
      </c>
      <c r="D307" s="201" t="s">
        <v>3455</v>
      </c>
      <c r="E307" s="190" t="s">
        <v>3496</v>
      </c>
      <c r="F307" s="258" t="s">
        <v>899</v>
      </c>
      <c r="G307" s="258"/>
      <c r="H307" s="258"/>
      <c r="I307" s="258"/>
      <c r="J307" s="182"/>
      <c r="K307" s="190" t="s">
        <v>3588</v>
      </c>
      <c r="L307" s="571" t="s">
        <v>3677</v>
      </c>
      <c r="M307" s="201"/>
      <c r="N307" s="849"/>
      <c r="O307" s="182"/>
      <c r="P307" s="126">
        <v>5</v>
      </c>
      <c r="Q307" s="539">
        <v>100</v>
      </c>
      <c r="R307" s="540">
        <v>1000</v>
      </c>
      <c r="S307" s="338"/>
      <c r="T307" s="100"/>
      <c r="U307" s="100"/>
      <c r="V307" s="425">
        <v>0</v>
      </c>
      <c r="W307" s="425">
        <v>0</v>
      </c>
      <c r="X307" s="919">
        <v>0.72</v>
      </c>
      <c r="Y307" s="425">
        <v>2.5</v>
      </c>
      <c r="Z307" s="101"/>
      <c r="AA307" s="101"/>
      <c r="AB307" s="188" t="s">
        <v>4402</v>
      </c>
      <c r="AC307" s="13" t="s">
        <v>898</v>
      </c>
      <c r="AD307" s="811" t="s">
        <v>5691</v>
      </c>
      <c r="AE307" s="723">
        <v>43082</v>
      </c>
      <c r="AF307" s="182"/>
      <c r="AG307" s="419"/>
      <c r="AH307" s="927" t="s">
        <v>896</v>
      </c>
      <c r="AI307" s="63" t="s">
        <v>5763</v>
      </c>
      <c r="AJ307" s="63" t="str">
        <f t="shared" si="203"/>
        <v>NO</v>
      </c>
      <c r="AK307" s="64" t="str">
        <f>VLOOKUP(X307,aux!$G$1:$I$22,2,FALSE)</f>
        <v>zero point seven two</v>
      </c>
      <c r="AL307" s="64" t="str">
        <f>VLOOKUP(X307,aux!$G$1:$J$22,4,FALSE)</f>
        <v>null komma sieben zwei</v>
      </c>
      <c r="AM307" s="214">
        <f t="shared" si="182"/>
        <v>72</v>
      </c>
      <c r="AN307" s="214" t="str">
        <f>IF(INT(AM307)=AM307,EnglishNumber(AM307), _xlfn.CONCAT(EnglishNumber(INT(AM307)), " point ", EnglishNumber(ROUND(INT((AM307 - INT(AM307)) * 10),  0)), " ", EnglishNumber(ROUND((AM307 - INT(AM307))*100 - (INT((AM307-INT(AM307))*10)*10), 0))))</f>
        <v>seventy-two</v>
      </c>
      <c r="AO307" s="214" t="str">
        <f>IF(INT(AM307)=AM307,FctZahl_In_Worten(AM307), _xlfn.CONCAT(FctZahl_In_Worten(INT(AM307)), " komma ", FctZahl_In_Worten(ROUND(INT((AM307 - INT(AM307)) * 10),  0)), " ", FctZahl_In_Worten(ROUND((AM307 - INT(AM307))*100 - (INT((AM307-INT(AM307))*10)*10), 0))))</f>
        <v>zweiundsiebzig</v>
      </c>
      <c r="AP307" s="64" t="str">
        <f>EnglishNumber(Q307)</f>
        <v>one hundred</v>
      </c>
      <c r="AQ307" s="64" t="str">
        <f>FctZahl_In_Worten(Q307)</f>
        <v>einhundert</v>
      </c>
      <c r="AR307" s="64" t="str">
        <f>FctZahl_In_Worten(R307)</f>
        <v>eintausend</v>
      </c>
      <c r="AS307" s="64" t="str">
        <f>EnglishNumber(V307)</f>
        <v>zero</v>
      </c>
      <c r="AT307" s="64" t="str">
        <f>EnglishNumber(W307)</f>
        <v>zero</v>
      </c>
      <c r="AU307" s="64" t="str">
        <f t="shared" si="183"/>
        <v>For</v>
      </c>
      <c r="AV307" s="49" t="str">
        <f t="shared" si="216"/>
        <v>Joachim Wagner, Geschäftsführer</v>
      </c>
      <c r="AW307" s="65" t="str">
        <f t="shared" si="184"/>
        <v>DE_142862274_CPA_EN</v>
      </c>
      <c r="AX307" s="65" t="str">
        <f t="shared" si="185"/>
        <v>DE_142862274_DoT_EN</v>
      </c>
      <c r="AY307" s="65" t="str">
        <f t="shared" si="186"/>
        <v>DE_142862274_Dis_EN</v>
      </c>
      <c r="AZ307" s="65" t="str">
        <f t="shared" si="187"/>
        <v>DE_142862274_CPA_DE</v>
      </c>
      <c r="BA307" s="65" t="str">
        <f t="shared" si="188"/>
        <v>DE_142862274_DoT_DE</v>
      </c>
      <c r="BB307" s="65" t="str">
        <f t="shared" si="189"/>
        <v>DE_142862274_CPA_ES</v>
      </c>
      <c r="BC307" s="215" t="str">
        <f t="shared" si="190"/>
        <v>DE_142862274_DoT_ES</v>
      </c>
      <c r="BD307" s="65" t="str">
        <f t="shared" si="191"/>
        <v>Getränkeland Wagner, inh Joachim Wagner eK</v>
      </c>
      <c r="BE307" s="64" t="str">
        <f>VLOOKUP(C307,aux!$A$1:$B$260,2,FALSE)</f>
        <v>Germany</v>
      </c>
      <c r="BF307" s="64" t="str">
        <f>VLOOKUP(C307,aux!$A$1:$C$260,3,FALSE)</f>
        <v>Deutschland</v>
      </c>
      <c r="BG307" s="66" t="str">
        <f t="shared" si="192"/>
        <v>represented by  Joachim Wagner, Geschäftsführer</v>
      </c>
      <c r="BH307" s="66" t="str">
        <f t="shared" si="204"/>
        <v>representado por Joachim Wagner, Geschäftsführer</v>
      </c>
      <c r="BI307" s="119">
        <f t="shared" si="215"/>
        <v>1</v>
      </c>
      <c r="BJ307" s="119" t="str">
        <f t="shared" si="213"/>
        <v/>
      </c>
      <c r="BK307" s="119" t="str">
        <f t="shared" si="214"/>
        <v/>
      </c>
      <c r="BL307" s="66" t="str">
        <f t="shared" si="205"/>
        <v/>
      </c>
      <c r="BM307" s="66" t="str">
        <f t="shared" si="206"/>
        <v/>
      </c>
      <c r="BN307" s="66" t="str">
        <f t="shared" si="207"/>
        <v/>
      </c>
      <c r="BO307" s="66" t="str">
        <f t="shared" si="208"/>
        <v/>
      </c>
      <c r="BP307" s="216" t="str">
        <f>VLOOKUP(X307,aux!$G$1:$I$22,3,FALSE)</f>
        <v>cero coma siete dos</v>
      </c>
      <c r="BQ307" s="66" t="str">
        <f t="shared" si="209"/>
        <v>Por</v>
      </c>
      <c r="BR307" s="66" t="str">
        <f>VLOOKUP(C307,aux!$D$1:$E$307,2,FALSE)</f>
        <v>Alemania</v>
      </c>
      <c r="BS307" s="66" t="str">
        <f t="shared" si="210"/>
        <v>Ciento</v>
      </c>
      <c r="BT307" s="66" t="str">
        <f t="shared" si="211"/>
        <v>Cero</v>
      </c>
      <c r="BU307" s="66" t="str">
        <f t="shared" si="212"/>
        <v>Cero</v>
      </c>
      <c r="BV307" s="137"/>
      <c r="BW307" s="51"/>
      <c r="BX307" s="315"/>
      <c r="BY307" s="148"/>
      <c r="BZ307" s="315"/>
      <c r="CA307" s="1112"/>
      <c r="CB307" s="805">
        <v>43059</v>
      </c>
      <c r="CC307" s="805">
        <v>43066</v>
      </c>
      <c r="CD307" s="434"/>
      <c r="CE307" s="805">
        <v>43066</v>
      </c>
      <c r="CF307" s="434"/>
      <c r="CG307" s="805">
        <v>43076</v>
      </c>
      <c r="CH307" s="497"/>
      <c r="CI307" s="155"/>
      <c r="CJ307" s="54"/>
      <c r="CK307" s="54"/>
      <c r="CL307" s="102" t="str">
        <f t="shared" si="194"/>
        <v>Getränkeland Wagner, inh Joachim Wagner eK_ DE_142862274_DOT_DE_2sig</v>
      </c>
      <c r="CM307" s="102" t="str">
        <f t="shared" si="195"/>
        <v>Getränkeland Wagner, inh Joachim Wagner eK_DE_142862274_CPA_DE_2sig</v>
      </c>
      <c r="CN307" s="102" t="str">
        <f t="shared" si="196"/>
        <v>Getränkeland Wagner, inh Joachim Wagner eK_ DE_142862274_DOT_DE_2sig_stamped</v>
      </c>
      <c r="CO307" s="102" t="str">
        <f t="shared" si="197"/>
        <v>Getränkeland Wagner, inh Joachim Wagner eK_DE_142862274_DOT_DE_o</v>
      </c>
      <c r="CP307" s="102" t="str">
        <f t="shared" si="198"/>
        <v>Getränkeland Wagner, inh Joachim Wagner eK_DE_142862274_DOT_DE_o_stamped</v>
      </c>
      <c r="CQ307" s="102" t="str">
        <f t="shared" si="199"/>
        <v>Getränkeland Wagner, inh Joachim Wagner eK_DE_142862274_powers</v>
      </c>
      <c r="CR307" s="54"/>
      <c r="CS307" s="54"/>
      <c r="CT307" s="54"/>
      <c r="CU307" s="148">
        <f t="shared" si="179"/>
        <v>0</v>
      </c>
      <c r="CV307" s="54"/>
      <c r="CW307" s="54"/>
      <c r="CX307" s="154"/>
      <c r="CY307" s="160"/>
      <c r="CZ307" s="160"/>
      <c r="DA307" s="321"/>
      <c r="DB307" s="321"/>
      <c r="DC307" s="160"/>
      <c r="DD307" s="160"/>
      <c r="DE307" s="321"/>
      <c r="DF307" s="321"/>
      <c r="DG307" s="54"/>
      <c r="DH307" s="54"/>
      <c r="DI307" s="54"/>
      <c r="DJ307" s="321"/>
      <c r="DK307" s="321"/>
      <c r="DL307" s="54"/>
      <c r="DM307" s="321"/>
      <c r="DN307" s="160"/>
      <c r="DO307" s="321"/>
      <c r="DP307" s="963"/>
      <c r="DQ307" s="902"/>
      <c r="DR307" s="503"/>
      <c r="DS307" s="521"/>
      <c r="DT307" s="88"/>
      <c r="DU307" s="228" t="s">
        <v>3413</v>
      </c>
      <c r="DV307" s="168"/>
      <c r="DW307" s="168"/>
      <c r="DX307" s="168"/>
      <c r="DY307" s="168"/>
      <c r="DZ307" s="168"/>
      <c r="EA307" s="359" t="str">
        <f t="shared" si="200"/>
        <v>273</v>
      </c>
      <c r="EB307" s="359">
        <v>273</v>
      </c>
      <c r="EC307" s="88"/>
      <c r="ED307" s="88"/>
      <c r="EE307" s="88" t="e">
        <f>IF(CX306=#REF!,"gleich","ungleich")</f>
        <v>#REF!</v>
      </c>
      <c r="EF307" s="186" t="s">
        <v>3435</v>
      </c>
      <c r="EG307" s="186" t="s">
        <v>3413</v>
      </c>
      <c r="EH307" s="186" t="s">
        <v>5104</v>
      </c>
      <c r="EI307" s="186" t="s">
        <v>3586</v>
      </c>
      <c r="EJ307" s="186">
        <v>31</v>
      </c>
      <c r="EK307" s="186">
        <v>0</v>
      </c>
      <c r="EL307" s="186" t="s">
        <v>3587</v>
      </c>
      <c r="EM307" s="173">
        <v>79761</v>
      </c>
      <c r="EN307" s="173">
        <v>0</v>
      </c>
      <c r="EO307" s="173">
        <v>0</v>
      </c>
      <c r="EP307" s="498" t="s">
        <v>3588</v>
      </c>
      <c r="EQ307" s="176" t="s">
        <v>6100</v>
      </c>
      <c r="ER307" s="176" t="s">
        <v>6100</v>
      </c>
      <c r="ES307" s="201"/>
      <c r="ET307" s="108"/>
      <c r="EU307" s="182" t="str">
        <f t="shared" si="201"/>
        <v>Getränkeland Wagner, inh. Joachim Wagner e.K., DE_142862274_sinv.pdf</v>
      </c>
      <c r="EV307" s="44"/>
      <c r="EW307" s="44"/>
      <c r="EX307" s="44"/>
      <c r="EY307" s="44"/>
      <c r="EZ307" s="44"/>
      <c r="FA307" s="44"/>
      <c r="FB307" s="44"/>
      <c r="FC307" s="44"/>
      <c r="FD307" s="44"/>
      <c r="FE307" s="44"/>
      <c r="FF307" s="44"/>
      <c r="FG307" s="44"/>
      <c r="FH307" s="44"/>
      <c r="FI307" s="44"/>
      <c r="FJ307" s="44"/>
      <c r="FK307" s="44"/>
      <c r="FL307" s="44"/>
      <c r="FM307" s="44"/>
      <c r="FN307" s="44"/>
      <c r="FO307" s="44"/>
      <c r="FP307" s="44"/>
    </row>
    <row r="308" spans="1:172" ht="89.25">
      <c r="A308" s="1025" t="s">
        <v>4575</v>
      </c>
      <c r="B308" s="562" t="s">
        <v>4576</v>
      </c>
      <c r="C308" s="663" t="s">
        <v>898</v>
      </c>
      <c r="D308" s="562" t="s">
        <v>4503</v>
      </c>
      <c r="E308" s="636" t="s">
        <v>4504</v>
      </c>
      <c r="F308" s="392" t="s">
        <v>899</v>
      </c>
      <c r="G308" s="177"/>
      <c r="H308" s="177"/>
      <c r="I308" s="392" t="s">
        <v>4508</v>
      </c>
      <c r="J308" s="177" t="str">
        <f>CONCATENATE(_xlfn.TEXTJOIN(", ",TRUE,EG308,EI308:EO308)," z.H.",EH308)</f>
        <v>GGS Gastronomie-Getränke-Service GmbH, Gerhard-Rummler-Straße, 1, 0, Sachsenheim, 74343, 0, 0 z.H.Dr. Alexander Granget</v>
      </c>
      <c r="K308" s="664" t="s">
        <v>4509</v>
      </c>
      <c r="L308" s="585" t="s">
        <v>4582</v>
      </c>
      <c r="M308" s="199"/>
      <c r="N308" s="849"/>
      <c r="O308" s="177"/>
      <c r="P308" s="544">
        <v>0</v>
      </c>
      <c r="Q308" s="545">
        <v>0</v>
      </c>
      <c r="R308" s="545">
        <v>0</v>
      </c>
      <c r="S308" s="1230"/>
      <c r="T308" s="237"/>
      <c r="U308" s="237"/>
      <c r="V308" s="529">
        <v>0</v>
      </c>
      <c r="W308" s="529">
        <v>0</v>
      </c>
      <c r="X308" s="921">
        <v>0.72</v>
      </c>
      <c r="Y308" s="529">
        <v>0</v>
      </c>
      <c r="Z308" s="237"/>
      <c r="AA308" s="237"/>
      <c r="AB308" s="178" t="s">
        <v>4943</v>
      </c>
      <c r="AC308" s="13" t="s">
        <v>898</v>
      </c>
      <c r="AD308" s="811" t="s">
        <v>5691</v>
      </c>
      <c r="AE308" s="723">
        <v>43082</v>
      </c>
      <c r="AF308" s="177" t="s">
        <v>6064</v>
      </c>
      <c r="AG308" s="419"/>
      <c r="AH308" s="929" t="s">
        <v>896</v>
      </c>
      <c r="AI308" s="63" t="s">
        <v>5764</v>
      </c>
      <c r="AJ308" s="239" t="str">
        <f t="shared" si="203"/>
        <v>NO</v>
      </c>
      <c r="AK308" s="58" t="str">
        <f>VLOOKUP(X308,aux!$G$1:$I$22,2,FALSE)</f>
        <v>zero point seven two</v>
      </c>
      <c r="AL308" s="58" t="str">
        <f>VLOOKUP(X308,aux!$G$1:$J$22,4,FALSE)</f>
        <v>null komma sieben zwei</v>
      </c>
      <c r="AM308" s="240">
        <f t="shared" si="182"/>
        <v>72</v>
      </c>
      <c r="AN308" s="214" t="str">
        <f>IF(INT(AM308)=AM308,EnglishNumber(AM308), _xlfn.CONCAT(EnglishNumber(INT(AM308)), " point ", EnglishNumber(ROUND(INT((AM308 - INT(AM308)) * 10),  0)), " ", EnglishNumber(ROUND((AM308 - INT(AM308))*100 - (INT((AM308-INT(AM308))*10)*10), 0))))</f>
        <v>seventy-two</v>
      </c>
      <c r="AO308" s="214" t="str">
        <f>IF(INT(AM308)=AM308,FctZahl_In_Worten(AM308), _xlfn.CONCAT(FctZahl_In_Worten(INT(AM308)), " komma ", FctZahl_In_Worten(ROUND(INT((AM308 - INT(AM308)) * 10),  0)), " ", FctZahl_In_Worten(ROUND((AM308 - INT(AM308))*100 - (INT((AM308-INT(AM308))*10)*10), 0))))</f>
        <v>zweiundsiebzig</v>
      </c>
      <c r="AP308" s="58" t="str">
        <f>EnglishNumber(Q308)</f>
        <v>zero</v>
      </c>
      <c r="AQ308" s="58" t="str">
        <f>FctZahl_In_Worten(Q308)</f>
        <v>null</v>
      </c>
      <c r="AR308" s="58" t="str">
        <f>FctZahl_In_Worten(R308)</f>
        <v>null</v>
      </c>
      <c r="AS308" s="58" t="str">
        <f>EnglishNumber(V308)</f>
        <v>zero</v>
      </c>
      <c r="AT308" s="58" t="str">
        <f>EnglishNumber(W308)</f>
        <v>zero</v>
      </c>
      <c r="AU308" s="58" t="str">
        <f t="shared" si="183"/>
        <v>For</v>
      </c>
      <c r="AV308" s="241" t="str">
        <f t="shared" si="216"/>
        <v>Gerhard Kaufmann, Geschäftsführer</v>
      </c>
      <c r="AW308" s="242" t="str">
        <f t="shared" si="184"/>
        <v>DE_143875768_CPA_EN</v>
      </c>
      <c r="AX308" s="242" t="str">
        <f t="shared" si="185"/>
        <v>DE_143875768_DoT_EN</v>
      </c>
      <c r="AY308" s="242" t="str">
        <f t="shared" si="186"/>
        <v>DE_143875768_Dis_EN</v>
      </c>
      <c r="AZ308" s="242" t="str">
        <f t="shared" si="187"/>
        <v>DE_143875768_CPA_DE</v>
      </c>
      <c r="BA308" s="242" t="str">
        <f t="shared" si="188"/>
        <v>DE_143875768_DoT_DE</v>
      </c>
      <c r="BB308" s="242" t="str">
        <f t="shared" si="189"/>
        <v>DE_143875768_CPA_ES</v>
      </c>
      <c r="BC308" s="248" t="str">
        <f t="shared" si="190"/>
        <v>DE_143875768_DoT_ES</v>
      </c>
      <c r="BD308" s="242" t="str">
        <f t="shared" si="191"/>
        <v>GGS Gastronomie-Getränke-Service GmbH</v>
      </c>
      <c r="BE308" s="58" t="str">
        <f>VLOOKUP(C308,aux!$A$1:$B$260,2,FALSE)</f>
        <v>Germany</v>
      </c>
      <c r="BF308" s="58" t="str">
        <f>VLOOKUP(C308,aux!$A$1:$C$260,3,FALSE)</f>
        <v>Deutschland</v>
      </c>
      <c r="BG308" s="239" t="str">
        <f t="shared" si="192"/>
        <v>represented by  Gerhard Kaufmann, Geschäftsführer</v>
      </c>
      <c r="BH308" s="239" t="str">
        <f t="shared" si="204"/>
        <v>representado por Gerhard Kaufmann, Geschäftsführer</v>
      </c>
      <c r="BI308" s="243">
        <f t="shared" si="215"/>
        <v>1</v>
      </c>
      <c r="BJ308" s="243" t="str">
        <f t="shared" si="213"/>
        <v/>
      </c>
      <c r="BK308" s="243" t="str">
        <f t="shared" si="214"/>
        <v>and its</v>
      </c>
      <c r="BL308" s="239" t="str">
        <f t="shared" si="205"/>
        <v/>
      </c>
      <c r="BM308" s="239" t="str">
        <f t="shared" si="206"/>
        <v>und</v>
      </c>
      <c r="BN308" s="239" t="str">
        <f t="shared" si="207"/>
        <v/>
      </c>
      <c r="BO308" s="239" t="str">
        <f t="shared" si="208"/>
        <v>y su</v>
      </c>
      <c r="BP308" s="244" t="str">
        <f>VLOOKUP(X308,aux!$G$1:$I$22,3,FALSE)</f>
        <v>cero coma siete dos</v>
      </c>
      <c r="BQ308" s="239" t="str">
        <f t="shared" si="209"/>
        <v>Por</v>
      </c>
      <c r="BR308" s="239" t="str">
        <f>VLOOKUP(C308,aux!$D$1:$E$307,2,FALSE)</f>
        <v>Alemania</v>
      </c>
      <c r="BS308" s="239" t="str">
        <f t="shared" si="210"/>
        <v>Cero</v>
      </c>
      <c r="BT308" s="239" t="str">
        <f t="shared" si="211"/>
        <v>Cero</v>
      </c>
      <c r="BU308" s="239" t="str">
        <f t="shared" si="212"/>
        <v>Cero</v>
      </c>
      <c r="BV308" s="137"/>
      <c r="BW308" s="51"/>
      <c r="BX308" s="334"/>
      <c r="BY308" s="148" t="s">
        <v>5383</v>
      </c>
      <c r="BZ308" s="315"/>
      <c r="CA308" s="1112" t="s">
        <v>2233</v>
      </c>
      <c r="CB308" s="353">
        <v>43070</v>
      </c>
      <c r="CC308" s="615">
        <v>43073</v>
      </c>
      <c r="CD308" s="434"/>
      <c r="CE308" s="615">
        <v>43073</v>
      </c>
      <c r="CF308" s="434"/>
      <c r="CG308" s="615">
        <v>43076</v>
      </c>
      <c r="CH308" s="497"/>
      <c r="CI308" s="155"/>
      <c r="CJ308" s="237"/>
      <c r="CK308" s="237"/>
      <c r="CL308" s="102" t="str">
        <f t="shared" si="194"/>
        <v>GGS Gastronomie-Getränke-Service GmbH_ DE_143875768_DOT_DE_2sig</v>
      </c>
      <c r="CM308" s="102" t="str">
        <f t="shared" si="195"/>
        <v>GGS Gastronomie-Getränke-Service GmbH_DE_143875768_CPA_DE_2sig</v>
      </c>
      <c r="CN308" s="102" t="str">
        <f t="shared" si="196"/>
        <v>GGS Gastronomie-Getränke-Service GmbH_ DE_143875768_DOT_DE_2sig_stamped</v>
      </c>
      <c r="CO308" s="102" t="str">
        <f t="shared" si="197"/>
        <v>GGS Gastronomie-Getränke-Service GmbH_DE_143875768_DOT_DE_o</v>
      </c>
      <c r="CP308" s="102" t="str">
        <f t="shared" si="198"/>
        <v>GGS Gastronomie-Getränke-Service GmbH_DE_143875768_DOT_DE_o_stamped</v>
      </c>
      <c r="CQ308" s="102" t="str">
        <f t="shared" si="199"/>
        <v>GGS Gastronomie-Getränke-Service GmbH_DE_143875768_powers</v>
      </c>
      <c r="CR308" s="237"/>
      <c r="CS308" s="237"/>
      <c r="CT308" s="237"/>
      <c r="CU308" s="148">
        <f t="shared" si="179"/>
        <v>0</v>
      </c>
      <c r="CV308" s="237"/>
      <c r="CW308" s="237"/>
      <c r="CX308" s="237"/>
      <c r="CY308" s="260"/>
      <c r="CZ308" s="260"/>
      <c r="DA308" s="326"/>
      <c r="DB308" s="326"/>
      <c r="DC308" s="260"/>
      <c r="DD308" s="260"/>
      <c r="DE308" s="326"/>
      <c r="DF308" s="326"/>
      <c r="DG308" s="237"/>
      <c r="DH308" s="237"/>
      <c r="DI308" s="237"/>
      <c r="DJ308" s="326"/>
      <c r="DK308" s="326"/>
      <c r="DL308" s="237"/>
      <c r="DM308" s="326"/>
      <c r="DN308" s="260"/>
      <c r="DO308" s="326"/>
      <c r="DP308" s="529"/>
      <c r="DQ308" s="977"/>
      <c r="DR308" s="508"/>
      <c r="DS308" s="238"/>
      <c r="DT308" s="238"/>
      <c r="DU308" s="237"/>
      <c r="DV308" s="237"/>
      <c r="DW308" s="237"/>
      <c r="DX308" s="237"/>
      <c r="DY308" s="237"/>
      <c r="DZ308" s="237"/>
      <c r="EA308" s="359" t="str">
        <f t="shared" si="200"/>
        <v>274</v>
      </c>
      <c r="EB308" s="359">
        <v>274</v>
      </c>
      <c r="EC308" s="238"/>
      <c r="ED308" s="238"/>
      <c r="EE308" s="238"/>
      <c r="EF308" s="178" t="s">
        <v>4510</v>
      </c>
      <c r="EG308" s="186" t="s">
        <v>4575</v>
      </c>
      <c r="EH308" s="186" t="s">
        <v>4506</v>
      </c>
      <c r="EI308" s="186" t="s">
        <v>4580</v>
      </c>
      <c r="EJ308" s="186" t="s">
        <v>2238</v>
      </c>
      <c r="EK308" s="186">
        <v>0</v>
      </c>
      <c r="EL308" s="186" t="s">
        <v>4581</v>
      </c>
      <c r="EM308" s="173">
        <v>74343</v>
      </c>
      <c r="EN308" s="173">
        <v>0</v>
      </c>
      <c r="EO308" s="173">
        <v>0</v>
      </c>
      <c r="EP308" s="498" t="s">
        <v>4509</v>
      </c>
      <c r="EQ308" s="405" t="s">
        <v>6086</v>
      </c>
      <c r="ER308" s="182" t="s">
        <v>6137</v>
      </c>
      <c r="ES308" s="405"/>
      <c r="ET308" s="108"/>
      <c r="EU308" s="182" t="str">
        <f t="shared" si="201"/>
        <v>GGS Gastronomie-Getränke-Service GmbH, DE_143875768_sinv.pdf</v>
      </c>
    </row>
    <row r="309" spans="1:172" ht="89.25">
      <c r="A309" s="1010" t="s">
        <v>3414</v>
      </c>
      <c r="B309" s="694" t="s">
        <v>4803</v>
      </c>
      <c r="C309" s="338" t="s">
        <v>898</v>
      </c>
      <c r="D309" s="201" t="s">
        <v>3456</v>
      </c>
      <c r="E309" s="190" t="s">
        <v>3497</v>
      </c>
      <c r="F309" s="258" t="s">
        <v>899</v>
      </c>
      <c r="G309" s="258"/>
      <c r="H309" s="258"/>
      <c r="I309" s="258"/>
      <c r="J309" s="182"/>
      <c r="K309" s="190" t="s">
        <v>3591</v>
      </c>
      <c r="L309" s="571" t="s">
        <v>3678</v>
      </c>
      <c r="M309" s="201"/>
      <c r="N309" s="849"/>
      <c r="O309" s="182"/>
      <c r="P309" s="126">
        <v>15</v>
      </c>
      <c r="Q309" s="539">
        <v>100</v>
      </c>
      <c r="R309" s="540">
        <v>3000</v>
      </c>
      <c r="S309" s="338"/>
      <c r="T309" s="100"/>
      <c r="U309" s="100"/>
      <c r="V309" s="425">
        <v>0</v>
      </c>
      <c r="W309" s="425">
        <v>0</v>
      </c>
      <c r="X309" s="919">
        <v>0.72</v>
      </c>
      <c r="Y309" s="425">
        <v>2.5</v>
      </c>
      <c r="Z309" s="101"/>
      <c r="AA309" s="101"/>
      <c r="AB309" s="188" t="s">
        <v>4402</v>
      </c>
      <c r="AC309" s="13" t="s">
        <v>898</v>
      </c>
      <c r="AD309" s="811" t="s">
        <v>5691</v>
      </c>
      <c r="AE309" s="723">
        <v>43082</v>
      </c>
      <c r="AG309" s="419"/>
      <c r="AH309" s="927" t="s">
        <v>896</v>
      </c>
      <c r="AI309" s="63" t="s">
        <v>5763</v>
      </c>
      <c r="AJ309" s="63" t="str">
        <f t="shared" si="203"/>
        <v>NO</v>
      </c>
      <c r="AK309" s="64" t="str">
        <f>VLOOKUP(X309,aux!$G$1:$I$22,2,FALSE)</f>
        <v>zero point seven two</v>
      </c>
      <c r="AL309" s="64" t="str">
        <f>VLOOKUP(X309,aux!$G$1:$J$22,4,FALSE)</f>
        <v>null komma sieben zwei</v>
      </c>
      <c r="AM309" s="214">
        <f t="shared" si="182"/>
        <v>72</v>
      </c>
      <c r="AN309" s="214" t="str">
        <f>IF(INT(AM309)=AM309,EnglishNumber(AM309), _xlfn.CONCAT(EnglishNumber(INT(AM309)), " point ", EnglishNumber(ROUND(INT((AM309 - INT(AM309)) * 10),  0)), " ", EnglishNumber(ROUND((AM309 - INT(AM309))*100 - (INT((AM309-INT(AM309))*10)*10), 0))))</f>
        <v>seventy-two</v>
      </c>
      <c r="AO309" s="214" t="str">
        <f>IF(INT(AM309)=AM309,FctZahl_In_Worten(AM309), _xlfn.CONCAT(FctZahl_In_Worten(INT(AM309)), " komma ", FctZahl_In_Worten(ROUND(INT((AM309 - INT(AM309)) * 10),  0)), " ", FctZahl_In_Worten(ROUND((AM309 - INT(AM309))*100 - (INT((AM309-INT(AM309))*10)*10), 0))))</f>
        <v>zweiundsiebzig</v>
      </c>
      <c r="AP309" s="64" t="str">
        <f>EnglishNumber(Q309)</f>
        <v>one hundred</v>
      </c>
      <c r="AQ309" s="64" t="str">
        <f>FctZahl_In_Worten(Q309)</f>
        <v>einhundert</v>
      </c>
      <c r="AR309" s="64" t="str">
        <f>FctZahl_In_Worten(R309)</f>
        <v>dreitausend</v>
      </c>
      <c r="AS309" s="64" t="str">
        <f>EnglishNumber(V309)</f>
        <v>zero</v>
      </c>
      <c r="AT309" s="64" t="str">
        <f>EnglishNumber(W309)</f>
        <v>zero</v>
      </c>
      <c r="AU309" s="64" t="str">
        <f t="shared" si="183"/>
        <v>For</v>
      </c>
      <c r="AV309" s="49" t="str">
        <f t="shared" si="216"/>
        <v>Andreas Bosch, Geschäftsführer</v>
      </c>
      <c r="AW309" s="65" t="str">
        <f t="shared" si="184"/>
        <v>DE_216846980_CPA_EN</v>
      </c>
      <c r="AX309" s="65" t="str">
        <f t="shared" si="185"/>
        <v>DE_216846980_DoT_EN</v>
      </c>
      <c r="AY309" s="65" t="str">
        <f t="shared" si="186"/>
        <v>DE_216846980_Dis_EN</v>
      </c>
      <c r="AZ309" s="65" t="str">
        <f t="shared" si="187"/>
        <v>DE_216846980_CPA_DE</v>
      </c>
      <c r="BA309" s="65" t="str">
        <f t="shared" si="188"/>
        <v>DE_216846980_DoT_DE</v>
      </c>
      <c r="BB309" s="65" t="str">
        <f t="shared" si="189"/>
        <v>DE_216846980_CPA_ES</v>
      </c>
      <c r="BC309" s="215" t="str">
        <f t="shared" si="190"/>
        <v>DE_216846980_DoT_ES</v>
      </c>
      <c r="BD309" s="65" t="str">
        <f t="shared" si="191"/>
        <v>Gross und Klein Getränke GmbH &amp; Co KG</v>
      </c>
      <c r="BE309" s="64" t="str">
        <f>VLOOKUP(C309,aux!$A$1:$B$260,2,FALSE)</f>
        <v>Germany</v>
      </c>
      <c r="BF309" s="64" t="str">
        <f>VLOOKUP(C309,aux!$A$1:$C$260,3,FALSE)</f>
        <v>Deutschland</v>
      </c>
      <c r="BG309" s="66" t="str">
        <f t="shared" si="192"/>
        <v>represented by  Andreas Bosch, Geschäftsführer</v>
      </c>
      <c r="BH309" s="66" t="str">
        <f t="shared" si="204"/>
        <v>representado por Andreas Bosch, Geschäftsführer</v>
      </c>
      <c r="BI309" s="119">
        <f t="shared" si="215"/>
        <v>1</v>
      </c>
      <c r="BJ309" s="119" t="str">
        <f t="shared" si="213"/>
        <v/>
      </c>
      <c r="BK309" s="119" t="str">
        <f t="shared" si="214"/>
        <v/>
      </c>
      <c r="BL309" s="66" t="str">
        <f t="shared" si="205"/>
        <v/>
      </c>
      <c r="BM309" s="66" t="str">
        <f t="shared" si="206"/>
        <v/>
      </c>
      <c r="BN309" s="66" t="str">
        <f t="shared" si="207"/>
        <v/>
      </c>
      <c r="BO309" s="66" t="str">
        <f t="shared" si="208"/>
        <v/>
      </c>
      <c r="BP309" s="216" t="str">
        <f>VLOOKUP(X309,aux!$G$1:$I$22,3,FALSE)</f>
        <v>cero coma siete dos</v>
      </c>
      <c r="BQ309" s="66" t="str">
        <f t="shared" si="209"/>
        <v>Por</v>
      </c>
      <c r="BR309" s="66" t="str">
        <f>VLOOKUP(C309,aux!$D$1:$E$307,2,FALSE)</f>
        <v>Alemania</v>
      </c>
      <c r="BS309" s="66" t="str">
        <f t="shared" si="210"/>
        <v>Ciento</v>
      </c>
      <c r="BT309" s="66" t="str">
        <f t="shared" si="211"/>
        <v>Cero</v>
      </c>
      <c r="BU309" s="66" t="str">
        <f t="shared" si="212"/>
        <v>Cero</v>
      </c>
      <c r="BV309" s="137"/>
      <c r="BW309" s="51"/>
      <c r="BX309" s="315"/>
      <c r="BY309" s="148"/>
      <c r="BZ309" s="315"/>
      <c r="CA309" s="1112"/>
      <c r="CB309" s="353">
        <v>43059</v>
      </c>
      <c r="CC309" s="805">
        <v>43069</v>
      </c>
      <c r="CD309" s="434"/>
      <c r="CE309" s="353">
        <v>43069</v>
      </c>
      <c r="CF309" s="434"/>
      <c r="CG309" s="805">
        <v>43076</v>
      </c>
      <c r="CH309" s="497"/>
      <c r="CI309" s="155"/>
      <c r="CJ309" s="54"/>
      <c r="CK309" s="54"/>
      <c r="CL309" s="102" t="str">
        <f t="shared" si="194"/>
        <v>Gross und Klein Getränke GmbH &amp; Co KG_ DE_216846980_DOT_DE_2sig</v>
      </c>
      <c r="CM309" s="102" t="str">
        <f t="shared" si="195"/>
        <v>Gross und Klein Getränke GmbH &amp; Co KG_DE_216846980_CPA_DE_2sig</v>
      </c>
      <c r="CN309" s="102" t="str">
        <f t="shared" si="196"/>
        <v>Gross und Klein Getränke GmbH &amp; Co KG_ DE_216846980_DOT_DE_2sig_stamped</v>
      </c>
      <c r="CO309" s="102" t="str">
        <f t="shared" si="197"/>
        <v>Gross und Klein Getränke GmbH &amp; Co KG_DE_216846980_DOT_DE_o</v>
      </c>
      <c r="CP309" s="102" t="str">
        <f t="shared" si="198"/>
        <v>Gross und Klein Getränke GmbH &amp; Co KG_DE_216846980_DOT_DE_o_stamped</v>
      </c>
      <c r="CQ309" s="102" t="str">
        <f t="shared" si="199"/>
        <v>Gross und Klein Getränke GmbH &amp; Co KG_DE_216846980_powers</v>
      </c>
      <c r="CR309" s="54"/>
      <c r="CS309" s="54"/>
      <c r="CT309" s="54"/>
      <c r="CU309" s="148">
        <f t="shared" si="179"/>
        <v>0</v>
      </c>
      <c r="CV309" s="54"/>
      <c r="CW309" s="54"/>
      <c r="CX309" s="154"/>
      <c r="CY309" s="160"/>
      <c r="CZ309" s="160"/>
      <c r="DA309" s="321"/>
      <c r="DB309" s="321"/>
      <c r="DC309" s="160"/>
      <c r="DD309" s="160"/>
      <c r="DE309" s="321"/>
      <c r="DF309" s="321"/>
      <c r="DG309" s="54"/>
      <c r="DH309" s="54"/>
      <c r="DI309" s="54"/>
      <c r="DJ309" s="321"/>
      <c r="DK309" s="321"/>
      <c r="DL309" s="54"/>
      <c r="DM309" s="321"/>
      <c r="DN309" s="160"/>
      <c r="DO309" s="321"/>
      <c r="DP309" s="963"/>
      <c r="DQ309" s="902"/>
      <c r="DR309" s="503"/>
      <c r="DS309" s="521"/>
      <c r="DT309" s="88"/>
      <c r="DU309" s="168"/>
      <c r="DV309" s="168"/>
      <c r="DW309" s="168"/>
      <c r="DX309" s="168"/>
      <c r="DY309" s="168"/>
      <c r="DZ309" s="168"/>
      <c r="EA309" s="359" t="str">
        <f t="shared" si="200"/>
        <v>275</v>
      </c>
      <c r="EB309" s="359">
        <v>275</v>
      </c>
      <c r="EC309" s="88"/>
      <c r="ED309" s="88"/>
      <c r="EE309" s="88" t="e">
        <f>IF(CX307=#REF!,"gleich","ungleich")</f>
        <v>#REF!</v>
      </c>
      <c r="EF309" s="186" t="s">
        <v>3435</v>
      </c>
      <c r="EG309" s="186" t="s">
        <v>3414</v>
      </c>
      <c r="EH309" s="186" t="s">
        <v>3497</v>
      </c>
      <c r="EI309" s="186" t="s">
        <v>3589</v>
      </c>
      <c r="EJ309" s="186" t="s">
        <v>3384</v>
      </c>
      <c r="EK309" s="186">
        <v>0</v>
      </c>
      <c r="EL309" s="186" t="s">
        <v>3590</v>
      </c>
      <c r="EM309" s="173">
        <v>66538</v>
      </c>
      <c r="EN309" s="173">
        <v>0</v>
      </c>
      <c r="EO309" s="173">
        <v>0</v>
      </c>
      <c r="EP309" s="498" t="s">
        <v>3591</v>
      </c>
      <c r="EQ309" s="258" t="s">
        <v>6095</v>
      </c>
      <c r="ER309" s="258" t="s">
        <v>6114</v>
      </c>
      <c r="ES309" s="201"/>
      <c r="ET309" s="108"/>
      <c r="EU309" s="182" t="str">
        <f t="shared" si="201"/>
        <v>Gross und Klein Getränke GmbH &amp; Co. KG, DE_216846980_sinv.pdf</v>
      </c>
    </row>
    <row r="310" spans="1:172" ht="89.25">
      <c r="A310" s="1027" t="s">
        <v>4329</v>
      </c>
      <c r="B310" s="694" t="s">
        <v>4920</v>
      </c>
      <c r="C310" s="646" t="s">
        <v>898</v>
      </c>
      <c r="D310" s="415" t="s">
        <v>4330</v>
      </c>
      <c r="E310" s="371" t="s">
        <v>4331</v>
      </c>
      <c r="F310" s="193" t="s">
        <v>899</v>
      </c>
      <c r="G310" s="193" t="s">
        <v>4332</v>
      </c>
      <c r="H310" s="193" t="s">
        <v>899</v>
      </c>
      <c r="I310" s="193" t="s">
        <v>4333</v>
      </c>
      <c r="J310" s="371" t="s">
        <v>4334</v>
      </c>
      <c r="K310" s="203" t="s">
        <v>4335</v>
      </c>
      <c r="L310" s="586" t="s">
        <v>4336</v>
      </c>
      <c r="M310" s="567"/>
      <c r="N310" s="844"/>
      <c r="O310" s="172"/>
      <c r="P310" s="542">
        <v>19</v>
      </c>
      <c r="Q310" s="539">
        <v>100</v>
      </c>
      <c r="R310" s="540">
        <v>1850</v>
      </c>
      <c r="S310" s="427"/>
      <c r="T310" s="54"/>
      <c r="U310" s="54"/>
      <c r="V310" s="338">
        <v>0</v>
      </c>
      <c r="W310" s="338">
        <v>0</v>
      </c>
      <c r="X310" s="919">
        <v>0.72</v>
      </c>
      <c r="Y310" s="338">
        <v>0</v>
      </c>
      <c r="Z310" s="54"/>
      <c r="AA310" s="54"/>
      <c r="AB310" s="188" t="s">
        <v>4402</v>
      </c>
      <c r="AC310" s="13" t="s">
        <v>898</v>
      </c>
      <c r="AD310" s="811" t="s">
        <v>5691</v>
      </c>
      <c r="AE310" s="723">
        <v>43082</v>
      </c>
      <c r="AF310" s="191" t="s">
        <v>6062</v>
      </c>
      <c r="AG310" s="419" t="s">
        <v>6073</v>
      </c>
      <c r="AH310" s="927" t="s">
        <v>896</v>
      </c>
      <c r="AI310" s="63" t="s">
        <v>5763</v>
      </c>
      <c r="AJ310" s="63" t="str">
        <f t="shared" si="203"/>
        <v>NO</v>
      </c>
      <c r="AK310" s="64" t="str">
        <f>VLOOKUP(X310,aux!$G$1:$I$22,2,FALSE)</f>
        <v>zero point seven two</v>
      </c>
      <c r="AL310" s="64" t="str">
        <f>VLOOKUP(X310,aux!$G$1:$J$22,4,FALSE)</f>
        <v>null komma sieben zwei</v>
      </c>
      <c r="AM310" s="214">
        <f t="shared" si="182"/>
        <v>72</v>
      </c>
      <c r="AN310" s="214" t="str">
        <f>IF(INT(AM310)=AM310,EnglishNumber(AM310), _xlfn.CONCAT(EnglishNumber(INT(AM310)), " point ", EnglishNumber(ROUND(INT((AM310 - INT(AM310)) * 10),  0)), " ", EnglishNumber(ROUND((AM310 - INT(AM310))*100 - (INT((AM310-INT(AM310))*10)*10), 0))))</f>
        <v>seventy-two</v>
      </c>
      <c r="AO310" s="214" t="str">
        <f>IF(INT(AM310)=AM310,FctZahl_In_Worten(AM310), _xlfn.CONCAT(FctZahl_In_Worten(INT(AM310)), " komma ", FctZahl_In_Worten(ROUND(INT((AM310 - INT(AM310)) * 10),  0)), " ", FctZahl_In_Worten(ROUND((AM310 - INT(AM310))*100 - (INT((AM310-INT(AM310))*10)*10), 0))))</f>
        <v>zweiundsiebzig</v>
      </c>
      <c r="AP310" s="64" t="str">
        <f>EnglishNumber(Q310)</f>
        <v>one hundred</v>
      </c>
      <c r="AQ310" s="64" t="str">
        <f>FctZahl_In_Worten(Q310)</f>
        <v>einhundert</v>
      </c>
      <c r="AR310" s="64" t="str">
        <f>FctZahl_In_Worten(R310)</f>
        <v>eintausendachthundertfünfzig</v>
      </c>
      <c r="AS310" s="64" t="str">
        <f>EnglishNumber(V310)</f>
        <v>zero</v>
      </c>
      <c r="AT310" s="64" t="str">
        <f>EnglishNumber(W310)</f>
        <v>zero</v>
      </c>
      <c r="AU310" s="64" t="str">
        <f t="shared" si="183"/>
        <v>For</v>
      </c>
      <c r="AV310" s="49" t="str">
        <f t="shared" si="216"/>
        <v>Klaus Kreienborg, Geschäftsführer and Uwe Lammers, Geschäftsführer</v>
      </c>
      <c r="AW310" s="65" t="str">
        <f t="shared" si="184"/>
        <v>DE_199098229_CPA_EN</v>
      </c>
      <c r="AX310" s="65" t="str">
        <f t="shared" si="185"/>
        <v>DE_199098229_DoT_EN</v>
      </c>
      <c r="AY310" s="65" t="str">
        <f t="shared" si="186"/>
        <v>DE_199098229_Dis_EN</v>
      </c>
      <c r="AZ310" s="65" t="str">
        <f t="shared" si="187"/>
        <v>DE_199098229_CPA_DE</v>
      </c>
      <c r="BA310" s="65" t="str">
        <f t="shared" si="188"/>
        <v>DE_199098229_DoT_DE</v>
      </c>
      <c r="BB310" s="65" t="str">
        <f t="shared" si="189"/>
        <v>DE_199098229_CPA_ES</v>
      </c>
      <c r="BC310" s="215" t="str">
        <f t="shared" si="190"/>
        <v>DE_199098229_DoT_ES</v>
      </c>
      <c r="BD310" s="65" t="str">
        <f t="shared" si="191"/>
        <v>H BECKRÖGE Getränke-Fachgroßhandels GmbH</v>
      </c>
      <c r="BE310" s="64" t="str">
        <f>VLOOKUP(C310,aux!$A$1:$B$260,2,FALSE)</f>
        <v>Germany</v>
      </c>
      <c r="BF310" s="64" t="str">
        <f>VLOOKUP(C310,aux!$A$1:$C$260,3,FALSE)</f>
        <v>Deutschland</v>
      </c>
      <c r="BG310" s="66" t="str">
        <f t="shared" si="192"/>
        <v>represented by  Klaus Kreienborg, Geschäftsführer and Uwe Lammers, Geschäftsführer</v>
      </c>
      <c r="BH310" s="66" t="str">
        <f t="shared" si="204"/>
        <v>representado por Klaus Kreienborg, Geschäftsführer and Uwe Lammers, Geschäftsführer</v>
      </c>
      <c r="BI310" s="119">
        <f t="shared" si="215"/>
        <v>2</v>
      </c>
      <c r="BJ310" s="119" t="str">
        <f t="shared" si="213"/>
        <v>and its</v>
      </c>
      <c r="BK310" s="119" t="str">
        <f t="shared" si="214"/>
        <v>and its</v>
      </c>
      <c r="BL310" s="66" t="str">
        <f t="shared" si="205"/>
        <v>und</v>
      </c>
      <c r="BM310" s="66" t="str">
        <f t="shared" si="206"/>
        <v>und</v>
      </c>
      <c r="BN310" s="66" t="str">
        <f t="shared" si="207"/>
        <v>y su</v>
      </c>
      <c r="BO310" s="66" t="str">
        <f t="shared" si="208"/>
        <v>y su</v>
      </c>
      <c r="BP310" s="216" t="str">
        <f>VLOOKUP(X310,aux!$G$1:$I$22,3,FALSE)</f>
        <v>cero coma siete dos</v>
      </c>
      <c r="BQ310" s="66" t="str">
        <f t="shared" si="209"/>
        <v>Por</v>
      </c>
      <c r="BR310" s="66" t="str">
        <f>VLOOKUP(C310,aux!$D$1:$E$307,2,FALSE)</f>
        <v>Alemania</v>
      </c>
      <c r="BS310" s="66" t="str">
        <f t="shared" si="210"/>
        <v>Ciento</v>
      </c>
      <c r="BT310" s="66" t="str">
        <f t="shared" si="211"/>
        <v>Cero</v>
      </c>
      <c r="BU310" s="66" t="str">
        <f t="shared" si="212"/>
        <v>Cero</v>
      </c>
      <c r="BV310" s="137"/>
      <c r="BW310" s="51"/>
      <c r="BX310" s="315"/>
      <c r="BY310" s="148"/>
      <c r="BZ310" s="315"/>
      <c r="CA310" s="1112"/>
      <c r="CB310" s="353">
        <v>43059</v>
      </c>
      <c r="CC310" s="805">
        <v>43069</v>
      </c>
      <c r="CD310" s="434"/>
      <c r="CE310" s="353">
        <v>43069</v>
      </c>
      <c r="CF310" s="434"/>
      <c r="CG310" s="805">
        <v>43076</v>
      </c>
      <c r="CH310" s="497"/>
      <c r="CI310" s="155"/>
      <c r="CJ310" s="54"/>
      <c r="CK310" s="54"/>
      <c r="CL310" s="102" t="str">
        <f t="shared" si="194"/>
        <v>H BECKRÖGE Getränke-Fachgroßhandels GmbH_ DE_199098229_DOT_DE_2sig</v>
      </c>
      <c r="CM310" s="102" t="str">
        <f t="shared" si="195"/>
        <v>H BECKRÖGE Getränke-Fachgroßhandels GmbH_DE_199098229_CPA_DE_2sig</v>
      </c>
      <c r="CN310" s="102" t="str">
        <f t="shared" si="196"/>
        <v>H BECKRÖGE Getränke-Fachgroßhandels GmbH_ DE_199098229_DOT_DE_2sig_stamped</v>
      </c>
      <c r="CO310" s="102" t="str">
        <f t="shared" si="197"/>
        <v>H BECKRÖGE Getränke-Fachgroßhandels GmbH_DE_199098229_DOT_DE_o</v>
      </c>
      <c r="CP310" s="102" t="str">
        <f t="shared" si="198"/>
        <v>H BECKRÖGE Getränke-Fachgroßhandels GmbH_DE_199098229_DOT_DE_o_stamped</v>
      </c>
      <c r="CQ310" s="102" t="str">
        <f t="shared" si="199"/>
        <v>H BECKRÖGE Getränke-Fachgroßhandels GmbH_DE_199098229_powers</v>
      </c>
      <c r="CR310" s="54"/>
      <c r="CS310" s="54"/>
      <c r="CT310" s="54"/>
      <c r="CU310" s="148">
        <f t="shared" si="179"/>
        <v>0</v>
      </c>
      <c r="CV310" s="54"/>
      <c r="CW310" s="54"/>
      <c r="CX310" s="124"/>
      <c r="CY310" s="160"/>
      <c r="CZ310" s="160"/>
      <c r="DA310" s="321"/>
      <c r="DB310" s="321"/>
      <c r="DC310" s="160"/>
      <c r="DD310" s="160"/>
      <c r="DE310" s="321"/>
      <c r="DF310" s="321"/>
      <c r="DG310" s="54"/>
      <c r="DH310" s="54"/>
      <c r="DI310" s="54"/>
      <c r="DJ310" s="321"/>
      <c r="DK310" s="321"/>
      <c r="DL310" s="54"/>
      <c r="DM310" s="321"/>
      <c r="DN310" s="160"/>
      <c r="DO310" s="321"/>
      <c r="DP310" s="963"/>
      <c r="DQ310" s="902"/>
      <c r="DR310" s="503"/>
      <c r="DS310" s="521"/>
      <c r="DT310" s="88"/>
      <c r="DU310" s="168"/>
      <c r="DV310" s="168"/>
      <c r="DW310" s="168"/>
      <c r="DX310" s="168"/>
      <c r="DY310" s="168"/>
      <c r="DZ310" s="168"/>
      <c r="EA310" s="359" t="str">
        <f t="shared" si="200"/>
        <v>276</v>
      </c>
      <c r="EB310" s="359">
        <v>276</v>
      </c>
      <c r="EC310" s="88"/>
      <c r="ED310" s="88"/>
      <c r="EE310" s="88"/>
      <c r="EF310" s="186"/>
      <c r="EG310" s="186" t="s">
        <v>4329</v>
      </c>
      <c r="EH310" s="186" t="s">
        <v>5012</v>
      </c>
      <c r="EI310" s="186" t="s">
        <v>5108</v>
      </c>
      <c r="EJ310" s="186">
        <v>10</v>
      </c>
      <c r="EK310" s="186">
        <v>0</v>
      </c>
      <c r="EL310" s="186" t="s">
        <v>4564</v>
      </c>
      <c r="EM310" s="173">
        <v>28279</v>
      </c>
      <c r="EN310" s="173">
        <v>0</v>
      </c>
      <c r="EO310" s="173">
        <v>0</v>
      </c>
      <c r="EP310" s="950" t="s">
        <v>4335</v>
      </c>
      <c r="EQ310" s="406" t="s">
        <v>6086</v>
      </c>
      <c r="ER310" s="182" t="s">
        <v>6137</v>
      </c>
      <c r="ES310" s="406"/>
      <c r="ET310" s="108"/>
      <c r="EU310" s="182" t="str">
        <f t="shared" si="201"/>
        <v>H. BECKRÖGE Getränke-Fachgroßhandels GmbH, DE_199098229_sinv.pdf</v>
      </c>
      <c r="EV310" s="169"/>
      <c r="EW310" s="169"/>
      <c r="EX310" s="169"/>
      <c r="EY310" s="169"/>
      <c r="EZ310" s="169"/>
      <c r="FA310" s="169"/>
      <c r="FB310" s="169"/>
      <c r="FC310" s="169"/>
      <c r="FD310" s="169"/>
      <c r="FE310" s="169"/>
      <c r="FF310" s="169"/>
      <c r="FG310" s="169"/>
      <c r="FH310" s="169"/>
      <c r="FI310" s="169"/>
      <c r="FJ310" s="169"/>
      <c r="FK310" s="169"/>
      <c r="FL310" s="169"/>
      <c r="FM310" s="169"/>
      <c r="FN310" s="169"/>
      <c r="FO310" s="169"/>
      <c r="FP310" s="169"/>
    </row>
    <row r="311" spans="1:172" ht="63.75">
      <c r="A311" s="1010" t="s">
        <v>3415</v>
      </c>
      <c r="B311" s="694" t="s">
        <v>4804</v>
      </c>
      <c r="C311" s="338" t="s">
        <v>898</v>
      </c>
      <c r="D311" s="201" t="s">
        <v>3457</v>
      </c>
      <c r="E311" s="190" t="s">
        <v>3498</v>
      </c>
      <c r="F311" s="258" t="s">
        <v>899</v>
      </c>
      <c r="G311" s="258"/>
      <c r="H311" s="258"/>
      <c r="I311" s="258"/>
      <c r="J311" s="182"/>
      <c r="K311" s="190" t="s">
        <v>3595</v>
      </c>
      <c r="L311" s="1323" t="s">
        <v>7670</v>
      </c>
      <c r="M311" s="1324" t="s">
        <v>7671</v>
      </c>
      <c r="N311" s="849"/>
      <c r="O311" s="182"/>
      <c r="P311" s="126">
        <v>4</v>
      </c>
      <c r="Q311" s="539">
        <v>100</v>
      </c>
      <c r="R311" s="540">
        <v>650</v>
      </c>
      <c r="S311" s="338"/>
      <c r="T311" s="100"/>
      <c r="U311" s="100"/>
      <c r="V311" s="425">
        <v>0</v>
      </c>
      <c r="W311" s="425">
        <v>0</v>
      </c>
      <c r="X311" s="919">
        <v>0.72</v>
      </c>
      <c r="Y311" s="425">
        <v>2.5</v>
      </c>
      <c r="Z311" s="101"/>
      <c r="AA311" s="101"/>
      <c r="AB311" s="188" t="s">
        <v>4402</v>
      </c>
      <c r="AC311" s="13" t="s">
        <v>898</v>
      </c>
      <c r="AD311" s="811" t="s">
        <v>5691</v>
      </c>
      <c r="AE311" s="723">
        <v>43082</v>
      </c>
      <c r="AG311" s="419"/>
      <c r="AH311" s="927" t="s">
        <v>896</v>
      </c>
      <c r="AI311" s="63" t="s">
        <v>5763</v>
      </c>
      <c r="AJ311" s="63" t="str">
        <f t="shared" si="203"/>
        <v>NO</v>
      </c>
      <c r="AK311" s="64" t="str">
        <f>VLOOKUP(X311,aux!$G$1:$I$22,2,FALSE)</f>
        <v>zero point seven two</v>
      </c>
      <c r="AL311" s="64" t="str">
        <f>VLOOKUP(X311,aux!$G$1:$J$22,4,FALSE)</f>
        <v>null komma sieben zwei</v>
      </c>
      <c r="AM311" s="214">
        <f t="shared" si="182"/>
        <v>72</v>
      </c>
      <c r="AN311" s="214" t="str">
        <f>IF(INT(AM311)=AM311,EnglishNumber(AM311), _xlfn.CONCAT(EnglishNumber(INT(AM311)), " point ", EnglishNumber(ROUND(INT((AM311 - INT(AM311)) * 10),  0)), " ", EnglishNumber(ROUND((AM311 - INT(AM311))*100 - (INT((AM311-INT(AM311))*10)*10), 0))))</f>
        <v>seventy-two</v>
      </c>
      <c r="AO311" s="214" t="str">
        <f>IF(INT(AM311)=AM311,FctZahl_In_Worten(AM311), _xlfn.CONCAT(FctZahl_In_Worten(INT(AM311)), " komma ", FctZahl_In_Worten(ROUND(INT((AM311 - INT(AM311)) * 10),  0)), " ", FctZahl_In_Worten(ROUND((AM311 - INT(AM311))*100 - (INT((AM311-INT(AM311))*10)*10), 0))))</f>
        <v>zweiundsiebzig</v>
      </c>
      <c r="AP311" s="64" t="str">
        <f>EnglishNumber(Q311)</f>
        <v>one hundred</v>
      </c>
      <c r="AQ311" s="64" t="str">
        <f>FctZahl_In_Worten(Q311)</f>
        <v>einhundert</v>
      </c>
      <c r="AR311" s="64" t="str">
        <f>FctZahl_In_Worten(R311)</f>
        <v>sechshundertfünfzig</v>
      </c>
      <c r="AS311" s="64" t="str">
        <f>EnglishNumber(V311)</f>
        <v>zero</v>
      </c>
      <c r="AT311" s="64" t="str">
        <f>EnglishNumber(W311)</f>
        <v>zero</v>
      </c>
      <c r="AU311" s="64" t="str">
        <f t="shared" si="183"/>
        <v>For</v>
      </c>
      <c r="AV311" s="49" t="str">
        <f t="shared" si="216"/>
        <v>Thomas Bonhoff, Geschäftsführer</v>
      </c>
      <c r="AW311" s="65" t="str">
        <f t="shared" si="184"/>
        <v>DE_118479003_CPA_EN</v>
      </c>
      <c r="AX311" s="65" t="str">
        <f t="shared" si="185"/>
        <v>DE_118479003_DoT_EN</v>
      </c>
      <c r="AY311" s="65" t="str">
        <f t="shared" si="186"/>
        <v>DE_118479003_Dis_EN</v>
      </c>
      <c r="AZ311" s="65" t="str">
        <f t="shared" si="187"/>
        <v>DE_118479003_CPA_DE</v>
      </c>
      <c r="BA311" s="65" t="str">
        <f t="shared" si="188"/>
        <v>DE_118479003_DoT_DE</v>
      </c>
      <c r="BB311" s="65" t="str">
        <f t="shared" si="189"/>
        <v>DE_118479003_CPA_ES</v>
      </c>
      <c r="BC311" s="215" t="str">
        <f t="shared" si="190"/>
        <v>DE_118479003_DoT_ES</v>
      </c>
      <c r="BD311" s="65" t="str">
        <f t="shared" si="191"/>
        <v>HuK Bohnhoff GmbH</v>
      </c>
      <c r="BE311" s="64" t="str">
        <f>VLOOKUP(C311,aux!$A$1:$B$260,2,FALSE)</f>
        <v>Germany</v>
      </c>
      <c r="BF311" s="64" t="str">
        <f>VLOOKUP(C311,aux!$A$1:$C$260,3,FALSE)</f>
        <v>Deutschland</v>
      </c>
      <c r="BG311" s="66" t="str">
        <f t="shared" si="192"/>
        <v>represented by  Thomas Bonhoff, Geschäftsführer</v>
      </c>
      <c r="BH311" s="66" t="str">
        <f t="shared" si="204"/>
        <v>representado por Thomas Bonhoff, Geschäftsführer</v>
      </c>
      <c r="BI311" s="119">
        <f t="shared" si="215"/>
        <v>1</v>
      </c>
      <c r="BJ311" s="119" t="str">
        <f t="shared" si="213"/>
        <v/>
      </c>
      <c r="BK311" s="119" t="str">
        <f t="shared" si="214"/>
        <v/>
      </c>
      <c r="BL311" s="66" t="str">
        <f t="shared" si="205"/>
        <v/>
      </c>
      <c r="BM311" s="66" t="str">
        <f t="shared" si="206"/>
        <v/>
      </c>
      <c r="BN311" s="66" t="str">
        <f t="shared" si="207"/>
        <v/>
      </c>
      <c r="BO311" s="66" t="str">
        <f t="shared" si="208"/>
        <v/>
      </c>
      <c r="BP311" s="216" t="str">
        <f>VLOOKUP(X311,aux!$G$1:$I$22,3,FALSE)</f>
        <v>cero coma siete dos</v>
      </c>
      <c r="BQ311" s="66" t="str">
        <f t="shared" si="209"/>
        <v>Por</v>
      </c>
      <c r="BR311" s="66" t="str">
        <f>VLOOKUP(C311,aux!$D$1:$E$307,2,FALSE)</f>
        <v>Alemania</v>
      </c>
      <c r="BS311" s="66" t="str">
        <f t="shared" si="210"/>
        <v>Ciento</v>
      </c>
      <c r="BT311" s="66" t="str">
        <f t="shared" si="211"/>
        <v>Cero</v>
      </c>
      <c r="BU311" s="66" t="str">
        <f t="shared" si="212"/>
        <v>Cero</v>
      </c>
      <c r="BV311" s="137"/>
      <c r="BW311" s="51"/>
      <c r="BX311" s="315"/>
      <c r="BY311" s="148"/>
      <c r="BZ311" s="315"/>
      <c r="CA311" s="1112"/>
      <c r="CB311" s="805">
        <v>43059</v>
      </c>
      <c r="CC311" s="805">
        <v>43062</v>
      </c>
      <c r="CD311" s="806"/>
      <c r="CE311" s="805">
        <v>43066</v>
      </c>
      <c r="CF311" s="806"/>
      <c r="CG311" s="805">
        <v>43076</v>
      </c>
      <c r="CH311" s="497"/>
      <c r="CI311" s="155"/>
      <c r="CJ311" s="54"/>
      <c r="CK311" s="54"/>
      <c r="CL311" s="102" t="str">
        <f t="shared" si="194"/>
        <v>HuK Bohnhoff GmbH_ DE_118479003_DOT_DE_2sig</v>
      </c>
      <c r="CM311" s="102" t="str">
        <f t="shared" si="195"/>
        <v>HuK Bohnhoff GmbH_DE_118479003_CPA_DE_2sig</v>
      </c>
      <c r="CN311" s="102" t="str">
        <f t="shared" si="196"/>
        <v>HuK Bohnhoff GmbH_ DE_118479003_DOT_DE_2sig_stamped</v>
      </c>
      <c r="CO311" s="102" t="str">
        <f t="shared" si="197"/>
        <v>HuK Bohnhoff GmbH_DE_118479003_DOT_DE_o</v>
      </c>
      <c r="CP311" s="102" t="str">
        <f t="shared" si="198"/>
        <v>HuK Bohnhoff GmbH_DE_118479003_DOT_DE_o_stamped</v>
      </c>
      <c r="CQ311" s="102" t="str">
        <f t="shared" si="199"/>
        <v>HuK Bohnhoff GmbH_DE_118479003_powers</v>
      </c>
      <c r="CR311" s="54"/>
      <c r="CS311" s="54"/>
      <c r="CT311" s="54"/>
      <c r="CU311" s="148">
        <f t="shared" si="179"/>
        <v>4</v>
      </c>
      <c r="CV311" s="54"/>
      <c r="CW311" s="54"/>
      <c r="CX311" s="154"/>
      <c r="CY311" s="160"/>
      <c r="CZ311" s="160"/>
      <c r="DA311" s="321"/>
      <c r="DB311" s="321"/>
      <c r="DC311" s="160"/>
      <c r="DD311" s="160"/>
      <c r="DE311" s="321"/>
      <c r="DF311" s="321"/>
      <c r="DG311" s="54"/>
      <c r="DH311" s="54"/>
      <c r="DI311" s="54"/>
      <c r="DJ311" s="321"/>
      <c r="DK311" s="321"/>
      <c r="DL311" s="54"/>
      <c r="DM311" s="321"/>
      <c r="DN311" s="160"/>
      <c r="DO311" s="321"/>
      <c r="DP311" s="963"/>
      <c r="DQ311" s="902"/>
      <c r="DR311" s="503"/>
      <c r="DS311" s="521"/>
      <c r="DT311" s="88"/>
      <c r="DU311" s="168"/>
      <c r="DV311" s="168"/>
      <c r="DW311" s="168"/>
      <c r="DX311" s="168"/>
      <c r="DY311" s="168"/>
      <c r="DZ311" s="168"/>
      <c r="EA311" s="359" t="str">
        <f t="shared" si="200"/>
        <v>277</v>
      </c>
      <c r="EB311" s="359">
        <v>277</v>
      </c>
      <c r="EC311" s="88"/>
      <c r="ED311" s="88"/>
      <c r="EE311" s="88" t="e">
        <f>IF(CX310=#REF!,"gleich","ungleich")</f>
        <v>#REF!</v>
      </c>
      <c r="EF311" s="186" t="s">
        <v>3435</v>
      </c>
      <c r="EG311" s="186" t="s">
        <v>3415</v>
      </c>
      <c r="EH311" s="186" t="s">
        <v>5109</v>
      </c>
      <c r="EI311" s="186" t="s">
        <v>3592</v>
      </c>
      <c r="EJ311" s="186" t="s">
        <v>3593</v>
      </c>
      <c r="EK311" s="186">
        <v>0</v>
      </c>
      <c r="EL311" s="186" t="s">
        <v>3594</v>
      </c>
      <c r="EM311" s="173">
        <v>22397</v>
      </c>
      <c r="EN311" s="173">
        <v>0</v>
      </c>
      <c r="EO311" s="173">
        <v>0</v>
      </c>
      <c r="EP311" s="498" t="s">
        <v>3595</v>
      </c>
      <c r="EQ311" s="201" t="s">
        <v>6086</v>
      </c>
      <c r="ER311" s="182" t="s">
        <v>6137</v>
      </c>
      <c r="ES311" s="201"/>
      <c r="ET311" s="108"/>
      <c r="EU311" s="182" t="str">
        <f t="shared" si="201"/>
        <v>H.u.K. Bohnhoff GmbH, DE_118479003_sinv.pdf</v>
      </c>
    </row>
    <row r="312" spans="1:172" ht="76.5">
      <c r="A312" s="1010" t="s">
        <v>3416</v>
      </c>
      <c r="B312" s="694" t="s">
        <v>4805</v>
      </c>
      <c r="C312" s="338" t="s">
        <v>898</v>
      </c>
      <c r="D312" s="201" t="s">
        <v>3458</v>
      </c>
      <c r="E312" s="190" t="s">
        <v>3499</v>
      </c>
      <c r="F312" s="258" t="s">
        <v>3703</v>
      </c>
      <c r="G312" s="258"/>
      <c r="H312" s="258"/>
      <c r="I312" s="258"/>
      <c r="J312" s="182"/>
      <c r="K312" s="190" t="s">
        <v>3598</v>
      </c>
      <c r="L312" s="571" t="s">
        <v>3679</v>
      </c>
      <c r="M312" s="201"/>
      <c r="N312" s="849"/>
      <c r="O312" s="182"/>
      <c r="P312" s="126">
        <v>33</v>
      </c>
      <c r="Q312" s="539">
        <v>100</v>
      </c>
      <c r="R312" s="540">
        <v>1650</v>
      </c>
      <c r="S312" s="338"/>
      <c r="T312" s="100"/>
      <c r="U312" s="100"/>
      <c r="V312" s="425">
        <v>0</v>
      </c>
      <c r="W312" s="425">
        <v>0</v>
      </c>
      <c r="X312" s="919">
        <v>0.72</v>
      </c>
      <c r="Y312" s="922">
        <v>2.5</v>
      </c>
      <c r="Z312" s="101"/>
      <c r="AA312" s="101"/>
      <c r="AB312" s="188" t="s">
        <v>4402</v>
      </c>
      <c r="AC312" s="13" t="s">
        <v>898</v>
      </c>
      <c r="AD312" s="811" t="s">
        <v>5691</v>
      </c>
      <c r="AE312" s="723">
        <v>43082</v>
      </c>
      <c r="AG312" s="419"/>
      <c r="AH312" s="927" t="s">
        <v>896</v>
      </c>
      <c r="AI312" s="63" t="s">
        <v>5763</v>
      </c>
      <c r="AJ312" s="63" t="str">
        <f t="shared" si="203"/>
        <v>NO</v>
      </c>
      <c r="AK312" s="64" t="str">
        <f>VLOOKUP(X312,aux!$G$1:$I$22,2,FALSE)</f>
        <v>zero point seven two</v>
      </c>
      <c r="AL312" s="64" t="str">
        <f>VLOOKUP(X312,aux!$G$1:$J$22,4,FALSE)</f>
        <v>null komma sieben zwei</v>
      </c>
      <c r="AM312" s="214">
        <f t="shared" si="182"/>
        <v>72</v>
      </c>
      <c r="AN312" s="214" t="str">
        <f>IF(INT(AM312)=AM312,EnglishNumber(AM312), _xlfn.CONCAT(EnglishNumber(INT(AM312)), " point ", EnglishNumber(ROUND(INT((AM312 - INT(AM312)) * 10),  0)), " ", EnglishNumber(ROUND((AM312 - INT(AM312))*100 - (INT((AM312-INT(AM312))*10)*10), 0))))</f>
        <v>seventy-two</v>
      </c>
      <c r="AO312" s="214" t="str">
        <f>IF(INT(AM312)=AM312,FctZahl_In_Worten(AM312), _xlfn.CONCAT(FctZahl_In_Worten(INT(AM312)), " komma ", FctZahl_In_Worten(ROUND(INT((AM312 - INT(AM312)) * 10),  0)), " ", FctZahl_In_Worten(ROUND((AM312 - INT(AM312))*100 - (INT((AM312-INT(AM312))*10)*10), 0))))</f>
        <v>zweiundsiebzig</v>
      </c>
      <c r="AP312" s="64" t="str">
        <f>EnglishNumber(Q312)</f>
        <v>one hundred</v>
      </c>
      <c r="AQ312" s="64" t="str">
        <f>FctZahl_In_Worten(Q312)</f>
        <v>einhundert</v>
      </c>
      <c r="AR312" s="64" t="str">
        <f>FctZahl_In_Worten(R312)</f>
        <v>eintausendsechshundertfünfzig</v>
      </c>
      <c r="AS312" s="64" t="str">
        <f>EnglishNumber(V312)</f>
        <v>zero</v>
      </c>
      <c r="AT312" s="64" t="str">
        <f>EnglishNumber(W312)</f>
        <v>zero</v>
      </c>
      <c r="AU312" s="64" t="str">
        <f t="shared" si="183"/>
        <v>For</v>
      </c>
      <c r="AV312" s="49" t="str">
        <f t="shared" si="216"/>
        <v>Thomas Hahn, Geschäftsführer ihrer Komplementärin Hahn Beteiligungs GmbH</v>
      </c>
      <c r="AW312" s="65" t="str">
        <f t="shared" si="184"/>
        <v>DE_814098822_CPA_EN</v>
      </c>
      <c r="AX312" s="65" t="str">
        <f t="shared" si="185"/>
        <v>DE_814098822_DoT_EN</v>
      </c>
      <c r="AY312" s="65" t="str">
        <f t="shared" si="186"/>
        <v>DE_814098822_Dis_EN</v>
      </c>
      <c r="AZ312" s="65" t="str">
        <f t="shared" si="187"/>
        <v>DE_814098822_CPA_DE</v>
      </c>
      <c r="BA312" s="65" t="str">
        <f t="shared" si="188"/>
        <v>DE_814098822_DoT_DE</v>
      </c>
      <c r="BB312" s="65" t="str">
        <f t="shared" si="189"/>
        <v>DE_814098822_CPA_ES</v>
      </c>
      <c r="BC312" s="215" t="str">
        <f t="shared" si="190"/>
        <v>DE_814098822_DoT_ES</v>
      </c>
      <c r="BD312" s="65" t="str">
        <f t="shared" si="191"/>
        <v>Hahn Getränke Union GmbH &amp; Co KG</v>
      </c>
      <c r="BE312" s="64" t="str">
        <f>VLOOKUP(C312,aux!$A$1:$B$260,2,FALSE)</f>
        <v>Germany</v>
      </c>
      <c r="BF312" s="64" t="str">
        <f>VLOOKUP(C312,aux!$A$1:$C$260,3,FALSE)</f>
        <v>Deutschland</v>
      </c>
      <c r="BG312" s="66" t="str">
        <f t="shared" si="192"/>
        <v>represented by  Thomas Hahn, Geschäftsführer ihrer Komplementärin Hahn Beteiligungs GmbH</v>
      </c>
      <c r="BH312" s="66" t="str">
        <f t="shared" si="204"/>
        <v>representado por Thomas Hahn, Geschäftsführer ihrer Komplementärin Hahn Beteiligungs GmbH</v>
      </c>
      <c r="BI312" s="119">
        <f t="shared" si="215"/>
        <v>1</v>
      </c>
      <c r="BJ312" s="119" t="str">
        <f t="shared" si="213"/>
        <v/>
      </c>
      <c r="BK312" s="119" t="str">
        <f t="shared" si="214"/>
        <v/>
      </c>
      <c r="BL312" s="66" t="str">
        <f t="shared" si="205"/>
        <v/>
      </c>
      <c r="BM312" s="66" t="str">
        <f t="shared" si="206"/>
        <v/>
      </c>
      <c r="BN312" s="66" t="str">
        <f t="shared" si="207"/>
        <v/>
      </c>
      <c r="BO312" s="66" t="str">
        <f t="shared" si="208"/>
        <v/>
      </c>
      <c r="BP312" s="216" t="str">
        <f>VLOOKUP(X312,aux!$G$1:$I$22,3,FALSE)</f>
        <v>cero coma siete dos</v>
      </c>
      <c r="BQ312" s="66" t="str">
        <f t="shared" si="209"/>
        <v>Por</v>
      </c>
      <c r="BR312" s="66" t="str">
        <f>VLOOKUP(C312,aux!$D$1:$E$307,2,FALSE)</f>
        <v>Alemania</v>
      </c>
      <c r="BS312" s="66" t="str">
        <f t="shared" si="210"/>
        <v>Ciento</v>
      </c>
      <c r="BT312" s="66" t="str">
        <f t="shared" si="211"/>
        <v>Cero</v>
      </c>
      <c r="BU312" s="66" t="str">
        <f t="shared" si="212"/>
        <v>Cero</v>
      </c>
      <c r="BV312" s="137"/>
      <c r="BW312" s="51"/>
      <c r="BX312" s="315"/>
      <c r="BY312" s="148"/>
      <c r="BZ312" s="315"/>
      <c r="CA312" s="1112"/>
      <c r="CB312" s="353">
        <v>43059</v>
      </c>
      <c r="CC312" s="805">
        <v>43062</v>
      </c>
      <c r="CD312" s="434"/>
      <c r="CE312" s="805">
        <v>43062</v>
      </c>
      <c r="CF312" s="434"/>
      <c r="CG312" s="805">
        <v>43076</v>
      </c>
      <c r="CH312" s="497"/>
      <c r="CI312" s="155"/>
      <c r="CJ312" s="54"/>
      <c r="CK312" s="54"/>
      <c r="CL312" s="102" t="str">
        <f t="shared" si="194"/>
        <v>Hahn Getränke Union GmbH &amp; Co KG_ DE_814098822_DOT_DE_2sig</v>
      </c>
      <c r="CM312" s="102" t="str">
        <f t="shared" si="195"/>
        <v>Hahn Getränke Union GmbH &amp; Co KG_DE_814098822_CPA_DE_2sig</v>
      </c>
      <c r="CN312" s="102" t="str">
        <f t="shared" si="196"/>
        <v>Hahn Getränke Union GmbH &amp; Co KG_ DE_814098822_DOT_DE_2sig_stamped</v>
      </c>
      <c r="CO312" s="102" t="str">
        <f t="shared" si="197"/>
        <v>Hahn Getränke Union GmbH &amp; Co KG_DE_814098822_DOT_DE_o</v>
      </c>
      <c r="CP312" s="102" t="str">
        <f t="shared" si="198"/>
        <v>Hahn Getränke Union GmbH &amp; Co KG_DE_814098822_DOT_DE_o_stamped</v>
      </c>
      <c r="CQ312" s="102" t="str">
        <f t="shared" si="199"/>
        <v>Hahn Getränke Union GmbH &amp; Co KG_DE_814098822_powers</v>
      </c>
      <c r="CR312" s="54"/>
      <c r="CS312" s="54"/>
      <c r="CT312" s="54"/>
      <c r="CU312" s="148">
        <f t="shared" si="179"/>
        <v>0</v>
      </c>
      <c r="CV312" s="54"/>
      <c r="CW312" s="54"/>
      <c r="CX312" s="154"/>
      <c r="CY312" s="160"/>
      <c r="CZ312" s="160"/>
      <c r="DA312" s="321"/>
      <c r="DB312" s="321"/>
      <c r="DC312" s="160"/>
      <c r="DD312" s="160"/>
      <c r="DE312" s="321"/>
      <c r="DF312" s="321"/>
      <c r="DG312" s="54"/>
      <c r="DH312" s="54"/>
      <c r="DI312" s="54"/>
      <c r="DJ312" s="321"/>
      <c r="DK312" s="321"/>
      <c r="DL312" s="54"/>
      <c r="DM312" s="321"/>
      <c r="DN312" s="160"/>
      <c r="DO312" s="321"/>
      <c r="DP312" s="963"/>
      <c r="DQ312" s="902"/>
      <c r="DR312" s="503"/>
      <c r="DS312" s="521"/>
      <c r="DT312" s="88"/>
      <c r="DU312" s="168"/>
      <c r="DV312" s="168"/>
      <c r="DW312" s="168"/>
      <c r="DX312" s="168"/>
      <c r="DY312" s="168"/>
      <c r="DZ312" s="168"/>
      <c r="EA312" s="359" t="str">
        <f t="shared" si="200"/>
        <v>278</v>
      </c>
      <c r="EB312" s="359">
        <v>278</v>
      </c>
      <c r="EC312" s="88"/>
      <c r="ED312" s="88"/>
      <c r="EE312" s="88" t="e">
        <f>IF(CX311=#REF!,"gleich","ungleich")</f>
        <v>#REF!</v>
      </c>
      <c r="EF312" s="186" t="s">
        <v>3435</v>
      </c>
      <c r="EG312" s="186" t="s">
        <v>3416</v>
      </c>
      <c r="EH312" s="186" t="s">
        <v>3499</v>
      </c>
      <c r="EI312" s="186" t="s">
        <v>3596</v>
      </c>
      <c r="EJ312" s="186" t="s">
        <v>3391</v>
      </c>
      <c r="EK312" s="186">
        <v>0</v>
      </c>
      <c r="EL312" s="186" t="s">
        <v>3597</v>
      </c>
      <c r="EM312" s="173">
        <v>34621</v>
      </c>
      <c r="EN312" s="173">
        <v>0</v>
      </c>
      <c r="EO312" s="173">
        <v>0</v>
      </c>
      <c r="EP312" s="498" t="s">
        <v>3598</v>
      </c>
      <c r="EQ312" s="258" t="s">
        <v>6095</v>
      </c>
      <c r="ER312" s="258" t="s">
        <v>6114</v>
      </c>
      <c r="ES312" s="201"/>
      <c r="ET312" s="108"/>
      <c r="EU312" s="182" t="str">
        <f t="shared" si="201"/>
        <v>Hahn Getränke Union GmbH &amp; Co. KG, DE_814098822_sinv.pdf</v>
      </c>
    </row>
    <row r="313" spans="1:172" ht="76.5">
      <c r="A313" s="1005" t="s">
        <v>3975</v>
      </c>
      <c r="B313" s="696" t="s">
        <v>4865</v>
      </c>
      <c r="C313" s="338" t="s">
        <v>898</v>
      </c>
      <c r="D313" s="182" t="s">
        <v>3976</v>
      </c>
      <c r="E313" s="186" t="s">
        <v>3977</v>
      </c>
      <c r="F313" s="182" t="s">
        <v>3978</v>
      </c>
      <c r="G313" s="182" t="s">
        <v>3979</v>
      </c>
      <c r="H313" s="182" t="s">
        <v>899</v>
      </c>
      <c r="I313" s="182"/>
      <c r="J313" s="191" t="s">
        <v>4205</v>
      </c>
      <c r="K313" s="182" t="s">
        <v>3980</v>
      </c>
      <c r="L313" s="571" t="s">
        <v>3981</v>
      </c>
      <c r="M313" s="199"/>
      <c r="N313" s="847"/>
      <c r="O313" s="191"/>
      <c r="P313" s="261">
        <v>25</v>
      </c>
      <c r="Q313" s="539">
        <v>100</v>
      </c>
      <c r="R313" s="540">
        <v>4400</v>
      </c>
      <c r="S313" s="338"/>
      <c r="T313" s="54"/>
      <c r="U313" s="54"/>
      <c r="V313" s="338">
        <v>0</v>
      </c>
      <c r="W313" s="338">
        <v>0</v>
      </c>
      <c r="X313" s="919">
        <v>0.72</v>
      </c>
      <c r="Y313" s="338">
        <v>0</v>
      </c>
      <c r="Z313" s="54"/>
      <c r="AA313" s="54"/>
      <c r="AB313" s="188" t="s">
        <v>4402</v>
      </c>
      <c r="AC313" s="13" t="s">
        <v>898</v>
      </c>
      <c r="AD313" s="811" t="s">
        <v>5691</v>
      </c>
      <c r="AE313" s="723">
        <v>43082</v>
      </c>
      <c r="AG313" s="419"/>
      <c r="AH313" s="927" t="s">
        <v>896</v>
      </c>
      <c r="AI313" s="63" t="s">
        <v>5763</v>
      </c>
      <c r="AJ313" s="63" t="str">
        <f t="shared" si="203"/>
        <v>NO</v>
      </c>
      <c r="AK313" s="64" t="str">
        <f>VLOOKUP(X313,aux!$G$1:$I$22,2,FALSE)</f>
        <v>zero point seven two</v>
      </c>
      <c r="AL313" s="64" t="str">
        <f>VLOOKUP(X313,aux!$G$1:$J$22,4,FALSE)</f>
        <v>null komma sieben zwei</v>
      </c>
      <c r="AM313" s="214">
        <f t="shared" si="182"/>
        <v>72</v>
      </c>
      <c r="AN313" s="214" t="str">
        <f>IF(INT(AM313)=AM313,EnglishNumber(AM313), _xlfn.CONCAT(EnglishNumber(INT(AM313)), " point ", EnglishNumber(ROUND(INT((AM313 - INT(AM313)) * 10),  0)), " ", EnglishNumber(ROUND((AM313 - INT(AM313))*100 - (INT((AM313-INT(AM313))*10)*10), 0))))</f>
        <v>seventy-two</v>
      </c>
      <c r="AO313" s="214" t="str">
        <f>IF(INT(AM313)=AM313,FctZahl_In_Worten(AM313), _xlfn.CONCAT(FctZahl_In_Worten(INT(AM313)), " komma ", FctZahl_In_Worten(ROUND(INT((AM313 - INT(AM313)) * 10),  0)), " ", FctZahl_In_Worten(ROUND((AM313 - INT(AM313))*100 - (INT((AM313-INT(AM313))*10)*10), 0))))</f>
        <v>zweiundsiebzig</v>
      </c>
      <c r="AP313" s="64" t="str">
        <f>EnglishNumber(Q313)</f>
        <v>one hundred</v>
      </c>
      <c r="AQ313" s="64" t="str">
        <f>FctZahl_In_Worten(Q313)</f>
        <v>einhundert</v>
      </c>
      <c r="AR313" s="64" t="str">
        <f>FctZahl_In_Worten(R313)</f>
        <v>viertausendvierhundert</v>
      </c>
      <c r="AS313" s="64" t="str">
        <f>EnglishNumber(V313)</f>
        <v>zero</v>
      </c>
      <c r="AT313" s="64" t="str">
        <f>EnglishNumber(W313)</f>
        <v>zero</v>
      </c>
      <c r="AU313" s="64" t="str">
        <f t="shared" si="183"/>
        <v>For</v>
      </c>
      <c r="AV313" s="49" t="str">
        <f t="shared" si="216"/>
        <v>Tanja Krüger, Geschäftführerin and Oliver Krüger, Geschäftsführer</v>
      </c>
      <c r="AW313" s="65" t="str">
        <f t="shared" si="184"/>
        <v>DE_114413322_CPA_EN</v>
      </c>
      <c r="AX313" s="65" t="str">
        <f t="shared" si="185"/>
        <v>DE_114413322_DoT_EN</v>
      </c>
      <c r="AY313" s="65" t="str">
        <f t="shared" si="186"/>
        <v>DE_114413322_Dis_EN</v>
      </c>
      <c r="AZ313" s="65" t="str">
        <f t="shared" si="187"/>
        <v>DE_114413322_CPA_DE</v>
      </c>
      <c r="BA313" s="65" t="str">
        <f t="shared" si="188"/>
        <v>DE_114413322_DoT_DE</v>
      </c>
      <c r="BB313" s="65" t="str">
        <f t="shared" si="189"/>
        <v>DE_114413322_CPA_ES</v>
      </c>
      <c r="BC313" s="215" t="str">
        <f t="shared" si="190"/>
        <v>DE_114413322_DoT_ES</v>
      </c>
      <c r="BD313" s="65" t="str">
        <f t="shared" si="191"/>
        <v>Hansa Holz Wilhelm Krüger GmbH</v>
      </c>
      <c r="BE313" s="64" t="str">
        <f>VLOOKUP(C313,aux!$A$1:$B$260,2,FALSE)</f>
        <v>Germany</v>
      </c>
      <c r="BF313" s="64" t="str">
        <f>VLOOKUP(C313,aux!$A$1:$C$260,3,FALSE)</f>
        <v>Deutschland</v>
      </c>
      <c r="BG313" s="66" t="str">
        <f t="shared" si="192"/>
        <v>represented by  Tanja Krüger, Geschäftführerin and Oliver Krüger, Geschäftsführer</v>
      </c>
      <c r="BH313" s="66" t="str">
        <f t="shared" si="204"/>
        <v>representado por Tanja Krüger, Geschäftführerin and Oliver Krüger, Geschäftsführer</v>
      </c>
      <c r="BI313" s="119">
        <f t="shared" si="215"/>
        <v>2</v>
      </c>
      <c r="BJ313" s="119" t="str">
        <f t="shared" si="213"/>
        <v>and its</v>
      </c>
      <c r="BK313" s="119" t="str">
        <f t="shared" si="214"/>
        <v/>
      </c>
      <c r="BL313" s="66" t="str">
        <f t="shared" si="205"/>
        <v>und</v>
      </c>
      <c r="BM313" s="66" t="str">
        <f t="shared" si="206"/>
        <v/>
      </c>
      <c r="BN313" s="66" t="str">
        <f t="shared" si="207"/>
        <v>y su</v>
      </c>
      <c r="BO313" s="66" t="str">
        <f t="shared" si="208"/>
        <v/>
      </c>
      <c r="BP313" s="216" t="str">
        <f>VLOOKUP(X313,aux!$G$1:$I$22,3,FALSE)</f>
        <v>cero coma siete dos</v>
      </c>
      <c r="BQ313" s="66" t="str">
        <f t="shared" si="209"/>
        <v>Por</v>
      </c>
      <c r="BR313" s="66" t="str">
        <f>VLOOKUP(C313,aux!$D$1:$E$307,2,FALSE)</f>
        <v>Alemania</v>
      </c>
      <c r="BS313" s="66" t="str">
        <f t="shared" si="210"/>
        <v>Ciento</v>
      </c>
      <c r="BT313" s="66" t="str">
        <f t="shared" si="211"/>
        <v>Cero</v>
      </c>
      <c r="BU313" s="66" t="str">
        <f t="shared" si="212"/>
        <v>Cero</v>
      </c>
      <c r="BV313" s="137"/>
      <c r="BW313" s="51"/>
      <c r="BX313" s="315"/>
      <c r="BY313" s="148"/>
      <c r="BZ313" s="315"/>
      <c r="CA313" s="1112"/>
      <c r="CB313" s="805">
        <v>43059</v>
      </c>
      <c r="CC313" s="805">
        <v>43063</v>
      </c>
      <c r="CD313" s="806" t="s">
        <v>2233</v>
      </c>
      <c r="CE313" s="805">
        <v>43063</v>
      </c>
      <c r="CF313" s="806" t="s">
        <v>2233</v>
      </c>
      <c r="CG313" s="805">
        <v>43076</v>
      </c>
      <c r="CH313" s="497"/>
      <c r="CI313" s="155"/>
      <c r="CJ313" s="54"/>
      <c r="CK313" s="54"/>
      <c r="CL313" s="102" t="str">
        <f t="shared" si="194"/>
        <v>Hansa Holz Wilhelm Krüger GmbH_ DE_114413322_DOT_DE_2sig</v>
      </c>
      <c r="CM313" s="102" t="str">
        <f t="shared" si="195"/>
        <v>Hansa Holz Wilhelm Krüger GmbH_DE_114413322_CPA_DE_2sig</v>
      </c>
      <c r="CN313" s="102" t="str">
        <f t="shared" si="196"/>
        <v>Hansa Holz Wilhelm Krüger GmbH_ DE_114413322_DOT_DE_2sig_stamped</v>
      </c>
      <c r="CO313" s="102" t="str">
        <f t="shared" si="197"/>
        <v>Hansa Holz Wilhelm Krüger GmbH_DE_114413322_DOT_DE_o</v>
      </c>
      <c r="CP313" s="102" t="str">
        <f t="shared" si="198"/>
        <v>Hansa Holz Wilhelm Krüger GmbH_DE_114413322_DOT_DE_o_stamped</v>
      </c>
      <c r="CQ313" s="102" t="str">
        <f t="shared" si="199"/>
        <v>Hansa Holz Wilhelm Krüger GmbH_DE_114413322_powers</v>
      </c>
      <c r="CR313" s="54"/>
      <c r="CS313" s="54"/>
      <c r="CT313" s="54"/>
      <c r="CU313" s="148">
        <f t="shared" si="179"/>
        <v>0</v>
      </c>
      <c r="CV313" s="54"/>
      <c r="CW313" s="54"/>
      <c r="CX313" s="124"/>
      <c r="CY313" s="160"/>
      <c r="CZ313" s="160"/>
      <c r="DA313" s="321"/>
      <c r="DB313" s="321"/>
      <c r="DC313" s="160"/>
      <c r="DD313" s="160"/>
      <c r="DE313" s="321"/>
      <c r="DF313" s="321"/>
      <c r="DG313" s="54"/>
      <c r="DH313" s="54"/>
      <c r="DI313" s="54"/>
      <c r="DJ313" s="321"/>
      <c r="DK313" s="321"/>
      <c r="DL313" s="54"/>
      <c r="DM313" s="321"/>
      <c r="DN313" s="160"/>
      <c r="DO313" s="321"/>
      <c r="DP313" s="963"/>
      <c r="DQ313" s="902"/>
      <c r="DR313" s="503"/>
      <c r="DS313" s="521"/>
      <c r="DT313" s="88"/>
      <c r="DU313" s="168"/>
      <c r="DV313" s="168"/>
      <c r="DW313" s="168"/>
      <c r="DX313" s="168"/>
      <c r="DY313" s="168"/>
      <c r="DZ313" s="168"/>
      <c r="EA313" s="359" t="str">
        <f t="shared" si="200"/>
        <v>279</v>
      </c>
      <c r="EB313" s="359">
        <v>279</v>
      </c>
      <c r="EC313" s="88"/>
      <c r="ED313" s="88"/>
      <c r="EE313" s="88"/>
      <c r="EF313" s="186" t="s">
        <v>4264</v>
      </c>
      <c r="EG313" s="186" t="s">
        <v>3975</v>
      </c>
      <c r="EH313" s="186" t="s">
        <v>3977</v>
      </c>
      <c r="EI313" s="186" t="s">
        <v>5110</v>
      </c>
      <c r="EJ313" s="186">
        <v>100</v>
      </c>
      <c r="EK313" s="186">
        <v>0</v>
      </c>
      <c r="EL313" s="186" t="s">
        <v>4564</v>
      </c>
      <c r="EM313" s="173">
        <v>28237</v>
      </c>
      <c r="EN313" s="173">
        <v>0</v>
      </c>
      <c r="EO313" s="173">
        <v>0</v>
      </c>
      <c r="EP313" s="950" t="s">
        <v>3980</v>
      </c>
      <c r="EQ313" s="201" t="s">
        <v>6086</v>
      </c>
      <c r="ER313" s="182" t="s">
        <v>6137</v>
      </c>
      <c r="ES313" s="258"/>
      <c r="ET313" s="108"/>
      <c r="EU313" s="182" t="str">
        <f t="shared" si="201"/>
        <v>Hansa Holz Wilhelm Krüger GmbH, DE_114413322_sinv.pdf</v>
      </c>
    </row>
    <row r="314" spans="1:172" ht="102">
      <c r="A314" s="1046" t="s">
        <v>2670</v>
      </c>
      <c r="B314" s="700" t="s">
        <v>4739</v>
      </c>
      <c r="C314" s="425" t="s">
        <v>898</v>
      </c>
      <c r="D314" s="634" t="s">
        <v>2676</v>
      </c>
      <c r="E314" s="634" t="s">
        <v>2683</v>
      </c>
      <c r="F314" s="634" t="s">
        <v>899</v>
      </c>
      <c r="G314" s="188"/>
      <c r="H314" s="188"/>
      <c r="I314" s="188" t="s">
        <v>2695</v>
      </c>
      <c r="J314" s="188" t="s">
        <v>6328</v>
      </c>
      <c r="K314" s="188" t="s">
        <v>2700</v>
      </c>
      <c r="L314" s="571" t="s">
        <v>2706</v>
      </c>
      <c r="M314" s="198" t="s">
        <v>2711</v>
      </c>
      <c r="N314" s="846" t="s">
        <v>2719</v>
      </c>
      <c r="O314" s="188" t="s">
        <v>2720</v>
      </c>
      <c r="P314" s="539">
        <v>0</v>
      </c>
      <c r="Q314" s="539">
        <v>200</v>
      </c>
      <c r="R314" s="540">
        <v>0</v>
      </c>
      <c r="S314" s="425"/>
      <c r="T314" s="90"/>
      <c r="U314" s="90"/>
      <c r="V314" s="425">
        <v>0</v>
      </c>
      <c r="W314" s="425">
        <v>0</v>
      </c>
      <c r="X314" s="919">
        <v>0.74</v>
      </c>
      <c r="Y314" s="425">
        <v>0</v>
      </c>
      <c r="Z314" s="91"/>
      <c r="AA314" s="91"/>
      <c r="AB314" s="188"/>
      <c r="AC314" s="13" t="s">
        <v>7377</v>
      </c>
      <c r="AD314" s="812" t="s">
        <v>5690</v>
      </c>
      <c r="AE314" s="723">
        <v>43082</v>
      </c>
      <c r="AF314" s="356" t="s">
        <v>7522</v>
      </c>
      <c r="AG314" s="419"/>
      <c r="AH314" s="932" t="s">
        <v>896</v>
      </c>
      <c r="AI314" s="63" t="s">
        <v>5762</v>
      </c>
      <c r="AJ314" s="63" t="str">
        <f t="shared" si="203"/>
        <v>NO</v>
      </c>
      <c r="AK314" s="64" t="str">
        <f>VLOOKUP(X314,aux!$G$1:$I$22,2,FALSE)</f>
        <v>zero point seven four</v>
      </c>
      <c r="AL314" s="64" t="str">
        <f>VLOOKUP(X314,aux!$G$1:$J$22,4,FALSE)</f>
        <v>null komma sieben vier</v>
      </c>
      <c r="AM314" s="214">
        <f t="shared" si="182"/>
        <v>74</v>
      </c>
      <c r="AN314" s="214" t="str">
        <f>IF(INT(AM314)=AM314,EnglishNumber(AM314), _xlfn.CONCAT(EnglishNumber(INT(AM314)), " point ", EnglishNumber(ROUND(INT((AM314 - INT(AM314)) * 10),  0)), " ", EnglishNumber(ROUND((AM314 - INT(AM314))*100 - (INT((AM314-INT(AM314))*10)*10), 0))))</f>
        <v>seventy-four</v>
      </c>
      <c r="AO314" s="214" t="str">
        <f>IF(INT(AM314)=AM314,FctZahl_In_Worten(AM314), _xlfn.CONCAT(FctZahl_In_Worten(INT(AM314)), " komma ", FctZahl_In_Worten(ROUND(INT((AM314 - INT(AM314)) * 10),  0)), " ", FctZahl_In_Worten(ROUND((AM314 - INT(AM314))*100 - (INT((AM314-INT(AM314))*10)*10), 0))))</f>
        <v>vierundsiebzig</v>
      </c>
      <c r="AP314" s="64" t="str">
        <f>EnglishNumber(Q314)</f>
        <v>two hundred</v>
      </c>
      <c r="AQ314" s="64" t="str">
        <f>FctZahl_In_Worten(Q314)</f>
        <v>zweihundert</v>
      </c>
      <c r="AR314" s="64" t="str">
        <f>FctZahl_In_Worten(R314)</f>
        <v>null</v>
      </c>
      <c r="AS314" s="89" t="str">
        <f>VLOOKUP(V314,aux!$K$1:$M$11,2,FALSE)</f>
        <v>zero</v>
      </c>
      <c r="AT314" s="89" t="str">
        <f>VLOOKUP(W314,aux!$K$1:$M$11,2,FALSE)</f>
        <v>zero</v>
      </c>
      <c r="AU314" s="89" t="str">
        <f t="shared" si="183"/>
        <v>For</v>
      </c>
      <c r="AV314" s="49" t="str">
        <f t="shared" si="216"/>
        <v>Franz Josef Haslberger, Geschäftsführer</v>
      </c>
      <c r="AW314" s="92" t="str">
        <f t="shared" si="184"/>
        <v>DE_813894687_CPA_EN</v>
      </c>
      <c r="AX314" s="92" t="str">
        <f t="shared" si="185"/>
        <v>DE_813894687_DoT_EN</v>
      </c>
      <c r="AY314" s="92" t="str">
        <f t="shared" si="186"/>
        <v>DE_813894687_Dis_EN</v>
      </c>
      <c r="AZ314" s="65" t="str">
        <f t="shared" si="187"/>
        <v>DE_813894687_CPA_DE</v>
      </c>
      <c r="BA314" s="65" t="str">
        <f t="shared" si="188"/>
        <v>DE_813894687_DoT_DE</v>
      </c>
      <c r="BB314" s="65" t="str">
        <f t="shared" si="189"/>
        <v>DE_813894687_CPA_ES</v>
      </c>
      <c r="BC314" s="215" t="str">
        <f t="shared" si="190"/>
        <v>DE_813894687_DoT_ES</v>
      </c>
      <c r="BD314" s="92" t="str">
        <f t="shared" si="191"/>
        <v>hasi truck Lkw-Werkstatt-Betrieb Beteiligungs GmbH</v>
      </c>
      <c r="BE314" s="89" t="str">
        <f>VLOOKUP(C314,aux!$A$1:$B$260,2,FALSE)</f>
        <v>Germany</v>
      </c>
      <c r="BF314" s="64" t="str">
        <f>VLOOKUP(C314,aux!$A$1:$C$260,3,FALSE)</f>
        <v>Deutschland</v>
      </c>
      <c r="BG314" s="66" t="str">
        <f t="shared" si="192"/>
        <v>represented by  Franz Josef Haslberger, Geschäftsführer</v>
      </c>
      <c r="BH314" s="66" t="str">
        <f t="shared" si="204"/>
        <v>representado por Franz Josef Haslberger, Geschäftsführer</v>
      </c>
      <c r="BI314" s="66">
        <f t="shared" si="215"/>
        <v>1</v>
      </c>
      <c r="BJ314" s="93" t="str">
        <f t="shared" si="213"/>
        <v/>
      </c>
      <c r="BK314" s="93" t="str">
        <f t="shared" si="214"/>
        <v>and its</v>
      </c>
      <c r="BL314" s="66" t="str">
        <f t="shared" si="205"/>
        <v/>
      </c>
      <c r="BM314" s="66" t="str">
        <f t="shared" si="206"/>
        <v>und</v>
      </c>
      <c r="BN314" s="66" t="str">
        <f t="shared" si="207"/>
        <v/>
      </c>
      <c r="BO314" s="66" t="str">
        <f t="shared" si="208"/>
        <v>y su</v>
      </c>
      <c r="BP314" s="216" t="str">
        <f>VLOOKUP(X314,aux!$G$1:$I$22,3,FALSE)</f>
        <v>cero coma siete cuatros</v>
      </c>
      <c r="BQ314" s="66" t="str">
        <f t="shared" si="209"/>
        <v>Por</v>
      </c>
      <c r="BR314" s="66" t="str">
        <f>VLOOKUP(C314,aux!$D$1:$E$307,2,FALSE)</f>
        <v>Alemania</v>
      </c>
      <c r="BS314" s="66" t="str">
        <f t="shared" si="210"/>
        <v>Doscientos</v>
      </c>
      <c r="BT314" s="66" t="str">
        <f t="shared" si="211"/>
        <v>Cero</v>
      </c>
      <c r="BU314" s="66" t="str">
        <f t="shared" si="212"/>
        <v>Cero</v>
      </c>
      <c r="BV314" s="137" t="s">
        <v>2233</v>
      </c>
      <c r="BW314" s="51" t="s">
        <v>2233</v>
      </c>
      <c r="BX314" s="68" t="s">
        <v>3003</v>
      </c>
      <c r="BY314" s="68" t="s">
        <v>3003</v>
      </c>
      <c r="BZ314" s="68" t="s">
        <v>3003</v>
      </c>
      <c r="CA314" s="1112" t="s">
        <v>2233</v>
      </c>
      <c r="CB314" s="613">
        <v>43005</v>
      </c>
      <c r="CC314" s="613">
        <v>43038</v>
      </c>
      <c r="CD314" s="434">
        <v>0.5625</v>
      </c>
      <c r="CE314" s="613">
        <v>43038</v>
      </c>
      <c r="CF314" s="434">
        <v>0.57291666666666663</v>
      </c>
      <c r="CG314" s="613">
        <v>43076</v>
      </c>
      <c r="CH314" s="497"/>
      <c r="CI314" s="155"/>
      <c r="CJ314" s="68"/>
      <c r="CK314" s="94"/>
      <c r="CL314" s="102" t="str">
        <f t="shared" si="194"/>
        <v>hasi truck Lkw-Werkstatt-Betrieb Beteiligungs GmbH_ DE_813894687_DOT_EN_2sig</v>
      </c>
      <c r="CM314" s="102" t="str">
        <f t="shared" si="195"/>
        <v>hasi truck Lkw-Werkstatt-Betrieb Beteiligungs GmbH_DE_813894687_CPA_EN_2sig</v>
      </c>
      <c r="CN314" s="102" t="str">
        <f t="shared" si="196"/>
        <v>hasi truck Lkw-Werkstatt-Betrieb Beteiligungs GmbH_ DE_813894687_DOT_EN_2sig_stamped</v>
      </c>
      <c r="CO314" s="102" t="str">
        <f t="shared" si="197"/>
        <v>hasi truck Lkw-Werkstatt-Betrieb Beteiligungs GmbH_DE_813894687_DOT_EN_o</v>
      </c>
      <c r="CP314" s="102" t="str">
        <f t="shared" si="198"/>
        <v>hasi truck Lkw-Werkstatt-Betrieb Beteiligungs GmbH_DE_813894687_DOT_EN_o_stamped</v>
      </c>
      <c r="CQ314" s="102" t="str">
        <f t="shared" si="199"/>
        <v>hasi truck Lkw-Werkstatt-Betrieb Beteiligungs GmbH_DE_813894687_powers</v>
      </c>
      <c r="CR314" s="68"/>
      <c r="CS314" s="68"/>
      <c r="CT314" s="68"/>
      <c r="CU314" s="148">
        <f t="shared" si="179"/>
        <v>0</v>
      </c>
      <c r="CV314" s="95"/>
      <c r="CW314" s="95"/>
      <c r="CX314" s="152" t="s">
        <v>2233</v>
      </c>
      <c r="CY314" s="158" t="s">
        <v>2233</v>
      </c>
      <c r="CZ314" s="158" t="s">
        <v>2233</v>
      </c>
      <c r="DA314" s="318" t="s">
        <v>2233</v>
      </c>
      <c r="DB314" s="318" t="s">
        <v>2233</v>
      </c>
      <c r="DC314" s="158" t="s">
        <v>2233</v>
      </c>
      <c r="DD314" s="158" t="s">
        <v>2233</v>
      </c>
      <c r="DE314" s="318" t="s">
        <v>2233</v>
      </c>
      <c r="DF314" s="318" t="s">
        <v>2233</v>
      </c>
      <c r="DG314" s="96" t="s">
        <v>2233</v>
      </c>
      <c r="DH314" s="96" t="s">
        <v>2233</v>
      </c>
      <c r="DI314" s="96" t="s">
        <v>2233</v>
      </c>
      <c r="DJ314" s="318" t="s">
        <v>2233</v>
      </c>
      <c r="DK314" s="318"/>
      <c r="DL314" s="96" t="s">
        <v>2233</v>
      </c>
      <c r="DM314" s="318" t="s">
        <v>2233</v>
      </c>
      <c r="DN314" s="158" t="s">
        <v>2233</v>
      </c>
      <c r="DO314" s="318" t="s">
        <v>2233</v>
      </c>
      <c r="DP314" s="465" t="s">
        <v>2233</v>
      </c>
      <c r="DQ314" s="940" t="s">
        <v>49</v>
      </c>
      <c r="DR314" s="506" t="s">
        <v>49</v>
      </c>
      <c r="DS314" s="525"/>
      <c r="DT314" s="97" t="s">
        <v>49</v>
      </c>
      <c r="DU314" s="97"/>
      <c r="DV314" s="474"/>
      <c r="DW314" s="474"/>
      <c r="DX314" s="474"/>
      <c r="DY314" s="474"/>
      <c r="DZ314" s="474"/>
      <c r="EA314" s="359" t="str">
        <f t="shared" si="200"/>
        <v>280</v>
      </c>
      <c r="EB314" s="359">
        <v>280</v>
      </c>
      <c r="EC314" s="477"/>
      <c r="ED314" s="477"/>
      <c r="EE314" s="88" t="e">
        <f>IF(CX313=#REF!,"gleich","ungleich")</f>
        <v>#REF!</v>
      </c>
      <c r="EF314" s="186"/>
      <c r="EG314" s="186" t="e">
        <v>#N/A</v>
      </c>
      <c r="EH314" s="186" t="e">
        <v>#N/A</v>
      </c>
      <c r="EI314" s="186" t="e">
        <v>#N/A</v>
      </c>
      <c r="EJ314" s="186" t="e">
        <v>#N/A</v>
      </c>
      <c r="EK314" s="186" t="e">
        <v>#N/A</v>
      </c>
      <c r="EL314" s="186" t="e">
        <v>#N/A</v>
      </c>
      <c r="EM314" s="173" t="e">
        <v>#N/A</v>
      </c>
      <c r="EN314" s="173" t="e">
        <v>#N/A</v>
      </c>
      <c r="EO314" s="173" t="e">
        <v>#N/A</v>
      </c>
      <c r="EP314" s="950" t="e">
        <v>#N/A</v>
      </c>
      <c r="EQ314" s="407" t="s">
        <v>6086</v>
      </c>
      <c r="ER314" s="182" t="s">
        <v>6137</v>
      </c>
      <c r="ES314" s="407"/>
      <c r="ET314" s="108"/>
      <c r="EU314" s="182" t="str">
        <f t="shared" si="201"/>
        <v>hasi truck Lkw-Werkstatt-Betrieb Beteiligungs GmbH, DE_813894687_sinv.pdf</v>
      </c>
    </row>
    <row r="315" spans="1:172" ht="114.75">
      <c r="A315" s="1046" t="s">
        <v>2669</v>
      </c>
      <c r="B315" s="700" t="s">
        <v>4738</v>
      </c>
      <c r="C315" s="425" t="s">
        <v>898</v>
      </c>
      <c r="D315" s="634" t="s">
        <v>2675</v>
      </c>
      <c r="E315" s="634" t="s">
        <v>2682</v>
      </c>
      <c r="F315" s="634" t="s">
        <v>899</v>
      </c>
      <c r="G315" s="188" t="s">
        <v>2690</v>
      </c>
      <c r="H315" s="188" t="s">
        <v>899</v>
      </c>
      <c r="I315" s="188" t="s">
        <v>2695</v>
      </c>
      <c r="J315" s="188" t="s">
        <v>6328</v>
      </c>
      <c r="K315" s="188" t="s">
        <v>2700</v>
      </c>
      <c r="L315" s="571" t="s">
        <v>2706</v>
      </c>
      <c r="M315" s="198" t="s">
        <v>2711</v>
      </c>
      <c r="N315" s="846" t="s">
        <v>2717</v>
      </c>
      <c r="O315" s="188" t="s">
        <v>2718</v>
      </c>
      <c r="P315" s="539">
        <v>0</v>
      </c>
      <c r="Q315" s="539">
        <v>200</v>
      </c>
      <c r="R315" s="540">
        <v>0</v>
      </c>
      <c r="S315" s="425"/>
      <c r="T315" s="90"/>
      <c r="U315" s="90"/>
      <c r="V315" s="425">
        <v>0</v>
      </c>
      <c r="W315" s="425">
        <v>0</v>
      </c>
      <c r="X315" s="919">
        <v>0.74</v>
      </c>
      <c r="Y315" s="425">
        <v>0</v>
      </c>
      <c r="Z315" s="91"/>
      <c r="AA315" s="91"/>
      <c r="AB315" s="188"/>
      <c r="AC315" s="13" t="s">
        <v>7377</v>
      </c>
      <c r="AD315" s="812" t="s">
        <v>5690</v>
      </c>
      <c r="AE315" s="723">
        <v>43082</v>
      </c>
      <c r="AF315" s="356" t="s">
        <v>7523</v>
      </c>
      <c r="AG315" s="419"/>
      <c r="AH315" s="932" t="s">
        <v>896</v>
      </c>
      <c r="AI315" s="63" t="s">
        <v>5762</v>
      </c>
      <c r="AJ315" s="63" t="str">
        <f t="shared" si="203"/>
        <v>NO</v>
      </c>
      <c r="AK315" s="64" t="str">
        <f>VLOOKUP(X315,aux!$G$1:$I$22,2,FALSE)</f>
        <v>zero point seven four</v>
      </c>
      <c r="AL315" s="64" t="str">
        <f>VLOOKUP(X315,aux!$G$1:$J$22,4,FALSE)</f>
        <v>null komma sieben vier</v>
      </c>
      <c r="AM315" s="214">
        <f t="shared" si="182"/>
        <v>74</v>
      </c>
      <c r="AN315" s="214" t="str">
        <f>IF(INT(AM315)=AM315,EnglishNumber(AM315), _xlfn.CONCAT(EnglishNumber(INT(AM315)), " point ", EnglishNumber(ROUND(INT((AM315 - INT(AM315)) * 10),  0)), " ", EnglishNumber(ROUND((AM315 - INT(AM315))*100 - (INT((AM315-INT(AM315))*10)*10), 0))))</f>
        <v>seventy-four</v>
      </c>
      <c r="AO315" s="214" t="str">
        <f>IF(INT(AM315)=AM315,FctZahl_In_Worten(AM315), _xlfn.CONCAT(FctZahl_In_Worten(INT(AM315)), " komma ", FctZahl_In_Worten(ROUND(INT((AM315 - INT(AM315)) * 10),  0)), " ", FctZahl_In_Worten(ROUND((AM315 - INT(AM315))*100 - (INT((AM315-INT(AM315))*10)*10), 0))))</f>
        <v>vierundsiebzig</v>
      </c>
      <c r="AP315" s="64" t="str">
        <f>EnglishNumber(Q315)</f>
        <v>two hundred</v>
      </c>
      <c r="AQ315" s="64" t="str">
        <f>FctZahl_In_Worten(Q315)</f>
        <v>zweihundert</v>
      </c>
      <c r="AR315" s="64" t="str">
        <f>FctZahl_In_Worten(R315)</f>
        <v>null</v>
      </c>
      <c r="AS315" s="89" t="str">
        <f>VLOOKUP(V315,aux!$K$1:$M$11,2,FALSE)</f>
        <v>zero</v>
      </c>
      <c r="AT315" s="89" t="str">
        <f>VLOOKUP(W315,aux!$K$1:$M$11,2,FALSE)</f>
        <v>zero</v>
      </c>
      <c r="AU315" s="89" t="str">
        <f t="shared" si="183"/>
        <v>For</v>
      </c>
      <c r="AV315" s="49" t="str">
        <f t="shared" si="216"/>
        <v>Christiane Stockinger, Geschäftsführer and Erich Leo Seufert, Geschäftsführer</v>
      </c>
      <c r="AW315" s="92" t="str">
        <f t="shared" si="184"/>
        <v>DE_232658345_CPA_EN</v>
      </c>
      <c r="AX315" s="92" t="str">
        <f t="shared" si="185"/>
        <v>DE_232658345_DoT_EN</v>
      </c>
      <c r="AY315" s="92" t="str">
        <f t="shared" si="186"/>
        <v>DE_232658345_Dis_EN</v>
      </c>
      <c r="AZ315" s="65" t="str">
        <f t="shared" si="187"/>
        <v>DE_232658345_CPA_DE</v>
      </c>
      <c r="BA315" s="65" t="str">
        <f t="shared" si="188"/>
        <v>DE_232658345_DoT_DE</v>
      </c>
      <c r="BB315" s="65" t="str">
        <f t="shared" si="189"/>
        <v>DE_232658345_CPA_ES</v>
      </c>
      <c r="BC315" s="215" t="str">
        <f t="shared" si="190"/>
        <v>DE_232658345_DoT_ES</v>
      </c>
      <c r="BD315" s="92" t="str">
        <f t="shared" si="191"/>
        <v>HASIT Trockenmörtel-Gesellschaft mit beschränkter Haftung</v>
      </c>
      <c r="BE315" s="89" t="str">
        <f>VLOOKUP(C315,aux!$A$1:$B$260,2,FALSE)</f>
        <v>Germany</v>
      </c>
      <c r="BF315" s="64" t="str">
        <f>VLOOKUP(C315,aux!$A$1:$C$260,3,FALSE)</f>
        <v>Deutschland</v>
      </c>
      <c r="BG315" s="66" t="str">
        <f t="shared" si="192"/>
        <v>represented by  Christiane Stockinger, Geschäftsführer and Erich Leo Seufert, Geschäftsführer</v>
      </c>
      <c r="BH315" s="66" t="str">
        <f t="shared" si="204"/>
        <v>representado por Christiane Stockinger, Geschäftsführer and Erich Leo Seufert, Geschäftsführer</v>
      </c>
      <c r="BI315" s="66">
        <f t="shared" si="215"/>
        <v>2</v>
      </c>
      <c r="BJ315" s="93" t="str">
        <f t="shared" si="213"/>
        <v>and its</v>
      </c>
      <c r="BK315" s="93" t="str">
        <f t="shared" si="214"/>
        <v>and its</v>
      </c>
      <c r="BL315" s="66" t="str">
        <f t="shared" si="205"/>
        <v>und</v>
      </c>
      <c r="BM315" s="66" t="str">
        <f t="shared" si="206"/>
        <v>und</v>
      </c>
      <c r="BN315" s="66" t="str">
        <f t="shared" si="207"/>
        <v>y su</v>
      </c>
      <c r="BO315" s="66" t="str">
        <f t="shared" si="208"/>
        <v>y su</v>
      </c>
      <c r="BP315" s="216" t="str">
        <f>VLOOKUP(X315,aux!$G$1:$I$22,3,FALSE)</f>
        <v>cero coma siete cuatros</v>
      </c>
      <c r="BQ315" s="66" t="str">
        <f t="shared" si="209"/>
        <v>Por</v>
      </c>
      <c r="BR315" s="66" t="str">
        <f>VLOOKUP(C315,aux!$D$1:$E$307,2,FALSE)</f>
        <v>Alemania</v>
      </c>
      <c r="BS315" s="66" t="str">
        <f t="shared" si="210"/>
        <v>Doscientos</v>
      </c>
      <c r="BT315" s="66" t="str">
        <f t="shared" si="211"/>
        <v>Cero</v>
      </c>
      <c r="BU315" s="66" t="str">
        <f t="shared" si="212"/>
        <v>Cero</v>
      </c>
      <c r="BV315" s="137" t="s">
        <v>2233</v>
      </c>
      <c r="BW315" s="51" t="s">
        <v>2233</v>
      </c>
      <c r="BX315" s="68" t="s">
        <v>3003</v>
      </c>
      <c r="BY315" s="68" t="s">
        <v>3003</v>
      </c>
      <c r="BZ315" s="68" t="s">
        <v>3003</v>
      </c>
      <c r="CA315" s="1112" t="s">
        <v>2233</v>
      </c>
      <c r="CB315" s="613">
        <v>43005</v>
      </c>
      <c r="CC315" s="613">
        <v>43019</v>
      </c>
      <c r="CD315" s="806">
        <v>0.66666666666666663</v>
      </c>
      <c r="CE315" s="613">
        <v>43019</v>
      </c>
      <c r="CF315" s="434">
        <v>0.67847222222222225</v>
      </c>
      <c r="CG315" s="613">
        <v>43049</v>
      </c>
      <c r="CH315" s="497"/>
      <c r="CI315" s="155"/>
      <c r="CJ315" s="68"/>
      <c r="CK315" s="94"/>
      <c r="CL315" s="102" t="str">
        <f t="shared" si="194"/>
        <v>HASIT Trockenmörtel-Gesellschaft mit beschränkter Haftung_ DE_232658345_DOT_EN_2sig</v>
      </c>
      <c r="CM315" s="102" t="str">
        <f t="shared" si="195"/>
        <v>HASIT Trockenmörtel-Gesellschaft mit beschränkter Haftung_DE_232658345_CPA_EN_2sig</v>
      </c>
      <c r="CN315" s="102" t="str">
        <f t="shared" si="196"/>
        <v>HASIT Trockenmörtel-Gesellschaft mit beschränkter Haftung_ DE_232658345_DOT_EN_2sig_stamped</v>
      </c>
      <c r="CO315" s="102" t="str">
        <f t="shared" si="197"/>
        <v>HASIT Trockenmörtel-Gesellschaft mit beschränkter Haftung_DE_232658345_DOT_EN_o</v>
      </c>
      <c r="CP315" s="102" t="str">
        <f t="shared" si="198"/>
        <v>HASIT Trockenmörtel-Gesellschaft mit beschränkter Haftung_DE_232658345_DOT_EN_o_stamped</v>
      </c>
      <c r="CQ315" s="102" t="str">
        <f t="shared" si="199"/>
        <v>HASIT Trockenmörtel-Gesellschaft mit beschränkter Haftung_DE_232658345_powers</v>
      </c>
      <c r="CR315" s="68"/>
      <c r="CS315" s="68"/>
      <c r="CT315" s="68"/>
      <c r="CU315" s="148">
        <f t="shared" si="179"/>
        <v>0</v>
      </c>
      <c r="CV315" s="95"/>
      <c r="CW315" s="95"/>
      <c r="CX315" s="152" t="s">
        <v>2233</v>
      </c>
      <c r="CY315" s="158" t="s">
        <v>2233</v>
      </c>
      <c r="CZ315" s="158" t="s">
        <v>2233</v>
      </c>
      <c r="DA315" s="318" t="s">
        <v>2233</v>
      </c>
      <c r="DB315" s="318" t="s">
        <v>2233</v>
      </c>
      <c r="DC315" s="158" t="s">
        <v>2233</v>
      </c>
      <c r="DD315" s="158" t="s">
        <v>2233</v>
      </c>
      <c r="DE315" s="318" t="s">
        <v>2233</v>
      </c>
      <c r="DF315" s="318" t="s">
        <v>2233</v>
      </c>
      <c r="DG315" s="96" t="s">
        <v>2233</v>
      </c>
      <c r="DH315" s="96" t="s">
        <v>2233</v>
      </c>
      <c r="DI315" s="96" t="s">
        <v>2233</v>
      </c>
      <c r="DJ315" s="318" t="s">
        <v>2233</v>
      </c>
      <c r="DK315" s="318"/>
      <c r="DL315" s="96" t="s">
        <v>2233</v>
      </c>
      <c r="DM315" s="318" t="s">
        <v>2233</v>
      </c>
      <c r="DN315" s="158" t="s">
        <v>2233</v>
      </c>
      <c r="DO315" s="318" t="s">
        <v>2233</v>
      </c>
      <c r="DP315" s="465" t="s">
        <v>2233</v>
      </c>
      <c r="DQ315" s="940" t="s">
        <v>49</v>
      </c>
      <c r="DR315" s="506" t="s">
        <v>49</v>
      </c>
      <c r="DS315" s="525"/>
      <c r="DT315" s="97" t="s">
        <v>49</v>
      </c>
      <c r="DU315" s="97"/>
      <c r="DV315" s="474"/>
      <c r="DW315" s="474"/>
      <c r="DX315" s="474"/>
      <c r="DY315" s="474"/>
      <c r="DZ315" s="474"/>
      <c r="EA315" s="359" t="str">
        <f t="shared" si="200"/>
        <v>281</v>
      </c>
      <c r="EB315" s="359">
        <v>281</v>
      </c>
      <c r="EC315" s="477"/>
      <c r="ED315" s="477"/>
      <c r="EE315" s="88" t="e">
        <f>IF(CX314=#REF!,"gleich","ungleich")</f>
        <v>#REF!</v>
      </c>
      <c r="EF315" s="186"/>
      <c r="EG315" s="186" t="e">
        <v>#N/A</v>
      </c>
      <c r="EH315" s="186" t="e">
        <v>#N/A</v>
      </c>
      <c r="EI315" s="186" t="e">
        <v>#N/A</v>
      </c>
      <c r="EJ315" s="186" t="e">
        <v>#N/A</v>
      </c>
      <c r="EK315" s="186" t="e">
        <v>#N/A</v>
      </c>
      <c r="EL315" s="186" t="e">
        <v>#N/A</v>
      </c>
      <c r="EM315" s="173" t="e">
        <v>#N/A</v>
      </c>
      <c r="EN315" s="173" t="e">
        <v>#N/A</v>
      </c>
      <c r="EO315" s="173" t="e">
        <v>#N/A</v>
      </c>
      <c r="EP315" s="950" t="e">
        <v>#N/A</v>
      </c>
      <c r="EQ315" s="407" t="s">
        <v>6086</v>
      </c>
      <c r="ER315" s="407" t="s">
        <v>6118</v>
      </c>
      <c r="ES315" s="407"/>
      <c r="ET315" s="108"/>
      <c r="EU315" s="182" t="str">
        <f t="shared" si="201"/>
        <v>HASIT Trockenmörtel-Gesellschaft mit beschränkter Haftung, DE_232658345_sinv.pdf</v>
      </c>
    </row>
    <row r="316" spans="1:172" ht="63.75">
      <c r="A316" s="1010" t="s">
        <v>3722</v>
      </c>
      <c r="B316" s="694" t="s">
        <v>4839</v>
      </c>
      <c r="C316" s="423" t="s">
        <v>898</v>
      </c>
      <c r="D316" s="201" t="s">
        <v>3749</v>
      </c>
      <c r="E316" s="190" t="s">
        <v>5111</v>
      </c>
      <c r="F316" s="258" t="s">
        <v>899</v>
      </c>
      <c r="G316" s="258"/>
      <c r="H316" s="258"/>
      <c r="I316" s="258"/>
      <c r="J316" s="190" t="s">
        <v>3877</v>
      </c>
      <c r="K316" s="190" t="s">
        <v>3807</v>
      </c>
      <c r="L316" s="571" t="s">
        <v>3835</v>
      </c>
      <c r="M316" s="201"/>
      <c r="N316" s="847"/>
      <c r="O316" s="190"/>
      <c r="P316" s="126">
        <v>50</v>
      </c>
      <c r="Q316" s="539">
        <v>300</v>
      </c>
      <c r="R316" s="540">
        <v>5000</v>
      </c>
      <c r="S316" s="341"/>
      <c r="T316" s="54"/>
      <c r="U316" s="54"/>
      <c r="V316" s="338">
        <v>0</v>
      </c>
      <c r="W316" s="338">
        <v>0</v>
      </c>
      <c r="X316" s="919">
        <v>0.72</v>
      </c>
      <c r="Y316" s="425">
        <v>2.5</v>
      </c>
      <c r="Z316" s="54"/>
      <c r="AA316" s="54"/>
      <c r="AB316" s="188" t="s">
        <v>4402</v>
      </c>
      <c r="AC316" s="13" t="s">
        <v>898</v>
      </c>
      <c r="AD316" s="811" t="s">
        <v>5691</v>
      </c>
      <c r="AE316" s="723">
        <v>43082</v>
      </c>
      <c r="AG316" s="419"/>
      <c r="AH316" s="927" t="s">
        <v>896</v>
      </c>
      <c r="AI316" s="63" t="s">
        <v>5763</v>
      </c>
      <c r="AJ316" s="63" t="str">
        <f t="shared" si="203"/>
        <v>NO</v>
      </c>
      <c r="AK316" s="64" t="str">
        <f>VLOOKUP(X316,aux!$G$1:$I$22,2,FALSE)</f>
        <v>zero point seven two</v>
      </c>
      <c r="AL316" s="64" t="str">
        <f>VLOOKUP(X316,aux!$G$1:$J$22,4,FALSE)</f>
        <v>null komma sieben zwei</v>
      </c>
      <c r="AM316" s="214">
        <f t="shared" si="182"/>
        <v>72</v>
      </c>
      <c r="AN316" s="214" t="str">
        <f>IF(INT(AM316)=AM316,EnglishNumber(AM316), _xlfn.CONCAT(EnglishNumber(INT(AM316)), " point ", EnglishNumber(ROUND(INT((AM316 - INT(AM316)) * 10),  0)), " ", EnglishNumber(ROUND((AM316 - INT(AM316))*100 - (INT((AM316-INT(AM316))*10)*10), 0))))</f>
        <v>seventy-two</v>
      </c>
      <c r="AO316" s="214" t="str">
        <f>IF(INT(AM316)=AM316,FctZahl_In_Worten(AM316), _xlfn.CONCAT(FctZahl_In_Worten(INT(AM316)), " komma ", FctZahl_In_Worten(ROUND(INT((AM316 - INT(AM316)) * 10),  0)), " ", FctZahl_In_Worten(ROUND((AM316 - INT(AM316))*100 - (INT((AM316-INT(AM316))*10)*10), 0))))</f>
        <v>zweiundsiebzig</v>
      </c>
      <c r="AP316" s="64" t="str">
        <f>EnglishNumber(Q316)</f>
        <v>three hundred</v>
      </c>
      <c r="AQ316" s="64" t="str">
        <f>FctZahl_In_Worten(Q316)</f>
        <v>dreihundert</v>
      </c>
      <c r="AR316" s="64" t="str">
        <f>FctZahl_In_Worten(R316)</f>
        <v>fünftausend</v>
      </c>
      <c r="AS316" s="64" t="str">
        <f>EnglishNumber(V316)</f>
        <v>zero</v>
      </c>
      <c r="AT316" s="64" t="str">
        <f>EnglishNumber(W316)</f>
        <v>zero</v>
      </c>
      <c r="AU316" s="64" t="str">
        <f t="shared" si="183"/>
        <v>For</v>
      </c>
      <c r="AV316" s="49" t="str">
        <f t="shared" si="216"/>
        <v>Jörg Drews, Geschäftsführer</v>
      </c>
      <c r="AW316" s="65" t="str">
        <f t="shared" si="184"/>
        <v>DE_138460146_CPA_EN</v>
      </c>
      <c r="AX316" s="65" t="str">
        <f t="shared" si="185"/>
        <v>DE_138460146_DoT_EN</v>
      </c>
      <c r="AY316" s="65" t="str">
        <f t="shared" si="186"/>
        <v>DE_138460146_Dis_EN</v>
      </c>
      <c r="AZ316" s="65" t="str">
        <f t="shared" si="187"/>
        <v>DE_138460146_CPA_DE</v>
      </c>
      <c r="BA316" s="65" t="str">
        <f t="shared" si="188"/>
        <v>DE_138460146_DoT_DE</v>
      </c>
      <c r="BB316" s="65" t="str">
        <f t="shared" si="189"/>
        <v>DE_138460146_CPA_ES</v>
      </c>
      <c r="BC316" s="215" t="str">
        <f t="shared" si="190"/>
        <v>DE_138460146_DoT_ES</v>
      </c>
      <c r="BD316" s="65" t="str">
        <f t="shared" si="191"/>
        <v>HavelExpress GmbH</v>
      </c>
      <c r="BE316" s="64" t="str">
        <f>VLOOKUP(C316,aux!$A$1:$B$260,2,FALSE)</f>
        <v>Germany</v>
      </c>
      <c r="BF316" s="64" t="str">
        <f>VLOOKUP(C316,aux!$A$1:$C$260,3,FALSE)</f>
        <v>Deutschland</v>
      </c>
      <c r="BG316" s="66" t="str">
        <f t="shared" si="192"/>
        <v>represented by  Jörg Drews, Geschäftsführer</v>
      </c>
      <c r="BH316" s="66" t="str">
        <f t="shared" si="204"/>
        <v>representado por Jörg Drews, Geschäftsführer</v>
      </c>
      <c r="BI316" s="119">
        <f t="shared" si="215"/>
        <v>1</v>
      </c>
      <c r="BJ316" s="119" t="str">
        <f t="shared" si="213"/>
        <v/>
      </c>
      <c r="BK316" s="119" t="str">
        <f t="shared" si="214"/>
        <v/>
      </c>
      <c r="BL316" s="66" t="str">
        <f t="shared" si="205"/>
        <v/>
      </c>
      <c r="BM316" s="66" t="str">
        <f t="shared" si="206"/>
        <v/>
      </c>
      <c r="BN316" s="66" t="str">
        <f t="shared" si="207"/>
        <v/>
      </c>
      <c r="BO316" s="66" t="str">
        <f t="shared" si="208"/>
        <v/>
      </c>
      <c r="BP316" s="216" t="str">
        <f>VLOOKUP(X316,aux!$G$1:$I$22,3,FALSE)</f>
        <v>cero coma siete dos</v>
      </c>
      <c r="BQ316" s="66" t="str">
        <f t="shared" si="209"/>
        <v>Por</v>
      </c>
      <c r="BR316" s="66" t="str">
        <f>VLOOKUP(C316,aux!$D$1:$E$307,2,FALSE)</f>
        <v>Alemania</v>
      </c>
      <c r="BS316" s="66" t="str">
        <f t="shared" si="210"/>
        <v>Trescientos</v>
      </c>
      <c r="BT316" s="66" t="str">
        <f t="shared" si="211"/>
        <v>Cero</v>
      </c>
      <c r="BU316" s="66" t="str">
        <f t="shared" si="212"/>
        <v>Cero</v>
      </c>
      <c r="BV316" s="137"/>
      <c r="BW316" s="51"/>
      <c r="BX316" s="315"/>
      <c r="BY316" s="148"/>
      <c r="BZ316" s="315"/>
      <c r="CA316" s="1112"/>
      <c r="CB316" s="805">
        <v>43059</v>
      </c>
      <c r="CC316" s="805">
        <v>43062</v>
      </c>
      <c r="CD316" s="806"/>
      <c r="CE316" s="805">
        <v>43062</v>
      </c>
      <c r="CF316" s="806"/>
      <c r="CG316" s="805">
        <v>43076</v>
      </c>
      <c r="CH316" s="497"/>
      <c r="CI316" s="155"/>
      <c r="CJ316" s="54"/>
      <c r="CK316" s="54"/>
      <c r="CL316" s="102" t="str">
        <f t="shared" si="194"/>
        <v>HavelExpress GmbH_ DE_138460146_DOT_DE_2sig</v>
      </c>
      <c r="CM316" s="102" t="str">
        <f t="shared" si="195"/>
        <v>HavelExpress GmbH_DE_138460146_CPA_DE_2sig</v>
      </c>
      <c r="CN316" s="102" t="str">
        <f t="shared" si="196"/>
        <v>HavelExpress GmbH_ DE_138460146_DOT_DE_2sig_stamped</v>
      </c>
      <c r="CO316" s="102" t="str">
        <f t="shared" si="197"/>
        <v>HavelExpress GmbH_DE_138460146_DOT_DE_o</v>
      </c>
      <c r="CP316" s="102" t="str">
        <f t="shared" si="198"/>
        <v>HavelExpress GmbH_DE_138460146_DOT_DE_o_stamped</v>
      </c>
      <c r="CQ316" s="102" t="str">
        <f t="shared" si="199"/>
        <v>HavelExpress GmbH_DE_138460146_powers</v>
      </c>
      <c r="CR316" s="54"/>
      <c r="CS316" s="54"/>
      <c r="CT316" s="54"/>
      <c r="CU316" s="148">
        <f t="shared" si="179"/>
        <v>0</v>
      </c>
      <c r="CV316" s="54"/>
      <c r="CW316" s="54"/>
      <c r="CX316" s="124"/>
      <c r="CY316" s="160"/>
      <c r="CZ316" s="160"/>
      <c r="DA316" s="321"/>
      <c r="DB316" s="321"/>
      <c r="DC316" s="160"/>
      <c r="DD316" s="160"/>
      <c r="DE316" s="321"/>
      <c r="DF316" s="321"/>
      <c r="DG316" s="54"/>
      <c r="DH316" s="54"/>
      <c r="DI316" s="54"/>
      <c r="DJ316" s="321"/>
      <c r="DK316" s="321"/>
      <c r="DL316" s="54"/>
      <c r="DM316" s="321"/>
      <c r="DN316" s="160"/>
      <c r="DO316" s="321"/>
      <c r="DP316" s="963"/>
      <c r="DQ316" s="902"/>
      <c r="DR316" s="503"/>
      <c r="DS316" s="521"/>
      <c r="DT316" s="88"/>
      <c r="DU316" s="168"/>
      <c r="DV316" s="183" t="s">
        <v>6219</v>
      </c>
      <c r="DW316" s="168"/>
      <c r="DX316" s="168"/>
      <c r="DY316" s="168"/>
      <c r="DZ316" s="168"/>
      <c r="EA316" s="359" t="str">
        <f t="shared" si="200"/>
        <v>282</v>
      </c>
      <c r="EB316" s="359">
        <v>282</v>
      </c>
      <c r="EC316" s="88"/>
      <c r="ED316" s="88"/>
      <c r="EE316" s="88"/>
      <c r="EF316" s="186" t="s">
        <v>3849</v>
      </c>
      <c r="EG316" s="186" t="s">
        <v>3722</v>
      </c>
      <c r="EH316" s="186" t="s">
        <v>5111</v>
      </c>
      <c r="EI316" s="186" t="s">
        <v>5112</v>
      </c>
      <c r="EJ316" s="186" t="s">
        <v>5074</v>
      </c>
      <c r="EK316" s="186">
        <v>0</v>
      </c>
      <c r="EL316" s="186" t="s">
        <v>5113</v>
      </c>
      <c r="EM316" s="173">
        <v>14550</v>
      </c>
      <c r="EN316" s="173">
        <v>0</v>
      </c>
      <c r="EO316" s="173">
        <v>0</v>
      </c>
      <c r="EP316" s="950" t="s">
        <v>3807</v>
      </c>
      <c r="EQ316" s="201" t="s">
        <v>6086</v>
      </c>
      <c r="ER316" s="182" t="s">
        <v>6137</v>
      </c>
      <c r="ES316" s="201"/>
      <c r="ET316" s="108"/>
      <c r="EU316" s="182" t="str">
        <f t="shared" si="201"/>
        <v>HavelExpress GmbH, DE_138460146_sinv.pdf</v>
      </c>
    </row>
    <row r="317" spans="1:172" s="169" customFormat="1" ht="76.5">
      <c r="A317" s="1005" t="s">
        <v>3982</v>
      </c>
      <c r="B317" s="696" t="s">
        <v>4866</v>
      </c>
      <c r="C317" s="338" t="s">
        <v>898</v>
      </c>
      <c r="D317" s="182" t="s">
        <v>3983</v>
      </c>
      <c r="E317" s="186" t="s">
        <v>3984</v>
      </c>
      <c r="F317" s="182" t="s">
        <v>899</v>
      </c>
      <c r="G317" s="182"/>
      <c r="H317" s="182"/>
      <c r="I317" s="182"/>
      <c r="J317" s="191" t="s">
        <v>4206</v>
      </c>
      <c r="K317" s="182" t="s">
        <v>3985</v>
      </c>
      <c r="L317" s="571" t="s">
        <v>6329</v>
      </c>
      <c r="M317" s="181" t="s">
        <v>6331</v>
      </c>
      <c r="N317" s="847"/>
      <c r="O317" s="191"/>
      <c r="P317" s="261">
        <v>13</v>
      </c>
      <c r="Q317" s="539">
        <v>100</v>
      </c>
      <c r="R317" s="540">
        <v>2600</v>
      </c>
      <c r="S317" s="338"/>
      <c r="T317" s="54"/>
      <c r="U317" s="54"/>
      <c r="V317" s="338">
        <v>0</v>
      </c>
      <c r="W317" s="338">
        <v>0</v>
      </c>
      <c r="X317" s="919">
        <v>0.72</v>
      </c>
      <c r="Y317" s="338">
        <v>0</v>
      </c>
      <c r="Z317" s="54"/>
      <c r="AA317" s="54"/>
      <c r="AB317" s="188" t="s">
        <v>4402</v>
      </c>
      <c r="AC317" s="13" t="s">
        <v>898</v>
      </c>
      <c r="AD317" s="811" t="s">
        <v>5691</v>
      </c>
      <c r="AE317" s="723">
        <v>43082</v>
      </c>
      <c r="AF317" s="182" t="s">
        <v>6330</v>
      </c>
      <c r="AG317" s="419"/>
      <c r="AH317" s="927" t="s">
        <v>896</v>
      </c>
      <c r="AI317" s="63" t="s">
        <v>5763</v>
      </c>
      <c r="AJ317" s="63" t="str">
        <f t="shared" si="203"/>
        <v>NO</v>
      </c>
      <c r="AK317" s="64" t="str">
        <f>VLOOKUP(X317,aux!$G$1:$I$22,2,FALSE)</f>
        <v>zero point seven two</v>
      </c>
      <c r="AL317" s="64" t="str">
        <f>VLOOKUP(X317,aux!$G$1:$J$22,4,FALSE)</f>
        <v>null komma sieben zwei</v>
      </c>
      <c r="AM317" s="214">
        <f t="shared" si="182"/>
        <v>72</v>
      </c>
      <c r="AN317" s="214" t="str">
        <f>IF(INT(AM317)=AM317,EnglishNumber(AM317), _xlfn.CONCAT(EnglishNumber(INT(AM317)), " point ", EnglishNumber(ROUND(INT((AM317 - INT(AM317)) * 10),  0)), " ", EnglishNumber(ROUND((AM317 - INT(AM317))*100 - (INT((AM317-INT(AM317))*10)*10), 0))))</f>
        <v>seventy-two</v>
      </c>
      <c r="AO317" s="214" t="str">
        <f>IF(INT(AM317)=AM317,FctZahl_In_Worten(AM317), _xlfn.CONCAT(FctZahl_In_Worten(INT(AM317)), " komma ", FctZahl_In_Worten(ROUND(INT((AM317 - INT(AM317)) * 10),  0)), " ", FctZahl_In_Worten(ROUND((AM317 - INT(AM317))*100 - (INT((AM317-INT(AM317))*10)*10), 0))))</f>
        <v>zweiundsiebzig</v>
      </c>
      <c r="AP317" s="64" t="str">
        <f>EnglishNumber(Q317)</f>
        <v>one hundred</v>
      </c>
      <c r="AQ317" s="64" t="str">
        <f>FctZahl_In_Worten(Q317)</f>
        <v>einhundert</v>
      </c>
      <c r="AR317" s="64" t="str">
        <f>FctZahl_In_Worten(R317)</f>
        <v>zweitausendsechshundert</v>
      </c>
      <c r="AS317" s="64" t="str">
        <f>EnglishNumber(V317)</f>
        <v>zero</v>
      </c>
      <c r="AT317" s="64" t="str">
        <f>EnglishNumber(W317)</f>
        <v>zero</v>
      </c>
      <c r="AU317" s="64" t="str">
        <f t="shared" si="183"/>
        <v>For</v>
      </c>
      <c r="AV317" s="49" t="str">
        <f t="shared" si="216"/>
        <v>Hayo Dethleffsen, Geschäftsführer</v>
      </c>
      <c r="AW317" s="65" t="str">
        <f t="shared" si="184"/>
        <v>DE_134657210_CPA_EN</v>
      </c>
      <c r="AX317" s="65" t="str">
        <f t="shared" si="185"/>
        <v>DE_134657210_DoT_EN</v>
      </c>
      <c r="AY317" s="65" t="str">
        <f t="shared" si="186"/>
        <v>DE_134657210_Dis_EN</v>
      </c>
      <c r="AZ317" s="65" t="str">
        <f t="shared" si="187"/>
        <v>DE_134657210_CPA_DE</v>
      </c>
      <c r="BA317" s="65" t="str">
        <f t="shared" si="188"/>
        <v>DE_134657210_DoT_DE</v>
      </c>
      <c r="BB317" s="65" t="str">
        <f t="shared" si="189"/>
        <v>DE_134657210_CPA_ES</v>
      </c>
      <c r="BC317" s="215" t="str">
        <f t="shared" si="190"/>
        <v>DE_134657210_DoT_ES</v>
      </c>
      <c r="BD317" s="65" t="str">
        <f t="shared" si="191"/>
        <v>HBK Dethleffsen GmbH</v>
      </c>
      <c r="BE317" s="64" t="str">
        <f>VLOOKUP(C317,aux!$A$1:$B$260,2,FALSE)</f>
        <v>Germany</v>
      </c>
      <c r="BF317" s="64" t="str">
        <f>VLOOKUP(C317,aux!$A$1:$C$260,3,FALSE)</f>
        <v>Deutschland</v>
      </c>
      <c r="BG317" s="66" t="str">
        <f t="shared" si="192"/>
        <v>represented by  Hayo Dethleffsen, Geschäftsführer</v>
      </c>
      <c r="BH317" s="66" t="str">
        <f t="shared" si="204"/>
        <v>representado por Hayo Dethleffsen, Geschäftsführer</v>
      </c>
      <c r="BI317" s="119">
        <f t="shared" si="215"/>
        <v>1</v>
      </c>
      <c r="BJ317" s="119" t="str">
        <f t="shared" si="213"/>
        <v/>
      </c>
      <c r="BK317" s="119" t="str">
        <f t="shared" si="214"/>
        <v/>
      </c>
      <c r="BL317" s="66" t="str">
        <f t="shared" si="205"/>
        <v/>
      </c>
      <c r="BM317" s="66" t="str">
        <f t="shared" si="206"/>
        <v/>
      </c>
      <c r="BN317" s="66" t="str">
        <f t="shared" si="207"/>
        <v/>
      </c>
      <c r="BO317" s="66" t="str">
        <f t="shared" si="208"/>
        <v/>
      </c>
      <c r="BP317" s="216" t="str">
        <f>VLOOKUP(X317,aux!$G$1:$I$22,3,FALSE)</f>
        <v>cero coma siete dos</v>
      </c>
      <c r="BQ317" s="66" t="str">
        <f t="shared" si="209"/>
        <v>Por</v>
      </c>
      <c r="BR317" s="66" t="str">
        <f>VLOOKUP(C317,aux!$D$1:$E$307,2,FALSE)</f>
        <v>Alemania</v>
      </c>
      <c r="BS317" s="66" t="str">
        <f t="shared" si="210"/>
        <v>Ciento</v>
      </c>
      <c r="BT317" s="66" t="str">
        <f t="shared" si="211"/>
        <v>Cero</v>
      </c>
      <c r="BU317" s="66" t="str">
        <f t="shared" si="212"/>
        <v>Cero</v>
      </c>
      <c r="BV317" s="137"/>
      <c r="BW317" s="51"/>
      <c r="BX317" s="139"/>
      <c r="BY317" s="148"/>
      <c r="BZ317" s="139"/>
      <c r="CA317" s="1112"/>
      <c r="CB317" s="353">
        <v>43059</v>
      </c>
      <c r="CC317" s="805">
        <v>43063</v>
      </c>
      <c r="CD317" s="434"/>
      <c r="CE317" s="353">
        <v>43063</v>
      </c>
      <c r="CF317" s="434"/>
      <c r="CG317" s="805">
        <v>43076</v>
      </c>
      <c r="CH317" s="497"/>
      <c r="CI317" s="155"/>
      <c r="CJ317" s="54"/>
      <c r="CK317" s="54"/>
      <c r="CL317" s="102" t="str">
        <f t="shared" si="194"/>
        <v>HBK Dethleffsen GmbH_ DE_134657210_DOT_DE_2sig</v>
      </c>
      <c r="CM317" s="102" t="str">
        <f t="shared" si="195"/>
        <v>HBK Dethleffsen GmbH_DE_134657210_CPA_DE_2sig</v>
      </c>
      <c r="CN317" s="102" t="str">
        <f t="shared" si="196"/>
        <v>HBK Dethleffsen GmbH_ DE_134657210_DOT_DE_2sig_stamped</v>
      </c>
      <c r="CO317" s="102" t="str">
        <f t="shared" si="197"/>
        <v>HBK Dethleffsen GmbH_DE_134657210_DOT_DE_o</v>
      </c>
      <c r="CP317" s="102" t="str">
        <f t="shared" si="198"/>
        <v>HBK Dethleffsen GmbH_DE_134657210_DOT_DE_o_stamped</v>
      </c>
      <c r="CQ317" s="102" t="str">
        <f t="shared" si="199"/>
        <v>HBK Dethleffsen GmbH_DE_134657210_powers</v>
      </c>
      <c r="CR317" s="54"/>
      <c r="CS317" s="54"/>
      <c r="CT317" s="54"/>
      <c r="CU317" s="148">
        <f t="shared" si="179"/>
        <v>0</v>
      </c>
      <c r="CV317" s="54"/>
      <c r="CW317" s="54"/>
      <c r="CX317" s="124"/>
      <c r="CY317" s="160"/>
      <c r="CZ317" s="160"/>
      <c r="DA317" s="321"/>
      <c r="DB317" s="321"/>
      <c r="DC317" s="160"/>
      <c r="DD317" s="160"/>
      <c r="DE317" s="321"/>
      <c r="DF317" s="321"/>
      <c r="DG317" s="54"/>
      <c r="DH317" s="54"/>
      <c r="DI317" s="54"/>
      <c r="DJ317" s="321"/>
      <c r="DK317" s="321"/>
      <c r="DL317" s="54"/>
      <c r="DM317" s="321"/>
      <c r="DN317" s="160"/>
      <c r="DO317" s="321"/>
      <c r="DP317" s="963"/>
      <c r="DQ317" s="902"/>
      <c r="DR317" s="503"/>
      <c r="DS317" s="521"/>
      <c r="DT317" s="88"/>
      <c r="DU317" s="168"/>
      <c r="DV317" s="168"/>
      <c r="DW317" s="168"/>
      <c r="DX317" s="168"/>
      <c r="DY317" s="168"/>
      <c r="DZ317" s="168"/>
      <c r="EA317" s="359" t="str">
        <f t="shared" si="200"/>
        <v>283</v>
      </c>
      <c r="EB317" s="359">
        <v>283</v>
      </c>
      <c r="EC317" s="88"/>
      <c r="ED317" s="88"/>
      <c r="EE317" s="88"/>
      <c r="EF317" s="186" t="s">
        <v>4264</v>
      </c>
      <c r="EG317" s="186" t="s">
        <v>3982</v>
      </c>
      <c r="EH317" s="186" t="s">
        <v>5114</v>
      </c>
      <c r="EI317" s="186" t="s">
        <v>5115</v>
      </c>
      <c r="EJ317" s="186">
        <v>11</v>
      </c>
      <c r="EK317" s="186">
        <v>0</v>
      </c>
      <c r="EL317" s="186" t="s">
        <v>5116</v>
      </c>
      <c r="EM317" s="173">
        <v>25821</v>
      </c>
      <c r="EN317" s="173">
        <v>0</v>
      </c>
      <c r="EO317" s="173">
        <v>0</v>
      </c>
      <c r="EP317" s="498" t="s">
        <v>5117</v>
      </c>
      <c r="EQ317" s="201" t="s">
        <v>6086</v>
      </c>
      <c r="ER317" s="182" t="s">
        <v>6137</v>
      </c>
      <c r="ES317" s="258"/>
      <c r="ET317" s="108"/>
      <c r="EU317" s="182" t="str">
        <f t="shared" si="201"/>
        <v>HBK Dethleffsen GmbH, DE_134657210_sinv.pdf</v>
      </c>
    </row>
    <row r="318" spans="1:172" ht="84">
      <c r="A318" s="1005" t="s">
        <v>3986</v>
      </c>
      <c r="B318" s="694" t="s">
        <v>4867</v>
      </c>
      <c r="C318" s="338" t="s">
        <v>898</v>
      </c>
      <c r="D318" s="182" t="s">
        <v>3987</v>
      </c>
      <c r="E318" s="186" t="s">
        <v>3988</v>
      </c>
      <c r="F318" s="182" t="s">
        <v>5467</v>
      </c>
      <c r="G318" s="182"/>
      <c r="H318" s="182"/>
      <c r="I318" s="182"/>
      <c r="J318" s="191" t="s">
        <v>4207</v>
      </c>
      <c r="K318" s="182"/>
      <c r="L318" s="571" t="s">
        <v>3989</v>
      </c>
      <c r="M318" s="199"/>
      <c r="N318" s="847"/>
      <c r="O318" s="191"/>
      <c r="P318" s="261">
        <v>2</v>
      </c>
      <c r="Q318" s="539">
        <v>100</v>
      </c>
      <c r="R318" s="540">
        <v>400</v>
      </c>
      <c r="S318" s="338"/>
      <c r="T318" s="54"/>
      <c r="U318" s="54"/>
      <c r="V318" s="338">
        <v>0</v>
      </c>
      <c r="W318" s="338">
        <v>0</v>
      </c>
      <c r="X318" s="919">
        <v>0.72</v>
      </c>
      <c r="Y318" s="338">
        <v>0</v>
      </c>
      <c r="Z318" s="54"/>
      <c r="AA318" s="54"/>
      <c r="AB318" s="188" t="s">
        <v>4402</v>
      </c>
      <c r="AC318" s="13" t="s">
        <v>898</v>
      </c>
      <c r="AD318" s="811" t="s">
        <v>5691</v>
      </c>
      <c r="AE318" s="723">
        <v>43082</v>
      </c>
      <c r="AG318" s="419"/>
      <c r="AH318" s="927" t="s">
        <v>896</v>
      </c>
      <c r="AI318" s="63" t="s">
        <v>5763</v>
      </c>
      <c r="AJ318" s="63" t="str">
        <f t="shared" si="203"/>
        <v>NO</v>
      </c>
      <c r="AK318" s="64" t="str">
        <f>VLOOKUP(X318,aux!$G$1:$I$22,2,FALSE)</f>
        <v>zero point seven two</v>
      </c>
      <c r="AL318" s="64" t="str">
        <f>VLOOKUP(X318,aux!$G$1:$J$22,4,FALSE)</f>
        <v>null komma sieben zwei</v>
      </c>
      <c r="AM318" s="214">
        <f t="shared" si="182"/>
        <v>72</v>
      </c>
      <c r="AN318" s="214" t="str">
        <f>IF(INT(AM318)=AM318,EnglishNumber(AM318), _xlfn.CONCAT(EnglishNumber(INT(AM318)), " point ", EnglishNumber(ROUND(INT((AM318 - INT(AM318)) * 10),  0)), " ", EnglishNumber(ROUND((AM318 - INT(AM318))*100 - (INT((AM318-INT(AM318))*10)*10), 0))))</f>
        <v>seventy-two</v>
      </c>
      <c r="AO318" s="214" t="str">
        <f>IF(INT(AM318)=AM318,FctZahl_In_Worten(AM318), _xlfn.CONCAT(FctZahl_In_Worten(INT(AM318)), " komma ", FctZahl_In_Worten(ROUND(INT((AM318 - INT(AM318)) * 10),  0)), " ", FctZahl_In_Worten(ROUND((AM318 - INT(AM318))*100 - (INT((AM318-INT(AM318))*10)*10), 0))))</f>
        <v>zweiundsiebzig</v>
      </c>
      <c r="AP318" s="64" t="str">
        <f>EnglishNumber(Q318)</f>
        <v>one hundred</v>
      </c>
      <c r="AQ318" s="64" t="str">
        <f>FctZahl_In_Worten(Q318)</f>
        <v>einhundert</v>
      </c>
      <c r="AR318" s="64" t="str">
        <f>FctZahl_In_Worten(R318)</f>
        <v>vierhundert</v>
      </c>
      <c r="AS318" s="64" t="str">
        <f>EnglishNumber(V318)</f>
        <v>zero</v>
      </c>
      <c r="AT318" s="64" t="str">
        <f>EnglishNumber(W318)</f>
        <v>zero</v>
      </c>
      <c r="AU318" s="64" t="str">
        <f t="shared" si="183"/>
        <v>For</v>
      </c>
      <c r="AV318" s="49" t="str">
        <f t="shared" si="216"/>
        <v>Christian Tepker, Geschäftsführer ihrer Komplementärin, die Heinrich Tepker Verwaltungsgesellschaft mbH</v>
      </c>
      <c r="AW318" s="65" t="str">
        <f t="shared" si="184"/>
        <v>DE_135376879_CPA_EN</v>
      </c>
      <c r="AX318" s="65" t="str">
        <f t="shared" si="185"/>
        <v>DE_135376879_DoT_EN</v>
      </c>
      <c r="AY318" s="65" t="str">
        <f t="shared" si="186"/>
        <v>DE_135376879_Dis_EN</v>
      </c>
      <c r="AZ318" s="65" t="str">
        <f t="shared" si="187"/>
        <v>DE_135376879_CPA_DE</v>
      </c>
      <c r="BA318" s="65" t="str">
        <f t="shared" si="188"/>
        <v>DE_135376879_DoT_DE</v>
      </c>
      <c r="BB318" s="65" t="str">
        <f t="shared" si="189"/>
        <v>DE_135376879_CPA_ES</v>
      </c>
      <c r="BC318" s="215" t="str">
        <f t="shared" si="190"/>
        <v>DE_135376879_DoT_ES</v>
      </c>
      <c r="BD318" s="65" t="str">
        <f t="shared" si="191"/>
        <v>Heinrich Tepker GmbH &amp; Co KG</v>
      </c>
      <c r="BE318" s="64" t="str">
        <f>VLOOKUP(C318,aux!$A$1:$B$260,2,FALSE)</f>
        <v>Germany</v>
      </c>
      <c r="BF318" s="64" t="str">
        <f>VLOOKUP(C318,aux!$A$1:$C$260,3,FALSE)</f>
        <v>Deutschland</v>
      </c>
      <c r="BG318" s="66" t="str">
        <f t="shared" si="192"/>
        <v>represented by  Christian Tepker, Geschäftsführer ihrer Komplementärin, die Heinrich Tepker Verwaltungsgesellschaft mbH</v>
      </c>
      <c r="BH318" s="66" t="str">
        <f t="shared" si="204"/>
        <v>representado por Christian Tepker, Geschäftsführer ihrer Komplementärin, die Heinrich Tepker Verwaltungsgesellschaft mbH</v>
      </c>
      <c r="BI318" s="119">
        <f t="shared" si="215"/>
        <v>1</v>
      </c>
      <c r="BJ318" s="119" t="str">
        <f t="shared" si="213"/>
        <v/>
      </c>
      <c r="BK318" s="119" t="str">
        <f t="shared" si="214"/>
        <v/>
      </c>
      <c r="BL318" s="66" t="str">
        <f t="shared" si="205"/>
        <v/>
      </c>
      <c r="BM318" s="66" t="str">
        <f t="shared" si="206"/>
        <v/>
      </c>
      <c r="BN318" s="66" t="str">
        <f t="shared" si="207"/>
        <v/>
      </c>
      <c r="BO318" s="66" t="str">
        <f t="shared" si="208"/>
        <v/>
      </c>
      <c r="BP318" s="216" t="str">
        <f>VLOOKUP(X318,aux!$G$1:$I$22,3,FALSE)</f>
        <v>cero coma siete dos</v>
      </c>
      <c r="BQ318" s="66" t="str">
        <f t="shared" si="209"/>
        <v>Por</v>
      </c>
      <c r="BR318" s="66" t="str">
        <f>VLOOKUP(C318,aux!$D$1:$E$307,2,FALSE)</f>
        <v>Alemania</v>
      </c>
      <c r="BS318" s="66" t="str">
        <f t="shared" si="210"/>
        <v>Ciento</v>
      </c>
      <c r="BT318" s="66" t="str">
        <f t="shared" si="211"/>
        <v>Cero</v>
      </c>
      <c r="BU318" s="66" t="str">
        <f t="shared" si="212"/>
        <v>Cero</v>
      </c>
      <c r="BV318" s="137"/>
      <c r="BW318" s="51"/>
      <c r="BX318" s="315"/>
      <c r="BY318" s="148"/>
      <c r="BZ318" s="315"/>
      <c r="CA318" s="1112"/>
      <c r="CB318" s="805">
        <v>43059</v>
      </c>
      <c r="CC318" s="805">
        <v>43068</v>
      </c>
      <c r="CD318" s="434"/>
      <c r="CE318" s="805">
        <v>43068</v>
      </c>
      <c r="CF318" s="806"/>
      <c r="CG318" s="805">
        <v>43076</v>
      </c>
      <c r="CH318" s="497"/>
      <c r="CI318" s="155"/>
      <c r="CJ318" s="54"/>
      <c r="CK318" s="54"/>
      <c r="CL318" s="102" t="str">
        <f t="shared" si="194"/>
        <v>Heinrich Tepker GmbH &amp; Co KG_ DE_135376879_DOT_DE_2sig</v>
      </c>
      <c r="CM318" s="102" t="str">
        <f t="shared" si="195"/>
        <v>Heinrich Tepker GmbH &amp; Co KG_DE_135376879_CPA_DE_2sig</v>
      </c>
      <c r="CN318" s="102" t="str">
        <f t="shared" si="196"/>
        <v>Heinrich Tepker GmbH &amp; Co KG_ DE_135376879_DOT_DE_2sig_stamped</v>
      </c>
      <c r="CO318" s="102" t="str">
        <f t="shared" si="197"/>
        <v>Heinrich Tepker GmbH &amp; Co KG_DE_135376879_DOT_DE_o</v>
      </c>
      <c r="CP318" s="102" t="str">
        <f t="shared" si="198"/>
        <v>Heinrich Tepker GmbH &amp; Co KG_DE_135376879_DOT_DE_o_stamped</v>
      </c>
      <c r="CQ318" s="102" t="str">
        <f t="shared" si="199"/>
        <v>Heinrich Tepker GmbH &amp; Co KG_DE_135376879_powers</v>
      </c>
      <c r="CR318" s="54"/>
      <c r="CS318" s="54"/>
      <c r="CT318" s="54"/>
      <c r="CU318" s="148">
        <f t="shared" si="179"/>
        <v>0</v>
      </c>
      <c r="CV318" s="54"/>
      <c r="CW318" s="54"/>
      <c r="CX318" s="124"/>
      <c r="CY318" s="160"/>
      <c r="CZ318" s="160"/>
      <c r="DA318" s="321"/>
      <c r="DB318" s="321"/>
      <c r="DC318" s="160"/>
      <c r="DD318" s="160"/>
      <c r="DE318" s="321"/>
      <c r="DF318" s="321"/>
      <c r="DG318" s="54"/>
      <c r="DH318" s="54"/>
      <c r="DI318" s="54"/>
      <c r="DJ318" s="321"/>
      <c r="DK318" s="321"/>
      <c r="DL318" s="54"/>
      <c r="DM318" s="321"/>
      <c r="DN318" s="160"/>
      <c r="DO318" s="321"/>
      <c r="DP318" s="963"/>
      <c r="DQ318" s="902"/>
      <c r="DR318" s="503"/>
      <c r="DS318" s="521"/>
      <c r="DT318" s="88"/>
      <c r="DU318" s="168"/>
      <c r="DV318" s="168"/>
      <c r="DW318" s="168"/>
      <c r="DX318" s="168"/>
      <c r="DY318" s="168"/>
      <c r="DZ318" s="168"/>
      <c r="EA318" s="359" t="str">
        <f t="shared" si="200"/>
        <v>284</v>
      </c>
      <c r="EB318" s="359">
        <v>284</v>
      </c>
      <c r="EC318" s="88"/>
      <c r="ED318" s="88"/>
      <c r="EE318" s="88"/>
      <c r="EF318" s="186" t="s">
        <v>4264</v>
      </c>
      <c r="EG318" s="186" t="s">
        <v>3986</v>
      </c>
      <c r="EH318" s="186" t="s">
        <v>3988</v>
      </c>
      <c r="EI318" s="186" t="s">
        <v>5119</v>
      </c>
      <c r="EJ318" s="186">
        <v>16</v>
      </c>
      <c r="EK318" s="186">
        <v>0</v>
      </c>
      <c r="EL318" s="186" t="s">
        <v>5120</v>
      </c>
      <c r="EM318" s="173">
        <v>25557</v>
      </c>
      <c r="EN318" s="173">
        <v>0</v>
      </c>
      <c r="EO318" s="173">
        <v>0</v>
      </c>
      <c r="EP318" s="950">
        <v>0</v>
      </c>
      <c r="EQ318" s="258" t="s">
        <v>6095</v>
      </c>
      <c r="ER318" s="258" t="s">
        <v>6114</v>
      </c>
      <c r="ES318" s="258"/>
      <c r="ET318" s="108"/>
      <c r="EU318" s="182" t="str">
        <f t="shared" si="201"/>
        <v>Heinrich Tepker GmbH &amp; Co. KG, DE_135376879_sinv.pdf</v>
      </c>
    </row>
    <row r="319" spans="1:172" ht="76.5">
      <c r="A319" s="1010" t="s">
        <v>3723</v>
      </c>
      <c r="B319" s="694" t="s">
        <v>4849</v>
      </c>
      <c r="C319" s="423" t="s">
        <v>898</v>
      </c>
      <c r="D319" s="201" t="s">
        <v>3750</v>
      </c>
      <c r="E319" s="190" t="s">
        <v>3776</v>
      </c>
      <c r="F319" s="258" t="s">
        <v>3789</v>
      </c>
      <c r="G319" s="258"/>
      <c r="H319" s="258"/>
      <c r="I319" s="258" t="s">
        <v>3254</v>
      </c>
      <c r="J319" s="190" t="s">
        <v>3893</v>
      </c>
      <c r="K319" s="190" t="s">
        <v>3808</v>
      </c>
      <c r="L319" s="571" t="s">
        <v>3836</v>
      </c>
      <c r="M319" s="181" t="s">
        <v>3837</v>
      </c>
      <c r="N319" s="847"/>
      <c r="O319" s="190"/>
      <c r="P319" s="126">
        <v>7</v>
      </c>
      <c r="Q319" s="539">
        <v>100</v>
      </c>
      <c r="R319" s="540">
        <v>1400</v>
      </c>
      <c r="S319" s="341"/>
      <c r="T319" s="54"/>
      <c r="U319" s="54"/>
      <c r="V319" s="338">
        <v>0</v>
      </c>
      <c r="W319" s="338">
        <v>0</v>
      </c>
      <c r="X319" s="919">
        <v>0.72</v>
      </c>
      <c r="Y319" s="425">
        <v>2.5</v>
      </c>
      <c r="Z319" s="54"/>
      <c r="AA319" s="54"/>
      <c r="AB319" s="188" t="s">
        <v>4402</v>
      </c>
      <c r="AC319" s="13" t="s">
        <v>898</v>
      </c>
      <c r="AD319" s="811" t="s">
        <v>5691</v>
      </c>
      <c r="AE319" s="723">
        <v>43082</v>
      </c>
      <c r="AG319" s="419"/>
      <c r="AH319" s="927" t="s">
        <v>896</v>
      </c>
      <c r="AI319" s="63" t="s">
        <v>5763</v>
      </c>
      <c r="AJ319" s="63" t="str">
        <f t="shared" si="203"/>
        <v>NO</v>
      </c>
      <c r="AK319" s="64" t="str">
        <f>VLOOKUP(X319,aux!$G$1:$I$22,2,FALSE)</f>
        <v>zero point seven two</v>
      </c>
      <c r="AL319" s="64" t="str">
        <f>VLOOKUP(X319,aux!$G$1:$J$22,4,FALSE)</f>
        <v>null komma sieben zwei</v>
      </c>
      <c r="AM319" s="214">
        <f t="shared" si="182"/>
        <v>72</v>
      </c>
      <c r="AN319" s="214" t="str">
        <f>IF(INT(AM319)=AM319,EnglishNumber(AM319), _xlfn.CONCAT(EnglishNumber(INT(AM319)), " point ", EnglishNumber(ROUND(INT((AM319 - INT(AM319)) * 10),  0)), " ", EnglishNumber(ROUND((AM319 - INT(AM319))*100 - (INT((AM319-INT(AM319))*10)*10), 0))))</f>
        <v>seventy-two</v>
      </c>
      <c r="AO319" s="214" t="str">
        <f>IF(INT(AM319)=AM319,FctZahl_In_Worten(AM319), _xlfn.CONCAT(FctZahl_In_Worten(INT(AM319)), " komma ", FctZahl_In_Worten(ROUND(INT((AM319 - INT(AM319)) * 10),  0)), " ", FctZahl_In_Worten(ROUND((AM319 - INT(AM319))*100 - (INT((AM319-INT(AM319))*10)*10), 0))))</f>
        <v>zweiundsiebzig</v>
      </c>
      <c r="AP319" s="64" t="str">
        <f>EnglishNumber(Q319)</f>
        <v>one hundred</v>
      </c>
      <c r="AQ319" s="64" t="str">
        <f>FctZahl_In_Worten(Q319)</f>
        <v>einhundert</v>
      </c>
      <c r="AR319" s="64" t="str">
        <f>FctZahl_In_Worten(R319)</f>
        <v>eintausendvierhundert</v>
      </c>
      <c r="AS319" s="64" t="str">
        <f>EnglishNumber(V319)</f>
        <v>zero</v>
      </c>
      <c r="AT319" s="64" t="str">
        <f>EnglishNumber(W319)</f>
        <v>zero</v>
      </c>
      <c r="AU319" s="64" t="str">
        <f t="shared" si="183"/>
        <v>For</v>
      </c>
      <c r="AV319" s="49" t="str">
        <f t="shared" si="216"/>
        <v>Otto Necke, Geschäftsführer und Gesellschafter</v>
      </c>
      <c r="AW319" s="65" t="str">
        <f t="shared" si="184"/>
        <v>DE_197887225_CPA_EN</v>
      </c>
      <c r="AX319" s="65" t="str">
        <f t="shared" si="185"/>
        <v>DE_197887225_DoT_EN</v>
      </c>
      <c r="AY319" s="65" t="str">
        <f t="shared" si="186"/>
        <v>DE_197887225_Dis_EN</v>
      </c>
      <c r="AZ319" s="65" t="str">
        <f t="shared" si="187"/>
        <v>DE_197887225_CPA_DE</v>
      </c>
      <c r="BA319" s="65" t="str">
        <f t="shared" si="188"/>
        <v>DE_197887225_DoT_DE</v>
      </c>
      <c r="BB319" s="65" t="str">
        <f t="shared" si="189"/>
        <v>DE_197887225_CPA_ES</v>
      </c>
      <c r="BC319" s="215" t="str">
        <f t="shared" si="190"/>
        <v>DE_197887225_DoT_ES</v>
      </c>
      <c r="BD319" s="65" t="str">
        <f t="shared" si="191"/>
        <v>Helmut Münchehofe GmbH</v>
      </c>
      <c r="BE319" s="64" t="str">
        <f>VLOOKUP(C319,aux!$A$1:$B$260,2,FALSE)</f>
        <v>Germany</v>
      </c>
      <c r="BF319" s="64" t="str">
        <f>VLOOKUP(C319,aux!$A$1:$C$260,3,FALSE)</f>
        <v>Deutschland</v>
      </c>
      <c r="BG319" s="66" t="str">
        <f t="shared" si="192"/>
        <v>represented by  Otto Necke, Geschäftsführer und Gesellschafter</v>
      </c>
      <c r="BH319" s="66" t="str">
        <f t="shared" si="204"/>
        <v>representado por Otto Necke, Geschäftsführer und Gesellschafter</v>
      </c>
      <c r="BI319" s="119">
        <f t="shared" si="215"/>
        <v>1</v>
      </c>
      <c r="BJ319" s="119" t="str">
        <f t="shared" si="213"/>
        <v/>
      </c>
      <c r="BK319" s="119" t="str">
        <f t="shared" si="214"/>
        <v>and its</v>
      </c>
      <c r="BL319" s="66" t="str">
        <f t="shared" si="205"/>
        <v/>
      </c>
      <c r="BM319" s="66" t="str">
        <f t="shared" si="206"/>
        <v>und</v>
      </c>
      <c r="BN319" s="66" t="str">
        <f t="shared" si="207"/>
        <v/>
      </c>
      <c r="BO319" s="66" t="str">
        <f t="shared" si="208"/>
        <v>y su</v>
      </c>
      <c r="BP319" s="216" t="str">
        <f>VLOOKUP(X319,aux!$G$1:$I$22,3,FALSE)</f>
        <v>cero coma siete dos</v>
      </c>
      <c r="BQ319" s="66" t="str">
        <f t="shared" si="209"/>
        <v>Por</v>
      </c>
      <c r="BR319" s="66" t="str">
        <f>VLOOKUP(C319,aux!$D$1:$E$307,2,FALSE)</f>
        <v>Alemania</v>
      </c>
      <c r="BS319" s="66" t="str">
        <f t="shared" si="210"/>
        <v>Ciento</v>
      </c>
      <c r="BT319" s="66" t="str">
        <f t="shared" si="211"/>
        <v>Cero</v>
      </c>
      <c r="BU319" s="66" t="str">
        <f t="shared" si="212"/>
        <v>Cero</v>
      </c>
      <c r="BV319" s="137"/>
      <c r="BW319" s="51"/>
      <c r="BX319" s="315"/>
      <c r="BY319" s="148"/>
      <c r="BZ319" s="315"/>
      <c r="CA319" s="1112"/>
      <c r="CB319" s="805">
        <v>43059</v>
      </c>
      <c r="CC319" s="805">
        <v>43063</v>
      </c>
      <c r="CD319" s="434" t="s">
        <v>2233</v>
      </c>
      <c r="CE319" s="805">
        <v>43063</v>
      </c>
      <c r="CF319" s="806"/>
      <c r="CG319" s="805">
        <v>43076</v>
      </c>
      <c r="CH319" s="497"/>
      <c r="CI319" s="155"/>
      <c r="CJ319" s="54"/>
      <c r="CK319" s="54"/>
      <c r="CL319" s="102" t="str">
        <f t="shared" si="194"/>
        <v>Helmut Münchehofe GmbH_ DE_197887225_DOT_DE_2sig</v>
      </c>
      <c r="CM319" s="102" t="str">
        <f t="shared" si="195"/>
        <v>Helmut Münchehofe GmbH_DE_197887225_CPA_DE_2sig</v>
      </c>
      <c r="CN319" s="102" t="str">
        <f t="shared" si="196"/>
        <v>Helmut Münchehofe GmbH_ DE_197887225_DOT_DE_2sig_stamped</v>
      </c>
      <c r="CO319" s="102" t="str">
        <f t="shared" si="197"/>
        <v>Helmut Münchehofe GmbH_DE_197887225_DOT_DE_o</v>
      </c>
      <c r="CP319" s="102" t="str">
        <f t="shared" si="198"/>
        <v>Helmut Münchehofe GmbH_DE_197887225_DOT_DE_o_stamped</v>
      </c>
      <c r="CQ319" s="102" t="str">
        <f t="shared" si="199"/>
        <v>Helmut Münchehofe GmbH_DE_197887225_powers</v>
      </c>
      <c r="CR319" s="54"/>
      <c r="CS319" s="54"/>
      <c r="CT319" s="54"/>
      <c r="CU319" s="148">
        <f t="shared" si="179"/>
        <v>0</v>
      </c>
      <c r="CV319" s="54"/>
      <c r="CW319" s="54"/>
      <c r="CX319" s="124"/>
      <c r="CY319" s="160"/>
      <c r="CZ319" s="160"/>
      <c r="DA319" s="321"/>
      <c r="DB319" s="321"/>
      <c r="DC319" s="160"/>
      <c r="DD319" s="160"/>
      <c r="DE319" s="321"/>
      <c r="DF319" s="321"/>
      <c r="DG319" s="54"/>
      <c r="DH319" s="54"/>
      <c r="DI319" s="54"/>
      <c r="DJ319" s="321"/>
      <c r="DK319" s="321"/>
      <c r="DL319" s="54"/>
      <c r="DM319" s="321"/>
      <c r="DN319" s="160"/>
      <c r="DO319" s="321"/>
      <c r="DP319" s="963"/>
      <c r="DQ319" s="902"/>
      <c r="DR319" s="503"/>
      <c r="DS319" s="521"/>
      <c r="DT319" s="88"/>
      <c r="DU319" s="168"/>
      <c r="DV319" s="168"/>
      <c r="DW319" s="168"/>
      <c r="DX319" s="168"/>
      <c r="DY319" s="168"/>
      <c r="DZ319" s="168"/>
      <c r="EA319" s="359" t="str">
        <f t="shared" si="200"/>
        <v>285</v>
      </c>
      <c r="EB319" s="359">
        <v>285</v>
      </c>
      <c r="EC319" s="88"/>
      <c r="ED319" s="88"/>
      <c r="EE319" s="88"/>
      <c r="EF319" s="186" t="s">
        <v>3849</v>
      </c>
      <c r="EG319" s="186" t="s">
        <v>3723</v>
      </c>
      <c r="EH319" s="186" t="s">
        <v>3776</v>
      </c>
      <c r="EI319" s="186" t="s">
        <v>5121</v>
      </c>
      <c r="EJ319" s="186">
        <v>44</v>
      </c>
      <c r="EK319" s="186" t="s">
        <v>5122</v>
      </c>
      <c r="EL319" s="186" t="s">
        <v>5081</v>
      </c>
      <c r="EM319" s="173">
        <v>10553</v>
      </c>
      <c r="EN319" s="173">
        <v>0</v>
      </c>
      <c r="EO319" s="173">
        <v>0</v>
      </c>
      <c r="EP319" s="950" t="s">
        <v>3808</v>
      </c>
      <c r="EQ319" s="201" t="s">
        <v>6086</v>
      </c>
      <c r="ER319" s="182" t="s">
        <v>6137</v>
      </c>
      <c r="ES319" s="201"/>
      <c r="ET319" s="108"/>
      <c r="EU319" s="182" t="str">
        <f t="shared" si="201"/>
        <v>Helmut Münchehofe GmbH, DE_197887225_sinv.pdf</v>
      </c>
    </row>
    <row r="320" spans="1:172" ht="89.25">
      <c r="A320" s="1010" t="s">
        <v>3724</v>
      </c>
      <c r="B320" s="694" t="s">
        <v>4824</v>
      </c>
      <c r="C320" s="423" t="s">
        <v>898</v>
      </c>
      <c r="D320" s="201" t="s">
        <v>3751</v>
      </c>
      <c r="E320" s="190" t="s">
        <v>3777</v>
      </c>
      <c r="F320" s="258" t="s">
        <v>899</v>
      </c>
      <c r="G320" s="258"/>
      <c r="H320" s="258"/>
      <c r="I320" s="258"/>
      <c r="J320" s="190" t="s">
        <v>3863</v>
      </c>
      <c r="K320" s="190" t="s">
        <v>3805</v>
      </c>
      <c r="L320" s="571" t="s">
        <v>3831</v>
      </c>
      <c r="M320" s="201"/>
      <c r="N320" s="847"/>
      <c r="O320" s="190"/>
      <c r="P320" s="126">
        <v>8</v>
      </c>
      <c r="Q320" s="539">
        <v>100</v>
      </c>
      <c r="R320" s="540">
        <v>1000</v>
      </c>
      <c r="S320" s="341"/>
      <c r="T320" s="100"/>
      <c r="U320" s="100"/>
      <c r="V320" s="425">
        <v>0</v>
      </c>
      <c r="W320" s="425">
        <v>0</v>
      </c>
      <c r="X320" s="919">
        <v>0.72</v>
      </c>
      <c r="Y320" s="425">
        <v>2.5</v>
      </c>
      <c r="Z320" s="101"/>
      <c r="AA320" s="101"/>
      <c r="AB320" s="188" t="s">
        <v>4402</v>
      </c>
      <c r="AC320" s="13" t="s">
        <v>898</v>
      </c>
      <c r="AD320" s="811" t="s">
        <v>5691</v>
      </c>
      <c r="AE320" s="723">
        <v>43082</v>
      </c>
      <c r="AG320" s="419"/>
      <c r="AH320" s="927" t="s">
        <v>896</v>
      </c>
      <c r="AI320" s="63" t="s">
        <v>5763</v>
      </c>
      <c r="AJ320" s="63" t="str">
        <f t="shared" si="203"/>
        <v>NO</v>
      </c>
      <c r="AK320" s="64" t="str">
        <f>VLOOKUP(X320,aux!$G$1:$I$22,2,FALSE)</f>
        <v>zero point seven two</v>
      </c>
      <c r="AL320" s="64" t="str">
        <f>VLOOKUP(X320,aux!$G$1:$J$22,4,FALSE)</f>
        <v>null komma sieben zwei</v>
      </c>
      <c r="AM320" s="214">
        <f t="shared" si="182"/>
        <v>72</v>
      </c>
      <c r="AN320" s="214" t="str">
        <f>IF(INT(AM320)=AM320,EnglishNumber(AM320), _xlfn.CONCAT(EnglishNumber(INT(AM320)), " point ", EnglishNumber(ROUND(INT((AM320 - INT(AM320)) * 10),  0)), " ", EnglishNumber(ROUND((AM320 - INT(AM320))*100 - (INT((AM320-INT(AM320))*10)*10), 0))))</f>
        <v>seventy-two</v>
      </c>
      <c r="AO320" s="214" t="str">
        <f>IF(INT(AM320)=AM320,FctZahl_In_Worten(AM320), _xlfn.CONCAT(FctZahl_In_Worten(INT(AM320)), " komma ", FctZahl_In_Worten(ROUND(INT((AM320 - INT(AM320)) * 10),  0)), " ", FctZahl_In_Worten(ROUND((AM320 - INT(AM320))*100 - (INT((AM320-INT(AM320))*10)*10), 0))))</f>
        <v>zweiundsiebzig</v>
      </c>
      <c r="AP320" s="64" t="str">
        <f>EnglishNumber(Q320)</f>
        <v>one hundred</v>
      </c>
      <c r="AQ320" s="64" t="str">
        <f>FctZahl_In_Worten(Q320)</f>
        <v>einhundert</v>
      </c>
      <c r="AR320" s="64" t="str">
        <f>FctZahl_In_Worten(R320)</f>
        <v>eintausend</v>
      </c>
      <c r="AS320" s="64" t="str">
        <f>EnglishNumber(V320)</f>
        <v>zero</v>
      </c>
      <c r="AT320" s="64" t="str">
        <f>EnglishNumber(W320)</f>
        <v>zero</v>
      </c>
      <c r="AU320" s="64" t="str">
        <f t="shared" si="183"/>
        <v>For</v>
      </c>
      <c r="AV320" s="49" t="str">
        <f t="shared" si="216"/>
        <v>Jörg Alldinger, Geschäftsführer</v>
      </c>
      <c r="AW320" s="65" t="str">
        <f t="shared" si="184"/>
        <v>DE_252731025_CPA_EN</v>
      </c>
      <c r="AX320" s="65" t="str">
        <f t="shared" si="185"/>
        <v>DE_252731025_DoT_EN</v>
      </c>
      <c r="AY320" s="65" t="str">
        <f t="shared" si="186"/>
        <v>DE_252731025_Dis_EN</v>
      </c>
      <c r="AZ320" s="65" t="str">
        <f t="shared" si="187"/>
        <v>DE_252731025_CPA_DE</v>
      </c>
      <c r="BA320" s="65" t="str">
        <f t="shared" si="188"/>
        <v>DE_252731025_DoT_DE</v>
      </c>
      <c r="BB320" s="65" t="str">
        <f t="shared" si="189"/>
        <v>DE_252731025_CPA_ES</v>
      </c>
      <c r="BC320" s="215" t="str">
        <f t="shared" si="190"/>
        <v>DE_252731025_DoT_ES</v>
      </c>
      <c r="BD320" s="65" t="str">
        <f t="shared" si="191"/>
        <v>Herbert van der Hamm Fruchthandelsges mbH</v>
      </c>
      <c r="BE320" s="64" t="str">
        <f>VLOOKUP(C320,aux!$A$1:$B$260,2,FALSE)</f>
        <v>Germany</v>
      </c>
      <c r="BF320" s="64" t="str">
        <f>VLOOKUP(C320,aux!$A$1:$C$260,3,FALSE)</f>
        <v>Deutschland</v>
      </c>
      <c r="BG320" s="66" t="str">
        <f t="shared" si="192"/>
        <v>represented by  Jörg Alldinger, Geschäftsführer</v>
      </c>
      <c r="BH320" s="66" t="str">
        <f t="shared" si="204"/>
        <v>representado por Jörg Alldinger, Geschäftsführer</v>
      </c>
      <c r="BI320" s="119">
        <f t="shared" si="215"/>
        <v>1</v>
      </c>
      <c r="BJ320" s="119" t="str">
        <f t="shared" si="213"/>
        <v/>
      </c>
      <c r="BK320" s="119" t="str">
        <f t="shared" si="214"/>
        <v/>
      </c>
      <c r="BL320" s="66" t="str">
        <f t="shared" si="205"/>
        <v/>
      </c>
      <c r="BM320" s="66" t="str">
        <f t="shared" si="206"/>
        <v/>
      </c>
      <c r="BN320" s="66" t="str">
        <f t="shared" si="207"/>
        <v/>
      </c>
      <c r="BO320" s="66" t="str">
        <f t="shared" si="208"/>
        <v/>
      </c>
      <c r="BP320" s="216" t="str">
        <f>VLOOKUP(X320,aux!$G$1:$I$22,3,FALSE)</f>
        <v>cero coma siete dos</v>
      </c>
      <c r="BQ320" s="66" t="str">
        <f t="shared" si="209"/>
        <v>Por</v>
      </c>
      <c r="BR320" s="66" t="str">
        <f>VLOOKUP(C320,aux!$D$1:$E$307,2,FALSE)</f>
        <v>Alemania</v>
      </c>
      <c r="BS320" s="66" t="str">
        <f t="shared" si="210"/>
        <v>Ciento</v>
      </c>
      <c r="BT320" s="66" t="str">
        <f t="shared" si="211"/>
        <v>Cero</v>
      </c>
      <c r="BU320" s="66" t="str">
        <f t="shared" si="212"/>
        <v>Cero</v>
      </c>
      <c r="BV320" s="137"/>
      <c r="BW320" s="51"/>
      <c r="BX320" s="315"/>
      <c r="BY320" s="148"/>
      <c r="BZ320" s="315"/>
      <c r="CA320" s="1112"/>
      <c r="CB320" s="805">
        <v>43059</v>
      </c>
      <c r="CC320" s="805">
        <v>43063</v>
      </c>
      <c r="CD320" s="806"/>
      <c r="CE320" s="805">
        <v>43063</v>
      </c>
      <c r="CF320" s="806"/>
      <c r="CG320" s="805">
        <v>43076</v>
      </c>
      <c r="CH320" s="497"/>
      <c r="CI320" s="155"/>
      <c r="CJ320" s="54"/>
      <c r="CK320" s="54"/>
      <c r="CL320" s="102" t="str">
        <f t="shared" si="194"/>
        <v>Herbert van der Hamm Fruchthandelsges mbH_ DE_252731025_DOT_DE_2sig</v>
      </c>
      <c r="CM320" s="102" t="str">
        <f t="shared" si="195"/>
        <v>Herbert van der Hamm Fruchthandelsges mbH_DE_252731025_CPA_DE_2sig</v>
      </c>
      <c r="CN320" s="102" t="str">
        <f t="shared" si="196"/>
        <v>Herbert van der Hamm Fruchthandelsges mbH_ DE_252731025_DOT_DE_2sig_stamped</v>
      </c>
      <c r="CO320" s="102" t="str">
        <f t="shared" si="197"/>
        <v>Herbert van der Hamm Fruchthandelsges mbH_DE_252731025_DOT_DE_o</v>
      </c>
      <c r="CP320" s="102" t="str">
        <f t="shared" si="198"/>
        <v>Herbert van der Hamm Fruchthandelsges mbH_DE_252731025_DOT_DE_o_stamped</v>
      </c>
      <c r="CQ320" s="102" t="str">
        <f t="shared" si="199"/>
        <v>Herbert van der Hamm Fruchthandelsges mbH_DE_252731025_powers</v>
      </c>
      <c r="CR320" s="54"/>
      <c r="CS320" s="54"/>
      <c r="CT320" s="54"/>
      <c r="CU320" s="148">
        <f t="shared" ref="CU320:CU383" si="217">CE320-CC320</f>
        <v>0</v>
      </c>
      <c r="CV320" s="54"/>
      <c r="CW320" s="54"/>
      <c r="CX320" s="124"/>
      <c r="CY320" s="160"/>
      <c r="CZ320" s="160"/>
      <c r="DA320" s="321"/>
      <c r="DB320" s="321"/>
      <c r="DC320" s="160"/>
      <c r="DD320" s="160"/>
      <c r="DE320" s="321"/>
      <c r="DF320" s="321"/>
      <c r="DG320" s="54"/>
      <c r="DH320" s="54"/>
      <c r="DI320" s="54"/>
      <c r="DJ320" s="321"/>
      <c r="DK320" s="321"/>
      <c r="DL320" s="54"/>
      <c r="DM320" s="321"/>
      <c r="DN320" s="160"/>
      <c r="DO320" s="321"/>
      <c r="DP320" s="963"/>
      <c r="DQ320" s="902"/>
      <c r="DR320" s="503"/>
      <c r="DS320" s="521"/>
      <c r="DT320" s="88"/>
      <c r="DU320" s="168"/>
      <c r="DV320" s="168"/>
      <c r="DW320" s="168"/>
      <c r="DX320" s="168"/>
      <c r="DY320" s="168"/>
      <c r="DZ320" s="168"/>
      <c r="EA320" s="359" t="str">
        <f t="shared" si="200"/>
        <v>286</v>
      </c>
      <c r="EB320" s="359">
        <v>286</v>
      </c>
      <c r="EC320" s="88"/>
      <c r="ED320" s="88"/>
      <c r="EE320" s="88"/>
      <c r="EF320" s="186" t="s">
        <v>3849</v>
      </c>
      <c r="EG320" s="186" t="s">
        <v>3724</v>
      </c>
      <c r="EH320" s="186" t="s">
        <v>5060</v>
      </c>
      <c r="EI320" s="186" t="s">
        <v>5123</v>
      </c>
      <c r="EJ320" s="186" t="s">
        <v>3391</v>
      </c>
      <c r="EK320" s="186">
        <v>0</v>
      </c>
      <c r="EL320" s="186" t="s">
        <v>5124</v>
      </c>
      <c r="EM320" s="173">
        <v>68165</v>
      </c>
      <c r="EN320" s="173">
        <v>0</v>
      </c>
      <c r="EO320" s="173">
        <v>0</v>
      </c>
      <c r="EP320" s="950" t="s">
        <v>3805</v>
      </c>
      <c r="EQ320" s="201" t="s">
        <v>6086</v>
      </c>
      <c r="ER320" s="201" t="s">
        <v>6115</v>
      </c>
      <c r="ES320" s="201"/>
      <c r="ET320" s="108"/>
      <c r="EU320" s="182" t="str">
        <f t="shared" si="201"/>
        <v>Herbert van der Hamm Fruchthandelsges. mbH, DE_252731025_sinv.pdf</v>
      </c>
    </row>
    <row r="321" spans="1:172" ht="84">
      <c r="A321" s="1005" t="s">
        <v>3990</v>
      </c>
      <c r="B321" s="638" t="s">
        <v>4868</v>
      </c>
      <c r="C321" s="338" t="s">
        <v>898</v>
      </c>
      <c r="D321" s="182" t="s">
        <v>3991</v>
      </c>
      <c r="E321" s="186" t="s">
        <v>6161</v>
      </c>
      <c r="F321" s="182" t="s">
        <v>6221</v>
      </c>
      <c r="G321" s="182"/>
      <c r="H321" s="182"/>
      <c r="I321" s="182"/>
      <c r="J321" s="191" t="s">
        <v>4208</v>
      </c>
      <c r="K321" s="182" t="s">
        <v>3992</v>
      </c>
      <c r="L321" s="571" t="s">
        <v>3993</v>
      </c>
      <c r="M321" s="199"/>
      <c r="N321" s="847"/>
      <c r="O321" s="191"/>
      <c r="P321" s="261">
        <v>2</v>
      </c>
      <c r="Q321" s="539">
        <v>100</v>
      </c>
      <c r="R321" s="540">
        <v>400</v>
      </c>
      <c r="S321" s="338"/>
      <c r="T321" s="54"/>
      <c r="U321" s="54"/>
      <c r="V321" s="338">
        <v>0</v>
      </c>
      <c r="W321" s="338">
        <v>0</v>
      </c>
      <c r="X321" s="919">
        <v>0.72</v>
      </c>
      <c r="Y321" s="338">
        <v>0</v>
      </c>
      <c r="Z321" s="54"/>
      <c r="AA321" s="54"/>
      <c r="AB321" s="188" t="s">
        <v>4402</v>
      </c>
      <c r="AC321" s="13" t="s">
        <v>898</v>
      </c>
      <c r="AD321" s="811" t="s">
        <v>5691</v>
      </c>
      <c r="AE321" s="723">
        <v>43082</v>
      </c>
      <c r="AG321" s="419"/>
      <c r="AH321" s="927" t="s">
        <v>896</v>
      </c>
      <c r="AI321" s="63" t="s">
        <v>5763</v>
      </c>
      <c r="AJ321" s="63" t="str">
        <f t="shared" si="203"/>
        <v>NO</v>
      </c>
      <c r="AK321" s="64" t="str">
        <f>VLOOKUP(X321,aux!$G$1:$I$22,2,FALSE)</f>
        <v>zero point seven two</v>
      </c>
      <c r="AL321" s="64" t="str">
        <f>VLOOKUP(X321,aux!$G$1:$J$22,4,FALSE)</f>
        <v>null komma sieben zwei</v>
      </c>
      <c r="AM321" s="214">
        <f t="shared" si="182"/>
        <v>72</v>
      </c>
      <c r="AN321" s="214" t="str">
        <f>IF(INT(AM321)=AM321,EnglishNumber(AM321), _xlfn.CONCAT(EnglishNumber(INT(AM321)), " point ", EnglishNumber(ROUND(INT((AM321 - INT(AM321)) * 10),  0)), " ", EnglishNumber(ROUND((AM321 - INT(AM321))*100 - (INT((AM321-INT(AM321))*10)*10), 0))))</f>
        <v>seventy-two</v>
      </c>
      <c r="AO321" s="214" t="str">
        <f>IF(INT(AM321)=AM321,FctZahl_In_Worten(AM321), _xlfn.CONCAT(FctZahl_In_Worten(INT(AM321)), " komma ", FctZahl_In_Worten(ROUND(INT((AM321 - INT(AM321)) * 10),  0)), " ", FctZahl_In_Worten(ROUND((AM321 - INT(AM321))*100 - (INT((AM321-INT(AM321))*10)*10), 0))))</f>
        <v>zweiundsiebzig</v>
      </c>
      <c r="AP321" s="64" t="str">
        <f>EnglishNumber(Q321)</f>
        <v>one hundred</v>
      </c>
      <c r="AQ321" s="64" t="str">
        <f>FctZahl_In_Worten(Q321)</f>
        <v>einhundert</v>
      </c>
      <c r="AR321" s="64" t="str">
        <f>FctZahl_In_Worten(R321)</f>
        <v>vierhundert</v>
      </c>
      <c r="AS321" s="64" t="str">
        <f>EnglishNumber(V321)</f>
        <v>zero</v>
      </c>
      <c r="AT321" s="64" t="str">
        <f>EnglishNumber(W321)</f>
        <v>zero</v>
      </c>
      <c r="AU321" s="64" t="str">
        <f t="shared" si="183"/>
        <v>For</v>
      </c>
      <c r="AV321" s="49" t="str">
        <f t="shared" si="216"/>
        <v>Hans-Hermann Metzger, Geschäftsführer ihrer Komplementärin, die Metzger Verwaltungs-GmbH</v>
      </c>
      <c r="AW321" s="65" t="str">
        <f t="shared" si="184"/>
        <v>DE_145355271_CPA_EN</v>
      </c>
      <c r="AX321" s="65" t="str">
        <f t="shared" si="185"/>
        <v>DE_145355271_DoT_EN</v>
      </c>
      <c r="AY321" s="65" t="str">
        <f t="shared" si="186"/>
        <v>DE_145355271_Dis_EN</v>
      </c>
      <c r="AZ321" s="65" t="str">
        <f t="shared" si="187"/>
        <v>DE_145355271_CPA_DE</v>
      </c>
      <c r="BA321" s="65" t="str">
        <f t="shared" si="188"/>
        <v>DE_145355271_DoT_DE</v>
      </c>
      <c r="BB321" s="65" t="str">
        <f t="shared" si="189"/>
        <v>DE_145355271_CPA_ES</v>
      </c>
      <c r="BC321" s="215" t="str">
        <f t="shared" si="190"/>
        <v>DE_145355271_DoT_ES</v>
      </c>
      <c r="BD321" s="65" t="str">
        <f t="shared" si="191"/>
        <v>Hermann Metzger GmbH + Co</v>
      </c>
      <c r="BE321" s="64" t="str">
        <f>VLOOKUP(C321,aux!$A$1:$B$260,2,FALSE)</f>
        <v>Germany</v>
      </c>
      <c r="BF321" s="64" t="str">
        <f>VLOOKUP(C321,aux!$A$1:$C$260,3,FALSE)</f>
        <v>Deutschland</v>
      </c>
      <c r="BG321" s="66" t="str">
        <f t="shared" si="192"/>
        <v>represented by  Hans-Hermann Metzger, Geschäftsführer ihrer Komplementärin, die Metzger Verwaltungs-GmbH</v>
      </c>
      <c r="BH321" s="66" t="str">
        <f t="shared" si="204"/>
        <v>representado por Hans-Hermann Metzger, Geschäftsführer ihrer Komplementärin, die Metzger Verwaltungs-GmbH</v>
      </c>
      <c r="BI321" s="119">
        <f t="shared" si="215"/>
        <v>1</v>
      </c>
      <c r="BJ321" s="119" t="str">
        <f t="shared" si="213"/>
        <v/>
      </c>
      <c r="BK321" s="119" t="str">
        <f t="shared" si="214"/>
        <v/>
      </c>
      <c r="BL321" s="66" t="str">
        <f t="shared" si="205"/>
        <v/>
      </c>
      <c r="BM321" s="66" t="str">
        <f t="shared" si="206"/>
        <v/>
      </c>
      <c r="BN321" s="66" t="str">
        <f t="shared" si="207"/>
        <v/>
      </c>
      <c r="BO321" s="66" t="str">
        <f t="shared" si="208"/>
        <v/>
      </c>
      <c r="BP321" s="216" t="str">
        <f>VLOOKUP(X321,aux!$G$1:$I$22,3,FALSE)</f>
        <v>cero coma siete dos</v>
      </c>
      <c r="BQ321" s="66" t="str">
        <f t="shared" si="209"/>
        <v>Por</v>
      </c>
      <c r="BR321" s="66" t="str">
        <f>VLOOKUP(C321,aux!$D$1:$E$307,2,FALSE)</f>
        <v>Alemania</v>
      </c>
      <c r="BS321" s="66" t="str">
        <f t="shared" si="210"/>
        <v>Ciento</v>
      </c>
      <c r="BT321" s="66" t="str">
        <f t="shared" si="211"/>
        <v>Cero</v>
      </c>
      <c r="BU321" s="66" t="str">
        <f t="shared" si="212"/>
        <v>Cero</v>
      </c>
      <c r="BV321" s="137"/>
      <c r="BW321" s="51"/>
      <c r="BX321" s="315"/>
      <c r="BY321" s="148"/>
      <c r="BZ321" s="315"/>
      <c r="CA321" s="1112"/>
      <c r="CB321" s="805">
        <v>43059</v>
      </c>
      <c r="CC321" s="805">
        <v>43062</v>
      </c>
      <c r="CD321" s="434"/>
      <c r="CE321" s="805">
        <v>43062</v>
      </c>
      <c r="CF321" s="434"/>
      <c r="CG321" s="805">
        <v>43076</v>
      </c>
      <c r="CH321" s="497"/>
      <c r="CI321" s="155"/>
      <c r="CJ321" s="54"/>
      <c r="CK321" s="54"/>
      <c r="CL321" s="102" t="str">
        <f t="shared" si="194"/>
        <v>Hermann Metzger GmbH + Co_ DE_145355271_DOT_DE_2sig</v>
      </c>
      <c r="CM321" s="102" t="str">
        <f t="shared" si="195"/>
        <v>Hermann Metzger GmbH + Co_DE_145355271_CPA_DE_2sig</v>
      </c>
      <c r="CN321" s="102" t="str">
        <f t="shared" si="196"/>
        <v>Hermann Metzger GmbH + Co_ DE_145355271_DOT_DE_2sig_stamped</v>
      </c>
      <c r="CO321" s="102" t="str">
        <f t="shared" si="197"/>
        <v>Hermann Metzger GmbH + Co_DE_145355271_DOT_DE_o</v>
      </c>
      <c r="CP321" s="102" t="str">
        <f t="shared" si="198"/>
        <v>Hermann Metzger GmbH + Co_DE_145355271_DOT_DE_o_stamped</v>
      </c>
      <c r="CQ321" s="102" t="str">
        <f t="shared" si="199"/>
        <v>Hermann Metzger GmbH + Co_DE_145355271_powers</v>
      </c>
      <c r="CR321" s="54"/>
      <c r="CS321" s="54"/>
      <c r="CT321" s="54"/>
      <c r="CU321" s="148">
        <f t="shared" si="217"/>
        <v>0</v>
      </c>
      <c r="CV321" s="54"/>
      <c r="CW321" s="54"/>
      <c r="CX321" s="124"/>
      <c r="CY321" s="160"/>
      <c r="CZ321" s="160"/>
      <c r="DA321" s="321"/>
      <c r="DB321" s="321"/>
      <c r="DC321" s="160"/>
      <c r="DD321" s="160"/>
      <c r="DE321" s="321"/>
      <c r="DF321" s="321"/>
      <c r="DG321" s="54"/>
      <c r="DH321" s="54"/>
      <c r="DI321" s="54"/>
      <c r="DJ321" s="321"/>
      <c r="DK321" s="321"/>
      <c r="DL321" s="54"/>
      <c r="DM321" s="321"/>
      <c r="DN321" s="160"/>
      <c r="DO321" s="321"/>
      <c r="DP321" s="963"/>
      <c r="DQ321" s="902"/>
      <c r="DR321" s="503"/>
      <c r="DS321" s="521"/>
      <c r="DT321" s="88"/>
      <c r="DU321" s="168"/>
      <c r="DV321" s="363" t="s">
        <v>6220</v>
      </c>
      <c r="DW321" s="185" t="s">
        <v>5468</v>
      </c>
      <c r="DX321" s="168"/>
      <c r="DY321" s="168"/>
      <c r="DZ321" s="168"/>
      <c r="EA321" s="359" t="str">
        <f t="shared" si="200"/>
        <v>287</v>
      </c>
      <c r="EB321" s="359">
        <v>287</v>
      </c>
      <c r="EC321" s="88"/>
      <c r="ED321" s="88"/>
      <c r="EE321" s="88"/>
      <c r="EF321" s="186" t="s">
        <v>4264</v>
      </c>
      <c r="EG321" s="186" t="s">
        <v>3990</v>
      </c>
      <c r="EH321" s="186" t="s">
        <v>5125</v>
      </c>
      <c r="EI321" s="186" t="s">
        <v>5126</v>
      </c>
      <c r="EJ321" s="186">
        <v>36</v>
      </c>
      <c r="EK321" s="186">
        <v>0</v>
      </c>
      <c r="EL321" s="186" t="s">
        <v>5127</v>
      </c>
      <c r="EM321" s="173">
        <v>73207</v>
      </c>
      <c r="EN321" s="173">
        <v>0</v>
      </c>
      <c r="EO321" s="173">
        <v>0</v>
      </c>
      <c r="EP321" s="950" t="s">
        <v>3992</v>
      </c>
      <c r="EQ321" s="258" t="s">
        <v>6099</v>
      </c>
      <c r="ER321" s="258" t="s">
        <v>6137</v>
      </c>
      <c r="ES321" s="258"/>
      <c r="ET321" s="108"/>
      <c r="EU321" s="182" t="str">
        <f t="shared" si="201"/>
        <v>Hermann Metzger GmbH + Co, DE_145355271_sinv.pdf</v>
      </c>
    </row>
    <row r="322" spans="1:172" s="169" customFormat="1" ht="72">
      <c r="A322" s="1010" t="s">
        <v>3418</v>
      </c>
      <c r="B322" s="694" t="s">
        <v>4807</v>
      </c>
      <c r="C322" s="338" t="s">
        <v>898</v>
      </c>
      <c r="D322" s="201" t="s">
        <v>3459</v>
      </c>
      <c r="E322" s="190" t="s">
        <v>3501</v>
      </c>
      <c r="F322" s="258" t="s">
        <v>3704</v>
      </c>
      <c r="G322" s="258"/>
      <c r="H322" s="258"/>
      <c r="I322" s="258"/>
      <c r="J322" s="182"/>
      <c r="K322" s="190" t="s">
        <v>3606</v>
      </c>
      <c r="L322" s="571" t="s">
        <v>3681</v>
      </c>
      <c r="M322" s="201"/>
      <c r="N322" s="849"/>
      <c r="O322" s="182"/>
      <c r="P322" s="126">
        <v>69</v>
      </c>
      <c r="Q322" s="539">
        <v>300</v>
      </c>
      <c r="R322" s="540">
        <v>6000</v>
      </c>
      <c r="S322" s="338"/>
      <c r="T322" s="100"/>
      <c r="U322" s="100"/>
      <c r="V322" s="425">
        <v>0</v>
      </c>
      <c r="W322" s="425">
        <v>0</v>
      </c>
      <c r="X322" s="919">
        <v>0.72</v>
      </c>
      <c r="Y322" s="922">
        <v>2.5</v>
      </c>
      <c r="Z322" s="101"/>
      <c r="AA322" s="101"/>
      <c r="AB322" s="188" t="s">
        <v>4402</v>
      </c>
      <c r="AC322" s="13" t="s">
        <v>898</v>
      </c>
      <c r="AD322" s="811" t="s">
        <v>5691</v>
      </c>
      <c r="AE322" s="723">
        <v>43082</v>
      </c>
      <c r="AF322" s="182"/>
      <c r="AG322" s="419"/>
      <c r="AH322" s="927" t="s">
        <v>896</v>
      </c>
      <c r="AI322" s="63" t="s">
        <v>5763</v>
      </c>
      <c r="AJ322" s="63" t="str">
        <f t="shared" si="203"/>
        <v>NO</v>
      </c>
      <c r="AK322" s="64" t="str">
        <f>VLOOKUP(X322,aux!$G$1:$I$22,2,FALSE)</f>
        <v>zero point seven two</v>
      </c>
      <c r="AL322" s="64" t="str">
        <f>VLOOKUP(X322,aux!$G$1:$J$22,4,FALSE)</f>
        <v>null komma sieben zwei</v>
      </c>
      <c r="AM322" s="214">
        <f t="shared" ref="AM322:AM385" si="218">_xlfn.NUMBERVALUE(X322)*100</f>
        <v>72</v>
      </c>
      <c r="AN322" s="214" t="str">
        <f>IF(INT(AM322)=AM322,EnglishNumber(AM322), _xlfn.CONCAT(EnglishNumber(INT(AM322)), " point ", EnglishNumber(ROUND(INT((AM322 - INT(AM322)) * 10),  0)), " ", EnglishNumber(ROUND((AM322 - INT(AM322))*100 - (INT((AM322-INT(AM322))*10)*10), 0))))</f>
        <v>seventy-two</v>
      </c>
      <c r="AO322" s="214" t="str">
        <f>IF(INT(AM322)=AM322,FctZahl_In_Worten(AM322), _xlfn.CONCAT(FctZahl_In_Worten(INT(AM322)), " komma ", FctZahl_In_Worten(ROUND(INT((AM322 - INT(AM322)) * 10),  0)), " ", FctZahl_In_Worten(ROUND((AM322 - INT(AM322))*100 - (INT((AM322-INT(AM322))*10)*10), 0))))</f>
        <v>zweiundsiebzig</v>
      </c>
      <c r="AP322" s="64" t="str">
        <f>EnglishNumber(Q322)</f>
        <v>three hundred</v>
      </c>
      <c r="AQ322" s="64" t="str">
        <f>FctZahl_In_Worten(Q322)</f>
        <v>dreihundert</v>
      </c>
      <c r="AR322" s="64" t="str">
        <f>FctZahl_In_Worten(R322)</f>
        <v>sechstausend</v>
      </c>
      <c r="AS322" s="64" t="str">
        <f>EnglishNumber(V322)</f>
        <v>zero</v>
      </c>
      <c r="AT322" s="64" t="str">
        <f>EnglishNumber(W322)</f>
        <v>zero</v>
      </c>
      <c r="AU322" s="64" t="str">
        <f t="shared" ref="AU322:AU385" si="219">IF(AH322="DNI","","For")</f>
        <v>For</v>
      </c>
      <c r="AV322" s="49" t="str">
        <f t="shared" si="216"/>
        <v>Matthias Heurich, Geschäftsführer ihrer Komplementärin Heurich Beteiligungs GmbH</v>
      </c>
      <c r="AW322" s="65" t="str">
        <f t="shared" ref="AW322:AW385" si="220">CONCATENATE(B322,"_CPA_EN")</f>
        <v>DE_182450271_CPA_EN</v>
      </c>
      <c r="AX322" s="65" t="str">
        <f t="shared" ref="AX322:AX385" si="221">CONCATENATE(B322,"_DoT_EN")</f>
        <v>DE_182450271_DoT_EN</v>
      </c>
      <c r="AY322" s="65" t="str">
        <f t="shared" ref="AY322:AY385" si="222">CONCATENATE(B322,"_Dis_EN")</f>
        <v>DE_182450271_Dis_EN</v>
      </c>
      <c r="AZ322" s="65" t="str">
        <f t="shared" ref="AZ322:AZ385" si="223">CONCATENATE(B322,"_CPA_DE")</f>
        <v>DE_182450271_CPA_DE</v>
      </c>
      <c r="BA322" s="65" t="str">
        <f t="shared" ref="BA322:BA385" si="224">CONCATENATE(B322,"_DoT_DE")</f>
        <v>DE_182450271_DoT_DE</v>
      </c>
      <c r="BB322" s="65" t="str">
        <f t="shared" ref="BB322:BB385" si="225">CONCATENATE(B322,"_CPA_ES")</f>
        <v>DE_182450271_CPA_ES</v>
      </c>
      <c r="BC322" s="215" t="str">
        <f t="shared" ref="BC322:BC385" si="226">CONCATENATE(B322,"_DoT_ES")</f>
        <v>DE_182450271_DoT_ES</v>
      </c>
      <c r="BD322" s="65" t="str">
        <f t="shared" ref="BD322:BD385" si="227">SUBSTITUTE(A322,".","")</f>
        <v>Heurich GmbH &amp; CoKG</v>
      </c>
      <c r="BE322" s="64" t="str">
        <f>VLOOKUP(C322,aux!$A$1:$B$260,2,FALSE)</f>
        <v>Germany</v>
      </c>
      <c r="BF322" s="64" t="str">
        <f>VLOOKUP(C322,aux!$A$1:$C$260,3,FALSE)</f>
        <v>Deutschland</v>
      </c>
      <c r="BG322" s="66" t="str">
        <f t="shared" ref="BG322:BG385" si="228">IF(AH322="DNI","",CONCATENATE("represented by  ", AV322))</f>
        <v>represented by  Matthias Heurich, Geschäftsführer ihrer Komplementärin Heurich Beteiligungs GmbH</v>
      </c>
      <c r="BH322" s="66" t="str">
        <f t="shared" si="204"/>
        <v>representado por Matthias Heurich, Geschäftsführer ihrer Komplementärin Heurich Beteiligungs GmbH</v>
      </c>
      <c r="BI322" s="119">
        <f t="shared" si="215"/>
        <v>1</v>
      </c>
      <c r="BJ322" s="119" t="str">
        <f t="shared" si="213"/>
        <v/>
      </c>
      <c r="BK322" s="119" t="str">
        <f t="shared" si="214"/>
        <v/>
      </c>
      <c r="BL322" s="66" t="str">
        <f t="shared" si="205"/>
        <v/>
      </c>
      <c r="BM322" s="66" t="str">
        <f t="shared" si="206"/>
        <v/>
      </c>
      <c r="BN322" s="66" t="str">
        <f t="shared" si="207"/>
        <v/>
      </c>
      <c r="BO322" s="66" t="str">
        <f t="shared" si="208"/>
        <v/>
      </c>
      <c r="BP322" s="216" t="str">
        <f>VLOOKUP(X322,aux!$G$1:$I$22,3,FALSE)</f>
        <v>cero coma siete dos</v>
      </c>
      <c r="BQ322" s="66" t="str">
        <f t="shared" si="209"/>
        <v>Por</v>
      </c>
      <c r="BR322" s="66" t="str">
        <f>VLOOKUP(C322,aux!$D$1:$E$307,2,FALSE)</f>
        <v>Alemania</v>
      </c>
      <c r="BS322" s="66" t="str">
        <f t="shared" si="210"/>
        <v>Trescientos</v>
      </c>
      <c r="BT322" s="66" t="str">
        <f t="shared" si="211"/>
        <v>Cero</v>
      </c>
      <c r="BU322" s="66" t="str">
        <f t="shared" si="212"/>
        <v>Cero</v>
      </c>
      <c r="BV322" s="137"/>
      <c r="BW322" s="51"/>
      <c r="BX322" s="315"/>
      <c r="BY322" s="148"/>
      <c r="BZ322" s="315"/>
      <c r="CA322" s="1112"/>
      <c r="CB322" s="805">
        <v>43059</v>
      </c>
      <c r="CC322" s="805">
        <v>43066</v>
      </c>
      <c r="CD322" s="806"/>
      <c r="CE322" s="805">
        <v>43066</v>
      </c>
      <c r="CF322" s="806"/>
      <c r="CG322" s="805">
        <v>43076</v>
      </c>
      <c r="CH322" s="497"/>
      <c r="CI322" s="155"/>
      <c r="CJ322" s="54"/>
      <c r="CK322" s="54"/>
      <c r="CL322" s="102" t="str">
        <f t="shared" ref="CL322:CL385" si="229">_xlfn.CONCAT(BD322,"_ ",B322,"_DOT_",AC322,"_2sig")</f>
        <v>Heurich GmbH &amp; CoKG_ DE_182450271_DOT_DE_2sig</v>
      </c>
      <c r="CM322" s="102" t="str">
        <f t="shared" ref="CM322:CM385" si="230">_xlfn.CONCAT(BD322,"_",B322,"_CPA_",AC322,"_2sig")</f>
        <v>Heurich GmbH &amp; CoKG_DE_182450271_CPA_DE_2sig</v>
      </c>
      <c r="CN322" s="102" t="str">
        <f t="shared" ref="CN322:CN385" si="231">_xlfn.CONCAT(CL322,"_stamped")</f>
        <v>Heurich GmbH &amp; CoKG_ DE_182450271_DOT_DE_2sig_stamped</v>
      </c>
      <c r="CO322" s="102" t="str">
        <f t="shared" ref="CO322:CO385" si="232">_xlfn.CONCAT(BD322,"_",B322,"_DOT_",AC322,"_o")</f>
        <v>Heurich GmbH &amp; CoKG_DE_182450271_DOT_DE_o</v>
      </c>
      <c r="CP322" s="102" t="str">
        <f t="shared" ref="CP322:CP385" si="233">_xlfn.CONCAT(CO322,"_stamped")</f>
        <v>Heurich GmbH &amp; CoKG_DE_182450271_DOT_DE_o_stamped</v>
      </c>
      <c r="CQ322" s="102" t="str">
        <f t="shared" ref="CQ322:CQ385" si="234">_xlfn.CONCAT(TRIM(BD322),"_",TRIM(B322),"_powers")</f>
        <v>Heurich GmbH &amp; CoKG_DE_182450271_powers</v>
      </c>
      <c r="CR322" s="54"/>
      <c r="CS322" s="54"/>
      <c r="CT322" s="54"/>
      <c r="CU322" s="148">
        <f t="shared" si="217"/>
        <v>0</v>
      </c>
      <c r="CV322" s="54"/>
      <c r="CW322" s="54"/>
      <c r="CX322" s="154"/>
      <c r="CY322" s="160"/>
      <c r="CZ322" s="160"/>
      <c r="DA322" s="321"/>
      <c r="DB322" s="321"/>
      <c r="DC322" s="160"/>
      <c r="DD322" s="160"/>
      <c r="DE322" s="321"/>
      <c r="DF322" s="321"/>
      <c r="DG322" s="54"/>
      <c r="DH322" s="54"/>
      <c r="DI322" s="54"/>
      <c r="DJ322" s="321"/>
      <c r="DK322" s="321"/>
      <c r="DL322" s="54"/>
      <c r="DM322" s="321"/>
      <c r="DN322" s="160"/>
      <c r="DO322" s="321"/>
      <c r="DP322" s="963"/>
      <c r="DQ322" s="902"/>
      <c r="DR322" s="503"/>
      <c r="DS322" s="521"/>
      <c r="DT322" s="88"/>
      <c r="DU322" s="168"/>
      <c r="DV322" s="168"/>
      <c r="DW322" s="168"/>
      <c r="DX322" s="168"/>
      <c r="DY322" s="168"/>
      <c r="DZ322" s="168"/>
      <c r="EA322" s="359" t="str">
        <f t="shared" ref="EA322:EA365" si="235">CONCATENATE(EB322,EC322)</f>
        <v>288</v>
      </c>
      <c r="EB322" s="359">
        <v>288</v>
      </c>
      <c r="EC322" s="88"/>
      <c r="ED322" s="88"/>
      <c r="EE322" s="88" t="e">
        <f>IF(#REF!=#REF!,"gleich","ungleich")</f>
        <v>#REF!</v>
      </c>
      <c r="EF322" s="186" t="s">
        <v>3435</v>
      </c>
      <c r="EG322" s="186" t="s">
        <v>3418</v>
      </c>
      <c r="EH322" s="186" t="s">
        <v>5128</v>
      </c>
      <c r="EI322" s="186" t="s">
        <v>3603</v>
      </c>
      <c r="EJ322" s="186" t="s">
        <v>3604</v>
      </c>
      <c r="EK322" s="186">
        <v>0</v>
      </c>
      <c r="EL322" s="186" t="s">
        <v>3605</v>
      </c>
      <c r="EM322" s="173">
        <v>36100</v>
      </c>
      <c r="EN322" s="173">
        <v>0</v>
      </c>
      <c r="EO322" s="173">
        <v>0</v>
      </c>
      <c r="EP322" s="950" t="s">
        <v>3606</v>
      </c>
      <c r="EQ322" s="258" t="s">
        <v>6095</v>
      </c>
      <c r="ER322" s="258" t="s">
        <v>6114</v>
      </c>
      <c r="ES322" s="201"/>
      <c r="ET322" s="956"/>
      <c r="EU322" s="182" t="str">
        <f t="shared" ref="EU322:EU385" si="236">CONCATENATE(TRIM(A322),", ",TRIM(B322),"_sinv.pdf")</f>
        <v>Heurich GmbH &amp; Co.KG, DE_182450271_sinv.pdf</v>
      </c>
      <c r="EV322" s="44"/>
      <c r="EW322" s="44"/>
      <c r="EX322" s="44"/>
      <c r="EY322" s="44"/>
      <c r="EZ322" s="44"/>
      <c r="FA322" s="44"/>
      <c r="FB322" s="44"/>
      <c r="FC322" s="44"/>
      <c r="FD322" s="44"/>
      <c r="FE322" s="44"/>
      <c r="FF322" s="44"/>
      <c r="FG322" s="44"/>
      <c r="FH322" s="44"/>
      <c r="FI322" s="44"/>
      <c r="FJ322" s="44"/>
      <c r="FK322" s="44"/>
      <c r="FL322" s="44"/>
      <c r="FM322" s="44"/>
      <c r="FN322" s="44"/>
      <c r="FO322" s="44"/>
      <c r="FP322" s="44"/>
    </row>
    <row r="323" spans="1:172" ht="76.5">
      <c r="A323" s="1028" t="s">
        <v>3994</v>
      </c>
      <c r="B323" s="696" t="s">
        <v>4869</v>
      </c>
      <c r="C323" s="338" t="s">
        <v>898</v>
      </c>
      <c r="D323" s="182" t="s">
        <v>3995</v>
      </c>
      <c r="E323" s="186" t="s">
        <v>3996</v>
      </c>
      <c r="F323" s="182" t="s">
        <v>899</v>
      </c>
      <c r="G323" s="182"/>
      <c r="H323" s="182"/>
      <c r="I323" s="182"/>
      <c r="J323" s="191" t="s">
        <v>4209</v>
      </c>
      <c r="K323" s="182" t="s">
        <v>3998</v>
      </c>
      <c r="L323" s="571" t="s">
        <v>3999</v>
      </c>
      <c r="M323" s="199"/>
      <c r="N323" s="847"/>
      <c r="O323" s="191"/>
      <c r="P323" s="261">
        <v>6</v>
      </c>
      <c r="Q323" s="539">
        <v>100</v>
      </c>
      <c r="R323" s="540">
        <v>1200</v>
      </c>
      <c r="S323" s="338"/>
      <c r="T323" s="54"/>
      <c r="U323" s="54"/>
      <c r="V323" s="338">
        <v>0</v>
      </c>
      <c r="W323" s="338">
        <v>0</v>
      </c>
      <c r="X323" s="919">
        <v>0.72</v>
      </c>
      <c r="Y323" s="338">
        <v>0</v>
      </c>
      <c r="Z323" s="54"/>
      <c r="AA323" s="54"/>
      <c r="AB323" s="188" t="s">
        <v>4402</v>
      </c>
      <c r="AC323" s="13" t="s">
        <v>898</v>
      </c>
      <c r="AD323" s="811" t="s">
        <v>5691</v>
      </c>
      <c r="AE323" s="723">
        <v>43082</v>
      </c>
      <c r="AF323" s="182" t="s">
        <v>6063</v>
      </c>
      <c r="AG323" s="419"/>
      <c r="AH323" s="927" t="s">
        <v>896</v>
      </c>
      <c r="AI323" s="63" t="s">
        <v>5763</v>
      </c>
      <c r="AJ323" s="63" t="str">
        <f t="shared" si="203"/>
        <v>YES</v>
      </c>
      <c r="AK323" s="64" t="str">
        <f>VLOOKUP(X323,aux!$G$1:$I$22,2,FALSE)</f>
        <v>zero point seven two</v>
      </c>
      <c r="AL323" s="64" t="str">
        <f>VLOOKUP(X323,aux!$G$1:$J$22,4,FALSE)</f>
        <v>null komma sieben zwei</v>
      </c>
      <c r="AM323" s="214">
        <f t="shared" si="218"/>
        <v>72</v>
      </c>
      <c r="AN323" s="214" t="str">
        <f>IF(INT(AM323)=AM323,EnglishNumber(AM323), _xlfn.CONCAT(EnglishNumber(INT(AM323)), " point ", EnglishNumber(ROUND(INT((AM323 - INT(AM323)) * 10),  0)), " ", EnglishNumber(ROUND((AM323 - INT(AM323))*100 - (INT((AM323-INT(AM323))*10)*10), 0))))</f>
        <v>seventy-two</v>
      </c>
      <c r="AO323" s="214" t="str">
        <f>IF(INT(AM323)=AM323,FctZahl_In_Worten(AM323), _xlfn.CONCAT(FctZahl_In_Worten(INT(AM323)), " komma ", FctZahl_In_Worten(ROUND(INT((AM323 - INT(AM323)) * 10),  0)), " ", FctZahl_In_Worten(ROUND((AM323 - INT(AM323))*100 - (INT((AM323-INT(AM323))*10)*10), 0))))</f>
        <v>zweiundsiebzig</v>
      </c>
      <c r="AP323" s="64" t="str">
        <f>EnglishNumber(Q323)</f>
        <v>one hundred</v>
      </c>
      <c r="AQ323" s="64" t="str">
        <f>FctZahl_In_Worten(Q323)</f>
        <v>einhundert</v>
      </c>
      <c r="AR323" s="64" t="str">
        <f>FctZahl_In_Worten(R323)</f>
        <v>eintausendzweihundert</v>
      </c>
      <c r="AS323" s="64" t="str">
        <f>EnglishNumber(V323)</f>
        <v>zero</v>
      </c>
      <c r="AT323" s="64" t="str">
        <f>EnglishNumber(W323)</f>
        <v>zero</v>
      </c>
      <c r="AU323" s="64" t="str">
        <f t="shared" si="219"/>
        <v>For</v>
      </c>
      <c r="AV323" s="49" t="e">
        <f>IF(AH323="DNI","",IF((COUNTA(E323,DX323))=1,CONCATENATE(E323,", ",F323),IF(COUNTA(E323,DX323)=2,CONCATENATE(E323,", ",F323," and ",DX323,", ",#REF!),"Error, there is a problem with representatives or their titles")))</f>
        <v>#REF!</v>
      </c>
      <c r="AW323" s="65" t="str">
        <f t="shared" si="220"/>
        <v>DE_206318735_CPA_EN</v>
      </c>
      <c r="AX323" s="65" t="str">
        <f t="shared" si="221"/>
        <v>DE_206318735_DoT_EN</v>
      </c>
      <c r="AY323" s="65" t="str">
        <f t="shared" si="222"/>
        <v>DE_206318735_Dis_EN</v>
      </c>
      <c r="AZ323" s="65" t="str">
        <f t="shared" si="223"/>
        <v>DE_206318735_CPA_DE</v>
      </c>
      <c r="BA323" s="65" t="str">
        <f t="shared" si="224"/>
        <v>DE_206318735_DoT_DE</v>
      </c>
      <c r="BB323" s="65" t="str">
        <f t="shared" si="225"/>
        <v>DE_206318735_CPA_ES</v>
      </c>
      <c r="BC323" s="215" t="str">
        <f t="shared" si="226"/>
        <v>DE_206318735_DoT_ES</v>
      </c>
      <c r="BD323" s="65" t="str">
        <f t="shared" si="227"/>
        <v>Holz Disselnmeyer KG</v>
      </c>
      <c r="BE323" s="64" t="str">
        <f>VLOOKUP(C323,aux!$A$1:$B$260,2,FALSE)</f>
        <v>Germany</v>
      </c>
      <c r="BF323" s="64" t="str">
        <f>VLOOKUP(C323,aux!$A$1:$C$260,3,FALSE)</f>
        <v>Deutschland</v>
      </c>
      <c r="BG323" s="66" t="e">
        <f t="shared" si="228"/>
        <v>#REF!</v>
      </c>
      <c r="BH323" s="66" t="e">
        <f t="shared" si="204"/>
        <v>#REF!</v>
      </c>
      <c r="BI323" s="119">
        <f>COUNTA(F323,DX323)</f>
        <v>2</v>
      </c>
      <c r="BJ323" s="119" t="e">
        <f>IF(#REF!="","","and its")</f>
        <v>#REF!</v>
      </c>
      <c r="BK323" s="119" t="str">
        <f t="shared" ref="BK323:BK333" si="237">IF(I323="","","and its")</f>
        <v/>
      </c>
      <c r="BL323" s="66" t="e">
        <f>IF(#REF!="","","und")</f>
        <v>#REF!</v>
      </c>
      <c r="BM323" s="66" t="str">
        <f t="shared" ref="BM323:BM348" si="238">IF(I323="","","und")</f>
        <v/>
      </c>
      <c r="BN323" s="66" t="e">
        <f>IF(#REF!="","","y su")</f>
        <v>#REF!</v>
      </c>
      <c r="BO323" s="66" t="str">
        <f t="shared" ref="BO323:BO386" si="239">IF(I323="","","y su")</f>
        <v/>
      </c>
      <c r="BP323" s="216" t="str">
        <f>VLOOKUP(X323,aux!$G$1:$I$22,3,FALSE)</f>
        <v>cero coma siete dos</v>
      </c>
      <c r="BQ323" s="66" t="str">
        <f t="shared" si="209"/>
        <v>Por</v>
      </c>
      <c r="BR323" s="66" t="str">
        <f>VLOOKUP(C323,aux!$D$1:$E$307,2,FALSE)</f>
        <v>Alemania</v>
      </c>
      <c r="BS323" s="66" t="str">
        <f t="shared" si="210"/>
        <v>Ciento</v>
      </c>
      <c r="BT323" s="66" t="str">
        <f t="shared" si="211"/>
        <v>Cero</v>
      </c>
      <c r="BU323" s="66" t="str">
        <f t="shared" si="212"/>
        <v>Cero</v>
      </c>
      <c r="BV323" s="137"/>
      <c r="BW323" s="51"/>
      <c r="BX323" s="315"/>
      <c r="BY323" s="148"/>
      <c r="BZ323" s="315"/>
      <c r="CA323" s="1112"/>
      <c r="CB323" s="805">
        <v>43059</v>
      </c>
      <c r="CC323" s="805">
        <v>43066</v>
      </c>
      <c r="CD323" s="806"/>
      <c r="CE323" s="805">
        <v>43066</v>
      </c>
      <c r="CF323" s="806"/>
      <c r="CG323" s="805">
        <v>43076</v>
      </c>
      <c r="CH323" s="497"/>
      <c r="CI323" s="155"/>
      <c r="CJ323" s="54"/>
      <c r="CK323" s="54"/>
      <c r="CL323" s="102" t="str">
        <f t="shared" si="229"/>
        <v>Holz Disselnmeyer KG_ DE_206318735_DOT_DE_2sig</v>
      </c>
      <c r="CM323" s="102" t="str">
        <f t="shared" si="230"/>
        <v>Holz Disselnmeyer KG_DE_206318735_CPA_DE_2sig</v>
      </c>
      <c r="CN323" s="102" t="str">
        <f t="shared" si="231"/>
        <v>Holz Disselnmeyer KG_ DE_206318735_DOT_DE_2sig_stamped</v>
      </c>
      <c r="CO323" s="102" t="str">
        <f t="shared" si="232"/>
        <v>Holz Disselnmeyer KG_DE_206318735_DOT_DE_o</v>
      </c>
      <c r="CP323" s="102" t="str">
        <f t="shared" si="233"/>
        <v>Holz Disselnmeyer KG_DE_206318735_DOT_DE_o_stamped</v>
      </c>
      <c r="CQ323" s="102" t="str">
        <f t="shared" si="234"/>
        <v>Holz Disselnmeyer KG_DE_206318735_powers</v>
      </c>
      <c r="CR323" s="54"/>
      <c r="CS323" s="54"/>
      <c r="CT323" s="54"/>
      <c r="CU323" s="148">
        <f t="shared" si="217"/>
        <v>0</v>
      </c>
      <c r="CV323" s="54"/>
      <c r="CW323" s="54"/>
      <c r="CX323" s="124"/>
      <c r="CY323" s="160"/>
      <c r="CZ323" s="160"/>
      <c r="DA323" s="321"/>
      <c r="DB323" s="321"/>
      <c r="DC323" s="160"/>
      <c r="DD323" s="160"/>
      <c r="DE323" s="321"/>
      <c r="DF323" s="321"/>
      <c r="DG323" s="54"/>
      <c r="DH323" s="54"/>
      <c r="DI323" s="54"/>
      <c r="DJ323" s="321"/>
      <c r="DK323" s="321"/>
      <c r="DL323" s="54"/>
      <c r="DM323" s="321"/>
      <c r="DN323" s="160"/>
      <c r="DO323" s="321"/>
      <c r="DP323" s="963"/>
      <c r="DQ323" s="902"/>
      <c r="DR323" s="503"/>
      <c r="DS323" s="521"/>
      <c r="DT323" s="88"/>
      <c r="DU323" s="168"/>
      <c r="DV323" s="168"/>
      <c r="DW323" s="168"/>
      <c r="DX323" s="185" t="s">
        <v>3997</v>
      </c>
      <c r="DY323" s="167" t="s">
        <v>913</v>
      </c>
      <c r="DZ323" s="167"/>
      <c r="EA323" s="359" t="str">
        <f t="shared" si="235"/>
        <v>289</v>
      </c>
      <c r="EB323" s="359">
        <v>289</v>
      </c>
      <c r="EC323" s="88"/>
      <c r="ED323" s="88"/>
      <c r="EE323" s="88"/>
      <c r="EF323" s="186" t="s">
        <v>4264</v>
      </c>
      <c r="EG323" s="186" t="s">
        <v>3994</v>
      </c>
      <c r="EH323" s="186" t="s">
        <v>5129</v>
      </c>
      <c r="EI323" s="186" t="s">
        <v>5130</v>
      </c>
      <c r="EJ323" s="186">
        <v>27</v>
      </c>
      <c r="EK323" s="186">
        <v>0</v>
      </c>
      <c r="EL323" s="186" t="s">
        <v>5094</v>
      </c>
      <c r="EM323" s="173">
        <v>33100</v>
      </c>
      <c r="EN323" s="173">
        <v>0</v>
      </c>
      <c r="EO323" s="173">
        <v>0</v>
      </c>
      <c r="EP323" s="498" t="s">
        <v>5131</v>
      </c>
      <c r="EQ323" s="408" t="s">
        <v>1364</v>
      </c>
      <c r="ER323" s="408" t="s">
        <v>6113</v>
      </c>
      <c r="ES323" s="408"/>
      <c r="ET323" s="108"/>
      <c r="EU323" s="182" t="str">
        <f t="shared" si="236"/>
        <v>Holz Disselnmeyer KG, DE_206318735_sinv.pdf</v>
      </c>
    </row>
    <row r="324" spans="1:172" ht="63.75">
      <c r="A324" s="1005" t="s">
        <v>4000</v>
      </c>
      <c r="B324" s="696" t="s">
        <v>4870</v>
      </c>
      <c r="C324" s="338" t="s">
        <v>898</v>
      </c>
      <c r="D324" s="182" t="s">
        <v>4001</v>
      </c>
      <c r="E324" s="186" t="s">
        <v>4002</v>
      </c>
      <c r="F324" s="182" t="s">
        <v>899</v>
      </c>
      <c r="G324" s="182"/>
      <c r="H324" s="182"/>
      <c r="I324" s="182"/>
      <c r="J324" s="191" t="s">
        <v>4210</v>
      </c>
      <c r="K324" s="182" t="s">
        <v>4003</v>
      </c>
      <c r="L324" s="571" t="s">
        <v>4004</v>
      </c>
      <c r="M324" s="199"/>
      <c r="N324" s="847"/>
      <c r="O324" s="191"/>
      <c r="P324" s="261">
        <v>4</v>
      </c>
      <c r="Q324" s="539">
        <v>100</v>
      </c>
      <c r="R324" s="540">
        <v>800</v>
      </c>
      <c r="S324" s="338"/>
      <c r="T324" s="54"/>
      <c r="U324" s="54"/>
      <c r="V324" s="338">
        <v>0</v>
      </c>
      <c r="W324" s="338">
        <v>0</v>
      </c>
      <c r="X324" s="919">
        <v>0.72</v>
      </c>
      <c r="Y324" s="338">
        <v>0</v>
      </c>
      <c r="Z324" s="54"/>
      <c r="AA324" s="54"/>
      <c r="AB324" s="188" t="s">
        <v>4402</v>
      </c>
      <c r="AC324" s="13" t="s">
        <v>898</v>
      </c>
      <c r="AD324" s="811" t="s">
        <v>5691</v>
      </c>
      <c r="AE324" s="723">
        <v>43082</v>
      </c>
      <c r="AG324" s="419"/>
      <c r="AH324" s="927" t="s">
        <v>896</v>
      </c>
      <c r="AI324" s="63" t="s">
        <v>5763</v>
      </c>
      <c r="AJ324" s="63" t="str">
        <f t="shared" si="203"/>
        <v>NO</v>
      </c>
      <c r="AK324" s="64" t="str">
        <f>VLOOKUP(X324,aux!$G$1:$I$22,2,FALSE)</f>
        <v>zero point seven two</v>
      </c>
      <c r="AL324" s="64" t="str">
        <f>VLOOKUP(X324,aux!$G$1:$J$22,4,FALSE)</f>
        <v>null komma sieben zwei</v>
      </c>
      <c r="AM324" s="214">
        <f t="shared" si="218"/>
        <v>72</v>
      </c>
      <c r="AN324" s="214" t="str">
        <f>IF(INT(AM324)=AM324,EnglishNumber(AM324), _xlfn.CONCAT(EnglishNumber(INT(AM324)), " point ", EnglishNumber(ROUND(INT((AM324 - INT(AM324)) * 10),  0)), " ", EnglishNumber(ROUND((AM324 - INT(AM324))*100 - (INT((AM324-INT(AM324))*10)*10), 0))))</f>
        <v>seventy-two</v>
      </c>
      <c r="AO324" s="214" t="str">
        <f>IF(INT(AM324)=AM324,FctZahl_In_Worten(AM324), _xlfn.CONCAT(FctZahl_In_Worten(INT(AM324)), " komma ", FctZahl_In_Worten(ROUND(INT((AM324 - INT(AM324)) * 10),  0)), " ", FctZahl_In_Worten(ROUND((AM324 - INT(AM324))*100 - (INT((AM324-INT(AM324))*10)*10), 0))))</f>
        <v>zweiundsiebzig</v>
      </c>
      <c r="AP324" s="64" t="str">
        <f>EnglishNumber(Q324)</f>
        <v>one hundred</v>
      </c>
      <c r="AQ324" s="64" t="str">
        <f>FctZahl_In_Worten(Q324)</f>
        <v>einhundert</v>
      </c>
      <c r="AR324" s="64" t="str">
        <f>FctZahl_In_Worten(R324)</f>
        <v>achthundert</v>
      </c>
      <c r="AS324" s="64" t="str">
        <f>EnglishNumber(V324)</f>
        <v>zero</v>
      </c>
      <c r="AT324" s="64" t="str">
        <f>EnglishNumber(W324)</f>
        <v>zero</v>
      </c>
      <c r="AU324" s="64" t="str">
        <f t="shared" si="219"/>
        <v>For</v>
      </c>
      <c r="AV324" s="49" t="str">
        <f t="shared" ref="AV324:AV332" si="240">IF(AH324="DNI","",IF((COUNTA(E324,G324))=1,CONCATENATE(E324,", ",F324),IF(COUNTA(E324,G324)=2,CONCATENATE(E324,", ",F324," and ",G324,", ",H324),"Error, there is a problem with representatives or their titles")))</f>
        <v>Carsten Junge, Geschäftsführer</v>
      </c>
      <c r="AW324" s="65" t="str">
        <f t="shared" si="220"/>
        <v>DE_205970871_CPA_EN</v>
      </c>
      <c r="AX324" s="65" t="str">
        <f t="shared" si="221"/>
        <v>DE_205970871_DoT_EN</v>
      </c>
      <c r="AY324" s="65" t="str">
        <f t="shared" si="222"/>
        <v>DE_205970871_Dis_EN</v>
      </c>
      <c r="AZ324" s="65" t="str">
        <f t="shared" si="223"/>
        <v>DE_205970871_CPA_DE</v>
      </c>
      <c r="BA324" s="65" t="str">
        <f t="shared" si="224"/>
        <v>DE_205970871_DoT_DE</v>
      </c>
      <c r="BB324" s="65" t="str">
        <f t="shared" si="225"/>
        <v>DE_205970871_CPA_ES</v>
      </c>
      <c r="BC324" s="215" t="str">
        <f t="shared" si="226"/>
        <v>DE_205970871_DoT_ES</v>
      </c>
      <c r="BD324" s="65" t="str">
        <f t="shared" si="227"/>
        <v>Holz Junge GmbH</v>
      </c>
      <c r="BE324" s="64" t="str">
        <f>VLOOKUP(C324,aux!$A$1:$B$260,2,FALSE)</f>
        <v>Germany</v>
      </c>
      <c r="BF324" s="64" t="str">
        <f>VLOOKUP(C324,aux!$A$1:$C$260,3,FALSE)</f>
        <v>Deutschland</v>
      </c>
      <c r="BG324" s="66" t="str">
        <f t="shared" si="228"/>
        <v>represented by  Carsten Junge, Geschäftsführer</v>
      </c>
      <c r="BH324" s="66" t="str">
        <f t="shared" si="204"/>
        <v>representado por Carsten Junge, Geschäftsführer</v>
      </c>
      <c r="BI324" s="119">
        <f t="shared" ref="BI324:BI332" si="241">COUNTA(F324,G324)</f>
        <v>1</v>
      </c>
      <c r="BJ324" s="119" t="str">
        <f t="shared" ref="BJ324:BJ348" si="242">IF(H324="","","and its")</f>
        <v/>
      </c>
      <c r="BK324" s="119" t="str">
        <f t="shared" si="237"/>
        <v/>
      </c>
      <c r="BL324" s="66" t="str">
        <f t="shared" ref="BL324:BL348" si="243">IF(H324="","","und")</f>
        <v/>
      </c>
      <c r="BM324" s="66" t="str">
        <f t="shared" si="238"/>
        <v/>
      </c>
      <c r="BN324" s="66" t="str">
        <f t="shared" ref="BN324:BN355" si="244">IF(H324="","","y su")</f>
        <v/>
      </c>
      <c r="BO324" s="66" t="str">
        <f t="shared" si="239"/>
        <v/>
      </c>
      <c r="BP324" s="216" t="str">
        <f>VLOOKUP(X324,aux!$G$1:$I$22,3,FALSE)</f>
        <v>cero coma siete dos</v>
      </c>
      <c r="BQ324" s="66" t="str">
        <f t="shared" si="209"/>
        <v>Por</v>
      </c>
      <c r="BR324" s="66" t="str">
        <f>VLOOKUP(C324,aux!$D$1:$E$307,2,FALSE)</f>
        <v>Alemania</v>
      </c>
      <c r="BS324" s="66" t="str">
        <f t="shared" si="210"/>
        <v>Ciento</v>
      </c>
      <c r="BT324" s="66" t="str">
        <f t="shared" si="211"/>
        <v>Cero</v>
      </c>
      <c r="BU324" s="66" t="str">
        <f t="shared" si="212"/>
        <v>Cero</v>
      </c>
      <c r="BV324" s="137"/>
      <c r="BW324" s="51"/>
      <c r="BX324" s="315"/>
      <c r="BY324" s="148"/>
      <c r="BZ324" s="315"/>
      <c r="CA324" s="1112"/>
      <c r="CB324" s="805">
        <v>43059</v>
      </c>
      <c r="CC324" s="805">
        <v>43063</v>
      </c>
      <c r="CD324" s="806"/>
      <c r="CE324" s="805">
        <v>43063</v>
      </c>
      <c r="CF324" s="806"/>
      <c r="CG324" s="805">
        <v>43076</v>
      </c>
      <c r="CH324" s="497"/>
      <c r="CI324" s="155"/>
      <c r="CJ324" s="54"/>
      <c r="CK324" s="54"/>
      <c r="CL324" s="102" t="str">
        <f t="shared" si="229"/>
        <v>Holz Junge GmbH_ DE_205970871_DOT_DE_2sig</v>
      </c>
      <c r="CM324" s="102" t="str">
        <f t="shared" si="230"/>
        <v>Holz Junge GmbH_DE_205970871_CPA_DE_2sig</v>
      </c>
      <c r="CN324" s="102" t="str">
        <f t="shared" si="231"/>
        <v>Holz Junge GmbH_ DE_205970871_DOT_DE_2sig_stamped</v>
      </c>
      <c r="CO324" s="102" t="str">
        <f t="shared" si="232"/>
        <v>Holz Junge GmbH_DE_205970871_DOT_DE_o</v>
      </c>
      <c r="CP324" s="102" t="str">
        <f t="shared" si="233"/>
        <v>Holz Junge GmbH_DE_205970871_DOT_DE_o_stamped</v>
      </c>
      <c r="CQ324" s="102" t="str">
        <f t="shared" si="234"/>
        <v>Holz Junge GmbH_DE_205970871_powers</v>
      </c>
      <c r="CR324" s="54"/>
      <c r="CS324" s="54"/>
      <c r="CT324" s="54"/>
      <c r="CU324" s="148">
        <f t="shared" si="217"/>
        <v>0</v>
      </c>
      <c r="CV324" s="54"/>
      <c r="CW324" s="54"/>
      <c r="CX324" s="124"/>
      <c r="CY324" s="160"/>
      <c r="CZ324" s="160"/>
      <c r="DA324" s="321"/>
      <c r="DB324" s="321"/>
      <c r="DC324" s="160"/>
      <c r="DD324" s="160"/>
      <c r="DE324" s="321"/>
      <c r="DF324" s="321"/>
      <c r="DG324" s="54"/>
      <c r="DH324" s="54"/>
      <c r="DI324" s="54"/>
      <c r="DJ324" s="321"/>
      <c r="DK324" s="321"/>
      <c r="DL324" s="54"/>
      <c r="DM324" s="321"/>
      <c r="DN324" s="160"/>
      <c r="DO324" s="321"/>
      <c r="DP324" s="963"/>
      <c r="DQ324" s="902"/>
      <c r="DR324" s="503"/>
      <c r="DS324" s="521"/>
      <c r="DT324" s="88"/>
      <c r="DU324" s="168"/>
      <c r="DV324" s="168"/>
      <c r="DW324" s="168"/>
      <c r="DX324" s="168"/>
      <c r="DY324" s="168"/>
      <c r="DZ324" s="168"/>
      <c r="EA324" s="359" t="str">
        <f t="shared" si="235"/>
        <v>290</v>
      </c>
      <c r="EB324" s="359">
        <v>290</v>
      </c>
      <c r="EC324" s="88"/>
      <c r="ED324" s="88"/>
      <c r="EE324" s="88"/>
      <c r="EF324" s="186" t="s">
        <v>4264</v>
      </c>
      <c r="EG324" s="186" t="s">
        <v>4000</v>
      </c>
      <c r="EH324" s="186" t="s">
        <v>4002</v>
      </c>
      <c r="EI324" s="186" t="s">
        <v>5132</v>
      </c>
      <c r="EJ324" s="186">
        <v>4</v>
      </c>
      <c r="EK324" s="186">
        <v>0</v>
      </c>
      <c r="EL324" s="186" t="s">
        <v>5133</v>
      </c>
      <c r="EM324" s="173">
        <v>25335</v>
      </c>
      <c r="EN324" s="173">
        <v>0</v>
      </c>
      <c r="EO324" s="173">
        <v>0</v>
      </c>
      <c r="EP324" s="950" t="s">
        <v>4003</v>
      </c>
      <c r="EQ324" s="258" t="s">
        <v>6086</v>
      </c>
      <c r="ER324" s="182" t="s">
        <v>6137</v>
      </c>
      <c r="ES324" s="258"/>
      <c r="ET324" s="108"/>
      <c r="EU324" s="182" t="str">
        <f t="shared" si="236"/>
        <v>Holz Junge GmbH, DE_205970871_sinv.pdf</v>
      </c>
    </row>
    <row r="325" spans="1:172" ht="63.75">
      <c r="A325" s="1005" t="s">
        <v>4005</v>
      </c>
      <c r="B325" s="696" t="s">
        <v>4871</v>
      </c>
      <c r="C325" s="338" t="s">
        <v>898</v>
      </c>
      <c r="D325" s="182" t="s">
        <v>4006</v>
      </c>
      <c r="E325" s="186" t="s">
        <v>4007</v>
      </c>
      <c r="F325" s="182" t="s">
        <v>899</v>
      </c>
      <c r="G325" s="182"/>
      <c r="H325" s="182"/>
      <c r="I325" s="182"/>
      <c r="J325" s="191" t="s">
        <v>4211</v>
      </c>
      <c r="K325" s="182" t="s">
        <v>4008</v>
      </c>
      <c r="L325" s="571" t="s">
        <v>4009</v>
      </c>
      <c r="M325" s="199"/>
      <c r="N325" s="847"/>
      <c r="O325" s="191"/>
      <c r="P325" s="261">
        <v>6</v>
      </c>
      <c r="Q325" s="539">
        <v>100</v>
      </c>
      <c r="R325" s="540">
        <v>1200</v>
      </c>
      <c r="S325" s="338"/>
      <c r="T325" s="54"/>
      <c r="U325" s="54"/>
      <c r="V325" s="338">
        <v>0</v>
      </c>
      <c r="W325" s="338">
        <v>0</v>
      </c>
      <c r="X325" s="919">
        <v>0.72</v>
      </c>
      <c r="Y325" s="338">
        <v>0</v>
      </c>
      <c r="Z325" s="54"/>
      <c r="AA325" s="54"/>
      <c r="AB325" s="188" t="s">
        <v>4402</v>
      </c>
      <c r="AC325" s="13" t="s">
        <v>898</v>
      </c>
      <c r="AD325" s="811" t="s">
        <v>5691</v>
      </c>
      <c r="AE325" s="723">
        <v>43082</v>
      </c>
      <c r="AG325" s="419"/>
      <c r="AH325" s="927" t="s">
        <v>896</v>
      </c>
      <c r="AI325" s="63" t="s">
        <v>5763</v>
      </c>
      <c r="AJ325" s="63" t="str">
        <f t="shared" si="203"/>
        <v>NO</v>
      </c>
      <c r="AK325" s="64" t="str">
        <f>VLOOKUP(X325,aux!$G$1:$I$22,2,FALSE)</f>
        <v>zero point seven two</v>
      </c>
      <c r="AL325" s="64" t="str">
        <f>VLOOKUP(X325,aux!$G$1:$J$22,4,FALSE)</f>
        <v>null komma sieben zwei</v>
      </c>
      <c r="AM325" s="214">
        <f t="shared" si="218"/>
        <v>72</v>
      </c>
      <c r="AN325" s="214" t="str">
        <f>IF(INT(AM325)=AM325,EnglishNumber(AM325), _xlfn.CONCAT(EnglishNumber(INT(AM325)), " point ", EnglishNumber(ROUND(INT((AM325 - INT(AM325)) * 10),  0)), " ", EnglishNumber(ROUND((AM325 - INT(AM325))*100 - (INT((AM325-INT(AM325))*10)*10), 0))))</f>
        <v>seventy-two</v>
      </c>
      <c r="AO325" s="214" t="str">
        <f>IF(INT(AM325)=AM325,FctZahl_In_Worten(AM325), _xlfn.CONCAT(FctZahl_In_Worten(INT(AM325)), " komma ", FctZahl_In_Worten(ROUND(INT((AM325 - INT(AM325)) * 10),  0)), " ", FctZahl_In_Worten(ROUND((AM325 - INT(AM325))*100 - (INT((AM325-INT(AM325))*10)*10), 0))))</f>
        <v>zweiundsiebzig</v>
      </c>
      <c r="AP325" s="64" t="str">
        <f>EnglishNumber(Q325)</f>
        <v>one hundred</v>
      </c>
      <c r="AQ325" s="64" t="str">
        <f>FctZahl_In_Worten(Q325)</f>
        <v>einhundert</v>
      </c>
      <c r="AR325" s="64" t="str">
        <f>FctZahl_In_Worten(R325)</f>
        <v>eintausendzweihundert</v>
      </c>
      <c r="AS325" s="64" t="str">
        <f>EnglishNumber(V325)</f>
        <v>zero</v>
      </c>
      <c r="AT325" s="64" t="str">
        <f>EnglishNumber(W325)</f>
        <v>zero</v>
      </c>
      <c r="AU325" s="64" t="str">
        <f t="shared" si="219"/>
        <v>For</v>
      </c>
      <c r="AV325" s="49" t="str">
        <f t="shared" si="240"/>
        <v>Matthias Roeren, Geschäftsführer</v>
      </c>
      <c r="AW325" s="65" t="str">
        <f t="shared" si="220"/>
        <v>DE_811335953_CPA_EN</v>
      </c>
      <c r="AX325" s="65" t="str">
        <f t="shared" si="221"/>
        <v>DE_811335953_DoT_EN</v>
      </c>
      <c r="AY325" s="65" t="str">
        <f t="shared" si="222"/>
        <v>DE_811335953_Dis_EN</v>
      </c>
      <c r="AZ325" s="65" t="str">
        <f t="shared" si="223"/>
        <v>DE_811335953_CPA_DE</v>
      </c>
      <c r="BA325" s="65" t="str">
        <f t="shared" si="224"/>
        <v>DE_811335953_DoT_DE</v>
      </c>
      <c r="BB325" s="65" t="str">
        <f t="shared" si="225"/>
        <v>DE_811335953_CPA_ES</v>
      </c>
      <c r="BC325" s="215" t="str">
        <f t="shared" si="226"/>
        <v>DE_811335953_DoT_ES</v>
      </c>
      <c r="BD325" s="65" t="str">
        <f t="shared" si="227"/>
        <v>Holz Roeren GmbH</v>
      </c>
      <c r="BE325" s="64" t="str">
        <f>VLOOKUP(C325,aux!$A$1:$B$260,2,FALSE)</f>
        <v>Germany</v>
      </c>
      <c r="BF325" s="64" t="str">
        <f>VLOOKUP(C325,aux!$A$1:$C$260,3,FALSE)</f>
        <v>Deutschland</v>
      </c>
      <c r="BG325" s="66" t="str">
        <f t="shared" si="228"/>
        <v>represented by  Matthias Roeren, Geschäftsführer</v>
      </c>
      <c r="BH325" s="66" t="str">
        <f t="shared" si="204"/>
        <v>representado por Matthias Roeren, Geschäftsführer</v>
      </c>
      <c r="BI325" s="119">
        <f t="shared" si="241"/>
        <v>1</v>
      </c>
      <c r="BJ325" s="119" t="str">
        <f t="shared" si="242"/>
        <v/>
      </c>
      <c r="BK325" s="119" t="str">
        <f t="shared" si="237"/>
        <v/>
      </c>
      <c r="BL325" s="66" t="str">
        <f t="shared" si="243"/>
        <v/>
      </c>
      <c r="BM325" s="66" t="str">
        <f t="shared" si="238"/>
        <v/>
      </c>
      <c r="BN325" s="66" t="str">
        <f t="shared" si="244"/>
        <v/>
      </c>
      <c r="BO325" s="66" t="str">
        <f t="shared" si="239"/>
        <v/>
      </c>
      <c r="BP325" s="216" t="str">
        <f>VLOOKUP(X325,aux!$G$1:$I$22,3,FALSE)</f>
        <v>cero coma siete dos</v>
      </c>
      <c r="BQ325" s="66" t="str">
        <f t="shared" si="209"/>
        <v>Por</v>
      </c>
      <c r="BR325" s="66" t="str">
        <f>VLOOKUP(C325,aux!$D$1:$E$307,2,FALSE)</f>
        <v>Alemania</v>
      </c>
      <c r="BS325" s="66" t="str">
        <f t="shared" si="210"/>
        <v>Ciento</v>
      </c>
      <c r="BT325" s="66" t="str">
        <f t="shared" si="211"/>
        <v>Cero</v>
      </c>
      <c r="BU325" s="66" t="str">
        <f t="shared" si="212"/>
        <v>Cero</v>
      </c>
      <c r="BV325" s="137"/>
      <c r="BW325" s="51"/>
      <c r="BX325" s="315"/>
      <c r="BY325" s="148"/>
      <c r="BZ325" s="315"/>
      <c r="CA325" s="1112"/>
      <c r="CB325" s="805">
        <v>43059</v>
      </c>
      <c r="CC325" s="805">
        <v>43062</v>
      </c>
      <c r="CD325" s="806"/>
      <c r="CE325" s="805">
        <v>43062</v>
      </c>
      <c r="CF325" s="806"/>
      <c r="CG325" s="805">
        <v>43076</v>
      </c>
      <c r="CH325" s="497"/>
      <c r="CI325" s="155"/>
      <c r="CJ325" s="54"/>
      <c r="CK325" s="54"/>
      <c r="CL325" s="102" t="str">
        <f t="shared" si="229"/>
        <v>Holz Roeren GmbH_ DE_811335953_DOT_DE_2sig</v>
      </c>
      <c r="CM325" s="102" t="str">
        <f t="shared" si="230"/>
        <v>Holz Roeren GmbH_DE_811335953_CPA_DE_2sig</v>
      </c>
      <c r="CN325" s="102" t="str">
        <f t="shared" si="231"/>
        <v>Holz Roeren GmbH_ DE_811335953_DOT_DE_2sig_stamped</v>
      </c>
      <c r="CO325" s="102" t="str">
        <f t="shared" si="232"/>
        <v>Holz Roeren GmbH_DE_811335953_DOT_DE_o</v>
      </c>
      <c r="CP325" s="102" t="str">
        <f t="shared" si="233"/>
        <v>Holz Roeren GmbH_DE_811335953_DOT_DE_o_stamped</v>
      </c>
      <c r="CQ325" s="102" t="str">
        <f t="shared" si="234"/>
        <v>Holz Roeren GmbH_DE_811335953_powers</v>
      </c>
      <c r="CR325" s="54"/>
      <c r="CS325" s="54"/>
      <c r="CT325" s="54"/>
      <c r="CU325" s="148">
        <f t="shared" si="217"/>
        <v>0</v>
      </c>
      <c r="CV325" s="54"/>
      <c r="CW325" s="54"/>
      <c r="CX325" s="124"/>
      <c r="CY325" s="160"/>
      <c r="CZ325" s="160"/>
      <c r="DA325" s="321"/>
      <c r="DB325" s="321"/>
      <c r="DC325" s="160"/>
      <c r="DD325" s="160"/>
      <c r="DE325" s="321"/>
      <c r="DF325" s="321"/>
      <c r="DG325" s="54"/>
      <c r="DH325" s="54"/>
      <c r="DI325" s="54"/>
      <c r="DJ325" s="321"/>
      <c r="DK325" s="321"/>
      <c r="DL325" s="54"/>
      <c r="DM325" s="321"/>
      <c r="DN325" s="160"/>
      <c r="DO325" s="321"/>
      <c r="DP325" s="963"/>
      <c r="DQ325" s="902"/>
      <c r="DR325" s="503"/>
      <c r="DS325" s="521"/>
      <c r="DT325" s="88"/>
      <c r="DU325" s="168"/>
      <c r="DV325" s="168"/>
      <c r="DW325" s="168"/>
      <c r="DX325" s="168"/>
      <c r="DY325" s="168"/>
      <c r="DZ325" s="168"/>
      <c r="EA325" s="359" t="str">
        <f t="shared" si="235"/>
        <v>291</v>
      </c>
      <c r="EB325" s="359">
        <v>291</v>
      </c>
      <c r="EC325" s="88"/>
      <c r="ED325" s="88"/>
      <c r="EE325" s="88"/>
      <c r="EF325" s="186" t="s">
        <v>4264</v>
      </c>
      <c r="EG325" s="186" t="s">
        <v>4005</v>
      </c>
      <c r="EH325" s="186" t="s">
        <v>4007</v>
      </c>
      <c r="EI325" s="186" t="s">
        <v>5134</v>
      </c>
      <c r="EJ325" s="186" t="s">
        <v>5135</v>
      </c>
      <c r="EK325" s="186">
        <v>0</v>
      </c>
      <c r="EL325" s="186" t="s">
        <v>4991</v>
      </c>
      <c r="EM325" s="173">
        <v>47803</v>
      </c>
      <c r="EN325" s="173">
        <v>0</v>
      </c>
      <c r="EO325" s="173">
        <v>0</v>
      </c>
      <c r="EP325" s="498" t="s">
        <v>4008</v>
      </c>
      <c r="EQ325" s="258" t="s">
        <v>6086</v>
      </c>
      <c r="ER325" s="182" t="s">
        <v>6137</v>
      </c>
      <c r="ES325" s="258"/>
      <c r="ET325" s="108"/>
      <c r="EU325" s="182" t="str">
        <f t="shared" si="236"/>
        <v>Holz Roeren GmbH, DE_811335953_sinv.pdf</v>
      </c>
    </row>
    <row r="326" spans="1:172" ht="84">
      <c r="A326" s="1005" t="s">
        <v>4010</v>
      </c>
      <c r="B326" s="696" t="s">
        <v>4872</v>
      </c>
      <c r="C326" s="338" t="s">
        <v>898</v>
      </c>
      <c r="D326" s="182" t="s">
        <v>4011</v>
      </c>
      <c r="E326" s="186" t="s">
        <v>4012</v>
      </c>
      <c r="F326" s="182" t="s">
        <v>5469</v>
      </c>
      <c r="G326" s="182"/>
      <c r="H326" s="182"/>
      <c r="I326" s="182"/>
      <c r="J326" s="191" t="s">
        <v>4212</v>
      </c>
      <c r="K326" s="182"/>
      <c r="L326" s="571" t="s">
        <v>4013</v>
      </c>
      <c r="M326" s="199"/>
      <c r="N326" s="847"/>
      <c r="O326" s="191"/>
      <c r="P326" s="261">
        <v>1</v>
      </c>
      <c r="Q326" s="539">
        <v>100</v>
      </c>
      <c r="R326" s="540">
        <v>200</v>
      </c>
      <c r="S326" s="338"/>
      <c r="T326" s="54"/>
      <c r="U326" s="54"/>
      <c r="V326" s="338">
        <v>0</v>
      </c>
      <c r="W326" s="338">
        <v>0</v>
      </c>
      <c r="X326" s="919">
        <v>0.72</v>
      </c>
      <c r="Y326" s="338">
        <v>0</v>
      </c>
      <c r="Z326" s="54"/>
      <c r="AA326" s="54"/>
      <c r="AB326" s="188" t="s">
        <v>4402</v>
      </c>
      <c r="AC326" s="13" t="s">
        <v>898</v>
      </c>
      <c r="AD326" s="811" t="s">
        <v>5691</v>
      </c>
      <c r="AE326" s="723">
        <v>43082</v>
      </c>
      <c r="AG326" s="419"/>
      <c r="AH326" s="927" t="s">
        <v>896</v>
      </c>
      <c r="AI326" s="63" t="s">
        <v>5763</v>
      </c>
      <c r="AJ326" s="63" t="str">
        <f t="shared" si="203"/>
        <v>NO</v>
      </c>
      <c r="AK326" s="64" t="str">
        <f>VLOOKUP(X326,aux!$G$1:$I$22,2,FALSE)</f>
        <v>zero point seven two</v>
      </c>
      <c r="AL326" s="64" t="str">
        <f>VLOOKUP(X326,aux!$G$1:$J$22,4,FALSE)</f>
        <v>null komma sieben zwei</v>
      </c>
      <c r="AM326" s="214">
        <f t="shared" si="218"/>
        <v>72</v>
      </c>
      <c r="AN326" s="214" t="str">
        <f>IF(INT(AM326)=AM326,EnglishNumber(AM326), _xlfn.CONCAT(EnglishNumber(INT(AM326)), " point ", EnglishNumber(ROUND(INT((AM326 - INT(AM326)) * 10),  0)), " ", EnglishNumber(ROUND((AM326 - INT(AM326))*100 - (INT((AM326-INT(AM326))*10)*10), 0))))</f>
        <v>seventy-two</v>
      </c>
      <c r="AO326" s="214" t="str">
        <f>IF(INT(AM326)=AM326,FctZahl_In_Worten(AM326), _xlfn.CONCAT(FctZahl_In_Worten(INT(AM326)), " komma ", FctZahl_In_Worten(ROUND(INT((AM326 - INT(AM326)) * 10),  0)), " ", FctZahl_In_Worten(ROUND((AM326 - INT(AM326))*100 - (INT((AM326-INT(AM326))*10)*10), 0))))</f>
        <v>zweiundsiebzig</v>
      </c>
      <c r="AP326" s="64" t="str">
        <f>EnglishNumber(Q326)</f>
        <v>one hundred</v>
      </c>
      <c r="AQ326" s="64" t="str">
        <f>FctZahl_In_Worten(Q326)</f>
        <v>einhundert</v>
      </c>
      <c r="AR326" s="64" t="str">
        <f>FctZahl_In_Worten(R326)</f>
        <v>zweihundert</v>
      </c>
      <c r="AS326" s="64" t="str">
        <f>EnglishNumber(V326)</f>
        <v>zero</v>
      </c>
      <c r="AT326" s="64" t="str">
        <f>EnglishNumber(W326)</f>
        <v>zero</v>
      </c>
      <c r="AU326" s="64" t="str">
        <f t="shared" si="219"/>
        <v>For</v>
      </c>
      <c r="AV326" s="49" t="str">
        <f t="shared" si="240"/>
        <v xml:space="preserve">Uli Hanßum, Geschäftsführer ihrer Komplementärin, die Hanßum-Verwaltungsgesellschaft mbH </v>
      </c>
      <c r="AW326" s="65" t="str">
        <f t="shared" si="220"/>
        <v>DE_147640940_CPA_EN</v>
      </c>
      <c r="AX326" s="65" t="str">
        <f t="shared" si="221"/>
        <v>DE_147640940_DoT_EN</v>
      </c>
      <c r="AY326" s="65" t="str">
        <f t="shared" si="222"/>
        <v>DE_147640940_Dis_EN</v>
      </c>
      <c r="AZ326" s="65" t="str">
        <f t="shared" si="223"/>
        <v>DE_147640940_CPA_DE</v>
      </c>
      <c r="BA326" s="65" t="str">
        <f t="shared" si="224"/>
        <v>DE_147640940_DoT_DE</v>
      </c>
      <c r="BB326" s="65" t="str">
        <f t="shared" si="225"/>
        <v>DE_147640940_CPA_ES</v>
      </c>
      <c r="BC326" s="215" t="str">
        <f t="shared" si="226"/>
        <v>DE_147640940_DoT_ES</v>
      </c>
      <c r="BD326" s="65" t="str">
        <f t="shared" si="227"/>
        <v>Holzhandlung Wider GmbH &amp; Co KG</v>
      </c>
      <c r="BE326" s="64" t="str">
        <f>VLOOKUP(C326,aux!$A$1:$B$260,2,FALSE)</f>
        <v>Germany</v>
      </c>
      <c r="BF326" s="64" t="str">
        <f>VLOOKUP(C326,aux!$A$1:$C$260,3,FALSE)</f>
        <v>Deutschland</v>
      </c>
      <c r="BG326" s="66" t="str">
        <f t="shared" si="228"/>
        <v xml:space="preserve">represented by  Uli Hanßum, Geschäftsführer ihrer Komplementärin, die Hanßum-Verwaltungsgesellschaft mbH </v>
      </c>
      <c r="BH326" s="66" t="str">
        <f t="shared" si="204"/>
        <v xml:space="preserve">representado por Uli Hanßum, Geschäftsführer ihrer Komplementärin, die Hanßum-Verwaltungsgesellschaft mbH </v>
      </c>
      <c r="BI326" s="119">
        <f t="shared" si="241"/>
        <v>1</v>
      </c>
      <c r="BJ326" s="119" t="str">
        <f t="shared" si="242"/>
        <v/>
      </c>
      <c r="BK326" s="119" t="str">
        <f t="shared" si="237"/>
        <v/>
      </c>
      <c r="BL326" s="66" t="str">
        <f t="shared" si="243"/>
        <v/>
      </c>
      <c r="BM326" s="66" t="str">
        <f t="shared" si="238"/>
        <v/>
      </c>
      <c r="BN326" s="66" t="str">
        <f t="shared" si="244"/>
        <v/>
      </c>
      <c r="BO326" s="66" t="str">
        <f t="shared" si="239"/>
        <v/>
      </c>
      <c r="BP326" s="216" t="str">
        <f>VLOOKUP(X326,aux!$G$1:$I$22,3,FALSE)</f>
        <v>cero coma siete dos</v>
      </c>
      <c r="BQ326" s="66" t="str">
        <f t="shared" si="209"/>
        <v>Por</v>
      </c>
      <c r="BR326" s="66" t="str">
        <f>VLOOKUP(C326,aux!$D$1:$E$307,2,FALSE)</f>
        <v>Alemania</v>
      </c>
      <c r="BS326" s="66" t="str">
        <f t="shared" si="210"/>
        <v>Ciento</v>
      </c>
      <c r="BT326" s="66" t="str">
        <f t="shared" si="211"/>
        <v>Cero</v>
      </c>
      <c r="BU326" s="66" t="str">
        <f t="shared" si="212"/>
        <v>Cero</v>
      </c>
      <c r="BV326" s="137"/>
      <c r="BW326" s="51"/>
      <c r="BX326" s="315"/>
      <c r="BY326" s="148"/>
      <c r="BZ326" s="315"/>
      <c r="CA326" s="1112"/>
      <c r="CB326" s="805">
        <v>43059</v>
      </c>
      <c r="CC326" s="805">
        <v>43063</v>
      </c>
      <c r="CD326" s="806"/>
      <c r="CE326" s="805">
        <v>43063</v>
      </c>
      <c r="CF326" s="806"/>
      <c r="CG326" s="805">
        <v>43076</v>
      </c>
      <c r="CH326" s="497"/>
      <c r="CI326" s="155"/>
      <c r="CJ326" s="54"/>
      <c r="CK326" s="54"/>
      <c r="CL326" s="102" t="str">
        <f t="shared" si="229"/>
        <v>Holzhandlung Wider GmbH &amp; Co KG_ DE_147640940_DOT_DE_2sig</v>
      </c>
      <c r="CM326" s="102" t="str">
        <f t="shared" si="230"/>
        <v>Holzhandlung Wider GmbH &amp; Co KG_DE_147640940_CPA_DE_2sig</v>
      </c>
      <c r="CN326" s="102" t="str">
        <f t="shared" si="231"/>
        <v>Holzhandlung Wider GmbH &amp; Co KG_ DE_147640940_DOT_DE_2sig_stamped</v>
      </c>
      <c r="CO326" s="102" t="str">
        <f t="shared" si="232"/>
        <v>Holzhandlung Wider GmbH &amp; Co KG_DE_147640940_DOT_DE_o</v>
      </c>
      <c r="CP326" s="102" t="str">
        <f t="shared" si="233"/>
        <v>Holzhandlung Wider GmbH &amp; Co KG_DE_147640940_DOT_DE_o_stamped</v>
      </c>
      <c r="CQ326" s="102" t="str">
        <f t="shared" si="234"/>
        <v>Holzhandlung Wider GmbH &amp; Co KG_DE_147640940_powers</v>
      </c>
      <c r="CR326" s="54"/>
      <c r="CS326" s="54"/>
      <c r="CT326" s="54"/>
      <c r="CU326" s="148">
        <f t="shared" si="217"/>
        <v>0</v>
      </c>
      <c r="CV326" s="54"/>
      <c r="CW326" s="54"/>
      <c r="CX326" s="124"/>
      <c r="CY326" s="160"/>
      <c r="CZ326" s="160"/>
      <c r="DA326" s="321"/>
      <c r="DB326" s="321"/>
      <c r="DC326" s="160"/>
      <c r="DD326" s="160"/>
      <c r="DE326" s="321"/>
      <c r="DF326" s="321"/>
      <c r="DG326" s="54"/>
      <c r="DH326" s="54"/>
      <c r="DI326" s="54"/>
      <c r="DJ326" s="321"/>
      <c r="DK326" s="321"/>
      <c r="DL326" s="54"/>
      <c r="DM326" s="321"/>
      <c r="DN326" s="160"/>
      <c r="DO326" s="321"/>
      <c r="DP326" s="963"/>
      <c r="DQ326" s="902"/>
      <c r="DR326" s="503"/>
      <c r="DS326" s="521"/>
      <c r="DT326" s="88"/>
      <c r="DU326" s="168"/>
      <c r="DV326" s="168"/>
      <c r="DW326" s="168"/>
      <c r="DX326" s="168"/>
      <c r="DY326" s="168"/>
      <c r="DZ326" s="168"/>
      <c r="EA326" s="359" t="str">
        <f t="shared" si="235"/>
        <v>292</v>
      </c>
      <c r="EB326" s="359">
        <v>292</v>
      </c>
      <c r="EC326" s="88"/>
      <c r="ED326" s="88"/>
      <c r="EE326" s="88"/>
      <c r="EF326" s="186" t="s">
        <v>4264</v>
      </c>
      <c r="EG326" s="186" t="s">
        <v>4010</v>
      </c>
      <c r="EH326" s="186" t="s">
        <v>5136</v>
      </c>
      <c r="EI326" s="186" t="s">
        <v>5137</v>
      </c>
      <c r="EJ326" s="186">
        <v>50</v>
      </c>
      <c r="EK326" s="186">
        <v>0</v>
      </c>
      <c r="EL326" s="186" t="s">
        <v>5015</v>
      </c>
      <c r="EM326" s="173">
        <v>70499</v>
      </c>
      <c r="EN326" s="173">
        <v>0</v>
      </c>
      <c r="EO326" s="173">
        <v>0</v>
      </c>
      <c r="EP326" s="950">
        <v>0</v>
      </c>
      <c r="EQ326" s="258" t="s">
        <v>6095</v>
      </c>
      <c r="ER326" s="258" t="s">
        <v>6114</v>
      </c>
      <c r="ES326" s="258"/>
      <c r="ET326" s="108"/>
      <c r="EU326" s="182" t="str">
        <f t="shared" si="236"/>
        <v>Holzhandlung Wider GmbH &amp; Co. KG, DE_147640940_sinv.pdf</v>
      </c>
    </row>
    <row r="327" spans="1:172" ht="63.75">
      <c r="A327" s="1005" t="s">
        <v>4014</v>
      </c>
      <c r="B327" s="696" t="s">
        <v>4873</v>
      </c>
      <c r="C327" s="338" t="s">
        <v>898</v>
      </c>
      <c r="D327" s="182" t="s">
        <v>4015</v>
      </c>
      <c r="E327" s="186" t="s">
        <v>4016</v>
      </c>
      <c r="F327" s="182" t="s">
        <v>899</v>
      </c>
      <c r="G327" s="182"/>
      <c r="H327" s="182"/>
      <c r="I327" s="182"/>
      <c r="J327" s="191" t="s">
        <v>4213</v>
      </c>
      <c r="K327" s="182" t="s">
        <v>4017</v>
      </c>
      <c r="L327" s="571" t="s">
        <v>4018</v>
      </c>
      <c r="M327" s="199"/>
      <c r="N327" s="847"/>
      <c r="O327" s="191"/>
      <c r="P327" s="261">
        <v>7</v>
      </c>
      <c r="Q327" s="539">
        <v>100</v>
      </c>
      <c r="R327" s="540">
        <v>1400</v>
      </c>
      <c r="S327" s="338"/>
      <c r="T327" s="54"/>
      <c r="U327" s="54"/>
      <c r="V327" s="338">
        <v>0</v>
      </c>
      <c r="W327" s="338">
        <v>0</v>
      </c>
      <c r="X327" s="919">
        <v>0.72</v>
      </c>
      <c r="Y327" s="338">
        <v>0</v>
      </c>
      <c r="Z327" s="54"/>
      <c r="AA327" s="54"/>
      <c r="AB327" s="188" t="s">
        <v>4402</v>
      </c>
      <c r="AC327" s="13" t="s">
        <v>898</v>
      </c>
      <c r="AD327" s="811" t="s">
        <v>5691</v>
      </c>
      <c r="AE327" s="723">
        <v>43082</v>
      </c>
      <c r="AG327" s="419"/>
      <c r="AH327" s="927" t="s">
        <v>896</v>
      </c>
      <c r="AI327" s="63" t="s">
        <v>5763</v>
      </c>
      <c r="AJ327" s="63" t="str">
        <f t="shared" si="203"/>
        <v>NO</v>
      </c>
      <c r="AK327" s="64" t="str">
        <f>VLOOKUP(X327,aux!$G$1:$I$22,2,FALSE)</f>
        <v>zero point seven two</v>
      </c>
      <c r="AL327" s="64" t="str">
        <f>VLOOKUP(X327,aux!$G$1:$J$22,4,FALSE)</f>
        <v>null komma sieben zwei</v>
      </c>
      <c r="AM327" s="214">
        <f t="shared" si="218"/>
        <v>72</v>
      </c>
      <c r="AN327" s="214" t="str">
        <f>IF(INT(AM327)=AM327,EnglishNumber(AM327), _xlfn.CONCAT(EnglishNumber(INT(AM327)), " point ", EnglishNumber(ROUND(INT((AM327 - INT(AM327)) * 10),  0)), " ", EnglishNumber(ROUND((AM327 - INT(AM327))*100 - (INT((AM327-INT(AM327))*10)*10), 0))))</f>
        <v>seventy-two</v>
      </c>
      <c r="AO327" s="214" t="str">
        <f>IF(INT(AM327)=AM327,FctZahl_In_Worten(AM327), _xlfn.CONCAT(FctZahl_In_Worten(INT(AM327)), " komma ", FctZahl_In_Worten(ROUND(INT((AM327 - INT(AM327)) * 10),  0)), " ", FctZahl_In_Worten(ROUND((AM327 - INT(AM327))*100 - (INT((AM327-INT(AM327))*10)*10), 0))))</f>
        <v>zweiundsiebzig</v>
      </c>
      <c r="AP327" s="64" t="str">
        <f>EnglishNumber(Q327)</f>
        <v>one hundred</v>
      </c>
      <c r="AQ327" s="64" t="str">
        <f>FctZahl_In_Worten(Q327)</f>
        <v>einhundert</v>
      </c>
      <c r="AR327" s="64" t="str">
        <f>FctZahl_In_Worten(R327)</f>
        <v>eintausendvierhundert</v>
      </c>
      <c r="AS327" s="64" t="str">
        <f>EnglishNumber(V327)</f>
        <v>zero</v>
      </c>
      <c r="AT327" s="64" t="str">
        <f>EnglishNumber(W327)</f>
        <v>zero</v>
      </c>
      <c r="AU327" s="64" t="str">
        <f t="shared" si="219"/>
        <v>For</v>
      </c>
      <c r="AV327" s="49" t="str">
        <f t="shared" si="240"/>
        <v>Holger Kühn, Geschäftsführer</v>
      </c>
      <c r="AW327" s="65" t="str">
        <f t="shared" si="220"/>
        <v>DE_197571105_CPA_EN</v>
      </c>
      <c r="AX327" s="65" t="str">
        <f t="shared" si="221"/>
        <v>DE_197571105_DoT_EN</v>
      </c>
      <c r="AY327" s="65" t="str">
        <f t="shared" si="222"/>
        <v>DE_197571105_Dis_EN</v>
      </c>
      <c r="AZ327" s="65" t="str">
        <f t="shared" si="223"/>
        <v>DE_197571105_CPA_DE</v>
      </c>
      <c r="BA327" s="65" t="str">
        <f t="shared" si="224"/>
        <v>DE_197571105_DoT_DE</v>
      </c>
      <c r="BB327" s="65" t="str">
        <f t="shared" si="225"/>
        <v>DE_197571105_CPA_ES</v>
      </c>
      <c r="BC327" s="215" t="str">
        <f t="shared" si="226"/>
        <v>DE_197571105_DoT_ES</v>
      </c>
      <c r="BD327" s="65" t="str">
        <f t="shared" si="227"/>
        <v>HolzIndustrie Nahmitz GmbH</v>
      </c>
      <c r="BE327" s="64" t="str">
        <f>VLOOKUP(C327,aux!$A$1:$B$260,2,FALSE)</f>
        <v>Germany</v>
      </c>
      <c r="BF327" s="64" t="str">
        <f>VLOOKUP(C327,aux!$A$1:$C$260,3,FALSE)</f>
        <v>Deutschland</v>
      </c>
      <c r="BG327" s="66" t="str">
        <f t="shared" si="228"/>
        <v>represented by  Holger Kühn, Geschäftsführer</v>
      </c>
      <c r="BH327" s="66" t="str">
        <f t="shared" si="204"/>
        <v>representado por Holger Kühn, Geschäftsführer</v>
      </c>
      <c r="BI327" s="119">
        <f t="shared" si="241"/>
        <v>1</v>
      </c>
      <c r="BJ327" s="119" t="str">
        <f t="shared" si="242"/>
        <v/>
      </c>
      <c r="BK327" s="119" t="str">
        <f t="shared" si="237"/>
        <v/>
      </c>
      <c r="BL327" s="66" t="str">
        <f t="shared" si="243"/>
        <v/>
      </c>
      <c r="BM327" s="66" t="str">
        <f t="shared" si="238"/>
        <v/>
      </c>
      <c r="BN327" s="66" t="str">
        <f t="shared" si="244"/>
        <v/>
      </c>
      <c r="BO327" s="66" t="str">
        <f t="shared" si="239"/>
        <v/>
      </c>
      <c r="BP327" s="216" t="str">
        <f>VLOOKUP(X327,aux!$G$1:$I$22,3,FALSE)</f>
        <v>cero coma siete dos</v>
      </c>
      <c r="BQ327" s="66" t="str">
        <f t="shared" si="209"/>
        <v>Por</v>
      </c>
      <c r="BR327" s="66" t="str">
        <f>VLOOKUP(C327,aux!$D$1:$E$307,2,FALSE)</f>
        <v>Alemania</v>
      </c>
      <c r="BS327" s="66" t="str">
        <f t="shared" si="210"/>
        <v>Ciento</v>
      </c>
      <c r="BT327" s="66" t="str">
        <f t="shared" si="211"/>
        <v>Cero</v>
      </c>
      <c r="BU327" s="66" t="str">
        <f t="shared" si="212"/>
        <v>Cero</v>
      </c>
      <c r="BV327" s="137"/>
      <c r="BW327" s="51"/>
      <c r="BX327" s="315"/>
      <c r="BY327" s="148"/>
      <c r="BZ327" s="315"/>
      <c r="CA327" s="1112"/>
      <c r="CB327" s="805">
        <v>43059</v>
      </c>
      <c r="CC327" s="805">
        <v>43062</v>
      </c>
      <c r="CD327" s="806"/>
      <c r="CE327" s="805">
        <v>43062</v>
      </c>
      <c r="CF327" s="806"/>
      <c r="CG327" s="805">
        <v>43076</v>
      </c>
      <c r="CH327" s="497"/>
      <c r="CI327" s="155"/>
      <c r="CJ327" s="54"/>
      <c r="CK327" s="54"/>
      <c r="CL327" s="102" t="str">
        <f t="shared" si="229"/>
        <v>HolzIndustrie Nahmitz GmbH_ DE_197571105_DOT_DE_2sig</v>
      </c>
      <c r="CM327" s="102" t="str">
        <f t="shared" si="230"/>
        <v>HolzIndustrie Nahmitz GmbH_DE_197571105_CPA_DE_2sig</v>
      </c>
      <c r="CN327" s="102" t="str">
        <f t="shared" si="231"/>
        <v>HolzIndustrie Nahmitz GmbH_ DE_197571105_DOT_DE_2sig_stamped</v>
      </c>
      <c r="CO327" s="102" t="str">
        <f t="shared" si="232"/>
        <v>HolzIndustrie Nahmitz GmbH_DE_197571105_DOT_DE_o</v>
      </c>
      <c r="CP327" s="102" t="str">
        <f t="shared" si="233"/>
        <v>HolzIndustrie Nahmitz GmbH_DE_197571105_DOT_DE_o_stamped</v>
      </c>
      <c r="CQ327" s="102" t="str">
        <f t="shared" si="234"/>
        <v>HolzIndustrie Nahmitz GmbH_DE_197571105_powers</v>
      </c>
      <c r="CR327" s="54"/>
      <c r="CS327" s="54"/>
      <c r="CT327" s="54"/>
      <c r="CU327" s="148">
        <f t="shared" si="217"/>
        <v>0</v>
      </c>
      <c r="CV327" s="54"/>
      <c r="CW327" s="54"/>
      <c r="CX327" s="124"/>
      <c r="CY327" s="160"/>
      <c r="CZ327" s="160"/>
      <c r="DA327" s="321"/>
      <c r="DB327" s="321"/>
      <c r="DC327" s="160"/>
      <c r="DD327" s="160"/>
      <c r="DE327" s="321"/>
      <c r="DF327" s="321"/>
      <c r="DG327" s="54"/>
      <c r="DH327" s="54"/>
      <c r="DI327" s="54"/>
      <c r="DJ327" s="321"/>
      <c r="DK327" s="321"/>
      <c r="DL327" s="54"/>
      <c r="DM327" s="321"/>
      <c r="DN327" s="160"/>
      <c r="DO327" s="321"/>
      <c r="DP327" s="963"/>
      <c r="DQ327" s="902"/>
      <c r="DR327" s="503"/>
      <c r="DS327" s="521"/>
      <c r="DT327" s="88"/>
      <c r="DU327" s="168"/>
      <c r="DV327" s="168"/>
      <c r="DW327" s="168"/>
      <c r="DX327" s="168"/>
      <c r="DY327" s="168"/>
      <c r="DZ327" s="168"/>
      <c r="EA327" s="359" t="str">
        <f t="shared" si="235"/>
        <v>293</v>
      </c>
      <c r="EB327" s="359">
        <v>293</v>
      </c>
      <c r="EC327" s="88"/>
      <c r="ED327" s="88"/>
      <c r="EE327" s="88"/>
      <c r="EF327" s="186" t="s">
        <v>4264</v>
      </c>
      <c r="EG327" s="186" t="s">
        <v>4014</v>
      </c>
      <c r="EH327" s="186" t="s">
        <v>4016</v>
      </c>
      <c r="EI327" s="186" t="s">
        <v>5138</v>
      </c>
      <c r="EJ327" s="186">
        <v>3</v>
      </c>
      <c r="EK327" s="186">
        <v>0</v>
      </c>
      <c r="EL327" s="186" t="s">
        <v>5139</v>
      </c>
      <c r="EM327" s="173">
        <v>14797</v>
      </c>
      <c r="EN327" s="173">
        <v>0</v>
      </c>
      <c r="EO327" s="173">
        <v>0</v>
      </c>
      <c r="EP327" s="950" t="s">
        <v>4017</v>
      </c>
      <c r="EQ327" s="258" t="s">
        <v>6086</v>
      </c>
      <c r="ER327" s="182" t="s">
        <v>6137</v>
      </c>
      <c r="ES327" s="258"/>
      <c r="ET327" s="108"/>
      <c r="EU327" s="182" t="str">
        <f t="shared" si="236"/>
        <v>HolzIndustrie Nahmitz GmbH, DE_197571105_sinv.pdf</v>
      </c>
    </row>
    <row r="328" spans="1:172" ht="63.75">
      <c r="A328" s="1005" t="s">
        <v>6162</v>
      </c>
      <c r="B328" s="696" t="s">
        <v>4874</v>
      </c>
      <c r="C328" s="338" t="s">
        <v>898</v>
      </c>
      <c r="D328" s="182" t="s">
        <v>4020</v>
      </c>
      <c r="E328" s="186" t="s">
        <v>4021</v>
      </c>
      <c r="F328" s="182" t="s">
        <v>899</v>
      </c>
      <c r="G328" s="182"/>
      <c r="H328" s="182"/>
      <c r="I328" s="182"/>
      <c r="J328" s="191" t="s">
        <v>4214</v>
      </c>
      <c r="K328" s="247" t="s">
        <v>4022</v>
      </c>
      <c r="L328" s="571" t="s">
        <v>4023</v>
      </c>
      <c r="M328" s="199"/>
      <c r="N328" s="847"/>
      <c r="O328" s="191"/>
      <c r="P328" s="261">
        <v>6</v>
      </c>
      <c r="Q328" s="539">
        <v>100</v>
      </c>
      <c r="R328" s="540">
        <v>1200</v>
      </c>
      <c r="S328" s="338"/>
      <c r="T328" s="54"/>
      <c r="U328" s="54"/>
      <c r="V328" s="338">
        <v>0</v>
      </c>
      <c r="W328" s="338">
        <v>0</v>
      </c>
      <c r="X328" s="919">
        <v>0.72</v>
      </c>
      <c r="Y328" s="338">
        <v>0</v>
      </c>
      <c r="Z328" s="54"/>
      <c r="AA328" s="54"/>
      <c r="AB328" s="188" t="s">
        <v>4402</v>
      </c>
      <c r="AC328" s="13" t="s">
        <v>898</v>
      </c>
      <c r="AD328" s="811" t="s">
        <v>5691</v>
      </c>
      <c r="AE328" s="723">
        <v>43082</v>
      </c>
      <c r="AG328" s="419"/>
      <c r="AH328" s="927" t="s">
        <v>896</v>
      </c>
      <c r="AI328" s="63" t="s">
        <v>5763</v>
      </c>
      <c r="AJ328" s="63" t="str">
        <f t="shared" si="203"/>
        <v>NO</v>
      </c>
      <c r="AK328" s="64" t="str">
        <f>VLOOKUP(X328,aux!$G$1:$I$22,2,FALSE)</f>
        <v>zero point seven two</v>
      </c>
      <c r="AL328" s="64" t="str">
        <f>VLOOKUP(X328,aux!$G$1:$J$22,4,FALSE)</f>
        <v>null komma sieben zwei</v>
      </c>
      <c r="AM328" s="214">
        <f t="shared" si="218"/>
        <v>72</v>
      </c>
      <c r="AN328" s="214" t="str">
        <f>IF(INT(AM328)=AM328,EnglishNumber(AM328), _xlfn.CONCAT(EnglishNumber(INT(AM328)), " point ", EnglishNumber(ROUND(INT((AM328 - INT(AM328)) * 10),  0)), " ", EnglishNumber(ROUND((AM328 - INT(AM328))*100 - (INT((AM328-INT(AM328))*10)*10), 0))))</f>
        <v>seventy-two</v>
      </c>
      <c r="AO328" s="214" t="str">
        <f>IF(INT(AM328)=AM328,FctZahl_In_Worten(AM328), _xlfn.CONCAT(FctZahl_In_Worten(INT(AM328)), " komma ", FctZahl_In_Worten(ROUND(INT((AM328 - INT(AM328)) * 10),  0)), " ", FctZahl_In_Worten(ROUND((AM328 - INT(AM328))*100 - (INT((AM328-INT(AM328))*10)*10), 0))))</f>
        <v>zweiundsiebzig</v>
      </c>
      <c r="AP328" s="64" t="str">
        <f>EnglishNumber(Q328)</f>
        <v>one hundred</v>
      </c>
      <c r="AQ328" s="64" t="str">
        <f>FctZahl_In_Worten(Q328)</f>
        <v>einhundert</v>
      </c>
      <c r="AR328" s="64" t="str">
        <f>FctZahl_In_Worten(R328)</f>
        <v>eintausendzweihundert</v>
      </c>
      <c r="AS328" s="64" t="str">
        <f>EnglishNumber(V328)</f>
        <v>zero</v>
      </c>
      <c r="AT328" s="64" t="str">
        <f>EnglishNumber(W328)</f>
        <v>zero</v>
      </c>
      <c r="AU328" s="64" t="str">
        <f t="shared" si="219"/>
        <v>For</v>
      </c>
      <c r="AV328" s="49" t="str">
        <f t="shared" si="240"/>
        <v>Frank Becker, Geschäftsführer</v>
      </c>
      <c r="AW328" s="65" t="str">
        <f t="shared" si="220"/>
        <v>DE_114094797_CPA_EN</v>
      </c>
      <c r="AX328" s="65" t="str">
        <f t="shared" si="221"/>
        <v>DE_114094797_DoT_EN</v>
      </c>
      <c r="AY328" s="65" t="str">
        <f t="shared" si="222"/>
        <v>DE_114094797_Dis_EN</v>
      </c>
      <c r="AZ328" s="65" t="str">
        <f t="shared" si="223"/>
        <v>DE_114094797_CPA_DE</v>
      </c>
      <c r="BA328" s="65" t="str">
        <f t="shared" si="224"/>
        <v>DE_114094797_DoT_DE</v>
      </c>
      <c r="BB328" s="65" t="str">
        <f t="shared" si="225"/>
        <v>DE_114094797_CPA_ES</v>
      </c>
      <c r="BC328" s="215" t="str">
        <f t="shared" si="226"/>
        <v>DE_114094797_DoT_ES</v>
      </c>
      <c r="BD328" s="65" t="str">
        <f t="shared" si="227"/>
        <v>HolzLand Becker GmbH</v>
      </c>
      <c r="BE328" s="64" t="str">
        <f>VLOOKUP(C328,aux!$A$1:$B$260,2,FALSE)</f>
        <v>Germany</v>
      </c>
      <c r="BF328" s="64" t="str">
        <f>VLOOKUP(C328,aux!$A$1:$C$260,3,FALSE)</f>
        <v>Deutschland</v>
      </c>
      <c r="BG328" s="66" t="str">
        <f t="shared" si="228"/>
        <v>represented by  Frank Becker, Geschäftsführer</v>
      </c>
      <c r="BH328" s="66" t="str">
        <f t="shared" si="204"/>
        <v>representado por Frank Becker, Geschäftsführer</v>
      </c>
      <c r="BI328" s="119">
        <f t="shared" si="241"/>
        <v>1</v>
      </c>
      <c r="BJ328" s="119" t="str">
        <f t="shared" si="242"/>
        <v/>
      </c>
      <c r="BK328" s="119" t="str">
        <f t="shared" si="237"/>
        <v/>
      </c>
      <c r="BL328" s="66" t="str">
        <f t="shared" si="243"/>
        <v/>
      </c>
      <c r="BM328" s="66" t="str">
        <f t="shared" si="238"/>
        <v/>
      </c>
      <c r="BN328" s="66" t="str">
        <f t="shared" si="244"/>
        <v/>
      </c>
      <c r="BO328" s="66" t="str">
        <f t="shared" si="239"/>
        <v/>
      </c>
      <c r="BP328" s="216" t="str">
        <f>VLOOKUP(X328,aux!$G$1:$I$22,3,FALSE)</f>
        <v>cero coma siete dos</v>
      </c>
      <c r="BQ328" s="66" t="str">
        <f t="shared" si="209"/>
        <v>Por</v>
      </c>
      <c r="BR328" s="66" t="str">
        <f>VLOOKUP(C328,aux!$D$1:$E$307,2,FALSE)</f>
        <v>Alemania</v>
      </c>
      <c r="BS328" s="66" t="str">
        <f t="shared" si="210"/>
        <v>Ciento</v>
      </c>
      <c r="BT328" s="66" t="str">
        <f t="shared" si="211"/>
        <v>Cero</v>
      </c>
      <c r="BU328" s="66" t="str">
        <f t="shared" si="212"/>
        <v>Cero</v>
      </c>
      <c r="BV328" s="137"/>
      <c r="BW328" s="51"/>
      <c r="BX328" s="315"/>
      <c r="BY328" s="148"/>
      <c r="BZ328" s="315"/>
      <c r="CA328" s="1112"/>
      <c r="CB328" s="805">
        <v>43059</v>
      </c>
      <c r="CC328" s="805">
        <v>43062</v>
      </c>
      <c r="CD328" s="806"/>
      <c r="CE328" s="805">
        <v>43063</v>
      </c>
      <c r="CF328" s="806"/>
      <c r="CG328" s="805">
        <v>43076</v>
      </c>
      <c r="CH328" s="497"/>
      <c r="CI328" s="155"/>
      <c r="CJ328" s="54"/>
      <c r="CK328" s="54"/>
      <c r="CL328" s="102" t="str">
        <f t="shared" si="229"/>
        <v>HolzLand Becker GmbH_ DE_114094797_DOT_DE_2sig</v>
      </c>
      <c r="CM328" s="102" t="str">
        <f t="shared" si="230"/>
        <v>HolzLand Becker GmbH_DE_114094797_CPA_DE_2sig</v>
      </c>
      <c r="CN328" s="102" t="str">
        <f t="shared" si="231"/>
        <v>HolzLand Becker GmbH_ DE_114094797_DOT_DE_2sig_stamped</v>
      </c>
      <c r="CO328" s="102" t="str">
        <f t="shared" si="232"/>
        <v>HolzLand Becker GmbH_DE_114094797_DOT_DE_o</v>
      </c>
      <c r="CP328" s="102" t="str">
        <f t="shared" si="233"/>
        <v>HolzLand Becker GmbH_DE_114094797_DOT_DE_o_stamped</v>
      </c>
      <c r="CQ328" s="102" t="str">
        <f t="shared" si="234"/>
        <v>HolzLand Becker GmbH_DE_114094797_powers</v>
      </c>
      <c r="CR328" s="54"/>
      <c r="CS328" s="54"/>
      <c r="CT328" s="54"/>
      <c r="CU328" s="148">
        <f t="shared" si="217"/>
        <v>1</v>
      </c>
      <c r="CV328" s="54"/>
      <c r="CW328" s="54"/>
      <c r="CX328" s="124"/>
      <c r="CY328" s="160"/>
      <c r="CZ328" s="160"/>
      <c r="DA328" s="321"/>
      <c r="DB328" s="321"/>
      <c r="DC328" s="160"/>
      <c r="DD328" s="160"/>
      <c r="DE328" s="321"/>
      <c r="DF328" s="321"/>
      <c r="DG328" s="54"/>
      <c r="DH328" s="54"/>
      <c r="DI328" s="54"/>
      <c r="DJ328" s="321"/>
      <c r="DK328" s="321"/>
      <c r="DL328" s="54"/>
      <c r="DM328" s="321"/>
      <c r="DN328" s="160"/>
      <c r="DO328" s="321"/>
      <c r="DP328" s="963"/>
      <c r="DQ328" s="902"/>
      <c r="DR328" s="503"/>
      <c r="DS328" s="521"/>
      <c r="DT328" s="88"/>
      <c r="DU328" s="258" t="s">
        <v>4019</v>
      </c>
      <c r="DV328" s="168"/>
      <c r="DW328" s="168"/>
      <c r="DX328" s="168"/>
      <c r="DY328" s="168"/>
      <c r="DZ328" s="168"/>
      <c r="EA328" s="359" t="str">
        <f t="shared" si="235"/>
        <v>294</v>
      </c>
      <c r="EB328" s="359">
        <v>294</v>
      </c>
      <c r="EC328" s="88"/>
      <c r="ED328" s="88"/>
      <c r="EE328" s="88"/>
      <c r="EF328" s="186" t="s">
        <v>4264</v>
      </c>
      <c r="EG328" s="186" t="s">
        <v>4019</v>
      </c>
      <c r="EH328" s="186" t="s">
        <v>5140</v>
      </c>
      <c r="EI328" s="186" t="s">
        <v>5141</v>
      </c>
      <c r="EJ328" s="186">
        <v>25</v>
      </c>
      <c r="EK328" s="186">
        <v>0</v>
      </c>
      <c r="EL328" s="186" t="s">
        <v>5142</v>
      </c>
      <c r="EM328" s="173">
        <v>63179</v>
      </c>
      <c r="EN328" s="173">
        <v>0</v>
      </c>
      <c r="EO328" s="173">
        <v>0</v>
      </c>
      <c r="EP328" s="950" t="s">
        <v>5143</v>
      </c>
      <c r="EQ328" s="258" t="s">
        <v>6086</v>
      </c>
      <c r="ER328" s="182" t="s">
        <v>6137</v>
      </c>
      <c r="ES328" s="258"/>
      <c r="ET328" s="108"/>
      <c r="EU328" s="182" t="str">
        <f t="shared" si="236"/>
        <v>HolzLand Becker GmbH, DE_114094797_sinv.pdf</v>
      </c>
    </row>
    <row r="329" spans="1:172" ht="76.5">
      <c r="A329" s="1005" t="s">
        <v>4024</v>
      </c>
      <c r="B329" s="696" t="s">
        <v>4875</v>
      </c>
      <c r="C329" s="338" t="s">
        <v>898</v>
      </c>
      <c r="D329" s="182" t="s">
        <v>4025</v>
      </c>
      <c r="E329" s="186" t="s">
        <v>4026</v>
      </c>
      <c r="F329" s="182" t="s">
        <v>899</v>
      </c>
      <c r="G329" s="182"/>
      <c r="H329" s="182"/>
      <c r="I329" s="182"/>
      <c r="J329" s="191" t="s">
        <v>4215</v>
      </c>
      <c r="K329" s="247" t="s">
        <v>4027</v>
      </c>
      <c r="L329" s="571" t="s">
        <v>4028</v>
      </c>
      <c r="M329" s="199"/>
      <c r="N329" s="847"/>
      <c r="O329" s="191"/>
      <c r="P329" s="261">
        <v>1</v>
      </c>
      <c r="Q329" s="539">
        <v>100</v>
      </c>
      <c r="R329" s="540">
        <v>50</v>
      </c>
      <c r="S329" s="338"/>
      <c r="T329" s="54"/>
      <c r="U329" s="54"/>
      <c r="V329" s="338">
        <v>0</v>
      </c>
      <c r="W329" s="338">
        <v>0</v>
      </c>
      <c r="X329" s="919">
        <v>0.72</v>
      </c>
      <c r="Y329" s="338">
        <v>0</v>
      </c>
      <c r="Z329" s="54"/>
      <c r="AA329" s="54"/>
      <c r="AB329" s="188" t="s">
        <v>4402</v>
      </c>
      <c r="AC329" s="13" t="s">
        <v>898</v>
      </c>
      <c r="AD329" s="811" t="s">
        <v>5691</v>
      </c>
      <c r="AE329" s="723">
        <v>43082</v>
      </c>
      <c r="AG329" s="419"/>
      <c r="AH329" s="927" t="s">
        <v>896</v>
      </c>
      <c r="AI329" s="63" t="s">
        <v>5763</v>
      </c>
      <c r="AJ329" s="63" t="str">
        <f t="shared" si="203"/>
        <v>NO</v>
      </c>
      <c r="AK329" s="64" t="str">
        <f>VLOOKUP(X329,aux!$G$1:$I$22,2,FALSE)</f>
        <v>zero point seven two</v>
      </c>
      <c r="AL329" s="64" t="str">
        <f>VLOOKUP(X329,aux!$G$1:$J$22,4,FALSE)</f>
        <v>null komma sieben zwei</v>
      </c>
      <c r="AM329" s="214">
        <f t="shared" si="218"/>
        <v>72</v>
      </c>
      <c r="AN329" s="214" t="str">
        <f>IF(INT(AM329)=AM329,EnglishNumber(AM329), _xlfn.CONCAT(EnglishNumber(INT(AM329)), " point ", EnglishNumber(ROUND(INT((AM329 - INT(AM329)) * 10),  0)), " ", EnglishNumber(ROUND((AM329 - INT(AM329))*100 - (INT((AM329-INT(AM329))*10)*10), 0))))</f>
        <v>seventy-two</v>
      </c>
      <c r="AO329" s="214" t="str">
        <f>IF(INT(AM329)=AM329,FctZahl_In_Worten(AM329), _xlfn.CONCAT(FctZahl_In_Worten(INT(AM329)), " komma ", FctZahl_In_Worten(ROUND(INT((AM329 - INT(AM329)) * 10),  0)), " ", FctZahl_In_Worten(ROUND((AM329 - INT(AM329))*100 - (INT((AM329-INT(AM329))*10)*10), 0))))</f>
        <v>zweiundsiebzig</v>
      </c>
      <c r="AP329" s="64" t="str">
        <f>EnglishNumber(Q329)</f>
        <v>one hundred</v>
      </c>
      <c r="AQ329" s="64" t="str">
        <f>FctZahl_In_Worten(Q329)</f>
        <v>einhundert</v>
      </c>
      <c r="AR329" s="64" t="str">
        <f>FctZahl_In_Worten(R329)</f>
        <v>fünfzig</v>
      </c>
      <c r="AS329" s="64" t="str">
        <f>EnglishNumber(V329)</f>
        <v>zero</v>
      </c>
      <c r="AT329" s="64" t="str">
        <f>EnglishNumber(W329)</f>
        <v>zero</v>
      </c>
      <c r="AU329" s="64" t="str">
        <f t="shared" si="219"/>
        <v>For</v>
      </c>
      <c r="AV329" s="49" t="str">
        <f t="shared" si="240"/>
        <v>Michael Brinckmann, Geschäftsführer</v>
      </c>
      <c r="AW329" s="65" t="str">
        <f t="shared" si="220"/>
        <v>DE_215752979_CPA_EN</v>
      </c>
      <c r="AX329" s="65" t="str">
        <f t="shared" si="221"/>
        <v>DE_215752979_DoT_EN</v>
      </c>
      <c r="AY329" s="65" t="str">
        <f t="shared" si="222"/>
        <v>DE_215752979_Dis_EN</v>
      </c>
      <c r="AZ329" s="65" t="str">
        <f t="shared" si="223"/>
        <v>DE_215752979_CPA_DE</v>
      </c>
      <c r="BA329" s="65" t="str">
        <f t="shared" si="224"/>
        <v>DE_215752979_DoT_DE</v>
      </c>
      <c r="BB329" s="65" t="str">
        <f t="shared" si="225"/>
        <v>DE_215752979_CPA_ES</v>
      </c>
      <c r="BC329" s="215" t="str">
        <f t="shared" si="226"/>
        <v>DE_215752979_DoT_ES</v>
      </c>
      <c r="BD329" s="65" t="str">
        <f t="shared" si="227"/>
        <v>HolzLand Brinkmann GmbH</v>
      </c>
      <c r="BE329" s="64" t="str">
        <f>VLOOKUP(C329,aux!$A$1:$B$260,2,FALSE)</f>
        <v>Germany</v>
      </c>
      <c r="BF329" s="64" t="str">
        <f>VLOOKUP(C329,aux!$A$1:$C$260,3,FALSE)</f>
        <v>Deutschland</v>
      </c>
      <c r="BG329" s="66" t="str">
        <f t="shared" si="228"/>
        <v>represented by  Michael Brinckmann, Geschäftsführer</v>
      </c>
      <c r="BH329" s="66" t="str">
        <f t="shared" si="204"/>
        <v>representado por Michael Brinckmann, Geschäftsführer</v>
      </c>
      <c r="BI329" s="119">
        <f t="shared" si="241"/>
        <v>1</v>
      </c>
      <c r="BJ329" s="119" t="str">
        <f t="shared" si="242"/>
        <v/>
      </c>
      <c r="BK329" s="119" t="str">
        <f t="shared" si="237"/>
        <v/>
      </c>
      <c r="BL329" s="66" t="str">
        <f t="shared" si="243"/>
        <v/>
      </c>
      <c r="BM329" s="66" t="str">
        <f t="shared" si="238"/>
        <v/>
      </c>
      <c r="BN329" s="66" t="str">
        <f t="shared" si="244"/>
        <v/>
      </c>
      <c r="BO329" s="66" t="str">
        <f t="shared" si="239"/>
        <v/>
      </c>
      <c r="BP329" s="216" t="str">
        <f>VLOOKUP(X329,aux!$G$1:$I$22,3,FALSE)</f>
        <v>cero coma siete dos</v>
      </c>
      <c r="BQ329" s="66" t="str">
        <f t="shared" si="209"/>
        <v>Por</v>
      </c>
      <c r="BR329" s="66" t="str">
        <f>VLOOKUP(C329,aux!$D$1:$E$307,2,FALSE)</f>
        <v>Alemania</v>
      </c>
      <c r="BS329" s="66" t="str">
        <f t="shared" si="210"/>
        <v>Ciento</v>
      </c>
      <c r="BT329" s="66" t="str">
        <f t="shared" si="211"/>
        <v>Cero</v>
      </c>
      <c r="BU329" s="66" t="str">
        <f t="shared" si="212"/>
        <v>Cero</v>
      </c>
      <c r="BV329" s="137"/>
      <c r="BW329" s="51"/>
      <c r="BX329" s="315"/>
      <c r="BY329" s="148"/>
      <c r="BZ329" s="315"/>
      <c r="CA329" s="1112"/>
      <c r="CB329" s="805">
        <v>43059</v>
      </c>
      <c r="CC329" s="805">
        <v>43066</v>
      </c>
      <c r="CD329" s="434"/>
      <c r="CE329" s="805">
        <v>43066</v>
      </c>
      <c r="CF329" s="434"/>
      <c r="CG329" s="805">
        <v>43076</v>
      </c>
      <c r="CH329" s="497"/>
      <c r="CI329" s="155"/>
      <c r="CJ329" s="54"/>
      <c r="CK329" s="54"/>
      <c r="CL329" s="102" t="str">
        <f t="shared" si="229"/>
        <v>HolzLand Brinkmann GmbH_ DE_215752979_DOT_DE_2sig</v>
      </c>
      <c r="CM329" s="102" t="str">
        <f t="shared" si="230"/>
        <v>HolzLand Brinkmann GmbH_DE_215752979_CPA_DE_2sig</v>
      </c>
      <c r="CN329" s="102" t="str">
        <f t="shared" si="231"/>
        <v>HolzLand Brinkmann GmbH_ DE_215752979_DOT_DE_2sig_stamped</v>
      </c>
      <c r="CO329" s="102" t="str">
        <f t="shared" si="232"/>
        <v>HolzLand Brinkmann GmbH_DE_215752979_DOT_DE_o</v>
      </c>
      <c r="CP329" s="102" t="str">
        <f t="shared" si="233"/>
        <v>HolzLand Brinkmann GmbH_DE_215752979_DOT_DE_o_stamped</v>
      </c>
      <c r="CQ329" s="102" t="str">
        <f t="shared" si="234"/>
        <v>HolzLand Brinkmann GmbH_DE_215752979_powers</v>
      </c>
      <c r="CR329" s="54"/>
      <c r="CS329" s="54"/>
      <c r="CT329" s="54"/>
      <c r="CU329" s="148">
        <f t="shared" si="217"/>
        <v>0</v>
      </c>
      <c r="CV329" s="54"/>
      <c r="CW329" s="54"/>
      <c r="CX329" s="124"/>
      <c r="CY329" s="160"/>
      <c r="CZ329" s="160"/>
      <c r="DA329" s="321"/>
      <c r="DB329" s="321"/>
      <c r="DC329" s="160"/>
      <c r="DD329" s="160"/>
      <c r="DE329" s="321"/>
      <c r="DF329" s="321"/>
      <c r="DG329" s="54"/>
      <c r="DH329" s="54"/>
      <c r="DI329" s="54"/>
      <c r="DJ329" s="321"/>
      <c r="DK329" s="321"/>
      <c r="DL329" s="54"/>
      <c r="DM329" s="321"/>
      <c r="DN329" s="160"/>
      <c r="DO329" s="321"/>
      <c r="DP329" s="963"/>
      <c r="DQ329" s="902"/>
      <c r="DR329" s="503"/>
      <c r="DS329" s="521"/>
      <c r="DT329" s="88"/>
      <c r="DU329" s="168"/>
      <c r="DV329" s="168"/>
      <c r="DW329" s="168"/>
      <c r="DX329" s="168"/>
      <c r="DY329" s="168"/>
      <c r="DZ329" s="168"/>
      <c r="EA329" s="359" t="str">
        <f t="shared" si="235"/>
        <v>295</v>
      </c>
      <c r="EB329" s="359">
        <v>295</v>
      </c>
      <c r="EC329" s="88"/>
      <c r="ED329" s="88"/>
      <c r="EE329" s="88"/>
      <c r="EF329" s="186" t="s">
        <v>4264</v>
      </c>
      <c r="EG329" s="186" t="s">
        <v>4024</v>
      </c>
      <c r="EH329" s="186" t="s">
        <v>5144</v>
      </c>
      <c r="EI329" s="186" t="s">
        <v>5145</v>
      </c>
      <c r="EJ329" s="186" t="s">
        <v>3649</v>
      </c>
      <c r="EK329" s="186">
        <v>0</v>
      </c>
      <c r="EL329" s="186" t="s">
        <v>5146</v>
      </c>
      <c r="EM329" s="173">
        <v>33729</v>
      </c>
      <c r="EN329" s="173">
        <v>0</v>
      </c>
      <c r="EO329" s="173">
        <v>0</v>
      </c>
      <c r="EP329" s="950" t="s">
        <v>4027</v>
      </c>
      <c r="EQ329" s="258" t="s">
        <v>6086</v>
      </c>
      <c r="ER329" s="182" t="s">
        <v>6137</v>
      </c>
      <c r="ES329" s="258"/>
      <c r="ET329" s="108"/>
      <c r="EU329" s="182" t="str">
        <f t="shared" si="236"/>
        <v>HolzLand Brinkmann GmbH, DE_215752979_sinv.pdf</v>
      </c>
    </row>
    <row r="330" spans="1:172" s="169" customFormat="1" ht="76.5">
      <c r="A330" s="1005" t="s">
        <v>4029</v>
      </c>
      <c r="B330" s="694" t="s">
        <v>4876</v>
      </c>
      <c r="C330" s="338" t="s">
        <v>898</v>
      </c>
      <c r="D330" s="182" t="s">
        <v>4030</v>
      </c>
      <c r="E330" s="186" t="s">
        <v>4031</v>
      </c>
      <c r="F330" s="182" t="s">
        <v>5470</v>
      </c>
      <c r="G330" s="182"/>
      <c r="H330" s="182"/>
      <c r="I330" s="182"/>
      <c r="J330" s="191" t="s">
        <v>4216</v>
      </c>
      <c r="K330" s="247" t="s">
        <v>4032</v>
      </c>
      <c r="L330" s="571" t="s">
        <v>4033</v>
      </c>
      <c r="M330" s="199"/>
      <c r="N330" s="847"/>
      <c r="O330" s="191"/>
      <c r="P330" s="519">
        <v>2</v>
      </c>
      <c r="Q330" s="539">
        <v>100</v>
      </c>
      <c r="R330" s="540">
        <v>400</v>
      </c>
      <c r="S330" s="338"/>
      <c r="T330" s="54"/>
      <c r="U330" s="54"/>
      <c r="V330" s="338">
        <v>0</v>
      </c>
      <c r="W330" s="338">
        <v>0</v>
      </c>
      <c r="X330" s="919">
        <v>0.72</v>
      </c>
      <c r="Y330" s="338">
        <v>0</v>
      </c>
      <c r="Z330" s="54"/>
      <c r="AA330" s="54"/>
      <c r="AB330" s="188" t="s">
        <v>4402</v>
      </c>
      <c r="AC330" s="13" t="s">
        <v>898</v>
      </c>
      <c r="AD330" s="811" t="s">
        <v>5691</v>
      </c>
      <c r="AE330" s="723">
        <v>43082</v>
      </c>
      <c r="AF330" s="182"/>
      <c r="AG330" s="419"/>
      <c r="AH330" s="927" t="s">
        <v>896</v>
      </c>
      <c r="AI330" s="63" t="s">
        <v>5763</v>
      </c>
      <c r="AJ330" s="63" t="str">
        <f t="shared" si="203"/>
        <v>NO</v>
      </c>
      <c r="AK330" s="64" t="str">
        <f>VLOOKUP(X330,aux!$G$1:$I$22,2,FALSE)</f>
        <v>zero point seven two</v>
      </c>
      <c r="AL330" s="64" t="str">
        <f>VLOOKUP(X330,aux!$G$1:$J$22,4,FALSE)</f>
        <v>null komma sieben zwei</v>
      </c>
      <c r="AM330" s="214">
        <f t="shared" si="218"/>
        <v>72</v>
      </c>
      <c r="AN330" s="214" t="str">
        <f>IF(INT(AM330)=AM330,EnglishNumber(AM330), _xlfn.CONCAT(EnglishNumber(INT(AM330)), " point ", EnglishNumber(ROUND(INT((AM330 - INT(AM330)) * 10),  0)), " ", EnglishNumber(ROUND((AM330 - INT(AM330))*100 - (INT((AM330-INT(AM330))*10)*10), 0))))</f>
        <v>seventy-two</v>
      </c>
      <c r="AO330" s="214" t="str">
        <f>IF(INT(AM330)=AM330,FctZahl_In_Worten(AM330), _xlfn.CONCAT(FctZahl_In_Worten(INT(AM330)), " komma ", FctZahl_In_Worten(ROUND(INT((AM330 - INT(AM330)) * 10),  0)), " ", FctZahl_In_Worten(ROUND((AM330 - INT(AM330))*100 - (INT((AM330-INT(AM330))*10)*10), 0))))</f>
        <v>zweiundsiebzig</v>
      </c>
      <c r="AP330" s="64" t="str">
        <f>EnglishNumber(Q330)</f>
        <v>one hundred</v>
      </c>
      <c r="AQ330" s="64" t="str">
        <f>FctZahl_In_Worten(Q330)</f>
        <v>einhundert</v>
      </c>
      <c r="AR330" s="64" t="str">
        <f>FctZahl_In_Worten(R330)</f>
        <v>vierhundert</v>
      </c>
      <c r="AS330" s="64" t="str">
        <f>EnglishNumber(V330)</f>
        <v>zero</v>
      </c>
      <c r="AT330" s="64" t="str">
        <f>EnglishNumber(W330)</f>
        <v>zero</v>
      </c>
      <c r="AU330" s="64" t="str">
        <f t="shared" si="219"/>
        <v>For</v>
      </c>
      <c r="AV330" s="49" t="str">
        <f t="shared" si="240"/>
        <v>Knud Sauer, Geschäftsführer ihrer Komplementärin, die Sauer Verwaltung GmbH</v>
      </c>
      <c r="AW330" s="65" t="str">
        <f t="shared" si="220"/>
        <v>DE_135372377_CPA_EN</v>
      </c>
      <c r="AX330" s="65" t="str">
        <f t="shared" si="221"/>
        <v>DE_135372377_DoT_EN</v>
      </c>
      <c r="AY330" s="65" t="str">
        <f t="shared" si="222"/>
        <v>DE_135372377_Dis_EN</v>
      </c>
      <c r="AZ330" s="65" t="str">
        <f t="shared" si="223"/>
        <v>DE_135372377_CPA_DE</v>
      </c>
      <c r="BA330" s="65" t="str">
        <f t="shared" si="224"/>
        <v>DE_135372377_DoT_DE</v>
      </c>
      <c r="BB330" s="65" t="str">
        <f t="shared" si="225"/>
        <v>DE_135372377_CPA_ES</v>
      </c>
      <c r="BC330" s="215" t="str">
        <f t="shared" si="226"/>
        <v>DE_135372377_DoT_ES</v>
      </c>
      <c r="BD330" s="65" t="str">
        <f t="shared" si="227"/>
        <v>Holzland Jan Fr Gehlsen GmbH &amp; CoKG</v>
      </c>
      <c r="BE330" s="64" t="str">
        <f>VLOOKUP(C330,aux!$A$1:$B$260,2,FALSE)</f>
        <v>Germany</v>
      </c>
      <c r="BF330" s="64" t="str">
        <f>VLOOKUP(C330,aux!$A$1:$C$260,3,FALSE)</f>
        <v>Deutschland</v>
      </c>
      <c r="BG330" s="66" t="str">
        <f t="shared" si="228"/>
        <v>represented by  Knud Sauer, Geschäftsführer ihrer Komplementärin, die Sauer Verwaltung GmbH</v>
      </c>
      <c r="BH330" s="66" t="str">
        <f t="shared" si="204"/>
        <v>representado por Knud Sauer, Geschäftsführer ihrer Komplementärin, die Sauer Verwaltung GmbH</v>
      </c>
      <c r="BI330" s="119">
        <f t="shared" si="241"/>
        <v>1</v>
      </c>
      <c r="BJ330" s="119" t="str">
        <f t="shared" si="242"/>
        <v/>
      </c>
      <c r="BK330" s="119" t="str">
        <f t="shared" si="237"/>
        <v/>
      </c>
      <c r="BL330" s="66" t="str">
        <f t="shared" si="243"/>
        <v/>
      </c>
      <c r="BM330" s="66" t="str">
        <f t="shared" si="238"/>
        <v/>
      </c>
      <c r="BN330" s="66" t="str">
        <f t="shared" si="244"/>
        <v/>
      </c>
      <c r="BO330" s="66" t="str">
        <f t="shared" si="239"/>
        <v/>
      </c>
      <c r="BP330" s="216" t="str">
        <f>VLOOKUP(X330,aux!$G$1:$I$22,3,FALSE)</f>
        <v>cero coma siete dos</v>
      </c>
      <c r="BQ330" s="66" t="str">
        <f t="shared" si="209"/>
        <v>Por</v>
      </c>
      <c r="BR330" s="66" t="str">
        <f>VLOOKUP(C330,aux!$D$1:$E$307,2,FALSE)</f>
        <v>Alemania</v>
      </c>
      <c r="BS330" s="66" t="str">
        <f t="shared" si="210"/>
        <v>Ciento</v>
      </c>
      <c r="BT330" s="66" t="str">
        <f t="shared" si="211"/>
        <v>Cero</v>
      </c>
      <c r="BU330" s="66" t="str">
        <f t="shared" si="212"/>
        <v>Cero</v>
      </c>
      <c r="BV330" s="137"/>
      <c r="BW330" s="51"/>
      <c r="BX330" s="315"/>
      <c r="BY330" s="148"/>
      <c r="BZ330" s="315"/>
      <c r="CA330" s="1112"/>
      <c r="CB330" s="805">
        <v>43059</v>
      </c>
      <c r="CC330" s="805">
        <v>43062</v>
      </c>
      <c r="CD330" s="434"/>
      <c r="CE330" s="805">
        <v>43062</v>
      </c>
      <c r="CF330" s="434"/>
      <c r="CG330" s="805">
        <v>43076</v>
      </c>
      <c r="CH330" s="497"/>
      <c r="CI330" s="155"/>
      <c r="CJ330" s="54"/>
      <c r="CK330" s="54"/>
      <c r="CL330" s="102" t="str">
        <f t="shared" si="229"/>
        <v>Holzland Jan Fr Gehlsen GmbH &amp; CoKG_ DE_135372377_DOT_DE_2sig</v>
      </c>
      <c r="CM330" s="102" t="str">
        <f t="shared" si="230"/>
        <v>Holzland Jan Fr Gehlsen GmbH &amp; CoKG_DE_135372377_CPA_DE_2sig</v>
      </c>
      <c r="CN330" s="102" t="str">
        <f t="shared" si="231"/>
        <v>Holzland Jan Fr Gehlsen GmbH &amp; CoKG_ DE_135372377_DOT_DE_2sig_stamped</v>
      </c>
      <c r="CO330" s="102" t="str">
        <f t="shared" si="232"/>
        <v>Holzland Jan Fr Gehlsen GmbH &amp; CoKG_DE_135372377_DOT_DE_o</v>
      </c>
      <c r="CP330" s="102" t="str">
        <f t="shared" si="233"/>
        <v>Holzland Jan Fr Gehlsen GmbH &amp; CoKG_DE_135372377_DOT_DE_o_stamped</v>
      </c>
      <c r="CQ330" s="102" t="str">
        <f t="shared" si="234"/>
        <v>Holzland Jan Fr Gehlsen GmbH &amp; CoKG_DE_135372377_powers</v>
      </c>
      <c r="CR330" s="54"/>
      <c r="CS330" s="54"/>
      <c r="CT330" s="54"/>
      <c r="CU330" s="148">
        <f t="shared" si="217"/>
        <v>0</v>
      </c>
      <c r="CV330" s="54"/>
      <c r="CW330" s="54"/>
      <c r="CX330" s="124"/>
      <c r="CY330" s="160"/>
      <c r="CZ330" s="160"/>
      <c r="DA330" s="321"/>
      <c r="DB330" s="321"/>
      <c r="DC330" s="160"/>
      <c r="DD330" s="160"/>
      <c r="DE330" s="321"/>
      <c r="DF330" s="321"/>
      <c r="DG330" s="54"/>
      <c r="DH330" s="54"/>
      <c r="DI330" s="54"/>
      <c r="DJ330" s="321"/>
      <c r="DK330" s="321"/>
      <c r="DL330" s="54"/>
      <c r="DM330" s="321"/>
      <c r="DN330" s="160"/>
      <c r="DO330" s="321"/>
      <c r="DP330" s="963"/>
      <c r="DQ330" s="902"/>
      <c r="DR330" s="503"/>
      <c r="DS330" s="521"/>
      <c r="DT330" s="88"/>
      <c r="DU330" s="168"/>
      <c r="DV330" s="168"/>
      <c r="DW330" s="168"/>
      <c r="DX330" s="168"/>
      <c r="DY330" s="168"/>
      <c r="DZ330" s="168"/>
      <c r="EA330" s="359" t="str">
        <f t="shared" si="235"/>
        <v>296</v>
      </c>
      <c r="EB330" s="359">
        <v>296</v>
      </c>
      <c r="EC330" s="88"/>
      <c r="ED330" s="88"/>
      <c r="EE330" s="88"/>
      <c r="EF330" s="186" t="s">
        <v>4264</v>
      </c>
      <c r="EG330" s="186" t="s">
        <v>4029</v>
      </c>
      <c r="EH330" s="186" t="s">
        <v>4031</v>
      </c>
      <c r="EI330" s="186" t="s">
        <v>5147</v>
      </c>
      <c r="EJ330" s="186" t="s">
        <v>5148</v>
      </c>
      <c r="EK330" s="186">
        <v>0</v>
      </c>
      <c r="EL330" s="186" t="s">
        <v>5149</v>
      </c>
      <c r="EM330" s="173">
        <v>24768</v>
      </c>
      <c r="EN330" s="173">
        <v>0</v>
      </c>
      <c r="EO330" s="173">
        <v>0</v>
      </c>
      <c r="EP330" s="950" t="s">
        <v>4032</v>
      </c>
      <c r="EQ330" s="258" t="s">
        <v>6095</v>
      </c>
      <c r="ER330" s="258" t="s">
        <v>6114</v>
      </c>
      <c r="ES330" s="258"/>
      <c r="ET330" s="108"/>
      <c r="EU330" s="182" t="str">
        <f t="shared" si="236"/>
        <v>Holzland Jan Fr. Gehlsen GmbH &amp; Co.KG, DE_135372377_sinv.pdf</v>
      </c>
    </row>
    <row r="331" spans="1:172" ht="63.75">
      <c r="A331" s="1005" t="s">
        <v>4034</v>
      </c>
      <c r="B331" s="694" t="s">
        <v>4877</v>
      </c>
      <c r="C331" s="338" t="s">
        <v>898</v>
      </c>
      <c r="D331" s="182" t="s">
        <v>4035</v>
      </c>
      <c r="E331" s="186" t="s">
        <v>4036</v>
      </c>
      <c r="F331" s="182" t="s">
        <v>899</v>
      </c>
      <c r="G331" s="182"/>
      <c r="H331" s="182"/>
      <c r="I331" s="182"/>
      <c r="J331" s="191" t="s">
        <v>4217</v>
      </c>
      <c r="K331" s="247">
        <v>7805968517</v>
      </c>
      <c r="L331" s="571" t="s">
        <v>4037</v>
      </c>
      <c r="M331" s="199"/>
      <c r="N331" s="847"/>
      <c r="O331" s="191"/>
      <c r="P331" s="519">
        <v>4</v>
      </c>
      <c r="Q331" s="539">
        <v>100</v>
      </c>
      <c r="R331" s="540">
        <v>800</v>
      </c>
      <c r="S331" s="338"/>
      <c r="T331" s="54"/>
      <c r="U331" s="54"/>
      <c r="V331" s="338">
        <v>0</v>
      </c>
      <c r="W331" s="338">
        <v>0</v>
      </c>
      <c r="X331" s="919">
        <v>0.72</v>
      </c>
      <c r="Y331" s="338">
        <v>0</v>
      </c>
      <c r="Z331" s="54"/>
      <c r="AA331" s="54"/>
      <c r="AB331" s="188" t="s">
        <v>4402</v>
      </c>
      <c r="AC331" s="13" t="s">
        <v>898</v>
      </c>
      <c r="AD331" s="811" t="s">
        <v>5691</v>
      </c>
      <c r="AE331" s="723">
        <v>43082</v>
      </c>
      <c r="AG331" s="419"/>
      <c r="AH331" s="927" t="s">
        <v>896</v>
      </c>
      <c r="AI331" s="63" t="s">
        <v>5763</v>
      </c>
      <c r="AJ331" s="63" t="str">
        <f t="shared" si="203"/>
        <v>NO</v>
      </c>
      <c r="AK331" s="64" t="str">
        <f>VLOOKUP(X331,aux!$G$1:$I$22,2,FALSE)</f>
        <v>zero point seven two</v>
      </c>
      <c r="AL331" s="64" t="str">
        <f>VLOOKUP(X331,aux!$G$1:$J$22,4,FALSE)</f>
        <v>null komma sieben zwei</v>
      </c>
      <c r="AM331" s="214">
        <f t="shared" si="218"/>
        <v>72</v>
      </c>
      <c r="AN331" s="214" t="str">
        <f>IF(INT(AM331)=AM331,EnglishNumber(AM331), _xlfn.CONCAT(EnglishNumber(INT(AM331)), " point ", EnglishNumber(ROUND(INT((AM331 - INT(AM331)) * 10),  0)), " ", EnglishNumber(ROUND((AM331 - INT(AM331))*100 - (INT((AM331-INT(AM331))*10)*10), 0))))</f>
        <v>seventy-two</v>
      </c>
      <c r="AO331" s="214" t="str">
        <f>IF(INT(AM331)=AM331,FctZahl_In_Worten(AM331), _xlfn.CONCAT(FctZahl_In_Worten(INT(AM331)), " komma ", FctZahl_In_Worten(ROUND(INT((AM331 - INT(AM331)) * 10),  0)), " ", FctZahl_In_Worten(ROUND((AM331 - INT(AM331))*100 - (INT((AM331-INT(AM331))*10)*10), 0))))</f>
        <v>zweiundsiebzig</v>
      </c>
      <c r="AP331" s="64" t="str">
        <f>EnglishNumber(Q331)</f>
        <v>one hundred</v>
      </c>
      <c r="AQ331" s="64" t="str">
        <f>FctZahl_In_Worten(Q331)</f>
        <v>einhundert</v>
      </c>
      <c r="AR331" s="64" t="str">
        <f>FctZahl_In_Worten(R331)</f>
        <v>achthundert</v>
      </c>
      <c r="AS331" s="64" t="str">
        <f>EnglishNumber(V331)</f>
        <v>zero</v>
      </c>
      <c r="AT331" s="64" t="str">
        <f>EnglishNumber(W331)</f>
        <v>zero</v>
      </c>
      <c r="AU331" s="64" t="str">
        <f t="shared" si="219"/>
        <v>For</v>
      </c>
      <c r="AV331" s="49" t="str">
        <f t="shared" si="240"/>
        <v>Christian Helmke, Geschäftsführer</v>
      </c>
      <c r="AW331" s="65" t="str">
        <f t="shared" si="220"/>
        <v>DE_811422924_CPA_EN</v>
      </c>
      <c r="AX331" s="65" t="str">
        <f t="shared" si="221"/>
        <v>DE_811422924_DoT_EN</v>
      </c>
      <c r="AY331" s="65" t="str">
        <f t="shared" si="222"/>
        <v>DE_811422924_Dis_EN</v>
      </c>
      <c r="AZ331" s="65" t="str">
        <f t="shared" si="223"/>
        <v>DE_811422924_CPA_DE</v>
      </c>
      <c r="BA331" s="65" t="str">
        <f t="shared" si="224"/>
        <v>DE_811422924_DoT_DE</v>
      </c>
      <c r="BB331" s="65" t="str">
        <f t="shared" si="225"/>
        <v>DE_811422924_CPA_ES</v>
      </c>
      <c r="BC331" s="215" t="str">
        <f t="shared" si="226"/>
        <v>DE_811422924_DoT_ES</v>
      </c>
      <c r="BD331" s="65" t="str">
        <f t="shared" si="227"/>
        <v>Holzwelt-Helmke GmbH</v>
      </c>
      <c r="BE331" s="64" t="str">
        <f>VLOOKUP(C331,aux!$A$1:$B$260,2,FALSE)</f>
        <v>Germany</v>
      </c>
      <c r="BF331" s="64" t="str">
        <f>VLOOKUP(C331,aux!$A$1:$C$260,3,FALSE)</f>
        <v>Deutschland</v>
      </c>
      <c r="BG331" s="66" t="str">
        <f t="shared" si="228"/>
        <v>represented by  Christian Helmke, Geschäftsführer</v>
      </c>
      <c r="BH331" s="66" t="str">
        <f t="shared" si="204"/>
        <v>representado por Christian Helmke, Geschäftsführer</v>
      </c>
      <c r="BI331" s="119">
        <f t="shared" si="241"/>
        <v>1</v>
      </c>
      <c r="BJ331" s="119" t="str">
        <f t="shared" si="242"/>
        <v/>
      </c>
      <c r="BK331" s="119" t="str">
        <f t="shared" si="237"/>
        <v/>
      </c>
      <c r="BL331" s="66" t="str">
        <f t="shared" si="243"/>
        <v/>
      </c>
      <c r="BM331" s="66" t="str">
        <f t="shared" si="238"/>
        <v/>
      </c>
      <c r="BN331" s="66" t="str">
        <f t="shared" si="244"/>
        <v/>
      </c>
      <c r="BO331" s="66" t="str">
        <f t="shared" si="239"/>
        <v/>
      </c>
      <c r="BP331" s="216" t="str">
        <f>VLOOKUP(X331,aux!$G$1:$I$22,3,FALSE)</f>
        <v>cero coma siete dos</v>
      </c>
      <c r="BQ331" s="66" t="str">
        <f t="shared" si="209"/>
        <v>Por</v>
      </c>
      <c r="BR331" s="66" t="str">
        <f>VLOOKUP(C331,aux!$D$1:$E$307,2,FALSE)</f>
        <v>Alemania</v>
      </c>
      <c r="BS331" s="66" t="str">
        <f t="shared" si="210"/>
        <v>Ciento</v>
      </c>
      <c r="BT331" s="66" t="str">
        <f t="shared" si="211"/>
        <v>Cero</v>
      </c>
      <c r="BU331" s="66" t="str">
        <f t="shared" si="212"/>
        <v>Cero</v>
      </c>
      <c r="BV331" s="137"/>
      <c r="BW331" s="51"/>
      <c r="BX331" s="315"/>
      <c r="BY331" s="148"/>
      <c r="BZ331" s="315"/>
      <c r="CA331" s="1112"/>
      <c r="CB331" s="805">
        <v>43059</v>
      </c>
      <c r="CC331" s="805">
        <v>43062</v>
      </c>
      <c r="CD331" s="806" t="s">
        <v>2233</v>
      </c>
      <c r="CE331" s="805">
        <v>43062</v>
      </c>
      <c r="CF331" s="806"/>
      <c r="CG331" s="805">
        <v>43076</v>
      </c>
      <c r="CH331" s="497"/>
      <c r="CI331" s="155"/>
      <c r="CJ331" s="54"/>
      <c r="CK331" s="54"/>
      <c r="CL331" s="102" t="str">
        <f t="shared" si="229"/>
        <v>Holzwelt-Helmke GmbH_ DE_811422924_DOT_DE_2sig</v>
      </c>
      <c r="CM331" s="102" t="str">
        <f t="shared" si="230"/>
        <v>Holzwelt-Helmke GmbH_DE_811422924_CPA_DE_2sig</v>
      </c>
      <c r="CN331" s="102" t="str">
        <f t="shared" si="231"/>
        <v>Holzwelt-Helmke GmbH_ DE_811422924_DOT_DE_2sig_stamped</v>
      </c>
      <c r="CO331" s="102" t="str">
        <f t="shared" si="232"/>
        <v>Holzwelt-Helmke GmbH_DE_811422924_DOT_DE_o</v>
      </c>
      <c r="CP331" s="102" t="str">
        <f t="shared" si="233"/>
        <v>Holzwelt-Helmke GmbH_DE_811422924_DOT_DE_o_stamped</v>
      </c>
      <c r="CQ331" s="102" t="str">
        <f t="shared" si="234"/>
        <v>Holzwelt-Helmke GmbH_DE_811422924_powers</v>
      </c>
      <c r="CR331" s="54"/>
      <c r="CS331" s="54"/>
      <c r="CT331" s="54"/>
      <c r="CU331" s="148">
        <f t="shared" si="217"/>
        <v>0</v>
      </c>
      <c r="CV331" s="54"/>
      <c r="CW331" s="54"/>
      <c r="CX331" s="124"/>
      <c r="CY331" s="160"/>
      <c r="CZ331" s="160"/>
      <c r="DA331" s="321"/>
      <c r="DB331" s="321"/>
      <c r="DC331" s="160"/>
      <c r="DD331" s="160"/>
      <c r="DE331" s="321"/>
      <c r="DF331" s="321"/>
      <c r="DG331" s="54"/>
      <c r="DH331" s="54"/>
      <c r="DI331" s="54"/>
      <c r="DJ331" s="321"/>
      <c r="DK331" s="321"/>
      <c r="DL331" s="54"/>
      <c r="DM331" s="321"/>
      <c r="DN331" s="160"/>
      <c r="DO331" s="321"/>
      <c r="DP331" s="963"/>
      <c r="DQ331" s="902"/>
      <c r="DR331" s="503"/>
      <c r="DS331" s="521"/>
      <c r="DT331" s="88"/>
      <c r="DU331" s="168"/>
      <c r="DV331" s="168"/>
      <c r="DW331" s="168"/>
      <c r="DX331" s="168"/>
      <c r="DY331" s="168"/>
      <c r="DZ331" s="168"/>
      <c r="EA331" s="359" t="str">
        <f t="shared" si="235"/>
        <v>297</v>
      </c>
      <c r="EB331" s="359">
        <v>297</v>
      </c>
      <c r="EC331" s="88"/>
      <c r="ED331" s="88"/>
      <c r="EE331" s="88"/>
      <c r="EF331" s="186" t="s">
        <v>4264</v>
      </c>
      <c r="EG331" s="186" t="s">
        <v>4034</v>
      </c>
      <c r="EH331" s="186" t="s">
        <v>5150</v>
      </c>
      <c r="EI331" s="186" t="s">
        <v>5151</v>
      </c>
      <c r="EJ331" s="186">
        <v>1</v>
      </c>
      <c r="EK331" s="186">
        <v>0</v>
      </c>
      <c r="EL331" s="186" t="s">
        <v>5152</v>
      </c>
      <c r="EM331" s="173">
        <v>77767</v>
      </c>
      <c r="EN331" s="173">
        <v>0</v>
      </c>
      <c r="EO331" s="173">
        <v>0</v>
      </c>
      <c r="EP331" s="950" t="s">
        <v>5153</v>
      </c>
      <c r="EQ331" s="258" t="s">
        <v>6086</v>
      </c>
      <c r="ER331" s="182" t="s">
        <v>6137</v>
      </c>
      <c r="ES331" s="258"/>
      <c r="ET331" s="167"/>
      <c r="EU331" s="182" t="str">
        <f t="shared" si="236"/>
        <v>Holzwelt-Helmke GmbH, DE_811422924_sinv.pdf</v>
      </c>
    </row>
    <row r="332" spans="1:172" ht="89.25">
      <c r="A332" s="530" t="s">
        <v>2797</v>
      </c>
      <c r="B332" s="638" t="s">
        <v>4746</v>
      </c>
      <c r="C332" s="338" t="s">
        <v>1067</v>
      </c>
      <c r="D332" s="186" t="s">
        <v>2800</v>
      </c>
      <c r="E332" s="186" t="s">
        <v>2803</v>
      </c>
      <c r="F332" s="186" t="s">
        <v>2802</v>
      </c>
      <c r="G332" s="186" t="s">
        <v>2805</v>
      </c>
      <c r="H332" s="186" t="s">
        <v>2802</v>
      </c>
      <c r="I332" s="383" t="s">
        <v>3048</v>
      </c>
      <c r="J332" s="186" t="s">
        <v>3357</v>
      </c>
      <c r="K332" s="297" t="s">
        <v>2807</v>
      </c>
      <c r="L332" s="587" t="s">
        <v>2808</v>
      </c>
      <c r="M332" s="181" t="s">
        <v>2809</v>
      </c>
      <c r="N332" s="846" t="s">
        <v>2813</v>
      </c>
      <c r="O332" s="186" t="s">
        <v>2811</v>
      </c>
      <c r="P332" s="519">
        <v>0</v>
      </c>
      <c r="Q332" s="539">
        <v>250</v>
      </c>
      <c r="R332" s="540">
        <v>0</v>
      </c>
      <c r="S332" s="338"/>
      <c r="T332" s="100"/>
      <c r="U332" s="100"/>
      <c r="V332" s="425">
        <v>100</v>
      </c>
      <c r="W332" s="425">
        <v>70</v>
      </c>
      <c r="X332" s="919">
        <v>0.73</v>
      </c>
      <c r="Y332" s="425">
        <v>2.5</v>
      </c>
      <c r="Z332" s="101"/>
      <c r="AA332" s="101"/>
      <c r="AB332" s="188"/>
      <c r="AC332" s="13" t="s">
        <v>7377</v>
      </c>
      <c r="AD332" s="812" t="s">
        <v>40</v>
      </c>
      <c r="AE332" s="723">
        <v>43082</v>
      </c>
      <c r="AF332" s="182" t="s">
        <v>3049</v>
      </c>
      <c r="AG332" s="419" t="s">
        <v>5377</v>
      </c>
      <c r="AH332" s="927" t="s">
        <v>896</v>
      </c>
      <c r="AI332" s="63" t="s">
        <v>5762</v>
      </c>
      <c r="AJ332" s="63" t="str">
        <f t="shared" si="203"/>
        <v>NO</v>
      </c>
      <c r="AK332" s="64" t="str">
        <f>VLOOKUP(X332,aux!$G$1:$I$22,2,FALSE)</f>
        <v>zero point seven three</v>
      </c>
      <c r="AL332" s="64" t="str">
        <f>VLOOKUP(X332,aux!$G$1:$J$22,4,FALSE)</f>
        <v>null komma sieben drei</v>
      </c>
      <c r="AM332" s="214">
        <f t="shared" si="218"/>
        <v>73</v>
      </c>
      <c r="AN332" s="214" t="str">
        <f>IF(INT(AM332)=AM332,EnglishNumber(AM332), _xlfn.CONCAT(EnglishNumber(INT(AM332)), " point ", EnglishNumber(ROUND(INT((AM332 - INT(AM332)) * 10),  0)), " ", EnglishNumber(ROUND((AM332 - INT(AM332))*100 - (INT((AM332-INT(AM332))*10)*10), 0))))</f>
        <v>seventy-three</v>
      </c>
      <c r="AO332" s="214" t="str">
        <f>IF(INT(AM332)=AM332,FctZahl_In_Worten(AM332), _xlfn.CONCAT(FctZahl_In_Worten(INT(AM332)), " komma ", FctZahl_In_Worten(ROUND(INT((AM332 - INT(AM332)) * 10),  0)), " ", FctZahl_In_Worten(ROUND((AM332 - INT(AM332))*100 - (INT((AM332-INT(AM332))*10)*10), 0))))</f>
        <v>dreiundsiebzig</v>
      </c>
      <c r="AP332" s="64" t="str">
        <f>EnglishNumber(Q332)</f>
        <v>two hundred fifty</v>
      </c>
      <c r="AQ332" s="64" t="str">
        <f>FctZahl_In_Worten(Q332)</f>
        <v>zweihundertfünfzig</v>
      </c>
      <c r="AR332" s="64" t="str">
        <f>FctZahl_In_Worten(R332)</f>
        <v>null</v>
      </c>
      <c r="AS332" s="64" t="str">
        <f>EnglishNumber(V332)</f>
        <v>one hundred</v>
      </c>
      <c r="AT332" s="64" t="str">
        <f>EnglishNumber(W332)</f>
        <v>seventy</v>
      </c>
      <c r="AU332" s="64" t="str">
        <f t="shared" si="219"/>
        <v>For</v>
      </c>
      <c r="AV332" s="49" t="str">
        <f t="shared" si="240"/>
        <v>Mag. Werner Stix, Director and Mag. Leopold Krammer, Director</v>
      </c>
      <c r="AW332" s="65" t="str">
        <f t="shared" si="220"/>
        <v>AT_U59070329_CPA_EN</v>
      </c>
      <c r="AX332" s="65" t="str">
        <f t="shared" si="221"/>
        <v>AT_U59070329_DoT_EN</v>
      </c>
      <c r="AY332" s="65" t="str">
        <f t="shared" si="222"/>
        <v>AT_U59070329_Dis_EN</v>
      </c>
      <c r="AZ332" s="65" t="str">
        <f t="shared" si="223"/>
        <v>AT_U59070329_CPA_DE</v>
      </c>
      <c r="BA332" s="65" t="str">
        <f t="shared" si="224"/>
        <v>AT_U59070329_DoT_DE</v>
      </c>
      <c r="BB332" s="65" t="str">
        <f t="shared" si="225"/>
        <v>AT_U59070329_CPA_ES</v>
      </c>
      <c r="BC332" s="215" t="str">
        <f t="shared" si="226"/>
        <v>AT_U59070329_DoT_ES</v>
      </c>
      <c r="BD332" s="65" t="str">
        <f t="shared" si="227"/>
        <v>Holzwerkstoffe Vertriebsholding AG</v>
      </c>
      <c r="BE332" s="64" t="str">
        <f>VLOOKUP(C332,aux!$A$1:$B$260,2,FALSE)</f>
        <v>Austria</v>
      </c>
      <c r="BF332" s="64" t="str">
        <f>VLOOKUP(C332,aux!$A$1:$C$260,3,FALSE)</f>
        <v>Österreich</v>
      </c>
      <c r="BG332" s="66" t="str">
        <f t="shared" si="228"/>
        <v>represented by  Mag. Werner Stix, Director and Mag. Leopold Krammer, Director</v>
      </c>
      <c r="BH332" s="66" t="str">
        <f t="shared" si="204"/>
        <v>representado por Mag. Werner Stix, Director and Mag. Leopold Krammer, Director</v>
      </c>
      <c r="BI332" s="66">
        <f t="shared" si="241"/>
        <v>2</v>
      </c>
      <c r="BJ332" s="66" t="str">
        <f t="shared" si="242"/>
        <v>and its</v>
      </c>
      <c r="BK332" s="66" t="str">
        <f t="shared" si="237"/>
        <v>and its</v>
      </c>
      <c r="BL332" s="66" t="str">
        <f t="shared" si="243"/>
        <v>und</v>
      </c>
      <c r="BM332" s="66" t="str">
        <f t="shared" si="238"/>
        <v>und</v>
      </c>
      <c r="BN332" s="66" t="str">
        <f t="shared" si="244"/>
        <v>y su</v>
      </c>
      <c r="BO332" s="66" t="str">
        <f t="shared" si="239"/>
        <v>y su</v>
      </c>
      <c r="BP332" s="216" t="str">
        <f>VLOOKUP(X332,aux!$G$1:$I$22,3,FALSE)</f>
        <v>cero coma siete tree</v>
      </c>
      <c r="BQ332" s="66" t="str">
        <f t="shared" si="209"/>
        <v>Por</v>
      </c>
      <c r="BR332" s="66" t="str">
        <f>VLOOKUP(C332,aux!$D$1:$E$307,2,FALSE)</f>
        <v>Austria</v>
      </c>
      <c r="BS332" s="66" t="str">
        <f t="shared" si="210"/>
        <v>Doscientos Cincuenta</v>
      </c>
      <c r="BT332" s="66" t="str">
        <f t="shared" si="211"/>
        <v>Ciento</v>
      </c>
      <c r="BU332" s="66" t="str">
        <f t="shared" si="212"/>
        <v>Setenta</v>
      </c>
      <c r="BV332" s="137" t="s">
        <v>2233</v>
      </c>
      <c r="BW332" s="51" t="s">
        <v>2233</v>
      </c>
      <c r="BX332" s="332">
        <v>43045</v>
      </c>
      <c r="BY332" s="146">
        <v>811261795738</v>
      </c>
      <c r="BZ332" s="332">
        <v>43046</v>
      </c>
      <c r="CA332" s="1112" t="s">
        <v>2233</v>
      </c>
      <c r="CB332" s="606">
        <v>43041</v>
      </c>
      <c r="CC332" s="606">
        <v>43052</v>
      </c>
      <c r="CD332" s="806" t="s">
        <v>2233</v>
      </c>
      <c r="CE332" s="606">
        <v>43053</v>
      </c>
      <c r="CF332" s="806" t="s">
        <v>2233</v>
      </c>
      <c r="CG332" s="342">
        <v>43076</v>
      </c>
      <c r="CH332" s="497"/>
      <c r="CI332" s="155"/>
      <c r="CJ332" s="61"/>
      <c r="CK332" s="102"/>
      <c r="CL332" s="102" t="str">
        <f t="shared" si="229"/>
        <v>Holzwerkstoffe Vertriebsholding AG_ AT_U59070329_DOT_EN_2sig</v>
      </c>
      <c r="CM332" s="102" t="str">
        <f t="shared" si="230"/>
        <v>Holzwerkstoffe Vertriebsholding AG_AT_U59070329_CPA_EN_2sig</v>
      </c>
      <c r="CN332" s="102" t="str">
        <f t="shared" si="231"/>
        <v>Holzwerkstoffe Vertriebsholding AG_ AT_U59070329_DOT_EN_2sig_stamped</v>
      </c>
      <c r="CO332" s="102" t="str">
        <f t="shared" si="232"/>
        <v>Holzwerkstoffe Vertriebsholding AG_AT_U59070329_DOT_EN_o</v>
      </c>
      <c r="CP332" s="102" t="str">
        <f t="shared" si="233"/>
        <v>Holzwerkstoffe Vertriebsholding AG_AT_U59070329_DOT_EN_o_stamped</v>
      </c>
      <c r="CQ332" s="102" t="str">
        <f t="shared" si="234"/>
        <v>Holzwerkstoffe Vertriebsholding AG_AT_U59070329_powers</v>
      </c>
      <c r="CR332" s="61"/>
      <c r="CS332" s="61"/>
      <c r="CT332" s="61"/>
      <c r="CU332" s="148">
        <f t="shared" si="217"/>
        <v>1</v>
      </c>
      <c r="CV332" s="56"/>
      <c r="CW332" s="56"/>
      <c r="CX332" s="152" t="s">
        <v>2233</v>
      </c>
      <c r="CY332" s="158" t="s">
        <v>2233</v>
      </c>
      <c r="CZ332" s="158" t="s">
        <v>2233</v>
      </c>
      <c r="DA332" s="318" t="s">
        <v>2233</v>
      </c>
      <c r="DB332" s="318" t="s">
        <v>2233</v>
      </c>
      <c r="DC332" s="158" t="s">
        <v>2233</v>
      </c>
      <c r="DD332" s="158" t="s">
        <v>2233</v>
      </c>
      <c r="DE332" s="318" t="s">
        <v>2233</v>
      </c>
      <c r="DF332" s="318" t="s">
        <v>2233</v>
      </c>
      <c r="DG332" s="96" t="s">
        <v>2233</v>
      </c>
      <c r="DH332" s="96" t="s">
        <v>2233</v>
      </c>
      <c r="DI332" s="96" t="s">
        <v>2233</v>
      </c>
      <c r="DJ332" s="318" t="s">
        <v>2233</v>
      </c>
      <c r="DK332" s="318"/>
      <c r="DL332" s="96" t="s">
        <v>2233</v>
      </c>
      <c r="DM332" s="318" t="s">
        <v>2233</v>
      </c>
      <c r="DN332" s="158" t="s">
        <v>2233</v>
      </c>
      <c r="DO332" s="318" t="s">
        <v>2233</v>
      </c>
      <c r="DP332" s="465" t="s">
        <v>2233</v>
      </c>
      <c r="DQ332" s="940" t="s">
        <v>6048</v>
      </c>
      <c r="DR332" s="342" t="s">
        <v>49</v>
      </c>
      <c r="DS332" s="522"/>
      <c r="DT332" s="69" t="s">
        <v>49</v>
      </c>
      <c r="DU332" s="69"/>
      <c r="DV332" s="87"/>
      <c r="DW332" s="87"/>
      <c r="DX332" s="87"/>
      <c r="DY332" s="87"/>
      <c r="DZ332" s="87"/>
      <c r="EA332" s="359" t="str">
        <f t="shared" si="235"/>
        <v>298</v>
      </c>
      <c r="EB332" s="359">
        <v>298</v>
      </c>
      <c r="EC332" s="88"/>
      <c r="ED332" s="88"/>
      <c r="EE332" s="88" t="e">
        <f>IF(CX331=#REF!,"gleich","ungleich")</f>
        <v>#REF!</v>
      </c>
      <c r="EF332" s="186"/>
      <c r="EG332" s="186"/>
      <c r="EH332" s="186"/>
      <c r="EI332" s="186"/>
      <c r="EJ332" s="186"/>
      <c r="EK332" s="186"/>
      <c r="EL332" s="186"/>
      <c r="EM332" s="173"/>
      <c r="EN332" s="186"/>
      <c r="EO332" s="186"/>
      <c r="EP332" s="724"/>
      <c r="EQ332" s="186" t="s">
        <v>1050</v>
      </c>
      <c r="ER332" s="186" t="s">
        <v>6117</v>
      </c>
      <c r="ES332" s="186"/>
      <c r="ET332" s="123"/>
      <c r="EU332" s="182" t="str">
        <f t="shared" si="236"/>
        <v>Holzwerkstoffe Vertriebsholding AG, AT_U59070329_sinv.pdf</v>
      </c>
    </row>
    <row r="333" spans="1:172" ht="76.5">
      <c r="A333" s="1005" t="s">
        <v>4038</v>
      </c>
      <c r="B333" s="694" t="s">
        <v>4878</v>
      </c>
      <c r="C333" s="338" t="s">
        <v>898</v>
      </c>
      <c r="D333" s="182" t="s">
        <v>4039</v>
      </c>
      <c r="E333" s="186" t="s">
        <v>6178</v>
      </c>
      <c r="F333" s="182" t="s">
        <v>6177</v>
      </c>
      <c r="G333" s="182"/>
      <c r="H333" s="182"/>
      <c r="I333" s="182"/>
      <c r="J333" s="297" t="s">
        <v>4218</v>
      </c>
      <c r="K333" s="182"/>
      <c r="L333" s="571" t="s">
        <v>4041</v>
      </c>
      <c r="M333" s="199"/>
      <c r="N333" s="847"/>
      <c r="O333" s="191"/>
      <c r="P333" s="519">
        <v>1</v>
      </c>
      <c r="Q333" s="539">
        <v>100</v>
      </c>
      <c r="R333" s="540">
        <v>200</v>
      </c>
      <c r="S333" s="338"/>
      <c r="T333" s="54"/>
      <c r="U333" s="54"/>
      <c r="V333" s="338">
        <v>0</v>
      </c>
      <c r="W333" s="338">
        <v>0</v>
      </c>
      <c r="X333" s="919">
        <v>0.72</v>
      </c>
      <c r="Y333" s="338">
        <v>0</v>
      </c>
      <c r="Z333" s="54"/>
      <c r="AA333" s="54"/>
      <c r="AB333" s="188" t="s">
        <v>4402</v>
      </c>
      <c r="AC333" s="13" t="s">
        <v>898</v>
      </c>
      <c r="AD333" s="811" t="s">
        <v>5691</v>
      </c>
      <c r="AE333" s="723">
        <v>43082</v>
      </c>
      <c r="AF333" s="191" t="s">
        <v>6209</v>
      </c>
      <c r="AG333" s="419"/>
      <c r="AH333" s="927" t="s">
        <v>896</v>
      </c>
      <c r="AI333" s="63" t="s">
        <v>5763</v>
      </c>
      <c r="AJ333" s="63" t="str">
        <f t="shared" si="203"/>
        <v>NO</v>
      </c>
      <c r="AK333" s="64" t="str">
        <f>VLOOKUP(X333,aux!$G$1:$I$22,2,FALSE)</f>
        <v>zero point seven two</v>
      </c>
      <c r="AL333" s="64" t="str">
        <f>VLOOKUP(X333,aux!$G$1:$J$22,4,FALSE)</f>
        <v>null komma sieben zwei</v>
      </c>
      <c r="AM333" s="214">
        <f t="shared" si="218"/>
        <v>72</v>
      </c>
      <c r="AN333" s="214" t="str">
        <f>IF(INT(AM333)=AM333,EnglishNumber(AM333), _xlfn.CONCAT(EnglishNumber(INT(AM333)), " point ", EnglishNumber(ROUND(INT((AM333 - INT(AM333)) * 10),  0)), " ", EnglishNumber(ROUND((AM333 - INT(AM333))*100 - (INT((AM333-INT(AM333))*10)*10), 0))))</f>
        <v>seventy-two</v>
      </c>
      <c r="AO333" s="214" t="str">
        <f>IF(INT(AM333)=AM333,FctZahl_In_Worten(AM333), _xlfn.CONCAT(FctZahl_In_Worten(INT(AM333)), " komma ", FctZahl_In_Worten(ROUND(INT((AM333 - INT(AM333)) * 10),  0)), " ", FctZahl_In_Worten(ROUND((AM333 - INT(AM333))*100 - (INT((AM333-INT(AM333))*10)*10), 0))))</f>
        <v>zweiundsiebzig</v>
      </c>
      <c r="AP333" s="64" t="str">
        <f>EnglishNumber(Q333)</f>
        <v>one hundred</v>
      </c>
      <c r="AQ333" s="64" t="str">
        <f>FctZahl_In_Worten(Q333)</f>
        <v>einhundert</v>
      </c>
      <c r="AR333" s="64" t="str">
        <f>FctZahl_In_Worten(R333)</f>
        <v>zweihundert</v>
      </c>
      <c r="AS333" s="64" t="str">
        <f>EnglishNumber(V333)</f>
        <v>zero</v>
      </c>
      <c r="AT333" s="64" t="str">
        <f>EnglishNumber(W333)</f>
        <v>zero</v>
      </c>
      <c r="AU333" s="64" t="str">
        <f t="shared" si="219"/>
        <v>For</v>
      </c>
      <c r="AV333" s="49" t="str">
        <f>IF(AH333="DNI","",IF((COUNTA(E333,G333))=1,CONCATENATE(E333,", ",DW333),IF(COUNTA(E333,G333)=2,CONCATENATE(E333,", ",DW333," and ",G333,", ",H333),"Error, there is a problem with representatives or their titles")))</f>
        <v>Lars Matthaei (geb. Burmeister), Geschäftsführer</v>
      </c>
      <c r="AW333" s="65" t="str">
        <f t="shared" si="220"/>
        <v>DE_117340127_CPA_EN</v>
      </c>
      <c r="AX333" s="65" t="str">
        <f t="shared" si="221"/>
        <v>DE_117340127_DoT_EN</v>
      </c>
      <c r="AY333" s="65" t="str">
        <f t="shared" si="222"/>
        <v>DE_117340127_Dis_EN</v>
      </c>
      <c r="AZ333" s="65" t="str">
        <f t="shared" si="223"/>
        <v>DE_117340127_CPA_DE</v>
      </c>
      <c r="BA333" s="65" t="str">
        <f t="shared" si="224"/>
        <v>DE_117340127_DoT_DE</v>
      </c>
      <c r="BB333" s="65" t="str">
        <f t="shared" si="225"/>
        <v>DE_117340127_CPA_ES</v>
      </c>
      <c r="BC333" s="215" t="str">
        <f t="shared" si="226"/>
        <v>DE_117340127_DoT_ES</v>
      </c>
      <c r="BD333" s="65" t="str">
        <f t="shared" si="227"/>
        <v>Holzzentrum Veltwisch GmbH &amp; Co KG</v>
      </c>
      <c r="BE333" s="64" t="str">
        <f>VLOOKUP(C333,aux!$A$1:$B$260,2,FALSE)</f>
        <v>Germany</v>
      </c>
      <c r="BF333" s="64" t="str">
        <f>VLOOKUP(C333,aux!$A$1:$C$260,3,FALSE)</f>
        <v>Deutschland</v>
      </c>
      <c r="BG333" s="66" t="str">
        <f t="shared" si="228"/>
        <v>represented by  Lars Matthaei (geb. Burmeister), Geschäftsführer</v>
      </c>
      <c r="BH333" s="66" t="str">
        <f t="shared" si="204"/>
        <v>representado por Lars Matthaei (geb. Burmeister), Geschäftsführer</v>
      </c>
      <c r="BI333" s="119">
        <f>COUNTA(DW333,G333)</f>
        <v>1</v>
      </c>
      <c r="BJ333" s="119" t="str">
        <f t="shared" si="242"/>
        <v/>
      </c>
      <c r="BK333" s="119" t="str">
        <f t="shared" si="237"/>
        <v/>
      </c>
      <c r="BL333" s="66" t="str">
        <f t="shared" si="243"/>
        <v/>
      </c>
      <c r="BM333" s="66" t="str">
        <f t="shared" si="238"/>
        <v/>
      </c>
      <c r="BN333" s="66" t="str">
        <f t="shared" si="244"/>
        <v/>
      </c>
      <c r="BO333" s="66" t="str">
        <f t="shared" si="239"/>
        <v/>
      </c>
      <c r="BP333" s="216" t="str">
        <f>VLOOKUP(X333,aux!$G$1:$I$22,3,FALSE)</f>
        <v>cero coma siete dos</v>
      </c>
      <c r="BQ333" s="66" t="str">
        <f t="shared" si="209"/>
        <v>Por</v>
      </c>
      <c r="BR333" s="66" t="str">
        <f>VLOOKUP(C333,aux!$D$1:$E$307,2,FALSE)</f>
        <v>Alemania</v>
      </c>
      <c r="BS333" s="66" t="str">
        <f t="shared" si="210"/>
        <v>Ciento</v>
      </c>
      <c r="BT333" s="66" t="str">
        <f t="shared" si="211"/>
        <v>Cero</v>
      </c>
      <c r="BU333" s="66" t="str">
        <f t="shared" si="212"/>
        <v>Cero</v>
      </c>
      <c r="BV333" s="137"/>
      <c r="BW333" s="51"/>
      <c r="BX333" s="315"/>
      <c r="BY333" s="148"/>
      <c r="BZ333" s="315"/>
      <c r="CA333" s="1112"/>
      <c r="CB333" s="805">
        <v>43059</v>
      </c>
      <c r="CC333" s="805">
        <v>43063</v>
      </c>
      <c r="CD333" s="806"/>
      <c r="CE333" s="805">
        <v>43063</v>
      </c>
      <c r="CF333" s="806"/>
      <c r="CG333" s="805">
        <v>43076</v>
      </c>
      <c r="CH333" s="497"/>
      <c r="CI333" s="155"/>
      <c r="CJ333" s="54"/>
      <c r="CK333" s="54"/>
      <c r="CL333" s="102" t="str">
        <f t="shared" si="229"/>
        <v>Holzzentrum Veltwisch GmbH &amp; Co KG_ DE_117340127_DOT_DE_2sig</v>
      </c>
      <c r="CM333" s="102" t="str">
        <f t="shared" si="230"/>
        <v>Holzzentrum Veltwisch GmbH &amp; Co KG_DE_117340127_CPA_DE_2sig</v>
      </c>
      <c r="CN333" s="102" t="str">
        <f t="shared" si="231"/>
        <v>Holzzentrum Veltwisch GmbH &amp; Co KG_ DE_117340127_DOT_DE_2sig_stamped</v>
      </c>
      <c r="CO333" s="102" t="str">
        <f t="shared" si="232"/>
        <v>Holzzentrum Veltwisch GmbH &amp; Co KG_DE_117340127_DOT_DE_o</v>
      </c>
      <c r="CP333" s="102" t="str">
        <f t="shared" si="233"/>
        <v>Holzzentrum Veltwisch GmbH &amp; Co KG_DE_117340127_DOT_DE_o_stamped</v>
      </c>
      <c r="CQ333" s="102" t="str">
        <f t="shared" si="234"/>
        <v>Holzzentrum Veltwisch GmbH &amp; Co KG_DE_117340127_powers</v>
      </c>
      <c r="CR333" s="54"/>
      <c r="CS333" s="54"/>
      <c r="CT333" s="54"/>
      <c r="CU333" s="148">
        <f t="shared" si="217"/>
        <v>0</v>
      </c>
      <c r="CV333" s="54"/>
      <c r="CW333" s="54"/>
      <c r="CX333" s="124"/>
      <c r="CY333" s="160"/>
      <c r="CZ333" s="160"/>
      <c r="DA333" s="321"/>
      <c r="DB333" s="321"/>
      <c r="DC333" s="160"/>
      <c r="DD333" s="160"/>
      <c r="DE333" s="321"/>
      <c r="DF333" s="321"/>
      <c r="DG333" s="54"/>
      <c r="DH333" s="54"/>
      <c r="DI333" s="54"/>
      <c r="DJ333" s="321"/>
      <c r="DK333" s="321"/>
      <c r="DL333" s="54"/>
      <c r="DM333" s="321"/>
      <c r="DN333" s="160"/>
      <c r="DO333" s="321"/>
      <c r="DP333" s="963"/>
      <c r="DQ333" s="902"/>
      <c r="DR333" s="503"/>
      <c r="DS333" s="521"/>
      <c r="DT333" s="88"/>
      <c r="DU333" s="168"/>
      <c r="DV333" s="228" t="s">
        <v>4040</v>
      </c>
      <c r="DW333" s="185" t="s">
        <v>899</v>
      </c>
      <c r="DX333" s="168"/>
      <c r="DY333" s="168"/>
      <c r="DZ333" s="168"/>
      <c r="EA333" s="359" t="str">
        <f t="shared" si="235"/>
        <v>299</v>
      </c>
      <c r="EB333" s="359">
        <v>299</v>
      </c>
      <c r="EC333" s="88"/>
      <c r="ED333" s="88"/>
      <c r="EE333" s="88"/>
      <c r="EF333" s="186" t="s">
        <v>4264</v>
      </c>
      <c r="EG333" s="186" t="s">
        <v>4038</v>
      </c>
      <c r="EH333" s="186" t="s">
        <v>4040</v>
      </c>
      <c r="EI333" s="186" t="s">
        <v>5154</v>
      </c>
      <c r="EJ333" s="186">
        <v>104</v>
      </c>
      <c r="EK333" s="186">
        <v>0</v>
      </c>
      <c r="EL333" s="186" t="s">
        <v>5155</v>
      </c>
      <c r="EM333" s="173">
        <v>49811</v>
      </c>
      <c r="EN333" s="173">
        <v>0</v>
      </c>
      <c r="EO333" s="173">
        <v>0</v>
      </c>
      <c r="EP333" s="950">
        <v>0</v>
      </c>
      <c r="EQ333" s="258" t="s">
        <v>6095</v>
      </c>
      <c r="ER333" s="258" t="s">
        <v>6114</v>
      </c>
      <c r="ES333" s="258"/>
      <c r="ET333" s="108"/>
      <c r="EU333" s="182" t="str">
        <f t="shared" si="236"/>
        <v>Holzzentrum Veltwisch GmbH &amp; Co. KG, DE_117340127_sinv.pdf</v>
      </c>
    </row>
    <row r="334" spans="1:172" ht="114.75">
      <c r="A334" s="1055" t="s">
        <v>3371</v>
      </c>
      <c r="B334" s="696" t="s">
        <v>4750</v>
      </c>
      <c r="C334" s="338" t="s">
        <v>1067</v>
      </c>
      <c r="D334" s="1057" t="s">
        <v>2845</v>
      </c>
      <c r="E334" s="1060" t="s">
        <v>3372</v>
      </c>
      <c r="F334" s="1060" t="s">
        <v>899</v>
      </c>
      <c r="G334" s="1060" t="s">
        <v>3004</v>
      </c>
      <c r="H334" s="1060"/>
      <c r="I334" s="383"/>
      <c r="J334" s="1057" t="s">
        <v>3373</v>
      </c>
      <c r="K334" s="1057" t="s">
        <v>2846</v>
      </c>
      <c r="L334" s="571" t="s">
        <v>2847</v>
      </c>
      <c r="M334" s="181" t="s">
        <v>2848</v>
      </c>
      <c r="N334" s="1200" t="s">
        <v>2849</v>
      </c>
      <c r="O334" s="1057" t="s">
        <v>2850</v>
      </c>
      <c r="P334" s="546">
        <v>63</v>
      </c>
      <c r="Q334" s="539">
        <v>500</v>
      </c>
      <c r="R334" s="540">
        <v>0</v>
      </c>
      <c r="S334" s="338"/>
      <c r="T334" s="100"/>
      <c r="U334" s="100"/>
      <c r="V334" s="425">
        <v>100</v>
      </c>
      <c r="W334" s="425">
        <v>50</v>
      </c>
      <c r="X334" s="919">
        <v>0.75</v>
      </c>
      <c r="Y334" s="425">
        <v>2.5</v>
      </c>
      <c r="Z334" s="101"/>
      <c r="AA334" s="101"/>
      <c r="AB334" s="188" t="s">
        <v>2988</v>
      </c>
      <c r="AC334" s="13" t="s">
        <v>7377</v>
      </c>
      <c r="AD334" s="812" t="s">
        <v>40</v>
      </c>
      <c r="AE334" s="723">
        <v>43082</v>
      </c>
      <c r="AG334" s="419"/>
      <c r="AH334" s="927" t="s">
        <v>896</v>
      </c>
      <c r="AI334" s="63" t="s">
        <v>5763</v>
      </c>
      <c r="AJ334" s="63" t="str">
        <f t="shared" ref="AJ334:AJ397" si="245">IF(1*(ISERROR(_xlfn.TEXTJOIN("|",FALSE,AK334:BU334)))=0,"NO","YES")</f>
        <v>NO</v>
      </c>
      <c r="AK334" s="64" t="str">
        <f>VLOOKUP(X334,aux!$G$1:$I$22,2,FALSE)</f>
        <v>zero point seven five</v>
      </c>
      <c r="AL334" s="64" t="str">
        <f>VLOOKUP(X334,aux!$G$1:$J$22,4,FALSE)</f>
        <v>null komma sieben fünf</v>
      </c>
      <c r="AM334" s="214">
        <f t="shared" si="218"/>
        <v>75</v>
      </c>
      <c r="AN334" s="214" t="str">
        <f>IF(INT(AM334)=AM334,EnglishNumber(AM334), _xlfn.CONCAT(EnglishNumber(INT(AM334)), " point ", EnglishNumber(ROUND(INT((AM334 - INT(AM334)) * 10),  0)), " ", EnglishNumber(ROUND((AM334 - INT(AM334))*100 - (INT((AM334-INT(AM334))*10)*10), 0))))</f>
        <v>seventy-five</v>
      </c>
      <c r="AO334" s="214" t="str">
        <f>IF(INT(AM334)=AM334,FctZahl_In_Worten(AM334), _xlfn.CONCAT(FctZahl_In_Worten(INT(AM334)), " komma ", FctZahl_In_Worten(ROUND(INT((AM334 - INT(AM334)) * 10),  0)), " ", FctZahl_In_Worten(ROUND((AM334 - INT(AM334))*100 - (INT((AM334-INT(AM334))*10)*10), 0))))</f>
        <v>fünfundsiebzig</v>
      </c>
      <c r="AP334" s="64" t="str">
        <f>EnglishNumber(Q334)</f>
        <v>five hundred</v>
      </c>
      <c r="AQ334" s="64" t="str">
        <f>FctZahl_In_Worten(Q334)</f>
        <v>fünfhundert</v>
      </c>
      <c r="AR334" s="64" t="str">
        <f>FctZahl_In_Worten(R334)</f>
        <v>null</v>
      </c>
      <c r="AS334" s="64" t="str">
        <f>EnglishNumber(V334)</f>
        <v>one hundred</v>
      </c>
      <c r="AT334" s="64" t="str">
        <f>EnglishNumber(W334)</f>
        <v>fifty</v>
      </c>
      <c r="AU334" s="64" t="str">
        <f t="shared" si="219"/>
        <v>For</v>
      </c>
      <c r="AV334" s="49" t="str">
        <f t="shared" ref="AV334:AV353" si="246">IF(AH334="DNI","",IF((COUNTA(E334,G334))=1,CONCATENATE(E334,", ",F334),IF(COUNTA(E334,G334)=2,CONCATENATE(E334,", ",F334," and ",G334,", ",H334),"Error, there is a problem with representatives or their titles")))</f>
        <v xml:space="preserve">Mag. Thomas Lang, Geschäftsführer and Hermann Lang, </v>
      </c>
      <c r="AW334" s="65" t="str">
        <f t="shared" si="220"/>
        <v>AT_U32403805_CPA_EN</v>
      </c>
      <c r="AX334" s="65" t="str">
        <f t="shared" si="221"/>
        <v>AT_U32403805_DoT_EN</v>
      </c>
      <c r="AY334" s="65" t="str">
        <f t="shared" si="222"/>
        <v>AT_U32403805_Dis_EN</v>
      </c>
      <c r="AZ334" s="65" t="str">
        <f t="shared" si="223"/>
        <v>AT_U32403805_CPA_DE</v>
      </c>
      <c r="BA334" s="65" t="str">
        <f t="shared" si="224"/>
        <v>AT_U32403805_DoT_DE</v>
      </c>
      <c r="BB334" s="65" t="str">
        <f t="shared" si="225"/>
        <v>AT_U32403805_CPA_ES</v>
      </c>
      <c r="BC334" s="215" t="str">
        <f t="shared" si="226"/>
        <v>AT_U32403805_DoT_ES</v>
      </c>
      <c r="BD334" s="65" t="str">
        <f t="shared" si="227"/>
        <v>HS Hermann Schmid Gütertransporte Gesellschaft mbH</v>
      </c>
      <c r="BE334" s="64" t="str">
        <f>VLOOKUP(C334,aux!$A$1:$B$260,2,FALSE)</f>
        <v>Austria</v>
      </c>
      <c r="BF334" s="64" t="str">
        <f>VLOOKUP(C334,aux!$A$1:$C$260,3,FALSE)</f>
        <v>Österreich</v>
      </c>
      <c r="BG334" s="66" t="str">
        <f t="shared" si="228"/>
        <v xml:space="preserve">represented by  Mag. Thomas Lang, Geschäftsführer and Hermann Lang, </v>
      </c>
      <c r="BH334" s="66" t="str">
        <f t="shared" ref="BH334:BH397" si="247">IF(AH334="DNI","",CONCATENATE("representado por ", AV334))</f>
        <v xml:space="preserve">representado por Mag. Thomas Lang, Geschäftsführer and Hermann Lang, </v>
      </c>
      <c r="BI334" s="66">
        <f t="shared" ref="BI334:BI348" si="248">COUNTA(F334,G334)</f>
        <v>2</v>
      </c>
      <c r="BJ334" s="66" t="str">
        <f t="shared" si="242"/>
        <v/>
      </c>
      <c r="BK334" s="66"/>
      <c r="BL334" s="66" t="str">
        <f t="shared" si="243"/>
        <v/>
      </c>
      <c r="BM334" s="66" t="str">
        <f t="shared" si="238"/>
        <v/>
      </c>
      <c r="BN334" s="66" t="str">
        <f t="shared" si="244"/>
        <v/>
      </c>
      <c r="BO334" s="66" t="str">
        <f t="shared" si="239"/>
        <v/>
      </c>
      <c r="BP334" s="216" t="str">
        <f>VLOOKUP(X334,aux!$G$1:$I$22,3,FALSE)</f>
        <v>cero coma siete cinco</v>
      </c>
      <c r="BQ334" s="66" t="str">
        <f t="shared" ref="BQ334:BQ397" si="249">IF(AE334="DNI","","Por")</f>
        <v>Por</v>
      </c>
      <c r="BR334" s="66" t="str">
        <f>VLOOKUP(C334,aux!$D$1:$E$307,2,FALSE)</f>
        <v>Austria</v>
      </c>
      <c r="BS334" s="66" t="str">
        <f t="shared" ref="BS334:BS397" si="250">NumEnPalabras(Q334)</f>
        <v>Quinientos</v>
      </c>
      <c r="BT334" s="66" t="str">
        <f t="shared" ref="BT334:BT397" si="251">NumEnPalabras(V334)</f>
        <v>Ciento</v>
      </c>
      <c r="BU334" s="66" t="str">
        <f t="shared" ref="BU334:BU397" si="252">NumEnPalabras(W334)</f>
        <v>Cincuenta</v>
      </c>
      <c r="BV334" s="137" t="s">
        <v>2233</v>
      </c>
      <c r="BW334" s="51" t="s">
        <v>2233</v>
      </c>
      <c r="BX334" s="315">
        <v>43061</v>
      </c>
      <c r="BY334" s="148">
        <v>1630010008</v>
      </c>
      <c r="BZ334" s="315">
        <v>43062</v>
      </c>
      <c r="CA334" s="1112" t="s">
        <v>2233</v>
      </c>
      <c r="CB334" s="805">
        <v>43059</v>
      </c>
      <c r="CC334" s="805">
        <v>43059</v>
      </c>
      <c r="CD334" s="806" t="s">
        <v>2233</v>
      </c>
      <c r="CE334" s="805">
        <v>43059</v>
      </c>
      <c r="CF334" s="806" t="s">
        <v>2233</v>
      </c>
      <c r="CG334" s="342">
        <v>43076</v>
      </c>
      <c r="CH334" s="497"/>
      <c r="CI334" s="155"/>
      <c r="CJ334" s="54"/>
      <c r="CK334" s="54"/>
      <c r="CL334" s="102" t="str">
        <f t="shared" si="229"/>
        <v>HS Hermann Schmid Gütertransporte Gesellschaft mbH_ AT_U32403805_DOT_EN_2sig</v>
      </c>
      <c r="CM334" s="102" t="str">
        <f t="shared" si="230"/>
        <v>HS Hermann Schmid Gütertransporte Gesellschaft mbH_AT_U32403805_CPA_EN_2sig</v>
      </c>
      <c r="CN334" s="102" t="str">
        <f t="shared" si="231"/>
        <v>HS Hermann Schmid Gütertransporte Gesellschaft mbH_ AT_U32403805_DOT_EN_2sig_stamped</v>
      </c>
      <c r="CO334" s="102" t="str">
        <f t="shared" si="232"/>
        <v>HS Hermann Schmid Gütertransporte Gesellschaft mbH_AT_U32403805_DOT_EN_o</v>
      </c>
      <c r="CP334" s="102" t="str">
        <f t="shared" si="233"/>
        <v>HS Hermann Schmid Gütertransporte Gesellschaft mbH_AT_U32403805_DOT_EN_o_stamped</v>
      </c>
      <c r="CQ334" s="102" t="str">
        <f t="shared" si="234"/>
        <v>HS Hermann Schmid Gütertransporte Gesellschaft mbH_AT_U32403805_powers</v>
      </c>
      <c r="CR334" s="54"/>
      <c r="CS334" s="54"/>
      <c r="CT334" s="54"/>
      <c r="CU334" s="148">
        <f t="shared" si="217"/>
        <v>0</v>
      </c>
      <c r="CV334" s="54"/>
      <c r="CW334" s="54"/>
      <c r="CX334" s="152" t="s">
        <v>2233</v>
      </c>
      <c r="CY334" s="158" t="s">
        <v>2233</v>
      </c>
      <c r="CZ334" s="158" t="s">
        <v>2233</v>
      </c>
      <c r="DA334" s="318" t="s">
        <v>2233</v>
      </c>
      <c r="DB334" s="318" t="s">
        <v>2233</v>
      </c>
      <c r="DC334" s="158" t="s">
        <v>2233</v>
      </c>
      <c r="DD334" s="158" t="s">
        <v>2233</v>
      </c>
      <c r="DE334" s="318" t="s">
        <v>2233</v>
      </c>
      <c r="DF334" s="318" t="s">
        <v>2233</v>
      </c>
      <c r="DG334" s="96" t="s">
        <v>2233</v>
      </c>
      <c r="DH334" s="96" t="s">
        <v>2233</v>
      </c>
      <c r="DI334" s="96" t="s">
        <v>2233</v>
      </c>
      <c r="DJ334" s="318" t="s">
        <v>2233</v>
      </c>
      <c r="DK334" s="318"/>
      <c r="DL334" s="96" t="s">
        <v>2233</v>
      </c>
      <c r="DM334" s="318" t="s">
        <v>2233</v>
      </c>
      <c r="DN334" s="158" t="s">
        <v>2233</v>
      </c>
      <c r="DO334" s="318" t="s">
        <v>2233</v>
      </c>
      <c r="DP334" s="465" t="s">
        <v>2233</v>
      </c>
      <c r="DQ334" s="940"/>
      <c r="DR334" s="342" t="s">
        <v>49</v>
      </c>
      <c r="DS334" s="521"/>
      <c r="DT334" s="88" t="s">
        <v>49</v>
      </c>
      <c r="DU334" s="168"/>
      <c r="DV334" s="168"/>
      <c r="DW334" s="168"/>
      <c r="DX334" s="168"/>
      <c r="DY334" s="168"/>
      <c r="DZ334" s="168"/>
      <c r="EA334" s="359" t="str">
        <f t="shared" si="235"/>
        <v>300</v>
      </c>
      <c r="EB334" s="359">
        <v>300</v>
      </c>
      <c r="EC334" s="88"/>
      <c r="ED334" s="88"/>
      <c r="EE334" s="88" t="e">
        <f>IF(CX333=#REF!,"gleich","ungleich")</f>
        <v>#REF!</v>
      </c>
      <c r="EF334" s="186"/>
      <c r="EG334" s="186"/>
      <c r="EH334" s="186"/>
      <c r="EI334" s="186"/>
      <c r="EJ334" s="186"/>
      <c r="EK334" s="186"/>
      <c r="EL334" s="186"/>
      <c r="EM334" s="173"/>
      <c r="EN334" s="186"/>
      <c r="EO334" s="186"/>
      <c r="EP334" s="724"/>
      <c r="EQ334" s="960" t="s">
        <v>6086</v>
      </c>
      <c r="ER334" s="382" t="s">
        <v>6137</v>
      </c>
      <c r="ES334" s="960"/>
      <c r="ET334" s="108"/>
      <c r="EU334" s="182" t="str">
        <f t="shared" si="236"/>
        <v>HS Hermann Schmid Gütertransporte Gesellschaft m.b.H., AT_U32403805_sinv.pdf</v>
      </c>
      <c r="EV334" s="247"/>
      <c r="EW334" s="247"/>
      <c r="EX334" s="247"/>
      <c r="EY334" s="247"/>
      <c r="EZ334" s="247"/>
      <c r="FA334" s="247"/>
      <c r="FB334" s="247"/>
      <c r="FC334" s="247"/>
      <c r="FD334" s="247"/>
      <c r="FE334" s="247"/>
      <c r="FF334" s="247"/>
      <c r="FG334" s="247"/>
      <c r="FH334" s="247"/>
      <c r="FI334" s="247"/>
      <c r="FJ334" s="247"/>
      <c r="FK334" s="247"/>
      <c r="FL334" s="247"/>
      <c r="FM334" s="247"/>
      <c r="FN334" s="247"/>
      <c r="FO334" s="247"/>
      <c r="FP334" s="247"/>
    </row>
    <row r="335" spans="1:172" ht="89.25">
      <c r="A335" s="1005" t="s">
        <v>4042</v>
      </c>
      <c r="B335" s="694" t="s">
        <v>4879</v>
      </c>
      <c r="C335" s="338" t="s">
        <v>898</v>
      </c>
      <c r="D335" s="182" t="s">
        <v>4043</v>
      </c>
      <c r="E335" s="186" t="s">
        <v>4044</v>
      </c>
      <c r="F335" s="182" t="s">
        <v>5471</v>
      </c>
      <c r="G335" s="182"/>
      <c r="H335" s="182"/>
      <c r="I335" s="182"/>
      <c r="J335" s="191" t="s">
        <v>4219</v>
      </c>
      <c r="K335" s="182" t="s">
        <v>4045</v>
      </c>
      <c r="L335" s="571" t="s">
        <v>4046</v>
      </c>
      <c r="M335" s="199"/>
      <c r="N335" s="847"/>
      <c r="O335" s="191"/>
      <c r="P335" s="519">
        <v>2</v>
      </c>
      <c r="Q335" s="539">
        <v>100</v>
      </c>
      <c r="R335" s="540">
        <v>400</v>
      </c>
      <c r="S335" s="338"/>
      <c r="T335" s="54"/>
      <c r="U335" s="54"/>
      <c r="V335" s="338">
        <v>0</v>
      </c>
      <c r="W335" s="338">
        <v>0</v>
      </c>
      <c r="X335" s="919">
        <v>0.72</v>
      </c>
      <c r="Y335" s="338">
        <v>0</v>
      </c>
      <c r="Z335" s="54"/>
      <c r="AA335" s="54"/>
      <c r="AB335" s="188" t="s">
        <v>4402</v>
      </c>
      <c r="AC335" s="13" t="s">
        <v>898</v>
      </c>
      <c r="AD335" s="811" t="s">
        <v>5691</v>
      </c>
      <c r="AE335" s="723">
        <v>43082</v>
      </c>
      <c r="AG335" s="419"/>
      <c r="AH335" s="927" t="s">
        <v>896</v>
      </c>
      <c r="AI335" s="63" t="s">
        <v>5763</v>
      </c>
      <c r="AJ335" s="63" t="str">
        <f t="shared" si="245"/>
        <v>NO</v>
      </c>
      <c r="AK335" s="64" t="str">
        <f>VLOOKUP(X335,aux!$G$1:$I$22,2,FALSE)</f>
        <v>zero point seven two</v>
      </c>
      <c r="AL335" s="64" t="str">
        <f>VLOOKUP(X335,aux!$G$1:$J$22,4,FALSE)</f>
        <v>null komma sieben zwei</v>
      </c>
      <c r="AM335" s="214">
        <f t="shared" si="218"/>
        <v>72</v>
      </c>
      <c r="AN335" s="214" t="str">
        <f>IF(INT(AM335)=AM335,EnglishNumber(AM335), _xlfn.CONCAT(EnglishNumber(INT(AM335)), " point ", EnglishNumber(ROUND(INT((AM335 - INT(AM335)) * 10),  0)), " ", EnglishNumber(ROUND((AM335 - INT(AM335))*100 - (INT((AM335-INT(AM335))*10)*10), 0))))</f>
        <v>seventy-two</v>
      </c>
      <c r="AO335" s="214" t="str">
        <f>IF(INT(AM335)=AM335,FctZahl_In_Worten(AM335), _xlfn.CONCAT(FctZahl_In_Worten(INT(AM335)), " komma ", FctZahl_In_Worten(ROUND(INT((AM335 - INT(AM335)) * 10),  0)), " ", FctZahl_In_Worten(ROUND((AM335 - INT(AM335))*100 - (INT((AM335-INT(AM335))*10)*10), 0))))</f>
        <v>zweiundsiebzig</v>
      </c>
      <c r="AP335" s="64" t="str">
        <f>EnglishNumber(Q335)</f>
        <v>one hundred</v>
      </c>
      <c r="AQ335" s="64" t="str">
        <f>FctZahl_In_Worten(Q335)</f>
        <v>einhundert</v>
      </c>
      <c r="AR335" s="64" t="str">
        <f>FctZahl_In_Worten(R335)</f>
        <v>vierhundert</v>
      </c>
      <c r="AS335" s="64" t="str">
        <f>EnglishNumber(V335)</f>
        <v>zero</v>
      </c>
      <c r="AT335" s="64" t="str">
        <f>EnglishNumber(W335)</f>
        <v>zero</v>
      </c>
      <c r="AU335" s="64" t="str">
        <f t="shared" si="219"/>
        <v>For</v>
      </c>
      <c r="AV335" s="49" t="str">
        <f t="shared" si="246"/>
        <v>Ulrich Claas, Geschäftsführer ihrer Komplementärin, die HST Verwaltungsgesellschaft mbH</v>
      </c>
      <c r="AW335" s="65" t="str">
        <f t="shared" si="220"/>
        <v>DE_119681176_CPA_EN</v>
      </c>
      <c r="AX335" s="65" t="str">
        <f t="shared" si="221"/>
        <v>DE_119681176_DoT_EN</v>
      </c>
      <c r="AY335" s="65" t="str">
        <f t="shared" si="222"/>
        <v>DE_119681176_Dis_EN</v>
      </c>
      <c r="AZ335" s="65" t="str">
        <f t="shared" si="223"/>
        <v>DE_119681176_CPA_DE</v>
      </c>
      <c r="BA335" s="65" t="str">
        <f t="shared" si="224"/>
        <v>DE_119681176_DoT_DE</v>
      </c>
      <c r="BB335" s="65" t="str">
        <f t="shared" si="225"/>
        <v>DE_119681176_CPA_ES</v>
      </c>
      <c r="BC335" s="215" t="str">
        <f t="shared" si="226"/>
        <v>DE_119681176_DoT_ES</v>
      </c>
      <c r="BD335" s="65" t="str">
        <f t="shared" si="227"/>
        <v>Hubert von der Stein Holzhandlung GmbH &amp; Co</v>
      </c>
      <c r="BE335" s="64" t="str">
        <f>VLOOKUP(C335,aux!$A$1:$B$260,2,FALSE)</f>
        <v>Germany</v>
      </c>
      <c r="BF335" s="64" t="str">
        <f>VLOOKUP(C335,aux!$A$1:$C$260,3,FALSE)</f>
        <v>Deutschland</v>
      </c>
      <c r="BG335" s="66" t="str">
        <f t="shared" si="228"/>
        <v>represented by  Ulrich Claas, Geschäftsführer ihrer Komplementärin, die HST Verwaltungsgesellschaft mbH</v>
      </c>
      <c r="BH335" s="66" t="str">
        <f t="shared" si="247"/>
        <v>representado por Ulrich Claas, Geschäftsführer ihrer Komplementärin, die HST Verwaltungsgesellschaft mbH</v>
      </c>
      <c r="BI335" s="119">
        <f t="shared" si="248"/>
        <v>1</v>
      </c>
      <c r="BJ335" s="119" t="str">
        <f t="shared" si="242"/>
        <v/>
      </c>
      <c r="BK335" s="119" t="str">
        <f t="shared" ref="BK335:BK348" si="253">IF(I335="","","and its")</f>
        <v/>
      </c>
      <c r="BL335" s="66" t="str">
        <f t="shared" si="243"/>
        <v/>
      </c>
      <c r="BM335" s="66" t="str">
        <f t="shared" si="238"/>
        <v/>
      </c>
      <c r="BN335" s="66" t="str">
        <f t="shared" si="244"/>
        <v/>
      </c>
      <c r="BO335" s="66" t="str">
        <f t="shared" si="239"/>
        <v/>
      </c>
      <c r="BP335" s="216" t="str">
        <f>VLOOKUP(X335,aux!$G$1:$I$22,3,FALSE)</f>
        <v>cero coma siete dos</v>
      </c>
      <c r="BQ335" s="66" t="str">
        <f t="shared" si="249"/>
        <v>Por</v>
      </c>
      <c r="BR335" s="66" t="str">
        <f>VLOOKUP(C335,aux!$D$1:$E$307,2,FALSE)</f>
        <v>Alemania</v>
      </c>
      <c r="BS335" s="66" t="str">
        <f t="shared" si="250"/>
        <v>Ciento</v>
      </c>
      <c r="BT335" s="66" t="str">
        <f t="shared" si="251"/>
        <v>Cero</v>
      </c>
      <c r="BU335" s="66" t="str">
        <f t="shared" si="252"/>
        <v>Cero</v>
      </c>
      <c r="BV335" s="137"/>
      <c r="BW335" s="51"/>
      <c r="BX335" s="315"/>
      <c r="BY335" s="148"/>
      <c r="BZ335" s="315"/>
      <c r="CA335" s="1112"/>
      <c r="CB335" s="805">
        <v>43059</v>
      </c>
      <c r="CC335" s="805">
        <v>43066</v>
      </c>
      <c r="CD335" s="806"/>
      <c r="CE335" s="805">
        <v>43066</v>
      </c>
      <c r="CF335" s="806"/>
      <c r="CG335" s="805">
        <v>43076</v>
      </c>
      <c r="CH335" s="497"/>
      <c r="CI335" s="155"/>
      <c r="CJ335" s="54"/>
      <c r="CK335" s="54"/>
      <c r="CL335" s="102" t="str">
        <f t="shared" si="229"/>
        <v>Hubert von der Stein Holzhandlung GmbH &amp; Co_ DE_119681176_DOT_DE_2sig</v>
      </c>
      <c r="CM335" s="102" t="str">
        <f t="shared" si="230"/>
        <v>Hubert von der Stein Holzhandlung GmbH &amp; Co_DE_119681176_CPA_DE_2sig</v>
      </c>
      <c r="CN335" s="102" t="str">
        <f t="shared" si="231"/>
        <v>Hubert von der Stein Holzhandlung GmbH &amp; Co_ DE_119681176_DOT_DE_2sig_stamped</v>
      </c>
      <c r="CO335" s="102" t="str">
        <f t="shared" si="232"/>
        <v>Hubert von der Stein Holzhandlung GmbH &amp; Co_DE_119681176_DOT_DE_o</v>
      </c>
      <c r="CP335" s="102" t="str">
        <f t="shared" si="233"/>
        <v>Hubert von der Stein Holzhandlung GmbH &amp; Co_DE_119681176_DOT_DE_o_stamped</v>
      </c>
      <c r="CQ335" s="102" t="str">
        <f t="shared" si="234"/>
        <v>Hubert von der Stein Holzhandlung GmbH &amp; Co_DE_119681176_powers</v>
      </c>
      <c r="CR335" s="54"/>
      <c r="CS335" s="54"/>
      <c r="CT335" s="54"/>
      <c r="CU335" s="148">
        <f t="shared" si="217"/>
        <v>0</v>
      </c>
      <c r="CV335" s="54"/>
      <c r="CW335" s="54"/>
      <c r="CX335" s="124"/>
      <c r="CY335" s="160"/>
      <c r="CZ335" s="160"/>
      <c r="DA335" s="321"/>
      <c r="DB335" s="321"/>
      <c r="DC335" s="160"/>
      <c r="DD335" s="160"/>
      <c r="DE335" s="321"/>
      <c r="DF335" s="321"/>
      <c r="DG335" s="54"/>
      <c r="DH335" s="54"/>
      <c r="DI335" s="54"/>
      <c r="DJ335" s="321"/>
      <c r="DK335" s="321"/>
      <c r="DL335" s="54"/>
      <c r="DM335" s="321"/>
      <c r="DN335" s="160"/>
      <c r="DO335" s="321"/>
      <c r="DP335" s="963"/>
      <c r="DQ335" s="902"/>
      <c r="DR335" s="503"/>
      <c r="DS335" s="521"/>
      <c r="DT335" s="88"/>
      <c r="DU335" s="168"/>
      <c r="DV335" s="168"/>
      <c r="DW335" s="168"/>
      <c r="DX335" s="168"/>
      <c r="DY335" s="168"/>
      <c r="DZ335" s="168"/>
      <c r="EA335" s="359" t="str">
        <f t="shared" si="235"/>
        <v>301</v>
      </c>
      <c r="EB335" s="359">
        <v>301</v>
      </c>
      <c r="EC335" s="88"/>
      <c r="ED335" s="88"/>
      <c r="EE335" s="88"/>
      <c r="EF335" s="186" t="s">
        <v>4264</v>
      </c>
      <c r="EG335" s="186" t="s">
        <v>5159</v>
      </c>
      <c r="EH335" s="186" t="s">
        <v>5160</v>
      </c>
      <c r="EI335" s="186" t="s">
        <v>5161</v>
      </c>
      <c r="EJ335" s="186">
        <v>148</v>
      </c>
      <c r="EK335" s="186">
        <v>0</v>
      </c>
      <c r="EL335" s="186" t="s">
        <v>3634</v>
      </c>
      <c r="EM335" s="173">
        <v>45036</v>
      </c>
      <c r="EN335" s="173">
        <v>0</v>
      </c>
      <c r="EO335" s="173">
        <v>0</v>
      </c>
      <c r="EP335" s="950" t="s">
        <v>4045</v>
      </c>
      <c r="EQ335" s="258" t="s">
        <v>6099</v>
      </c>
      <c r="ER335" s="258" t="s">
        <v>6137</v>
      </c>
      <c r="ES335" s="258"/>
      <c r="ET335" s="108"/>
      <c r="EU335" s="182" t="str">
        <f t="shared" si="236"/>
        <v>Hubert von der Stein Holzhandlung GmbH &amp; Co., DE_119681176_sinv.pdf</v>
      </c>
    </row>
    <row r="336" spans="1:172" ht="180">
      <c r="A336" s="1029" t="s">
        <v>4341</v>
      </c>
      <c r="B336" s="694" t="s">
        <v>4922</v>
      </c>
      <c r="C336" s="646" t="s">
        <v>898</v>
      </c>
      <c r="D336" s="415" t="s">
        <v>4301</v>
      </c>
      <c r="E336" s="371" t="s">
        <v>4302</v>
      </c>
      <c r="F336" s="193" t="s">
        <v>6174</v>
      </c>
      <c r="G336" s="193" t="s">
        <v>6176</v>
      </c>
      <c r="H336" s="193" t="s">
        <v>6175</v>
      </c>
      <c r="I336" s="193" t="s">
        <v>4304</v>
      </c>
      <c r="J336" s="371" t="s">
        <v>4342</v>
      </c>
      <c r="K336" s="203" t="s">
        <v>4306</v>
      </c>
      <c r="L336" s="586" t="s">
        <v>4343</v>
      </c>
      <c r="M336" s="567"/>
      <c r="N336" s="844"/>
      <c r="O336" s="172"/>
      <c r="P336" s="537">
        <v>73</v>
      </c>
      <c r="Q336" s="539">
        <v>300</v>
      </c>
      <c r="R336" s="540">
        <v>5500</v>
      </c>
      <c r="S336" s="427"/>
      <c r="T336" s="54"/>
      <c r="U336" s="54"/>
      <c r="V336" s="338">
        <v>0</v>
      </c>
      <c r="W336" s="338">
        <v>0</v>
      </c>
      <c r="X336" s="919">
        <v>0.72</v>
      </c>
      <c r="Y336" s="338">
        <v>0</v>
      </c>
      <c r="Z336" s="54"/>
      <c r="AA336" s="54"/>
      <c r="AB336" s="188" t="s">
        <v>4402</v>
      </c>
      <c r="AC336" s="13" t="s">
        <v>898</v>
      </c>
      <c r="AD336" s="811" t="s">
        <v>5691</v>
      </c>
      <c r="AE336" s="723">
        <v>43082</v>
      </c>
      <c r="AF336" s="191" t="s">
        <v>7442</v>
      </c>
      <c r="AG336" s="419"/>
      <c r="AH336" s="927" t="s">
        <v>896</v>
      </c>
      <c r="AI336" s="63" t="s">
        <v>5763</v>
      </c>
      <c r="AJ336" s="63" t="str">
        <f t="shared" si="245"/>
        <v>NO</v>
      </c>
      <c r="AK336" s="64" t="str">
        <f>VLOOKUP(X336,aux!$G$1:$I$22,2,FALSE)</f>
        <v>zero point seven two</v>
      </c>
      <c r="AL336" s="64" t="str">
        <f>VLOOKUP(X336,aux!$G$1:$J$22,4,FALSE)</f>
        <v>null komma sieben zwei</v>
      </c>
      <c r="AM336" s="214">
        <f t="shared" si="218"/>
        <v>72</v>
      </c>
      <c r="AN336" s="214" t="str">
        <f>IF(INT(AM336)=AM336,EnglishNumber(AM336), _xlfn.CONCAT(EnglishNumber(INT(AM336)), " point ", EnglishNumber(ROUND(INT((AM336 - INT(AM336)) * 10),  0)), " ", EnglishNumber(ROUND((AM336 - INT(AM336))*100 - (INT((AM336-INT(AM336))*10)*10), 0))))</f>
        <v>seventy-two</v>
      </c>
      <c r="AO336" s="214" t="str">
        <f>IF(INT(AM336)=AM336,FctZahl_In_Worten(AM336), _xlfn.CONCAT(FctZahl_In_Worten(INT(AM336)), " komma ", FctZahl_In_Worten(ROUND(INT((AM336 - INT(AM336)) * 10),  0)), " ", FctZahl_In_Worten(ROUND((AM336 - INT(AM336))*100 - (INT((AM336-INT(AM336))*10)*10), 0))))</f>
        <v>zweiundsiebzig</v>
      </c>
      <c r="AP336" s="64" t="str">
        <f>EnglishNumber(Q336)</f>
        <v>three hundred</v>
      </c>
      <c r="AQ336" s="64" t="str">
        <f>FctZahl_In_Worten(Q336)</f>
        <v>dreihundert</v>
      </c>
      <c r="AR336" s="64" t="str">
        <f>FctZahl_In_Worten(R336)</f>
        <v>fünftausendfünfhundert</v>
      </c>
      <c r="AS336" s="64" t="str">
        <f>EnglishNumber(V336)</f>
        <v>zero</v>
      </c>
      <c r="AT336" s="64" t="str">
        <f>EnglishNumber(W336)</f>
        <v>zero</v>
      </c>
      <c r="AU336" s="64" t="str">
        <f t="shared" si="219"/>
        <v>For</v>
      </c>
      <c r="AV336" s="49" t="str">
        <f t="shared" si="246"/>
        <v>Edmund Skopyrla, Geschäftsführer der Komplementärin, die  Mineralquellen und Getränke H. Hövelmann GmbH and Heidrun Hövelmann, Geschäftsführerin der Komplementärin, der Mineralquellen und Getränke H. Hövelmann GmbH</v>
      </c>
      <c r="AW336" s="65" t="str">
        <f t="shared" si="220"/>
        <v>DE_202707394_CPA_EN</v>
      </c>
      <c r="AX336" s="65" t="str">
        <f t="shared" si="221"/>
        <v>DE_202707394_DoT_EN</v>
      </c>
      <c r="AY336" s="65" t="str">
        <f t="shared" si="222"/>
        <v>DE_202707394_Dis_EN</v>
      </c>
      <c r="AZ336" s="65" t="str">
        <f t="shared" si="223"/>
        <v>DE_202707394_CPA_DE</v>
      </c>
      <c r="BA336" s="65" t="str">
        <f t="shared" si="224"/>
        <v>DE_202707394_DoT_DE</v>
      </c>
      <c r="BB336" s="65" t="str">
        <f t="shared" si="225"/>
        <v>DE_202707394_CPA_ES</v>
      </c>
      <c r="BC336" s="215" t="str">
        <f t="shared" si="226"/>
        <v>DE_202707394_DoT_ES</v>
      </c>
      <c r="BD336" s="65" t="str">
        <f t="shared" si="227"/>
        <v>Hövelmann Getränke Vertrieb GmbH &amp; Co KG</v>
      </c>
      <c r="BE336" s="64" t="str">
        <f>VLOOKUP(C336,aux!$A$1:$B$260,2,FALSE)</f>
        <v>Germany</v>
      </c>
      <c r="BF336" s="64" t="str">
        <f>VLOOKUP(C336,aux!$A$1:$C$260,3,FALSE)</f>
        <v>Deutschland</v>
      </c>
      <c r="BG336" s="66" t="str">
        <f t="shared" si="228"/>
        <v>represented by  Edmund Skopyrla, Geschäftsführer der Komplementärin, die  Mineralquellen und Getränke H. Hövelmann GmbH and Heidrun Hövelmann, Geschäftsführerin der Komplementärin, der Mineralquellen und Getränke H. Hövelmann GmbH</v>
      </c>
      <c r="BH336" s="66" t="str">
        <f t="shared" si="247"/>
        <v>representado por Edmund Skopyrla, Geschäftsführer der Komplementärin, die  Mineralquellen und Getränke H. Hövelmann GmbH and Heidrun Hövelmann, Geschäftsführerin der Komplementärin, der Mineralquellen und Getränke H. Hövelmann GmbH</v>
      </c>
      <c r="BI336" s="119">
        <f t="shared" si="248"/>
        <v>2</v>
      </c>
      <c r="BJ336" s="119" t="str">
        <f t="shared" si="242"/>
        <v>and its</v>
      </c>
      <c r="BK336" s="119" t="str">
        <f t="shared" si="253"/>
        <v>and its</v>
      </c>
      <c r="BL336" s="66" t="str">
        <f t="shared" si="243"/>
        <v>und</v>
      </c>
      <c r="BM336" s="66" t="str">
        <f t="shared" si="238"/>
        <v>und</v>
      </c>
      <c r="BN336" s="66" t="str">
        <f t="shared" si="244"/>
        <v>y su</v>
      </c>
      <c r="BO336" s="66" t="str">
        <f t="shared" si="239"/>
        <v>y su</v>
      </c>
      <c r="BP336" s="216" t="str">
        <f>VLOOKUP(X336,aux!$G$1:$I$22,3,FALSE)</f>
        <v>cero coma siete dos</v>
      </c>
      <c r="BQ336" s="66" t="str">
        <f t="shared" si="249"/>
        <v>Por</v>
      </c>
      <c r="BR336" s="66" t="str">
        <f>VLOOKUP(C336,aux!$D$1:$E$307,2,FALSE)</f>
        <v>Alemania</v>
      </c>
      <c r="BS336" s="66" t="str">
        <f t="shared" si="250"/>
        <v>Trescientos</v>
      </c>
      <c r="BT336" s="66" t="str">
        <f t="shared" si="251"/>
        <v>Cero</v>
      </c>
      <c r="BU336" s="66" t="str">
        <f t="shared" si="252"/>
        <v>Cero</v>
      </c>
      <c r="BV336" s="137"/>
      <c r="BW336" s="51"/>
      <c r="BX336" s="315"/>
      <c r="BY336" s="148"/>
      <c r="BZ336" s="315"/>
      <c r="CA336" s="1112"/>
      <c r="CB336" s="805">
        <v>43059</v>
      </c>
      <c r="CC336" s="805">
        <v>43068</v>
      </c>
      <c r="CD336" s="806"/>
      <c r="CE336" s="805">
        <v>43068</v>
      </c>
      <c r="CF336" s="806"/>
      <c r="CG336" s="805">
        <v>43076</v>
      </c>
      <c r="CH336" s="497"/>
      <c r="CI336" s="155"/>
      <c r="CJ336" s="54"/>
      <c r="CK336" s="54"/>
      <c r="CL336" s="102" t="str">
        <f t="shared" si="229"/>
        <v>Hövelmann Getränke Vertrieb GmbH &amp; Co KG_ DE_202707394_DOT_DE_2sig</v>
      </c>
      <c r="CM336" s="102" t="str">
        <f t="shared" si="230"/>
        <v>Hövelmann Getränke Vertrieb GmbH &amp; Co KG_DE_202707394_CPA_DE_2sig</v>
      </c>
      <c r="CN336" s="102" t="str">
        <f t="shared" si="231"/>
        <v>Hövelmann Getränke Vertrieb GmbH &amp; Co KG_ DE_202707394_DOT_DE_2sig_stamped</v>
      </c>
      <c r="CO336" s="102" t="str">
        <f t="shared" si="232"/>
        <v>Hövelmann Getränke Vertrieb GmbH &amp; Co KG_DE_202707394_DOT_DE_o</v>
      </c>
      <c r="CP336" s="102" t="str">
        <f t="shared" si="233"/>
        <v>Hövelmann Getränke Vertrieb GmbH &amp; Co KG_DE_202707394_DOT_DE_o_stamped</v>
      </c>
      <c r="CQ336" s="102" t="str">
        <f t="shared" si="234"/>
        <v>Hövelmann Getränke Vertrieb GmbH &amp; Co KG_DE_202707394_powers</v>
      </c>
      <c r="CR336" s="54"/>
      <c r="CS336" s="54"/>
      <c r="CT336" s="54"/>
      <c r="CU336" s="148">
        <f t="shared" si="217"/>
        <v>0</v>
      </c>
      <c r="CV336" s="54"/>
      <c r="CW336" s="54"/>
      <c r="CX336" s="124"/>
      <c r="CY336" s="160"/>
      <c r="CZ336" s="160"/>
      <c r="DA336" s="321"/>
      <c r="DB336" s="321"/>
      <c r="DC336" s="160"/>
      <c r="DD336" s="160"/>
      <c r="DE336" s="321"/>
      <c r="DF336" s="321"/>
      <c r="DG336" s="54"/>
      <c r="DH336" s="54"/>
      <c r="DI336" s="54"/>
      <c r="DJ336" s="321"/>
      <c r="DK336" s="321"/>
      <c r="DL336" s="54"/>
      <c r="DM336" s="321"/>
      <c r="DN336" s="160"/>
      <c r="DO336" s="321"/>
      <c r="DP336" s="963"/>
      <c r="DQ336" s="902"/>
      <c r="DR336" s="503"/>
      <c r="DS336" s="521"/>
      <c r="DT336" s="88"/>
      <c r="DU336" s="168"/>
      <c r="DV336" s="168" t="s">
        <v>4303</v>
      </c>
      <c r="DW336" s="228" t="s">
        <v>6216</v>
      </c>
      <c r="DX336" s="228" t="s">
        <v>6216</v>
      </c>
      <c r="DY336" s="168"/>
      <c r="DZ336" s="168"/>
      <c r="EA336" s="359" t="str">
        <f t="shared" si="235"/>
        <v>302</v>
      </c>
      <c r="EB336" s="359">
        <v>302</v>
      </c>
      <c r="EC336" s="88"/>
      <c r="ED336" s="88"/>
      <c r="EE336" s="88"/>
      <c r="EF336" s="186"/>
      <c r="EG336" s="186" t="s">
        <v>4341</v>
      </c>
      <c r="EH336" s="186" t="s">
        <v>5156</v>
      </c>
      <c r="EI336" s="186" t="s">
        <v>5157</v>
      </c>
      <c r="EJ336" s="186">
        <v>109</v>
      </c>
      <c r="EK336" s="186">
        <v>0</v>
      </c>
      <c r="EL336" s="186" t="s">
        <v>5158</v>
      </c>
      <c r="EM336" s="173">
        <v>47179</v>
      </c>
      <c r="EN336" s="173">
        <v>0</v>
      </c>
      <c r="EO336" s="173">
        <v>0</v>
      </c>
      <c r="EP336" s="498" t="s">
        <v>4306</v>
      </c>
      <c r="EQ336" s="258" t="s">
        <v>6095</v>
      </c>
      <c r="ER336" s="258" t="s">
        <v>6114</v>
      </c>
      <c r="ES336" s="409"/>
      <c r="ET336" s="108"/>
      <c r="EU336" s="182" t="str">
        <f t="shared" si="236"/>
        <v>Hövelmann Getränke Vertrieb GmbH &amp; Co. KG, DE_202707394_sinv.pdf</v>
      </c>
    </row>
    <row r="337" spans="1:172" ht="102">
      <c r="A337" s="1010" t="s">
        <v>7683</v>
      </c>
      <c r="B337" s="694" t="s">
        <v>4808</v>
      </c>
      <c r="C337" s="338" t="s">
        <v>898</v>
      </c>
      <c r="D337" s="201" t="s">
        <v>3460</v>
      </c>
      <c r="E337" s="190" t="s">
        <v>3502</v>
      </c>
      <c r="F337" s="258" t="s">
        <v>3705</v>
      </c>
      <c r="G337" s="258"/>
      <c r="H337" s="258"/>
      <c r="I337" s="258"/>
      <c r="J337" s="182"/>
      <c r="K337" s="190" t="s">
        <v>3610</v>
      </c>
      <c r="L337" s="571" t="s">
        <v>3682</v>
      </c>
      <c r="M337" s="201"/>
      <c r="N337" s="849"/>
      <c r="O337" s="182"/>
      <c r="P337" s="518">
        <v>2</v>
      </c>
      <c r="Q337" s="539">
        <v>100</v>
      </c>
      <c r="R337" s="540">
        <v>400</v>
      </c>
      <c r="S337" s="338"/>
      <c r="T337" s="100"/>
      <c r="U337" s="100"/>
      <c r="V337" s="425">
        <v>0</v>
      </c>
      <c r="W337" s="425">
        <v>0</v>
      </c>
      <c r="X337" s="919">
        <v>0.72</v>
      </c>
      <c r="Y337" s="425">
        <v>2.5</v>
      </c>
      <c r="Z337" s="101"/>
      <c r="AA337" s="101"/>
      <c r="AB337" s="188" t="s">
        <v>4402</v>
      </c>
      <c r="AC337" s="13" t="s">
        <v>898</v>
      </c>
      <c r="AD337" s="811" t="s">
        <v>5691</v>
      </c>
      <c r="AE337" s="723">
        <v>43082</v>
      </c>
      <c r="AG337" s="419"/>
      <c r="AH337" s="927" t="s">
        <v>896</v>
      </c>
      <c r="AI337" s="63" t="s">
        <v>5763</v>
      </c>
      <c r="AJ337" s="63" t="str">
        <f t="shared" si="245"/>
        <v>NO</v>
      </c>
      <c r="AK337" s="64" t="str">
        <f>VLOOKUP(X337,aux!$G$1:$I$22,2,FALSE)</f>
        <v>zero point seven two</v>
      </c>
      <c r="AL337" s="64" t="str">
        <f>VLOOKUP(X337,aux!$G$1:$J$22,4,FALSE)</f>
        <v>null komma sieben zwei</v>
      </c>
      <c r="AM337" s="214">
        <f t="shared" si="218"/>
        <v>72</v>
      </c>
      <c r="AN337" s="214" t="str">
        <f>IF(INT(AM337)=AM337,EnglishNumber(AM337), _xlfn.CONCAT(EnglishNumber(INT(AM337)), " point ", EnglishNumber(ROUND(INT((AM337 - INT(AM337)) * 10),  0)), " ", EnglishNumber(ROUND((AM337 - INT(AM337))*100 - (INT((AM337-INT(AM337))*10)*10), 0))))</f>
        <v>seventy-two</v>
      </c>
      <c r="AO337" s="214" t="str">
        <f>IF(INT(AM337)=AM337,FctZahl_In_Worten(AM337), _xlfn.CONCAT(FctZahl_In_Worten(INT(AM337)), " komma ", FctZahl_In_Worten(ROUND(INT((AM337 - INT(AM337)) * 10),  0)), " ", FctZahl_In_Worten(ROUND((AM337 - INT(AM337))*100 - (INT((AM337-INT(AM337))*10)*10), 0))))</f>
        <v>zweiundsiebzig</v>
      </c>
      <c r="AP337" s="64" t="str">
        <f>EnglishNumber(Q337)</f>
        <v>one hundred</v>
      </c>
      <c r="AQ337" s="64" t="str">
        <f>FctZahl_In_Worten(Q337)</f>
        <v>einhundert</v>
      </c>
      <c r="AR337" s="64" t="str">
        <f>FctZahl_In_Worten(R337)</f>
        <v>vierhundert</v>
      </c>
      <c r="AS337" s="64" t="str">
        <f>EnglishNumber(V337)</f>
        <v>zero</v>
      </c>
      <c r="AT337" s="64" t="str">
        <f>EnglishNumber(W337)</f>
        <v>zero</v>
      </c>
      <c r="AU337" s="64" t="str">
        <f t="shared" si="219"/>
        <v>For</v>
      </c>
      <c r="AV337" s="49" t="str">
        <f t="shared" si="246"/>
        <v>Jörg Schroven, Geschäftsführer ihrer Komplementärin H+S Verwaltungs GmbH</v>
      </c>
      <c r="AW337" s="65" t="str">
        <f t="shared" si="220"/>
        <v>DE_5520428006_CPA_EN</v>
      </c>
      <c r="AX337" s="65" t="str">
        <f t="shared" si="221"/>
        <v>DE_5520428006_DoT_EN</v>
      </c>
      <c r="AY337" s="65" t="str">
        <f t="shared" si="222"/>
        <v>DE_5520428006_Dis_EN</v>
      </c>
      <c r="AZ337" s="65" t="str">
        <f t="shared" si="223"/>
        <v>DE_5520428006_CPA_DE</v>
      </c>
      <c r="BA337" s="65" t="str">
        <f t="shared" si="224"/>
        <v>DE_5520428006_DoT_DE</v>
      </c>
      <c r="BB337" s="65" t="str">
        <f t="shared" si="225"/>
        <v>DE_5520428006_CPA_ES</v>
      </c>
      <c r="BC337" s="215" t="str">
        <f t="shared" si="226"/>
        <v>DE_5520428006_DoT_ES</v>
      </c>
      <c r="BD337" s="65" t="str">
        <f t="shared" si="227"/>
        <v>Getränkefachgroßhandel Hüsemann &amp; Schroven GmbH &amp; Co KG</v>
      </c>
      <c r="BE337" s="64" t="str">
        <f>VLOOKUP(C337,aux!$A$1:$B$260,2,FALSE)</f>
        <v>Germany</v>
      </c>
      <c r="BF337" s="64" t="str">
        <f>VLOOKUP(C337,aux!$A$1:$C$260,3,FALSE)</f>
        <v>Deutschland</v>
      </c>
      <c r="BG337" s="66" t="str">
        <f t="shared" si="228"/>
        <v>represented by  Jörg Schroven, Geschäftsführer ihrer Komplementärin H+S Verwaltungs GmbH</v>
      </c>
      <c r="BH337" s="66" t="str">
        <f t="shared" si="247"/>
        <v>representado por Jörg Schroven, Geschäftsführer ihrer Komplementärin H+S Verwaltungs GmbH</v>
      </c>
      <c r="BI337" s="119">
        <f t="shared" si="248"/>
        <v>1</v>
      </c>
      <c r="BJ337" s="119" t="str">
        <f t="shared" si="242"/>
        <v/>
      </c>
      <c r="BK337" s="119" t="str">
        <f t="shared" si="253"/>
        <v/>
      </c>
      <c r="BL337" s="66" t="str">
        <f t="shared" si="243"/>
        <v/>
      </c>
      <c r="BM337" s="66" t="str">
        <f t="shared" si="238"/>
        <v/>
      </c>
      <c r="BN337" s="66" t="str">
        <f t="shared" si="244"/>
        <v/>
      </c>
      <c r="BO337" s="66" t="str">
        <f t="shared" si="239"/>
        <v/>
      </c>
      <c r="BP337" s="216" t="str">
        <f>VLOOKUP(X337,aux!$G$1:$I$22,3,FALSE)</f>
        <v>cero coma siete dos</v>
      </c>
      <c r="BQ337" s="66" t="str">
        <f t="shared" si="249"/>
        <v>Por</v>
      </c>
      <c r="BR337" s="66" t="str">
        <f>VLOOKUP(C337,aux!$D$1:$E$307,2,FALSE)</f>
        <v>Alemania</v>
      </c>
      <c r="BS337" s="66" t="str">
        <f t="shared" si="250"/>
        <v>Ciento</v>
      </c>
      <c r="BT337" s="66" t="str">
        <f t="shared" si="251"/>
        <v>Cero</v>
      </c>
      <c r="BU337" s="66" t="str">
        <f t="shared" si="252"/>
        <v>Cero</v>
      </c>
      <c r="BV337" s="137"/>
      <c r="BW337" s="51"/>
      <c r="BX337" s="315"/>
      <c r="BY337" s="148"/>
      <c r="BZ337" s="315"/>
      <c r="CA337" s="1112"/>
      <c r="CB337" s="805">
        <v>43059</v>
      </c>
      <c r="CC337" s="805">
        <v>43067</v>
      </c>
      <c r="CD337" s="806"/>
      <c r="CE337" s="805">
        <v>43067</v>
      </c>
      <c r="CF337" s="806"/>
      <c r="CG337" s="805">
        <v>43076</v>
      </c>
      <c r="CH337" s="497"/>
      <c r="CI337" s="155"/>
      <c r="CJ337" s="54"/>
      <c r="CK337" s="54"/>
      <c r="CL337" s="102" t="str">
        <f t="shared" si="229"/>
        <v>Getränkefachgroßhandel Hüsemann &amp; Schroven GmbH &amp; Co KG_ DE_5520428006_DOT_DE_2sig</v>
      </c>
      <c r="CM337" s="102" t="str">
        <f t="shared" si="230"/>
        <v>Getränkefachgroßhandel Hüsemann &amp; Schroven GmbH &amp; Co KG_DE_5520428006_CPA_DE_2sig</v>
      </c>
      <c r="CN337" s="102" t="str">
        <f t="shared" si="231"/>
        <v>Getränkefachgroßhandel Hüsemann &amp; Schroven GmbH &amp; Co KG_ DE_5520428006_DOT_DE_2sig_stamped</v>
      </c>
      <c r="CO337" s="102" t="str">
        <f t="shared" si="232"/>
        <v>Getränkefachgroßhandel Hüsemann &amp; Schroven GmbH &amp; Co KG_DE_5520428006_DOT_DE_o</v>
      </c>
      <c r="CP337" s="102" t="str">
        <f t="shared" si="233"/>
        <v>Getränkefachgroßhandel Hüsemann &amp; Schroven GmbH &amp; Co KG_DE_5520428006_DOT_DE_o_stamped</v>
      </c>
      <c r="CQ337" s="102" t="str">
        <f t="shared" si="234"/>
        <v>Getränkefachgroßhandel Hüsemann &amp; Schroven GmbH &amp; Co KG_DE_5520428006_powers</v>
      </c>
      <c r="CR337" s="54"/>
      <c r="CS337" s="54"/>
      <c r="CT337" s="54"/>
      <c r="CU337" s="148">
        <f t="shared" si="217"/>
        <v>0</v>
      </c>
      <c r="CV337" s="54"/>
      <c r="CW337" s="54"/>
      <c r="CX337" s="154"/>
      <c r="CY337" s="160"/>
      <c r="CZ337" s="160"/>
      <c r="DA337" s="321"/>
      <c r="DB337" s="321"/>
      <c r="DC337" s="160"/>
      <c r="DD337" s="160"/>
      <c r="DE337" s="321"/>
      <c r="DF337" s="321"/>
      <c r="DG337" s="54"/>
      <c r="DH337" s="54"/>
      <c r="DI337" s="54"/>
      <c r="DJ337" s="321"/>
      <c r="DK337" s="321"/>
      <c r="DL337" s="54"/>
      <c r="DM337" s="321"/>
      <c r="DN337" s="160"/>
      <c r="DO337" s="321"/>
      <c r="DP337" s="963"/>
      <c r="DQ337" s="902"/>
      <c r="DR337" s="503"/>
      <c r="DS337" s="521"/>
      <c r="DT337" s="88"/>
      <c r="DU337" s="1010" t="s">
        <v>3419</v>
      </c>
      <c r="DV337" s="168"/>
      <c r="DW337" s="168"/>
      <c r="DX337" s="168"/>
      <c r="DY337" s="168"/>
      <c r="DZ337" s="168"/>
      <c r="EA337" s="359" t="str">
        <f t="shared" si="235"/>
        <v>303</v>
      </c>
      <c r="EB337" s="359">
        <v>303</v>
      </c>
      <c r="EC337" s="88"/>
      <c r="ED337" s="88"/>
      <c r="EE337" s="88" t="e">
        <f>IF(CX336=#REF!,"gleich","ungleich")</f>
        <v>#REF!</v>
      </c>
      <c r="EF337" s="186" t="s">
        <v>3435</v>
      </c>
      <c r="EG337" s="186" t="s">
        <v>3419</v>
      </c>
      <c r="EH337" s="186" t="s">
        <v>3502</v>
      </c>
      <c r="EI337" s="186" t="s">
        <v>3607</v>
      </c>
      <c r="EJ337" s="186" t="s">
        <v>3608</v>
      </c>
      <c r="EK337" s="186">
        <v>0</v>
      </c>
      <c r="EL337" s="186" t="s">
        <v>3609</v>
      </c>
      <c r="EM337" s="173">
        <v>48531</v>
      </c>
      <c r="EN337" s="173">
        <v>0</v>
      </c>
      <c r="EO337" s="173">
        <v>0</v>
      </c>
      <c r="EP337" s="498" t="s">
        <v>3610</v>
      </c>
      <c r="EQ337" s="258" t="s">
        <v>6095</v>
      </c>
      <c r="ER337" s="258" t="s">
        <v>6114</v>
      </c>
      <c r="ES337" s="201"/>
      <c r="ET337" s="108"/>
      <c r="EU337" s="182" t="str">
        <f t="shared" si="236"/>
        <v>Getränkefachgroßhandel Hüsemann &amp; Schroven GmbH &amp; Co. KG, DE_5520428006_sinv.pdf</v>
      </c>
    </row>
    <row r="338" spans="1:172" s="169" customFormat="1" ht="51">
      <c r="A338" s="530" t="s">
        <v>2798</v>
      </c>
      <c r="B338" s="638" t="s">
        <v>4747</v>
      </c>
      <c r="C338" s="338" t="s">
        <v>898</v>
      </c>
      <c r="D338" s="186" t="s">
        <v>2801</v>
      </c>
      <c r="E338" s="186" t="s">
        <v>2804</v>
      </c>
      <c r="F338" s="186" t="s">
        <v>2802</v>
      </c>
      <c r="G338" s="186" t="s">
        <v>2806</v>
      </c>
      <c r="H338" s="186" t="s">
        <v>2802</v>
      </c>
      <c r="I338" s="383" t="s">
        <v>3048</v>
      </c>
      <c r="J338" s="186" t="s">
        <v>3357</v>
      </c>
      <c r="K338" s="191" t="s">
        <v>2807</v>
      </c>
      <c r="L338" s="587" t="s">
        <v>2808</v>
      </c>
      <c r="M338" s="181" t="s">
        <v>2809</v>
      </c>
      <c r="N338" s="854" t="s">
        <v>2814</v>
      </c>
      <c r="O338" s="446" t="s">
        <v>2815</v>
      </c>
      <c r="P338" s="519">
        <v>7</v>
      </c>
      <c r="Q338" s="539">
        <v>250</v>
      </c>
      <c r="R338" s="540">
        <v>0</v>
      </c>
      <c r="S338" s="338"/>
      <c r="T338" s="100"/>
      <c r="U338" s="100"/>
      <c r="V338" s="425">
        <v>100</v>
      </c>
      <c r="W338" s="425">
        <v>70</v>
      </c>
      <c r="X338" s="919">
        <v>0.73</v>
      </c>
      <c r="Y338" s="425">
        <v>2.5</v>
      </c>
      <c r="Z338" s="101"/>
      <c r="AA338" s="101"/>
      <c r="AB338" s="188"/>
      <c r="AC338" s="13" t="s">
        <v>7377</v>
      </c>
      <c r="AD338" s="812" t="s">
        <v>40</v>
      </c>
      <c r="AE338" s="723">
        <v>43082</v>
      </c>
      <c r="AF338" s="182" t="s">
        <v>3049</v>
      </c>
      <c r="AG338" s="419"/>
      <c r="AH338" s="927" t="s">
        <v>896</v>
      </c>
      <c r="AI338" s="63" t="s">
        <v>5762</v>
      </c>
      <c r="AJ338" s="63" t="str">
        <f t="shared" si="245"/>
        <v>NO</v>
      </c>
      <c r="AK338" s="64" t="str">
        <f>VLOOKUP(X338,aux!$G$1:$I$22,2,FALSE)</f>
        <v>zero point seven three</v>
      </c>
      <c r="AL338" s="64" t="str">
        <f>VLOOKUP(X338,aux!$G$1:$J$22,4,FALSE)</f>
        <v>null komma sieben drei</v>
      </c>
      <c r="AM338" s="214">
        <f t="shared" si="218"/>
        <v>73</v>
      </c>
      <c r="AN338" s="214" t="str">
        <f>IF(INT(AM338)=AM338,EnglishNumber(AM338), _xlfn.CONCAT(EnglishNumber(INT(AM338)), " point ", EnglishNumber(ROUND(INT((AM338 - INT(AM338)) * 10),  0)), " ", EnglishNumber(ROUND((AM338 - INT(AM338))*100 - (INT((AM338-INT(AM338))*10)*10), 0))))</f>
        <v>seventy-three</v>
      </c>
      <c r="AO338" s="214" t="str">
        <f>IF(INT(AM338)=AM338,FctZahl_In_Worten(AM338), _xlfn.CONCAT(FctZahl_In_Worten(INT(AM338)), " komma ", FctZahl_In_Worten(ROUND(INT((AM338 - INT(AM338)) * 10),  0)), " ", FctZahl_In_Worten(ROUND((AM338 - INT(AM338))*100 - (INT((AM338-INT(AM338))*10)*10), 0))))</f>
        <v>dreiundsiebzig</v>
      </c>
      <c r="AP338" s="64" t="str">
        <f>EnglishNumber(Q338)</f>
        <v>two hundred fifty</v>
      </c>
      <c r="AQ338" s="64" t="str">
        <f>FctZahl_In_Worten(Q338)</f>
        <v>zweihundertfünfzig</v>
      </c>
      <c r="AR338" s="64" t="str">
        <f>FctZahl_In_Worten(R338)</f>
        <v>null</v>
      </c>
      <c r="AS338" s="64" t="str">
        <f>EnglishNumber(V338)</f>
        <v>one hundred</v>
      </c>
      <c r="AT338" s="64" t="str">
        <f>EnglishNumber(W338)</f>
        <v>seventy</v>
      </c>
      <c r="AU338" s="64" t="str">
        <f t="shared" si="219"/>
        <v>For</v>
      </c>
      <c r="AV338" s="49" t="str">
        <f t="shared" si="246"/>
        <v>Mag. Markus Sax, Director and Friedrich Robert Gericke, Director</v>
      </c>
      <c r="AW338" s="65" t="str">
        <f t="shared" si="220"/>
        <v>DE_141625421_CPA_EN</v>
      </c>
      <c r="AX338" s="65" t="str">
        <f t="shared" si="221"/>
        <v>DE_141625421_DoT_EN</v>
      </c>
      <c r="AY338" s="65" t="str">
        <f t="shared" si="222"/>
        <v>DE_141625421_Dis_EN</v>
      </c>
      <c r="AZ338" s="65" t="str">
        <f t="shared" si="223"/>
        <v>DE_141625421_CPA_DE</v>
      </c>
      <c r="BA338" s="65" t="str">
        <f t="shared" si="224"/>
        <v>DE_141625421_DoT_DE</v>
      </c>
      <c r="BB338" s="65" t="str">
        <f t="shared" si="225"/>
        <v>DE_141625421_CPA_ES</v>
      </c>
      <c r="BC338" s="215" t="str">
        <f t="shared" si="226"/>
        <v>DE_141625421_DoT_ES</v>
      </c>
      <c r="BD338" s="65" t="str">
        <f t="shared" si="227"/>
        <v>Imholz GmbH</v>
      </c>
      <c r="BE338" s="64" t="str">
        <f>VLOOKUP(C338,aux!$A$1:$B$260,2,FALSE)</f>
        <v>Germany</v>
      </c>
      <c r="BF338" s="64" t="str">
        <f>VLOOKUP(C338,aux!$A$1:$C$260,3,FALSE)</f>
        <v>Deutschland</v>
      </c>
      <c r="BG338" s="66" t="str">
        <f t="shared" si="228"/>
        <v>represented by  Mag. Markus Sax, Director and Friedrich Robert Gericke, Director</v>
      </c>
      <c r="BH338" s="66" t="str">
        <f t="shared" si="247"/>
        <v>representado por Mag. Markus Sax, Director and Friedrich Robert Gericke, Director</v>
      </c>
      <c r="BI338" s="66">
        <f t="shared" si="248"/>
        <v>2</v>
      </c>
      <c r="BJ338" s="66" t="str">
        <f t="shared" si="242"/>
        <v>and its</v>
      </c>
      <c r="BK338" s="66" t="str">
        <f t="shared" si="253"/>
        <v>and its</v>
      </c>
      <c r="BL338" s="66" t="str">
        <f t="shared" si="243"/>
        <v>und</v>
      </c>
      <c r="BM338" s="66" t="str">
        <f t="shared" si="238"/>
        <v>und</v>
      </c>
      <c r="BN338" s="66" t="str">
        <f t="shared" si="244"/>
        <v>y su</v>
      </c>
      <c r="BO338" s="66" t="str">
        <f t="shared" si="239"/>
        <v>y su</v>
      </c>
      <c r="BP338" s="216" t="str">
        <f>VLOOKUP(X338,aux!$G$1:$I$22,3,FALSE)</f>
        <v>cero coma siete tree</v>
      </c>
      <c r="BQ338" s="66" t="str">
        <f t="shared" si="249"/>
        <v>Por</v>
      </c>
      <c r="BR338" s="66" t="str">
        <f>VLOOKUP(C338,aux!$D$1:$E$307,2,FALSE)</f>
        <v>Alemania</v>
      </c>
      <c r="BS338" s="66" t="str">
        <f t="shared" si="250"/>
        <v>Doscientos Cincuenta</v>
      </c>
      <c r="BT338" s="66" t="str">
        <f t="shared" si="251"/>
        <v>Ciento</v>
      </c>
      <c r="BU338" s="66" t="str">
        <f t="shared" si="252"/>
        <v>Setenta</v>
      </c>
      <c r="BV338" s="137" t="s">
        <v>2233</v>
      </c>
      <c r="BW338" s="51" t="s">
        <v>2233</v>
      </c>
      <c r="BX338" s="332">
        <v>43045</v>
      </c>
      <c r="BY338" s="146">
        <v>811261795738</v>
      </c>
      <c r="BZ338" s="332">
        <v>43046</v>
      </c>
      <c r="CA338" s="1112" t="s">
        <v>2233</v>
      </c>
      <c r="CB338" s="606">
        <v>43041</v>
      </c>
      <c r="CC338" s="606">
        <v>43052</v>
      </c>
      <c r="CD338" s="806" t="s">
        <v>2233</v>
      </c>
      <c r="CE338" s="606">
        <v>43053</v>
      </c>
      <c r="CF338" s="806" t="s">
        <v>2233</v>
      </c>
      <c r="CG338" s="342">
        <v>43076</v>
      </c>
      <c r="CH338" s="497"/>
      <c r="CI338" s="155"/>
      <c r="CJ338" s="43"/>
      <c r="CK338" s="103"/>
      <c r="CL338" s="102" t="str">
        <f t="shared" si="229"/>
        <v>Imholz GmbH_ DE_141625421_DOT_EN_2sig</v>
      </c>
      <c r="CM338" s="102" t="str">
        <f t="shared" si="230"/>
        <v>Imholz GmbH_DE_141625421_CPA_EN_2sig</v>
      </c>
      <c r="CN338" s="102" t="str">
        <f t="shared" si="231"/>
        <v>Imholz GmbH_ DE_141625421_DOT_EN_2sig_stamped</v>
      </c>
      <c r="CO338" s="102" t="str">
        <f t="shared" si="232"/>
        <v>Imholz GmbH_DE_141625421_DOT_EN_o</v>
      </c>
      <c r="CP338" s="102" t="str">
        <f t="shared" si="233"/>
        <v>Imholz GmbH_DE_141625421_DOT_EN_o_stamped</v>
      </c>
      <c r="CQ338" s="102" t="str">
        <f t="shared" si="234"/>
        <v>Imholz GmbH_DE_141625421_powers</v>
      </c>
      <c r="CR338" s="61"/>
      <c r="CS338" s="61"/>
      <c r="CT338" s="61"/>
      <c r="CU338" s="148">
        <f t="shared" si="217"/>
        <v>1</v>
      </c>
      <c r="CV338" s="56"/>
      <c r="CW338" s="56"/>
      <c r="CX338" s="152" t="s">
        <v>2233</v>
      </c>
      <c r="CY338" s="158" t="s">
        <v>2233</v>
      </c>
      <c r="CZ338" s="158" t="s">
        <v>2233</v>
      </c>
      <c r="DA338" s="318" t="s">
        <v>2233</v>
      </c>
      <c r="DB338" s="318" t="s">
        <v>2233</v>
      </c>
      <c r="DC338" s="158" t="s">
        <v>2233</v>
      </c>
      <c r="DD338" s="158" t="s">
        <v>2233</v>
      </c>
      <c r="DE338" s="318" t="s">
        <v>2233</v>
      </c>
      <c r="DF338" s="318" t="s">
        <v>2233</v>
      </c>
      <c r="DG338" s="96" t="s">
        <v>2233</v>
      </c>
      <c r="DH338" s="96" t="s">
        <v>2233</v>
      </c>
      <c r="DI338" s="96" t="s">
        <v>2233</v>
      </c>
      <c r="DJ338" s="318" t="s">
        <v>2233</v>
      </c>
      <c r="DK338" s="318"/>
      <c r="DL338" s="96" t="s">
        <v>2233</v>
      </c>
      <c r="DM338" s="318" t="s">
        <v>2233</v>
      </c>
      <c r="DN338" s="158" t="s">
        <v>2233</v>
      </c>
      <c r="DO338" s="318" t="s">
        <v>2233</v>
      </c>
      <c r="DP338" s="465" t="s">
        <v>2233</v>
      </c>
      <c r="DQ338" s="940" t="s">
        <v>6048</v>
      </c>
      <c r="DR338" s="342" t="s">
        <v>49</v>
      </c>
      <c r="DS338" s="522"/>
      <c r="DT338" s="69" t="s">
        <v>49</v>
      </c>
      <c r="DU338" s="69"/>
      <c r="DV338" s="87"/>
      <c r="DW338" s="87"/>
      <c r="DX338" s="87"/>
      <c r="DY338" s="87"/>
      <c r="DZ338" s="87"/>
      <c r="EA338" s="359" t="str">
        <f t="shared" si="235"/>
        <v>304</v>
      </c>
      <c r="EB338" s="359">
        <v>304</v>
      </c>
      <c r="EC338" s="88"/>
      <c r="ED338" s="88"/>
      <c r="EE338" s="88" t="e">
        <f>IF(CX337=#REF!,"gleich","ungleich")</f>
        <v>#REF!</v>
      </c>
      <c r="EF338" s="186"/>
      <c r="EG338" s="186" t="e">
        <v>#N/A</v>
      </c>
      <c r="EH338" s="186" t="e">
        <v>#N/A</v>
      </c>
      <c r="EI338" s="186" t="e">
        <v>#N/A</v>
      </c>
      <c r="EJ338" s="186" t="e">
        <v>#N/A</v>
      </c>
      <c r="EK338" s="186" t="e">
        <v>#N/A</v>
      </c>
      <c r="EL338" s="186" t="e">
        <v>#N/A</v>
      </c>
      <c r="EM338" s="173" t="e">
        <v>#N/A</v>
      </c>
      <c r="EN338" s="173" t="e">
        <v>#N/A</v>
      </c>
      <c r="EO338" s="173" t="e">
        <v>#N/A</v>
      </c>
      <c r="EP338" s="498" t="e">
        <v>#N/A</v>
      </c>
      <c r="EQ338" s="186" t="s">
        <v>6086</v>
      </c>
      <c r="ER338" s="182" t="s">
        <v>6137</v>
      </c>
      <c r="ES338" s="186"/>
      <c r="ET338" s="108"/>
      <c r="EU338" s="182" t="str">
        <f t="shared" si="236"/>
        <v>Imholz GmbH, DE_141625421_sinv.pdf</v>
      </c>
    </row>
    <row r="339" spans="1:172" ht="76.5">
      <c r="A339" s="1010" t="s">
        <v>3420</v>
      </c>
      <c r="B339" s="694" t="s">
        <v>4809</v>
      </c>
      <c r="C339" s="338" t="s">
        <v>898</v>
      </c>
      <c r="D339" s="201" t="s">
        <v>3461</v>
      </c>
      <c r="E339" s="190" t="s">
        <v>3503</v>
      </c>
      <c r="F339" s="258" t="s">
        <v>899</v>
      </c>
      <c r="G339" s="258"/>
      <c r="H339" s="258"/>
      <c r="I339" s="258"/>
      <c r="J339" s="182"/>
      <c r="K339" s="190" t="s">
        <v>3613</v>
      </c>
      <c r="L339" s="571" t="s">
        <v>3683</v>
      </c>
      <c r="M339" s="201"/>
      <c r="N339" s="849"/>
      <c r="O339" s="182"/>
      <c r="P339" s="518">
        <v>5</v>
      </c>
      <c r="Q339" s="539">
        <v>100</v>
      </c>
      <c r="R339" s="540">
        <v>1000</v>
      </c>
      <c r="S339" s="338"/>
      <c r="T339" s="100"/>
      <c r="U339" s="100"/>
      <c r="V339" s="425">
        <v>0</v>
      </c>
      <c r="W339" s="425">
        <v>0</v>
      </c>
      <c r="X339" s="919">
        <v>0.72</v>
      </c>
      <c r="Y339" s="425">
        <v>2.5</v>
      </c>
      <c r="Z339" s="101"/>
      <c r="AA339" s="101"/>
      <c r="AB339" s="188" t="s">
        <v>4402</v>
      </c>
      <c r="AC339" s="13" t="s">
        <v>898</v>
      </c>
      <c r="AD339" s="811" t="s">
        <v>5691</v>
      </c>
      <c r="AE339" s="723">
        <v>43082</v>
      </c>
      <c r="AG339" s="419"/>
      <c r="AH339" s="927" t="s">
        <v>896</v>
      </c>
      <c r="AI339" s="63" t="s">
        <v>5763</v>
      </c>
      <c r="AJ339" s="63" t="str">
        <f t="shared" si="245"/>
        <v>NO</v>
      </c>
      <c r="AK339" s="64" t="str">
        <f>VLOOKUP(X339,aux!$G$1:$I$22,2,FALSE)</f>
        <v>zero point seven two</v>
      </c>
      <c r="AL339" s="64" t="str">
        <f>VLOOKUP(X339,aux!$G$1:$J$22,4,FALSE)</f>
        <v>null komma sieben zwei</v>
      </c>
      <c r="AM339" s="214">
        <f t="shared" si="218"/>
        <v>72</v>
      </c>
      <c r="AN339" s="214" t="str">
        <f>IF(INT(AM339)=AM339,EnglishNumber(AM339), _xlfn.CONCAT(EnglishNumber(INT(AM339)), " point ", EnglishNumber(ROUND(INT((AM339 - INT(AM339)) * 10),  0)), " ", EnglishNumber(ROUND((AM339 - INT(AM339))*100 - (INT((AM339-INT(AM339))*10)*10), 0))))</f>
        <v>seventy-two</v>
      </c>
      <c r="AO339" s="214" t="str">
        <f>IF(INT(AM339)=AM339,FctZahl_In_Worten(AM339), _xlfn.CONCAT(FctZahl_In_Worten(INT(AM339)), " komma ", FctZahl_In_Worten(ROUND(INT((AM339 - INT(AM339)) * 10),  0)), " ", FctZahl_In_Worten(ROUND((AM339 - INT(AM339))*100 - (INT((AM339-INT(AM339))*10)*10), 0))))</f>
        <v>zweiundsiebzig</v>
      </c>
      <c r="AP339" s="64" t="str">
        <f>EnglishNumber(Q339)</f>
        <v>one hundred</v>
      </c>
      <c r="AQ339" s="64" t="str">
        <f>FctZahl_In_Worten(Q339)</f>
        <v>einhundert</v>
      </c>
      <c r="AR339" s="64" t="str">
        <f>FctZahl_In_Worten(R339)</f>
        <v>eintausend</v>
      </c>
      <c r="AS339" s="64" t="str">
        <f>EnglishNumber(V339)</f>
        <v>zero</v>
      </c>
      <c r="AT339" s="64" t="str">
        <f>EnglishNumber(W339)</f>
        <v>zero</v>
      </c>
      <c r="AU339" s="64" t="str">
        <f t="shared" si="219"/>
        <v>For</v>
      </c>
      <c r="AV339" s="49" t="str">
        <f t="shared" si="246"/>
        <v>Jochen Klöckner, Geschäftsführer</v>
      </c>
      <c r="AW339" s="65" t="str">
        <f t="shared" si="220"/>
        <v>DE_147998548_CPA_EN</v>
      </c>
      <c r="AX339" s="65" t="str">
        <f t="shared" si="221"/>
        <v>DE_147998548_DoT_EN</v>
      </c>
      <c r="AY339" s="65" t="str">
        <f t="shared" si="222"/>
        <v>DE_147998548_Dis_EN</v>
      </c>
      <c r="AZ339" s="65" t="str">
        <f t="shared" si="223"/>
        <v>DE_147998548_CPA_DE</v>
      </c>
      <c r="BA339" s="65" t="str">
        <f t="shared" si="224"/>
        <v>DE_147998548_DoT_DE</v>
      </c>
      <c r="BB339" s="65" t="str">
        <f t="shared" si="225"/>
        <v>DE_147998548_CPA_ES</v>
      </c>
      <c r="BC339" s="215" t="str">
        <f t="shared" si="226"/>
        <v>DE_147998548_DoT_ES</v>
      </c>
      <c r="BD339" s="65" t="str">
        <f t="shared" si="227"/>
        <v>J &amp; H Klöckner GmbH</v>
      </c>
      <c r="BE339" s="64" t="str">
        <f>VLOOKUP(C339,aux!$A$1:$B$260,2,FALSE)</f>
        <v>Germany</v>
      </c>
      <c r="BF339" s="64" t="str">
        <f>VLOOKUP(C339,aux!$A$1:$C$260,3,FALSE)</f>
        <v>Deutschland</v>
      </c>
      <c r="BG339" s="66" t="str">
        <f t="shared" si="228"/>
        <v>represented by  Jochen Klöckner, Geschäftsführer</v>
      </c>
      <c r="BH339" s="66" t="str">
        <f t="shared" si="247"/>
        <v>representado por Jochen Klöckner, Geschäftsführer</v>
      </c>
      <c r="BI339" s="119">
        <f t="shared" si="248"/>
        <v>1</v>
      </c>
      <c r="BJ339" s="119" t="str">
        <f t="shared" si="242"/>
        <v/>
      </c>
      <c r="BK339" s="119" t="str">
        <f t="shared" si="253"/>
        <v/>
      </c>
      <c r="BL339" s="66" t="str">
        <f t="shared" si="243"/>
        <v/>
      </c>
      <c r="BM339" s="66" t="str">
        <f t="shared" si="238"/>
        <v/>
      </c>
      <c r="BN339" s="66" t="str">
        <f t="shared" si="244"/>
        <v/>
      </c>
      <c r="BO339" s="66" t="str">
        <f t="shared" si="239"/>
        <v/>
      </c>
      <c r="BP339" s="216" t="str">
        <f>VLOOKUP(X339,aux!$G$1:$I$22,3,FALSE)</f>
        <v>cero coma siete dos</v>
      </c>
      <c r="BQ339" s="66" t="str">
        <f t="shared" si="249"/>
        <v>Por</v>
      </c>
      <c r="BR339" s="66" t="str">
        <f>VLOOKUP(C339,aux!$D$1:$E$307,2,FALSE)</f>
        <v>Alemania</v>
      </c>
      <c r="BS339" s="66" t="str">
        <f t="shared" si="250"/>
        <v>Ciento</v>
      </c>
      <c r="BT339" s="66" t="str">
        <f t="shared" si="251"/>
        <v>Cero</v>
      </c>
      <c r="BU339" s="66" t="str">
        <f t="shared" si="252"/>
        <v>Cero</v>
      </c>
      <c r="BV339" s="137"/>
      <c r="BW339" s="51"/>
      <c r="BX339" s="315"/>
      <c r="BY339" s="148"/>
      <c r="BZ339" s="315"/>
      <c r="CA339" s="1112"/>
      <c r="CB339" s="805">
        <v>43059</v>
      </c>
      <c r="CC339" s="805">
        <v>43062</v>
      </c>
      <c r="CD339" s="434"/>
      <c r="CE339" s="805">
        <v>43062</v>
      </c>
      <c r="CF339" s="434"/>
      <c r="CG339" s="805">
        <v>43076</v>
      </c>
      <c r="CH339" s="497"/>
      <c r="CI339" s="155"/>
      <c r="CJ339" s="54"/>
      <c r="CK339" s="54"/>
      <c r="CL339" s="102" t="str">
        <f t="shared" si="229"/>
        <v>J &amp; H Klöckner GmbH_ DE_147998548_DOT_DE_2sig</v>
      </c>
      <c r="CM339" s="102" t="str">
        <f t="shared" si="230"/>
        <v>J &amp; H Klöckner GmbH_DE_147998548_CPA_DE_2sig</v>
      </c>
      <c r="CN339" s="102" t="str">
        <f t="shared" si="231"/>
        <v>J &amp; H Klöckner GmbH_ DE_147998548_DOT_DE_2sig_stamped</v>
      </c>
      <c r="CO339" s="102" t="str">
        <f t="shared" si="232"/>
        <v>J &amp; H Klöckner GmbH_DE_147998548_DOT_DE_o</v>
      </c>
      <c r="CP339" s="102" t="str">
        <f t="shared" si="233"/>
        <v>J &amp; H Klöckner GmbH_DE_147998548_DOT_DE_o_stamped</v>
      </c>
      <c r="CQ339" s="102" t="str">
        <f t="shared" si="234"/>
        <v>J &amp; H Klöckner GmbH_DE_147998548_powers</v>
      </c>
      <c r="CR339" s="54"/>
      <c r="CS339" s="54"/>
      <c r="CT339" s="54"/>
      <c r="CU339" s="148">
        <f t="shared" si="217"/>
        <v>0</v>
      </c>
      <c r="CV339" s="54"/>
      <c r="CW339" s="54"/>
      <c r="CX339" s="154"/>
      <c r="CY339" s="160"/>
      <c r="CZ339" s="160"/>
      <c r="DA339" s="321"/>
      <c r="DB339" s="321"/>
      <c r="DC339" s="160"/>
      <c r="DD339" s="160"/>
      <c r="DE339" s="321"/>
      <c r="DF339" s="321"/>
      <c r="DG339" s="54"/>
      <c r="DH339" s="54"/>
      <c r="DI339" s="54"/>
      <c r="DJ339" s="321"/>
      <c r="DK339" s="321"/>
      <c r="DL339" s="54"/>
      <c r="DM339" s="321"/>
      <c r="DN339" s="160"/>
      <c r="DO339" s="321"/>
      <c r="DP339" s="963"/>
      <c r="DQ339" s="902"/>
      <c r="DR339" s="503"/>
      <c r="DS339" s="521"/>
      <c r="DT339" s="88"/>
      <c r="DU339" s="168"/>
      <c r="DV339" s="168"/>
      <c r="DW339" s="168"/>
      <c r="DX339" s="168"/>
      <c r="DY339" s="168"/>
      <c r="DZ339" s="168"/>
      <c r="EA339" s="359" t="str">
        <f t="shared" si="235"/>
        <v>305</v>
      </c>
      <c r="EB339" s="359">
        <v>305</v>
      </c>
      <c r="EC339" s="88"/>
      <c r="ED339" s="88"/>
      <c r="EE339" s="88" t="e">
        <f>IF(CX338=#REF!,"gleich","ungleich")</f>
        <v>#REF!</v>
      </c>
      <c r="EF339" s="186" t="s">
        <v>3435</v>
      </c>
      <c r="EG339" s="186" t="s">
        <v>3420</v>
      </c>
      <c r="EH339" s="186" t="s">
        <v>5165</v>
      </c>
      <c r="EI339" s="186" t="s">
        <v>3611</v>
      </c>
      <c r="EJ339" s="186">
        <v>9</v>
      </c>
      <c r="EK339" s="186">
        <v>0</v>
      </c>
      <c r="EL339" s="186" t="s">
        <v>3612</v>
      </c>
      <c r="EM339" s="173">
        <v>57647</v>
      </c>
      <c r="EN339" s="173">
        <v>0</v>
      </c>
      <c r="EO339" s="173">
        <v>0</v>
      </c>
      <c r="EP339" s="950" t="s">
        <v>3613</v>
      </c>
      <c r="EQ339" s="258" t="s">
        <v>6086</v>
      </c>
      <c r="ER339" s="182" t="s">
        <v>6137</v>
      </c>
      <c r="ES339" s="201"/>
      <c r="ET339" s="108"/>
      <c r="EU339" s="182" t="str">
        <f t="shared" si="236"/>
        <v>J. &amp; H. Klöckner GmbH, DE_147998548_sinv.pdf</v>
      </c>
    </row>
    <row r="340" spans="1:172" ht="76.5">
      <c r="A340" s="530" t="s">
        <v>2796</v>
      </c>
      <c r="B340" s="638" t="s">
        <v>4745</v>
      </c>
      <c r="C340" s="338" t="s">
        <v>1067</v>
      </c>
      <c r="D340" s="186" t="s">
        <v>2800</v>
      </c>
      <c r="E340" s="186" t="s">
        <v>2803</v>
      </c>
      <c r="F340" s="186" t="s">
        <v>2802</v>
      </c>
      <c r="G340" s="186" t="s">
        <v>2804</v>
      </c>
      <c r="H340" s="186" t="s">
        <v>2802</v>
      </c>
      <c r="I340" s="383" t="s">
        <v>3048</v>
      </c>
      <c r="J340" s="186" t="s">
        <v>3357</v>
      </c>
      <c r="K340" s="191" t="s">
        <v>2807</v>
      </c>
      <c r="L340" s="587" t="s">
        <v>2808</v>
      </c>
      <c r="M340" s="181" t="s">
        <v>2809</v>
      </c>
      <c r="N340" s="854" t="s">
        <v>2812</v>
      </c>
      <c r="O340" s="186" t="s">
        <v>2811</v>
      </c>
      <c r="P340" s="519">
        <v>79</v>
      </c>
      <c r="Q340" s="539">
        <v>250</v>
      </c>
      <c r="R340" s="540">
        <v>0</v>
      </c>
      <c r="S340" s="338"/>
      <c r="T340" s="100"/>
      <c r="U340" s="100"/>
      <c r="V340" s="425">
        <v>100</v>
      </c>
      <c r="W340" s="425">
        <v>70</v>
      </c>
      <c r="X340" s="919">
        <v>0.73</v>
      </c>
      <c r="Y340" s="425">
        <v>2.5</v>
      </c>
      <c r="Z340" s="101"/>
      <c r="AA340" s="101"/>
      <c r="AB340" s="188"/>
      <c r="AC340" s="13" t="s">
        <v>7377</v>
      </c>
      <c r="AD340" s="812" t="s">
        <v>40</v>
      </c>
      <c r="AE340" s="723">
        <v>43082</v>
      </c>
      <c r="AF340" s="182" t="s">
        <v>3049</v>
      </c>
      <c r="AG340" s="419"/>
      <c r="AH340" s="927" t="s">
        <v>896</v>
      </c>
      <c r="AI340" s="63" t="s">
        <v>5762</v>
      </c>
      <c r="AJ340" s="63" t="str">
        <f t="shared" si="245"/>
        <v>NO</v>
      </c>
      <c r="AK340" s="64" t="str">
        <f>VLOOKUP(X340,aux!$G$1:$I$22,2,FALSE)</f>
        <v>zero point seven three</v>
      </c>
      <c r="AL340" s="64" t="str">
        <f>VLOOKUP(X340,aux!$G$1:$J$22,4,FALSE)</f>
        <v>null komma sieben drei</v>
      </c>
      <c r="AM340" s="214">
        <f t="shared" si="218"/>
        <v>73</v>
      </c>
      <c r="AN340" s="214" t="str">
        <f>IF(INT(AM340)=AM340,EnglishNumber(AM340), _xlfn.CONCAT(EnglishNumber(INT(AM340)), " point ", EnglishNumber(ROUND(INT((AM340 - INT(AM340)) * 10),  0)), " ", EnglishNumber(ROUND((AM340 - INT(AM340))*100 - (INT((AM340-INT(AM340))*10)*10), 0))))</f>
        <v>seventy-three</v>
      </c>
      <c r="AO340" s="214" t="str">
        <f>IF(INT(AM340)=AM340,FctZahl_In_Worten(AM340), _xlfn.CONCAT(FctZahl_In_Worten(INT(AM340)), " komma ", FctZahl_In_Worten(ROUND(INT((AM340 - INT(AM340)) * 10),  0)), " ", FctZahl_In_Worten(ROUND((AM340 - INT(AM340))*100 - (INT((AM340-INT(AM340))*10)*10), 0))))</f>
        <v>dreiundsiebzig</v>
      </c>
      <c r="AP340" s="64" t="str">
        <f>EnglishNumber(Q340)</f>
        <v>two hundred fifty</v>
      </c>
      <c r="AQ340" s="64" t="str">
        <f>FctZahl_In_Worten(Q340)</f>
        <v>zweihundertfünfzig</v>
      </c>
      <c r="AR340" s="64" t="str">
        <f>FctZahl_In_Worten(R340)</f>
        <v>null</v>
      </c>
      <c r="AS340" s="64" t="str">
        <f>EnglishNumber(V340)</f>
        <v>one hundred</v>
      </c>
      <c r="AT340" s="64" t="str">
        <f>EnglishNumber(W340)</f>
        <v>seventy</v>
      </c>
      <c r="AU340" s="64" t="str">
        <f t="shared" si="219"/>
        <v>For</v>
      </c>
      <c r="AV340" s="49" t="str">
        <f t="shared" si="246"/>
        <v>Mag. Werner Stix, Director and Mag. Markus Sax, Director</v>
      </c>
      <c r="AW340" s="65" t="str">
        <f t="shared" si="220"/>
        <v>AT_U18322205_CPA_EN</v>
      </c>
      <c r="AX340" s="65" t="str">
        <f t="shared" si="221"/>
        <v>AT_U18322205_DoT_EN</v>
      </c>
      <c r="AY340" s="65" t="str">
        <f t="shared" si="222"/>
        <v>AT_U18322205_Dis_EN</v>
      </c>
      <c r="AZ340" s="65" t="str">
        <f t="shared" si="223"/>
        <v>AT_U18322205_CPA_DE</v>
      </c>
      <c r="BA340" s="65" t="str">
        <f t="shared" si="224"/>
        <v>AT_U18322205_DoT_DE</v>
      </c>
      <c r="BB340" s="65" t="str">
        <f t="shared" si="225"/>
        <v>AT_U18322205_CPA_ES</v>
      </c>
      <c r="BC340" s="215" t="str">
        <f t="shared" si="226"/>
        <v>AT_U18322205_DoT_ES</v>
      </c>
      <c r="BD340" s="65" t="str">
        <f t="shared" si="227"/>
        <v>J u A Frischeis GmbH</v>
      </c>
      <c r="BE340" s="64" t="str">
        <f>VLOOKUP(C340,aux!$A$1:$B$260,2,FALSE)</f>
        <v>Austria</v>
      </c>
      <c r="BF340" s="64" t="str">
        <f>VLOOKUP(C340,aux!$A$1:$C$260,3,FALSE)</f>
        <v>Österreich</v>
      </c>
      <c r="BG340" s="66" t="str">
        <f t="shared" si="228"/>
        <v>represented by  Mag. Werner Stix, Director and Mag. Markus Sax, Director</v>
      </c>
      <c r="BH340" s="66" t="str">
        <f t="shared" si="247"/>
        <v>representado por Mag. Werner Stix, Director and Mag. Markus Sax, Director</v>
      </c>
      <c r="BI340" s="66">
        <f t="shared" si="248"/>
        <v>2</v>
      </c>
      <c r="BJ340" s="66" t="str">
        <f t="shared" si="242"/>
        <v>and its</v>
      </c>
      <c r="BK340" s="66" t="str">
        <f t="shared" si="253"/>
        <v>and its</v>
      </c>
      <c r="BL340" s="66" t="str">
        <f t="shared" si="243"/>
        <v>und</v>
      </c>
      <c r="BM340" s="66" t="str">
        <f t="shared" si="238"/>
        <v>und</v>
      </c>
      <c r="BN340" s="66" t="str">
        <f t="shared" si="244"/>
        <v>y su</v>
      </c>
      <c r="BO340" s="66" t="str">
        <f t="shared" si="239"/>
        <v>y su</v>
      </c>
      <c r="BP340" s="216" t="str">
        <f>VLOOKUP(X340,aux!$G$1:$I$22,3,FALSE)</f>
        <v>cero coma siete tree</v>
      </c>
      <c r="BQ340" s="66" t="str">
        <f t="shared" si="249"/>
        <v>Por</v>
      </c>
      <c r="BR340" s="66" t="str">
        <f>VLOOKUP(C340,aux!$D$1:$E$307,2,FALSE)</f>
        <v>Austria</v>
      </c>
      <c r="BS340" s="66" t="str">
        <f t="shared" si="250"/>
        <v>Doscientos Cincuenta</v>
      </c>
      <c r="BT340" s="66" t="str">
        <f t="shared" si="251"/>
        <v>Ciento</v>
      </c>
      <c r="BU340" s="66" t="str">
        <f t="shared" si="252"/>
        <v>Setenta</v>
      </c>
      <c r="BV340" s="137" t="s">
        <v>2233</v>
      </c>
      <c r="BW340" s="51" t="s">
        <v>2233</v>
      </c>
      <c r="BX340" s="332">
        <v>43045</v>
      </c>
      <c r="BY340" s="146">
        <v>811261795738</v>
      </c>
      <c r="BZ340" s="332">
        <v>43046</v>
      </c>
      <c r="CA340" s="1112" t="s">
        <v>2233</v>
      </c>
      <c r="CB340" s="606">
        <v>43041</v>
      </c>
      <c r="CC340" s="606">
        <v>43049</v>
      </c>
      <c r="CD340" s="806" t="s">
        <v>2233</v>
      </c>
      <c r="CE340" s="606">
        <v>43052</v>
      </c>
      <c r="CF340" s="806" t="s">
        <v>2233</v>
      </c>
      <c r="CG340" s="342">
        <v>43076</v>
      </c>
      <c r="CH340" s="497"/>
      <c r="CI340" s="155"/>
      <c r="CJ340" s="61"/>
      <c r="CK340" s="102"/>
      <c r="CL340" s="102" t="str">
        <f t="shared" si="229"/>
        <v>J u A Frischeis GmbH_ AT_U18322205_DOT_EN_2sig</v>
      </c>
      <c r="CM340" s="102" t="str">
        <f t="shared" si="230"/>
        <v>J u A Frischeis GmbH_AT_U18322205_CPA_EN_2sig</v>
      </c>
      <c r="CN340" s="102" t="str">
        <f t="shared" si="231"/>
        <v>J u A Frischeis GmbH_ AT_U18322205_DOT_EN_2sig_stamped</v>
      </c>
      <c r="CO340" s="102" t="str">
        <f t="shared" si="232"/>
        <v>J u A Frischeis GmbH_AT_U18322205_DOT_EN_o</v>
      </c>
      <c r="CP340" s="102" t="str">
        <f t="shared" si="233"/>
        <v>J u A Frischeis GmbH_AT_U18322205_DOT_EN_o_stamped</v>
      </c>
      <c r="CQ340" s="102" t="str">
        <f t="shared" si="234"/>
        <v>J u A Frischeis GmbH_AT_U18322205_powers</v>
      </c>
      <c r="CR340" s="61"/>
      <c r="CS340" s="61"/>
      <c r="CT340" s="61"/>
      <c r="CU340" s="148">
        <f t="shared" si="217"/>
        <v>3</v>
      </c>
      <c r="CV340" s="56"/>
      <c r="CW340" s="56"/>
      <c r="CX340" s="152" t="s">
        <v>2233</v>
      </c>
      <c r="CY340" s="158" t="s">
        <v>2233</v>
      </c>
      <c r="CZ340" s="158" t="s">
        <v>2233</v>
      </c>
      <c r="DA340" s="318" t="s">
        <v>2233</v>
      </c>
      <c r="DB340" s="318" t="s">
        <v>2233</v>
      </c>
      <c r="DC340" s="158" t="s">
        <v>2233</v>
      </c>
      <c r="DD340" s="158" t="s">
        <v>2233</v>
      </c>
      <c r="DE340" s="318" t="s">
        <v>2233</v>
      </c>
      <c r="DF340" s="318" t="s">
        <v>2233</v>
      </c>
      <c r="DG340" s="96" t="s">
        <v>2233</v>
      </c>
      <c r="DH340" s="96" t="s">
        <v>2233</v>
      </c>
      <c r="DI340" s="96" t="s">
        <v>2233</v>
      </c>
      <c r="DJ340" s="318" t="s">
        <v>2233</v>
      </c>
      <c r="DK340" s="318"/>
      <c r="DL340" s="96" t="s">
        <v>2233</v>
      </c>
      <c r="DM340" s="318" t="s">
        <v>2233</v>
      </c>
      <c r="DN340" s="158" t="s">
        <v>2233</v>
      </c>
      <c r="DO340" s="318" t="s">
        <v>2233</v>
      </c>
      <c r="DP340" s="465" t="s">
        <v>2233</v>
      </c>
      <c r="DQ340" s="940" t="s">
        <v>6048</v>
      </c>
      <c r="DR340" s="342" t="s">
        <v>49</v>
      </c>
      <c r="DS340" s="522"/>
      <c r="DT340" s="69" t="s">
        <v>49</v>
      </c>
      <c r="DU340" s="69"/>
      <c r="DV340" s="87"/>
      <c r="DW340" s="87"/>
      <c r="DX340" s="87"/>
      <c r="DY340" s="87"/>
      <c r="DZ340" s="87"/>
      <c r="EA340" s="359" t="str">
        <f t="shared" si="235"/>
        <v>306</v>
      </c>
      <c r="EB340" s="359">
        <v>306</v>
      </c>
      <c r="EC340" s="88"/>
      <c r="ED340" s="88"/>
      <c r="EE340" s="88" t="e">
        <f>IF(CX339=#REF!,"gleich","ungleich")</f>
        <v>#REF!</v>
      </c>
      <c r="EF340" s="186"/>
      <c r="EG340" s="186"/>
      <c r="EH340" s="186"/>
      <c r="EI340" s="186"/>
      <c r="EJ340" s="186"/>
      <c r="EK340" s="186"/>
      <c r="EL340" s="186"/>
      <c r="EM340" s="173"/>
      <c r="EN340" s="186"/>
      <c r="EO340" s="186"/>
      <c r="EP340" s="724"/>
      <c r="EQ340" s="382" t="s">
        <v>6086</v>
      </c>
      <c r="ER340" s="382" t="s">
        <v>6137</v>
      </c>
      <c r="ES340" s="186"/>
      <c r="ET340" s="108"/>
      <c r="EU340" s="182" t="str">
        <f t="shared" si="236"/>
        <v>J. u. A. Frischeis GmbH, AT_U18322205_sinv.pdf</v>
      </c>
    </row>
    <row r="341" spans="1:172" s="169" customFormat="1" ht="63.75">
      <c r="A341" s="530" t="s">
        <v>2795</v>
      </c>
      <c r="B341" s="638" t="s">
        <v>4744</v>
      </c>
      <c r="C341" s="338" t="s">
        <v>1067</v>
      </c>
      <c r="D341" s="186" t="s">
        <v>2799</v>
      </c>
      <c r="E341" s="186" t="s">
        <v>2803</v>
      </c>
      <c r="F341" s="186" t="s">
        <v>2802</v>
      </c>
      <c r="G341" s="186" t="s">
        <v>2804</v>
      </c>
      <c r="H341" s="186" t="s">
        <v>2802</v>
      </c>
      <c r="I341" s="383" t="s">
        <v>3048</v>
      </c>
      <c r="J341" s="186" t="s">
        <v>3357</v>
      </c>
      <c r="K341" s="191" t="s">
        <v>2807</v>
      </c>
      <c r="L341" s="587" t="s">
        <v>2808</v>
      </c>
      <c r="M341" s="181" t="s">
        <v>2809</v>
      </c>
      <c r="N341" s="846" t="s">
        <v>2810</v>
      </c>
      <c r="O341" s="186" t="s">
        <v>2811</v>
      </c>
      <c r="P341" s="519">
        <v>18</v>
      </c>
      <c r="Q341" s="539">
        <v>250</v>
      </c>
      <c r="R341" s="540">
        <v>0</v>
      </c>
      <c r="S341" s="338"/>
      <c r="T341" s="100"/>
      <c r="U341" s="100"/>
      <c r="V341" s="425">
        <v>100</v>
      </c>
      <c r="W341" s="425">
        <v>70</v>
      </c>
      <c r="X341" s="919">
        <v>0.73</v>
      </c>
      <c r="Y341" s="425">
        <v>2.5</v>
      </c>
      <c r="Z341" s="101"/>
      <c r="AA341" s="101"/>
      <c r="AB341" s="188"/>
      <c r="AC341" s="13" t="s">
        <v>7377</v>
      </c>
      <c r="AD341" s="812" t="s">
        <v>5690</v>
      </c>
      <c r="AE341" s="723">
        <v>43082</v>
      </c>
      <c r="AF341" s="182" t="s">
        <v>3049</v>
      </c>
      <c r="AG341" s="419"/>
      <c r="AH341" s="927" t="s">
        <v>896</v>
      </c>
      <c r="AI341" s="63" t="s">
        <v>5762</v>
      </c>
      <c r="AJ341" s="63" t="str">
        <f t="shared" si="245"/>
        <v>NO</v>
      </c>
      <c r="AK341" s="64" t="str">
        <f>VLOOKUP(X341,aux!$G$1:$I$22,2,FALSE)</f>
        <v>zero point seven three</v>
      </c>
      <c r="AL341" s="64" t="str">
        <f>VLOOKUP(X341,aux!$G$1:$J$22,4,FALSE)</f>
        <v>null komma sieben drei</v>
      </c>
      <c r="AM341" s="214">
        <f t="shared" si="218"/>
        <v>73</v>
      </c>
      <c r="AN341" s="214" t="str">
        <f>IF(INT(AM341)=AM341,EnglishNumber(AM341), _xlfn.CONCAT(EnglishNumber(INT(AM341)), " point ", EnglishNumber(ROUND(INT((AM341 - INT(AM341)) * 10),  0)), " ", EnglishNumber(ROUND((AM341 - INT(AM341))*100 - (INT((AM341-INT(AM341))*10)*10), 0))))</f>
        <v>seventy-three</v>
      </c>
      <c r="AO341" s="214" t="str">
        <f>IF(INT(AM341)=AM341,FctZahl_In_Worten(AM341), _xlfn.CONCAT(FctZahl_In_Worten(INT(AM341)), " komma ", FctZahl_In_Worten(ROUND(INT((AM341 - INT(AM341)) * 10),  0)), " ", FctZahl_In_Worten(ROUND((AM341 - INT(AM341))*100 - (INT((AM341-INT(AM341))*10)*10), 0))))</f>
        <v>dreiundsiebzig</v>
      </c>
      <c r="AP341" s="64" t="str">
        <f>EnglishNumber(Q341)</f>
        <v>two hundred fifty</v>
      </c>
      <c r="AQ341" s="64" t="str">
        <f>FctZahl_In_Worten(Q341)</f>
        <v>zweihundertfünfzig</v>
      </c>
      <c r="AR341" s="64" t="str">
        <f>FctZahl_In_Worten(R341)</f>
        <v>null</v>
      </c>
      <c r="AS341" s="64" t="str">
        <f>EnglishNumber(V341)</f>
        <v>one hundred</v>
      </c>
      <c r="AT341" s="64" t="str">
        <f>EnglishNumber(W341)</f>
        <v>seventy</v>
      </c>
      <c r="AU341" s="64" t="str">
        <f t="shared" si="219"/>
        <v>For</v>
      </c>
      <c r="AV341" s="49" t="str">
        <f t="shared" si="246"/>
        <v>Mag. Werner Stix, Director and Mag. Markus Sax, Director</v>
      </c>
      <c r="AW341" s="65" t="str">
        <f t="shared" si="220"/>
        <v>AT_U18334103_CPA_EN</v>
      </c>
      <c r="AX341" s="65" t="str">
        <f t="shared" si="221"/>
        <v>AT_U18334103_DoT_EN</v>
      </c>
      <c r="AY341" s="65" t="str">
        <f t="shared" si="222"/>
        <v>AT_U18334103_Dis_EN</v>
      </c>
      <c r="AZ341" s="65" t="str">
        <f t="shared" si="223"/>
        <v>AT_U18334103_CPA_DE</v>
      </c>
      <c r="BA341" s="65" t="str">
        <f t="shared" si="224"/>
        <v>AT_U18334103_DoT_DE</v>
      </c>
      <c r="BB341" s="65" t="str">
        <f t="shared" si="225"/>
        <v>AT_U18334103_CPA_ES</v>
      </c>
      <c r="BC341" s="215" t="str">
        <f t="shared" si="226"/>
        <v>AT_U18334103_DoT_ES</v>
      </c>
      <c r="BD341" s="65" t="str">
        <f t="shared" si="227"/>
        <v>JAF ZENGERER GmbH</v>
      </c>
      <c r="BE341" s="64" t="str">
        <f>VLOOKUP(C341,aux!$A$1:$B$260,2,FALSE)</f>
        <v>Austria</v>
      </c>
      <c r="BF341" s="64" t="str">
        <f>VLOOKUP(C341,aux!$A$1:$C$260,3,FALSE)</f>
        <v>Österreich</v>
      </c>
      <c r="BG341" s="66" t="str">
        <f t="shared" si="228"/>
        <v>represented by  Mag. Werner Stix, Director and Mag. Markus Sax, Director</v>
      </c>
      <c r="BH341" s="66" t="str">
        <f t="shared" si="247"/>
        <v>representado por Mag. Werner Stix, Director and Mag. Markus Sax, Director</v>
      </c>
      <c r="BI341" s="66">
        <f t="shared" si="248"/>
        <v>2</v>
      </c>
      <c r="BJ341" s="66" t="str">
        <f t="shared" si="242"/>
        <v>and its</v>
      </c>
      <c r="BK341" s="66" t="str">
        <f t="shared" si="253"/>
        <v>and its</v>
      </c>
      <c r="BL341" s="66" t="str">
        <f t="shared" si="243"/>
        <v>und</v>
      </c>
      <c r="BM341" s="66" t="str">
        <f t="shared" si="238"/>
        <v>und</v>
      </c>
      <c r="BN341" s="66" t="str">
        <f t="shared" si="244"/>
        <v>y su</v>
      </c>
      <c r="BO341" s="66" t="str">
        <f t="shared" si="239"/>
        <v>y su</v>
      </c>
      <c r="BP341" s="216" t="str">
        <f>VLOOKUP(X341,aux!$G$1:$I$22,3,FALSE)</f>
        <v>cero coma siete tree</v>
      </c>
      <c r="BQ341" s="66" t="str">
        <f t="shared" si="249"/>
        <v>Por</v>
      </c>
      <c r="BR341" s="66" t="str">
        <f>VLOOKUP(C341,aux!$D$1:$E$307,2,FALSE)</f>
        <v>Austria</v>
      </c>
      <c r="BS341" s="66" t="str">
        <f t="shared" si="250"/>
        <v>Doscientos Cincuenta</v>
      </c>
      <c r="BT341" s="66" t="str">
        <f t="shared" si="251"/>
        <v>Ciento</v>
      </c>
      <c r="BU341" s="66" t="str">
        <f t="shared" si="252"/>
        <v>Setenta</v>
      </c>
      <c r="BV341" s="137" t="s">
        <v>2233</v>
      </c>
      <c r="BW341" s="51" t="s">
        <v>2233</v>
      </c>
      <c r="BX341" s="332">
        <v>43045</v>
      </c>
      <c r="BY341" s="146">
        <v>811261795738</v>
      </c>
      <c r="BZ341" s="332">
        <v>43046</v>
      </c>
      <c r="CA341" s="1112" t="s">
        <v>2233</v>
      </c>
      <c r="CB341" s="606">
        <v>43041</v>
      </c>
      <c r="CC341" s="606">
        <v>43049</v>
      </c>
      <c r="CD341" s="806" t="s">
        <v>2233</v>
      </c>
      <c r="CE341" s="606">
        <v>43052</v>
      </c>
      <c r="CF341" s="806" t="s">
        <v>2233</v>
      </c>
      <c r="CG341" s="342">
        <v>43076</v>
      </c>
      <c r="CH341" s="497"/>
      <c r="CI341" s="155"/>
      <c r="CJ341" s="61"/>
      <c r="CK341" s="102"/>
      <c r="CL341" s="102" t="str">
        <f t="shared" si="229"/>
        <v>JAF ZENGERER GmbH_ AT_U18334103_DOT_EN_2sig</v>
      </c>
      <c r="CM341" s="102" t="str">
        <f t="shared" si="230"/>
        <v>JAF ZENGERER GmbH_AT_U18334103_CPA_EN_2sig</v>
      </c>
      <c r="CN341" s="102" t="str">
        <f t="shared" si="231"/>
        <v>JAF ZENGERER GmbH_ AT_U18334103_DOT_EN_2sig_stamped</v>
      </c>
      <c r="CO341" s="102" t="str">
        <f t="shared" si="232"/>
        <v>JAF ZENGERER GmbH_AT_U18334103_DOT_EN_o</v>
      </c>
      <c r="CP341" s="102" t="str">
        <f t="shared" si="233"/>
        <v>JAF ZENGERER GmbH_AT_U18334103_DOT_EN_o_stamped</v>
      </c>
      <c r="CQ341" s="102" t="str">
        <f t="shared" si="234"/>
        <v>JAF ZENGERER GmbH_AT_U18334103_powers</v>
      </c>
      <c r="CR341" s="61"/>
      <c r="CS341" s="61"/>
      <c r="CT341" s="61"/>
      <c r="CU341" s="148">
        <f t="shared" si="217"/>
        <v>3</v>
      </c>
      <c r="CV341" s="56"/>
      <c r="CW341" s="56"/>
      <c r="CX341" s="152" t="s">
        <v>2233</v>
      </c>
      <c r="CY341" s="158" t="s">
        <v>2233</v>
      </c>
      <c r="CZ341" s="158" t="s">
        <v>2233</v>
      </c>
      <c r="DA341" s="318" t="s">
        <v>2233</v>
      </c>
      <c r="DB341" s="318" t="s">
        <v>2233</v>
      </c>
      <c r="DC341" s="158" t="s">
        <v>2233</v>
      </c>
      <c r="DD341" s="158" t="s">
        <v>2233</v>
      </c>
      <c r="DE341" s="318" t="s">
        <v>2233</v>
      </c>
      <c r="DF341" s="318" t="s">
        <v>2233</v>
      </c>
      <c r="DG341" s="96" t="s">
        <v>2233</v>
      </c>
      <c r="DH341" s="96" t="s">
        <v>2233</v>
      </c>
      <c r="DI341" s="96" t="s">
        <v>2233</v>
      </c>
      <c r="DJ341" s="318" t="s">
        <v>2233</v>
      </c>
      <c r="DK341" s="318"/>
      <c r="DL341" s="96" t="s">
        <v>2233</v>
      </c>
      <c r="DM341" s="318" t="s">
        <v>2233</v>
      </c>
      <c r="DN341" s="158" t="s">
        <v>2233</v>
      </c>
      <c r="DO341" s="318" t="s">
        <v>2233</v>
      </c>
      <c r="DP341" s="465" t="s">
        <v>2233</v>
      </c>
      <c r="DQ341" s="940" t="s">
        <v>6048</v>
      </c>
      <c r="DR341" s="342" t="s">
        <v>49</v>
      </c>
      <c r="DS341" s="522"/>
      <c r="DT341" s="69" t="s">
        <v>49</v>
      </c>
      <c r="DU341" s="69"/>
      <c r="DV341" s="87"/>
      <c r="DW341" s="87"/>
      <c r="DX341" s="87"/>
      <c r="DY341" s="87"/>
      <c r="DZ341" s="87"/>
      <c r="EA341" s="359" t="str">
        <f t="shared" si="235"/>
        <v>307</v>
      </c>
      <c r="EB341" s="359">
        <v>307</v>
      </c>
      <c r="EC341" s="88"/>
      <c r="ED341" s="88"/>
      <c r="EE341" s="88" t="e">
        <f>IF(CX340=#REF!,"gleich","ungleich")</f>
        <v>#REF!</v>
      </c>
      <c r="EF341" s="186"/>
      <c r="EG341" s="186"/>
      <c r="EH341" s="186"/>
      <c r="EI341" s="186"/>
      <c r="EJ341" s="186"/>
      <c r="EK341" s="186"/>
      <c r="EL341" s="186"/>
      <c r="EM341" s="173"/>
      <c r="EN341" s="186"/>
      <c r="EO341" s="186"/>
      <c r="EP341" s="724"/>
      <c r="EQ341" s="382" t="s">
        <v>6086</v>
      </c>
      <c r="ER341" s="382" t="s">
        <v>6137</v>
      </c>
      <c r="ES341" s="186"/>
      <c r="ET341" s="108"/>
      <c r="EU341" s="182" t="str">
        <f t="shared" si="236"/>
        <v>JAF ZENGERER GmbH, AT_U18334103_sinv.pdf</v>
      </c>
    </row>
    <row r="342" spans="1:172" s="169" customFormat="1" ht="63.75">
      <c r="A342" s="1010" t="s">
        <v>3421</v>
      </c>
      <c r="B342" s="694" t="s">
        <v>4810</v>
      </c>
      <c r="C342" s="338" t="s">
        <v>898</v>
      </c>
      <c r="D342" s="201" t="s">
        <v>3462</v>
      </c>
      <c r="E342" s="190" t="s">
        <v>3504</v>
      </c>
      <c r="F342" s="258" t="s">
        <v>899</v>
      </c>
      <c r="G342" s="258"/>
      <c r="H342" s="258"/>
      <c r="I342" s="258"/>
      <c r="J342" s="182"/>
      <c r="K342" s="190" t="s">
        <v>3617</v>
      </c>
      <c r="L342" s="571" t="s">
        <v>3684</v>
      </c>
      <c r="M342" s="201"/>
      <c r="N342" s="849"/>
      <c r="O342" s="182"/>
      <c r="P342" s="518">
        <v>4</v>
      </c>
      <c r="Q342" s="539">
        <v>100</v>
      </c>
      <c r="R342" s="540">
        <v>800</v>
      </c>
      <c r="S342" s="338"/>
      <c r="T342" s="100"/>
      <c r="U342" s="100"/>
      <c r="V342" s="425">
        <v>0</v>
      </c>
      <c r="W342" s="425">
        <v>0</v>
      </c>
      <c r="X342" s="919">
        <v>0.72</v>
      </c>
      <c r="Y342" s="425">
        <v>2.5</v>
      </c>
      <c r="Z342" s="101"/>
      <c r="AA342" s="101"/>
      <c r="AB342" s="188" t="s">
        <v>4402</v>
      </c>
      <c r="AC342" s="13" t="s">
        <v>898</v>
      </c>
      <c r="AD342" s="811" t="s">
        <v>5691</v>
      </c>
      <c r="AE342" s="723">
        <v>43082</v>
      </c>
      <c r="AF342" s="182"/>
      <c r="AG342" s="419"/>
      <c r="AH342" s="927" t="s">
        <v>896</v>
      </c>
      <c r="AI342" s="63" t="s">
        <v>5763</v>
      </c>
      <c r="AJ342" s="63" t="str">
        <f t="shared" si="245"/>
        <v>NO</v>
      </c>
      <c r="AK342" s="64" t="str">
        <f>VLOOKUP(X342,aux!$G$1:$I$22,2,FALSE)</f>
        <v>zero point seven two</v>
      </c>
      <c r="AL342" s="64" t="str">
        <f>VLOOKUP(X342,aux!$G$1:$J$22,4,FALSE)</f>
        <v>null komma sieben zwei</v>
      </c>
      <c r="AM342" s="214">
        <f t="shared" si="218"/>
        <v>72</v>
      </c>
      <c r="AN342" s="214" t="str">
        <f>IF(INT(AM342)=AM342,EnglishNumber(AM342), _xlfn.CONCAT(EnglishNumber(INT(AM342)), " point ", EnglishNumber(ROUND(INT((AM342 - INT(AM342)) * 10),  0)), " ", EnglishNumber(ROUND((AM342 - INT(AM342))*100 - (INT((AM342-INT(AM342))*10)*10), 0))))</f>
        <v>seventy-two</v>
      </c>
      <c r="AO342" s="214" t="str">
        <f>IF(INT(AM342)=AM342,FctZahl_In_Worten(AM342), _xlfn.CONCAT(FctZahl_In_Worten(INT(AM342)), " komma ", FctZahl_In_Worten(ROUND(INT((AM342 - INT(AM342)) * 10),  0)), " ", FctZahl_In_Worten(ROUND((AM342 - INT(AM342))*100 - (INT((AM342-INT(AM342))*10)*10), 0))))</f>
        <v>zweiundsiebzig</v>
      </c>
      <c r="AP342" s="64" t="str">
        <f>EnglishNumber(Q342)</f>
        <v>one hundred</v>
      </c>
      <c r="AQ342" s="64" t="str">
        <f>FctZahl_In_Worten(Q342)</f>
        <v>einhundert</v>
      </c>
      <c r="AR342" s="64" t="str">
        <f>FctZahl_In_Worten(R342)</f>
        <v>achthundert</v>
      </c>
      <c r="AS342" s="64" t="str">
        <f>EnglishNumber(V342)</f>
        <v>zero</v>
      </c>
      <c r="AT342" s="64" t="str">
        <f>EnglishNumber(W342)</f>
        <v>zero</v>
      </c>
      <c r="AU342" s="64" t="str">
        <f t="shared" si="219"/>
        <v>For</v>
      </c>
      <c r="AV342" s="49" t="str">
        <f t="shared" si="246"/>
        <v>Thomas Cramer, Geschäftsführer</v>
      </c>
      <c r="AW342" s="65" t="str">
        <f t="shared" si="220"/>
        <v>DE_122283549_CPA_EN</v>
      </c>
      <c r="AX342" s="65" t="str">
        <f t="shared" si="221"/>
        <v>DE_122283549_DoT_EN</v>
      </c>
      <c r="AY342" s="65" t="str">
        <f t="shared" si="222"/>
        <v>DE_122283549_Dis_EN</v>
      </c>
      <c r="AZ342" s="65" t="str">
        <f t="shared" si="223"/>
        <v>DE_122283549_CPA_DE</v>
      </c>
      <c r="BA342" s="65" t="str">
        <f t="shared" si="224"/>
        <v>DE_122283549_DoT_DE</v>
      </c>
      <c r="BB342" s="65" t="str">
        <f t="shared" si="225"/>
        <v>DE_122283549_CPA_ES</v>
      </c>
      <c r="BC342" s="215" t="str">
        <f t="shared" si="226"/>
        <v>DE_122283549_DoT_ES</v>
      </c>
      <c r="BD342" s="65" t="str">
        <f t="shared" si="227"/>
        <v>Joh Cramer &amp; Cie KG</v>
      </c>
      <c r="BE342" s="64" t="str">
        <f>VLOOKUP(C342,aux!$A$1:$B$260,2,FALSE)</f>
        <v>Germany</v>
      </c>
      <c r="BF342" s="64" t="str">
        <f>VLOOKUP(C342,aux!$A$1:$C$260,3,FALSE)</f>
        <v>Deutschland</v>
      </c>
      <c r="BG342" s="66" t="str">
        <f t="shared" si="228"/>
        <v>represented by  Thomas Cramer, Geschäftsführer</v>
      </c>
      <c r="BH342" s="66" t="str">
        <f t="shared" si="247"/>
        <v>representado por Thomas Cramer, Geschäftsführer</v>
      </c>
      <c r="BI342" s="119">
        <f t="shared" si="248"/>
        <v>1</v>
      </c>
      <c r="BJ342" s="119" t="str">
        <f t="shared" si="242"/>
        <v/>
      </c>
      <c r="BK342" s="119" t="str">
        <f t="shared" si="253"/>
        <v/>
      </c>
      <c r="BL342" s="66" t="str">
        <f t="shared" si="243"/>
        <v/>
      </c>
      <c r="BM342" s="66" t="str">
        <f t="shared" si="238"/>
        <v/>
      </c>
      <c r="BN342" s="66" t="str">
        <f t="shared" si="244"/>
        <v/>
      </c>
      <c r="BO342" s="66" t="str">
        <f t="shared" si="239"/>
        <v/>
      </c>
      <c r="BP342" s="216" t="str">
        <f>VLOOKUP(X342,aux!$G$1:$I$22,3,FALSE)</f>
        <v>cero coma siete dos</v>
      </c>
      <c r="BQ342" s="66" t="str">
        <f t="shared" si="249"/>
        <v>Por</v>
      </c>
      <c r="BR342" s="66" t="str">
        <f>VLOOKUP(C342,aux!$D$1:$E$307,2,FALSE)</f>
        <v>Alemania</v>
      </c>
      <c r="BS342" s="66" t="str">
        <f t="shared" si="250"/>
        <v>Ciento</v>
      </c>
      <c r="BT342" s="66" t="str">
        <f t="shared" si="251"/>
        <v>Cero</v>
      </c>
      <c r="BU342" s="66" t="str">
        <f t="shared" si="252"/>
        <v>Cero</v>
      </c>
      <c r="BV342" s="137"/>
      <c r="BW342" s="51"/>
      <c r="BX342" s="315"/>
      <c r="BY342" s="148"/>
      <c r="BZ342" s="315"/>
      <c r="CA342" s="1112"/>
      <c r="CB342" s="805">
        <v>43059</v>
      </c>
      <c r="CC342" s="805">
        <v>43062</v>
      </c>
      <c r="CD342" s="806"/>
      <c r="CE342" s="805">
        <v>43062</v>
      </c>
      <c r="CF342" s="806"/>
      <c r="CG342" s="805">
        <v>43076</v>
      </c>
      <c r="CH342" s="497"/>
      <c r="CI342" s="155"/>
      <c r="CJ342" s="54"/>
      <c r="CK342" s="54"/>
      <c r="CL342" s="102" t="str">
        <f t="shared" si="229"/>
        <v>Joh Cramer &amp; Cie KG_ DE_122283549_DOT_DE_2sig</v>
      </c>
      <c r="CM342" s="102" t="str">
        <f t="shared" si="230"/>
        <v>Joh Cramer &amp; Cie KG_DE_122283549_CPA_DE_2sig</v>
      </c>
      <c r="CN342" s="102" t="str">
        <f t="shared" si="231"/>
        <v>Joh Cramer &amp; Cie KG_ DE_122283549_DOT_DE_2sig_stamped</v>
      </c>
      <c r="CO342" s="102" t="str">
        <f t="shared" si="232"/>
        <v>Joh Cramer &amp; Cie KG_DE_122283549_DOT_DE_o</v>
      </c>
      <c r="CP342" s="102" t="str">
        <f t="shared" si="233"/>
        <v>Joh Cramer &amp; Cie KG_DE_122283549_DOT_DE_o_stamped</v>
      </c>
      <c r="CQ342" s="102" t="str">
        <f t="shared" si="234"/>
        <v>Joh Cramer &amp; Cie KG_DE_122283549_powers</v>
      </c>
      <c r="CR342" s="54"/>
      <c r="CS342" s="54"/>
      <c r="CT342" s="54"/>
      <c r="CU342" s="148">
        <f t="shared" si="217"/>
        <v>0</v>
      </c>
      <c r="CV342" s="54"/>
      <c r="CW342" s="54"/>
      <c r="CX342" s="154"/>
      <c r="CY342" s="160"/>
      <c r="CZ342" s="160"/>
      <c r="DA342" s="321"/>
      <c r="DB342" s="321"/>
      <c r="DC342" s="160"/>
      <c r="DD342" s="160"/>
      <c r="DE342" s="321"/>
      <c r="DF342" s="321"/>
      <c r="DG342" s="54"/>
      <c r="DH342" s="54"/>
      <c r="DI342" s="54"/>
      <c r="DJ342" s="321"/>
      <c r="DK342" s="321"/>
      <c r="DL342" s="54"/>
      <c r="DM342" s="321"/>
      <c r="DN342" s="160"/>
      <c r="DO342" s="321"/>
      <c r="DP342" s="963"/>
      <c r="DQ342" s="902"/>
      <c r="DR342" s="503"/>
      <c r="DS342" s="521"/>
      <c r="DT342" s="88"/>
      <c r="DU342" s="168"/>
      <c r="DV342" s="168"/>
      <c r="DW342" s="168"/>
      <c r="DX342" s="168"/>
      <c r="DY342" s="168"/>
      <c r="DZ342" s="168"/>
      <c r="EA342" s="359" t="str">
        <f t="shared" si="235"/>
        <v>308</v>
      </c>
      <c r="EB342" s="359">
        <v>308</v>
      </c>
      <c r="EC342" s="88"/>
      <c r="ED342" s="88"/>
      <c r="EE342" s="88" t="e">
        <f>IF(CX341=#REF!,"gleich","ungleich")</f>
        <v>#REF!</v>
      </c>
      <c r="EF342" s="186" t="s">
        <v>3435</v>
      </c>
      <c r="EG342" s="186" t="s">
        <v>3421</v>
      </c>
      <c r="EH342" s="186" t="s">
        <v>5166</v>
      </c>
      <c r="EI342" s="186" t="s">
        <v>3614</v>
      </c>
      <c r="EJ342" s="186" t="s">
        <v>3615</v>
      </c>
      <c r="EK342" s="186">
        <v>0</v>
      </c>
      <c r="EL342" s="186" t="s">
        <v>3616</v>
      </c>
      <c r="EM342" s="173">
        <v>52385</v>
      </c>
      <c r="EN342" s="173">
        <v>0</v>
      </c>
      <c r="EO342" s="173">
        <v>0</v>
      </c>
      <c r="EP342" s="950" t="s">
        <v>3617</v>
      </c>
      <c r="EQ342" s="201" t="s">
        <v>1364</v>
      </c>
      <c r="ER342" s="201" t="s">
        <v>6113</v>
      </c>
      <c r="ES342" s="201"/>
      <c r="ET342" s="108"/>
      <c r="EU342" s="182" t="str">
        <f t="shared" si="236"/>
        <v>Joh. Cramer &amp; Cie. KG, DE_122283549_sinv.pdf</v>
      </c>
    </row>
    <row r="343" spans="1:172" ht="84">
      <c r="A343" s="1010" t="s">
        <v>3422</v>
      </c>
      <c r="B343" s="694" t="s">
        <v>4811</v>
      </c>
      <c r="C343" s="338" t="s">
        <v>898</v>
      </c>
      <c r="D343" s="201" t="s">
        <v>3463</v>
      </c>
      <c r="E343" s="190" t="s">
        <v>3505</v>
      </c>
      <c r="F343" s="258" t="s">
        <v>3706</v>
      </c>
      <c r="G343" s="258"/>
      <c r="H343" s="258"/>
      <c r="I343" s="258"/>
      <c r="J343" s="182"/>
      <c r="K343" s="190" t="s">
        <v>3621</v>
      </c>
      <c r="L343" s="571" t="s">
        <v>3685</v>
      </c>
      <c r="M343" s="201"/>
      <c r="N343" s="849"/>
      <c r="O343" s="182"/>
      <c r="P343" s="518">
        <v>34</v>
      </c>
      <c r="Q343" s="539">
        <v>100</v>
      </c>
      <c r="R343" s="540">
        <v>1700</v>
      </c>
      <c r="S343" s="338"/>
      <c r="T343" s="100"/>
      <c r="U343" s="100"/>
      <c r="V343" s="425">
        <v>0</v>
      </c>
      <c r="W343" s="425">
        <v>0</v>
      </c>
      <c r="X343" s="919">
        <v>0.72</v>
      </c>
      <c r="Y343" s="425">
        <v>2.5</v>
      </c>
      <c r="Z343" s="101"/>
      <c r="AA343" s="101"/>
      <c r="AB343" s="188" t="s">
        <v>4402</v>
      </c>
      <c r="AC343" s="13" t="s">
        <v>898</v>
      </c>
      <c r="AD343" s="811" t="s">
        <v>5691</v>
      </c>
      <c r="AE343" s="723">
        <v>43082</v>
      </c>
      <c r="AG343" s="419"/>
      <c r="AH343" s="927" t="s">
        <v>896</v>
      </c>
      <c r="AI343" s="63" t="s">
        <v>5763</v>
      </c>
      <c r="AJ343" s="63" t="str">
        <f t="shared" si="245"/>
        <v>NO</v>
      </c>
      <c r="AK343" s="64" t="str">
        <f>VLOOKUP(X343,aux!$G$1:$I$22,2,FALSE)</f>
        <v>zero point seven two</v>
      </c>
      <c r="AL343" s="64" t="str">
        <f>VLOOKUP(X343,aux!$G$1:$J$22,4,FALSE)</f>
        <v>null komma sieben zwei</v>
      </c>
      <c r="AM343" s="214">
        <f t="shared" si="218"/>
        <v>72</v>
      </c>
      <c r="AN343" s="214" t="str">
        <f>IF(INT(AM343)=AM343,EnglishNumber(AM343), _xlfn.CONCAT(EnglishNumber(INT(AM343)), " point ", EnglishNumber(ROUND(INT((AM343 - INT(AM343)) * 10),  0)), " ", EnglishNumber(ROUND((AM343 - INT(AM343))*100 - (INT((AM343-INT(AM343))*10)*10), 0))))</f>
        <v>seventy-two</v>
      </c>
      <c r="AO343" s="214" t="str">
        <f>IF(INT(AM343)=AM343,FctZahl_In_Worten(AM343), _xlfn.CONCAT(FctZahl_In_Worten(INT(AM343)), " komma ", FctZahl_In_Worten(ROUND(INT((AM343 - INT(AM343)) * 10),  0)), " ", FctZahl_In_Worten(ROUND((AM343 - INT(AM343))*100 - (INT((AM343-INT(AM343))*10)*10), 0))))</f>
        <v>zweiundsiebzig</v>
      </c>
      <c r="AP343" s="64" t="str">
        <f>EnglishNumber(Q343)</f>
        <v>one hundred</v>
      </c>
      <c r="AQ343" s="64" t="str">
        <f>FctZahl_In_Worten(Q343)</f>
        <v>einhundert</v>
      </c>
      <c r="AR343" s="64" t="str">
        <f>FctZahl_In_Worten(R343)</f>
        <v>eintausendsiebenhundert</v>
      </c>
      <c r="AS343" s="64" t="str">
        <f>EnglishNumber(V343)</f>
        <v>zero</v>
      </c>
      <c r="AT343" s="64" t="str">
        <f>EnglishNumber(W343)</f>
        <v>zero</v>
      </c>
      <c r="AU343" s="64" t="str">
        <f t="shared" si="219"/>
        <v>For</v>
      </c>
      <c r="AV343" s="49" t="str">
        <f t="shared" si="246"/>
        <v>Andeas Lüth, Geschäftsführer ihrer Komplementärin KSG Verwaltungsgesellschaft mbH</v>
      </c>
      <c r="AW343" s="65" t="str">
        <f t="shared" si="220"/>
        <v>DE_135502142_CPA_EN</v>
      </c>
      <c r="AX343" s="65" t="str">
        <f t="shared" si="221"/>
        <v>DE_135502142_DoT_EN</v>
      </c>
      <c r="AY343" s="65" t="str">
        <f t="shared" si="222"/>
        <v>DE_135502142_Dis_EN</v>
      </c>
      <c r="AZ343" s="65" t="str">
        <f t="shared" si="223"/>
        <v>DE_135502142_CPA_DE</v>
      </c>
      <c r="BA343" s="65" t="str">
        <f t="shared" si="224"/>
        <v>DE_135502142_DoT_DE</v>
      </c>
      <c r="BB343" s="65" t="str">
        <f t="shared" si="225"/>
        <v>DE_135502142_CPA_ES</v>
      </c>
      <c r="BC343" s="215" t="str">
        <f t="shared" si="226"/>
        <v>DE_135502142_DoT_ES</v>
      </c>
      <c r="BD343" s="65" t="str">
        <f t="shared" si="227"/>
        <v>Joh Kirchhoff und Söhne GmbH &amp; Co KG</v>
      </c>
      <c r="BE343" s="64" t="str">
        <f>VLOOKUP(C343,aux!$A$1:$B$260,2,FALSE)</f>
        <v>Germany</v>
      </c>
      <c r="BF343" s="64" t="str">
        <f>VLOOKUP(C343,aux!$A$1:$C$260,3,FALSE)</f>
        <v>Deutschland</v>
      </c>
      <c r="BG343" s="66" t="str">
        <f t="shared" si="228"/>
        <v>represented by  Andeas Lüth, Geschäftsführer ihrer Komplementärin KSG Verwaltungsgesellschaft mbH</v>
      </c>
      <c r="BH343" s="66" t="str">
        <f t="shared" si="247"/>
        <v>representado por Andeas Lüth, Geschäftsführer ihrer Komplementärin KSG Verwaltungsgesellschaft mbH</v>
      </c>
      <c r="BI343" s="119">
        <f t="shared" si="248"/>
        <v>1</v>
      </c>
      <c r="BJ343" s="119" t="str">
        <f t="shared" si="242"/>
        <v/>
      </c>
      <c r="BK343" s="119" t="str">
        <f t="shared" si="253"/>
        <v/>
      </c>
      <c r="BL343" s="66" t="str">
        <f t="shared" si="243"/>
        <v/>
      </c>
      <c r="BM343" s="66" t="str">
        <f t="shared" si="238"/>
        <v/>
      </c>
      <c r="BN343" s="66" t="str">
        <f t="shared" si="244"/>
        <v/>
      </c>
      <c r="BO343" s="66" t="str">
        <f t="shared" si="239"/>
        <v/>
      </c>
      <c r="BP343" s="216" t="str">
        <f>VLOOKUP(X343,aux!$G$1:$I$22,3,FALSE)</f>
        <v>cero coma siete dos</v>
      </c>
      <c r="BQ343" s="66" t="str">
        <f t="shared" si="249"/>
        <v>Por</v>
      </c>
      <c r="BR343" s="66" t="str">
        <f>VLOOKUP(C343,aux!$D$1:$E$307,2,FALSE)</f>
        <v>Alemania</v>
      </c>
      <c r="BS343" s="66" t="str">
        <f t="shared" si="250"/>
        <v>Ciento</v>
      </c>
      <c r="BT343" s="66" t="str">
        <f t="shared" si="251"/>
        <v>Cero</v>
      </c>
      <c r="BU343" s="66" t="str">
        <f t="shared" si="252"/>
        <v>Cero</v>
      </c>
      <c r="BV343" s="137"/>
      <c r="BW343" s="51"/>
      <c r="BX343" s="315"/>
      <c r="BY343" s="148"/>
      <c r="BZ343" s="315"/>
      <c r="CA343" s="1112"/>
      <c r="CB343" s="805">
        <v>43059</v>
      </c>
      <c r="CC343" s="805">
        <v>43062</v>
      </c>
      <c r="CD343" s="806"/>
      <c r="CE343" s="805">
        <v>43062</v>
      </c>
      <c r="CF343" s="806"/>
      <c r="CG343" s="805">
        <v>43076</v>
      </c>
      <c r="CH343" s="497"/>
      <c r="CI343" s="155"/>
      <c r="CJ343" s="54"/>
      <c r="CK343" s="54"/>
      <c r="CL343" s="102" t="str">
        <f t="shared" si="229"/>
        <v>Joh Kirchhoff und Söhne GmbH &amp; Co KG_ DE_135502142_DOT_DE_2sig</v>
      </c>
      <c r="CM343" s="102" t="str">
        <f t="shared" si="230"/>
        <v>Joh Kirchhoff und Söhne GmbH &amp; Co KG_DE_135502142_CPA_DE_2sig</v>
      </c>
      <c r="CN343" s="102" t="str">
        <f t="shared" si="231"/>
        <v>Joh Kirchhoff und Söhne GmbH &amp; Co KG_ DE_135502142_DOT_DE_2sig_stamped</v>
      </c>
      <c r="CO343" s="102" t="str">
        <f t="shared" si="232"/>
        <v>Joh Kirchhoff und Söhne GmbH &amp; Co KG_DE_135502142_DOT_DE_o</v>
      </c>
      <c r="CP343" s="102" t="str">
        <f t="shared" si="233"/>
        <v>Joh Kirchhoff und Söhne GmbH &amp; Co KG_DE_135502142_DOT_DE_o_stamped</v>
      </c>
      <c r="CQ343" s="102" t="str">
        <f t="shared" si="234"/>
        <v>Joh Kirchhoff und Söhne GmbH &amp; Co KG_DE_135502142_powers</v>
      </c>
      <c r="CR343" s="54"/>
      <c r="CS343" s="54"/>
      <c r="CT343" s="54"/>
      <c r="CU343" s="148">
        <f t="shared" si="217"/>
        <v>0</v>
      </c>
      <c r="CV343" s="54"/>
      <c r="CW343" s="54"/>
      <c r="CX343" s="154"/>
      <c r="CY343" s="160"/>
      <c r="CZ343" s="160"/>
      <c r="DA343" s="321"/>
      <c r="DB343" s="321"/>
      <c r="DC343" s="160"/>
      <c r="DD343" s="160"/>
      <c r="DE343" s="321"/>
      <c r="DF343" s="321"/>
      <c r="DG343" s="54"/>
      <c r="DH343" s="54"/>
      <c r="DI343" s="54"/>
      <c r="DJ343" s="321"/>
      <c r="DK343" s="321"/>
      <c r="DL343" s="54"/>
      <c r="DM343" s="321"/>
      <c r="DN343" s="160"/>
      <c r="DO343" s="321"/>
      <c r="DP343" s="963"/>
      <c r="DQ343" s="902"/>
      <c r="DR343" s="503"/>
      <c r="DS343" s="521"/>
      <c r="DT343" s="88"/>
      <c r="DU343" s="168"/>
      <c r="DV343" s="168"/>
      <c r="DW343" s="168"/>
      <c r="DX343" s="168"/>
      <c r="DY343" s="168"/>
      <c r="DZ343" s="168"/>
      <c r="EA343" s="359" t="str">
        <f t="shared" si="235"/>
        <v>309</v>
      </c>
      <c r="EB343" s="359">
        <v>309</v>
      </c>
      <c r="EC343" s="88"/>
      <c r="ED343" s="88"/>
      <c r="EE343" s="88" t="e">
        <f>IF(CX342=#REF!,"gleich","ungleich")</f>
        <v>#REF!</v>
      </c>
      <c r="EF343" s="186" t="s">
        <v>3435</v>
      </c>
      <c r="EG343" s="186" t="s">
        <v>3422</v>
      </c>
      <c r="EH343" s="186" t="s">
        <v>5167</v>
      </c>
      <c r="EI343" s="186" t="s">
        <v>3618</v>
      </c>
      <c r="EJ343" s="186" t="s">
        <v>3619</v>
      </c>
      <c r="EK343" s="186">
        <v>0</v>
      </c>
      <c r="EL343" s="186" t="s">
        <v>3620</v>
      </c>
      <c r="EM343" s="173">
        <v>22885</v>
      </c>
      <c r="EN343" s="173">
        <v>0</v>
      </c>
      <c r="EO343" s="173">
        <v>0</v>
      </c>
      <c r="EP343" s="950" t="s">
        <v>3621</v>
      </c>
      <c r="EQ343" s="258" t="s">
        <v>6095</v>
      </c>
      <c r="ER343" s="258" t="s">
        <v>6114</v>
      </c>
      <c r="ES343" s="201"/>
      <c r="ET343" s="108"/>
      <c r="EU343" s="182" t="str">
        <f t="shared" si="236"/>
        <v>Joh. Kirchhoff und Söhne GmbH &amp; Co. KG, DE_135502142_sinv.pdf</v>
      </c>
    </row>
    <row r="344" spans="1:172" ht="76.5">
      <c r="A344" s="1000" t="s">
        <v>2926</v>
      </c>
      <c r="B344" s="696" t="s">
        <v>4762</v>
      </c>
      <c r="C344" s="338" t="s">
        <v>1067</v>
      </c>
      <c r="D344" s="191" t="s">
        <v>2927</v>
      </c>
      <c r="E344" s="189" t="s">
        <v>2928</v>
      </c>
      <c r="F344" s="186" t="s">
        <v>899</v>
      </c>
      <c r="G344" s="186"/>
      <c r="H344" s="186"/>
      <c r="I344" s="383"/>
      <c r="J344" s="191" t="s">
        <v>4569</v>
      </c>
      <c r="K344" s="191" t="s">
        <v>2929</v>
      </c>
      <c r="L344" s="571" t="s">
        <v>2930</v>
      </c>
      <c r="M344" s="181" t="s">
        <v>2931</v>
      </c>
      <c r="N344" s="846" t="s">
        <v>2932</v>
      </c>
      <c r="O344" s="191" t="s">
        <v>2874</v>
      </c>
      <c r="P344" s="546">
        <v>75</v>
      </c>
      <c r="Q344" s="539">
        <v>500</v>
      </c>
      <c r="R344" s="540">
        <v>0</v>
      </c>
      <c r="S344" s="338"/>
      <c r="T344" s="100"/>
      <c r="U344" s="100"/>
      <c r="V344" s="425">
        <v>100</v>
      </c>
      <c r="W344" s="425">
        <v>50</v>
      </c>
      <c r="X344" s="919">
        <v>0.75</v>
      </c>
      <c r="Y344" s="425">
        <v>2.5</v>
      </c>
      <c r="Z344" s="101"/>
      <c r="AA344" s="101"/>
      <c r="AB344" s="188" t="s">
        <v>2988</v>
      </c>
      <c r="AC344" s="13" t="s">
        <v>7377</v>
      </c>
      <c r="AD344" s="812" t="s">
        <v>40</v>
      </c>
      <c r="AE344" s="723">
        <v>43082</v>
      </c>
      <c r="AG344" s="419"/>
      <c r="AH344" s="927" t="s">
        <v>896</v>
      </c>
      <c r="AI344" s="63" t="s">
        <v>5763</v>
      </c>
      <c r="AJ344" s="63" t="str">
        <f t="shared" si="245"/>
        <v>NO</v>
      </c>
      <c r="AK344" s="64" t="str">
        <f>VLOOKUP(X344,aux!$G$1:$I$22,2,FALSE)</f>
        <v>zero point seven five</v>
      </c>
      <c r="AL344" s="64" t="str">
        <f>VLOOKUP(X344,aux!$G$1:$J$22,4,FALSE)</f>
        <v>null komma sieben fünf</v>
      </c>
      <c r="AM344" s="214">
        <f t="shared" si="218"/>
        <v>75</v>
      </c>
      <c r="AN344" s="214" t="str">
        <f>IF(INT(AM344)=AM344,EnglishNumber(AM344), _xlfn.CONCAT(EnglishNumber(INT(AM344)), " point ", EnglishNumber(ROUND(INT((AM344 - INT(AM344)) * 10),  0)), " ", EnglishNumber(ROUND((AM344 - INT(AM344))*100 - (INT((AM344-INT(AM344))*10)*10), 0))))</f>
        <v>seventy-five</v>
      </c>
      <c r="AO344" s="214" t="str">
        <f>IF(INT(AM344)=AM344,FctZahl_In_Worten(AM344), _xlfn.CONCAT(FctZahl_In_Worten(INT(AM344)), " komma ", FctZahl_In_Worten(ROUND(INT((AM344 - INT(AM344)) * 10),  0)), " ", FctZahl_In_Worten(ROUND((AM344 - INT(AM344))*100 - (INT((AM344-INT(AM344))*10)*10), 0))))</f>
        <v>fünfundsiebzig</v>
      </c>
      <c r="AP344" s="64" t="str">
        <f>EnglishNumber(Q344)</f>
        <v>five hundred</v>
      </c>
      <c r="AQ344" s="64" t="str">
        <f>FctZahl_In_Worten(Q344)</f>
        <v>fünfhundert</v>
      </c>
      <c r="AR344" s="64" t="str">
        <f>FctZahl_In_Worten(R344)</f>
        <v>null</v>
      </c>
      <c r="AS344" s="64" t="str">
        <f>EnglishNumber(V344)</f>
        <v>one hundred</v>
      </c>
      <c r="AT344" s="64" t="str">
        <f>EnglishNumber(W344)</f>
        <v>fifty</v>
      </c>
      <c r="AU344" s="64" t="str">
        <f t="shared" si="219"/>
        <v>For</v>
      </c>
      <c r="AV344" s="49" t="str">
        <f t="shared" si="246"/>
        <v>Josef Gertl, Geschäftsführer</v>
      </c>
      <c r="AW344" s="65" t="str">
        <f t="shared" si="220"/>
        <v>AT_U33146100_CPA_EN</v>
      </c>
      <c r="AX344" s="65" t="str">
        <f t="shared" si="221"/>
        <v>AT_U33146100_DoT_EN</v>
      </c>
      <c r="AY344" s="65" t="str">
        <f t="shared" si="222"/>
        <v>AT_U33146100_Dis_EN</v>
      </c>
      <c r="AZ344" s="65" t="str">
        <f t="shared" si="223"/>
        <v>AT_U33146100_CPA_DE</v>
      </c>
      <c r="BA344" s="65" t="str">
        <f t="shared" si="224"/>
        <v>AT_U33146100_DoT_DE</v>
      </c>
      <c r="BB344" s="65" t="str">
        <f t="shared" si="225"/>
        <v>AT_U33146100_CPA_ES</v>
      </c>
      <c r="BC344" s="215" t="str">
        <f t="shared" si="226"/>
        <v>AT_U33146100_DoT_ES</v>
      </c>
      <c r="BD344" s="65" t="str">
        <f t="shared" si="227"/>
        <v>Josef Gertl Geselldschaft mbH</v>
      </c>
      <c r="BE344" s="64" t="str">
        <f>VLOOKUP(C344,aux!$A$1:$B$260,2,FALSE)</f>
        <v>Austria</v>
      </c>
      <c r="BF344" s="64" t="str">
        <f>VLOOKUP(C344,aux!$A$1:$C$260,3,FALSE)</f>
        <v>Österreich</v>
      </c>
      <c r="BG344" s="66" t="str">
        <f t="shared" si="228"/>
        <v>represented by  Josef Gertl, Geschäftsführer</v>
      </c>
      <c r="BH344" s="66" t="str">
        <f t="shared" si="247"/>
        <v>representado por Josef Gertl, Geschäftsführer</v>
      </c>
      <c r="BI344" s="66">
        <f t="shared" si="248"/>
        <v>1</v>
      </c>
      <c r="BJ344" s="66" t="str">
        <f t="shared" si="242"/>
        <v/>
      </c>
      <c r="BK344" s="66" t="str">
        <f t="shared" si="253"/>
        <v/>
      </c>
      <c r="BL344" s="66" t="str">
        <f t="shared" si="243"/>
        <v/>
      </c>
      <c r="BM344" s="66" t="str">
        <f t="shared" si="238"/>
        <v/>
      </c>
      <c r="BN344" s="66" t="str">
        <f t="shared" si="244"/>
        <v/>
      </c>
      <c r="BO344" s="66" t="str">
        <f t="shared" si="239"/>
        <v/>
      </c>
      <c r="BP344" s="216" t="str">
        <f>VLOOKUP(X344,aux!$G$1:$I$22,3,FALSE)</f>
        <v>cero coma siete cinco</v>
      </c>
      <c r="BQ344" s="66" t="str">
        <f t="shared" si="249"/>
        <v>Por</v>
      </c>
      <c r="BR344" s="66" t="str">
        <f>VLOOKUP(C344,aux!$D$1:$E$307,2,FALSE)</f>
        <v>Austria</v>
      </c>
      <c r="BS344" s="66" t="str">
        <f t="shared" si="250"/>
        <v>Quinientos</v>
      </c>
      <c r="BT344" s="66" t="str">
        <f t="shared" si="251"/>
        <v>Ciento</v>
      </c>
      <c r="BU344" s="66" t="str">
        <f t="shared" si="252"/>
        <v>Cincuenta</v>
      </c>
      <c r="BV344" s="137" t="s">
        <v>2233</v>
      </c>
      <c r="BW344" s="51" t="s">
        <v>2233</v>
      </c>
      <c r="BX344" s="332">
        <v>43061</v>
      </c>
      <c r="BY344" s="146">
        <v>1630010006</v>
      </c>
      <c r="BZ344" s="332">
        <v>43062</v>
      </c>
      <c r="CA344" s="1112" t="s">
        <v>2233</v>
      </c>
      <c r="CB344" s="606">
        <v>43059</v>
      </c>
      <c r="CC344" s="606">
        <v>43063</v>
      </c>
      <c r="CD344" s="806" t="s">
        <v>2233</v>
      </c>
      <c r="CE344" s="606">
        <v>43063</v>
      </c>
      <c r="CF344" s="806" t="s">
        <v>2233</v>
      </c>
      <c r="CG344" s="342">
        <v>43076</v>
      </c>
      <c r="CH344" s="497"/>
      <c r="CI344" s="155"/>
      <c r="CJ344" s="43"/>
      <c r="CK344" s="103"/>
      <c r="CL344" s="102" t="str">
        <f t="shared" si="229"/>
        <v>Josef Gertl Geselldschaft mbH_ AT_U33146100_DOT_EN_2sig</v>
      </c>
      <c r="CM344" s="102" t="str">
        <f t="shared" si="230"/>
        <v>Josef Gertl Geselldschaft mbH_AT_U33146100_CPA_EN_2sig</v>
      </c>
      <c r="CN344" s="102" t="str">
        <f t="shared" si="231"/>
        <v>Josef Gertl Geselldschaft mbH_ AT_U33146100_DOT_EN_2sig_stamped</v>
      </c>
      <c r="CO344" s="102" t="str">
        <f t="shared" si="232"/>
        <v>Josef Gertl Geselldschaft mbH_AT_U33146100_DOT_EN_o</v>
      </c>
      <c r="CP344" s="102" t="str">
        <f t="shared" si="233"/>
        <v>Josef Gertl Geselldschaft mbH_AT_U33146100_DOT_EN_o_stamped</v>
      </c>
      <c r="CQ344" s="102" t="str">
        <f t="shared" si="234"/>
        <v>Josef Gertl Geselldschaft mbH_AT_U33146100_powers</v>
      </c>
      <c r="CR344" s="61"/>
      <c r="CS344" s="61"/>
      <c r="CT344" s="61"/>
      <c r="CU344" s="148">
        <f t="shared" si="217"/>
        <v>0</v>
      </c>
      <c r="CV344" s="56"/>
      <c r="CW344" s="56"/>
      <c r="CX344" s="152" t="s">
        <v>2233</v>
      </c>
      <c r="CY344" s="158" t="s">
        <v>2233</v>
      </c>
      <c r="CZ344" s="158" t="s">
        <v>2233</v>
      </c>
      <c r="DA344" s="318" t="s">
        <v>2233</v>
      </c>
      <c r="DB344" s="318" t="s">
        <v>2233</v>
      </c>
      <c r="DC344" s="158" t="s">
        <v>2233</v>
      </c>
      <c r="DD344" s="158" t="s">
        <v>2233</v>
      </c>
      <c r="DE344" s="318" t="s">
        <v>2233</v>
      </c>
      <c r="DF344" s="318" t="s">
        <v>2233</v>
      </c>
      <c r="DG344" s="96" t="s">
        <v>2233</v>
      </c>
      <c r="DH344" s="96" t="s">
        <v>2233</v>
      </c>
      <c r="DI344" s="96" t="s">
        <v>2233</v>
      </c>
      <c r="DJ344" s="318" t="s">
        <v>2233</v>
      </c>
      <c r="DK344" s="318"/>
      <c r="DL344" s="96" t="s">
        <v>2233</v>
      </c>
      <c r="DM344" s="318" t="s">
        <v>2233</v>
      </c>
      <c r="DN344" s="158" t="s">
        <v>2233</v>
      </c>
      <c r="DO344" s="318" t="s">
        <v>2233</v>
      </c>
      <c r="DP344" s="465" t="s">
        <v>2233</v>
      </c>
      <c r="DQ344" s="940"/>
      <c r="DR344" s="342" t="s">
        <v>49</v>
      </c>
      <c r="DS344" s="522"/>
      <c r="DT344" s="69" t="s">
        <v>49</v>
      </c>
      <c r="DU344" s="69"/>
      <c r="DV344" s="87"/>
      <c r="DW344" s="87"/>
      <c r="DX344" s="87"/>
      <c r="DY344" s="87"/>
      <c r="DZ344" s="87"/>
      <c r="EA344" s="359" t="str">
        <f t="shared" si="235"/>
        <v>310</v>
      </c>
      <c r="EB344" s="359">
        <v>310</v>
      </c>
      <c r="EC344" s="88"/>
      <c r="ED344" s="88"/>
      <c r="EE344" s="88" t="e">
        <f>IF(CX343=#REF!,"gleich","ungleich")</f>
        <v>#REF!</v>
      </c>
      <c r="EF344" s="186"/>
      <c r="EG344" s="186"/>
      <c r="EH344" s="186"/>
      <c r="EI344" s="186"/>
      <c r="EJ344" s="186"/>
      <c r="EK344" s="186"/>
      <c r="EL344" s="186"/>
      <c r="EM344" s="173"/>
      <c r="EN344" s="186"/>
      <c r="EO344" s="186"/>
      <c r="EP344" s="445"/>
      <c r="EQ344" s="382" t="s">
        <v>6086</v>
      </c>
      <c r="ER344" s="382" t="s">
        <v>6137</v>
      </c>
      <c r="ES344" s="382"/>
      <c r="ET344" s="167"/>
      <c r="EU344" s="182" t="str">
        <f t="shared" si="236"/>
        <v>Josef Gertl Geselldschaft m.b.H., AT_U33146100_sinv.pdf</v>
      </c>
    </row>
    <row r="345" spans="1:172" ht="76.5">
      <c r="A345" s="1010" t="s">
        <v>3423</v>
      </c>
      <c r="B345" s="694" t="s">
        <v>4812</v>
      </c>
      <c r="C345" s="338" t="s">
        <v>898</v>
      </c>
      <c r="D345" s="201" t="s">
        <v>3464</v>
      </c>
      <c r="E345" s="190" t="s">
        <v>3506</v>
      </c>
      <c r="F345" s="258" t="s">
        <v>3478</v>
      </c>
      <c r="G345" s="258"/>
      <c r="H345" s="258"/>
      <c r="I345" s="258"/>
      <c r="J345" s="182"/>
      <c r="K345" s="190" t="s">
        <v>3623</v>
      </c>
      <c r="L345" s="571" t="s">
        <v>3686</v>
      </c>
      <c r="M345" s="201"/>
      <c r="N345" s="849"/>
      <c r="O345" s="182"/>
      <c r="P345" s="518">
        <v>1</v>
      </c>
      <c r="Q345" s="539">
        <v>100</v>
      </c>
      <c r="R345" s="540">
        <v>200</v>
      </c>
      <c r="S345" s="338"/>
      <c r="T345" s="100"/>
      <c r="U345" s="100"/>
      <c r="V345" s="425">
        <v>0</v>
      </c>
      <c r="W345" s="425">
        <v>0</v>
      </c>
      <c r="X345" s="919">
        <v>0.72</v>
      </c>
      <c r="Y345" s="425">
        <v>2.5</v>
      </c>
      <c r="Z345" s="101"/>
      <c r="AA345" s="101"/>
      <c r="AB345" s="188" t="s">
        <v>4402</v>
      </c>
      <c r="AC345" s="13" t="s">
        <v>898</v>
      </c>
      <c r="AD345" s="811" t="s">
        <v>5691</v>
      </c>
      <c r="AE345" s="723">
        <v>43082</v>
      </c>
      <c r="AG345" s="419"/>
      <c r="AH345" s="927" t="s">
        <v>896</v>
      </c>
      <c r="AI345" s="63" t="s">
        <v>5763</v>
      </c>
      <c r="AJ345" s="63" t="str">
        <f t="shared" si="245"/>
        <v>NO</v>
      </c>
      <c r="AK345" s="64" t="str">
        <f>VLOOKUP(X345,aux!$G$1:$I$22,2,FALSE)</f>
        <v>zero point seven two</v>
      </c>
      <c r="AL345" s="64" t="str">
        <f>VLOOKUP(X345,aux!$G$1:$J$22,4,FALSE)</f>
        <v>null komma sieben zwei</v>
      </c>
      <c r="AM345" s="214">
        <f t="shared" si="218"/>
        <v>72</v>
      </c>
      <c r="AN345" s="214" t="str">
        <f>IF(INT(AM345)=AM345,EnglishNumber(AM345), _xlfn.CONCAT(EnglishNumber(INT(AM345)), " point ", EnglishNumber(ROUND(INT((AM345 - INT(AM345)) * 10),  0)), " ", EnglishNumber(ROUND((AM345 - INT(AM345))*100 - (INT((AM345-INT(AM345))*10)*10), 0))))</f>
        <v>seventy-two</v>
      </c>
      <c r="AO345" s="214" t="str">
        <f>IF(INT(AM345)=AM345,FctZahl_In_Worten(AM345), _xlfn.CONCAT(FctZahl_In_Worten(INT(AM345)), " komma ", FctZahl_In_Worten(ROUND(INT((AM345 - INT(AM345)) * 10),  0)), " ", FctZahl_In_Worten(ROUND((AM345 - INT(AM345))*100 - (INT((AM345-INT(AM345))*10)*10), 0))))</f>
        <v>zweiundsiebzig</v>
      </c>
      <c r="AP345" s="64" t="str">
        <f>EnglishNumber(Q345)</f>
        <v>one hundred</v>
      </c>
      <c r="AQ345" s="64" t="str">
        <f>FctZahl_In_Worten(Q345)</f>
        <v>einhundert</v>
      </c>
      <c r="AR345" s="64" t="str">
        <f>FctZahl_In_Worten(R345)</f>
        <v>zweihundert</v>
      </c>
      <c r="AS345" s="64" t="str">
        <f>EnglishNumber(V345)</f>
        <v>zero</v>
      </c>
      <c r="AT345" s="64" t="str">
        <f>EnglishNumber(W345)</f>
        <v>zero</v>
      </c>
      <c r="AU345" s="64" t="str">
        <f t="shared" si="219"/>
        <v>For</v>
      </c>
      <c r="AV345" s="49" t="str">
        <f t="shared" si="246"/>
        <v>Eva Gottinger, Komplementärin</v>
      </c>
      <c r="AW345" s="65" t="str">
        <f t="shared" si="220"/>
        <v>DE_128941243_CPA_EN</v>
      </c>
      <c r="AX345" s="65" t="str">
        <f t="shared" si="221"/>
        <v>DE_128941243_DoT_EN</v>
      </c>
      <c r="AY345" s="65" t="str">
        <f t="shared" si="222"/>
        <v>DE_128941243_Dis_EN</v>
      </c>
      <c r="AZ345" s="65" t="str">
        <f t="shared" si="223"/>
        <v>DE_128941243_CPA_DE</v>
      </c>
      <c r="BA345" s="65" t="str">
        <f t="shared" si="224"/>
        <v>DE_128941243_DoT_DE</v>
      </c>
      <c r="BB345" s="65" t="str">
        <f t="shared" si="225"/>
        <v>DE_128941243_CPA_ES</v>
      </c>
      <c r="BC345" s="215" t="str">
        <f t="shared" si="226"/>
        <v>DE_128941243_DoT_ES</v>
      </c>
      <c r="BD345" s="65" t="str">
        <f t="shared" si="227"/>
        <v>Josef Neumayer Landshut KG</v>
      </c>
      <c r="BE345" s="64" t="str">
        <f>VLOOKUP(C345,aux!$A$1:$B$260,2,FALSE)</f>
        <v>Germany</v>
      </c>
      <c r="BF345" s="64" t="str">
        <f>VLOOKUP(C345,aux!$A$1:$C$260,3,FALSE)</f>
        <v>Deutschland</v>
      </c>
      <c r="BG345" s="66" t="str">
        <f t="shared" si="228"/>
        <v>represented by  Eva Gottinger, Komplementärin</v>
      </c>
      <c r="BH345" s="66" t="str">
        <f t="shared" si="247"/>
        <v>representado por Eva Gottinger, Komplementärin</v>
      </c>
      <c r="BI345" s="119">
        <f t="shared" si="248"/>
        <v>1</v>
      </c>
      <c r="BJ345" s="119" t="str">
        <f t="shared" si="242"/>
        <v/>
      </c>
      <c r="BK345" s="119" t="str">
        <f t="shared" si="253"/>
        <v/>
      </c>
      <c r="BL345" s="66" t="str">
        <f t="shared" si="243"/>
        <v/>
      </c>
      <c r="BM345" s="66" t="str">
        <f t="shared" si="238"/>
        <v/>
      </c>
      <c r="BN345" s="66" t="str">
        <f t="shared" si="244"/>
        <v/>
      </c>
      <c r="BO345" s="66" t="str">
        <f t="shared" si="239"/>
        <v/>
      </c>
      <c r="BP345" s="216" t="str">
        <f>VLOOKUP(X345,aux!$G$1:$I$22,3,FALSE)</f>
        <v>cero coma siete dos</v>
      </c>
      <c r="BQ345" s="66" t="str">
        <f t="shared" si="249"/>
        <v>Por</v>
      </c>
      <c r="BR345" s="66" t="str">
        <f>VLOOKUP(C345,aux!$D$1:$E$307,2,FALSE)</f>
        <v>Alemania</v>
      </c>
      <c r="BS345" s="66" t="str">
        <f t="shared" si="250"/>
        <v>Ciento</v>
      </c>
      <c r="BT345" s="66" t="str">
        <f t="shared" si="251"/>
        <v>Cero</v>
      </c>
      <c r="BU345" s="66" t="str">
        <f t="shared" si="252"/>
        <v>Cero</v>
      </c>
      <c r="BV345" s="137"/>
      <c r="BW345" s="51"/>
      <c r="BX345" s="315"/>
      <c r="BY345" s="148"/>
      <c r="BZ345" s="315"/>
      <c r="CA345" s="1112"/>
      <c r="CB345" s="805">
        <v>43059</v>
      </c>
      <c r="CC345" s="805">
        <v>43062</v>
      </c>
      <c r="CD345" s="434"/>
      <c r="CE345" s="805">
        <v>43062</v>
      </c>
      <c r="CF345" s="434"/>
      <c r="CG345" s="805">
        <v>43076</v>
      </c>
      <c r="CH345" s="497"/>
      <c r="CI345" s="155"/>
      <c r="CJ345" s="54"/>
      <c r="CK345" s="54"/>
      <c r="CL345" s="102" t="str">
        <f t="shared" si="229"/>
        <v>Josef Neumayer Landshut KG_ DE_128941243_DOT_DE_2sig</v>
      </c>
      <c r="CM345" s="102" t="str">
        <f t="shared" si="230"/>
        <v>Josef Neumayer Landshut KG_DE_128941243_CPA_DE_2sig</v>
      </c>
      <c r="CN345" s="102" t="str">
        <f t="shared" si="231"/>
        <v>Josef Neumayer Landshut KG_ DE_128941243_DOT_DE_2sig_stamped</v>
      </c>
      <c r="CO345" s="102" t="str">
        <f t="shared" si="232"/>
        <v>Josef Neumayer Landshut KG_DE_128941243_DOT_DE_o</v>
      </c>
      <c r="CP345" s="102" t="str">
        <f t="shared" si="233"/>
        <v>Josef Neumayer Landshut KG_DE_128941243_DOT_DE_o_stamped</v>
      </c>
      <c r="CQ345" s="102" t="str">
        <f t="shared" si="234"/>
        <v>Josef Neumayer Landshut KG_DE_128941243_powers</v>
      </c>
      <c r="CR345" s="54"/>
      <c r="CS345" s="54"/>
      <c r="CT345" s="54"/>
      <c r="CU345" s="148">
        <f t="shared" si="217"/>
        <v>0</v>
      </c>
      <c r="CV345" s="54"/>
      <c r="CW345" s="54"/>
      <c r="CX345" s="154"/>
      <c r="CY345" s="160"/>
      <c r="CZ345" s="160"/>
      <c r="DA345" s="321"/>
      <c r="DB345" s="321"/>
      <c r="DC345" s="160"/>
      <c r="DD345" s="160"/>
      <c r="DE345" s="321"/>
      <c r="DF345" s="321"/>
      <c r="DG345" s="54"/>
      <c r="DH345" s="54"/>
      <c r="DI345" s="54"/>
      <c r="DJ345" s="321"/>
      <c r="DK345" s="321"/>
      <c r="DL345" s="54"/>
      <c r="DM345" s="321"/>
      <c r="DN345" s="160"/>
      <c r="DO345" s="321"/>
      <c r="DP345" s="963"/>
      <c r="DQ345" s="902"/>
      <c r="DR345" s="503"/>
      <c r="DS345" s="521"/>
      <c r="DT345" s="88"/>
      <c r="DU345" s="168"/>
      <c r="DV345" s="168"/>
      <c r="DW345" s="168"/>
      <c r="DX345" s="168"/>
      <c r="DY345" s="168"/>
      <c r="DZ345" s="168"/>
      <c r="EA345" s="359" t="str">
        <f t="shared" si="235"/>
        <v>311</v>
      </c>
      <c r="EB345" s="359">
        <v>311</v>
      </c>
      <c r="EC345" s="88"/>
      <c r="ED345" s="88"/>
      <c r="EE345" s="88" t="e">
        <f>IF(CX344=#REF!,"gleich","ungleich")</f>
        <v>#REF!</v>
      </c>
      <c r="EF345" s="186" t="s">
        <v>3435</v>
      </c>
      <c r="EG345" s="186" t="s">
        <v>3423</v>
      </c>
      <c r="EH345" s="186" t="s">
        <v>3506</v>
      </c>
      <c r="EI345" s="186" t="s">
        <v>3562</v>
      </c>
      <c r="EJ345" s="186">
        <v>1</v>
      </c>
      <c r="EK345" s="186">
        <v>0</v>
      </c>
      <c r="EL345" s="186" t="s">
        <v>3622</v>
      </c>
      <c r="EM345" s="173">
        <v>84051</v>
      </c>
      <c r="EN345" s="173">
        <v>0</v>
      </c>
      <c r="EO345" s="173">
        <v>0</v>
      </c>
      <c r="EP345" s="498" t="s">
        <v>3623</v>
      </c>
      <c r="EQ345" s="201" t="s">
        <v>1364</v>
      </c>
      <c r="ER345" s="201" t="s">
        <v>6113</v>
      </c>
      <c r="ES345" s="201"/>
      <c r="ET345" s="108"/>
      <c r="EU345" s="182" t="str">
        <f t="shared" si="236"/>
        <v>Josef Neumayer Landshut KG, DE_128941243_sinv.pdf</v>
      </c>
    </row>
    <row r="346" spans="1:172" s="169" customFormat="1" ht="63.75">
      <c r="A346" s="1000" t="s">
        <v>396</v>
      </c>
      <c r="B346" s="638" t="s">
        <v>4688</v>
      </c>
      <c r="C346" s="338" t="s">
        <v>42</v>
      </c>
      <c r="D346" s="186" t="s">
        <v>397</v>
      </c>
      <c r="E346" s="186"/>
      <c r="F346" s="186"/>
      <c r="G346" s="186"/>
      <c r="H346" s="445"/>
      <c r="I346" s="191" t="s">
        <v>136</v>
      </c>
      <c r="J346" s="191" t="s">
        <v>137</v>
      </c>
      <c r="K346" s="191" t="s">
        <v>2633</v>
      </c>
      <c r="L346" s="571" t="s">
        <v>139</v>
      </c>
      <c r="M346" s="382"/>
      <c r="N346" s="847"/>
      <c r="O346" s="384" t="s">
        <v>398</v>
      </c>
      <c r="P346" s="546"/>
      <c r="Q346" s="539">
        <v>100</v>
      </c>
      <c r="R346" s="540">
        <v>0</v>
      </c>
      <c r="S346" s="338"/>
      <c r="T346" s="63"/>
      <c r="U346" s="63"/>
      <c r="V346" s="425">
        <v>0</v>
      </c>
      <c r="W346" s="425">
        <v>0</v>
      </c>
      <c r="X346" s="919">
        <v>0.7</v>
      </c>
      <c r="Y346" s="425">
        <v>2.5</v>
      </c>
      <c r="Z346" s="41" t="s">
        <v>45</v>
      </c>
      <c r="AA346" s="41" t="s">
        <v>45</v>
      </c>
      <c r="AB346" s="188"/>
      <c r="AC346" s="13" t="s">
        <v>7377</v>
      </c>
      <c r="AD346" s="813" t="s">
        <v>5689</v>
      </c>
      <c r="AE346" s="723" t="s">
        <v>7697</v>
      </c>
      <c r="AF346" s="807" t="s">
        <v>395</v>
      </c>
      <c r="AG346" s="419" t="s">
        <v>5396</v>
      </c>
      <c r="AH346" s="927" t="s">
        <v>192</v>
      </c>
      <c r="AI346" s="63" t="s">
        <v>5764</v>
      </c>
      <c r="AJ346" s="63" t="str">
        <f t="shared" si="245"/>
        <v>NO</v>
      </c>
      <c r="AK346" s="64" t="str">
        <f>VLOOKUP(X346,aux!$G$1:$I$22,2,FALSE)</f>
        <v>zero point seven</v>
      </c>
      <c r="AL346" s="64" t="str">
        <f>VLOOKUP(X346,aux!$G$1:$J$22,4,FALSE)</f>
        <v>null komma sieben</v>
      </c>
      <c r="AM346" s="214">
        <f t="shared" si="218"/>
        <v>70</v>
      </c>
      <c r="AN346" s="214" t="str">
        <f>IF(INT(AM346)=AM346,EnglishNumber(AM346), _xlfn.CONCAT(EnglishNumber(INT(AM346)), " point ", EnglishNumber(ROUND(INT((AM346 - INT(AM346)) * 10),  0)), " ", EnglishNumber(ROUND((AM346 - INT(AM346))*100 - (INT((AM346-INT(AM346))*10)*10), 0))))</f>
        <v>seventy</v>
      </c>
      <c r="AO346" s="214" t="str">
        <f>IF(INT(AM346)=AM346,FctZahl_In_Worten(AM346), _xlfn.CONCAT(FctZahl_In_Worten(INT(AM346)), " komma ", FctZahl_In_Worten(ROUND(INT((AM346 - INT(AM346)) * 10),  0)), " ", FctZahl_In_Worten(ROUND((AM346 - INT(AM346))*100 - (INT((AM346-INT(AM346))*10)*10), 0))))</f>
        <v>siebzig</v>
      </c>
      <c r="AP346" s="64" t="str">
        <f>EnglishNumber(Q346)</f>
        <v>one hundred</v>
      </c>
      <c r="AQ346" s="64" t="str">
        <f>FctZahl_In_Worten(Q346)</f>
        <v>einhundert</v>
      </c>
      <c r="AR346" s="64" t="str">
        <f>FctZahl_In_Worten(R346)</f>
        <v>null</v>
      </c>
      <c r="AS346" s="64" t="str">
        <f>VLOOKUP(V346,aux!$K$1:$M$11,2,FALSE)</f>
        <v>zero</v>
      </c>
      <c r="AT346" s="64" t="str">
        <f>VLOOKUP(W346,aux!$K$1:$M$11,2,FALSE)</f>
        <v>zero</v>
      </c>
      <c r="AU346" s="64" t="str">
        <f t="shared" si="219"/>
        <v/>
      </c>
      <c r="AV346" s="49" t="str">
        <f t="shared" si="246"/>
        <v/>
      </c>
      <c r="AW346" s="65" t="str">
        <f t="shared" si="220"/>
        <v>ES_40859406K_CPA_EN</v>
      </c>
      <c r="AX346" s="65" t="str">
        <f t="shared" si="221"/>
        <v>ES_40859406K_DoT_EN</v>
      </c>
      <c r="AY346" s="65" t="str">
        <f t="shared" si="222"/>
        <v>ES_40859406K_Dis_EN</v>
      </c>
      <c r="AZ346" s="65" t="str">
        <f t="shared" si="223"/>
        <v>ES_40859406K_CPA_DE</v>
      </c>
      <c r="BA346" s="65" t="str">
        <f t="shared" si="224"/>
        <v>ES_40859406K_DoT_DE</v>
      </c>
      <c r="BB346" s="65" t="str">
        <f t="shared" si="225"/>
        <v>ES_40859406K_CPA_ES</v>
      </c>
      <c r="BC346" s="215" t="str">
        <f t="shared" si="226"/>
        <v>ES_40859406K_DoT_ES</v>
      </c>
      <c r="BD346" s="65" t="str">
        <f t="shared" si="227"/>
        <v>JOSEP M DOMENECH REY</v>
      </c>
      <c r="BE346" s="64" t="str">
        <f>VLOOKUP(C346,aux!$A$1:$B$260,2,FALSE)</f>
        <v>Spain</v>
      </c>
      <c r="BF346" s="64" t="str">
        <f>VLOOKUP(C346,aux!$A$1:$C$260,3,FALSE)</f>
        <v>Spanien</v>
      </c>
      <c r="BG346" s="66" t="str">
        <f t="shared" si="228"/>
        <v/>
      </c>
      <c r="BH346" s="66" t="str">
        <f t="shared" si="247"/>
        <v/>
      </c>
      <c r="BI346" s="66">
        <f t="shared" si="248"/>
        <v>0</v>
      </c>
      <c r="BJ346" s="66" t="str">
        <f t="shared" si="242"/>
        <v/>
      </c>
      <c r="BK346" s="66" t="str">
        <f t="shared" si="253"/>
        <v>and its</v>
      </c>
      <c r="BL346" s="66" t="str">
        <f t="shared" si="243"/>
        <v/>
      </c>
      <c r="BM346" s="66" t="str">
        <f t="shared" si="238"/>
        <v>und</v>
      </c>
      <c r="BN346" s="66" t="str">
        <f t="shared" si="244"/>
        <v/>
      </c>
      <c r="BO346" s="66" t="str">
        <f t="shared" si="239"/>
        <v>y su</v>
      </c>
      <c r="BP346" s="216" t="str">
        <f>VLOOKUP(X346,aux!$G$1:$I$22,3,FALSE)</f>
        <v xml:space="preserve">cero coma siete </v>
      </c>
      <c r="BQ346" s="66" t="str">
        <f t="shared" si="249"/>
        <v>Por</v>
      </c>
      <c r="BR346" s="66" t="str">
        <f>VLOOKUP(C346,aux!$D$1:$E$307,2,FALSE)</f>
        <v>España</v>
      </c>
      <c r="BS346" s="66" t="str">
        <f t="shared" si="250"/>
        <v>Ciento</v>
      </c>
      <c r="BT346" s="66" t="str">
        <f t="shared" si="251"/>
        <v>Cero</v>
      </c>
      <c r="BU346" s="66" t="str">
        <f t="shared" si="252"/>
        <v>Cero</v>
      </c>
      <c r="BV346" s="137"/>
      <c r="BW346" s="51"/>
      <c r="BX346" s="137"/>
      <c r="BY346" s="143"/>
      <c r="BZ346" s="137"/>
      <c r="CA346" s="1112">
        <v>42920</v>
      </c>
      <c r="CB346" s="342">
        <v>42920</v>
      </c>
      <c r="CC346" s="342">
        <v>42920</v>
      </c>
      <c r="CD346" s="614" t="s">
        <v>199</v>
      </c>
      <c r="CE346" s="342">
        <v>42921</v>
      </c>
      <c r="CF346" s="614" t="s">
        <v>199</v>
      </c>
      <c r="CG346" s="342">
        <v>43041</v>
      </c>
      <c r="CH346" s="497"/>
      <c r="CI346" s="155"/>
      <c r="CJ346" s="61"/>
      <c r="CK346" s="62"/>
      <c r="CL346" s="102" t="str">
        <f t="shared" si="229"/>
        <v>JOSEP M DOMENECH REY_ ES_40859406K_DOT_EN_2sig</v>
      </c>
      <c r="CM346" s="102" t="str">
        <f t="shared" si="230"/>
        <v>JOSEP M DOMENECH REY_ES_40859406K_CPA_EN_2sig</v>
      </c>
      <c r="CN346" s="102" t="str">
        <f t="shared" si="231"/>
        <v>JOSEP M DOMENECH REY_ ES_40859406K_DOT_EN_2sig_stamped</v>
      </c>
      <c r="CO346" s="102" t="str">
        <f t="shared" si="232"/>
        <v>JOSEP M DOMENECH REY_ES_40859406K_DOT_EN_o</v>
      </c>
      <c r="CP346" s="102" t="str">
        <f t="shared" si="233"/>
        <v>JOSEP M DOMENECH REY_ES_40859406K_DOT_EN_o_stamped</v>
      </c>
      <c r="CQ346" s="102" t="str">
        <f t="shared" si="234"/>
        <v>JOSEP M DOMENECH REY_ES_40859406K_powers</v>
      </c>
      <c r="CR346" s="70" t="s">
        <v>1469</v>
      </c>
      <c r="CS346" s="70" t="s">
        <v>1469</v>
      </c>
      <c r="CT346" s="61"/>
      <c r="CU346" s="148">
        <f t="shared" si="217"/>
        <v>1</v>
      </c>
      <c r="CV346" s="56" t="s">
        <v>2116</v>
      </c>
      <c r="CW346" s="56" t="b">
        <v>1</v>
      </c>
      <c r="CX346" s="152"/>
      <c r="CY346" s="208"/>
      <c r="CZ346" s="208"/>
      <c r="DA346" s="320"/>
      <c r="DB346" s="320"/>
      <c r="DC346" s="208"/>
      <c r="DD346" s="208"/>
      <c r="DE346" s="320"/>
      <c r="DF346" s="320"/>
      <c r="DG346" s="152" t="s">
        <v>49</v>
      </c>
      <c r="DH346" s="152"/>
      <c r="DI346" s="152"/>
      <c r="DJ346" s="320"/>
      <c r="DK346" s="320"/>
      <c r="DL346" s="152" t="s">
        <v>49</v>
      </c>
      <c r="DM346" s="210"/>
      <c r="DN346" s="208"/>
      <c r="DO346" s="315" t="s">
        <v>3098</v>
      </c>
      <c r="DP346" s="338"/>
      <c r="DQ346" s="940"/>
      <c r="DR346" s="342"/>
      <c r="DS346" s="522"/>
      <c r="DT346" s="69" t="s">
        <v>1469</v>
      </c>
      <c r="DU346" s="69"/>
      <c r="DV346" s="87"/>
      <c r="DW346" s="87"/>
      <c r="DX346" s="87"/>
      <c r="DY346" s="87"/>
      <c r="DZ346" s="723">
        <v>43082</v>
      </c>
      <c r="EA346" s="359" t="str">
        <f t="shared" si="235"/>
        <v>312</v>
      </c>
      <c r="EB346" s="359">
        <v>312</v>
      </c>
      <c r="EC346" s="88"/>
      <c r="ED346" s="88"/>
      <c r="EE346" s="88" t="e">
        <f>IF(CX345=#REF!,"gleich","ungleich")</f>
        <v>#REF!</v>
      </c>
      <c r="EF346" s="186"/>
      <c r="EG346" s="186"/>
      <c r="EH346" s="186"/>
      <c r="EI346" s="186"/>
      <c r="EJ346" s="186"/>
      <c r="EK346" s="186"/>
      <c r="EL346" s="186"/>
      <c r="EM346" s="173"/>
      <c r="EN346" s="186"/>
      <c r="EO346" s="186"/>
      <c r="EP346" s="445"/>
      <c r="EQ346" s="382" t="s">
        <v>6100</v>
      </c>
      <c r="ER346" s="382" t="s">
        <v>6100</v>
      </c>
      <c r="ES346" s="382"/>
      <c r="ET346" s="108"/>
      <c r="EU346" s="182" t="str">
        <f t="shared" si="236"/>
        <v>JOSEP M. DOMENECH REY, ES_40859406K_sinv.pdf</v>
      </c>
    </row>
    <row r="347" spans="1:172" ht="63.75">
      <c r="A347" s="1000" t="s">
        <v>4381</v>
      </c>
      <c r="B347" s="696" t="s">
        <v>4597</v>
      </c>
      <c r="C347" s="655" t="s">
        <v>42</v>
      </c>
      <c r="D347" s="174" t="s">
        <v>4387</v>
      </c>
      <c r="E347" s="176" t="s">
        <v>4381</v>
      </c>
      <c r="F347" s="438"/>
      <c r="G347" s="202"/>
      <c r="H347" s="202"/>
      <c r="I347" s="202" t="s">
        <v>4395</v>
      </c>
      <c r="J347" s="172" t="s">
        <v>4409</v>
      </c>
      <c r="K347" s="173" t="s">
        <v>4382</v>
      </c>
      <c r="L347" s="586" t="s">
        <v>4383</v>
      </c>
      <c r="M347" s="566"/>
      <c r="N347" s="844"/>
      <c r="O347" s="192"/>
      <c r="P347" s="547">
        <v>7</v>
      </c>
      <c r="Q347" s="539">
        <v>500</v>
      </c>
      <c r="R347" s="540">
        <v>0</v>
      </c>
      <c r="S347" s="338"/>
      <c r="T347" s="54"/>
      <c r="U347" s="54"/>
      <c r="V347" s="338">
        <v>500</v>
      </c>
      <c r="W347" s="338">
        <v>500</v>
      </c>
      <c r="X347" s="919">
        <v>0.625</v>
      </c>
      <c r="Y347" s="338">
        <v>2.5</v>
      </c>
      <c r="Z347" s="54"/>
      <c r="AA347" s="54"/>
      <c r="AB347" s="188" t="s">
        <v>4399</v>
      </c>
      <c r="AC347" s="13" t="s">
        <v>7377</v>
      </c>
      <c r="AD347" s="813" t="s">
        <v>5689</v>
      </c>
      <c r="AE347" s="723">
        <v>43082</v>
      </c>
      <c r="AG347" s="419"/>
      <c r="AH347" s="61" t="s">
        <v>192</v>
      </c>
      <c r="AI347" s="63" t="s">
        <v>5763</v>
      </c>
      <c r="AJ347" s="63" t="str">
        <f t="shared" si="245"/>
        <v>NO</v>
      </c>
      <c r="AK347" s="64" t="str">
        <f>VLOOKUP(X347,aux!$G$1:$I$22,2,FALSE)</f>
        <v>zero point two six five</v>
      </c>
      <c r="AL347" s="64" t="str">
        <f>VLOOKUP(X347,aux!$G$1:$J$22,4,FALSE)</f>
        <v>null komma sechs zwei fünf</v>
      </c>
      <c r="AM347" s="214">
        <f t="shared" si="218"/>
        <v>62.5</v>
      </c>
      <c r="AN347" s="214" t="str">
        <f>IF(INT(AM347)=AM347,EnglishNumber(AM347), _xlfn.CONCAT(EnglishNumber(INT(AM347)), " point ", EnglishNumber(ROUND(INT((AM347 - INT(AM347)) * 10),  0)), " ", EnglishNumber(ROUND((AM347 - INT(AM347))*100 - (INT((AM347-INT(AM347))*10)*10), 0))))</f>
        <v>sixty-two point five zero</v>
      </c>
      <c r="AO347" s="214" t="str">
        <f>IF(INT(AM347)=AM347,FctZahl_In_Worten(AM347), _xlfn.CONCAT(FctZahl_In_Worten(INT(AM347)), " komma ", FctZahl_In_Worten(ROUND(INT((AM347 - INT(AM347)) * 10),  0)), " ", FctZahl_In_Worten(ROUND((AM347 - INT(AM347))*100 - (INT((AM347-INT(AM347))*10)*10), 0))))</f>
        <v>zweiundsechzig komma fünf null</v>
      </c>
      <c r="AP347" s="64" t="str">
        <f>EnglishNumber(Q347)</f>
        <v>five hundred</v>
      </c>
      <c r="AQ347" s="64" t="str">
        <f>FctZahl_In_Worten(Q347)</f>
        <v>fünfhundert</v>
      </c>
      <c r="AR347" s="64" t="str">
        <f>FctZahl_In_Worten(R347)</f>
        <v>null</v>
      </c>
      <c r="AS347" s="64" t="str">
        <f>EnglishNumber(V347)</f>
        <v>five hundred</v>
      </c>
      <c r="AT347" s="64" t="str">
        <f>EnglishNumber(W347)</f>
        <v>five hundred</v>
      </c>
      <c r="AU347" s="64" t="str">
        <f t="shared" si="219"/>
        <v/>
      </c>
      <c r="AV347" s="49" t="str">
        <f t="shared" si="246"/>
        <v/>
      </c>
      <c r="AW347" s="65" t="str">
        <f t="shared" si="220"/>
        <v>ES_74319396W_CPA_EN</v>
      </c>
      <c r="AX347" s="65" t="str">
        <f t="shared" si="221"/>
        <v>ES_74319396W_DoT_EN</v>
      </c>
      <c r="AY347" s="65" t="str">
        <f t="shared" si="222"/>
        <v>ES_74319396W_Dis_EN</v>
      </c>
      <c r="AZ347" s="65" t="str">
        <f t="shared" si="223"/>
        <v>ES_74319396W_CPA_DE</v>
      </c>
      <c r="BA347" s="65" t="str">
        <f t="shared" si="224"/>
        <v>ES_74319396W_DoT_DE</v>
      </c>
      <c r="BB347" s="65" t="str">
        <f t="shared" si="225"/>
        <v>ES_74319396W_CPA_ES</v>
      </c>
      <c r="BC347" s="215" t="str">
        <f t="shared" si="226"/>
        <v>ES_74319396W_DoT_ES</v>
      </c>
      <c r="BD347" s="65" t="str">
        <f t="shared" si="227"/>
        <v>JUAN MARTINEZ SANCHEZ</v>
      </c>
      <c r="BE347" s="64" t="str">
        <f>VLOOKUP(C347,aux!$A$1:$B$260,2,FALSE)</f>
        <v>Spain</v>
      </c>
      <c r="BF347" s="64" t="str">
        <f>VLOOKUP(C347,aux!$A$1:$C$260,3,FALSE)</f>
        <v>Spanien</v>
      </c>
      <c r="BG347" s="66" t="str">
        <f t="shared" si="228"/>
        <v/>
      </c>
      <c r="BH347" s="66" t="str">
        <f t="shared" si="247"/>
        <v/>
      </c>
      <c r="BI347" s="119">
        <f t="shared" si="248"/>
        <v>0</v>
      </c>
      <c r="BJ347" s="119" t="str">
        <f t="shared" si="242"/>
        <v/>
      </c>
      <c r="BK347" s="119" t="str">
        <f t="shared" si="253"/>
        <v>and its</v>
      </c>
      <c r="BL347" s="66" t="str">
        <f t="shared" si="243"/>
        <v/>
      </c>
      <c r="BM347" s="66" t="str">
        <f t="shared" si="238"/>
        <v>und</v>
      </c>
      <c r="BN347" s="66" t="str">
        <f t="shared" si="244"/>
        <v/>
      </c>
      <c r="BO347" s="66" t="str">
        <f t="shared" si="239"/>
        <v>y su</v>
      </c>
      <c r="BP347" s="216" t="str">
        <f>VLOOKUP(X347,aux!$G$1:$I$22,3,FALSE)</f>
        <v>cero coma seis dos cinco</v>
      </c>
      <c r="BQ347" s="66" t="str">
        <f t="shared" si="249"/>
        <v>Por</v>
      </c>
      <c r="BR347" s="66" t="str">
        <f>VLOOKUP(C347,aux!$D$1:$E$307,2,FALSE)</f>
        <v>España</v>
      </c>
      <c r="BS347" s="66" t="str">
        <f t="shared" si="250"/>
        <v>Quinientos</v>
      </c>
      <c r="BT347" s="66" t="str">
        <f t="shared" si="251"/>
        <v>Quinientos</v>
      </c>
      <c r="BU347" s="66" t="str">
        <f t="shared" si="252"/>
        <v>Quinientos</v>
      </c>
      <c r="BV347" s="137" t="s">
        <v>2233</v>
      </c>
      <c r="BW347" s="51" t="s">
        <v>2233</v>
      </c>
      <c r="BX347" s="315" t="s">
        <v>4414</v>
      </c>
      <c r="BY347" s="148">
        <v>800287954232</v>
      </c>
      <c r="BZ347" s="315">
        <v>43062</v>
      </c>
      <c r="CA347" s="1112" t="s">
        <v>2233</v>
      </c>
      <c r="CB347" s="805">
        <v>43059</v>
      </c>
      <c r="CC347" s="805">
        <v>43060</v>
      </c>
      <c r="CD347" s="434" t="s">
        <v>2233</v>
      </c>
      <c r="CE347" s="805">
        <v>43060</v>
      </c>
      <c r="CF347" s="434" t="s">
        <v>2233</v>
      </c>
      <c r="CG347" s="342">
        <v>43076</v>
      </c>
      <c r="CH347" s="497"/>
      <c r="CI347" s="155"/>
      <c r="CJ347" s="54"/>
      <c r="CK347" s="54"/>
      <c r="CL347" s="102" t="str">
        <f t="shared" si="229"/>
        <v>JUAN MARTINEZ SANCHEZ_ ES_74319396W_DOT_EN_2sig</v>
      </c>
      <c r="CM347" s="102" t="str">
        <f t="shared" si="230"/>
        <v>JUAN MARTINEZ SANCHEZ_ES_74319396W_CPA_EN_2sig</v>
      </c>
      <c r="CN347" s="102" t="str">
        <f t="shared" si="231"/>
        <v>JUAN MARTINEZ SANCHEZ_ ES_74319396W_DOT_EN_2sig_stamped</v>
      </c>
      <c r="CO347" s="102" t="str">
        <f t="shared" si="232"/>
        <v>JUAN MARTINEZ SANCHEZ_ES_74319396W_DOT_EN_o</v>
      </c>
      <c r="CP347" s="102" t="str">
        <f t="shared" si="233"/>
        <v>JUAN MARTINEZ SANCHEZ_ES_74319396W_DOT_EN_o_stamped</v>
      </c>
      <c r="CQ347" s="102" t="str">
        <f t="shared" si="234"/>
        <v>JUAN MARTINEZ SANCHEZ_ES_74319396W_powers</v>
      </c>
      <c r="CR347" s="54"/>
      <c r="CS347" s="54"/>
      <c r="CT347" s="54"/>
      <c r="CU347" s="148">
        <f t="shared" si="217"/>
        <v>0</v>
      </c>
      <c r="CV347" s="54"/>
      <c r="CW347" s="54"/>
      <c r="CX347" s="124"/>
      <c r="CY347" s="160"/>
      <c r="CZ347" s="160"/>
      <c r="DA347" s="321"/>
      <c r="DB347" s="321"/>
      <c r="DC347" s="160"/>
      <c r="DD347" s="160"/>
      <c r="DE347" s="321"/>
      <c r="DF347" s="321"/>
      <c r="DG347" s="54"/>
      <c r="DH347" s="54"/>
      <c r="DI347" s="54"/>
      <c r="DJ347" s="321"/>
      <c r="DK347" s="321"/>
      <c r="DL347" s="54"/>
      <c r="DM347" s="321"/>
      <c r="DN347" s="160"/>
      <c r="DO347" s="321"/>
      <c r="DP347" s="963"/>
      <c r="DQ347" s="902"/>
      <c r="DR347" s="503"/>
      <c r="DS347" s="521"/>
      <c r="DT347" s="88"/>
      <c r="DU347" s="168"/>
      <c r="DV347" s="168"/>
      <c r="DW347" s="168"/>
      <c r="DX347" s="168"/>
      <c r="DY347" s="168"/>
      <c r="DZ347" s="168"/>
      <c r="EA347" s="359" t="str">
        <f t="shared" si="235"/>
        <v>313</v>
      </c>
      <c r="EB347" s="359">
        <v>313</v>
      </c>
      <c r="EC347" s="88"/>
      <c r="ED347" s="88"/>
      <c r="EE347" s="88"/>
      <c r="EF347" s="186"/>
      <c r="EG347" s="186"/>
      <c r="EH347" s="186"/>
      <c r="EI347" s="186"/>
      <c r="EJ347" s="186"/>
      <c r="EK347" s="186"/>
      <c r="EL347" s="186"/>
      <c r="EM347" s="173"/>
      <c r="EN347" s="186"/>
      <c r="EO347" s="186"/>
      <c r="EP347" s="445"/>
      <c r="EQ347" s="382" t="s">
        <v>6100</v>
      </c>
      <c r="ER347" s="382" t="s">
        <v>6100</v>
      </c>
      <c r="ES347" s="176"/>
      <c r="ET347" s="167"/>
      <c r="EU347" s="182" t="str">
        <f t="shared" si="236"/>
        <v>JUAN MARTINEZ SANCHEZ, ES_74319396W_sinv.pdf</v>
      </c>
    </row>
    <row r="348" spans="1:172" ht="63.75">
      <c r="A348" s="1000" t="s">
        <v>399</v>
      </c>
      <c r="B348" s="638" t="s">
        <v>4692</v>
      </c>
      <c r="C348" s="338" t="s">
        <v>42</v>
      </c>
      <c r="D348" s="186" t="s">
        <v>400</v>
      </c>
      <c r="E348" s="186"/>
      <c r="F348" s="186"/>
      <c r="G348" s="186"/>
      <c r="H348" s="186"/>
      <c r="I348" s="191" t="s">
        <v>401</v>
      </c>
      <c r="J348" s="191" t="s">
        <v>91</v>
      </c>
      <c r="K348" s="191"/>
      <c r="L348" s="571" t="s">
        <v>92</v>
      </c>
      <c r="N348" s="847"/>
      <c r="O348" s="384"/>
      <c r="P348" s="546">
        <v>10</v>
      </c>
      <c r="Q348" s="539">
        <v>100</v>
      </c>
      <c r="R348" s="540">
        <v>0</v>
      </c>
      <c r="S348" s="338"/>
      <c r="T348" s="63"/>
      <c r="U348" s="63"/>
      <c r="V348" s="425">
        <v>0</v>
      </c>
      <c r="W348" s="425">
        <v>0</v>
      </c>
      <c r="X348" s="919">
        <v>0.7</v>
      </c>
      <c r="Y348" s="425">
        <v>2.5</v>
      </c>
      <c r="Z348" s="41" t="s">
        <v>45</v>
      </c>
      <c r="AA348" s="41" t="s">
        <v>45</v>
      </c>
      <c r="AB348" s="188"/>
      <c r="AC348" s="13" t="s">
        <v>7377</v>
      </c>
      <c r="AD348" s="813" t="s">
        <v>5689</v>
      </c>
      <c r="AE348" s="723" t="s">
        <v>7697</v>
      </c>
      <c r="AF348" s="807" t="s">
        <v>3184</v>
      </c>
      <c r="AG348" s="419" t="s">
        <v>5397</v>
      </c>
      <c r="AH348" s="927" t="s">
        <v>192</v>
      </c>
      <c r="AI348" s="63" t="s">
        <v>5764</v>
      </c>
      <c r="AJ348" s="63" t="str">
        <f t="shared" si="245"/>
        <v>NO</v>
      </c>
      <c r="AK348" s="64" t="str">
        <f>VLOOKUP(X348,aux!$G$1:$I$22,2,FALSE)</f>
        <v>zero point seven</v>
      </c>
      <c r="AL348" s="64" t="str">
        <f>VLOOKUP(X348,aux!$G$1:$J$22,4,FALSE)</f>
        <v>null komma sieben</v>
      </c>
      <c r="AM348" s="214">
        <f t="shared" si="218"/>
        <v>70</v>
      </c>
      <c r="AN348" s="214" t="str">
        <f>IF(INT(AM348)=AM348,EnglishNumber(AM348), _xlfn.CONCAT(EnglishNumber(INT(AM348)), " point ", EnglishNumber(ROUND(INT((AM348 - INT(AM348)) * 10),  0)), " ", EnglishNumber(ROUND((AM348 - INT(AM348))*100 - (INT((AM348-INT(AM348))*10)*10), 0))))</f>
        <v>seventy</v>
      </c>
      <c r="AO348" s="214" t="str">
        <f>IF(INT(AM348)=AM348,FctZahl_In_Worten(AM348), _xlfn.CONCAT(FctZahl_In_Worten(INT(AM348)), " komma ", FctZahl_In_Worten(ROUND(INT((AM348 - INT(AM348)) * 10),  0)), " ", FctZahl_In_Worten(ROUND((AM348 - INT(AM348))*100 - (INT((AM348-INT(AM348))*10)*10), 0))))</f>
        <v>siebzig</v>
      </c>
      <c r="AP348" s="64" t="str">
        <f>EnglishNumber(Q348)</f>
        <v>one hundred</v>
      </c>
      <c r="AQ348" s="64" t="str">
        <f>FctZahl_In_Worten(Q348)</f>
        <v>einhundert</v>
      </c>
      <c r="AR348" s="64" t="str">
        <f>FctZahl_In_Worten(R348)</f>
        <v>null</v>
      </c>
      <c r="AS348" s="64" t="str">
        <f>VLOOKUP(V348,aux!$K$1:$M$11,2,FALSE)</f>
        <v>zero</v>
      </c>
      <c r="AT348" s="64" t="str">
        <f>VLOOKUP(W348,aux!$K$1:$M$11,2,FALSE)</f>
        <v>zero</v>
      </c>
      <c r="AU348" s="64" t="str">
        <f t="shared" si="219"/>
        <v/>
      </c>
      <c r="AV348" s="49" t="str">
        <f t="shared" si="246"/>
        <v/>
      </c>
      <c r="AW348" s="65" t="str">
        <f t="shared" si="220"/>
        <v>ES_74605423R_CPA_EN</v>
      </c>
      <c r="AX348" s="65" t="str">
        <f t="shared" si="221"/>
        <v>ES_74605423R_DoT_EN</v>
      </c>
      <c r="AY348" s="65" t="str">
        <f t="shared" si="222"/>
        <v>ES_74605423R_Dis_EN</v>
      </c>
      <c r="AZ348" s="65" t="str">
        <f t="shared" si="223"/>
        <v>ES_74605423R_CPA_DE</v>
      </c>
      <c r="BA348" s="65" t="str">
        <f t="shared" si="224"/>
        <v>ES_74605423R_DoT_DE</v>
      </c>
      <c r="BB348" s="65" t="str">
        <f t="shared" si="225"/>
        <v>ES_74605423R_CPA_ES</v>
      </c>
      <c r="BC348" s="215" t="str">
        <f t="shared" si="226"/>
        <v>ES_74605423R_DoT_ES</v>
      </c>
      <c r="BD348" s="65" t="str">
        <f t="shared" si="227"/>
        <v>JUAN MESAS ROMERA</v>
      </c>
      <c r="BE348" s="64" t="str">
        <f>VLOOKUP(C348,aux!$A$1:$B$260,2,FALSE)</f>
        <v>Spain</v>
      </c>
      <c r="BF348" s="64" t="str">
        <f>VLOOKUP(C348,aux!$A$1:$C$260,3,FALSE)</f>
        <v>Spanien</v>
      </c>
      <c r="BG348" s="66" t="str">
        <f t="shared" si="228"/>
        <v/>
      </c>
      <c r="BH348" s="66" t="str">
        <f t="shared" si="247"/>
        <v/>
      </c>
      <c r="BI348" s="66">
        <f t="shared" si="248"/>
        <v>0</v>
      </c>
      <c r="BJ348" s="66" t="str">
        <f t="shared" si="242"/>
        <v/>
      </c>
      <c r="BK348" s="66" t="str">
        <f t="shared" si="253"/>
        <v>and its</v>
      </c>
      <c r="BL348" s="66" t="str">
        <f t="shared" si="243"/>
        <v/>
      </c>
      <c r="BM348" s="66" t="str">
        <f t="shared" si="238"/>
        <v>und</v>
      </c>
      <c r="BN348" s="66" t="str">
        <f t="shared" si="244"/>
        <v/>
      </c>
      <c r="BO348" s="66" t="str">
        <f t="shared" si="239"/>
        <v>y su</v>
      </c>
      <c r="BP348" s="216" t="str">
        <f>VLOOKUP(X348,aux!$G$1:$I$22,3,FALSE)</f>
        <v xml:space="preserve">cero coma siete </v>
      </c>
      <c r="BQ348" s="66" t="str">
        <f t="shared" si="249"/>
        <v>Por</v>
      </c>
      <c r="BR348" s="66" t="str">
        <f>VLOOKUP(C348,aux!$D$1:$E$307,2,FALSE)</f>
        <v>España</v>
      </c>
      <c r="BS348" s="66" t="str">
        <f t="shared" si="250"/>
        <v>Ciento</v>
      </c>
      <c r="BT348" s="66" t="str">
        <f t="shared" si="251"/>
        <v>Cero</v>
      </c>
      <c r="BU348" s="66" t="str">
        <f t="shared" si="252"/>
        <v>Cero</v>
      </c>
      <c r="BV348" s="137"/>
      <c r="BW348" s="51"/>
      <c r="BX348" s="137"/>
      <c r="BY348" s="143"/>
      <c r="BZ348" s="137"/>
      <c r="CA348" s="1112">
        <v>42920</v>
      </c>
      <c r="CB348" s="342">
        <v>42920</v>
      </c>
      <c r="CC348" s="342">
        <v>42921</v>
      </c>
      <c r="CD348" s="614" t="s">
        <v>199</v>
      </c>
      <c r="CE348" s="342">
        <v>42923</v>
      </c>
      <c r="CF348" s="614" t="s">
        <v>199</v>
      </c>
      <c r="CG348" s="342">
        <v>43047</v>
      </c>
      <c r="CH348" s="497"/>
      <c r="CI348" s="155"/>
      <c r="CJ348" s="61"/>
      <c r="CK348" s="62"/>
      <c r="CL348" s="102" t="str">
        <f t="shared" si="229"/>
        <v>JUAN MESAS ROMERA_ ES_74605423R_DOT_EN_2sig</v>
      </c>
      <c r="CM348" s="102" t="str">
        <f t="shared" si="230"/>
        <v>JUAN MESAS ROMERA_ES_74605423R_CPA_EN_2sig</v>
      </c>
      <c r="CN348" s="102" t="str">
        <f t="shared" si="231"/>
        <v>JUAN MESAS ROMERA_ ES_74605423R_DOT_EN_2sig_stamped</v>
      </c>
      <c r="CO348" s="102" t="str">
        <f t="shared" si="232"/>
        <v>JUAN MESAS ROMERA_ES_74605423R_DOT_EN_o</v>
      </c>
      <c r="CP348" s="102" t="str">
        <f t="shared" si="233"/>
        <v>JUAN MESAS ROMERA_ES_74605423R_DOT_EN_o_stamped</v>
      </c>
      <c r="CQ348" s="102" t="str">
        <f t="shared" si="234"/>
        <v>JUAN MESAS ROMERA_ES_74605423R_powers</v>
      </c>
      <c r="CR348" s="70" t="s">
        <v>1469</v>
      </c>
      <c r="CS348" s="70" t="s">
        <v>1469</v>
      </c>
      <c r="CT348" s="61"/>
      <c r="CU348" s="148">
        <f t="shared" si="217"/>
        <v>2</v>
      </c>
      <c r="CV348" s="56" t="s">
        <v>2116</v>
      </c>
      <c r="CW348" s="56" t="s">
        <v>2120</v>
      </c>
      <c r="CX348" s="152"/>
      <c r="CY348" s="208"/>
      <c r="CZ348" s="208"/>
      <c r="DA348" s="320"/>
      <c r="DB348" s="320"/>
      <c r="DC348" s="208"/>
      <c r="DD348" s="208"/>
      <c r="DE348" s="320"/>
      <c r="DF348" s="320"/>
      <c r="DG348" s="152"/>
      <c r="DH348" s="152"/>
      <c r="DI348" s="152"/>
      <c r="DJ348" s="320"/>
      <c r="DK348" s="320"/>
      <c r="DL348" s="152"/>
      <c r="DM348" s="210"/>
      <c r="DN348" s="208"/>
      <c r="DO348" s="315"/>
      <c r="DP348" s="338"/>
      <c r="DQ348" s="940"/>
      <c r="DR348" s="342"/>
      <c r="DS348" s="522"/>
      <c r="DT348" s="69" t="s">
        <v>1469</v>
      </c>
      <c r="DU348" s="69"/>
      <c r="DV348" s="87"/>
      <c r="DW348" s="87"/>
      <c r="DX348" s="87"/>
      <c r="DY348" s="87"/>
      <c r="DZ348" s="723">
        <v>43082</v>
      </c>
      <c r="EA348" s="359" t="str">
        <f t="shared" si="235"/>
        <v>314</v>
      </c>
      <c r="EB348" s="359">
        <v>314</v>
      </c>
      <c r="EC348" s="88"/>
      <c r="ED348" s="88"/>
      <c r="EE348" s="88" t="e">
        <f>IF(CX347=#REF!,"gleich","ungleich")</f>
        <v>#REF!</v>
      </c>
      <c r="EF348" s="186"/>
      <c r="EG348" s="186"/>
      <c r="EH348" s="186"/>
      <c r="EI348" s="186"/>
      <c r="EJ348" s="186"/>
      <c r="EK348" s="186"/>
      <c r="EL348" s="186"/>
      <c r="EM348" s="173"/>
      <c r="EN348" s="186"/>
      <c r="EO348" s="186"/>
      <c r="EP348" s="445"/>
      <c r="EQ348" s="382" t="s">
        <v>6100</v>
      </c>
      <c r="ER348" s="382" t="s">
        <v>6100</v>
      </c>
      <c r="ES348" s="382"/>
      <c r="ET348" s="108"/>
      <c r="EU348" s="182" t="str">
        <f t="shared" si="236"/>
        <v>JUAN MESAS ROMERA, ES_74605423R_sinv.pdf</v>
      </c>
    </row>
    <row r="349" spans="1:172" ht="76.5">
      <c r="A349" s="1000" t="s">
        <v>3343</v>
      </c>
      <c r="B349" s="696" t="s">
        <v>4770</v>
      </c>
      <c r="C349" s="338" t="s">
        <v>930</v>
      </c>
      <c r="D349" s="191" t="s">
        <v>3345</v>
      </c>
      <c r="E349" s="189" t="s">
        <v>3344</v>
      </c>
      <c r="F349" s="190"/>
      <c r="G349" s="190"/>
      <c r="H349" s="190"/>
      <c r="I349" s="190"/>
      <c r="J349" s="297" t="s">
        <v>4618</v>
      </c>
      <c r="K349" s="191" t="s">
        <v>3346</v>
      </c>
      <c r="L349" s="571" t="s">
        <v>3347</v>
      </c>
      <c r="M349" s="201"/>
      <c r="N349" s="846" t="s">
        <v>3348</v>
      </c>
      <c r="O349" s="191" t="s">
        <v>3349</v>
      </c>
      <c r="P349" s="546">
        <v>8</v>
      </c>
      <c r="Q349" s="539">
        <v>100</v>
      </c>
      <c r="R349" s="540">
        <v>0</v>
      </c>
      <c r="S349" s="341"/>
      <c r="T349" s="106"/>
      <c r="U349" s="106"/>
      <c r="V349" s="425">
        <v>100</v>
      </c>
      <c r="W349" s="425">
        <v>50</v>
      </c>
      <c r="X349" s="919">
        <v>0.75</v>
      </c>
      <c r="Y349" s="425">
        <v>2.5</v>
      </c>
      <c r="Z349" s="106"/>
      <c r="AA349" s="106"/>
      <c r="AB349" s="188" t="s">
        <v>2988</v>
      </c>
      <c r="AC349" s="13" t="s">
        <v>7377</v>
      </c>
      <c r="AD349" s="812" t="s">
        <v>40</v>
      </c>
      <c r="AE349" s="723">
        <v>43082</v>
      </c>
      <c r="AF349" s="190"/>
      <c r="AG349" s="419"/>
      <c r="AH349" s="61" t="s">
        <v>896</v>
      </c>
      <c r="AI349" s="63" t="s">
        <v>5763</v>
      </c>
      <c r="AJ349" s="63" t="str">
        <f t="shared" si="245"/>
        <v>NO</v>
      </c>
      <c r="AK349" s="64" t="str">
        <f>VLOOKUP(X349,aux!$G$1:$I$22,2,FALSE)</f>
        <v>zero point seven five</v>
      </c>
      <c r="AL349" s="64" t="str">
        <f>VLOOKUP(X349,aux!$G$1:$J$22,4,FALSE)</f>
        <v>null komma sieben fünf</v>
      </c>
      <c r="AM349" s="214">
        <f t="shared" si="218"/>
        <v>75</v>
      </c>
      <c r="AN349" s="214" t="str">
        <f>IF(INT(AM349)=AM349,EnglishNumber(AM349), _xlfn.CONCAT(EnglishNumber(INT(AM349)), " point ", EnglishNumber(ROUND(INT((AM349 - INT(AM349)) * 10),  0)), " ", EnglishNumber(ROUND((AM349 - INT(AM349))*100 - (INT((AM349-INT(AM349))*10)*10), 0))))</f>
        <v>seventy-five</v>
      </c>
      <c r="AO349" s="214" t="str">
        <f>IF(INT(AM349)=AM349,FctZahl_In_Worten(AM349), _xlfn.CONCAT(FctZahl_In_Worten(INT(AM349)), " komma ", FctZahl_In_Worten(ROUND(INT((AM349 - INT(AM349)) * 10),  0)), " ", FctZahl_In_Worten(ROUND((AM349 - INT(AM349))*100 - (INT((AM349-INT(AM349))*10)*10), 0))))</f>
        <v>fünfundsiebzig</v>
      </c>
      <c r="AP349" s="64" t="str">
        <f>EnglishNumber(Q349)</f>
        <v>one hundred</v>
      </c>
      <c r="AQ349" s="64" t="str">
        <f>FctZahl_In_Worten(Q349)</f>
        <v>einhundert</v>
      </c>
      <c r="AR349" s="64" t="str">
        <f>FctZahl_In_Worten(R349)</f>
        <v>null</v>
      </c>
      <c r="AS349" s="64" t="str">
        <f>EnglishNumber(V349)</f>
        <v>one hundred</v>
      </c>
      <c r="AT349" s="64" t="str">
        <f>EnglishNumber(W349)</f>
        <v>fifty</v>
      </c>
      <c r="AU349" s="64" t="str">
        <f t="shared" si="219"/>
        <v>For</v>
      </c>
      <c r="AV349" s="49" t="str">
        <f t="shared" si="246"/>
        <v xml:space="preserve">Egon Kager, </v>
      </c>
      <c r="AW349" s="65" t="str">
        <f t="shared" si="220"/>
        <v>IT_00618130215_CPA_EN</v>
      </c>
      <c r="AX349" s="65" t="str">
        <f t="shared" si="221"/>
        <v>IT_00618130215_DoT_EN</v>
      </c>
      <c r="AY349" s="65" t="str">
        <f t="shared" si="222"/>
        <v>IT_00618130215_Dis_EN</v>
      </c>
      <c r="AZ349" s="65" t="str">
        <f t="shared" si="223"/>
        <v>IT_00618130215_CPA_DE</v>
      </c>
      <c r="BA349" s="65" t="str">
        <f t="shared" si="224"/>
        <v>IT_00618130215_DoT_DE</v>
      </c>
      <c r="BB349" s="65" t="str">
        <f t="shared" si="225"/>
        <v>IT_00618130215_CPA_ES</v>
      </c>
      <c r="BC349" s="215" t="str">
        <f t="shared" si="226"/>
        <v>IT_00618130215_DoT_ES</v>
      </c>
      <c r="BD349" s="65" t="str">
        <f t="shared" si="227"/>
        <v>KAGER SAS DI EGON KAGER &amp; C</v>
      </c>
      <c r="BE349" s="64" t="str">
        <f>VLOOKUP(C349,aux!$A$1:$B$260,2,FALSE)</f>
        <v>Italy</v>
      </c>
      <c r="BF349" s="64">
        <f>VLOOKUP(C349,aux!$A$1:$C$260,3,FALSE)</f>
        <v>0</v>
      </c>
      <c r="BG349" s="66" t="str">
        <f t="shared" si="228"/>
        <v xml:space="preserve">represented by  Egon Kager, </v>
      </c>
      <c r="BH349" s="66" t="str">
        <f t="shared" si="247"/>
        <v xml:space="preserve">representado por Egon Kager, </v>
      </c>
      <c r="BI349" s="66">
        <v>1</v>
      </c>
      <c r="BJ349" s="106"/>
      <c r="BK349" s="106"/>
      <c r="BL349" s="106"/>
      <c r="BM349" s="106"/>
      <c r="BN349" s="66" t="str">
        <f t="shared" si="244"/>
        <v/>
      </c>
      <c r="BO349" s="66" t="str">
        <f t="shared" si="239"/>
        <v/>
      </c>
      <c r="BP349" s="216" t="str">
        <f>VLOOKUP(X349,aux!$G$1:$I$22,3,FALSE)</f>
        <v>cero coma siete cinco</v>
      </c>
      <c r="BQ349" s="66" t="str">
        <f t="shared" si="249"/>
        <v>Por</v>
      </c>
      <c r="BR349" s="66" t="str">
        <f>VLOOKUP(C349,aux!$D$1:$E$307,2,FALSE)</f>
        <v>Italia</v>
      </c>
      <c r="BS349" s="66" t="str">
        <f t="shared" si="250"/>
        <v>Ciento</v>
      </c>
      <c r="BT349" s="66" t="str">
        <f t="shared" si="251"/>
        <v>Ciento</v>
      </c>
      <c r="BU349" s="66" t="str">
        <f t="shared" si="252"/>
        <v>Cincuenta</v>
      </c>
      <c r="BV349" s="137" t="s">
        <v>2233</v>
      </c>
      <c r="BW349" s="137" t="s">
        <v>2233</v>
      </c>
      <c r="BX349" s="325">
        <v>43061</v>
      </c>
      <c r="BY349" s="149">
        <v>806809604262</v>
      </c>
      <c r="BZ349" s="319">
        <v>43066</v>
      </c>
      <c r="CA349" s="1112" t="s">
        <v>2233</v>
      </c>
      <c r="CB349" s="612">
        <v>43059</v>
      </c>
      <c r="CC349" s="612">
        <v>43066</v>
      </c>
      <c r="CD349" s="434">
        <v>0.77083333333333337</v>
      </c>
      <c r="CE349" s="612">
        <v>43066</v>
      </c>
      <c r="CF349" s="434">
        <v>0.77083333333333337</v>
      </c>
      <c r="CG349" s="342">
        <v>43076</v>
      </c>
      <c r="CH349" s="497"/>
      <c r="CI349" s="155"/>
      <c r="CJ349" s="106"/>
      <c r="CK349" s="106"/>
      <c r="CL349" s="102" t="str">
        <f t="shared" si="229"/>
        <v>KAGER SAS DI EGON KAGER &amp; C_ IT_00618130215_DOT_EN_2sig</v>
      </c>
      <c r="CM349" s="102" t="str">
        <f t="shared" si="230"/>
        <v>KAGER SAS DI EGON KAGER &amp; C_IT_00618130215_CPA_EN_2sig</v>
      </c>
      <c r="CN349" s="102" t="str">
        <f t="shared" si="231"/>
        <v>KAGER SAS DI EGON KAGER &amp; C_ IT_00618130215_DOT_EN_2sig_stamped</v>
      </c>
      <c r="CO349" s="102" t="str">
        <f t="shared" si="232"/>
        <v>KAGER SAS DI EGON KAGER &amp; C_IT_00618130215_DOT_EN_o</v>
      </c>
      <c r="CP349" s="102" t="str">
        <f t="shared" si="233"/>
        <v>KAGER SAS DI EGON KAGER &amp; C_IT_00618130215_DOT_EN_o_stamped</v>
      </c>
      <c r="CQ349" s="102" t="str">
        <f t="shared" si="234"/>
        <v>KAGER SAS DI EGON KAGER &amp; C_IT_00618130215_powers</v>
      </c>
      <c r="CR349" s="106"/>
      <c r="CS349" s="106"/>
      <c r="CT349" s="106"/>
      <c r="CU349" s="148">
        <f t="shared" si="217"/>
        <v>0</v>
      </c>
      <c r="CV349" s="106"/>
      <c r="CW349" s="106"/>
      <c r="CX349" s="152" t="s">
        <v>2233</v>
      </c>
      <c r="CY349" s="158" t="s">
        <v>2233</v>
      </c>
      <c r="CZ349" s="158" t="s">
        <v>2233</v>
      </c>
      <c r="DA349" s="318" t="s">
        <v>2233</v>
      </c>
      <c r="DB349" s="318" t="s">
        <v>2233</v>
      </c>
      <c r="DC349" s="158" t="s">
        <v>2233</v>
      </c>
      <c r="DD349" s="158" t="s">
        <v>2233</v>
      </c>
      <c r="DE349" s="318" t="s">
        <v>2233</v>
      </c>
      <c r="DF349" s="318" t="s">
        <v>2233</v>
      </c>
      <c r="DG349" s="96" t="s">
        <v>2233</v>
      </c>
      <c r="DH349" s="96" t="s">
        <v>2233</v>
      </c>
      <c r="DI349" s="96" t="s">
        <v>2233</v>
      </c>
      <c r="DJ349" s="318" t="s">
        <v>2233</v>
      </c>
      <c r="DK349" s="318"/>
      <c r="DL349" s="96" t="s">
        <v>2233</v>
      </c>
      <c r="DM349" s="318" t="s">
        <v>2233</v>
      </c>
      <c r="DN349" s="158" t="s">
        <v>2233</v>
      </c>
      <c r="DO349" s="318" t="s">
        <v>2233</v>
      </c>
      <c r="DP349" s="465" t="s">
        <v>2233</v>
      </c>
      <c r="DQ349" s="940"/>
      <c r="DR349" s="342" t="s">
        <v>49</v>
      </c>
      <c r="DS349" s="125"/>
      <c r="DT349" s="125" t="s">
        <v>49</v>
      </c>
      <c r="DU349" s="106"/>
      <c r="DV349" s="106"/>
      <c r="DW349" s="106"/>
      <c r="DX349" s="106"/>
      <c r="DY349" s="106"/>
      <c r="DZ349" s="106"/>
      <c r="EA349" s="359" t="str">
        <f t="shared" si="235"/>
        <v>315</v>
      </c>
      <c r="EB349" s="359">
        <v>315</v>
      </c>
      <c r="EC349" s="125"/>
      <c r="ED349" s="125"/>
      <c r="EE349" s="125"/>
      <c r="EF349" s="186"/>
      <c r="EG349" s="186"/>
      <c r="EH349" s="186"/>
      <c r="EI349" s="186"/>
      <c r="EJ349" s="186"/>
      <c r="EK349" s="186"/>
      <c r="EL349" s="186"/>
      <c r="EM349" s="173"/>
      <c r="EN349" s="186"/>
      <c r="EO349" s="186"/>
      <c r="EP349" s="724"/>
      <c r="EQ349" s="382" t="s">
        <v>6090</v>
      </c>
      <c r="ER349" s="382" t="s">
        <v>6110</v>
      </c>
      <c r="ES349" s="382"/>
      <c r="ET349" s="108"/>
      <c r="EU349" s="182" t="str">
        <f t="shared" si="236"/>
        <v>KAGER SAS DI EGON KAGER &amp; C., IT_00618130215_sinv.pdf</v>
      </c>
    </row>
    <row r="350" spans="1:172" ht="108">
      <c r="A350" s="1034" t="s">
        <v>4052</v>
      </c>
      <c r="B350" s="694" t="s">
        <v>4881</v>
      </c>
      <c r="C350" s="338" t="s">
        <v>898</v>
      </c>
      <c r="D350" s="182" t="s">
        <v>4053</v>
      </c>
      <c r="E350" s="186" t="s">
        <v>4054</v>
      </c>
      <c r="F350" s="182" t="s">
        <v>5472</v>
      </c>
      <c r="G350" s="182"/>
      <c r="H350" s="182"/>
      <c r="I350" s="182" t="s">
        <v>4055</v>
      </c>
      <c r="J350" s="191" t="s">
        <v>4221</v>
      </c>
      <c r="K350" s="182"/>
      <c r="L350" s="571" t="s">
        <v>4056</v>
      </c>
      <c r="M350" s="199"/>
      <c r="N350" s="847"/>
      <c r="O350" s="191"/>
      <c r="P350" s="519">
        <v>6</v>
      </c>
      <c r="Q350" s="539">
        <v>100</v>
      </c>
      <c r="R350" s="540">
        <v>0</v>
      </c>
      <c r="S350" s="338"/>
      <c r="T350" s="54"/>
      <c r="U350" s="54"/>
      <c r="V350" s="338">
        <v>0</v>
      </c>
      <c r="W350" s="338">
        <v>0</v>
      </c>
      <c r="X350" s="919">
        <v>0.72</v>
      </c>
      <c r="Y350" s="338">
        <v>0</v>
      </c>
      <c r="Z350" s="54"/>
      <c r="AA350" s="54"/>
      <c r="AB350" s="188" t="s">
        <v>4402</v>
      </c>
      <c r="AC350" s="13" t="s">
        <v>898</v>
      </c>
      <c r="AD350" s="811" t="s">
        <v>5691</v>
      </c>
      <c r="AE350" s="723">
        <v>43082</v>
      </c>
      <c r="AG350" s="419"/>
      <c r="AH350" s="927" t="s">
        <v>896</v>
      </c>
      <c r="AI350" s="63" t="s">
        <v>5763</v>
      </c>
      <c r="AJ350" s="63" t="str">
        <f t="shared" si="245"/>
        <v>NO</v>
      </c>
      <c r="AK350" s="64" t="str">
        <f>VLOOKUP(X350,aux!$G$1:$I$22,2,FALSE)</f>
        <v>zero point seven two</v>
      </c>
      <c r="AL350" s="64" t="str">
        <f>VLOOKUP(X350,aux!$G$1:$J$22,4,FALSE)</f>
        <v>null komma sieben zwei</v>
      </c>
      <c r="AM350" s="214">
        <f t="shared" si="218"/>
        <v>72</v>
      </c>
      <c r="AN350" s="214" t="str">
        <f>IF(INT(AM350)=AM350,EnglishNumber(AM350), _xlfn.CONCAT(EnglishNumber(INT(AM350)), " point ", EnglishNumber(ROUND(INT((AM350 - INT(AM350)) * 10),  0)), " ", EnglishNumber(ROUND((AM350 - INT(AM350))*100 - (INT((AM350-INT(AM350))*10)*10), 0))))</f>
        <v>seventy-two</v>
      </c>
      <c r="AO350" s="214" t="str">
        <f>IF(INT(AM350)=AM350,FctZahl_In_Worten(AM350), _xlfn.CONCAT(FctZahl_In_Worten(INT(AM350)), " komma ", FctZahl_In_Worten(ROUND(INT((AM350 - INT(AM350)) * 10),  0)), " ", FctZahl_In_Worten(ROUND((AM350 - INT(AM350))*100 - (INT((AM350-INT(AM350))*10)*10), 0))))</f>
        <v>zweiundsiebzig</v>
      </c>
      <c r="AP350" s="64" t="str">
        <f>EnglishNumber(Q350)</f>
        <v>one hundred</v>
      </c>
      <c r="AQ350" s="64" t="str">
        <f>FctZahl_In_Worten(Q350)</f>
        <v>einhundert</v>
      </c>
      <c r="AR350" s="64" t="str">
        <f>FctZahl_In_Worten(R350)</f>
        <v>null</v>
      </c>
      <c r="AS350" s="64" t="str">
        <f>EnglishNumber(V350)</f>
        <v>zero</v>
      </c>
      <c r="AT350" s="64" t="str">
        <f>EnglishNumber(W350)</f>
        <v>zero</v>
      </c>
      <c r="AU350" s="64" t="str">
        <f t="shared" si="219"/>
        <v>For</v>
      </c>
      <c r="AV350" s="49" t="str">
        <f t="shared" si="246"/>
        <v>Ralph Ahmerkamp, Geschäftsführer ihrer Komplementärin, die Karl Ahmerkamp Everswinkel-Beteiligungsgesellschaft mbH</v>
      </c>
      <c r="AW350" s="65" t="str">
        <f t="shared" si="220"/>
        <v>DE_812228669_CPA_EN</v>
      </c>
      <c r="AX350" s="65" t="str">
        <f t="shared" si="221"/>
        <v>DE_812228669_DoT_EN</v>
      </c>
      <c r="AY350" s="65" t="str">
        <f t="shared" si="222"/>
        <v>DE_812228669_Dis_EN</v>
      </c>
      <c r="AZ350" s="65" t="str">
        <f t="shared" si="223"/>
        <v>DE_812228669_CPA_DE</v>
      </c>
      <c r="BA350" s="65" t="str">
        <f t="shared" si="224"/>
        <v>DE_812228669_DoT_DE</v>
      </c>
      <c r="BB350" s="65" t="str">
        <f t="shared" si="225"/>
        <v>DE_812228669_CPA_ES</v>
      </c>
      <c r="BC350" s="215" t="str">
        <f t="shared" si="226"/>
        <v>DE_812228669_DoT_ES</v>
      </c>
      <c r="BD350" s="65" t="str">
        <f t="shared" si="227"/>
        <v>Karl Ahmerkamp Everswinkel GmbH &amp; Co KG</v>
      </c>
      <c r="BE350" s="64" t="str">
        <f>VLOOKUP(C350,aux!$A$1:$B$260,2,FALSE)</f>
        <v>Germany</v>
      </c>
      <c r="BF350" s="64" t="str">
        <f>VLOOKUP(C350,aux!$A$1:$C$260,3,FALSE)</f>
        <v>Deutschland</v>
      </c>
      <c r="BG350" s="66" t="str">
        <f t="shared" si="228"/>
        <v>represented by  Ralph Ahmerkamp, Geschäftsführer ihrer Komplementärin, die Karl Ahmerkamp Everswinkel-Beteiligungsgesellschaft mbH</v>
      </c>
      <c r="BH350" s="66" t="str">
        <f t="shared" si="247"/>
        <v>representado por Ralph Ahmerkamp, Geschäftsführer ihrer Komplementärin, die Karl Ahmerkamp Everswinkel-Beteiligungsgesellschaft mbH</v>
      </c>
      <c r="BI350" s="119">
        <f>COUNTA(F350,G350)</f>
        <v>1</v>
      </c>
      <c r="BJ350" s="119" t="str">
        <f t="shared" ref="BJ350:BJ387" si="254">IF(H350="","","and its")</f>
        <v/>
      </c>
      <c r="BK350" s="119" t="str">
        <f t="shared" ref="BK350:BK387" si="255">IF(I350="","","and its")</f>
        <v>and its</v>
      </c>
      <c r="BL350" s="66" t="str">
        <f t="shared" ref="BL350:BL387" si="256">IF(H350="","","und")</f>
        <v/>
      </c>
      <c r="BM350" s="66" t="str">
        <f t="shared" ref="BM350:BM387" si="257">IF(I350="","","und")</f>
        <v>und</v>
      </c>
      <c r="BN350" s="66" t="str">
        <f t="shared" si="244"/>
        <v/>
      </c>
      <c r="BO350" s="66" t="str">
        <f t="shared" si="239"/>
        <v>y su</v>
      </c>
      <c r="BP350" s="216" t="str">
        <f>VLOOKUP(X350,aux!$G$1:$I$22,3,FALSE)</f>
        <v>cero coma siete dos</v>
      </c>
      <c r="BQ350" s="66" t="str">
        <f t="shared" si="249"/>
        <v>Por</v>
      </c>
      <c r="BR350" s="66" t="str">
        <f>VLOOKUP(C350,aux!$D$1:$E$307,2,FALSE)</f>
        <v>Alemania</v>
      </c>
      <c r="BS350" s="66" t="str">
        <f t="shared" si="250"/>
        <v>Ciento</v>
      </c>
      <c r="BT350" s="66" t="str">
        <f t="shared" si="251"/>
        <v>Cero</v>
      </c>
      <c r="BU350" s="66" t="str">
        <f t="shared" si="252"/>
        <v>Cero</v>
      </c>
      <c r="BV350" s="137"/>
      <c r="BW350" s="51"/>
      <c r="BX350" s="315"/>
      <c r="BY350" s="148"/>
      <c r="BZ350" s="315"/>
      <c r="CA350" s="1112"/>
      <c r="CB350" s="805">
        <v>43059</v>
      </c>
      <c r="CC350" s="805">
        <v>43068</v>
      </c>
      <c r="CD350" s="806"/>
      <c r="CE350" s="805">
        <v>43068</v>
      </c>
      <c r="CF350" s="806"/>
      <c r="CG350" s="805">
        <v>43076</v>
      </c>
      <c r="CH350" s="497"/>
      <c r="CI350" s="155"/>
      <c r="CJ350" s="54"/>
      <c r="CK350" s="54"/>
      <c r="CL350" s="102" t="str">
        <f t="shared" si="229"/>
        <v>Karl Ahmerkamp Everswinkel GmbH &amp; Co KG_ DE_812228669_DOT_DE_2sig</v>
      </c>
      <c r="CM350" s="102" t="str">
        <f t="shared" si="230"/>
        <v>Karl Ahmerkamp Everswinkel GmbH &amp; Co KG_DE_812228669_CPA_DE_2sig</v>
      </c>
      <c r="CN350" s="102" t="str">
        <f t="shared" si="231"/>
        <v>Karl Ahmerkamp Everswinkel GmbH &amp; Co KG_ DE_812228669_DOT_DE_2sig_stamped</v>
      </c>
      <c r="CO350" s="102" t="str">
        <f t="shared" si="232"/>
        <v>Karl Ahmerkamp Everswinkel GmbH &amp; Co KG_DE_812228669_DOT_DE_o</v>
      </c>
      <c r="CP350" s="102" t="str">
        <f t="shared" si="233"/>
        <v>Karl Ahmerkamp Everswinkel GmbH &amp; Co KG_DE_812228669_DOT_DE_o_stamped</v>
      </c>
      <c r="CQ350" s="102" t="str">
        <f t="shared" si="234"/>
        <v>Karl Ahmerkamp Everswinkel GmbH &amp; Co KG_DE_812228669_powers</v>
      </c>
      <c r="CR350" s="54"/>
      <c r="CS350" s="54"/>
      <c r="CT350" s="54"/>
      <c r="CU350" s="148">
        <f t="shared" si="217"/>
        <v>0</v>
      </c>
      <c r="CV350" s="54"/>
      <c r="CW350" s="54"/>
      <c r="CX350" s="124"/>
      <c r="CY350" s="160"/>
      <c r="CZ350" s="160"/>
      <c r="DA350" s="321"/>
      <c r="DB350" s="321"/>
      <c r="DC350" s="160"/>
      <c r="DD350" s="160"/>
      <c r="DE350" s="321"/>
      <c r="DF350" s="321"/>
      <c r="DG350" s="54"/>
      <c r="DH350" s="54"/>
      <c r="DI350" s="54"/>
      <c r="DJ350" s="321"/>
      <c r="DK350" s="321"/>
      <c r="DL350" s="54"/>
      <c r="DM350" s="321"/>
      <c r="DN350" s="160"/>
      <c r="DO350" s="321"/>
      <c r="DP350" s="963"/>
      <c r="DQ350" s="902"/>
      <c r="DR350" s="503"/>
      <c r="DS350" s="521"/>
      <c r="DT350" s="88"/>
      <c r="DU350" s="168"/>
      <c r="DV350" s="168"/>
      <c r="DW350" s="168"/>
      <c r="DX350" s="168"/>
      <c r="DY350" s="168"/>
      <c r="DZ350" s="168"/>
      <c r="EA350" s="359" t="str">
        <f t="shared" si="235"/>
        <v>316</v>
      </c>
      <c r="EB350" s="359">
        <v>316</v>
      </c>
      <c r="EC350" s="88"/>
      <c r="ED350" s="88"/>
      <c r="EE350" s="88"/>
      <c r="EF350" s="186" t="s">
        <v>4264</v>
      </c>
      <c r="EG350" s="186" t="s">
        <v>4052</v>
      </c>
      <c r="EH350" s="186" t="s">
        <v>5168</v>
      </c>
      <c r="EI350" s="186" t="s">
        <v>5169</v>
      </c>
      <c r="EJ350" s="186">
        <v>9</v>
      </c>
      <c r="EK350" s="186">
        <v>0</v>
      </c>
      <c r="EL350" s="186" t="s">
        <v>5170</v>
      </c>
      <c r="EM350" s="173">
        <v>48351</v>
      </c>
      <c r="EN350" s="173">
        <v>0</v>
      </c>
      <c r="EO350" s="173">
        <v>0</v>
      </c>
      <c r="EP350" s="950">
        <v>0</v>
      </c>
      <c r="EQ350" s="412" t="s">
        <v>6095</v>
      </c>
      <c r="ER350" s="412" t="s">
        <v>6114</v>
      </c>
      <c r="ES350" s="412"/>
      <c r="ET350" s="108"/>
      <c r="EU350" s="182" t="str">
        <f t="shared" si="236"/>
        <v>Karl Ahmerkamp Everswinkel GmbH &amp; Co. KG, DE_812228669_sinv.pdf</v>
      </c>
    </row>
    <row r="351" spans="1:172" ht="108">
      <c r="A351" s="1034" t="s">
        <v>4057</v>
      </c>
      <c r="B351" s="694" t="s">
        <v>4882</v>
      </c>
      <c r="C351" s="338" t="s">
        <v>898</v>
      </c>
      <c r="D351" s="182" t="s">
        <v>4058</v>
      </c>
      <c r="E351" s="186" t="s">
        <v>4054</v>
      </c>
      <c r="F351" s="182" t="s">
        <v>5473</v>
      </c>
      <c r="G351" s="182"/>
      <c r="H351" s="182"/>
      <c r="I351" s="182" t="s">
        <v>4055</v>
      </c>
      <c r="J351" s="191" t="s">
        <v>4222</v>
      </c>
      <c r="K351" s="182"/>
      <c r="L351" s="571" t="s">
        <v>4056</v>
      </c>
      <c r="M351" s="199"/>
      <c r="N351" s="847"/>
      <c r="O351" s="191"/>
      <c r="P351" s="519">
        <v>1</v>
      </c>
      <c r="Q351" s="539">
        <v>100</v>
      </c>
      <c r="R351" s="540">
        <v>0</v>
      </c>
      <c r="S351" s="338"/>
      <c r="T351" s="54"/>
      <c r="U351" s="54"/>
      <c r="V351" s="338">
        <v>0</v>
      </c>
      <c r="W351" s="338">
        <v>0</v>
      </c>
      <c r="X351" s="919">
        <v>0.72</v>
      </c>
      <c r="Y351" s="338">
        <v>0</v>
      </c>
      <c r="Z351" s="54"/>
      <c r="AA351" s="54"/>
      <c r="AB351" s="188" t="s">
        <v>4402</v>
      </c>
      <c r="AC351" s="13" t="s">
        <v>898</v>
      </c>
      <c r="AD351" s="811" t="s">
        <v>5691</v>
      </c>
      <c r="AE351" s="723">
        <v>43082</v>
      </c>
      <c r="AG351" s="419"/>
      <c r="AH351" s="927" t="s">
        <v>896</v>
      </c>
      <c r="AI351" s="63" t="s">
        <v>5763</v>
      </c>
      <c r="AJ351" s="63" t="str">
        <f t="shared" si="245"/>
        <v>NO</v>
      </c>
      <c r="AK351" s="64" t="str">
        <f>VLOOKUP(X351,aux!$G$1:$I$22,2,FALSE)</f>
        <v>zero point seven two</v>
      </c>
      <c r="AL351" s="64" t="str">
        <f>VLOOKUP(X351,aux!$G$1:$J$22,4,FALSE)</f>
        <v>null komma sieben zwei</v>
      </c>
      <c r="AM351" s="214">
        <f t="shared" si="218"/>
        <v>72</v>
      </c>
      <c r="AN351" s="214" t="str">
        <f>IF(INT(AM351)=AM351,EnglishNumber(AM351), _xlfn.CONCAT(EnglishNumber(INT(AM351)), " point ", EnglishNumber(ROUND(INT((AM351 - INT(AM351)) * 10),  0)), " ", EnglishNumber(ROUND((AM351 - INT(AM351))*100 - (INT((AM351-INT(AM351))*10)*10), 0))))</f>
        <v>seventy-two</v>
      </c>
      <c r="AO351" s="214" t="str">
        <f>IF(INT(AM351)=AM351,FctZahl_In_Worten(AM351), _xlfn.CONCAT(FctZahl_In_Worten(INT(AM351)), " komma ", FctZahl_In_Worten(ROUND(INT((AM351 - INT(AM351)) * 10),  0)), " ", FctZahl_In_Worten(ROUND((AM351 - INT(AM351))*100 - (INT((AM351-INT(AM351))*10)*10), 0))))</f>
        <v>zweiundsiebzig</v>
      </c>
      <c r="AP351" s="64" t="str">
        <f>EnglishNumber(Q351)</f>
        <v>one hundred</v>
      </c>
      <c r="AQ351" s="64" t="str">
        <f>FctZahl_In_Worten(Q351)</f>
        <v>einhundert</v>
      </c>
      <c r="AR351" s="64" t="str">
        <f>FctZahl_In_Worten(R351)</f>
        <v>null</v>
      </c>
      <c r="AS351" s="64" t="str">
        <f>EnglishNumber(V351)</f>
        <v>zero</v>
      </c>
      <c r="AT351" s="64" t="str">
        <f>EnglishNumber(W351)</f>
        <v>zero</v>
      </c>
      <c r="AU351" s="64" t="str">
        <f t="shared" si="219"/>
        <v>For</v>
      </c>
      <c r="AV351" s="49" t="str">
        <f t="shared" si="246"/>
        <v>Ralph Ahmerkamp, Geschäftsführer ihrer Komplementärin, die Karl Ahmerkamp Hannover-Beteiligungsgesellschaft mbH</v>
      </c>
      <c r="AW351" s="65" t="str">
        <f t="shared" si="220"/>
        <v>DE_266479771_CPA_EN</v>
      </c>
      <c r="AX351" s="65" t="str">
        <f t="shared" si="221"/>
        <v>DE_266479771_DoT_EN</v>
      </c>
      <c r="AY351" s="65" t="str">
        <f t="shared" si="222"/>
        <v>DE_266479771_Dis_EN</v>
      </c>
      <c r="AZ351" s="65" t="str">
        <f t="shared" si="223"/>
        <v>DE_266479771_CPA_DE</v>
      </c>
      <c r="BA351" s="65" t="str">
        <f t="shared" si="224"/>
        <v>DE_266479771_DoT_DE</v>
      </c>
      <c r="BB351" s="65" t="str">
        <f t="shared" si="225"/>
        <v>DE_266479771_CPA_ES</v>
      </c>
      <c r="BC351" s="215" t="str">
        <f t="shared" si="226"/>
        <v>DE_266479771_DoT_ES</v>
      </c>
      <c r="BD351" s="65" t="str">
        <f t="shared" si="227"/>
        <v>Karl Ahmerkamp Hannover GmbH &amp; Co KG</v>
      </c>
      <c r="BE351" s="64" t="str">
        <f>VLOOKUP(C351,aux!$A$1:$B$260,2,FALSE)</f>
        <v>Germany</v>
      </c>
      <c r="BF351" s="64" t="str">
        <f>VLOOKUP(C351,aux!$A$1:$C$260,3,FALSE)</f>
        <v>Deutschland</v>
      </c>
      <c r="BG351" s="66" t="str">
        <f t="shared" si="228"/>
        <v>represented by  Ralph Ahmerkamp, Geschäftsführer ihrer Komplementärin, die Karl Ahmerkamp Hannover-Beteiligungsgesellschaft mbH</v>
      </c>
      <c r="BH351" s="66" t="str">
        <f t="shared" si="247"/>
        <v>representado por Ralph Ahmerkamp, Geschäftsführer ihrer Komplementärin, die Karl Ahmerkamp Hannover-Beteiligungsgesellschaft mbH</v>
      </c>
      <c r="BI351" s="119">
        <f>COUNTA(F351,G351)</f>
        <v>1</v>
      </c>
      <c r="BJ351" s="119" t="str">
        <f t="shared" si="254"/>
        <v/>
      </c>
      <c r="BK351" s="119" t="str">
        <f t="shared" si="255"/>
        <v>and its</v>
      </c>
      <c r="BL351" s="66" t="str">
        <f t="shared" si="256"/>
        <v/>
      </c>
      <c r="BM351" s="66" t="str">
        <f t="shared" si="257"/>
        <v>und</v>
      </c>
      <c r="BN351" s="66" t="str">
        <f t="shared" si="244"/>
        <v/>
      </c>
      <c r="BO351" s="66" t="str">
        <f t="shared" si="239"/>
        <v>y su</v>
      </c>
      <c r="BP351" s="216" t="str">
        <f>VLOOKUP(X351,aux!$G$1:$I$22,3,FALSE)</f>
        <v>cero coma siete dos</v>
      </c>
      <c r="BQ351" s="66" t="str">
        <f t="shared" si="249"/>
        <v>Por</v>
      </c>
      <c r="BR351" s="66" t="str">
        <f>VLOOKUP(C351,aux!$D$1:$E$307,2,FALSE)</f>
        <v>Alemania</v>
      </c>
      <c r="BS351" s="66" t="str">
        <f t="shared" si="250"/>
        <v>Ciento</v>
      </c>
      <c r="BT351" s="66" t="str">
        <f t="shared" si="251"/>
        <v>Cero</v>
      </c>
      <c r="BU351" s="66" t="str">
        <f t="shared" si="252"/>
        <v>Cero</v>
      </c>
      <c r="BV351" s="137"/>
      <c r="BW351" s="51"/>
      <c r="BX351" s="315"/>
      <c r="BY351" s="148"/>
      <c r="BZ351" s="315"/>
      <c r="CA351" s="1112"/>
      <c r="CB351" s="805">
        <v>43059</v>
      </c>
      <c r="CC351" s="805">
        <v>43068</v>
      </c>
      <c r="CD351" s="806"/>
      <c r="CE351" s="805">
        <v>43068</v>
      </c>
      <c r="CF351" s="806"/>
      <c r="CG351" s="805">
        <v>43076</v>
      </c>
      <c r="CH351" s="497"/>
      <c r="CI351" s="155"/>
      <c r="CJ351" s="54"/>
      <c r="CK351" s="54"/>
      <c r="CL351" s="102" t="str">
        <f t="shared" si="229"/>
        <v>Karl Ahmerkamp Hannover GmbH &amp; Co KG_ DE_266479771_DOT_DE_2sig</v>
      </c>
      <c r="CM351" s="102" t="str">
        <f t="shared" si="230"/>
        <v>Karl Ahmerkamp Hannover GmbH &amp; Co KG_DE_266479771_CPA_DE_2sig</v>
      </c>
      <c r="CN351" s="102" t="str">
        <f t="shared" si="231"/>
        <v>Karl Ahmerkamp Hannover GmbH &amp; Co KG_ DE_266479771_DOT_DE_2sig_stamped</v>
      </c>
      <c r="CO351" s="102" t="str">
        <f t="shared" si="232"/>
        <v>Karl Ahmerkamp Hannover GmbH &amp; Co KG_DE_266479771_DOT_DE_o</v>
      </c>
      <c r="CP351" s="102" t="str">
        <f t="shared" si="233"/>
        <v>Karl Ahmerkamp Hannover GmbH &amp; Co KG_DE_266479771_DOT_DE_o_stamped</v>
      </c>
      <c r="CQ351" s="102" t="str">
        <f t="shared" si="234"/>
        <v>Karl Ahmerkamp Hannover GmbH &amp; Co KG_DE_266479771_powers</v>
      </c>
      <c r="CR351" s="54"/>
      <c r="CS351" s="54"/>
      <c r="CT351" s="54"/>
      <c r="CU351" s="148">
        <f t="shared" si="217"/>
        <v>0</v>
      </c>
      <c r="CV351" s="54"/>
      <c r="CW351" s="54"/>
      <c r="CX351" s="124"/>
      <c r="CY351" s="160"/>
      <c r="CZ351" s="160"/>
      <c r="DA351" s="321"/>
      <c r="DB351" s="321"/>
      <c r="DC351" s="160"/>
      <c r="DD351" s="160"/>
      <c r="DE351" s="321"/>
      <c r="DF351" s="321"/>
      <c r="DG351" s="54"/>
      <c r="DH351" s="54"/>
      <c r="DI351" s="54"/>
      <c r="DJ351" s="321"/>
      <c r="DK351" s="321"/>
      <c r="DL351" s="54"/>
      <c r="DM351" s="321"/>
      <c r="DN351" s="160"/>
      <c r="DO351" s="321"/>
      <c r="DP351" s="963"/>
      <c r="DQ351" s="902"/>
      <c r="DR351" s="503"/>
      <c r="DS351" s="521"/>
      <c r="DT351" s="88"/>
      <c r="DU351" s="168"/>
      <c r="DV351" s="168"/>
      <c r="DW351" s="168"/>
      <c r="DX351" s="168"/>
      <c r="DY351" s="168"/>
      <c r="DZ351" s="168"/>
      <c r="EA351" s="359" t="str">
        <f t="shared" si="235"/>
        <v>317</v>
      </c>
      <c r="EB351" s="359">
        <v>317</v>
      </c>
      <c r="EC351" s="88"/>
      <c r="ED351" s="88"/>
      <c r="EE351" s="88"/>
      <c r="EF351" s="186" t="s">
        <v>4264</v>
      </c>
      <c r="EG351" s="186" t="s">
        <v>4057</v>
      </c>
      <c r="EH351" s="186" t="s">
        <v>5168</v>
      </c>
      <c r="EI351" s="186" t="s">
        <v>5171</v>
      </c>
      <c r="EJ351" s="186">
        <v>32</v>
      </c>
      <c r="EK351" s="186">
        <v>0</v>
      </c>
      <c r="EL351" s="186" t="s">
        <v>5087</v>
      </c>
      <c r="EM351" s="173">
        <v>30851</v>
      </c>
      <c r="EN351" s="173">
        <v>0</v>
      </c>
      <c r="EO351" s="173">
        <v>0</v>
      </c>
      <c r="EP351" s="498">
        <v>0</v>
      </c>
      <c r="EQ351" s="412" t="s">
        <v>6095</v>
      </c>
      <c r="ER351" s="412" t="s">
        <v>6114</v>
      </c>
      <c r="ES351" s="412"/>
      <c r="ET351" s="108"/>
      <c r="EU351" s="182" t="str">
        <f t="shared" si="236"/>
        <v>Karl Ahmerkamp Hannover GmbH &amp; Co. KG, DE_266479771_sinv.pdf</v>
      </c>
      <c r="EV351" s="169"/>
      <c r="EW351" s="169"/>
      <c r="EX351" s="169"/>
      <c r="EY351" s="169"/>
      <c r="EZ351" s="169"/>
      <c r="FA351" s="169"/>
      <c r="FB351" s="169"/>
      <c r="FC351" s="169"/>
      <c r="FD351" s="169"/>
      <c r="FE351" s="169"/>
      <c r="FF351" s="169"/>
      <c r="FG351" s="169"/>
      <c r="FH351" s="169"/>
      <c r="FI351" s="169"/>
      <c r="FJ351" s="169"/>
      <c r="FK351" s="169"/>
      <c r="FL351" s="169"/>
      <c r="FM351" s="169"/>
      <c r="FN351" s="169"/>
      <c r="FO351" s="169"/>
      <c r="FP351" s="169"/>
    </row>
    <row r="352" spans="1:172" ht="108">
      <c r="A352" s="1034" t="s">
        <v>4059</v>
      </c>
      <c r="B352" s="501" t="s">
        <v>4883</v>
      </c>
      <c r="C352" s="338" t="s">
        <v>898</v>
      </c>
      <c r="D352" s="182" t="s">
        <v>4060</v>
      </c>
      <c r="E352" s="186" t="s">
        <v>4054</v>
      </c>
      <c r="F352" s="182" t="s">
        <v>5474</v>
      </c>
      <c r="G352" s="182"/>
      <c r="H352" s="182"/>
      <c r="I352" s="182" t="s">
        <v>4055</v>
      </c>
      <c r="J352" s="191" t="s">
        <v>4223</v>
      </c>
      <c r="K352" s="182"/>
      <c r="L352" s="571" t="s">
        <v>4056</v>
      </c>
      <c r="M352" s="199"/>
      <c r="N352" s="847"/>
      <c r="O352" s="191"/>
      <c r="P352" s="519">
        <v>6</v>
      </c>
      <c r="Q352" s="539">
        <v>100</v>
      </c>
      <c r="R352" s="540">
        <v>0</v>
      </c>
      <c r="S352" s="338"/>
      <c r="T352" s="54"/>
      <c r="U352" s="54"/>
      <c r="V352" s="338">
        <v>0</v>
      </c>
      <c r="W352" s="338">
        <v>0</v>
      </c>
      <c r="X352" s="919">
        <v>0.72</v>
      </c>
      <c r="Y352" s="338">
        <v>0</v>
      </c>
      <c r="Z352" s="54"/>
      <c r="AA352" s="54"/>
      <c r="AB352" s="188" t="s">
        <v>4402</v>
      </c>
      <c r="AC352" s="13" t="s">
        <v>898</v>
      </c>
      <c r="AD352" s="811" t="s">
        <v>5691</v>
      </c>
      <c r="AE352" s="723">
        <v>43082</v>
      </c>
      <c r="AG352" s="419"/>
      <c r="AH352" s="927" t="s">
        <v>896</v>
      </c>
      <c r="AI352" s="63" t="s">
        <v>5763</v>
      </c>
      <c r="AJ352" s="63" t="str">
        <f t="shared" si="245"/>
        <v>NO</v>
      </c>
      <c r="AK352" s="64" t="str">
        <f>VLOOKUP(X352,aux!$G$1:$I$22,2,FALSE)</f>
        <v>zero point seven two</v>
      </c>
      <c r="AL352" s="64" t="str">
        <f>VLOOKUP(X352,aux!$G$1:$J$22,4,FALSE)</f>
        <v>null komma sieben zwei</v>
      </c>
      <c r="AM352" s="214">
        <f t="shared" si="218"/>
        <v>72</v>
      </c>
      <c r="AN352" s="214" t="str">
        <f>IF(INT(AM352)=AM352,EnglishNumber(AM352), _xlfn.CONCAT(EnglishNumber(INT(AM352)), " point ", EnglishNumber(ROUND(INT((AM352 - INT(AM352)) * 10),  0)), " ", EnglishNumber(ROUND((AM352 - INT(AM352))*100 - (INT((AM352-INT(AM352))*10)*10), 0))))</f>
        <v>seventy-two</v>
      </c>
      <c r="AO352" s="214" t="str">
        <f>IF(INT(AM352)=AM352,FctZahl_In_Worten(AM352), _xlfn.CONCAT(FctZahl_In_Worten(INT(AM352)), " komma ", FctZahl_In_Worten(ROUND(INT((AM352 - INT(AM352)) * 10),  0)), " ", FctZahl_In_Worten(ROUND((AM352 - INT(AM352))*100 - (INT((AM352-INT(AM352))*10)*10), 0))))</f>
        <v>zweiundsiebzig</v>
      </c>
      <c r="AP352" s="64" t="str">
        <f>EnglishNumber(Q352)</f>
        <v>one hundred</v>
      </c>
      <c r="AQ352" s="64" t="str">
        <f>FctZahl_In_Worten(Q352)</f>
        <v>einhundert</v>
      </c>
      <c r="AR352" s="64" t="str">
        <f>FctZahl_In_Worten(R352)</f>
        <v>null</v>
      </c>
      <c r="AS352" s="64" t="str">
        <f>EnglishNumber(V352)</f>
        <v>zero</v>
      </c>
      <c r="AT352" s="64" t="str">
        <f>EnglishNumber(W352)</f>
        <v>zero</v>
      </c>
      <c r="AU352" s="64" t="str">
        <f t="shared" si="219"/>
        <v>For</v>
      </c>
      <c r="AV352" s="49" t="str">
        <f t="shared" si="246"/>
        <v>Ralph Ahmerkamp, Geschäftsführer ihrer Komplementärin, die Karl Ahmerkamp Leipzig-Beteiligungsgesellschaft mbH</v>
      </c>
      <c r="AW352" s="65" t="str">
        <f t="shared" si="220"/>
        <v>DE_141512227_CPA_EN</v>
      </c>
      <c r="AX352" s="65" t="str">
        <f t="shared" si="221"/>
        <v>DE_141512227_DoT_EN</v>
      </c>
      <c r="AY352" s="65" t="str">
        <f t="shared" si="222"/>
        <v>DE_141512227_Dis_EN</v>
      </c>
      <c r="AZ352" s="65" t="str">
        <f t="shared" si="223"/>
        <v>DE_141512227_CPA_DE</v>
      </c>
      <c r="BA352" s="65" t="str">
        <f t="shared" si="224"/>
        <v>DE_141512227_DoT_DE</v>
      </c>
      <c r="BB352" s="65" t="str">
        <f t="shared" si="225"/>
        <v>DE_141512227_CPA_ES</v>
      </c>
      <c r="BC352" s="215" t="str">
        <f t="shared" si="226"/>
        <v>DE_141512227_DoT_ES</v>
      </c>
      <c r="BD352" s="65" t="str">
        <f t="shared" si="227"/>
        <v>Karl Ahmerkamp Leipzig GmbH &amp; Co KG</v>
      </c>
      <c r="BE352" s="64" t="str">
        <f>VLOOKUP(C352,aux!$A$1:$B$260,2,FALSE)</f>
        <v>Germany</v>
      </c>
      <c r="BF352" s="64" t="str">
        <f>VLOOKUP(C352,aux!$A$1:$C$260,3,FALSE)</f>
        <v>Deutschland</v>
      </c>
      <c r="BG352" s="66" t="str">
        <f t="shared" si="228"/>
        <v>represented by  Ralph Ahmerkamp, Geschäftsführer ihrer Komplementärin, die Karl Ahmerkamp Leipzig-Beteiligungsgesellschaft mbH</v>
      </c>
      <c r="BH352" s="66" t="str">
        <f t="shared" si="247"/>
        <v>representado por Ralph Ahmerkamp, Geschäftsführer ihrer Komplementärin, die Karl Ahmerkamp Leipzig-Beteiligungsgesellschaft mbH</v>
      </c>
      <c r="BI352" s="119">
        <f>COUNTA(F352,G352)</f>
        <v>1</v>
      </c>
      <c r="BJ352" s="119" t="str">
        <f t="shared" si="254"/>
        <v/>
      </c>
      <c r="BK352" s="119" t="str">
        <f t="shared" si="255"/>
        <v>and its</v>
      </c>
      <c r="BL352" s="66" t="str">
        <f t="shared" si="256"/>
        <v/>
      </c>
      <c r="BM352" s="66" t="str">
        <f t="shared" si="257"/>
        <v>und</v>
      </c>
      <c r="BN352" s="66" t="str">
        <f t="shared" si="244"/>
        <v/>
      </c>
      <c r="BO352" s="66" t="str">
        <f t="shared" si="239"/>
        <v>y su</v>
      </c>
      <c r="BP352" s="216" t="str">
        <f>VLOOKUP(X352,aux!$G$1:$I$22,3,FALSE)</f>
        <v>cero coma siete dos</v>
      </c>
      <c r="BQ352" s="66" t="str">
        <f t="shared" si="249"/>
        <v>Por</v>
      </c>
      <c r="BR352" s="66" t="str">
        <f>VLOOKUP(C352,aux!$D$1:$E$307,2,FALSE)</f>
        <v>Alemania</v>
      </c>
      <c r="BS352" s="66" t="str">
        <f t="shared" si="250"/>
        <v>Ciento</v>
      </c>
      <c r="BT352" s="66" t="str">
        <f t="shared" si="251"/>
        <v>Cero</v>
      </c>
      <c r="BU352" s="66" t="str">
        <f t="shared" si="252"/>
        <v>Cero</v>
      </c>
      <c r="BV352" s="137"/>
      <c r="BW352" s="51"/>
      <c r="BX352" s="315"/>
      <c r="BY352" s="148"/>
      <c r="BZ352" s="315"/>
      <c r="CA352" s="1112"/>
      <c r="CB352" s="805">
        <v>43059</v>
      </c>
      <c r="CC352" s="805">
        <v>43068</v>
      </c>
      <c r="CD352" s="806"/>
      <c r="CE352" s="805">
        <v>43068</v>
      </c>
      <c r="CF352" s="806"/>
      <c r="CG352" s="805">
        <v>43076</v>
      </c>
      <c r="CH352" s="497"/>
      <c r="CI352" s="155"/>
      <c r="CJ352" s="54"/>
      <c r="CK352" s="54"/>
      <c r="CL352" s="102" t="str">
        <f t="shared" si="229"/>
        <v>Karl Ahmerkamp Leipzig GmbH &amp; Co KG_ DE_141512227_DOT_DE_2sig</v>
      </c>
      <c r="CM352" s="102" t="str">
        <f t="shared" si="230"/>
        <v>Karl Ahmerkamp Leipzig GmbH &amp; Co KG_DE_141512227_CPA_DE_2sig</v>
      </c>
      <c r="CN352" s="102" t="str">
        <f t="shared" si="231"/>
        <v>Karl Ahmerkamp Leipzig GmbH &amp; Co KG_ DE_141512227_DOT_DE_2sig_stamped</v>
      </c>
      <c r="CO352" s="102" t="str">
        <f t="shared" si="232"/>
        <v>Karl Ahmerkamp Leipzig GmbH &amp; Co KG_DE_141512227_DOT_DE_o</v>
      </c>
      <c r="CP352" s="102" t="str">
        <f t="shared" si="233"/>
        <v>Karl Ahmerkamp Leipzig GmbH &amp; Co KG_DE_141512227_DOT_DE_o_stamped</v>
      </c>
      <c r="CQ352" s="102" t="str">
        <f t="shared" si="234"/>
        <v>Karl Ahmerkamp Leipzig GmbH &amp; Co KG_DE_141512227_powers</v>
      </c>
      <c r="CR352" s="54"/>
      <c r="CS352" s="54"/>
      <c r="CT352" s="54"/>
      <c r="CU352" s="148">
        <f t="shared" si="217"/>
        <v>0</v>
      </c>
      <c r="CV352" s="54"/>
      <c r="CW352" s="54"/>
      <c r="CX352" s="124"/>
      <c r="CY352" s="160"/>
      <c r="CZ352" s="160"/>
      <c r="DA352" s="321"/>
      <c r="DB352" s="321"/>
      <c r="DC352" s="160"/>
      <c r="DD352" s="160"/>
      <c r="DE352" s="321"/>
      <c r="DF352" s="321"/>
      <c r="DG352" s="54"/>
      <c r="DH352" s="54"/>
      <c r="DI352" s="54"/>
      <c r="DJ352" s="321"/>
      <c r="DK352" s="321"/>
      <c r="DL352" s="54"/>
      <c r="DM352" s="321"/>
      <c r="DN352" s="160"/>
      <c r="DO352" s="321"/>
      <c r="DP352" s="963"/>
      <c r="DQ352" s="902"/>
      <c r="DR352" s="503"/>
      <c r="DS352" s="521"/>
      <c r="DT352" s="88"/>
      <c r="DU352" s="168"/>
      <c r="DV352" s="168"/>
      <c r="DW352" s="168"/>
      <c r="DX352" s="168"/>
      <c r="DY352" s="168"/>
      <c r="DZ352" s="168"/>
      <c r="EA352" s="359" t="str">
        <f t="shared" si="235"/>
        <v>318</v>
      </c>
      <c r="EB352" s="359">
        <v>318</v>
      </c>
      <c r="EC352" s="88"/>
      <c r="ED352" s="88"/>
      <c r="EE352" s="88"/>
      <c r="EF352" s="186" t="s">
        <v>4264</v>
      </c>
      <c r="EG352" s="186" t="s">
        <v>4059</v>
      </c>
      <c r="EH352" s="186" t="s">
        <v>5168</v>
      </c>
      <c r="EI352" s="186" t="s">
        <v>5175</v>
      </c>
      <c r="EJ352" s="186">
        <v>12</v>
      </c>
      <c r="EK352" s="186">
        <v>0</v>
      </c>
      <c r="EL352" s="186" t="s">
        <v>5176</v>
      </c>
      <c r="EM352" s="173" t="s">
        <v>5177</v>
      </c>
      <c r="EN352" s="173">
        <v>0</v>
      </c>
      <c r="EO352" s="173">
        <v>0</v>
      </c>
      <c r="EP352" s="498">
        <v>0</v>
      </c>
      <c r="EQ352" s="412" t="s">
        <v>6095</v>
      </c>
      <c r="ER352" s="412" t="s">
        <v>6114</v>
      </c>
      <c r="ES352" s="412"/>
      <c r="ET352" s="167"/>
      <c r="EU352" s="182" t="str">
        <f t="shared" si="236"/>
        <v>Karl Ahmerkamp Leipzig GmbH &amp; Co. KG, DE_141512227_sinv.pdf</v>
      </c>
    </row>
    <row r="353" spans="1:172" ht="108">
      <c r="A353" s="1034" t="s">
        <v>4061</v>
      </c>
      <c r="B353" s="694" t="s">
        <v>4884</v>
      </c>
      <c r="C353" s="338" t="s">
        <v>898</v>
      </c>
      <c r="D353" s="182" t="s">
        <v>4062</v>
      </c>
      <c r="E353" s="186" t="s">
        <v>4054</v>
      </c>
      <c r="F353" s="182" t="s">
        <v>5475</v>
      </c>
      <c r="G353" s="182"/>
      <c r="H353" s="182"/>
      <c r="I353" s="182" t="s">
        <v>4055</v>
      </c>
      <c r="J353" s="191" t="s">
        <v>4224</v>
      </c>
      <c r="K353" s="182"/>
      <c r="L353" s="571" t="s">
        <v>4056</v>
      </c>
      <c r="M353" s="199"/>
      <c r="N353" s="847"/>
      <c r="O353" s="191"/>
      <c r="P353" s="519">
        <v>32</v>
      </c>
      <c r="Q353" s="539">
        <v>100</v>
      </c>
      <c r="R353" s="540">
        <v>5000</v>
      </c>
      <c r="S353" s="338"/>
      <c r="T353" s="54"/>
      <c r="U353" s="54"/>
      <c r="V353" s="338">
        <v>0</v>
      </c>
      <c r="W353" s="338">
        <v>0</v>
      </c>
      <c r="X353" s="919">
        <v>0.72</v>
      </c>
      <c r="Y353" s="338">
        <v>0</v>
      </c>
      <c r="Z353" s="54"/>
      <c r="AA353" s="54"/>
      <c r="AB353" s="188" t="s">
        <v>4402</v>
      </c>
      <c r="AC353" s="13" t="s">
        <v>898</v>
      </c>
      <c r="AD353" s="811" t="s">
        <v>5691</v>
      </c>
      <c r="AE353" s="723">
        <v>43082</v>
      </c>
      <c r="AG353" s="419"/>
      <c r="AH353" s="927" t="s">
        <v>896</v>
      </c>
      <c r="AI353" s="63" t="s">
        <v>5763</v>
      </c>
      <c r="AJ353" s="63" t="str">
        <f t="shared" si="245"/>
        <v>NO</v>
      </c>
      <c r="AK353" s="64" t="str">
        <f>VLOOKUP(X353,aux!$G$1:$I$22,2,FALSE)</f>
        <v>zero point seven two</v>
      </c>
      <c r="AL353" s="64" t="str">
        <f>VLOOKUP(X353,aux!$G$1:$J$22,4,FALSE)</f>
        <v>null komma sieben zwei</v>
      </c>
      <c r="AM353" s="214">
        <f t="shared" si="218"/>
        <v>72</v>
      </c>
      <c r="AN353" s="214" t="str">
        <f>IF(INT(AM353)=AM353,EnglishNumber(AM353), _xlfn.CONCAT(EnglishNumber(INT(AM353)), " point ", EnglishNumber(ROUND(INT((AM353 - INT(AM353)) * 10),  0)), " ", EnglishNumber(ROUND((AM353 - INT(AM353))*100 - (INT((AM353-INT(AM353))*10)*10), 0))))</f>
        <v>seventy-two</v>
      </c>
      <c r="AO353" s="214" t="str">
        <f>IF(INT(AM353)=AM353,FctZahl_In_Worten(AM353), _xlfn.CONCAT(FctZahl_In_Worten(INT(AM353)), " komma ", FctZahl_In_Worten(ROUND(INT((AM353 - INT(AM353)) * 10),  0)), " ", FctZahl_In_Worten(ROUND((AM353 - INT(AM353))*100 - (INT((AM353-INT(AM353))*10)*10), 0))))</f>
        <v>zweiundsiebzig</v>
      </c>
      <c r="AP353" s="64" t="str">
        <f>EnglishNumber(Q353)</f>
        <v>one hundred</v>
      </c>
      <c r="AQ353" s="64" t="str">
        <f>FctZahl_In_Worten(Q353)</f>
        <v>einhundert</v>
      </c>
      <c r="AR353" s="64" t="str">
        <f>FctZahl_In_Worten(R353)</f>
        <v>fünftausend</v>
      </c>
      <c r="AS353" s="64" t="str">
        <f>EnglishNumber(V353)</f>
        <v>zero</v>
      </c>
      <c r="AT353" s="64" t="str">
        <f>EnglishNumber(W353)</f>
        <v>zero</v>
      </c>
      <c r="AU353" s="64" t="str">
        <f t="shared" si="219"/>
        <v>For</v>
      </c>
      <c r="AV353" s="49" t="str">
        <f t="shared" si="246"/>
        <v>Ralph Ahmerkamp, Geschäftsführer ihrer Komplementärin, die Karl Ahmerkamp Vechta-Beteiligungsgesellschaft mbH</v>
      </c>
      <c r="AW353" s="65" t="str">
        <f t="shared" si="220"/>
        <v>DE_117767724_CPA_EN</v>
      </c>
      <c r="AX353" s="65" t="str">
        <f t="shared" si="221"/>
        <v>DE_117767724_DoT_EN</v>
      </c>
      <c r="AY353" s="65" t="str">
        <f t="shared" si="222"/>
        <v>DE_117767724_Dis_EN</v>
      </c>
      <c r="AZ353" s="65" t="str">
        <f t="shared" si="223"/>
        <v>DE_117767724_CPA_DE</v>
      </c>
      <c r="BA353" s="65" t="str">
        <f t="shared" si="224"/>
        <v>DE_117767724_DoT_DE</v>
      </c>
      <c r="BB353" s="65" t="str">
        <f t="shared" si="225"/>
        <v>DE_117767724_CPA_ES</v>
      </c>
      <c r="BC353" s="215" t="str">
        <f t="shared" si="226"/>
        <v>DE_117767724_DoT_ES</v>
      </c>
      <c r="BD353" s="65" t="str">
        <f t="shared" si="227"/>
        <v>Karl Ahmerkamp Vechta GmbH &amp; Co KG</v>
      </c>
      <c r="BE353" s="64" t="str">
        <f>VLOOKUP(C353,aux!$A$1:$B$260,2,FALSE)</f>
        <v>Germany</v>
      </c>
      <c r="BF353" s="64" t="str">
        <f>VLOOKUP(C353,aux!$A$1:$C$260,3,FALSE)</f>
        <v>Deutschland</v>
      </c>
      <c r="BG353" s="66" t="str">
        <f t="shared" si="228"/>
        <v>represented by  Ralph Ahmerkamp, Geschäftsführer ihrer Komplementärin, die Karl Ahmerkamp Vechta-Beteiligungsgesellschaft mbH</v>
      </c>
      <c r="BH353" s="66" t="str">
        <f t="shared" si="247"/>
        <v>representado por Ralph Ahmerkamp, Geschäftsführer ihrer Komplementärin, die Karl Ahmerkamp Vechta-Beteiligungsgesellschaft mbH</v>
      </c>
      <c r="BI353" s="119">
        <f>COUNTA(F353,G353)</f>
        <v>1</v>
      </c>
      <c r="BJ353" s="119" t="str">
        <f t="shared" si="254"/>
        <v/>
      </c>
      <c r="BK353" s="119" t="str">
        <f t="shared" si="255"/>
        <v>and its</v>
      </c>
      <c r="BL353" s="66" t="str">
        <f t="shared" si="256"/>
        <v/>
      </c>
      <c r="BM353" s="66" t="str">
        <f t="shared" si="257"/>
        <v>und</v>
      </c>
      <c r="BN353" s="66" t="str">
        <f t="shared" si="244"/>
        <v/>
      </c>
      <c r="BO353" s="66" t="str">
        <f t="shared" si="239"/>
        <v>y su</v>
      </c>
      <c r="BP353" s="216" t="str">
        <f>VLOOKUP(X353,aux!$G$1:$I$22,3,FALSE)</f>
        <v>cero coma siete dos</v>
      </c>
      <c r="BQ353" s="66" t="str">
        <f t="shared" si="249"/>
        <v>Por</v>
      </c>
      <c r="BR353" s="66" t="str">
        <f>VLOOKUP(C353,aux!$D$1:$E$307,2,FALSE)</f>
        <v>Alemania</v>
      </c>
      <c r="BS353" s="66" t="str">
        <f t="shared" si="250"/>
        <v>Ciento</v>
      </c>
      <c r="BT353" s="66" t="str">
        <f t="shared" si="251"/>
        <v>Cero</v>
      </c>
      <c r="BU353" s="66" t="str">
        <f t="shared" si="252"/>
        <v>Cero</v>
      </c>
      <c r="BV353" s="137"/>
      <c r="BW353" s="51"/>
      <c r="BX353" s="315"/>
      <c r="BY353" s="148"/>
      <c r="BZ353" s="315"/>
      <c r="CA353" s="1112"/>
      <c r="CB353" s="805">
        <v>43059</v>
      </c>
      <c r="CC353" s="805">
        <v>43068</v>
      </c>
      <c r="CD353" s="806"/>
      <c r="CE353" s="805">
        <v>43068</v>
      </c>
      <c r="CF353" s="806"/>
      <c r="CG353" s="805">
        <v>43076</v>
      </c>
      <c r="CH353" s="497"/>
      <c r="CI353" s="155"/>
      <c r="CJ353" s="54"/>
      <c r="CK353" s="54"/>
      <c r="CL353" s="102" t="str">
        <f t="shared" si="229"/>
        <v>Karl Ahmerkamp Vechta GmbH &amp; Co KG_ DE_117767724_DOT_DE_2sig</v>
      </c>
      <c r="CM353" s="102" t="str">
        <f t="shared" si="230"/>
        <v>Karl Ahmerkamp Vechta GmbH &amp; Co KG_DE_117767724_CPA_DE_2sig</v>
      </c>
      <c r="CN353" s="102" t="str">
        <f t="shared" si="231"/>
        <v>Karl Ahmerkamp Vechta GmbH &amp; Co KG_ DE_117767724_DOT_DE_2sig_stamped</v>
      </c>
      <c r="CO353" s="102" t="str">
        <f t="shared" si="232"/>
        <v>Karl Ahmerkamp Vechta GmbH &amp; Co KG_DE_117767724_DOT_DE_o</v>
      </c>
      <c r="CP353" s="102" t="str">
        <f t="shared" si="233"/>
        <v>Karl Ahmerkamp Vechta GmbH &amp; Co KG_DE_117767724_DOT_DE_o_stamped</v>
      </c>
      <c r="CQ353" s="102" t="str">
        <f t="shared" si="234"/>
        <v>Karl Ahmerkamp Vechta GmbH &amp; Co KG_DE_117767724_powers</v>
      </c>
      <c r="CR353" s="54"/>
      <c r="CS353" s="54"/>
      <c r="CT353" s="54"/>
      <c r="CU353" s="148">
        <f t="shared" si="217"/>
        <v>0</v>
      </c>
      <c r="CV353" s="54"/>
      <c r="CW353" s="54"/>
      <c r="CX353" s="124"/>
      <c r="CY353" s="160"/>
      <c r="CZ353" s="160"/>
      <c r="DA353" s="321"/>
      <c r="DB353" s="321"/>
      <c r="DC353" s="160"/>
      <c r="DD353" s="160"/>
      <c r="DE353" s="321"/>
      <c r="DF353" s="321"/>
      <c r="DG353" s="54"/>
      <c r="DH353" s="54"/>
      <c r="DI353" s="54"/>
      <c r="DJ353" s="321"/>
      <c r="DK353" s="321"/>
      <c r="DL353" s="54"/>
      <c r="DM353" s="321"/>
      <c r="DN353" s="160"/>
      <c r="DO353" s="321"/>
      <c r="DP353" s="963"/>
      <c r="DQ353" s="902"/>
      <c r="DR353" s="503"/>
      <c r="DS353" s="521"/>
      <c r="DT353" s="88"/>
      <c r="DU353" s="168"/>
      <c r="DV353" s="168"/>
      <c r="DW353" s="168"/>
      <c r="DX353" s="168"/>
      <c r="DY353" s="168"/>
      <c r="DZ353" s="168"/>
      <c r="EA353" s="359" t="str">
        <f t="shared" si="235"/>
        <v>319</v>
      </c>
      <c r="EB353" s="359">
        <v>319</v>
      </c>
      <c r="EC353" s="88"/>
      <c r="ED353" s="88"/>
      <c r="EE353" s="88"/>
      <c r="EF353" s="186" t="s">
        <v>4264</v>
      </c>
      <c r="EG353" s="186" t="s">
        <v>4061</v>
      </c>
      <c r="EH353" s="186" t="s">
        <v>5168</v>
      </c>
      <c r="EI353" s="186" t="s">
        <v>5178</v>
      </c>
      <c r="EJ353" s="186">
        <v>109</v>
      </c>
      <c r="EK353" s="186">
        <v>0</v>
      </c>
      <c r="EL353" s="186" t="s">
        <v>5179</v>
      </c>
      <c r="EM353" s="173">
        <v>49377</v>
      </c>
      <c r="EN353" s="173">
        <v>0</v>
      </c>
      <c r="EO353" s="173">
        <v>0</v>
      </c>
      <c r="EP353" s="950">
        <v>0</v>
      </c>
      <c r="EQ353" s="412" t="s">
        <v>6095</v>
      </c>
      <c r="ER353" s="412" t="s">
        <v>6114</v>
      </c>
      <c r="ES353" s="412"/>
      <c r="ET353" s="108"/>
      <c r="EU353" s="182" t="str">
        <f t="shared" si="236"/>
        <v>Karl Ahmerkamp Vechta GmbH &amp; Co. KG, DE_117767724_sinv.pdf</v>
      </c>
    </row>
    <row r="354" spans="1:172" ht="84">
      <c r="A354" s="1005" t="s">
        <v>4063</v>
      </c>
      <c r="B354" s="694" t="s">
        <v>4885</v>
      </c>
      <c r="C354" s="338" t="s">
        <v>898</v>
      </c>
      <c r="D354" s="182" t="s">
        <v>4064</v>
      </c>
      <c r="E354" s="186" t="s">
        <v>4065</v>
      </c>
      <c r="F354" s="182" t="s">
        <v>5476</v>
      </c>
      <c r="G354" s="182"/>
      <c r="H354" s="182"/>
      <c r="I354" s="182"/>
      <c r="J354" s="191" t="s">
        <v>4225</v>
      </c>
      <c r="K354" s="182" t="s">
        <v>4067</v>
      </c>
      <c r="L354" s="571" t="s">
        <v>4068</v>
      </c>
      <c r="M354" s="199"/>
      <c r="N354" s="847"/>
      <c r="O354" s="191"/>
      <c r="P354" s="519">
        <v>2</v>
      </c>
      <c r="Q354" s="539">
        <v>100</v>
      </c>
      <c r="R354" s="540">
        <v>400</v>
      </c>
      <c r="S354" s="338"/>
      <c r="T354" s="54"/>
      <c r="U354" s="54"/>
      <c r="V354" s="338">
        <v>0</v>
      </c>
      <c r="W354" s="338">
        <v>0</v>
      </c>
      <c r="X354" s="919">
        <v>0.72</v>
      </c>
      <c r="Y354" s="338">
        <v>0</v>
      </c>
      <c r="Z354" s="54"/>
      <c r="AA354" s="54"/>
      <c r="AB354" s="188" t="s">
        <v>4402</v>
      </c>
      <c r="AC354" s="13" t="s">
        <v>898</v>
      </c>
      <c r="AD354" s="811" t="s">
        <v>5691</v>
      </c>
      <c r="AE354" s="723">
        <v>43082</v>
      </c>
      <c r="AF354" s="182" t="s">
        <v>6063</v>
      </c>
      <c r="AG354" s="419"/>
      <c r="AH354" s="927" t="s">
        <v>896</v>
      </c>
      <c r="AI354" s="63" t="s">
        <v>5763</v>
      </c>
      <c r="AJ354" s="63" t="str">
        <f t="shared" si="245"/>
        <v>NO</v>
      </c>
      <c r="AK354" s="64" t="str">
        <f>VLOOKUP(X354,aux!$G$1:$I$22,2,FALSE)</f>
        <v>zero point seven two</v>
      </c>
      <c r="AL354" s="64" t="str">
        <f>VLOOKUP(X354,aux!$G$1:$J$22,4,FALSE)</f>
        <v>null komma sieben zwei</v>
      </c>
      <c r="AM354" s="214">
        <f t="shared" si="218"/>
        <v>72</v>
      </c>
      <c r="AN354" s="214" t="str">
        <f>IF(INT(AM354)=AM354,EnglishNumber(AM354), _xlfn.CONCAT(EnglishNumber(INT(AM354)), " point ", EnglishNumber(ROUND(INT((AM354 - INT(AM354)) * 10),  0)), " ", EnglishNumber(ROUND((AM354 - INT(AM354))*100 - (INT((AM354-INT(AM354))*10)*10), 0))))</f>
        <v>seventy-two</v>
      </c>
      <c r="AO354" s="214" t="str">
        <f>IF(INT(AM354)=AM354,FctZahl_In_Worten(AM354), _xlfn.CONCAT(FctZahl_In_Worten(INT(AM354)), " komma ", FctZahl_In_Worten(ROUND(INT((AM354 - INT(AM354)) * 10),  0)), " ", FctZahl_In_Worten(ROUND((AM354 - INT(AM354))*100 - (INT((AM354-INT(AM354))*10)*10), 0))))</f>
        <v>zweiundsiebzig</v>
      </c>
      <c r="AP354" s="64" t="str">
        <f>EnglishNumber(Q354)</f>
        <v>one hundred</v>
      </c>
      <c r="AQ354" s="64" t="str">
        <f>FctZahl_In_Worten(Q354)</f>
        <v>einhundert</v>
      </c>
      <c r="AR354" s="64" t="str">
        <f>FctZahl_In_Worten(R354)</f>
        <v>vierhundert</v>
      </c>
      <c r="AS354" s="64" t="str">
        <f>EnglishNumber(V354)</f>
        <v>zero</v>
      </c>
      <c r="AT354" s="64" t="str">
        <f>EnglishNumber(W354)</f>
        <v>zero</v>
      </c>
      <c r="AU354" s="64" t="str">
        <f t="shared" si="219"/>
        <v>For</v>
      </c>
      <c r="AV354" s="49" t="str">
        <f>IF(AH354="DNI","",IF((COUNTA(E354,DX354))=1,CONCATENATE(E354,", ",F354),IF(COUNTA(E354,DX354)=2,CONCATENATE(E354,", ",F354," and ",DX354,", ",H354),"Error, there is a problem with representatives or their titles")))</f>
        <v xml:space="preserve">Nicolas Begeré, Geschäftsführer ihrer Komplementärin, die Karl Birlenbach Verwaltungs GmbH and Matthias Wolf, </v>
      </c>
      <c r="AW354" s="65" t="str">
        <f t="shared" si="220"/>
        <v>DE_113291321_CPA_EN</v>
      </c>
      <c r="AX354" s="65" t="str">
        <f t="shared" si="221"/>
        <v>DE_113291321_DoT_EN</v>
      </c>
      <c r="AY354" s="65" t="str">
        <f t="shared" si="222"/>
        <v>DE_113291321_Dis_EN</v>
      </c>
      <c r="AZ354" s="65" t="str">
        <f t="shared" si="223"/>
        <v>DE_113291321_CPA_DE</v>
      </c>
      <c r="BA354" s="65" t="str">
        <f t="shared" si="224"/>
        <v>DE_113291321_DoT_DE</v>
      </c>
      <c r="BB354" s="65" t="str">
        <f t="shared" si="225"/>
        <v>DE_113291321_CPA_ES</v>
      </c>
      <c r="BC354" s="215" t="str">
        <f t="shared" si="226"/>
        <v>DE_113291321_DoT_ES</v>
      </c>
      <c r="BD354" s="65" t="str">
        <f t="shared" si="227"/>
        <v>Karl Birlenbach GmbH &amp; Co</v>
      </c>
      <c r="BE354" s="64" t="str">
        <f>VLOOKUP(C354,aux!$A$1:$B$260,2,FALSE)</f>
        <v>Germany</v>
      </c>
      <c r="BF354" s="64" t="str">
        <f>VLOOKUP(C354,aux!$A$1:$C$260,3,FALSE)</f>
        <v>Deutschland</v>
      </c>
      <c r="BG354" s="66" t="str">
        <f t="shared" si="228"/>
        <v xml:space="preserve">represented by  Nicolas Begeré, Geschäftsführer ihrer Komplementärin, die Karl Birlenbach Verwaltungs GmbH and Matthias Wolf, </v>
      </c>
      <c r="BH354" s="66" t="str">
        <f t="shared" si="247"/>
        <v xml:space="preserve">representado por Nicolas Begeré, Geschäftsführer ihrer Komplementärin, die Karl Birlenbach Verwaltungs GmbH and Matthias Wolf, </v>
      </c>
      <c r="BI354" s="119">
        <f>COUNTA(F354,DX354)</f>
        <v>2</v>
      </c>
      <c r="BJ354" s="119" t="str">
        <f t="shared" si="254"/>
        <v/>
      </c>
      <c r="BK354" s="119" t="str">
        <f t="shared" si="255"/>
        <v/>
      </c>
      <c r="BL354" s="66" t="str">
        <f t="shared" si="256"/>
        <v/>
      </c>
      <c r="BM354" s="66" t="str">
        <f t="shared" si="257"/>
        <v/>
      </c>
      <c r="BN354" s="66" t="str">
        <f t="shared" si="244"/>
        <v/>
      </c>
      <c r="BO354" s="66" t="str">
        <f t="shared" si="239"/>
        <v/>
      </c>
      <c r="BP354" s="216" t="str">
        <f>VLOOKUP(X354,aux!$G$1:$I$22,3,FALSE)</f>
        <v>cero coma siete dos</v>
      </c>
      <c r="BQ354" s="66" t="str">
        <f t="shared" si="249"/>
        <v>Por</v>
      </c>
      <c r="BR354" s="66" t="str">
        <f>VLOOKUP(C354,aux!$D$1:$E$307,2,FALSE)</f>
        <v>Alemania</v>
      </c>
      <c r="BS354" s="66" t="str">
        <f t="shared" si="250"/>
        <v>Ciento</v>
      </c>
      <c r="BT354" s="66" t="str">
        <f t="shared" si="251"/>
        <v>Cero</v>
      </c>
      <c r="BU354" s="66" t="str">
        <f t="shared" si="252"/>
        <v>Cero</v>
      </c>
      <c r="BV354" s="137"/>
      <c r="BW354" s="51"/>
      <c r="BX354" s="315"/>
      <c r="BY354" s="148"/>
      <c r="BZ354" s="315"/>
      <c r="CA354" s="1112"/>
      <c r="CB354" s="805">
        <v>43059</v>
      </c>
      <c r="CC354" s="805">
        <v>43062</v>
      </c>
      <c r="CD354" s="806"/>
      <c r="CE354" s="805">
        <v>43062</v>
      </c>
      <c r="CF354" s="806"/>
      <c r="CG354" s="805">
        <v>43076</v>
      </c>
      <c r="CH354" s="497"/>
      <c r="CI354" s="155"/>
      <c r="CJ354" s="54"/>
      <c r="CK354" s="54"/>
      <c r="CL354" s="102" t="str">
        <f t="shared" si="229"/>
        <v>Karl Birlenbach GmbH &amp; Co_ DE_113291321_DOT_DE_2sig</v>
      </c>
      <c r="CM354" s="102" t="str">
        <f t="shared" si="230"/>
        <v>Karl Birlenbach GmbH &amp; Co_DE_113291321_CPA_DE_2sig</v>
      </c>
      <c r="CN354" s="102" t="str">
        <f t="shared" si="231"/>
        <v>Karl Birlenbach GmbH &amp; Co_ DE_113291321_DOT_DE_2sig_stamped</v>
      </c>
      <c r="CO354" s="102" t="str">
        <f t="shared" si="232"/>
        <v>Karl Birlenbach GmbH &amp; Co_DE_113291321_DOT_DE_o</v>
      </c>
      <c r="CP354" s="102" t="str">
        <f t="shared" si="233"/>
        <v>Karl Birlenbach GmbH &amp; Co_DE_113291321_DOT_DE_o_stamped</v>
      </c>
      <c r="CQ354" s="102" t="str">
        <f t="shared" si="234"/>
        <v>Karl Birlenbach GmbH &amp; Co_DE_113291321_powers</v>
      </c>
      <c r="CR354" s="54"/>
      <c r="CS354" s="54"/>
      <c r="CT354" s="54"/>
      <c r="CU354" s="148">
        <f t="shared" si="217"/>
        <v>0</v>
      </c>
      <c r="CV354" s="54"/>
      <c r="CW354" s="54"/>
      <c r="CX354" s="124"/>
      <c r="CY354" s="160"/>
      <c r="CZ354" s="160"/>
      <c r="DA354" s="321"/>
      <c r="DB354" s="321"/>
      <c r="DC354" s="160"/>
      <c r="DD354" s="160"/>
      <c r="DE354" s="321"/>
      <c r="DF354" s="321"/>
      <c r="DG354" s="54"/>
      <c r="DH354" s="54"/>
      <c r="DI354" s="54"/>
      <c r="DJ354" s="321"/>
      <c r="DK354" s="321"/>
      <c r="DL354" s="54"/>
      <c r="DM354" s="321"/>
      <c r="DN354" s="160"/>
      <c r="DO354" s="321"/>
      <c r="DP354" s="963"/>
      <c r="DQ354" s="902"/>
      <c r="DR354" s="503"/>
      <c r="DS354" s="521"/>
      <c r="DT354" s="88"/>
      <c r="DU354" s="168"/>
      <c r="DV354" s="168"/>
      <c r="DW354" s="168"/>
      <c r="DX354" s="185" t="s">
        <v>4066</v>
      </c>
      <c r="DY354" s="228" t="s">
        <v>913</v>
      </c>
      <c r="DZ354" s="228"/>
      <c r="EA354" s="359" t="str">
        <f t="shared" si="235"/>
        <v>320</v>
      </c>
      <c r="EB354" s="359">
        <v>320</v>
      </c>
      <c r="EC354" s="88"/>
      <c r="ED354" s="88"/>
      <c r="EE354" s="88"/>
      <c r="EF354" s="186" t="s">
        <v>4264</v>
      </c>
      <c r="EG354" s="186" t="s">
        <v>4063</v>
      </c>
      <c r="EH354" s="186" t="s">
        <v>4066</v>
      </c>
      <c r="EI354" s="186" t="s">
        <v>5180</v>
      </c>
      <c r="EJ354" s="186" t="s">
        <v>5181</v>
      </c>
      <c r="EK354" s="186">
        <v>0</v>
      </c>
      <c r="EL354" s="186" t="s">
        <v>5182</v>
      </c>
      <c r="EM354" s="173">
        <v>65549</v>
      </c>
      <c r="EN354" s="173">
        <v>0</v>
      </c>
      <c r="EO354" s="173">
        <v>0</v>
      </c>
      <c r="EP354" s="498" t="s">
        <v>4067</v>
      </c>
      <c r="EQ354" s="258" t="s">
        <v>6099</v>
      </c>
      <c r="ER354" s="258" t="s">
        <v>6137</v>
      </c>
      <c r="ES354" s="258"/>
      <c r="ET354" s="108"/>
      <c r="EU354" s="182" t="str">
        <f t="shared" si="236"/>
        <v>Karl Birlenbach GmbH &amp; Co., DE_113291321_sinv.pdf</v>
      </c>
    </row>
    <row r="355" spans="1:172" ht="63.75">
      <c r="A355" s="1005" t="s">
        <v>4069</v>
      </c>
      <c r="B355" s="694" t="s">
        <v>4886</v>
      </c>
      <c r="C355" s="338" t="s">
        <v>898</v>
      </c>
      <c r="D355" s="182" t="s">
        <v>4070</v>
      </c>
      <c r="E355" s="186" t="s">
        <v>4071</v>
      </c>
      <c r="F355" s="182" t="s">
        <v>5477</v>
      </c>
      <c r="G355" s="182"/>
      <c r="H355" s="182"/>
      <c r="I355" s="182"/>
      <c r="J355" s="191" t="s">
        <v>4226</v>
      </c>
      <c r="K355" s="182" t="s">
        <v>4072</v>
      </c>
      <c r="L355" s="571" t="s">
        <v>4073</v>
      </c>
      <c r="M355" s="199"/>
      <c r="N355" s="847"/>
      <c r="O355" s="191"/>
      <c r="P355" s="519">
        <v>4</v>
      </c>
      <c r="Q355" s="539">
        <v>100</v>
      </c>
      <c r="R355" s="540">
        <v>800</v>
      </c>
      <c r="S355" s="338"/>
      <c r="T355" s="54"/>
      <c r="U355" s="54"/>
      <c r="V355" s="338">
        <v>0</v>
      </c>
      <c r="W355" s="338">
        <v>0</v>
      </c>
      <c r="X355" s="919">
        <v>0.72</v>
      </c>
      <c r="Y355" s="338">
        <v>0</v>
      </c>
      <c r="Z355" s="54"/>
      <c r="AA355" s="54"/>
      <c r="AB355" s="188" t="s">
        <v>4402</v>
      </c>
      <c r="AC355" s="13" t="s">
        <v>898</v>
      </c>
      <c r="AD355" s="811" t="s">
        <v>5691</v>
      </c>
      <c r="AE355" s="723">
        <v>43082</v>
      </c>
      <c r="AG355" s="419"/>
      <c r="AH355" s="927" t="s">
        <v>896</v>
      </c>
      <c r="AI355" s="63" t="s">
        <v>5763</v>
      </c>
      <c r="AJ355" s="63" t="str">
        <f t="shared" si="245"/>
        <v>NO</v>
      </c>
      <c r="AK355" s="64" t="str">
        <f>VLOOKUP(X355,aux!$G$1:$I$22,2,FALSE)</f>
        <v>zero point seven two</v>
      </c>
      <c r="AL355" s="64" t="str">
        <f>VLOOKUP(X355,aux!$G$1:$J$22,4,FALSE)</f>
        <v>null komma sieben zwei</v>
      </c>
      <c r="AM355" s="214">
        <f t="shared" si="218"/>
        <v>72</v>
      </c>
      <c r="AN355" s="214" t="str">
        <f>IF(INT(AM355)=AM355,EnglishNumber(AM355), _xlfn.CONCAT(EnglishNumber(INT(AM355)), " point ", EnglishNumber(ROUND(INT((AM355 - INT(AM355)) * 10),  0)), " ", EnglishNumber(ROUND((AM355 - INT(AM355))*100 - (INT((AM355-INT(AM355))*10)*10), 0))))</f>
        <v>seventy-two</v>
      </c>
      <c r="AO355" s="214" t="str">
        <f>IF(INT(AM355)=AM355,FctZahl_In_Worten(AM355), _xlfn.CONCAT(FctZahl_In_Worten(INT(AM355)), " komma ", FctZahl_In_Worten(ROUND(INT((AM355 - INT(AM355)) * 10),  0)), " ", FctZahl_In_Worten(ROUND((AM355 - INT(AM355))*100 - (INT((AM355-INT(AM355))*10)*10), 0))))</f>
        <v>zweiundsiebzig</v>
      </c>
      <c r="AP355" s="64" t="str">
        <f>EnglishNumber(Q355)</f>
        <v>one hundred</v>
      </c>
      <c r="AQ355" s="64" t="str">
        <f>FctZahl_In_Worten(Q355)</f>
        <v>einhundert</v>
      </c>
      <c r="AR355" s="64" t="str">
        <f>FctZahl_In_Worten(R355)</f>
        <v>achthundert</v>
      </c>
      <c r="AS355" s="64" t="str">
        <f>EnglishNumber(V355)</f>
        <v>zero</v>
      </c>
      <c r="AT355" s="64" t="str">
        <f>EnglishNumber(W355)</f>
        <v>zero</v>
      </c>
      <c r="AU355" s="64" t="str">
        <f t="shared" si="219"/>
        <v>For</v>
      </c>
      <c r="AV355" s="49" t="str">
        <f t="shared" ref="AV355:AV387" si="258">IF(AH355="DNI","",IF((COUNTA(E355,G355))=1,CONCATENATE(E355,", ",F355),IF(COUNTA(E355,G355)=2,CONCATENATE(E355,", ",F355," and ",G355,", ",H355),"Error, there is a problem with representatives or their titles")))</f>
        <v>Thomas Bögner, Geschäftsführer ihrer Komplementärin, die Bögner GmbH</v>
      </c>
      <c r="AW355" s="65" t="str">
        <f t="shared" si="220"/>
        <v>DE_146281435_CPA_EN</v>
      </c>
      <c r="AX355" s="65" t="str">
        <f t="shared" si="221"/>
        <v>DE_146281435_DoT_EN</v>
      </c>
      <c r="AY355" s="65" t="str">
        <f t="shared" si="222"/>
        <v>DE_146281435_Dis_EN</v>
      </c>
      <c r="AZ355" s="65" t="str">
        <f t="shared" si="223"/>
        <v>DE_146281435_CPA_DE</v>
      </c>
      <c r="BA355" s="65" t="str">
        <f t="shared" si="224"/>
        <v>DE_146281435_DoT_DE</v>
      </c>
      <c r="BB355" s="65" t="str">
        <f t="shared" si="225"/>
        <v>DE_146281435_CPA_ES</v>
      </c>
      <c r="BC355" s="215" t="str">
        <f t="shared" si="226"/>
        <v>DE_146281435_DoT_ES</v>
      </c>
      <c r="BD355" s="65" t="str">
        <f t="shared" si="227"/>
        <v>Karl Bögner GmbH &amp; Co KG</v>
      </c>
      <c r="BE355" s="64" t="str">
        <f>VLOOKUP(C355,aux!$A$1:$B$260,2,FALSE)</f>
        <v>Germany</v>
      </c>
      <c r="BF355" s="64" t="str">
        <f>VLOOKUP(C355,aux!$A$1:$C$260,3,FALSE)</f>
        <v>Deutschland</v>
      </c>
      <c r="BG355" s="66" t="str">
        <f t="shared" si="228"/>
        <v>represented by  Thomas Bögner, Geschäftsführer ihrer Komplementärin, die Bögner GmbH</v>
      </c>
      <c r="BH355" s="66" t="str">
        <f t="shared" si="247"/>
        <v>representado por Thomas Bögner, Geschäftsführer ihrer Komplementärin, die Bögner GmbH</v>
      </c>
      <c r="BI355" s="119">
        <f t="shared" ref="BI355:BI387" si="259">COUNTA(F355,G355)</f>
        <v>1</v>
      </c>
      <c r="BJ355" s="119" t="str">
        <f t="shared" si="254"/>
        <v/>
      </c>
      <c r="BK355" s="119" t="str">
        <f t="shared" si="255"/>
        <v/>
      </c>
      <c r="BL355" s="66" t="str">
        <f t="shared" si="256"/>
        <v/>
      </c>
      <c r="BM355" s="66" t="str">
        <f t="shared" si="257"/>
        <v/>
      </c>
      <c r="BN355" s="66" t="str">
        <f t="shared" si="244"/>
        <v/>
      </c>
      <c r="BO355" s="66" t="str">
        <f t="shared" si="239"/>
        <v/>
      </c>
      <c r="BP355" s="216" t="str">
        <f>VLOOKUP(X355,aux!$G$1:$I$22,3,FALSE)</f>
        <v>cero coma siete dos</v>
      </c>
      <c r="BQ355" s="66" t="str">
        <f t="shared" si="249"/>
        <v>Por</v>
      </c>
      <c r="BR355" s="66" t="str">
        <f>VLOOKUP(C355,aux!$D$1:$E$307,2,FALSE)</f>
        <v>Alemania</v>
      </c>
      <c r="BS355" s="66" t="str">
        <f t="shared" si="250"/>
        <v>Ciento</v>
      </c>
      <c r="BT355" s="66" t="str">
        <f t="shared" si="251"/>
        <v>Cero</v>
      </c>
      <c r="BU355" s="66" t="str">
        <f t="shared" si="252"/>
        <v>Cero</v>
      </c>
      <c r="BV355" s="137"/>
      <c r="BW355" s="51"/>
      <c r="BX355" s="315"/>
      <c r="BY355" s="148"/>
      <c r="BZ355" s="315"/>
      <c r="CA355" s="1112"/>
      <c r="CB355" s="805">
        <v>43059</v>
      </c>
      <c r="CC355" s="805">
        <v>43062</v>
      </c>
      <c r="CD355" s="806"/>
      <c r="CE355" s="805">
        <v>43062</v>
      </c>
      <c r="CF355" s="806"/>
      <c r="CG355" s="805">
        <v>43076</v>
      </c>
      <c r="CH355" s="497"/>
      <c r="CI355" s="155"/>
      <c r="CJ355" s="54"/>
      <c r="CK355" s="54"/>
      <c r="CL355" s="102" t="str">
        <f t="shared" si="229"/>
        <v>Karl Bögner GmbH &amp; Co KG_ DE_146281435_DOT_DE_2sig</v>
      </c>
      <c r="CM355" s="102" t="str">
        <f t="shared" si="230"/>
        <v>Karl Bögner GmbH &amp; Co KG_DE_146281435_CPA_DE_2sig</v>
      </c>
      <c r="CN355" s="102" t="str">
        <f t="shared" si="231"/>
        <v>Karl Bögner GmbH &amp; Co KG_ DE_146281435_DOT_DE_2sig_stamped</v>
      </c>
      <c r="CO355" s="102" t="str">
        <f t="shared" si="232"/>
        <v>Karl Bögner GmbH &amp; Co KG_DE_146281435_DOT_DE_o</v>
      </c>
      <c r="CP355" s="102" t="str">
        <f t="shared" si="233"/>
        <v>Karl Bögner GmbH &amp; Co KG_DE_146281435_DOT_DE_o_stamped</v>
      </c>
      <c r="CQ355" s="102" t="str">
        <f t="shared" si="234"/>
        <v>Karl Bögner GmbH &amp; Co KG_DE_146281435_powers</v>
      </c>
      <c r="CR355" s="54"/>
      <c r="CS355" s="54"/>
      <c r="CT355" s="54"/>
      <c r="CU355" s="148">
        <f t="shared" si="217"/>
        <v>0</v>
      </c>
      <c r="CV355" s="54"/>
      <c r="CW355" s="54"/>
      <c r="CX355" s="124"/>
      <c r="CY355" s="160"/>
      <c r="CZ355" s="160"/>
      <c r="DA355" s="321"/>
      <c r="DB355" s="321"/>
      <c r="DC355" s="160"/>
      <c r="DD355" s="160"/>
      <c r="DE355" s="321"/>
      <c r="DF355" s="321"/>
      <c r="DG355" s="54"/>
      <c r="DH355" s="54"/>
      <c r="DI355" s="54"/>
      <c r="DJ355" s="321"/>
      <c r="DK355" s="321"/>
      <c r="DL355" s="54"/>
      <c r="DM355" s="321"/>
      <c r="DN355" s="160"/>
      <c r="DO355" s="321"/>
      <c r="DP355" s="963"/>
      <c r="DQ355" s="902"/>
      <c r="DR355" s="503"/>
      <c r="DS355" s="521"/>
      <c r="DT355" s="88"/>
      <c r="DU355" s="168"/>
      <c r="DV355" s="168"/>
      <c r="DW355" s="168"/>
      <c r="DX355" s="168"/>
      <c r="DY355" s="168"/>
      <c r="DZ355" s="168"/>
      <c r="EA355" s="359" t="str">
        <f t="shared" si="235"/>
        <v>321</v>
      </c>
      <c r="EB355" s="359">
        <v>321</v>
      </c>
      <c r="EC355" s="88"/>
      <c r="ED355" s="88"/>
      <c r="EE355" s="88"/>
      <c r="EF355" s="186" t="s">
        <v>4264</v>
      </c>
      <c r="EG355" s="186" t="s">
        <v>4069</v>
      </c>
      <c r="EH355" s="186" t="s">
        <v>4071</v>
      </c>
      <c r="EI355" s="186" t="s">
        <v>5183</v>
      </c>
      <c r="EJ355" s="186" t="s">
        <v>5057</v>
      </c>
      <c r="EK355" s="186">
        <v>0</v>
      </c>
      <c r="EL355" s="186" t="s">
        <v>5184</v>
      </c>
      <c r="EM355" s="173" t="s">
        <v>5185</v>
      </c>
      <c r="EN355" s="173">
        <v>0</v>
      </c>
      <c r="EO355" s="173">
        <v>0</v>
      </c>
      <c r="EP355" s="498" t="s">
        <v>4072</v>
      </c>
      <c r="EQ355" s="258" t="s">
        <v>6095</v>
      </c>
      <c r="ER355" s="258" t="s">
        <v>6114</v>
      </c>
      <c r="ES355" s="258"/>
      <c r="ET355" s="108"/>
      <c r="EU355" s="182" t="str">
        <f t="shared" si="236"/>
        <v>Karl Bögner GmbH &amp; Co. KG, DE_146281435_sinv.pdf</v>
      </c>
    </row>
    <row r="356" spans="1:172" ht="72">
      <c r="A356" s="1005" t="s">
        <v>4074</v>
      </c>
      <c r="B356" s="694" t="s">
        <v>4887</v>
      </c>
      <c r="C356" s="338" t="s">
        <v>898</v>
      </c>
      <c r="D356" s="182" t="s">
        <v>4075</v>
      </c>
      <c r="E356" s="186" t="s">
        <v>4076</v>
      </c>
      <c r="F356" s="182" t="s">
        <v>5488</v>
      </c>
      <c r="G356" s="182"/>
      <c r="H356" s="182"/>
      <c r="I356" s="182"/>
      <c r="J356" s="191" t="s">
        <v>4227</v>
      </c>
      <c r="K356" s="182" t="s">
        <v>4077</v>
      </c>
      <c r="L356" s="571" t="s">
        <v>4078</v>
      </c>
      <c r="M356" s="199"/>
      <c r="N356" s="847"/>
      <c r="O356" s="191"/>
      <c r="P356" s="519">
        <v>1</v>
      </c>
      <c r="Q356" s="539">
        <v>100</v>
      </c>
      <c r="R356" s="540">
        <v>200</v>
      </c>
      <c r="S356" s="338"/>
      <c r="T356" s="54"/>
      <c r="U356" s="54"/>
      <c r="V356" s="338">
        <v>0</v>
      </c>
      <c r="W356" s="338">
        <v>0</v>
      </c>
      <c r="X356" s="919">
        <v>0.72</v>
      </c>
      <c r="Y356" s="338">
        <v>0</v>
      </c>
      <c r="Z356" s="54"/>
      <c r="AA356" s="54"/>
      <c r="AB356" s="188" t="s">
        <v>4402</v>
      </c>
      <c r="AC356" s="13" t="s">
        <v>898</v>
      </c>
      <c r="AD356" s="811" t="s">
        <v>5691</v>
      </c>
      <c r="AE356" s="723">
        <v>43082</v>
      </c>
      <c r="AG356" s="419"/>
      <c r="AH356" s="927" t="s">
        <v>896</v>
      </c>
      <c r="AI356" s="63" t="s">
        <v>5763</v>
      </c>
      <c r="AJ356" s="63" t="str">
        <f t="shared" si="245"/>
        <v>NO</v>
      </c>
      <c r="AK356" s="64" t="str">
        <f>VLOOKUP(X356,aux!$G$1:$I$22,2,FALSE)</f>
        <v>zero point seven two</v>
      </c>
      <c r="AL356" s="64" t="str">
        <f>VLOOKUP(X356,aux!$G$1:$J$22,4,FALSE)</f>
        <v>null komma sieben zwei</v>
      </c>
      <c r="AM356" s="214">
        <f t="shared" si="218"/>
        <v>72</v>
      </c>
      <c r="AN356" s="214" t="str">
        <f>IF(INT(AM356)=AM356,EnglishNumber(AM356), _xlfn.CONCAT(EnglishNumber(INT(AM356)), " point ", EnglishNumber(ROUND(INT((AM356 - INT(AM356)) * 10),  0)), " ", EnglishNumber(ROUND((AM356 - INT(AM356))*100 - (INT((AM356-INT(AM356))*10)*10), 0))))</f>
        <v>seventy-two</v>
      </c>
      <c r="AO356" s="214" t="str">
        <f>IF(INT(AM356)=AM356,FctZahl_In_Worten(AM356), _xlfn.CONCAT(FctZahl_In_Worten(INT(AM356)), " komma ", FctZahl_In_Worten(ROUND(INT((AM356 - INT(AM356)) * 10),  0)), " ", FctZahl_In_Worten(ROUND((AM356 - INT(AM356))*100 - (INT((AM356-INT(AM356))*10)*10), 0))))</f>
        <v>zweiundsiebzig</v>
      </c>
      <c r="AP356" s="64" t="str">
        <f>EnglishNumber(Q356)</f>
        <v>one hundred</v>
      </c>
      <c r="AQ356" s="64" t="str">
        <f>FctZahl_In_Worten(Q356)</f>
        <v>einhundert</v>
      </c>
      <c r="AR356" s="64" t="str">
        <f>FctZahl_In_Worten(R356)</f>
        <v>zweihundert</v>
      </c>
      <c r="AS356" s="64" t="str">
        <f>EnglishNumber(V356)</f>
        <v>zero</v>
      </c>
      <c r="AT356" s="64" t="str">
        <f>EnglishNumber(W356)</f>
        <v>zero</v>
      </c>
      <c r="AU356" s="64" t="str">
        <f t="shared" si="219"/>
        <v>For</v>
      </c>
      <c r="AV356" s="49" t="str">
        <f t="shared" si="258"/>
        <v>Kathrin Mier, Geschäftsführerin ihrer Komplementärin, der Holz Mier Beteiligungs GmbH</v>
      </c>
      <c r="AW356" s="65" t="str">
        <f t="shared" si="220"/>
        <v>DE_153102848_CPA_EN</v>
      </c>
      <c r="AX356" s="65" t="str">
        <f t="shared" si="221"/>
        <v>DE_153102848_DoT_EN</v>
      </c>
      <c r="AY356" s="65" t="str">
        <f t="shared" si="222"/>
        <v>DE_153102848_Dis_EN</v>
      </c>
      <c r="AZ356" s="65" t="str">
        <f t="shared" si="223"/>
        <v>DE_153102848_CPA_DE</v>
      </c>
      <c r="BA356" s="65" t="str">
        <f t="shared" si="224"/>
        <v>DE_153102848_DoT_DE</v>
      </c>
      <c r="BB356" s="65" t="str">
        <f t="shared" si="225"/>
        <v>DE_153102848_CPA_ES</v>
      </c>
      <c r="BC356" s="215" t="str">
        <f t="shared" si="226"/>
        <v>DE_153102848_DoT_ES</v>
      </c>
      <c r="BD356" s="65" t="str">
        <f t="shared" si="227"/>
        <v>KMK-Holz Mier GmbH &amp; Co KG</v>
      </c>
      <c r="BE356" s="64" t="str">
        <f>VLOOKUP(C356,aux!$A$1:$B$260,2,FALSE)</f>
        <v>Germany</v>
      </c>
      <c r="BF356" s="64" t="str">
        <f>VLOOKUP(C356,aux!$A$1:$C$260,3,FALSE)</f>
        <v>Deutschland</v>
      </c>
      <c r="BG356" s="66" t="str">
        <f t="shared" si="228"/>
        <v>represented by  Kathrin Mier, Geschäftsführerin ihrer Komplementärin, der Holz Mier Beteiligungs GmbH</v>
      </c>
      <c r="BH356" s="66" t="str">
        <f t="shared" si="247"/>
        <v>representado por Kathrin Mier, Geschäftsführerin ihrer Komplementärin, der Holz Mier Beteiligungs GmbH</v>
      </c>
      <c r="BI356" s="119">
        <f t="shared" si="259"/>
        <v>1</v>
      </c>
      <c r="BJ356" s="119" t="str">
        <f t="shared" si="254"/>
        <v/>
      </c>
      <c r="BK356" s="119" t="str">
        <f t="shared" si="255"/>
        <v/>
      </c>
      <c r="BL356" s="66" t="str">
        <f t="shared" si="256"/>
        <v/>
      </c>
      <c r="BM356" s="66" t="str">
        <f t="shared" si="257"/>
        <v/>
      </c>
      <c r="BN356" s="66" t="str">
        <f t="shared" ref="BN356:BN387" si="260">IF(H356="","","y su")</f>
        <v/>
      </c>
      <c r="BO356" s="66" t="str">
        <f t="shared" si="239"/>
        <v/>
      </c>
      <c r="BP356" s="216" t="str">
        <f>VLOOKUP(X356,aux!$G$1:$I$22,3,FALSE)</f>
        <v>cero coma siete dos</v>
      </c>
      <c r="BQ356" s="66" t="str">
        <f t="shared" si="249"/>
        <v>Por</v>
      </c>
      <c r="BR356" s="66" t="str">
        <f>VLOOKUP(C356,aux!$D$1:$E$307,2,FALSE)</f>
        <v>Alemania</v>
      </c>
      <c r="BS356" s="66" t="str">
        <f t="shared" si="250"/>
        <v>Ciento</v>
      </c>
      <c r="BT356" s="66" t="str">
        <f t="shared" si="251"/>
        <v>Cero</v>
      </c>
      <c r="BU356" s="66" t="str">
        <f t="shared" si="252"/>
        <v>Cero</v>
      </c>
      <c r="BV356" s="137"/>
      <c r="BW356" s="51"/>
      <c r="BX356" s="315"/>
      <c r="BY356" s="148"/>
      <c r="BZ356" s="315"/>
      <c r="CA356" s="1112"/>
      <c r="CB356" s="805">
        <v>43059</v>
      </c>
      <c r="CC356" s="805">
        <v>43062</v>
      </c>
      <c r="CD356" s="434"/>
      <c r="CE356" s="805">
        <v>43062</v>
      </c>
      <c r="CF356" s="434"/>
      <c r="CG356" s="805">
        <v>43076</v>
      </c>
      <c r="CH356" s="497"/>
      <c r="CI356" s="155"/>
      <c r="CJ356" s="54"/>
      <c r="CK356" s="54"/>
      <c r="CL356" s="102" t="str">
        <f t="shared" si="229"/>
        <v>KMK-Holz Mier GmbH &amp; Co KG_ DE_153102848_DOT_DE_2sig</v>
      </c>
      <c r="CM356" s="102" t="str">
        <f t="shared" si="230"/>
        <v>KMK-Holz Mier GmbH &amp; Co KG_DE_153102848_CPA_DE_2sig</v>
      </c>
      <c r="CN356" s="102" t="str">
        <f t="shared" si="231"/>
        <v>KMK-Holz Mier GmbH &amp; Co KG_ DE_153102848_DOT_DE_2sig_stamped</v>
      </c>
      <c r="CO356" s="102" t="str">
        <f t="shared" si="232"/>
        <v>KMK-Holz Mier GmbH &amp; Co KG_DE_153102848_DOT_DE_o</v>
      </c>
      <c r="CP356" s="102" t="str">
        <f t="shared" si="233"/>
        <v>KMK-Holz Mier GmbH &amp; Co KG_DE_153102848_DOT_DE_o_stamped</v>
      </c>
      <c r="CQ356" s="102" t="str">
        <f t="shared" si="234"/>
        <v>KMK-Holz Mier GmbH &amp; Co KG_DE_153102848_powers</v>
      </c>
      <c r="CR356" s="54"/>
      <c r="CS356" s="54"/>
      <c r="CT356" s="54"/>
      <c r="CU356" s="148">
        <f t="shared" si="217"/>
        <v>0</v>
      </c>
      <c r="CV356" s="54"/>
      <c r="CW356" s="54"/>
      <c r="CX356" s="124"/>
      <c r="CY356" s="160"/>
      <c r="CZ356" s="160"/>
      <c r="DA356" s="321"/>
      <c r="DB356" s="321"/>
      <c r="DC356" s="160"/>
      <c r="DD356" s="160"/>
      <c r="DE356" s="321"/>
      <c r="DF356" s="321"/>
      <c r="DG356" s="54"/>
      <c r="DH356" s="54"/>
      <c r="DI356" s="54"/>
      <c r="DJ356" s="321"/>
      <c r="DK356" s="321"/>
      <c r="DL356" s="54"/>
      <c r="DM356" s="321"/>
      <c r="DN356" s="160"/>
      <c r="DO356" s="321"/>
      <c r="DP356" s="963"/>
      <c r="DQ356" s="902"/>
      <c r="DR356" s="503"/>
      <c r="DS356" s="521"/>
      <c r="DT356" s="88"/>
      <c r="DU356" s="168"/>
      <c r="DV356" s="168"/>
      <c r="DW356" s="168"/>
      <c r="DX356" s="168"/>
      <c r="DY356" s="168"/>
      <c r="DZ356" s="168"/>
      <c r="EA356" s="359" t="str">
        <f t="shared" si="235"/>
        <v>322</v>
      </c>
      <c r="EB356" s="359">
        <v>322</v>
      </c>
      <c r="EC356" s="88"/>
      <c r="ED356" s="88"/>
      <c r="EE356" s="88"/>
      <c r="EF356" s="186" t="s">
        <v>4264</v>
      </c>
      <c r="EG356" s="186" t="s">
        <v>4074</v>
      </c>
      <c r="EH356" s="186" t="s">
        <v>4076</v>
      </c>
      <c r="EI356" s="186" t="s">
        <v>5186</v>
      </c>
      <c r="EJ356" s="186">
        <v>4</v>
      </c>
      <c r="EK356" s="186">
        <v>0</v>
      </c>
      <c r="EL356" s="186" t="s">
        <v>5187</v>
      </c>
      <c r="EM356" s="173">
        <v>14797</v>
      </c>
      <c r="EN356" s="173">
        <v>0</v>
      </c>
      <c r="EO356" s="173">
        <v>0</v>
      </c>
      <c r="EP356" s="950" t="s">
        <v>4077</v>
      </c>
      <c r="EQ356" s="258" t="s">
        <v>6095</v>
      </c>
      <c r="ER356" s="258" t="s">
        <v>6114</v>
      </c>
      <c r="ES356" s="258"/>
      <c r="ET356" s="108"/>
      <c r="EU356" s="182" t="str">
        <f t="shared" si="236"/>
        <v>KMK-Holz Mier GmbH &amp; Co. KG, DE_153102848_sinv.pdf</v>
      </c>
    </row>
    <row r="357" spans="1:172" ht="63.75">
      <c r="A357" s="1000" t="s">
        <v>2862</v>
      </c>
      <c r="B357" s="638" t="s">
        <v>4752</v>
      </c>
      <c r="C357" s="338" t="s">
        <v>930</v>
      </c>
      <c r="D357" s="186" t="s">
        <v>2856</v>
      </c>
      <c r="E357" s="186" t="s">
        <v>3325</v>
      </c>
      <c r="F357" s="186" t="s">
        <v>3342</v>
      </c>
      <c r="G357" s="186"/>
      <c r="H357" s="186"/>
      <c r="I357" s="383"/>
      <c r="J357" s="383" t="s">
        <v>2863</v>
      </c>
      <c r="K357" s="191" t="s">
        <v>3283</v>
      </c>
      <c r="L357" s="571" t="s">
        <v>2858</v>
      </c>
      <c r="M357" s="181" t="s">
        <v>2859</v>
      </c>
      <c r="N357" s="846" t="s">
        <v>2864</v>
      </c>
      <c r="O357" s="191" t="s">
        <v>2861</v>
      </c>
      <c r="P357" s="546">
        <v>29</v>
      </c>
      <c r="Q357" s="539">
        <v>250</v>
      </c>
      <c r="R357" s="540">
        <v>0</v>
      </c>
      <c r="S357" s="338"/>
      <c r="T357" s="100"/>
      <c r="U357" s="100"/>
      <c r="V357" s="425">
        <v>100</v>
      </c>
      <c r="W357" s="425">
        <v>50</v>
      </c>
      <c r="X357" s="919">
        <v>0.75</v>
      </c>
      <c r="Y357" s="425">
        <v>2.5</v>
      </c>
      <c r="Z357" s="101"/>
      <c r="AA357" s="101"/>
      <c r="AB357" s="188" t="s">
        <v>2988</v>
      </c>
      <c r="AC357" s="13" t="s">
        <v>7377</v>
      </c>
      <c r="AD357" s="812" t="s">
        <v>40</v>
      </c>
      <c r="AE357" s="723">
        <v>43082</v>
      </c>
      <c r="AG357" s="419"/>
      <c r="AH357" s="61" t="s">
        <v>192</v>
      </c>
      <c r="AI357" s="63" t="s">
        <v>5763</v>
      </c>
      <c r="AJ357" s="63" t="str">
        <f t="shared" si="245"/>
        <v>NO</v>
      </c>
      <c r="AK357" s="64" t="str">
        <f>VLOOKUP(X357,aux!$G$1:$I$22,2,FALSE)</f>
        <v>zero point seven five</v>
      </c>
      <c r="AL357" s="64" t="str">
        <f>VLOOKUP(X357,aux!$G$1:$J$22,4,FALSE)</f>
        <v>null komma sieben fünf</v>
      </c>
      <c r="AM357" s="214">
        <f t="shared" si="218"/>
        <v>75</v>
      </c>
      <c r="AN357" s="214" t="str">
        <f>IF(INT(AM357)=AM357,EnglishNumber(AM357), _xlfn.CONCAT(EnglishNumber(INT(AM357)), " point ", EnglishNumber(ROUND(INT((AM357 - INT(AM357)) * 10),  0)), " ", EnglishNumber(ROUND((AM357 - INT(AM357))*100 - (INT((AM357-INT(AM357))*10)*10), 0))))</f>
        <v>seventy-five</v>
      </c>
      <c r="AO357" s="214" t="str">
        <f>IF(INT(AM357)=AM357,FctZahl_In_Worten(AM357), _xlfn.CONCAT(FctZahl_In_Worten(INT(AM357)), " komma ", FctZahl_In_Worten(ROUND(INT((AM357 - INT(AM357)) * 10),  0)), " ", FctZahl_In_Worten(ROUND((AM357 - INT(AM357))*100 - (INT((AM357-INT(AM357))*10)*10), 0))))</f>
        <v>fünfundsiebzig</v>
      </c>
      <c r="AP357" s="64" t="str">
        <f>EnglishNumber(Q357)</f>
        <v>two hundred fifty</v>
      </c>
      <c r="AQ357" s="64" t="str">
        <f>FctZahl_In_Worten(Q357)</f>
        <v>zweihundertfünfzig</v>
      </c>
      <c r="AR357" s="64" t="str">
        <f>FctZahl_In_Worten(R357)</f>
        <v>null</v>
      </c>
      <c r="AS357" s="64" t="str">
        <f>EnglishNumber(V357)</f>
        <v>one hundred</v>
      </c>
      <c r="AT357" s="64" t="str">
        <f>EnglishNumber(W357)</f>
        <v>fifty</v>
      </c>
      <c r="AU357" s="64" t="str">
        <f t="shared" si="219"/>
        <v/>
      </c>
      <c r="AV357" s="49" t="str">
        <f t="shared" si="258"/>
        <v/>
      </c>
      <c r="AW357" s="65" t="str">
        <f t="shared" si="220"/>
        <v>IT_01198340216_CPA_EN</v>
      </c>
      <c r="AX357" s="65" t="str">
        <f t="shared" si="221"/>
        <v>IT_01198340216_DoT_EN</v>
      </c>
      <c r="AY357" s="65" t="str">
        <f t="shared" si="222"/>
        <v>IT_01198340216_Dis_EN</v>
      </c>
      <c r="AZ357" s="65" t="str">
        <f t="shared" si="223"/>
        <v>IT_01198340216_CPA_DE</v>
      </c>
      <c r="BA357" s="65" t="str">
        <f t="shared" si="224"/>
        <v>IT_01198340216_DoT_DE</v>
      </c>
      <c r="BB357" s="65" t="str">
        <f t="shared" si="225"/>
        <v>IT_01198340216_CPA_ES</v>
      </c>
      <c r="BC357" s="215" t="str">
        <f t="shared" si="226"/>
        <v>IT_01198340216_DoT_ES</v>
      </c>
      <c r="BD357" s="65" t="str">
        <f t="shared" si="227"/>
        <v>KOBLER MICHAEL</v>
      </c>
      <c r="BE357" s="64" t="str">
        <f>VLOOKUP(C357,aux!$A$1:$B$260,2,FALSE)</f>
        <v>Italy</v>
      </c>
      <c r="BF357" s="64">
        <f>VLOOKUP(C357,aux!$A$1:$C$260,3,FALSE)</f>
        <v>0</v>
      </c>
      <c r="BG357" s="66" t="str">
        <f t="shared" si="228"/>
        <v/>
      </c>
      <c r="BH357" s="66" t="str">
        <f t="shared" si="247"/>
        <v/>
      </c>
      <c r="BI357" s="66">
        <f t="shared" si="259"/>
        <v>1</v>
      </c>
      <c r="BJ357" s="66" t="str">
        <f t="shared" si="254"/>
        <v/>
      </c>
      <c r="BK357" s="66" t="str">
        <f t="shared" si="255"/>
        <v/>
      </c>
      <c r="BL357" s="66" t="str">
        <f t="shared" si="256"/>
        <v/>
      </c>
      <c r="BM357" s="66" t="str">
        <f t="shared" si="257"/>
        <v/>
      </c>
      <c r="BN357" s="66" t="str">
        <f t="shared" si="260"/>
        <v/>
      </c>
      <c r="BO357" s="66" t="str">
        <f t="shared" si="239"/>
        <v/>
      </c>
      <c r="BP357" s="216" t="str">
        <f>VLOOKUP(X357,aux!$G$1:$I$22,3,FALSE)</f>
        <v>cero coma siete cinco</v>
      </c>
      <c r="BQ357" s="66" t="str">
        <f t="shared" si="249"/>
        <v>Por</v>
      </c>
      <c r="BR357" s="66" t="str">
        <f>VLOOKUP(C357,aux!$D$1:$E$307,2,FALSE)</f>
        <v>Italia</v>
      </c>
      <c r="BS357" s="66" t="str">
        <f t="shared" si="250"/>
        <v>Doscientos Cincuenta</v>
      </c>
      <c r="BT357" s="66" t="str">
        <f t="shared" si="251"/>
        <v>Ciento</v>
      </c>
      <c r="BU357" s="66" t="str">
        <f t="shared" si="252"/>
        <v>Cincuenta</v>
      </c>
      <c r="BV357" s="137" t="s">
        <v>2233</v>
      </c>
      <c r="BW357" s="51" t="s">
        <v>2233</v>
      </c>
      <c r="BX357" s="332">
        <v>43061</v>
      </c>
      <c r="BY357" s="146">
        <v>806809604251</v>
      </c>
      <c r="BZ357" s="332">
        <v>43063</v>
      </c>
      <c r="CA357" s="1112" t="s">
        <v>2233</v>
      </c>
      <c r="CB357" s="606">
        <v>43059</v>
      </c>
      <c r="CC357" s="606">
        <v>43066</v>
      </c>
      <c r="CD357" s="806">
        <v>0.41666666666666669</v>
      </c>
      <c r="CE357" s="606">
        <v>43066</v>
      </c>
      <c r="CF357" s="806">
        <v>0.41666666666666669</v>
      </c>
      <c r="CG357" s="342">
        <v>43076</v>
      </c>
      <c r="CH357" s="497"/>
      <c r="CI357" s="155"/>
      <c r="CJ357" s="43"/>
      <c r="CK357" s="103"/>
      <c r="CL357" s="102" t="str">
        <f t="shared" si="229"/>
        <v>KOBLER MICHAEL_ IT_01198340216_DOT_EN_2sig</v>
      </c>
      <c r="CM357" s="102" t="str">
        <f t="shared" si="230"/>
        <v>KOBLER MICHAEL_IT_01198340216_CPA_EN_2sig</v>
      </c>
      <c r="CN357" s="102" t="str">
        <f t="shared" si="231"/>
        <v>KOBLER MICHAEL_ IT_01198340216_DOT_EN_2sig_stamped</v>
      </c>
      <c r="CO357" s="102" t="str">
        <f t="shared" si="232"/>
        <v>KOBLER MICHAEL_IT_01198340216_DOT_EN_o</v>
      </c>
      <c r="CP357" s="102" t="str">
        <f t="shared" si="233"/>
        <v>KOBLER MICHAEL_IT_01198340216_DOT_EN_o_stamped</v>
      </c>
      <c r="CQ357" s="102" t="str">
        <f t="shared" si="234"/>
        <v>KOBLER MICHAEL_IT_01198340216_powers</v>
      </c>
      <c r="CR357" s="61"/>
      <c r="CS357" s="61"/>
      <c r="CT357" s="61"/>
      <c r="CU357" s="148">
        <f t="shared" si="217"/>
        <v>0</v>
      </c>
      <c r="CV357" s="56"/>
      <c r="CW357" s="56"/>
      <c r="CX357" s="152" t="s">
        <v>2233</v>
      </c>
      <c r="CY357" s="158" t="s">
        <v>2233</v>
      </c>
      <c r="CZ357" s="158" t="s">
        <v>2233</v>
      </c>
      <c r="DA357" s="318" t="s">
        <v>2233</v>
      </c>
      <c r="DB357" s="318" t="s">
        <v>2233</v>
      </c>
      <c r="DC357" s="158" t="s">
        <v>2233</v>
      </c>
      <c r="DD357" s="158" t="s">
        <v>2233</v>
      </c>
      <c r="DE357" s="318" t="s">
        <v>2233</v>
      </c>
      <c r="DF357" s="318" t="s">
        <v>2233</v>
      </c>
      <c r="DG357" s="96" t="s">
        <v>2233</v>
      </c>
      <c r="DH357" s="96" t="s">
        <v>2233</v>
      </c>
      <c r="DI357" s="96" t="s">
        <v>2233</v>
      </c>
      <c r="DJ357" s="318" t="s">
        <v>2233</v>
      </c>
      <c r="DK357" s="318"/>
      <c r="DL357" s="96" t="s">
        <v>2233</v>
      </c>
      <c r="DM357" s="318" t="s">
        <v>2233</v>
      </c>
      <c r="DN357" s="158" t="s">
        <v>2233</v>
      </c>
      <c r="DO357" s="318" t="s">
        <v>2233</v>
      </c>
      <c r="DP357" s="465" t="s">
        <v>2233</v>
      </c>
      <c r="DQ357" s="940"/>
      <c r="DR357" s="342" t="s">
        <v>49</v>
      </c>
      <c r="DS357" s="522"/>
      <c r="DT357" s="69" t="s">
        <v>49</v>
      </c>
      <c r="DU357" s="69"/>
      <c r="DV357" s="87"/>
      <c r="DW357" s="87"/>
      <c r="DX357" s="87"/>
      <c r="DY357" s="87"/>
      <c r="DZ357" s="87"/>
      <c r="EA357" s="359" t="str">
        <f t="shared" si="235"/>
        <v>323</v>
      </c>
      <c r="EB357" s="359">
        <v>323</v>
      </c>
      <c r="EC357" s="88"/>
      <c r="ED357" s="88"/>
      <c r="EE357" s="88" t="e">
        <f>IF(CX356=#REF!,"gleich","ungleich")</f>
        <v>#REF!</v>
      </c>
      <c r="EF357" s="186"/>
      <c r="EG357" s="186"/>
      <c r="EH357" s="186"/>
      <c r="EI357" s="186"/>
      <c r="EJ357" s="186"/>
      <c r="EK357" s="186"/>
      <c r="EL357" s="186"/>
      <c r="EM357" s="173"/>
      <c r="EN357" s="186"/>
      <c r="EO357" s="186"/>
      <c r="EP357" s="724"/>
      <c r="EQ357" s="382" t="s">
        <v>6100</v>
      </c>
      <c r="ER357" s="382" t="s">
        <v>6100</v>
      </c>
      <c r="ES357" s="382"/>
      <c r="ET357" s="108"/>
      <c r="EU357" s="182" t="str">
        <f t="shared" si="236"/>
        <v>KOBLER MICHAEL, IT_01198340216_sinv.pdf</v>
      </c>
      <c r="EV357" s="247"/>
      <c r="EW357" s="247"/>
      <c r="EX357" s="247"/>
      <c r="EY357" s="247"/>
      <c r="EZ357" s="247"/>
      <c r="FA357" s="247"/>
      <c r="FB357" s="247"/>
      <c r="FC357" s="247"/>
      <c r="FD357" s="247"/>
      <c r="FE357" s="247"/>
      <c r="FF357" s="247"/>
      <c r="FG357" s="247"/>
      <c r="FH357" s="247"/>
      <c r="FI357" s="247"/>
      <c r="FJ357" s="247"/>
      <c r="FK357" s="247"/>
      <c r="FL357" s="247"/>
      <c r="FM357" s="247"/>
      <c r="FN357" s="247"/>
      <c r="FO357" s="247"/>
      <c r="FP357" s="247"/>
    </row>
    <row r="358" spans="1:172" ht="76.5">
      <c r="A358" s="1000" t="s">
        <v>3340</v>
      </c>
      <c r="B358" s="638" t="s">
        <v>4751</v>
      </c>
      <c r="C358" s="338" t="s">
        <v>930</v>
      </c>
      <c r="D358" s="186" t="s">
        <v>2856</v>
      </c>
      <c r="E358" s="186" t="s">
        <v>2857</v>
      </c>
      <c r="F358" s="186" t="s">
        <v>3341</v>
      </c>
      <c r="G358" s="186"/>
      <c r="H358" s="186"/>
      <c r="I358" s="383"/>
      <c r="J358" s="186" t="s">
        <v>2865</v>
      </c>
      <c r="K358" s="191" t="s">
        <v>3283</v>
      </c>
      <c r="L358" s="571" t="s">
        <v>2858</v>
      </c>
      <c r="M358" s="181" t="s">
        <v>2859</v>
      </c>
      <c r="N358" s="846" t="s">
        <v>2860</v>
      </c>
      <c r="O358" s="191" t="s">
        <v>2861</v>
      </c>
      <c r="P358" s="546">
        <v>12</v>
      </c>
      <c r="Q358" s="539">
        <v>100</v>
      </c>
      <c r="R358" s="540">
        <v>0</v>
      </c>
      <c r="S358" s="338"/>
      <c r="T358" s="100"/>
      <c r="U358" s="100"/>
      <c r="V358" s="425">
        <v>100</v>
      </c>
      <c r="W358" s="425">
        <v>50</v>
      </c>
      <c r="X358" s="919">
        <v>0.75</v>
      </c>
      <c r="Y358" s="425">
        <v>2.5</v>
      </c>
      <c r="Z358" s="101"/>
      <c r="AA358" s="101"/>
      <c r="AB358" s="188" t="s">
        <v>2988</v>
      </c>
      <c r="AC358" s="13" t="s">
        <v>7377</v>
      </c>
      <c r="AD358" s="812" t="s">
        <v>40</v>
      </c>
      <c r="AE358" s="723">
        <v>43082</v>
      </c>
      <c r="AG358" s="419"/>
      <c r="AH358" s="927" t="s">
        <v>896</v>
      </c>
      <c r="AI358" s="63" t="s">
        <v>5763</v>
      </c>
      <c r="AJ358" s="63" t="str">
        <f t="shared" si="245"/>
        <v>NO</v>
      </c>
      <c r="AK358" s="64" t="str">
        <f>VLOOKUP(X358,aux!$G$1:$I$22,2,FALSE)</f>
        <v>zero point seven five</v>
      </c>
      <c r="AL358" s="64" t="str">
        <f>VLOOKUP(X358,aux!$G$1:$J$22,4,FALSE)</f>
        <v>null komma sieben fünf</v>
      </c>
      <c r="AM358" s="214">
        <f t="shared" si="218"/>
        <v>75</v>
      </c>
      <c r="AN358" s="214" t="str">
        <f>IF(INT(AM358)=AM358,EnglishNumber(AM358), _xlfn.CONCAT(EnglishNumber(INT(AM358)), " point ", EnglishNumber(ROUND(INT((AM358 - INT(AM358)) * 10),  0)), " ", EnglishNumber(ROUND((AM358 - INT(AM358))*100 - (INT((AM358-INT(AM358))*10)*10), 0))))</f>
        <v>seventy-five</v>
      </c>
      <c r="AO358" s="214" t="str">
        <f>IF(INT(AM358)=AM358,FctZahl_In_Worten(AM358), _xlfn.CONCAT(FctZahl_In_Worten(INT(AM358)), " komma ", FctZahl_In_Worten(ROUND(INT((AM358 - INT(AM358)) * 10),  0)), " ", FctZahl_In_Worten(ROUND((AM358 - INT(AM358))*100 - (INT((AM358-INT(AM358))*10)*10), 0))))</f>
        <v>fünfundsiebzig</v>
      </c>
      <c r="AP358" s="64" t="str">
        <f>EnglishNumber(Q358)</f>
        <v>one hundred</v>
      </c>
      <c r="AQ358" s="64" t="str">
        <f>FctZahl_In_Worten(Q358)</f>
        <v>einhundert</v>
      </c>
      <c r="AR358" s="64" t="str">
        <f>FctZahl_In_Worten(R358)</f>
        <v>null</v>
      </c>
      <c r="AS358" s="64" t="str">
        <f>EnglishNumber(V358)</f>
        <v>one hundred</v>
      </c>
      <c r="AT358" s="64" t="str">
        <f>EnglishNumber(W358)</f>
        <v>fifty</v>
      </c>
      <c r="AU358" s="64" t="str">
        <f t="shared" si="219"/>
        <v>For</v>
      </c>
      <c r="AV358" s="49" t="str">
        <f t="shared" si="258"/>
        <v>ROSA MARIA GAMPER , Socio Accomandatario</v>
      </c>
      <c r="AW358" s="65" t="str">
        <f t="shared" si="220"/>
        <v>IT_02516410210_CPA_EN</v>
      </c>
      <c r="AX358" s="65" t="str">
        <f t="shared" si="221"/>
        <v>IT_02516410210_DoT_EN</v>
      </c>
      <c r="AY358" s="65" t="str">
        <f t="shared" si="222"/>
        <v>IT_02516410210_Dis_EN</v>
      </c>
      <c r="AZ358" s="65" t="str">
        <f t="shared" si="223"/>
        <v>IT_02516410210_CPA_DE</v>
      </c>
      <c r="BA358" s="65" t="str">
        <f t="shared" si="224"/>
        <v>IT_02516410210_DoT_DE</v>
      </c>
      <c r="BB358" s="65" t="str">
        <f t="shared" si="225"/>
        <v>IT_02516410210_CPA_ES</v>
      </c>
      <c r="BC358" s="215" t="str">
        <f t="shared" si="226"/>
        <v>IT_02516410210_DoT_ES</v>
      </c>
      <c r="BD358" s="65" t="str">
        <f t="shared" si="227"/>
        <v>KOBLER SAS DI GAMPER ROSA MARIA &amp; CO</v>
      </c>
      <c r="BE358" s="64" t="str">
        <f>VLOOKUP(C358,aux!$A$1:$B$260,2,FALSE)</f>
        <v>Italy</v>
      </c>
      <c r="BF358" s="64">
        <f>VLOOKUP(C358,aux!$A$1:$C$260,3,FALSE)</f>
        <v>0</v>
      </c>
      <c r="BG358" s="66" t="str">
        <f t="shared" si="228"/>
        <v>represented by  ROSA MARIA GAMPER , Socio Accomandatario</v>
      </c>
      <c r="BH358" s="66" t="str">
        <f t="shared" si="247"/>
        <v>representado por ROSA MARIA GAMPER , Socio Accomandatario</v>
      </c>
      <c r="BI358" s="66">
        <f t="shared" si="259"/>
        <v>1</v>
      </c>
      <c r="BJ358" s="66" t="str">
        <f t="shared" si="254"/>
        <v/>
      </c>
      <c r="BK358" s="66" t="str">
        <f t="shared" si="255"/>
        <v/>
      </c>
      <c r="BL358" s="66" t="str">
        <f t="shared" si="256"/>
        <v/>
      </c>
      <c r="BM358" s="66" t="str">
        <f t="shared" si="257"/>
        <v/>
      </c>
      <c r="BN358" s="66" t="str">
        <f t="shared" si="260"/>
        <v/>
      </c>
      <c r="BO358" s="66" t="str">
        <f t="shared" si="239"/>
        <v/>
      </c>
      <c r="BP358" s="216" t="str">
        <f>VLOOKUP(X358,aux!$G$1:$I$22,3,FALSE)</f>
        <v>cero coma siete cinco</v>
      </c>
      <c r="BQ358" s="66" t="str">
        <f t="shared" si="249"/>
        <v>Por</v>
      </c>
      <c r="BR358" s="66" t="str">
        <f>VLOOKUP(C358,aux!$D$1:$E$307,2,FALSE)</f>
        <v>Italia</v>
      </c>
      <c r="BS358" s="66" t="str">
        <f t="shared" si="250"/>
        <v>Ciento</v>
      </c>
      <c r="BT358" s="66" t="str">
        <f t="shared" si="251"/>
        <v>Ciento</v>
      </c>
      <c r="BU358" s="66" t="str">
        <f t="shared" si="252"/>
        <v>Cincuenta</v>
      </c>
      <c r="BV358" s="137" t="s">
        <v>2233</v>
      </c>
      <c r="BW358" s="51" t="s">
        <v>2233</v>
      </c>
      <c r="BX358" s="332">
        <v>43061</v>
      </c>
      <c r="BY358" s="146">
        <v>806809604251</v>
      </c>
      <c r="BZ358" s="332">
        <v>43063</v>
      </c>
      <c r="CA358" s="1112" t="s">
        <v>2233</v>
      </c>
      <c r="CB358" s="606">
        <v>43059</v>
      </c>
      <c r="CC358" s="606">
        <v>43066</v>
      </c>
      <c r="CD358" s="806">
        <v>0.41666666666666669</v>
      </c>
      <c r="CE358" s="606">
        <v>43066</v>
      </c>
      <c r="CF358" s="806">
        <v>0.41666666666666669</v>
      </c>
      <c r="CG358" s="342">
        <v>43076</v>
      </c>
      <c r="CH358" s="497"/>
      <c r="CI358" s="155"/>
      <c r="CJ358" s="43"/>
      <c r="CK358" s="103"/>
      <c r="CL358" s="102" t="str">
        <f t="shared" si="229"/>
        <v>KOBLER SAS DI GAMPER ROSA MARIA &amp; CO_ IT_02516410210_DOT_EN_2sig</v>
      </c>
      <c r="CM358" s="102" t="str">
        <f t="shared" si="230"/>
        <v>KOBLER SAS DI GAMPER ROSA MARIA &amp; CO_IT_02516410210_CPA_EN_2sig</v>
      </c>
      <c r="CN358" s="102" t="str">
        <f t="shared" si="231"/>
        <v>KOBLER SAS DI GAMPER ROSA MARIA &amp; CO_ IT_02516410210_DOT_EN_2sig_stamped</v>
      </c>
      <c r="CO358" s="102" t="str">
        <f t="shared" si="232"/>
        <v>KOBLER SAS DI GAMPER ROSA MARIA &amp; CO_IT_02516410210_DOT_EN_o</v>
      </c>
      <c r="CP358" s="102" t="str">
        <f t="shared" si="233"/>
        <v>KOBLER SAS DI GAMPER ROSA MARIA &amp; CO_IT_02516410210_DOT_EN_o_stamped</v>
      </c>
      <c r="CQ358" s="102" t="str">
        <f t="shared" si="234"/>
        <v>KOBLER SAS DI GAMPER ROSA MARIA &amp; CO_IT_02516410210_powers</v>
      </c>
      <c r="CR358" s="61"/>
      <c r="CS358" s="61"/>
      <c r="CT358" s="61"/>
      <c r="CU358" s="148">
        <f t="shared" si="217"/>
        <v>0</v>
      </c>
      <c r="CV358" s="56"/>
      <c r="CW358" s="56"/>
      <c r="CX358" s="152" t="s">
        <v>2233</v>
      </c>
      <c r="CY358" s="158" t="s">
        <v>2233</v>
      </c>
      <c r="CZ358" s="158" t="s">
        <v>2233</v>
      </c>
      <c r="DA358" s="318" t="s">
        <v>2233</v>
      </c>
      <c r="DB358" s="318" t="s">
        <v>2233</v>
      </c>
      <c r="DC358" s="158" t="s">
        <v>2233</v>
      </c>
      <c r="DD358" s="158" t="s">
        <v>2233</v>
      </c>
      <c r="DE358" s="318" t="s">
        <v>2233</v>
      </c>
      <c r="DF358" s="318" t="s">
        <v>2233</v>
      </c>
      <c r="DG358" s="96" t="s">
        <v>2233</v>
      </c>
      <c r="DH358" s="96" t="s">
        <v>2233</v>
      </c>
      <c r="DI358" s="96" t="s">
        <v>2233</v>
      </c>
      <c r="DJ358" s="318" t="s">
        <v>2233</v>
      </c>
      <c r="DK358" s="318"/>
      <c r="DL358" s="96" t="s">
        <v>2233</v>
      </c>
      <c r="DM358" s="318" t="s">
        <v>2233</v>
      </c>
      <c r="DN358" s="158" t="s">
        <v>2233</v>
      </c>
      <c r="DO358" s="318" t="s">
        <v>2233</v>
      </c>
      <c r="DP358" s="465" t="s">
        <v>2233</v>
      </c>
      <c r="DQ358" s="940"/>
      <c r="DR358" s="342" t="s">
        <v>49</v>
      </c>
      <c r="DS358" s="522"/>
      <c r="DT358" s="69" t="s">
        <v>49</v>
      </c>
      <c r="DU358" s="69"/>
      <c r="DV358" s="87"/>
      <c r="DW358" s="87"/>
      <c r="DX358" s="87"/>
      <c r="DY358" s="87"/>
      <c r="DZ358" s="87"/>
      <c r="EA358" s="359" t="str">
        <f t="shared" si="235"/>
        <v>324</v>
      </c>
      <c r="EB358" s="359">
        <v>324</v>
      </c>
      <c r="EC358" s="88"/>
      <c r="ED358" s="88"/>
      <c r="EE358" s="88" t="e">
        <f>IF(CX357=#REF!,"gleich","ungleich")</f>
        <v>#REF!</v>
      </c>
      <c r="EF358" s="186"/>
      <c r="EG358" s="186"/>
      <c r="EH358" s="186"/>
      <c r="EI358" s="186"/>
      <c r="EJ358" s="186"/>
      <c r="EK358" s="186"/>
      <c r="EL358" s="186"/>
      <c r="EM358" s="173"/>
      <c r="EN358" s="186"/>
      <c r="EO358" s="186"/>
      <c r="EP358" s="724"/>
      <c r="EQ358" s="382" t="s">
        <v>6090</v>
      </c>
      <c r="ER358" s="382" t="s">
        <v>6110</v>
      </c>
      <c r="ES358" s="382"/>
      <c r="ET358" s="108"/>
      <c r="EU358" s="182" t="str">
        <f t="shared" si="236"/>
        <v>KOBLER S.A.S. DI GAMPER ROSA MARIA &amp; CO, IT_02516410210_sinv.pdf</v>
      </c>
    </row>
    <row r="359" spans="1:172" ht="96">
      <c r="A359" s="1047" t="s">
        <v>2671</v>
      </c>
      <c r="B359" s="700" t="s">
        <v>4740</v>
      </c>
      <c r="C359" s="425" t="s">
        <v>950</v>
      </c>
      <c r="D359" s="188" t="s">
        <v>2677</v>
      </c>
      <c r="E359" s="188" t="s">
        <v>2684</v>
      </c>
      <c r="F359" s="188" t="s">
        <v>2743</v>
      </c>
      <c r="G359" s="188" t="s">
        <v>2691</v>
      </c>
      <c r="H359" s="188" t="s">
        <v>2744</v>
      </c>
      <c r="I359" s="188" t="s">
        <v>2695</v>
      </c>
      <c r="J359" s="188" t="s">
        <v>2696</v>
      </c>
      <c r="K359" s="188" t="s">
        <v>2701</v>
      </c>
      <c r="L359" s="571" t="s">
        <v>2707</v>
      </c>
      <c r="M359" s="199"/>
      <c r="N359" s="846" t="s">
        <v>2721</v>
      </c>
      <c r="O359" s="188" t="s">
        <v>2722</v>
      </c>
      <c r="P359" s="1220">
        <v>0</v>
      </c>
      <c r="Q359" s="539">
        <v>200</v>
      </c>
      <c r="R359" s="540">
        <v>0</v>
      </c>
      <c r="S359" s="425"/>
      <c r="T359" s="90"/>
      <c r="U359" s="90"/>
      <c r="V359" s="425">
        <v>0</v>
      </c>
      <c r="W359" s="425">
        <v>0</v>
      </c>
      <c r="X359" s="919">
        <v>0.74</v>
      </c>
      <c r="Y359" s="425">
        <v>0</v>
      </c>
      <c r="Z359" s="91"/>
      <c r="AA359" s="91"/>
      <c r="AB359" s="188"/>
      <c r="AC359" s="13" t="s">
        <v>7377</v>
      </c>
      <c r="AD359" s="812" t="s">
        <v>5690</v>
      </c>
      <c r="AE359" s="723">
        <v>43082</v>
      </c>
      <c r="AF359" s="356" t="s">
        <v>7520</v>
      </c>
      <c r="AG359" s="419"/>
      <c r="AH359" s="932" t="s">
        <v>896</v>
      </c>
      <c r="AI359" s="63" t="s">
        <v>5762</v>
      </c>
      <c r="AJ359" s="63" t="str">
        <f t="shared" si="245"/>
        <v>NO</v>
      </c>
      <c r="AK359" s="64" t="str">
        <f>VLOOKUP(X359,aux!$G$1:$I$22,2,FALSE)</f>
        <v>zero point seven four</v>
      </c>
      <c r="AL359" s="64" t="str">
        <f>VLOOKUP(X359,aux!$G$1:$J$22,4,FALSE)</f>
        <v>null komma sieben vier</v>
      </c>
      <c r="AM359" s="214">
        <f t="shared" si="218"/>
        <v>74</v>
      </c>
      <c r="AN359" s="214" t="str">
        <f>IF(INT(AM359)=AM359,EnglishNumber(AM359), _xlfn.CONCAT(EnglishNumber(INT(AM359)), " point ", EnglishNumber(ROUND(INT((AM359 - INT(AM359)) * 10),  0)), " ", EnglishNumber(ROUND((AM359 - INT(AM359))*100 - (INT((AM359-INT(AM359))*10)*10), 0))))</f>
        <v>seventy-four</v>
      </c>
      <c r="AO359" s="214" t="str">
        <f>IF(INT(AM359)=AM359,FctZahl_In_Worten(AM359), _xlfn.CONCAT(FctZahl_In_Worten(INT(AM359)), " komma ", FctZahl_In_Worten(ROUND(INT((AM359 - INT(AM359)) * 10),  0)), " ", FctZahl_In_Worten(ROUND((AM359 - INT(AM359))*100 - (INT((AM359-INT(AM359))*10)*10), 0))))</f>
        <v>vierundsiebzig</v>
      </c>
      <c r="AP359" s="64" t="str">
        <f>EnglishNumber(Q359)</f>
        <v>two hundred</v>
      </c>
      <c r="AQ359" s="64" t="str">
        <f>FctZahl_In_Worten(Q359)</f>
        <v>zweihundert</v>
      </c>
      <c r="AR359" s="64" t="str">
        <f>FctZahl_In_Worten(R359)</f>
        <v>null</v>
      </c>
      <c r="AS359" s="89" t="str">
        <f>VLOOKUP(V359,aux!$K$1:$M$11,2,FALSE)</f>
        <v>zero</v>
      </c>
      <c r="AT359" s="89" t="str">
        <f>VLOOKUP(W359,aux!$K$1:$M$11,2,FALSE)</f>
        <v>zero</v>
      </c>
      <c r="AU359" s="89" t="str">
        <f t="shared" si="219"/>
        <v>For</v>
      </c>
      <c r="AV359" s="49" t="str">
        <f t="shared" si="258"/>
        <v>Dr. Szczepan Franciszek Gawłowski , president of the board and Mateusz Siekierczak , member of the board</v>
      </c>
      <c r="AW359" s="92" t="str">
        <f t="shared" si="220"/>
        <v>PL_7810017450_CPA_EN</v>
      </c>
      <c r="AX359" s="92" t="str">
        <f t="shared" si="221"/>
        <v>PL_7810017450_DoT_EN</v>
      </c>
      <c r="AY359" s="92" t="str">
        <f t="shared" si="222"/>
        <v>PL_7810017450_Dis_EN</v>
      </c>
      <c r="AZ359" s="65" t="str">
        <f t="shared" si="223"/>
        <v>PL_7810017450_CPA_DE</v>
      </c>
      <c r="BA359" s="65" t="str">
        <f t="shared" si="224"/>
        <v>PL_7810017450_DoT_DE</v>
      </c>
      <c r="BB359" s="65" t="str">
        <f t="shared" si="225"/>
        <v>PL_7810017450_CPA_ES</v>
      </c>
      <c r="BC359" s="215" t="str">
        <f t="shared" si="226"/>
        <v>PL_7810017450_DoT_ES</v>
      </c>
      <c r="BD359" s="92" t="str">
        <f t="shared" si="227"/>
        <v>KREISEL-Technika Budowlana Sp z oo</v>
      </c>
      <c r="BE359" s="89" t="str">
        <f>VLOOKUP(C359,aux!$A$1:$B$260,2,FALSE)</f>
        <v>Poland</v>
      </c>
      <c r="BF359" s="64">
        <f>VLOOKUP(C359,aux!$A$1:$C$260,3,FALSE)</f>
        <v>0</v>
      </c>
      <c r="BG359" s="66" t="str">
        <f t="shared" si="228"/>
        <v>represented by  Dr. Szczepan Franciszek Gawłowski , president of the board and Mateusz Siekierczak , member of the board</v>
      </c>
      <c r="BH359" s="66" t="str">
        <f t="shared" si="247"/>
        <v>representado por Dr. Szczepan Franciszek Gawłowski , president of the board and Mateusz Siekierczak , member of the board</v>
      </c>
      <c r="BI359" s="66">
        <f t="shared" si="259"/>
        <v>2</v>
      </c>
      <c r="BJ359" s="93" t="str">
        <f t="shared" si="254"/>
        <v>and its</v>
      </c>
      <c r="BK359" s="93" t="str">
        <f t="shared" si="255"/>
        <v>and its</v>
      </c>
      <c r="BL359" s="66" t="str">
        <f t="shared" si="256"/>
        <v>und</v>
      </c>
      <c r="BM359" s="66" t="str">
        <f t="shared" si="257"/>
        <v>und</v>
      </c>
      <c r="BN359" s="66" t="str">
        <f t="shared" si="260"/>
        <v>y su</v>
      </c>
      <c r="BO359" s="66" t="str">
        <f t="shared" si="239"/>
        <v>y su</v>
      </c>
      <c r="BP359" s="216" t="str">
        <f>VLOOKUP(X359,aux!$G$1:$I$22,3,FALSE)</f>
        <v>cero coma siete cuatros</v>
      </c>
      <c r="BQ359" s="66" t="str">
        <f t="shared" si="249"/>
        <v>Por</v>
      </c>
      <c r="BR359" s="66" t="str">
        <f>VLOOKUP(C359,aux!$D$1:$E$307,2,FALSE)</f>
        <v>Polonia</v>
      </c>
      <c r="BS359" s="66" t="str">
        <f t="shared" si="250"/>
        <v>Doscientos</v>
      </c>
      <c r="BT359" s="66" t="str">
        <f t="shared" si="251"/>
        <v>Cero</v>
      </c>
      <c r="BU359" s="66" t="str">
        <f t="shared" si="252"/>
        <v>Cero</v>
      </c>
      <c r="BV359" s="137" t="s">
        <v>2233</v>
      </c>
      <c r="BW359" s="51" t="s">
        <v>2233</v>
      </c>
      <c r="BX359" s="333" t="s">
        <v>3003</v>
      </c>
      <c r="BY359" s="147" t="s">
        <v>3003</v>
      </c>
      <c r="BZ359" s="333" t="s">
        <v>3003</v>
      </c>
      <c r="CA359" s="1112" t="s">
        <v>2233</v>
      </c>
      <c r="CB359" s="613">
        <v>43005</v>
      </c>
      <c r="CC359" s="613">
        <v>43020</v>
      </c>
      <c r="CD359" s="434">
        <v>0.45833333333333331</v>
      </c>
      <c r="CE359" s="613">
        <v>43020</v>
      </c>
      <c r="CF359" s="434">
        <v>0.46875</v>
      </c>
      <c r="CG359" s="613">
        <v>43049</v>
      </c>
      <c r="CH359" s="497"/>
      <c r="CI359" s="155"/>
      <c r="CJ359" s="68"/>
      <c r="CK359" s="94"/>
      <c r="CL359" s="102" t="str">
        <f t="shared" si="229"/>
        <v>KREISEL-Technika Budowlana Sp z oo_ PL_7810017450_DOT_EN_2sig</v>
      </c>
      <c r="CM359" s="102" t="str">
        <f t="shared" si="230"/>
        <v>KREISEL-Technika Budowlana Sp z oo_PL_7810017450_CPA_EN_2sig</v>
      </c>
      <c r="CN359" s="102" t="str">
        <f t="shared" si="231"/>
        <v>KREISEL-Technika Budowlana Sp z oo_ PL_7810017450_DOT_EN_2sig_stamped</v>
      </c>
      <c r="CO359" s="102" t="str">
        <f t="shared" si="232"/>
        <v>KREISEL-Technika Budowlana Sp z oo_PL_7810017450_DOT_EN_o</v>
      </c>
      <c r="CP359" s="102" t="str">
        <f t="shared" si="233"/>
        <v>KREISEL-Technika Budowlana Sp z oo_PL_7810017450_DOT_EN_o_stamped</v>
      </c>
      <c r="CQ359" s="102" t="str">
        <f t="shared" si="234"/>
        <v>KREISEL-Technika Budowlana Sp z oo_PL_7810017450_powers</v>
      </c>
      <c r="CR359" s="68"/>
      <c r="CS359" s="68"/>
      <c r="CT359" s="68"/>
      <c r="CU359" s="148">
        <f t="shared" si="217"/>
        <v>0</v>
      </c>
      <c r="CV359" s="95"/>
      <c r="CW359" s="95"/>
      <c r="CX359" s="152" t="s">
        <v>2233</v>
      </c>
      <c r="CY359" s="158" t="s">
        <v>2233</v>
      </c>
      <c r="CZ359" s="158" t="s">
        <v>2233</v>
      </c>
      <c r="DA359" s="318" t="s">
        <v>2233</v>
      </c>
      <c r="DB359" s="318" t="s">
        <v>2233</v>
      </c>
      <c r="DC359" s="158" t="s">
        <v>2233</v>
      </c>
      <c r="DD359" s="158" t="s">
        <v>2233</v>
      </c>
      <c r="DE359" s="318" t="s">
        <v>2233</v>
      </c>
      <c r="DF359" s="318" t="s">
        <v>2233</v>
      </c>
      <c r="DG359" s="96" t="s">
        <v>2233</v>
      </c>
      <c r="DH359" s="96" t="s">
        <v>2233</v>
      </c>
      <c r="DI359" s="96" t="s">
        <v>2233</v>
      </c>
      <c r="DJ359" s="318" t="s">
        <v>2233</v>
      </c>
      <c r="DK359" s="318"/>
      <c r="DL359" s="96" t="s">
        <v>2233</v>
      </c>
      <c r="DM359" s="318" t="s">
        <v>2233</v>
      </c>
      <c r="DN359" s="158" t="s">
        <v>2233</v>
      </c>
      <c r="DO359" s="318" t="s">
        <v>2233</v>
      </c>
      <c r="DP359" s="465" t="s">
        <v>2233</v>
      </c>
      <c r="DQ359" s="940" t="s">
        <v>49</v>
      </c>
      <c r="DR359" s="506" t="s">
        <v>49</v>
      </c>
      <c r="DS359" s="525"/>
      <c r="DT359" s="97" t="s">
        <v>49</v>
      </c>
      <c r="DU359" s="97"/>
      <c r="DV359" s="474"/>
      <c r="DW359" s="474"/>
      <c r="DX359" s="474"/>
      <c r="DY359" s="474"/>
      <c r="DZ359" s="474"/>
      <c r="EA359" s="359" t="str">
        <f t="shared" si="235"/>
        <v>325</v>
      </c>
      <c r="EB359" s="359">
        <v>325</v>
      </c>
      <c r="EC359" s="477"/>
      <c r="ED359" s="477"/>
      <c r="EE359" s="88" t="e">
        <f>IF(CX358=#REF!,"gleich","ungleich")</f>
        <v>#REF!</v>
      </c>
      <c r="EF359" s="186"/>
      <c r="EG359" s="186"/>
      <c r="EH359" s="186"/>
      <c r="EI359" s="186"/>
      <c r="EJ359" s="186"/>
      <c r="EK359" s="186"/>
      <c r="EL359" s="186"/>
      <c r="EM359" s="173"/>
      <c r="EN359" s="186"/>
      <c r="EO359" s="186"/>
      <c r="EP359" s="445"/>
      <c r="EQ359" s="189" t="s">
        <v>6092</v>
      </c>
      <c r="ER359" s="189" t="s">
        <v>6103</v>
      </c>
      <c r="ES359" s="188"/>
      <c r="ET359" s="108"/>
      <c r="EU359" s="182" t="str">
        <f t="shared" si="236"/>
        <v>KREISEL-Technika Budowlana Sp. z o.o., PL_7810017450_sinv.pdf</v>
      </c>
    </row>
    <row r="360" spans="1:172" ht="240">
      <c r="A360" s="1010" t="s">
        <v>3726</v>
      </c>
      <c r="B360" s="694" t="s">
        <v>4842</v>
      </c>
      <c r="C360" s="423" t="s">
        <v>898</v>
      </c>
      <c r="D360" s="201" t="s">
        <v>3752</v>
      </c>
      <c r="E360" s="190" t="s">
        <v>6185</v>
      </c>
      <c r="F360" s="190" t="s">
        <v>5484</v>
      </c>
      <c r="G360" s="258" t="s">
        <v>3793</v>
      </c>
      <c r="H360" s="190" t="s">
        <v>5493</v>
      </c>
      <c r="I360" s="258"/>
      <c r="J360" s="190" t="s">
        <v>3886</v>
      </c>
      <c r="K360" s="190" t="s">
        <v>3809</v>
      </c>
      <c r="L360" s="571" t="s">
        <v>3838</v>
      </c>
      <c r="M360" s="201"/>
      <c r="N360" s="847"/>
      <c r="O360" s="190"/>
      <c r="P360" s="518">
        <v>18</v>
      </c>
      <c r="Q360" s="539">
        <v>100</v>
      </c>
      <c r="R360" s="540">
        <v>3600</v>
      </c>
      <c r="S360" s="341"/>
      <c r="T360" s="54"/>
      <c r="U360" s="54"/>
      <c r="V360" s="338">
        <v>0</v>
      </c>
      <c r="W360" s="338">
        <v>0</v>
      </c>
      <c r="X360" s="919">
        <v>0.72</v>
      </c>
      <c r="Y360" s="425">
        <v>2.5</v>
      </c>
      <c r="Z360" s="54"/>
      <c r="AA360" s="54"/>
      <c r="AB360" s="188" t="s">
        <v>4402</v>
      </c>
      <c r="AC360" s="13" t="s">
        <v>898</v>
      </c>
      <c r="AD360" s="811" t="s">
        <v>5691</v>
      </c>
      <c r="AE360" s="723">
        <v>43082</v>
      </c>
      <c r="AF360" s="182" t="s">
        <v>6207</v>
      </c>
      <c r="AG360" s="419"/>
      <c r="AH360" s="927" t="s">
        <v>896</v>
      </c>
      <c r="AI360" s="63" t="s">
        <v>5763</v>
      </c>
      <c r="AJ360" s="63" t="str">
        <f t="shared" si="245"/>
        <v>NO</v>
      </c>
      <c r="AK360" s="64" t="str">
        <f>VLOOKUP(X360,aux!$G$1:$I$22,2,FALSE)</f>
        <v>zero point seven two</v>
      </c>
      <c r="AL360" s="64" t="str">
        <f>VLOOKUP(X360,aux!$G$1:$J$22,4,FALSE)</f>
        <v>null komma sieben zwei</v>
      </c>
      <c r="AM360" s="214">
        <f t="shared" si="218"/>
        <v>72</v>
      </c>
      <c r="AN360" s="214" t="str">
        <f>IF(INT(AM360)=AM360,EnglishNumber(AM360), _xlfn.CONCAT(EnglishNumber(INT(AM360)), " point ", EnglishNumber(ROUND(INT((AM360 - INT(AM360)) * 10),  0)), " ", EnglishNumber(ROUND((AM360 - INT(AM360))*100 - (INT((AM360-INT(AM360))*10)*10), 0))))</f>
        <v>seventy-two</v>
      </c>
      <c r="AO360" s="214" t="str">
        <f>IF(INT(AM360)=AM360,FctZahl_In_Worten(AM360), _xlfn.CONCAT(FctZahl_In_Worten(INT(AM360)), " komma ", FctZahl_In_Worten(ROUND(INT((AM360 - INT(AM360)) * 10),  0)), " ", FctZahl_In_Worten(ROUND((AM360 - INT(AM360))*100 - (INT((AM360-INT(AM360))*10)*10), 0))))</f>
        <v>zweiundsiebzig</v>
      </c>
      <c r="AP360" s="64" t="str">
        <f>EnglishNumber(Q360)</f>
        <v>one hundred</v>
      </c>
      <c r="AQ360" s="64" t="str">
        <f>FctZahl_In_Worten(Q360)</f>
        <v>einhundert</v>
      </c>
      <c r="AR360" s="64" t="str">
        <f>FctZahl_In_Worten(R360)</f>
        <v>dreitausendsechshundert</v>
      </c>
      <c r="AS360" s="64" t="str">
        <f>EnglishNumber(V360)</f>
        <v>zero</v>
      </c>
      <c r="AT360" s="64" t="str">
        <f>EnglishNumber(W360)</f>
        <v>zero</v>
      </c>
      <c r="AU360" s="64" t="str">
        <f t="shared" si="219"/>
        <v>For</v>
      </c>
      <c r="AV360" s="49" t="str">
        <f t="shared" si="258"/>
        <v>Tom Kreyenhop, Geschäftsführer ihrer Komplementärin, der Kreyenhop &amp; Kluge Beteiligungsgesellschaft mit beschränkter Haftung and Tim Schön, Geschäftsführer der Komplementärin, der Kreyenhop &amp; Kluge Beteiligungsgesellschaft mit beschränkter Haftung</v>
      </c>
      <c r="AW360" s="65" t="str">
        <f t="shared" si="220"/>
        <v>DE_116730240_CPA_EN</v>
      </c>
      <c r="AX360" s="65" t="str">
        <f t="shared" si="221"/>
        <v>DE_116730240_DoT_EN</v>
      </c>
      <c r="AY360" s="65" t="str">
        <f t="shared" si="222"/>
        <v>DE_116730240_Dis_EN</v>
      </c>
      <c r="AZ360" s="65" t="str">
        <f t="shared" si="223"/>
        <v>DE_116730240_CPA_DE</v>
      </c>
      <c r="BA360" s="65" t="str">
        <f t="shared" si="224"/>
        <v>DE_116730240_DoT_DE</v>
      </c>
      <c r="BB360" s="65" t="str">
        <f t="shared" si="225"/>
        <v>DE_116730240_CPA_ES</v>
      </c>
      <c r="BC360" s="215" t="str">
        <f t="shared" si="226"/>
        <v>DE_116730240_DoT_ES</v>
      </c>
      <c r="BD360" s="65" t="str">
        <f t="shared" si="227"/>
        <v>Kreyenhop + Kluge GmbH + Co KG</v>
      </c>
      <c r="BE360" s="64" t="str">
        <f>VLOOKUP(C360,aux!$A$1:$B$260,2,FALSE)</f>
        <v>Germany</v>
      </c>
      <c r="BF360" s="64" t="str">
        <f>VLOOKUP(C360,aux!$A$1:$C$260,3,FALSE)</f>
        <v>Deutschland</v>
      </c>
      <c r="BG360" s="66" t="str">
        <f t="shared" si="228"/>
        <v>represented by  Tom Kreyenhop, Geschäftsführer ihrer Komplementärin, der Kreyenhop &amp; Kluge Beteiligungsgesellschaft mit beschränkter Haftung and Tim Schön, Geschäftsführer der Komplementärin, der Kreyenhop &amp; Kluge Beteiligungsgesellschaft mit beschränkter Haftung</v>
      </c>
      <c r="BH360" s="66" t="str">
        <f t="shared" si="247"/>
        <v>representado por Tom Kreyenhop, Geschäftsführer ihrer Komplementärin, der Kreyenhop &amp; Kluge Beteiligungsgesellschaft mit beschränkter Haftung and Tim Schön, Geschäftsführer der Komplementärin, der Kreyenhop &amp; Kluge Beteiligungsgesellschaft mit beschränkter Haftung</v>
      </c>
      <c r="BI360" s="119">
        <f t="shared" si="259"/>
        <v>2</v>
      </c>
      <c r="BJ360" s="119" t="str">
        <f t="shared" si="254"/>
        <v>and its</v>
      </c>
      <c r="BK360" s="119" t="str">
        <f t="shared" si="255"/>
        <v/>
      </c>
      <c r="BL360" s="66" t="str">
        <f t="shared" si="256"/>
        <v>und</v>
      </c>
      <c r="BM360" s="66" t="str">
        <f t="shared" si="257"/>
        <v/>
      </c>
      <c r="BN360" s="66" t="str">
        <f t="shared" si="260"/>
        <v>y su</v>
      </c>
      <c r="BO360" s="66" t="str">
        <f t="shared" si="239"/>
        <v/>
      </c>
      <c r="BP360" s="216" t="str">
        <f>VLOOKUP(X360,aux!$G$1:$I$22,3,FALSE)</f>
        <v>cero coma siete dos</v>
      </c>
      <c r="BQ360" s="66" t="str">
        <f t="shared" si="249"/>
        <v>Por</v>
      </c>
      <c r="BR360" s="66" t="str">
        <f>VLOOKUP(C360,aux!$D$1:$E$307,2,FALSE)</f>
        <v>Alemania</v>
      </c>
      <c r="BS360" s="66" t="str">
        <f t="shared" si="250"/>
        <v>Ciento</v>
      </c>
      <c r="BT360" s="66" t="str">
        <f t="shared" si="251"/>
        <v>Cero</v>
      </c>
      <c r="BU360" s="66" t="str">
        <f t="shared" si="252"/>
        <v>Cero</v>
      </c>
      <c r="BV360" s="137"/>
      <c r="BW360" s="51"/>
      <c r="BX360" s="315"/>
      <c r="BY360" s="148"/>
      <c r="BZ360" s="315"/>
      <c r="CA360" s="1112"/>
      <c r="CB360" s="805">
        <v>43059</v>
      </c>
      <c r="CC360" s="805">
        <v>43062</v>
      </c>
      <c r="CD360" s="806"/>
      <c r="CE360" s="805">
        <v>43062</v>
      </c>
      <c r="CF360" s="806"/>
      <c r="CG360" s="805">
        <v>43076</v>
      </c>
      <c r="CH360" s="497"/>
      <c r="CI360" s="155"/>
      <c r="CJ360" s="54"/>
      <c r="CK360" s="54"/>
      <c r="CL360" s="102" t="str">
        <f t="shared" si="229"/>
        <v>Kreyenhop + Kluge GmbH + Co KG_ DE_116730240_DOT_DE_2sig</v>
      </c>
      <c r="CM360" s="102" t="str">
        <f t="shared" si="230"/>
        <v>Kreyenhop + Kluge GmbH + Co KG_DE_116730240_CPA_DE_2sig</v>
      </c>
      <c r="CN360" s="102" t="str">
        <f t="shared" si="231"/>
        <v>Kreyenhop + Kluge GmbH + Co KG_ DE_116730240_DOT_DE_2sig_stamped</v>
      </c>
      <c r="CO360" s="102" t="str">
        <f t="shared" si="232"/>
        <v>Kreyenhop + Kluge GmbH + Co KG_DE_116730240_DOT_DE_o</v>
      </c>
      <c r="CP360" s="102" t="str">
        <f t="shared" si="233"/>
        <v>Kreyenhop + Kluge GmbH + Co KG_DE_116730240_DOT_DE_o_stamped</v>
      </c>
      <c r="CQ360" s="102" t="str">
        <f t="shared" si="234"/>
        <v>Kreyenhop + Kluge GmbH + Co KG_DE_116730240_powers</v>
      </c>
      <c r="CR360" s="54"/>
      <c r="CS360" s="54"/>
      <c r="CT360" s="54"/>
      <c r="CU360" s="148">
        <f t="shared" si="217"/>
        <v>0</v>
      </c>
      <c r="CV360" s="54"/>
      <c r="CW360" s="54"/>
      <c r="CX360" s="124"/>
      <c r="CY360" s="160"/>
      <c r="CZ360" s="160"/>
      <c r="DA360" s="321"/>
      <c r="DB360" s="321"/>
      <c r="DC360" s="160"/>
      <c r="DD360" s="160"/>
      <c r="DE360" s="321"/>
      <c r="DF360" s="321"/>
      <c r="DG360" s="54"/>
      <c r="DH360" s="54"/>
      <c r="DI360" s="54"/>
      <c r="DJ360" s="321"/>
      <c r="DK360" s="321"/>
      <c r="DL360" s="54"/>
      <c r="DM360" s="321"/>
      <c r="DN360" s="160"/>
      <c r="DO360" s="321"/>
      <c r="DP360" s="963"/>
      <c r="DQ360" s="902"/>
      <c r="DR360" s="503"/>
      <c r="DS360" s="521"/>
      <c r="DT360" s="88"/>
      <c r="DU360" s="168"/>
      <c r="DV360" s="228" t="s">
        <v>3778</v>
      </c>
      <c r="DW360" s="168"/>
      <c r="DX360" s="168"/>
      <c r="DY360" s="168"/>
      <c r="DZ360" s="168"/>
      <c r="EA360" s="359" t="str">
        <f t="shared" si="235"/>
        <v>326</v>
      </c>
      <c r="EB360" s="359">
        <v>326</v>
      </c>
      <c r="EC360" s="88"/>
      <c r="ED360" s="88"/>
      <c r="EE360" s="88"/>
      <c r="EF360" s="186" t="s">
        <v>3849</v>
      </c>
      <c r="EG360" s="186" t="s">
        <v>3726</v>
      </c>
      <c r="EH360" s="186" t="s">
        <v>3793</v>
      </c>
      <c r="EI360" s="186" t="s">
        <v>3540</v>
      </c>
      <c r="EJ360" s="186" t="s">
        <v>5188</v>
      </c>
      <c r="EK360" s="186">
        <v>0</v>
      </c>
      <c r="EL360" s="186" t="s">
        <v>5189</v>
      </c>
      <c r="EM360" s="173">
        <v>28876</v>
      </c>
      <c r="EN360" s="173">
        <v>0</v>
      </c>
      <c r="EO360" s="173">
        <v>0</v>
      </c>
      <c r="EP360" s="498" t="s">
        <v>3809</v>
      </c>
      <c r="EQ360" s="258" t="s">
        <v>6095</v>
      </c>
      <c r="ER360" s="258" t="s">
        <v>6114</v>
      </c>
      <c r="ES360" s="201"/>
      <c r="ET360" s="108"/>
      <c r="EU360" s="182" t="str">
        <f t="shared" si="236"/>
        <v>Kreyenhop + Kluge GmbH + Co. KG, DE_116730240_sinv.pdf</v>
      </c>
    </row>
    <row r="361" spans="1:172" ht="51">
      <c r="A361" s="1035" t="s">
        <v>3894</v>
      </c>
      <c r="B361" s="865" t="s">
        <v>4570</v>
      </c>
      <c r="C361" s="423" t="s">
        <v>898</v>
      </c>
      <c r="D361" s="201" t="s">
        <v>3755</v>
      </c>
      <c r="E361" s="190" t="s">
        <v>3781</v>
      </c>
      <c r="F361" s="258" t="s">
        <v>899</v>
      </c>
      <c r="G361" s="258"/>
      <c r="H361" s="258"/>
      <c r="I361" s="258"/>
      <c r="J361" s="190" t="s">
        <v>3895</v>
      </c>
      <c r="K361" s="190" t="s">
        <v>3812</v>
      </c>
      <c r="L361" s="571" t="s">
        <v>3840</v>
      </c>
      <c r="M361" s="181" t="s">
        <v>3841</v>
      </c>
      <c r="N361" s="847"/>
      <c r="O361" s="190"/>
      <c r="P361" s="518">
        <v>1</v>
      </c>
      <c r="Q361" s="539">
        <v>100</v>
      </c>
      <c r="R361" s="540">
        <v>0</v>
      </c>
      <c r="S361" s="341"/>
      <c r="T361" s="54"/>
      <c r="U361" s="54"/>
      <c r="V361" s="338">
        <v>0</v>
      </c>
      <c r="W361" s="338">
        <v>0</v>
      </c>
      <c r="X361" s="919">
        <v>0.72</v>
      </c>
      <c r="Y361" s="425">
        <v>2.5</v>
      </c>
      <c r="Z361" s="54"/>
      <c r="AA361" s="54"/>
      <c r="AB361" s="178" t="s">
        <v>4943</v>
      </c>
      <c r="AC361" s="13" t="s">
        <v>898</v>
      </c>
      <c r="AD361" s="811" t="s">
        <v>5691</v>
      </c>
      <c r="AE361" s="723">
        <v>43082</v>
      </c>
      <c r="AG361" s="419"/>
      <c r="AH361" s="61" t="s">
        <v>3363</v>
      </c>
      <c r="AI361" s="63" t="s">
        <v>5764</v>
      </c>
      <c r="AJ361" s="63" t="str">
        <f t="shared" si="245"/>
        <v>NO</v>
      </c>
      <c r="AK361" s="64" t="str">
        <f>VLOOKUP(X361,aux!$G$1:$I$22,2,FALSE)</f>
        <v>zero point seven two</v>
      </c>
      <c r="AL361" s="64" t="str">
        <f>VLOOKUP(X361,aux!$G$1:$J$22,4,FALSE)</f>
        <v>null komma sieben zwei</v>
      </c>
      <c r="AM361" s="214">
        <f t="shared" si="218"/>
        <v>72</v>
      </c>
      <c r="AN361" s="214" t="str">
        <f>IF(INT(AM361)=AM361,EnglishNumber(AM361), _xlfn.CONCAT(EnglishNumber(INT(AM361)), " point ", EnglishNumber(ROUND(INT((AM361 - INT(AM361)) * 10),  0)), " ", EnglishNumber(ROUND((AM361 - INT(AM361))*100 - (INT((AM361-INT(AM361))*10)*10), 0))))</f>
        <v>seventy-two</v>
      </c>
      <c r="AO361" s="214" t="str">
        <f>IF(INT(AM361)=AM361,FctZahl_In_Worten(AM361), _xlfn.CONCAT(FctZahl_In_Worten(INT(AM361)), " komma ", FctZahl_In_Worten(ROUND(INT((AM361 - INT(AM361)) * 10),  0)), " ", FctZahl_In_Worten(ROUND((AM361 - INT(AM361))*100 - (INT((AM361-INT(AM361))*10)*10), 0))))</f>
        <v>zweiundsiebzig</v>
      </c>
      <c r="AP361" s="64" t="str">
        <f>EnglishNumber(Q361)</f>
        <v>one hundred</v>
      </c>
      <c r="AQ361" s="64" t="str">
        <f>FctZahl_In_Worten(Q361)</f>
        <v>einhundert</v>
      </c>
      <c r="AR361" s="64" t="str">
        <f>FctZahl_In_Worten(R361)</f>
        <v>null</v>
      </c>
      <c r="AS361" s="64" t="str">
        <f>EnglishNumber(V361)</f>
        <v>zero</v>
      </c>
      <c r="AT361" s="64" t="str">
        <f>EnglishNumber(W361)</f>
        <v>zero</v>
      </c>
      <c r="AU361" s="64" t="str">
        <f t="shared" si="219"/>
        <v>For</v>
      </c>
      <c r="AV361" s="49" t="str">
        <f t="shared" si="258"/>
        <v>Kai-Uwe Matthies, Geschäftsführer</v>
      </c>
      <c r="AW361" s="65" t="str">
        <f t="shared" si="220"/>
        <v>DE_1420240959_CPA_EN</v>
      </c>
      <c r="AX361" s="65" t="str">
        <f t="shared" si="221"/>
        <v>DE_1420240959_DoT_EN</v>
      </c>
      <c r="AY361" s="65" t="str">
        <f t="shared" si="222"/>
        <v>DE_1420240959_Dis_EN</v>
      </c>
      <c r="AZ361" s="65" t="str">
        <f t="shared" si="223"/>
        <v>DE_1420240959_CPA_DE</v>
      </c>
      <c r="BA361" s="65" t="str">
        <f t="shared" si="224"/>
        <v>DE_1420240959_DoT_DE</v>
      </c>
      <c r="BB361" s="65" t="str">
        <f t="shared" si="225"/>
        <v>DE_1420240959_CPA_ES</v>
      </c>
      <c r="BC361" s="215" t="str">
        <f t="shared" si="226"/>
        <v>DE_1420240959_DoT_ES</v>
      </c>
      <c r="BD361" s="65" t="str">
        <f t="shared" si="227"/>
        <v>Kuto GmbH</v>
      </c>
      <c r="BE361" s="64" t="str">
        <f>VLOOKUP(C361,aux!$A$1:$B$260,2,FALSE)</f>
        <v>Germany</v>
      </c>
      <c r="BF361" s="64" t="str">
        <f>VLOOKUP(C361,aux!$A$1:$C$260,3,FALSE)</f>
        <v>Deutschland</v>
      </c>
      <c r="BG361" s="66" t="str">
        <f t="shared" si="228"/>
        <v>represented by  Kai-Uwe Matthies, Geschäftsführer</v>
      </c>
      <c r="BH361" s="66" t="str">
        <f t="shared" si="247"/>
        <v>representado por Kai-Uwe Matthies, Geschäftsführer</v>
      </c>
      <c r="BI361" s="119">
        <f t="shared" si="259"/>
        <v>1</v>
      </c>
      <c r="BJ361" s="119" t="str">
        <f t="shared" si="254"/>
        <v/>
      </c>
      <c r="BK361" s="119" t="str">
        <f t="shared" si="255"/>
        <v/>
      </c>
      <c r="BL361" s="66" t="str">
        <f t="shared" si="256"/>
        <v/>
      </c>
      <c r="BM361" s="66" t="str">
        <f t="shared" si="257"/>
        <v/>
      </c>
      <c r="BN361" s="66" t="str">
        <f t="shared" si="260"/>
        <v/>
      </c>
      <c r="BO361" s="66" t="str">
        <f t="shared" si="239"/>
        <v/>
      </c>
      <c r="BP361" s="216" t="str">
        <f>VLOOKUP(X361,aux!$G$1:$I$22,3,FALSE)</f>
        <v>cero coma siete dos</v>
      </c>
      <c r="BQ361" s="66" t="str">
        <f t="shared" si="249"/>
        <v>Por</v>
      </c>
      <c r="BR361" s="66" t="str">
        <f>VLOOKUP(C361,aux!$D$1:$E$307,2,FALSE)</f>
        <v>Alemania</v>
      </c>
      <c r="BS361" s="66" t="str">
        <f t="shared" si="250"/>
        <v>Ciento</v>
      </c>
      <c r="BT361" s="66" t="str">
        <f t="shared" si="251"/>
        <v>Cero</v>
      </c>
      <c r="BU361" s="66" t="str">
        <f t="shared" si="252"/>
        <v>Cero</v>
      </c>
      <c r="BV361" s="137"/>
      <c r="BW361" s="51"/>
      <c r="BX361" s="315"/>
      <c r="BY361" s="148" t="s">
        <v>5383</v>
      </c>
      <c r="BZ361" s="315"/>
      <c r="CA361" s="1112" t="s">
        <v>2233</v>
      </c>
      <c r="CB361" s="805">
        <v>43070</v>
      </c>
      <c r="CC361" s="805">
        <v>43073</v>
      </c>
      <c r="CD361" s="806"/>
      <c r="CE361" s="805">
        <v>43073</v>
      </c>
      <c r="CF361" s="806"/>
      <c r="CG361" s="805">
        <v>43076</v>
      </c>
      <c r="CH361" s="497"/>
      <c r="CI361" s="155"/>
      <c r="CJ361" s="54"/>
      <c r="CK361" s="54"/>
      <c r="CL361" s="102" t="str">
        <f t="shared" si="229"/>
        <v>Kuto GmbH_ DE_1420240959_DOT_DE_2sig</v>
      </c>
      <c r="CM361" s="102" t="str">
        <f t="shared" si="230"/>
        <v>Kuto GmbH_DE_1420240959_CPA_DE_2sig</v>
      </c>
      <c r="CN361" s="102" t="str">
        <f t="shared" si="231"/>
        <v>Kuto GmbH_ DE_1420240959_DOT_DE_2sig_stamped</v>
      </c>
      <c r="CO361" s="102" t="str">
        <f t="shared" si="232"/>
        <v>Kuto GmbH_DE_1420240959_DOT_DE_o</v>
      </c>
      <c r="CP361" s="102" t="str">
        <f t="shared" si="233"/>
        <v>Kuto GmbH_DE_1420240959_DOT_DE_o_stamped</v>
      </c>
      <c r="CQ361" s="102" t="str">
        <f t="shared" si="234"/>
        <v>Kuto GmbH_DE_1420240959_powers</v>
      </c>
      <c r="CR361" s="54"/>
      <c r="CS361" s="54"/>
      <c r="CT361" s="54"/>
      <c r="CU361" s="148">
        <f t="shared" si="217"/>
        <v>0</v>
      </c>
      <c r="CV361" s="54"/>
      <c r="CW361" s="54"/>
      <c r="CX361" s="124"/>
      <c r="CY361" s="160"/>
      <c r="CZ361" s="160"/>
      <c r="DA361" s="321"/>
      <c r="DB361" s="321"/>
      <c r="DC361" s="160"/>
      <c r="DD361" s="160"/>
      <c r="DE361" s="321"/>
      <c r="DF361" s="321"/>
      <c r="DG361" s="54"/>
      <c r="DH361" s="54"/>
      <c r="DI361" s="54"/>
      <c r="DJ361" s="321"/>
      <c r="DK361" s="321"/>
      <c r="DL361" s="54"/>
      <c r="DM361" s="321"/>
      <c r="DN361" s="160"/>
      <c r="DO361" s="321"/>
      <c r="DP361" s="963"/>
      <c r="DQ361" s="902"/>
      <c r="DR361" s="503"/>
      <c r="DS361" s="521"/>
      <c r="DT361" s="88"/>
      <c r="DU361" s="168"/>
      <c r="DV361" s="168"/>
      <c r="DW361" s="168"/>
      <c r="DX361" s="168"/>
      <c r="DY361" s="168"/>
      <c r="DZ361" s="168"/>
      <c r="EA361" s="359" t="str">
        <f t="shared" si="235"/>
        <v>327</v>
      </c>
      <c r="EB361" s="359">
        <v>327</v>
      </c>
      <c r="EC361" s="88"/>
      <c r="ED361" s="88"/>
      <c r="EE361" s="88"/>
      <c r="EF361" s="186" t="s">
        <v>3849</v>
      </c>
      <c r="EG361" s="186" t="s">
        <v>3894</v>
      </c>
      <c r="EH361" s="186" t="s">
        <v>5190</v>
      </c>
      <c r="EI361" s="186" t="s">
        <v>5191</v>
      </c>
      <c r="EJ361" s="186" t="s">
        <v>5192</v>
      </c>
      <c r="EK361" s="186">
        <v>0</v>
      </c>
      <c r="EL361" s="186" t="s">
        <v>5193</v>
      </c>
      <c r="EM361" s="173">
        <v>38118</v>
      </c>
      <c r="EN361" s="173">
        <v>0</v>
      </c>
      <c r="EO361" s="173">
        <v>0</v>
      </c>
      <c r="EP361" s="950" t="s">
        <v>3812</v>
      </c>
      <c r="EQ361" s="413" t="s">
        <v>6086</v>
      </c>
      <c r="ER361" s="182" t="s">
        <v>6137</v>
      </c>
      <c r="ES361" s="413"/>
      <c r="ET361" s="108"/>
      <c r="EU361" s="182" t="str">
        <f t="shared" si="236"/>
        <v>Kuto GmbH, DE_1420240959_sinv.pdf</v>
      </c>
    </row>
    <row r="362" spans="1:172" ht="89.25">
      <c r="A362" s="1010" t="s">
        <v>3725</v>
      </c>
      <c r="B362" s="694" t="s">
        <v>4829</v>
      </c>
      <c r="C362" s="423" t="s">
        <v>898</v>
      </c>
      <c r="D362" s="201" t="s">
        <v>3746</v>
      </c>
      <c r="E362" s="190" t="s">
        <v>3773</v>
      </c>
      <c r="F362" s="258" t="s">
        <v>899</v>
      </c>
      <c r="G362" s="258"/>
      <c r="H362" s="258"/>
      <c r="I362" s="258"/>
      <c r="J362" s="742" t="s">
        <v>3868</v>
      </c>
      <c r="K362" s="190" t="s">
        <v>3805</v>
      </c>
      <c r="L362" s="571" t="s">
        <v>3831</v>
      </c>
      <c r="M362" s="201"/>
      <c r="N362" s="847"/>
      <c r="O362" s="190"/>
      <c r="P362" s="518">
        <v>4</v>
      </c>
      <c r="Q362" s="539">
        <v>100</v>
      </c>
      <c r="R362" s="540">
        <v>200</v>
      </c>
      <c r="S362" s="341"/>
      <c r="T362" s="54"/>
      <c r="U362" s="54"/>
      <c r="V362" s="338">
        <v>0</v>
      </c>
      <c r="W362" s="338">
        <v>0</v>
      </c>
      <c r="X362" s="919">
        <v>0.72</v>
      </c>
      <c r="Y362" s="425">
        <v>2.5</v>
      </c>
      <c r="Z362" s="54"/>
      <c r="AA362" s="54"/>
      <c r="AB362" s="188" t="s">
        <v>4402</v>
      </c>
      <c r="AC362" s="13" t="s">
        <v>898</v>
      </c>
      <c r="AD362" s="811" t="s">
        <v>5691</v>
      </c>
      <c r="AE362" s="723">
        <v>43082</v>
      </c>
      <c r="AG362" s="419"/>
      <c r="AH362" s="927" t="s">
        <v>896</v>
      </c>
      <c r="AI362" s="63" t="s">
        <v>5763</v>
      </c>
      <c r="AJ362" s="63" t="str">
        <f t="shared" si="245"/>
        <v>NO</v>
      </c>
      <c r="AK362" s="64" t="str">
        <f>VLOOKUP(X362,aux!$G$1:$I$22,2,FALSE)</f>
        <v>zero point seven two</v>
      </c>
      <c r="AL362" s="64" t="str">
        <f>VLOOKUP(X362,aux!$G$1:$J$22,4,FALSE)</f>
        <v>null komma sieben zwei</v>
      </c>
      <c r="AM362" s="214">
        <f t="shared" si="218"/>
        <v>72</v>
      </c>
      <c r="AN362" s="214" t="str">
        <f>IF(INT(AM362)=AM362,EnglishNumber(AM362), _xlfn.CONCAT(EnglishNumber(INT(AM362)), " point ", EnglishNumber(ROUND(INT((AM362 - INT(AM362)) * 10),  0)), " ", EnglishNumber(ROUND((AM362 - INT(AM362))*100 - (INT((AM362-INT(AM362))*10)*10), 0))))</f>
        <v>seventy-two</v>
      </c>
      <c r="AO362" s="214" t="str">
        <f>IF(INT(AM362)=AM362,FctZahl_In_Worten(AM362), _xlfn.CONCAT(FctZahl_In_Worten(INT(AM362)), " komma ", FctZahl_In_Worten(ROUND(INT((AM362 - INT(AM362)) * 10),  0)), " ", FctZahl_In_Worten(ROUND((AM362 - INT(AM362))*100 - (INT((AM362-INT(AM362))*10)*10), 0))))</f>
        <v>zweiundsiebzig</v>
      </c>
      <c r="AP362" s="64" t="str">
        <f>EnglishNumber(Q362)</f>
        <v>one hundred</v>
      </c>
      <c r="AQ362" s="64" t="str">
        <f>FctZahl_In_Worten(Q362)</f>
        <v>einhundert</v>
      </c>
      <c r="AR362" s="64" t="str">
        <f>FctZahl_In_Worten(R362)</f>
        <v>zweihundert</v>
      </c>
      <c r="AS362" s="64" t="str">
        <f>EnglishNumber(V362)</f>
        <v>zero</v>
      </c>
      <c r="AT362" s="64" t="str">
        <f>EnglishNumber(W362)</f>
        <v>zero</v>
      </c>
      <c r="AU362" s="64" t="str">
        <f t="shared" si="219"/>
        <v>For</v>
      </c>
      <c r="AV362" s="49" t="str">
        <f t="shared" si="258"/>
        <v>Jochen Schloemer, Geschäftsführer</v>
      </c>
      <c r="AW362" s="65" t="str">
        <f t="shared" si="220"/>
        <v>DE_812592028_CPA_EN</v>
      </c>
      <c r="AX362" s="65" t="str">
        <f t="shared" si="221"/>
        <v>DE_812592028_DoT_EN</v>
      </c>
      <c r="AY362" s="65" t="str">
        <f t="shared" si="222"/>
        <v>DE_812592028_Dis_EN</v>
      </c>
      <c r="AZ362" s="65" t="str">
        <f t="shared" si="223"/>
        <v>DE_812592028_CPA_DE</v>
      </c>
      <c r="BA362" s="65" t="str">
        <f t="shared" si="224"/>
        <v>DE_812592028_DoT_DE</v>
      </c>
      <c r="BB362" s="65" t="str">
        <f t="shared" si="225"/>
        <v>DE_812592028_CPA_ES</v>
      </c>
      <c r="BC362" s="215" t="str">
        <f t="shared" si="226"/>
        <v>DE_812592028_DoT_ES</v>
      </c>
      <c r="BD362" s="65" t="str">
        <f t="shared" si="227"/>
        <v>Kärcher Fruchtimport GmbH &amp;Co KG Stuttgart</v>
      </c>
      <c r="BE362" s="64" t="str">
        <f>VLOOKUP(C362,aux!$A$1:$B$260,2,FALSE)</f>
        <v>Germany</v>
      </c>
      <c r="BF362" s="64" t="str">
        <f>VLOOKUP(C362,aux!$A$1:$C$260,3,FALSE)</f>
        <v>Deutschland</v>
      </c>
      <c r="BG362" s="66" t="str">
        <f t="shared" si="228"/>
        <v>represented by  Jochen Schloemer, Geschäftsführer</v>
      </c>
      <c r="BH362" s="66" t="str">
        <f t="shared" si="247"/>
        <v>representado por Jochen Schloemer, Geschäftsführer</v>
      </c>
      <c r="BI362" s="119">
        <f t="shared" si="259"/>
        <v>1</v>
      </c>
      <c r="BJ362" s="119" t="str">
        <f t="shared" si="254"/>
        <v/>
      </c>
      <c r="BK362" s="119" t="str">
        <f t="shared" si="255"/>
        <v/>
      </c>
      <c r="BL362" s="66" t="str">
        <f t="shared" si="256"/>
        <v/>
      </c>
      <c r="BM362" s="66" t="str">
        <f t="shared" si="257"/>
        <v/>
      </c>
      <c r="BN362" s="66" t="str">
        <f t="shared" si="260"/>
        <v/>
      </c>
      <c r="BO362" s="66" t="str">
        <f t="shared" si="239"/>
        <v/>
      </c>
      <c r="BP362" s="216" t="str">
        <f>VLOOKUP(X362,aux!$G$1:$I$22,3,FALSE)</f>
        <v>cero coma siete dos</v>
      </c>
      <c r="BQ362" s="66" t="str">
        <f t="shared" si="249"/>
        <v>Por</v>
      </c>
      <c r="BR362" s="66" t="str">
        <f>VLOOKUP(C362,aux!$D$1:$E$307,2,FALSE)</f>
        <v>Alemania</v>
      </c>
      <c r="BS362" s="66" t="str">
        <f t="shared" si="250"/>
        <v>Ciento</v>
      </c>
      <c r="BT362" s="66" t="str">
        <f t="shared" si="251"/>
        <v>Cero</v>
      </c>
      <c r="BU362" s="66" t="str">
        <f t="shared" si="252"/>
        <v>Cero</v>
      </c>
      <c r="BV362" s="137"/>
      <c r="BW362" s="51"/>
      <c r="BX362" s="315"/>
      <c r="BY362" s="148"/>
      <c r="BZ362" s="315"/>
      <c r="CA362" s="1112"/>
      <c r="CB362" s="805">
        <v>43059</v>
      </c>
      <c r="CC362" s="805">
        <v>43062</v>
      </c>
      <c r="CD362" s="806"/>
      <c r="CE362" s="805">
        <v>43062</v>
      </c>
      <c r="CF362" s="806"/>
      <c r="CG362" s="805">
        <v>43076</v>
      </c>
      <c r="CH362" s="497"/>
      <c r="CI362" s="155"/>
      <c r="CJ362" s="54"/>
      <c r="CK362" s="54"/>
      <c r="CL362" s="102" t="str">
        <f t="shared" si="229"/>
        <v>Kärcher Fruchtimport GmbH &amp;Co KG Stuttgart_ DE_812592028_DOT_DE_2sig</v>
      </c>
      <c r="CM362" s="102" t="str">
        <f t="shared" si="230"/>
        <v>Kärcher Fruchtimport GmbH &amp;Co KG Stuttgart_DE_812592028_CPA_DE_2sig</v>
      </c>
      <c r="CN362" s="102" t="str">
        <f t="shared" si="231"/>
        <v>Kärcher Fruchtimport GmbH &amp;Co KG Stuttgart_ DE_812592028_DOT_DE_2sig_stamped</v>
      </c>
      <c r="CO362" s="102" t="str">
        <f t="shared" si="232"/>
        <v>Kärcher Fruchtimport GmbH &amp;Co KG Stuttgart_DE_812592028_DOT_DE_o</v>
      </c>
      <c r="CP362" s="102" t="str">
        <f t="shared" si="233"/>
        <v>Kärcher Fruchtimport GmbH &amp;Co KG Stuttgart_DE_812592028_DOT_DE_o_stamped</v>
      </c>
      <c r="CQ362" s="102" t="str">
        <f t="shared" si="234"/>
        <v>Kärcher Fruchtimport GmbH &amp;Co KG Stuttgart_DE_812592028_powers</v>
      </c>
      <c r="CR362" s="54"/>
      <c r="CS362" s="54"/>
      <c r="CT362" s="54"/>
      <c r="CU362" s="148">
        <f t="shared" si="217"/>
        <v>0</v>
      </c>
      <c r="CV362" s="54"/>
      <c r="CW362" s="54"/>
      <c r="CX362" s="124"/>
      <c r="CY362" s="160"/>
      <c r="CZ362" s="160"/>
      <c r="DA362" s="321"/>
      <c r="DB362" s="321"/>
      <c r="DC362" s="160"/>
      <c r="DD362" s="160"/>
      <c r="DE362" s="321"/>
      <c r="DF362" s="321"/>
      <c r="DG362" s="54"/>
      <c r="DH362" s="54"/>
      <c r="DI362" s="54"/>
      <c r="DJ362" s="321"/>
      <c r="DK362" s="321"/>
      <c r="DL362" s="54"/>
      <c r="DM362" s="321"/>
      <c r="DN362" s="160"/>
      <c r="DO362" s="321"/>
      <c r="DP362" s="963"/>
      <c r="DQ362" s="902"/>
      <c r="DR362" s="503"/>
      <c r="DS362" s="521"/>
      <c r="DT362" s="88"/>
      <c r="DU362" s="168"/>
      <c r="DV362" s="168"/>
      <c r="DW362" s="168"/>
      <c r="DX362" s="168"/>
      <c r="DY362" s="168"/>
      <c r="DZ362" s="168"/>
      <c r="EA362" s="359" t="str">
        <f t="shared" si="235"/>
        <v>328</v>
      </c>
      <c r="EB362" s="359">
        <v>328</v>
      </c>
      <c r="EC362" s="88"/>
      <c r="ED362" s="88"/>
      <c r="EE362" s="88"/>
      <c r="EF362" s="186" t="s">
        <v>3849</v>
      </c>
      <c r="EG362" s="186" t="s">
        <v>3725</v>
      </c>
      <c r="EH362" s="186" t="s">
        <v>5060</v>
      </c>
      <c r="EI362" s="186" t="s">
        <v>5063</v>
      </c>
      <c r="EJ362" s="186" t="s">
        <v>5064</v>
      </c>
      <c r="EK362" s="186">
        <v>0</v>
      </c>
      <c r="EL362" s="186" t="s">
        <v>5015</v>
      </c>
      <c r="EM362" s="173">
        <v>70327</v>
      </c>
      <c r="EN362" s="173">
        <v>0</v>
      </c>
      <c r="EO362" s="173">
        <v>0</v>
      </c>
      <c r="EP362" s="498" t="s">
        <v>3805</v>
      </c>
      <c r="EQ362" s="258" t="s">
        <v>6095</v>
      </c>
      <c r="ER362" s="258" t="s">
        <v>6114</v>
      </c>
      <c r="ES362" s="201"/>
      <c r="ET362" s="108"/>
      <c r="EU362" s="182" t="str">
        <f t="shared" si="236"/>
        <v>Kärcher Fruchtimport GmbH &amp;Co. KG Stuttgart, DE_812592028_sinv.pdf</v>
      </c>
    </row>
    <row r="363" spans="1:172" ht="76.5">
      <c r="A363" s="1010" t="s">
        <v>3727</v>
      </c>
      <c r="B363" s="694" t="s">
        <v>4830</v>
      </c>
      <c r="C363" s="423" t="s">
        <v>898</v>
      </c>
      <c r="D363" s="201" t="s">
        <v>3753</v>
      </c>
      <c r="E363" s="190" t="s">
        <v>3779</v>
      </c>
      <c r="F363" s="258" t="s">
        <v>899</v>
      </c>
      <c r="G363" s="258"/>
      <c r="H363" s="258"/>
      <c r="I363" s="258"/>
      <c r="J363" s="190" t="s">
        <v>3869</v>
      </c>
      <c r="K363" s="190" t="s">
        <v>3810</v>
      </c>
      <c r="L363" s="571" t="s">
        <v>3839</v>
      </c>
      <c r="M363" s="201"/>
      <c r="N363" s="847"/>
      <c r="O363" s="190"/>
      <c r="P363" s="518">
        <v>3</v>
      </c>
      <c r="Q363" s="539">
        <v>100</v>
      </c>
      <c r="R363" s="540">
        <v>600</v>
      </c>
      <c r="S363" s="341"/>
      <c r="T363" s="54"/>
      <c r="U363" s="54"/>
      <c r="V363" s="338">
        <v>0</v>
      </c>
      <c r="W363" s="338">
        <v>0</v>
      </c>
      <c r="X363" s="919">
        <v>0.72</v>
      </c>
      <c r="Y363" s="425">
        <v>2.5</v>
      </c>
      <c r="Z363" s="54"/>
      <c r="AA363" s="54"/>
      <c r="AB363" s="188" t="s">
        <v>4402</v>
      </c>
      <c r="AC363" s="13" t="s">
        <v>898</v>
      </c>
      <c r="AD363" s="811" t="s">
        <v>5691</v>
      </c>
      <c r="AE363" s="723">
        <v>43082</v>
      </c>
      <c r="AG363" s="419"/>
      <c r="AH363" s="927" t="s">
        <v>896</v>
      </c>
      <c r="AI363" s="63" t="s">
        <v>5763</v>
      </c>
      <c r="AJ363" s="63" t="str">
        <f t="shared" si="245"/>
        <v>NO</v>
      </c>
      <c r="AK363" s="64" t="str">
        <f>VLOOKUP(X363,aux!$G$1:$I$22,2,FALSE)</f>
        <v>zero point seven two</v>
      </c>
      <c r="AL363" s="64" t="str">
        <f>VLOOKUP(X363,aux!$G$1:$J$22,4,FALSE)</f>
        <v>null komma sieben zwei</v>
      </c>
      <c r="AM363" s="214">
        <f t="shared" si="218"/>
        <v>72</v>
      </c>
      <c r="AN363" s="214" t="str">
        <f>IF(INT(AM363)=AM363,EnglishNumber(AM363), _xlfn.CONCAT(EnglishNumber(INT(AM363)), " point ", EnglishNumber(ROUND(INT((AM363 - INT(AM363)) * 10),  0)), " ", EnglishNumber(ROUND((AM363 - INT(AM363))*100 - (INT((AM363-INT(AM363))*10)*10), 0))))</f>
        <v>seventy-two</v>
      </c>
      <c r="AO363" s="214" t="str">
        <f>IF(INT(AM363)=AM363,FctZahl_In_Worten(AM363), _xlfn.CONCAT(FctZahl_In_Worten(INT(AM363)), " komma ", FctZahl_In_Worten(ROUND(INT((AM363 - INT(AM363)) * 10),  0)), " ", FctZahl_In_Worten(ROUND((AM363 - INT(AM363))*100 - (INT((AM363-INT(AM363))*10)*10), 0))))</f>
        <v>zweiundsiebzig</v>
      </c>
      <c r="AP363" s="64" t="str">
        <f>EnglishNumber(Q363)</f>
        <v>one hundred</v>
      </c>
      <c r="AQ363" s="64" t="str">
        <f>FctZahl_In_Worten(Q363)</f>
        <v>einhundert</v>
      </c>
      <c r="AR363" s="64" t="str">
        <f>FctZahl_In_Worten(R363)</f>
        <v>sechshundert</v>
      </c>
      <c r="AS363" s="64" t="str">
        <f>EnglishNumber(V363)</f>
        <v>zero</v>
      </c>
      <c r="AT363" s="64" t="str">
        <f>EnglishNumber(W363)</f>
        <v>zero</v>
      </c>
      <c r="AU363" s="64" t="str">
        <f t="shared" si="219"/>
        <v>For</v>
      </c>
      <c r="AV363" s="49" t="str">
        <f t="shared" si="258"/>
        <v>Hans-Leo Rademacher, Geschäftsführer</v>
      </c>
      <c r="AW363" s="65" t="str">
        <f t="shared" si="220"/>
        <v>DE_812528478_CPA_EN</v>
      </c>
      <c r="AX363" s="65" t="str">
        <f t="shared" si="221"/>
        <v>DE_812528478_DoT_EN</v>
      </c>
      <c r="AY363" s="65" t="str">
        <f t="shared" si="222"/>
        <v>DE_812528478_Dis_EN</v>
      </c>
      <c r="AZ363" s="65" t="str">
        <f t="shared" si="223"/>
        <v>DE_812528478_CPA_DE</v>
      </c>
      <c r="BA363" s="65" t="str">
        <f t="shared" si="224"/>
        <v>DE_812528478_DoT_DE</v>
      </c>
      <c r="BB363" s="65" t="str">
        <f t="shared" si="225"/>
        <v>DE_812528478_CPA_ES</v>
      </c>
      <c r="BC363" s="215" t="str">
        <f t="shared" si="226"/>
        <v>DE_812528478_DoT_ES</v>
      </c>
      <c r="BD363" s="65" t="str">
        <f t="shared" si="227"/>
        <v>Leo Randerath Obstgroßhandel GmbH</v>
      </c>
      <c r="BE363" s="64" t="str">
        <f>VLOOKUP(C363,aux!$A$1:$B$260,2,FALSE)</f>
        <v>Germany</v>
      </c>
      <c r="BF363" s="64" t="str">
        <f>VLOOKUP(C363,aux!$A$1:$C$260,3,FALSE)</f>
        <v>Deutschland</v>
      </c>
      <c r="BG363" s="66" t="str">
        <f t="shared" si="228"/>
        <v>represented by  Hans-Leo Rademacher, Geschäftsführer</v>
      </c>
      <c r="BH363" s="66" t="str">
        <f t="shared" si="247"/>
        <v>representado por Hans-Leo Rademacher, Geschäftsführer</v>
      </c>
      <c r="BI363" s="119">
        <f t="shared" si="259"/>
        <v>1</v>
      </c>
      <c r="BJ363" s="119" t="str">
        <f t="shared" si="254"/>
        <v/>
      </c>
      <c r="BK363" s="119" t="str">
        <f t="shared" si="255"/>
        <v/>
      </c>
      <c r="BL363" s="66" t="str">
        <f t="shared" si="256"/>
        <v/>
      </c>
      <c r="BM363" s="66" t="str">
        <f t="shared" si="257"/>
        <v/>
      </c>
      <c r="BN363" s="66" t="str">
        <f t="shared" si="260"/>
        <v/>
      </c>
      <c r="BO363" s="66" t="str">
        <f t="shared" si="239"/>
        <v/>
      </c>
      <c r="BP363" s="216" t="str">
        <f>VLOOKUP(X363,aux!$G$1:$I$22,3,FALSE)</f>
        <v>cero coma siete dos</v>
      </c>
      <c r="BQ363" s="66" t="str">
        <f t="shared" si="249"/>
        <v>Por</v>
      </c>
      <c r="BR363" s="66" t="str">
        <f>VLOOKUP(C363,aux!$D$1:$E$307,2,FALSE)</f>
        <v>Alemania</v>
      </c>
      <c r="BS363" s="66" t="str">
        <f t="shared" si="250"/>
        <v>Ciento</v>
      </c>
      <c r="BT363" s="66" t="str">
        <f t="shared" si="251"/>
        <v>Cero</v>
      </c>
      <c r="BU363" s="66" t="str">
        <f t="shared" si="252"/>
        <v>Cero</v>
      </c>
      <c r="BV363" s="137"/>
      <c r="BW363" s="51"/>
      <c r="BX363" s="315"/>
      <c r="BY363" s="148"/>
      <c r="BZ363" s="315"/>
      <c r="CA363" s="1112"/>
      <c r="CB363" s="805">
        <v>43059</v>
      </c>
      <c r="CC363" s="805">
        <v>43059</v>
      </c>
      <c r="CD363" s="806"/>
      <c r="CE363" s="805">
        <v>43059</v>
      </c>
      <c r="CF363" s="806"/>
      <c r="CG363" s="805">
        <v>43076</v>
      </c>
      <c r="CH363" s="497"/>
      <c r="CI363" s="155"/>
      <c r="CJ363" s="54"/>
      <c r="CK363" s="54"/>
      <c r="CL363" s="102" t="str">
        <f t="shared" si="229"/>
        <v>Leo Randerath Obstgroßhandel GmbH_ DE_812528478_DOT_DE_2sig</v>
      </c>
      <c r="CM363" s="102" t="str">
        <f t="shared" si="230"/>
        <v>Leo Randerath Obstgroßhandel GmbH_DE_812528478_CPA_DE_2sig</v>
      </c>
      <c r="CN363" s="102" t="str">
        <f t="shared" si="231"/>
        <v>Leo Randerath Obstgroßhandel GmbH_ DE_812528478_DOT_DE_2sig_stamped</v>
      </c>
      <c r="CO363" s="102" t="str">
        <f t="shared" si="232"/>
        <v>Leo Randerath Obstgroßhandel GmbH_DE_812528478_DOT_DE_o</v>
      </c>
      <c r="CP363" s="102" t="str">
        <f t="shared" si="233"/>
        <v>Leo Randerath Obstgroßhandel GmbH_DE_812528478_DOT_DE_o_stamped</v>
      </c>
      <c r="CQ363" s="102" t="str">
        <f t="shared" si="234"/>
        <v>Leo Randerath Obstgroßhandel GmbH_DE_812528478_powers</v>
      </c>
      <c r="CR363" s="54"/>
      <c r="CS363" s="54"/>
      <c r="CT363" s="54"/>
      <c r="CU363" s="148">
        <f t="shared" si="217"/>
        <v>0</v>
      </c>
      <c r="CV363" s="54"/>
      <c r="CW363" s="54"/>
      <c r="CX363" s="124"/>
      <c r="CY363" s="160"/>
      <c r="CZ363" s="160"/>
      <c r="DA363" s="321"/>
      <c r="DB363" s="321"/>
      <c r="DC363" s="160"/>
      <c r="DD363" s="160"/>
      <c r="DE363" s="321"/>
      <c r="DF363" s="321"/>
      <c r="DG363" s="54"/>
      <c r="DH363" s="54"/>
      <c r="DI363" s="54"/>
      <c r="DJ363" s="321"/>
      <c r="DK363" s="321"/>
      <c r="DL363" s="54"/>
      <c r="DM363" s="321"/>
      <c r="DN363" s="160"/>
      <c r="DO363" s="321"/>
      <c r="DP363" s="963"/>
      <c r="DQ363" s="902"/>
      <c r="DR363" s="503"/>
      <c r="DS363" s="521"/>
      <c r="DT363" s="88"/>
      <c r="DU363" s="168"/>
      <c r="DV363" s="168"/>
      <c r="DW363" s="168"/>
      <c r="DX363" s="168"/>
      <c r="DY363" s="168"/>
      <c r="DZ363" s="168"/>
      <c r="EA363" s="359" t="str">
        <f t="shared" si="235"/>
        <v>329</v>
      </c>
      <c r="EB363" s="359">
        <v>329</v>
      </c>
      <c r="EC363" s="88"/>
      <c r="ED363" s="88"/>
      <c r="EE363" s="88"/>
      <c r="EF363" s="186" t="s">
        <v>3849</v>
      </c>
      <c r="EG363" s="186" t="s">
        <v>3727</v>
      </c>
      <c r="EH363" s="186" t="s">
        <v>3779</v>
      </c>
      <c r="EI363" s="186" t="s">
        <v>5194</v>
      </c>
      <c r="EJ363" s="186" t="s">
        <v>5195</v>
      </c>
      <c r="EK363" s="186">
        <v>0</v>
      </c>
      <c r="EL363" s="186" t="s">
        <v>5196</v>
      </c>
      <c r="EM363" s="173">
        <v>52525</v>
      </c>
      <c r="EN363" s="173">
        <v>0</v>
      </c>
      <c r="EO363" s="173">
        <v>0</v>
      </c>
      <c r="EP363" s="950" t="s">
        <v>3810</v>
      </c>
      <c r="EQ363" s="201" t="s">
        <v>6086</v>
      </c>
      <c r="ER363" s="182" t="s">
        <v>6137</v>
      </c>
      <c r="ES363" s="201"/>
      <c r="ET363" s="167"/>
      <c r="EU363" s="182" t="str">
        <f t="shared" si="236"/>
        <v>Leo Randerath Obstgroßhandel GmbH, DE_812528478_sinv.pdf</v>
      </c>
      <c r="EV363" s="169"/>
      <c r="EW363" s="169"/>
      <c r="EX363" s="169"/>
      <c r="EY363" s="169"/>
      <c r="EZ363" s="169"/>
      <c r="FA363" s="169"/>
      <c r="FB363" s="169"/>
      <c r="FC363" s="169"/>
      <c r="FD363" s="169"/>
      <c r="FE363" s="169"/>
      <c r="FF363" s="169"/>
      <c r="FG363" s="169"/>
      <c r="FH363" s="169"/>
      <c r="FI363" s="169"/>
      <c r="FJ363" s="169"/>
      <c r="FK363" s="169"/>
      <c r="FL363" s="169"/>
      <c r="FM363" s="169"/>
      <c r="FN363" s="169"/>
      <c r="FO363" s="169"/>
      <c r="FP363" s="169"/>
    </row>
    <row r="364" spans="1:172" ht="84">
      <c r="A364" s="1005" t="s">
        <v>4079</v>
      </c>
      <c r="B364" s="696" t="s">
        <v>4888</v>
      </c>
      <c r="C364" s="338" t="s">
        <v>898</v>
      </c>
      <c r="D364" s="182" t="s">
        <v>4080</v>
      </c>
      <c r="E364" s="186" t="s">
        <v>4081</v>
      </c>
      <c r="F364" s="182" t="s">
        <v>5478</v>
      </c>
      <c r="G364" s="182"/>
      <c r="H364" s="182"/>
      <c r="I364" s="182"/>
      <c r="J364" s="191" t="s">
        <v>4228</v>
      </c>
      <c r="K364" s="182" t="s">
        <v>4082</v>
      </c>
      <c r="L364" s="571" t="s">
        <v>4083</v>
      </c>
      <c r="M364" s="199"/>
      <c r="N364" s="847"/>
      <c r="O364" s="191"/>
      <c r="P364" s="519">
        <v>10</v>
      </c>
      <c r="Q364" s="539">
        <v>100</v>
      </c>
      <c r="R364" s="540">
        <v>1700</v>
      </c>
      <c r="S364" s="338"/>
      <c r="T364" s="54"/>
      <c r="U364" s="54"/>
      <c r="V364" s="338">
        <v>0</v>
      </c>
      <c r="W364" s="338">
        <v>0</v>
      </c>
      <c r="X364" s="919">
        <v>0.72</v>
      </c>
      <c r="Y364" s="338">
        <v>0</v>
      </c>
      <c r="Z364" s="54"/>
      <c r="AA364" s="54"/>
      <c r="AB364" s="188" t="s">
        <v>4402</v>
      </c>
      <c r="AC364" s="13" t="s">
        <v>898</v>
      </c>
      <c r="AD364" s="811" t="s">
        <v>5691</v>
      </c>
      <c r="AE364" s="723">
        <v>43082</v>
      </c>
      <c r="AG364" s="419"/>
      <c r="AH364" s="927" t="s">
        <v>896</v>
      </c>
      <c r="AI364" s="63" t="s">
        <v>5763</v>
      </c>
      <c r="AJ364" s="63" t="str">
        <f t="shared" si="245"/>
        <v>NO</v>
      </c>
      <c r="AK364" s="64" t="str">
        <f>VLOOKUP(X364,aux!$G$1:$I$22,2,FALSE)</f>
        <v>zero point seven two</v>
      </c>
      <c r="AL364" s="64" t="str">
        <f>VLOOKUP(X364,aux!$G$1:$J$22,4,FALSE)</f>
        <v>null komma sieben zwei</v>
      </c>
      <c r="AM364" s="214">
        <f t="shared" si="218"/>
        <v>72</v>
      </c>
      <c r="AN364" s="214" t="str">
        <f>IF(INT(AM364)=AM364,EnglishNumber(AM364), _xlfn.CONCAT(EnglishNumber(INT(AM364)), " point ", EnglishNumber(ROUND(INT((AM364 - INT(AM364)) * 10),  0)), " ", EnglishNumber(ROUND((AM364 - INT(AM364))*100 - (INT((AM364-INT(AM364))*10)*10), 0))))</f>
        <v>seventy-two</v>
      </c>
      <c r="AO364" s="214" t="str">
        <f>IF(INT(AM364)=AM364,FctZahl_In_Worten(AM364), _xlfn.CONCAT(FctZahl_In_Worten(INT(AM364)), " komma ", FctZahl_In_Worten(ROUND(INT((AM364 - INT(AM364)) * 10),  0)), " ", FctZahl_In_Worten(ROUND((AM364 - INT(AM364))*100 - (INT((AM364-INT(AM364))*10)*10), 0))))</f>
        <v>zweiundsiebzig</v>
      </c>
      <c r="AP364" s="64" t="str">
        <f>EnglishNumber(Q364)</f>
        <v>one hundred</v>
      </c>
      <c r="AQ364" s="64" t="str">
        <f>FctZahl_In_Worten(Q364)</f>
        <v>einhundert</v>
      </c>
      <c r="AR364" s="64" t="str">
        <f>FctZahl_In_Worten(R364)</f>
        <v>eintausendsiebenhundert</v>
      </c>
      <c r="AS364" s="64" t="str">
        <f>EnglishNumber(V364)</f>
        <v>zero</v>
      </c>
      <c r="AT364" s="64" t="str">
        <f>EnglishNumber(W364)</f>
        <v>zero</v>
      </c>
      <c r="AU364" s="64" t="str">
        <f t="shared" si="219"/>
        <v>For</v>
      </c>
      <c r="AV364" s="49" t="str">
        <f t="shared" si="258"/>
        <v>Edwin Steffen, Geschäftsführer ihrer Komplementärin, die Leyendecker Beteiligungsgesellschaft mbH</v>
      </c>
      <c r="AW364" s="65" t="str">
        <f t="shared" si="220"/>
        <v>DE_812608339_CPA_EN</v>
      </c>
      <c r="AX364" s="65" t="str">
        <f t="shared" si="221"/>
        <v>DE_812608339_DoT_EN</v>
      </c>
      <c r="AY364" s="65" t="str">
        <f t="shared" si="222"/>
        <v>DE_812608339_Dis_EN</v>
      </c>
      <c r="AZ364" s="65" t="str">
        <f t="shared" si="223"/>
        <v>DE_812608339_CPA_DE</v>
      </c>
      <c r="BA364" s="65" t="str">
        <f t="shared" si="224"/>
        <v>DE_812608339_DoT_DE</v>
      </c>
      <c r="BB364" s="65" t="str">
        <f t="shared" si="225"/>
        <v>DE_812608339_CPA_ES</v>
      </c>
      <c r="BC364" s="215" t="str">
        <f t="shared" si="226"/>
        <v>DE_812608339_DoT_ES</v>
      </c>
      <c r="BD364" s="65" t="str">
        <f t="shared" si="227"/>
        <v>Leyendecker HolzLand GmbH &amp; Co KG</v>
      </c>
      <c r="BE364" s="64" t="str">
        <f>VLOOKUP(C364,aux!$A$1:$B$260,2,FALSE)</f>
        <v>Germany</v>
      </c>
      <c r="BF364" s="64" t="str">
        <f>VLOOKUP(C364,aux!$A$1:$C$260,3,FALSE)</f>
        <v>Deutschland</v>
      </c>
      <c r="BG364" s="66" t="str">
        <f t="shared" si="228"/>
        <v>represented by  Edwin Steffen, Geschäftsführer ihrer Komplementärin, die Leyendecker Beteiligungsgesellschaft mbH</v>
      </c>
      <c r="BH364" s="66" t="str">
        <f t="shared" si="247"/>
        <v>representado por Edwin Steffen, Geschäftsführer ihrer Komplementärin, die Leyendecker Beteiligungsgesellschaft mbH</v>
      </c>
      <c r="BI364" s="119">
        <f t="shared" si="259"/>
        <v>1</v>
      </c>
      <c r="BJ364" s="119" t="str">
        <f t="shared" si="254"/>
        <v/>
      </c>
      <c r="BK364" s="119" t="str">
        <f t="shared" si="255"/>
        <v/>
      </c>
      <c r="BL364" s="66" t="str">
        <f t="shared" si="256"/>
        <v/>
      </c>
      <c r="BM364" s="66" t="str">
        <f t="shared" si="257"/>
        <v/>
      </c>
      <c r="BN364" s="66" t="str">
        <f t="shared" si="260"/>
        <v/>
      </c>
      <c r="BO364" s="66" t="str">
        <f t="shared" si="239"/>
        <v/>
      </c>
      <c r="BP364" s="216" t="str">
        <f>VLOOKUP(X364,aux!$G$1:$I$22,3,FALSE)</f>
        <v>cero coma siete dos</v>
      </c>
      <c r="BQ364" s="66" t="str">
        <f t="shared" si="249"/>
        <v>Por</v>
      </c>
      <c r="BR364" s="66" t="str">
        <f>VLOOKUP(C364,aux!$D$1:$E$307,2,FALSE)</f>
        <v>Alemania</v>
      </c>
      <c r="BS364" s="66" t="str">
        <f t="shared" si="250"/>
        <v>Ciento</v>
      </c>
      <c r="BT364" s="66" t="str">
        <f t="shared" si="251"/>
        <v>Cero</v>
      </c>
      <c r="BU364" s="66" t="str">
        <f t="shared" si="252"/>
        <v>Cero</v>
      </c>
      <c r="BV364" s="137"/>
      <c r="BW364" s="51"/>
      <c r="BX364" s="315"/>
      <c r="BY364" s="148"/>
      <c r="BZ364" s="315"/>
      <c r="CA364" s="1112"/>
      <c r="CB364" s="805">
        <v>43059</v>
      </c>
      <c r="CC364" s="805">
        <v>43067</v>
      </c>
      <c r="CD364" s="806"/>
      <c r="CE364" s="805">
        <v>43067</v>
      </c>
      <c r="CF364" s="806"/>
      <c r="CG364" s="805">
        <v>43076</v>
      </c>
      <c r="CH364" s="497"/>
      <c r="CI364" s="155"/>
      <c r="CJ364" s="54"/>
      <c r="CK364" s="54"/>
      <c r="CL364" s="102" t="str">
        <f t="shared" si="229"/>
        <v>Leyendecker HolzLand GmbH &amp; Co KG_ DE_812608339_DOT_DE_2sig</v>
      </c>
      <c r="CM364" s="102" t="str">
        <f t="shared" si="230"/>
        <v>Leyendecker HolzLand GmbH &amp; Co KG_DE_812608339_CPA_DE_2sig</v>
      </c>
      <c r="CN364" s="102" t="str">
        <f t="shared" si="231"/>
        <v>Leyendecker HolzLand GmbH &amp; Co KG_ DE_812608339_DOT_DE_2sig_stamped</v>
      </c>
      <c r="CO364" s="102" t="str">
        <f t="shared" si="232"/>
        <v>Leyendecker HolzLand GmbH &amp; Co KG_DE_812608339_DOT_DE_o</v>
      </c>
      <c r="CP364" s="102" t="str">
        <f t="shared" si="233"/>
        <v>Leyendecker HolzLand GmbH &amp; Co KG_DE_812608339_DOT_DE_o_stamped</v>
      </c>
      <c r="CQ364" s="102" t="str">
        <f t="shared" si="234"/>
        <v>Leyendecker HolzLand GmbH &amp; Co KG_DE_812608339_powers</v>
      </c>
      <c r="CR364" s="54"/>
      <c r="CS364" s="54"/>
      <c r="CT364" s="54"/>
      <c r="CU364" s="148">
        <f t="shared" si="217"/>
        <v>0</v>
      </c>
      <c r="CV364" s="54"/>
      <c r="CW364" s="54"/>
      <c r="CX364" s="124"/>
      <c r="CY364" s="160"/>
      <c r="CZ364" s="160"/>
      <c r="DA364" s="321"/>
      <c r="DB364" s="321"/>
      <c r="DC364" s="160"/>
      <c r="DD364" s="160"/>
      <c r="DE364" s="321"/>
      <c r="DF364" s="321"/>
      <c r="DG364" s="54"/>
      <c r="DH364" s="54"/>
      <c r="DI364" s="54"/>
      <c r="DJ364" s="321"/>
      <c r="DK364" s="321"/>
      <c r="DL364" s="54"/>
      <c r="DM364" s="321"/>
      <c r="DN364" s="160"/>
      <c r="DO364" s="321"/>
      <c r="DP364" s="963"/>
      <c r="DQ364" s="902"/>
      <c r="DR364" s="503"/>
      <c r="DS364" s="521"/>
      <c r="DT364" s="88"/>
      <c r="DU364" s="168"/>
      <c r="DV364" s="168"/>
      <c r="DW364" s="168"/>
      <c r="DX364" s="168"/>
      <c r="DY364" s="168"/>
      <c r="DZ364" s="168"/>
      <c r="EA364" s="359" t="str">
        <f t="shared" si="235"/>
        <v>330</v>
      </c>
      <c r="EB364" s="359">
        <v>330</v>
      </c>
      <c r="EC364" s="88"/>
      <c r="ED364" s="88"/>
      <c r="EE364" s="88"/>
      <c r="EF364" s="186" t="s">
        <v>4264</v>
      </c>
      <c r="EG364" s="186" t="s">
        <v>4079</v>
      </c>
      <c r="EH364" s="186" t="s">
        <v>5197</v>
      </c>
      <c r="EI364" s="186" t="s">
        <v>5198</v>
      </c>
      <c r="EJ364" s="186">
        <v>232</v>
      </c>
      <c r="EK364" s="186">
        <v>0</v>
      </c>
      <c r="EL364" s="186" t="s">
        <v>5199</v>
      </c>
      <c r="EM364" s="173">
        <v>54294</v>
      </c>
      <c r="EN364" s="173">
        <v>0</v>
      </c>
      <c r="EO364" s="173">
        <v>0</v>
      </c>
      <c r="EP364" s="950" t="s">
        <v>4082</v>
      </c>
      <c r="EQ364" s="258" t="s">
        <v>6095</v>
      </c>
      <c r="ER364" s="258" t="s">
        <v>6114</v>
      </c>
      <c r="ES364" s="258"/>
      <c r="ET364" s="108"/>
      <c r="EU364" s="182" t="str">
        <f t="shared" si="236"/>
        <v>Leyendecker HolzLand GmbH &amp; Co. KG, DE_812608339_sinv.pdf</v>
      </c>
    </row>
    <row r="365" spans="1:172" ht="102">
      <c r="A365" s="1036" t="s">
        <v>4344</v>
      </c>
      <c r="B365" s="694" t="s">
        <v>4923</v>
      </c>
      <c r="C365" s="646" t="s">
        <v>898</v>
      </c>
      <c r="D365" s="415" t="s">
        <v>4345</v>
      </c>
      <c r="E365" s="371" t="s">
        <v>4346</v>
      </c>
      <c r="F365" s="193" t="s">
        <v>899</v>
      </c>
      <c r="G365" s="193"/>
      <c r="H365" s="193"/>
      <c r="I365" s="193" t="s">
        <v>4277</v>
      </c>
      <c r="J365" s="371" t="s">
        <v>4347</v>
      </c>
      <c r="K365" s="203" t="s">
        <v>4348</v>
      </c>
      <c r="L365" s="586" t="s">
        <v>4349</v>
      </c>
      <c r="M365" s="567"/>
      <c r="N365" s="844"/>
      <c r="O365" s="172"/>
      <c r="P365" s="537">
        <v>40</v>
      </c>
      <c r="Q365" s="539">
        <v>100</v>
      </c>
      <c r="R365" s="540">
        <v>2300</v>
      </c>
      <c r="S365" s="427"/>
      <c r="T365" s="54"/>
      <c r="U365" s="54"/>
      <c r="V365" s="338">
        <v>0</v>
      </c>
      <c r="W365" s="338">
        <v>0</v>
      </c>
      <c r="X365" s="919">
        <v>0.72</v>
      </c>
      <c r="Y365" s="338">
        <v>0</v>
      </c>
      <c r="Z365" s="54"/>
      <c r="AA365" s="54"/>
      <c r="AB365" s="188" t="s">
        <v>4402</v>
      </c>
      <c r="AC365" s="13" t="s">
        <v>898</v>
      </c>
      <c r="AD365" s="811" t="s">
        <v>5691</v>
      </c>
      <c r="AE365" s="723">
        <v>43082</v>
      </c>
      <c r="AG365" s="419"/>
      <c r="AH365" s="927" t="s">
        <v>896</v>
      </c>
      <c r="AI365" s="63" t="s">
        <v>5763</v>
      </c>
      <c r="AJ365" s="63" t="str">
        <f t="shared" si="245"/>
        <v>NO</v>
      </c>
      <c r="AK365" s="64" t="str">
        <f>VLOOKUP(X365,aux!$G$1:$I$22,2,FALSE)</f>
        <v>zero point seven two</v>
      </c>
      <c r="AL365" s="64" t="str">
        <f>VLOOKUP(X365,aux!$G$1:$J$22,4,FALSE)</f>
        <v>null komma sieben zwei</v>
      </c>
      <c r="AM365" s="214">
        <f t="shared" si="218"/>
        <v>72</v>
      </c>
      <c r="AN365" s="214" t="str">
        <f>IF(INT(AM365)=AM365,EnglishNumber(AM365), _xlfn.CONCAT(EnglishNumber(INT(AM365)), " point ", EnglishNumber(ROUND(INT((AM365 - INT(AM365)) * 10),  0)), " ", EnglishNumber(ROUND((AM365 - INT(AM365))*100 - (INT((AM365-INT(AM365))*10)*10), 0))))</f>
        <v>seventy-two</v>
      </c>
      <c r="AO365" s="214" t="str">
        <f>IF(INT(AM365)=AM365,FctZahl_In_Worten(AM365), _xlfn.CONCAT(FctZahl_In_Worten(INT(AM365)), " komma ", FctZahl_In_Worten(ROUND(INT((AM365 - INT(AM365)) * 10),  0)), " ", FctZahl_In_Worten(ROUND((AM365 - INT(AM365))*100 - (INT((AM365-INT(AM365))*10)*10), 0))))</f>
        <v>zweiundsiebzig</v>
      </c>
      <c r="AP365" s="64" t="str">
        <f>EnglishNumber(Q365)</f>
        <v>one hundred</v>
      </c>
      <c r="AQ365" s="64" t="str">
        <f>FctZahl_In_Worten(Q365)</f>
        <v>einhundert</v>
      </c>
      <c r="AR365" s="64" t="str">
        <f>FctZahl_In_Worten(R365)</f>
        <v>zweitausenddreihundert</v>
      </c>
      <c r="AS365" s="64" t="str">
        <f>EnglishNumber(V365)</f>
        <v>zero</v>
      </c>
      <c r="AT365" s="64" t="str">
        <f>EnglishNumber(W365)</f>
        <v>zero</v>
      </c>
      <c r="AU365" s="64" t="str">
        <f t="shared" si="219"/>
        <v>For</v>
      </c>
      <c r="AV365" s="49" t="str">
        <f t="shared" si="258"/>
        <v>Alexander Vietz, Geschäftsführer</v>
      </c>
      <c r="AW365" s="65" t="str">
        <f t="shared" si="220"/>
        <v>DE_218722009_CPA_EN</v>
      </c>
      <c r="AX365" s="65" t="str">
        <f t="shared" si="221"/>
        <v>DE_218722009_DoT_EN</v>
      </c>
      <c r="AY365" s="65" t="str">
        <f t="shared" si="222"/>
        <v>DE_218722009_Dis_EN</v>
      </c>
      <c r="AZ365" s="65" t="str">
        <f t="shared" si="223"/>
        <v>DE_218722009_CPA_DE</v>
      </c>
      <c r="BA365" s="65" t="str">
        <f t="shared" si="224"/>
        <v>DE_218722009_DoT_DE</v>
      </c>
      <c r="BB365" s="65" t="str">
        <f t="shared" si="225"/>
        <v>DE_218722009_CPA_ES</v>
      </c>
      <c r="BC365" s="215" t="str">
        <f t="shared" si="226"/>
        <v>DE_218722009_DoT_ES</v>
      </c>
      <c r="BD365" s="65" t="str">
        <f t="shared" si="227"/>
        <v>Lippert Getränkefachgroßhandel &amp; Logistik GmbH</v>
      </c>
      <c r="BE365" s="64" t="str">
        <f>VLOOKUP(C365,aux!$A$1:$B$260,2,FALSE)</f>
        <v>Germany</v>
      </c>
      <c r="BF365" s="64" t="str">
        <f>VLOOKUP(C365,aux!$A$1:$C$260,3,FALSE)</f>
        <v>Deutschland</v>
      </c>
      <c r="BG365" s="66" t="str">
        <f t="shared" si="228"/>
        <v>represented by  Alexander Vietz, Geschäftsführer</v>
      </c>
      <c r="BH365" s="66" t="str">
        <f t="shared" si="247"/>
        <v>representado por Alexander Vietz, Geschäftsführer</v>
      </c>
      <c r="BI365" s="119">
        <f t="shared" si="259"/>
        <v>1</v>
      </c>
      <c r="BJ365" s="119" t="str">
        <f t="shared" si="254"/>
        <v/>
      </c>
      <c r="BK365" s="119" t="str">
        <f t="shared" si="255"/>
        <v>and its</v>
      </c>
      <c r="BL365" s="66" t="str">
        <f t="shared" si="256"/>
        <v/>
      </c>
      <c r="BM365" s="66" t="str">
        <f t="shared" si="257"/>
        <v>und</v>
      </c>
      <c r="BN365" s="66" t="str">
        <f t="shared" si="260"/>
        <v/>
      </c>
      <c r="BO365" s="66" t="str">
        <f t="shared" si="239"/>
        <v>y su</v>
      </c>
      <c r="BP365" s="216" t="str">
        <f>VLOOKUP(X365,aux!$G$1:$I$22,3,FALSE)</f>
        <v>cero coma siete dos</v>
      </c>
      <c r="BQ365" s="66" t="str">
        <f t="shared" si="249"/>
        <v>Por</v>
      </c>
      <c r="BR365" s="66" t="str">
        <f>VLOOKUP(C365,aux!$D$1:$E$307,2,FALSE)</f>
        <v>Alemania</v>
      </c>
      <c r="BS365" s="66" t="str">
        <f t="shared" si="250"/>
        <v>Ciento</v>
      </c>
      <c r="BT365" s="66" t="str">
        <f t="shared" si="251"/>
        <v>Cero</v>
      </c>
      <c r="BU365" s="66" t="str">
        <f t="shared" si="252"/>
        <v>Cero</v>
      </c>
      <c r="BV365" s="137"/>
      <c r="BW365" s="51"/>
      <c r="BX365" s="315"/>
      <c r="BY365" s="148"/>
      <c r="BZ365" s="315"/>
      <c r="CA365" s="1112"/>
      <c r="CB365" s="805">
        <v>43059</v>
      </c>
      <c r="CC365" s="805">
        <v>43070</v>
      </c>
      <c r="CD365" s="806"/>
      <c r="CE365" s="805">
        <v>43070</v>
      </c>
      <c r="CF365" s="806"/>
      <c r="CG365" s="805">
        <v>43076</v>
      </c>
      <c r="CH365" s="497"/>
      <c r="CI365" s="155"/>
      <c r="CJ365" s="54"/>
      <c r="CK365" s="54"/>
      <c r="CL365" s="102" t="str">
        <f t="shared" si="229"/>
        <v>Lippert Getränkefachgroßhandel &amp; Logistik GmbH_ DE_218722009_DOT_DE_2sig</v>
      </c>
      <c r="CM365" s="102" t="str">
        <f t="shared" si="230"/>
        <v>Lippert Getränkefachgroßhandel &amp; Logistik GmbH_DE_218722009_CPA_DE_2sig</v>
      </c>
      <c r="CN365" s="102" t="str">
        <f t="shared" si="231"/>
        <v>Lippert Getränkefachgroßhandel &amp; Logistik GmbH_ DE_218722009_DOT_DE_2sig_stamped</v>
      </c>
      <c r="CO365" s="102" t="str">
        <f t="shared" si="232"/>
        <v>Lippert Getränkefachgroßhandel &amp; Logistik GmbH_DE_218722009_DOT_DE_o</v>
      </c>
      <c r="CP365" s="102" t="str">
        <f t="shared" si="233"/>
        <v>Lippert Getränkefachgroßhandel &amp; Logistik GmbH_DE_218722009_DOT_DE_o_stamped</v>
      </c>
      <c r="CQ365" s="102" t="str">
        <f t="shared" si="234"/>
        <v>Lippert Getränkefachgroßhandel &amp; Logistik GmbH_DE_218722009_powers</v>
      </c>
      <c r="CR365" s="54"/>
      <c r="CS365" s="54"/>
      <c r="CT365" s="54"/>
      <c r="CU365" s="148">
        <f t="shared" si="217"/>
        <v>0</v>
      </c>
      <c r="CV365" s="54"/>
      <c r="CW365" s="54"/>
      <c r="CX365" s="124"/>
      <c r="CY365" s="160"/>
      <c r="CZ365" s="160"/>
      <c r="DA365" s="321"/>
      <c r="DB365" s="321"/>
      <c r="DC365" s="160"/>
      <c r="DD365" s="160"/>
      <c r="DE365" s="321"/>
      <c r="DF365" s="321"/>
      <c r="DG365" s="54"/>
      <c r="DH365" s="54"/>
      <c r="DI365" s="54"/>
      <c r="DJ365" s="321"/>
      <c r="DK365" s="321"/>
      <c r="DL365" s="54"/>
      <c r="DM365" s="321"/>
      <c r="DN365" s="160"/>
      <c r="DO365" s="321"/>
      <c r="DP365" s="963"/>
      <c r="DQ365" s="902"/>
      <c r="DR365" s="503"/>
      <c r="DS365" s="521"/>
      <c r="DT365" s="88"/>
      <c r="DU365" s="168"/>
      <c r="DV365" s="168"/>
      <c r="DW365" s="168"/>
      <c r="DX365" s="168"/>
      <c r="DY365" s="168"/>
      <c r="DZ365" s="168"/>
      <c r="EA365" s="359" t="str">
        <f t="shared" si="235"/>
        <v>331</v>
      </c>
      <c r="EB365" s="359">
        <v>331</v>
      </c>
      <c r="EC365" s="88"/>
      <c r="ED365" s="88"/>
      <c r="EE365" s="88"/>
      <c r="EF365" s="186"/>
      <c r="EG365" s="186" t="s">
        <v>4344</v>
      </c>
      <c r="EH365" s="186" t="s">
        <v>4346</v>
      </c>
      <c r="EI365" s="186" t="s">
        <v>5201</v>
      </c>
      <c r="EJ365" s="186" t="s">
        <v>3097</v>
      </c>
      <c r="EK365" s="186">
        <v>0</v>
      </c>
      <c r="EL365" s="186" t="s">
        <v>5202</v>
      </c>
      <c r="EM365" s="173">
        <v>95030</v>
      </c>
      <c r="EN365" s="173">
        <v>0</v>
      </c>
      <c r="EO365" s="173">
        <v>0</v>
      </c>
      <c r="EP365" s="950" t="s">
        <v>4348</v>
      </c>
      <c r="EQ365" s="414" t="s">
        <v>6086</v>
      </c>
      <c r="ER365" s="182" t="s">
        <v>6137</v>
      </c>
      <c r="ES365" s="414"/>
      <c r="ET365" s="182"/>
      <c r="EU365" s="182" t="str">
        <f t="shared" si="236"/>
        <v>Lippert Getränkefachgroßhandel &amp; Logistik GmbH, DE_218722009_sinv.pdf</v>
      </c>
    </row>
    <row r="366" spans="1:172" ht="108">
      <c r="A366" s="1036" t="s">
        <v>4272</v>
      </c>
      <c r="B366" s="694" t="s">
        <v>4912</v>
      </c>
      <c r="C366" s="646" t="s">
        <v>898</v>
      </c>
      <c r="D366" s="415" t="s">
        <v>4273</v>
      </c>
      <c r="E366" s="371" t="s">
        <v>4274</v>
      </c>
      <c r="F366" s="193" t="s">
        <v>4275</v>
      </c>
      <c r="G366" s="193" t="s">
        <v>4276</v>
      </c>
      <c r="H366" s="193" t="s">
        <v>913</v>
      </c>
      <c r="I366" s="193" t="s">
        <v>4277</v>
      </c>
      <c r="J366" s="371" t="s">
        <v>4278</v>
      </c>
      <c r="K366" s="203" t="s">
        <v>4279</v>
      </c>
      <c r="L366" s="586" t="s">
        <v>4280</v>
      </c>
      <c r="M366" s="567"/>
      <c r="N366" s="844"/>
      <c r="O366" s="172"/>
      <c r="P366" s="537">
        <v>0</v>
      </c>
      <c r="Q366" s="539">
        <v>10</v>
      </c>
      <c r="R366" s="540">
        <v>0</v>
      </c>
      <c r="S366" s="424" t="s">
        <v>4923</v>
      </c>
      <c r="T366" s="54"/>
      <c r="U366" s="54"/>
      <c r="V366" s="338">
        <v>0</v>
      </c>
      <c r="W366" s="338">
        <v>0</v>
      </c>
      <c r="X366" s="919">
        <v>0.72</v>
      </c>
      <c r="Y366" s="338">
        <v>0</v>
      </c>
      <c r="Z366" s="54"/>
      <c r="AA366" s="54"/>
      <c r="AB366" s="188" t="s">
        <v>5514</v>
      </c>
      <c r="AC366" s="13" t="s">
        <v>898</v>
      </c>
      <c r="AD366" s="811" t="s">
        <v>5691</v>
      </c>
      <c r="AE366" s="723">
        <v>43082</v>
      </c>
      <c r="AF366" s="202" t="s">
        <v>7455</v>
      </c>
      <c r="AG366" s="419"/>
      <c r="AH366" s="927" t="s">
        <v>896</v>
      </c>
      <c r="AI366" s="63">
        <v>0</v>
      </c>
      <c r="AJ366" s="63" t="str">
        <f t="shared" si="245"/>
        <v>NO</v>
      </c>
      <c r="AK366" s="64" t="str">
        <f>VLOOKUP(X366,aux!$G$1:$I$22,2,FALSE)</f>
        <v>zero point seven two</v>
      </c>
      <c r="AL366" s="64" t="str">
        <f>VLOOKUP(X366,aux!$G$1:$J$22,4,FALSE)</f>
        <v>null komma sieben zwei</v>
      </c>
      <c r="AM366" s="214">
        <f t="shared" si="218"/>
        <v>72</v>
      </c>
      <c r="AN366" s="214" t="str">
        <f>IF(INT(AM366)=AM366,EnglishNumber(AM366), _xlfn.CONCAT(EnglishNumber(INT(AM366)), " point ", EnglishNumber(ROUND(INT((AM366 - INT(AM366)) * 10),  0)), " ", EnglishNumber(ROUND((AM366 - INT(AM366))*100 - (INT((AM366-INT(AM366))*10)*10), 0))))</f>
        <v>seventy-two</v>
      </c>
      <c r="AO366" s="214" t="str">
        <f>IF(INT(AM366)=AM366,FctZahl_In_Worten(AM366), _xlfn.CONCAT(FctZahl_In_Worten(INT(AM366)), " komma ", FctZahl_In_Worten(ROUND(INT((AM366 - INT(AM366)) * 10),  0)), " ", FctZahl_In_Worten(ROUND((AM366 - INT(AM366))*100 - (INT((AM366-INT(AM366))*10)*10), 0))))</f>
        <v>zweiundsiebzig</v>
      </c>
      <c r="AP366" s="64" t="str">
        <f>EnglishNumber(Q366)</f>
        <v>ten</v>
      </c>
      <c r="AQ366" s="64" t="str">
        <f>FctZahl_In_Worten(Q366)</f>
        <v>zehn</v>
      </c>
      <c r="AR366" s="64" t="str">
        <f>FctZahl_In_Worten(R366)</f>
        <v>null</v>
      </c>
      <c r="AS366" s="64" t="str">
        <f>EnglishNumber(V366)</f>
        <v>zero</v>
      </c>
      <c r="AT366" s="64" t="str">
        <f>EnglishNumber(W366)</f>
        <v>zero</v>
      </c>
      <c r="AU366" s="64" t="str">
        <f t="shared" si="219"/>
        <v>For</v>
      </c>
      <c r="AV366" s="49" t="str">
        <f t="shared" si="258"/>
        <v>Axel Schneider, Geschäftsführer der Komplementärin, die  S&amp;B Verwaltunggesellschaft mbh  and Alexancder Vietz, Prokurist</v>
      </c>
      <c r="AW366" s="65" t="str">
        <f t="shared" si="220"/>
        <v>DE_238219306_CPA_EN</v>
      </c>
      <c r="AX366" s="65" t="str">
        <f t="shared" si="221"/>
        <v>DE_238219306_DoT_EN</v>
      </c>
      <c r="AY366" s="65" t="str">
        <f t="shared" si="222"/>
        <v>DE_238219306_Dis_EN</v>
      </c>
      <c r="AZ366" s="65" t="str">
        <f t="shared" si="223"/>
        <v>DE_238219306_CPA_DE</v>
      </c>
      <c r="BA366" s="65" t="str">
        <f t="shared" si="224"/>
        <v>DE_238219306_DoT_DE</v>
      </c>
      <c r="BB366" s="65" t="str">
        <f t="shared" si="225"/>
        <v>DE_238219306_CPA_ES</v>
      </c>
      <c r="BC366" s="215" t="str">
        <f t="shared" si="226"/>
        <v>DE_238219306_DoT_ES</v>
      </c>
      <c r="BD366" s="65" t="str">
        <f t="shared" si="227"/>
        <v>Schneider &amp; Berger GmbH &amp; CoKG</v>
      </c>
      <c r="BE366" s="64" t="str">
        <f>VLOOKUP(C366,aux!$A$1:$B$260,2,FALSE)</f>
        <v>Germany</v>
      </c>
      <c r="BF366" s="64" t="str">
        <f>VLOOKUP(C366,aux!$A$1:$C$260,3,FALSE)</f>
        <v>Deutschland</v>
      </c>
      <c r="BG366" s="66" t="str">
        <f t="shared" si="228"/>
        <v>represented by  Axel Schneider, Geschäftsführer der Komplementärin, die  S&amp;B Verwaltunggesellschaft mbh  and Alexancder Vietz, Prokurist</v>
      </c>
      <c r="BH366" s="66" t="str">
        <f t="shared" si="247"/>
        <v>representado por Axel Schneider, Geschäftsführer der Komplementärin, die  S&amp;B Verwaltunggesellschaft mbh  and Alexancder Vietz, Prokurist</v>
      </c>
      <c r="BI366" s="119">
        <f t="shared" si="259"/>
        <v>2</v>
      </c>
      <c r="BJ366" s="119" t="str">
        <f t="shared" si="254"/>
        <v>and its</v>
      </c>
      <c r="BK366" s="119" t="str">
        <f t="shared" si="255"/>
        <v>and its</v>
      </c>
      <c r="BL366" s="66" t="str">
        <f t="shared" si="256"/>
        <v>und</v>
      </c>
      <c r="BM366" s="66" t="str">
        <f t="shared" si="257"/>
        <v>und</v>
      </c>
      <c r="BN366" s="66" t="str">
        <f t="shared" si="260"/>
        <v>y su</v>
      </c>
      <c r="BO366" s="66" t="str">
        <f t="shared" si="239"/>
        <v>y su</v>
      </c>
      <c r="BP366" s="216" t="str">
        <f>VLOOKUP(X366,aux!$G$1:$I$22,3,FALSE)</f>
        <v>cero coma siete dos</v>
      </c>
      <c r="BQ366" s="66" t="str">
        <f t="shared" si="249"/>
        <v>Por</v>
      </c>
      <c r="BR366" s="66" t="str">
        <f>VLOOKUP(C366,aux!$D$1:$E$307,2,FALSE)</f>
        <v>Alemania</v>
      </c>
      <c r="BS366" s="66" t="str">
        <f t="shared" si="250"/>
        <v>Diez</v>
      </c>
      <c r="BT366" s="66" t="str">
        <f t="shared" si="251"/>
        <v>Cero</v>
      </c>
      <c r="BU366" s="66" t="str">
        <f t="shared" si="252"/>
        <v>Cero</v>
      </c>
      <c r="BV366" s="315"/>
      <c r="BW366" s="61"/>
      <c r="BX366" s="315"/>
      <c r="BY366" s="148"/>
      <c r="BZ366" s="315"/>
      <c r="CA366" s="1112"/>
      <c r="CB366" s="805"/>
      <c r="CC366" s="805"/>
      <c r="CD366" s="806"/>
      <c r="CE366" s="805"/>
      <c r="CF366" s="806"/>
      <c r="CG366" s="805"/>
      <c r="CH366" s="497"/>
      <c r="CI366" s="155"/>
      <c r="CJ366" s="54"/>
      <c r="CK366" s="54"/>
      <c r="CL366" s="102" t="str">
        <f t="shared" si="229"/>
        <v>Schneider &amp; Berger GmbH &amp; CoKG_ DE_238219306_DOT_DE_2sig</v>
      </c>
      <c r="CM366" s="102" t="str">
        <f t="shared" si="230"/>
        <v>Schneider &amp; Berger GmbH &amp; CoKG_DE_238219306_CPA_DE_2sig</v>
      </c>
      <c r="CN366" s="102" t="str">
        <f t="shared" si="231"/>
        <v>Schneider &amp; Berger GmbH &amp; CoKG_ DE_238219306_DOT_DE_2sig_stamped</v>
      </c>
      <c r="CO366" s="102" t="str">
        <f t="shared" si="232"/>
        <v>Schneider &amp; Berger GmbH &amp; CoKG_DE_238219306_DOT_DE_o</v>
      </c>
      <c r="CP366" s="102" t="str">
        <f t="shared" si="233"/>
        <v>Schneider &amp; Berger GmbH &amp; CoKG_DE_238219306_DOT_DE_o_stamped</v>
      </c>
      <c r="CQ366" s="102" t="str">
        <f t="shared" si="234"/>
        <v>Schneider &amp; Berger GmbH &amp; CoKG_DE_238219306_powers</v>
      </c>
      <c r="CR366" s="54"/>
      <c r="CS366" s="54"/>
      <c r="CT366" s="54"/>
      <c r="CU366" s="148">
        <f t="shared" si="217"/>
        <v>0</v>
      </c>
      <c r="CV366" s="54"/>
      <c r="CW366" s="54"/>
      <c r="CX366" s="124"/>
      <c r="CY366" s="160"/>
      <c r="CZ366" s="160"/>
      <c r="DA366" s="321"/>
      <c r="DB366" s="321"/>
      <c r="DC366" s="160"/>
      <c r="DD366" s="160"/>
      <c r="DE366" s="321"/>
      <c r="DF366" s="321"/>
      <c r="DG366" s="54"/>
      <c r="DH366" s="54"/>
      <c r="DI366" s="54"/>
      <c r="DJ366" s="321"/>
      <c r="DK366" s="321"/>
      <c r="DL366" s="54"/>
      <c r="DM366" s="321"/>
      <c r="DN366" s="160"/>
      <c r="DO366" s="321"/>
      <c r="DP366" s="963"/>
      <c r="DQ366" s="902"/>
      <c r="DR366" s="503"/>
      <c r="DS366" s="521"/>
      <c r="DT366" s="88"/>
      <c r="DU366" s="168"/>
      <c r="DV366" s="168"/>
      <c r="DW366" s="168"/>
      <c r="DX366" s="168"/>
      <c r="DY366" s="168"/>
      <c r="DZ366" s="168"/>
      <c r="EA366" s="483" t="s">
        <v>6266</v>
      </c>
      <c r="EB366" s="483">
        <v>331</v>
      </c>
      <c r="EC366" s="261" t="s">
        <v>5505</v>
      </c>
      <c r="ED366" s="88"/>
      <c r="EE366" s="88"/>
      <c r="EF366" s="186"/>
      <c r="EG366" s="186" t="s">
        <v>4272</v>
      </c>
      <c r="EH366" s="186" t="s">
        <v>4274</v>
      </c>
      <c r="EI366" s="186" t="s">
        <v>5172</v>
      </c>
      <c r="EJ366" s="186" t="s">
        <v>5033</v>
      </c>
      <c r="EK366" s="186">
        <v>0</v>
      </c>
      <c r="EL366" s="186" t="s">
        <v>5173</v>
      </c>
      <c r="EM366" s="173" t="s">
        <v>5174</v>
      </c>
      <c r="EN366" s="173">
        <v>0</v>
      </c>
      <c r="EO366" s="173">
        <v>0</v>
      </c>
      <c r="EP366" s="950" t="s">
        <v>4279</v>
      </c>
      <c r="EQ366" s="398" t="s">
        <v>6095</v>
      </c>
      <c r="ER366" s="176" t="s">
        <v>6114</v>
      </c>
      <c r="ES366" s="414"/>
      <c r="ET366" s="108"/>
      <c r="EU366" s="182" t="str">
        <f t="shared" si="236"/>
        <v>Schneider &amp; Berger GmbH &amp; Co.KG, DE_238219306_sinv.pdf</v>
      </c>
    </row>
    <row r="367" spans="1:172" ht="63.75">
      <c r="A367" s="1010" t="s">
        <v>4248</v>
      </c>
      <c r="B367" s="694" t="s">
        <v>4909</v>
      </c>
      <c r="C367" s="338" t="s">
        <v>898</v>
      </c>
      <c r="D367" s="415" t="s">
        <v>4250</v>
      </c>
      <c r="E367" s="633" t="s">
        <v>4251</v>
      </c>
      <c r="F367" s="371" t="s">
        <v>913</v>
      </c>
      <c r="G367" s="193" t="s">
        <v>4252</v>
      </c>
      <c r="H367" s="193" t="s">
        <v>4253</v>
      </c>
      <c r="I367" s="371"/>
      <c r="J367" s="182" t="s">
        <v>4261</v>
      </c>
      <c r="K367" s="182" t="s">
        <v>4257</v>
      </c>
      <c r="L367" s="571" t="s">
        <v>4258</v>
      </c>
      <c r="N367" s="849"/>
      <c r="O367" s="182"/>
      <c r="P367" s="537">
        <v>11</v>
      </c>
      <c r="Q367" s="539">
        <v>100</v>
      </c>
      <c r="R367" s="540">
        <v>2200</v>
      </c>
      <c r="S367" s="427"/>
      <c r="T367" s="54"/>
      <c r="U367" s="54"/>
      <c r="V367" s="338">
        <v>0</v>
      </c>
      <c r="W367" s="338">
        <v>0</v>
      </c>
      <c r="X367" s="919">
        <v>0.72</v>
      </c>
      <c r="Y367" s="338">
        <v>0</v>
      </c>
      <c r="Z367" s="54"/>
      <c r="AA367" s="54"/>
      <c r="AB367" s="188" t="s">
        <v>4402</v>
      </c>
      <c r="AC367" s="13" t="s">
        <v>898</v>
      </c>
      <c r="AD367" s="811" t="s">
        <v>5691</v>
      </c>
      <c r="AE367" s="723">
        <v>43082</v>
      </c>
      <c r="AG367" s="419"/>
      <c r="AH367" s="927" t="s">
        <v>896</v>
      </c>
      <c r="AI367" s="63" t="s">
        <v>5763</v>
      </c>
      <c r="AJ367" s="63" t="str">
        <f t="shared" si="245"/>
        <v>NO</v>
      </c>
      <c r="AK367" s="64" t="str">
        <f>VLOOKUP(X367,aux!$G$1:$I$22,2,FALSE)</f>
        <v>zero point seven two</v>
      </c>
      <c r="AL367" s="64" t="str">
        <f>VLOOKUP(X367,aux!$G$1:$J$22,4,FALSE)</f>
        <v>null komma sieben zwei</v>
      </c>
      <c r="AM367" s="214">
        <f t="shared" si="218"/>
        <v>72</v>
      </c>
      <c r="AN367" s="214" t="str">
        <f>IF(INT(AM367)=AM367,EnglishNumber(AM367), _xlfn.CONCAT(EnglishNumber(INT(AM367)), " point ", EnglishNumber(ROUND(INT((AM367 - INT(AM367)) * 10),  0)), " ", EnglishNumber(ROUND((AM367 - INT(AM367))*100 - (INT((AM367-INT(AM367))*10)*10), 0))))</f>
        <v>seventy-two</v>
      </c>
      <c r="AO367" s="214" t="str">
        <f>IF(INT(AM367)=AM367,FctZahl_In_Worten(AM367), _xlfn.CONCAT(FctZahl_In_Worten(INT(AM367)), " komma ", FctZahl_In_Worten(ROUND(INT((AM367 - INT(AM367)) * 10),  0)), " ", FctZahl_In_Worten(ROUND((AM367 - INT(AM367))*100 - (INT((AM367-INT(AM367))*10)*10), 0))))</f>
        <v>zweiundsiebzig</v>
      </c>
      <c r="AP367" s="64" t="str">
        <f>EnglishNumber(Q367)</f>
        <v>one hundred</v>
      </c>
      <c r="AQ367" s="64" t="str">
        <f>FctZahl_In_Worten(Q367)</f>
        <v>einhundert</v>
      </c>
      <c r="AR367" s="64" t="str">
        <f>FctZahl_In_Worten(R367)</f>
        <v>zweitausendzweihundert</v>
      </c>
      <c r="AS367" s="64" t="str">
        <f>EnglishNumber(V367)</f>
        <v>zero</v>
      </c>
      <c r="AT367" s="64" t="str">
        <f>EnglishNumber(W367)</f>
        <v>zero</v>
      </c>
      <c r="AU367" s="64" t="str">
        <f t="shared" si="219"/>
        <v>For</v>
      </c>
      <c r="AV367" s="49" t="str">
        <f t="shared" si="258"/>
        <v>Dr. Lars Leiner, Prokurist and Roland Leiner, pers.haft. Gesellschafter</v>
      </c>
      <c r="AW367" s="65" t="str">
        <f t="shared" si="220"/>
        <v>DE_143852172_CPA_EN</v>
      </c>
      <c r="AX367" s="65" t="str">
        <f t="shared" si="221"/>
        <v>DE_143852172_DoT_EN</v>
      </c>
      <c r="AY367" s="65" t="str">
        <f t="shared" si="222"/>
        <v>DE_143852172_Dis_EN</v>
      </c>
      <c r="AZ367" s="65" t="str">
        <f t="shared" si="223"/>
        <v>DE_143852172_CPA_DE</v>
      </c>
      <c r="BA367" s="65" t="str">
        <f t="shared" si="224"/>
        <v>DE_143852172_DoT_DE</v>
      </c>
      <c r="BB367" s="65" t="str">
        <f t="shared" si="225"/>
        <v>DE_143852172_CPA_ES</v>
      </c>
      <c r="BC367" s="215" t="str">
        <f t="shared" si="226"/>
        <v>DE_143852172_DoT_ES</v>
      </c>
      <c r="BD367" s="65" t="str">
        <f t="shared" si="227"/>
        <v>Ludwig Leiner KG</v>
      </c>
      <c r="BE367" s="64" t="str">
        <f>VLOOKUP(C367,aux!$A$1:$B$260,2,FALSE)</f>
        <v>Germany</v>
      </c>
      <c r="BF367" s="64" t="str">
        <f>VLOOKUP(C367,aux!$A$1:$C$260,3,FALSE)</f>
        <v>Deutschland</v>
      </c>
      <c r="BG367" s="66" t="str">
        <f t="shared" si="228"/>
        <v>represented by  Dr. Lars Leiner, Prokurist and Roland Leiner, pers.haft. Gesellschafter</v>
      </c>
      <c r="BH367" s="66" t="str">
        <f t="shared" si="247"/>
        <v>representado por Dr. Lars Leiner, Prokurist and Roland Leiner, pers.haft. Gesellschafter</v>
      </c>
      <c r="BI367" s="119">
        <f t="shared" si="259"/>
        <v>2</v>
      </c>
      <c r="BJ367" s="119" t="str">
        <f t="shared" si="254"/>
        <v>and its</v>
      </c>
      <c r="BK367" s="119" t="str">
        <f t="shared" si="255"/>
        <v/>
      </c>
      <c r="BL367" s="66" t="str">
        <f t="shared" si="256"/>
        <v>und</v>
      </c>
      <c r="BM367" s="66" t="str">
        <f t="shared" si="257"/>
        <v/>
      </c>
      <c r="BN367" s="66" t="str">
        <f t="shared" si="260"/>
        <v>y su</v>
      </c>
      <c r="BO367" s="66" t="str">
        <f t="shared" si="239"/>
        <v/>
      </c>
      <c r="BP367" s="216" t="str">
        <f>VLOOKUP(X367,aux!$G$1:$I$22,3,FALSE)</f>
        <v>cero coma siete dos</v>
      </c>
      <c r="BQ367" s="66" t="str">
        <f t="shared" si="249"/>
        <v>Por</v>
      </c>
      <c r="BR367" s="66" t="str">
        <f>VLOOKUP(C367,aux!$D$1:$E$307,2,FALSE)</f>
        <v>Alemania</v>
      </c>
      <c r="BS367" s="66" t="str">
        <f t="shared" si="250"/>
        <v>Ciento</v>
      </c>
      <c r="BT367" s="66" t="str">
        <f t="shared" si="251"/>
        <v>Cero</v>
      </c>
      <c r="BU367" s="66" t="str">
        <f t="shared" si="252"/>
        <v>Cero</v>
      </c>
      <c r="BV367" s="137"/>
      <c r="BW367" s="51"/>
      <c r="BX367" s="315"/>
      <c r="BY367" s="148"/>
      <c r="BZ367" s="315"/>
      <c r="CA367" s="1112"/>
      <c r="CB367" s="353">
        <v>43059</v>
      </c>
      <c r="CC367" s="805">
        <v>43062</v>
      </c>
      <c r="CD367" s="434"/>
      <c r="CE367" s="805">
        <v>43063</v>
      </c>
      <c r="CF367" s="434"/>
      <c r="CG367" s="805">
        <v>43076</v>
      </c>
      <c r="CH367" s="497"/>
      <c r="CI367" s="155"/>
      <c r="CJ367" s="54"/>
      <c r="CK367" s="54"/>
      <c r="CL367" s="102" t="str">
        <f t="shared" si="229"/>
        <v>Ludwig Leiner KG_ DE_143852172_DOT_DE_2sig</v>
      </c>
      <c r="CM367" s="102" t="str">
        <f t="shared" si="230"/>
        <v>Ludwig Leiner KG_DE_143852172_CPA_DE_2sig</v>
      </c>
      <c r="CN367" s="102" t="str">
        <f t="shared" si="231"/>
        <v>Ludwig Leiner KG_ DE_143852172_DOT_DE_2sig_stamped</v>
      </c>
      <c r="CO367" s="102" t="str">
        <f t="shared" si="232"/>
        <v>Ludwig Leiner KG_DE_143852172_DOT_DE_o</v>
      </c>
      <c r="CP367" s="102" t="str">
        <f t="shared" si="233"/>
        <v>Ludwig Leiner KG_DE_143852172_DOT_DE_o_stamped</v>
      </c>
      <c r="CQ367" s="102" t="str">
        <f t="shared" si="234"/>
        <v>Ludwig Leiner KG_DE_143852172_powers</v>
      </c>
      <c r="CR367" s="54"/>
      <c r="CS367" s="54"/>
      <c r="CT367" s="54"/>
      <c r="CU367" s="148">
        <f t="shared" si="217"/>
        <v>1</v>
      </c>
      <c r="CV367" s="54"/>
      <c r="CW367" s="54"/>
      <c r="CX367" s="124"/>
      <c r="CY367" s="160"/>
      <c r="CZ367" s="160"/>
      <c r="DA367" s="321"/>
      <c r="DB367" s="321"/>
      <c r="DC367" s="160"/>
      <c r="DD367" s="160"/>
      <c r="DE367" s="321"/>
      <c r="DF367" s="321"/>
      <c r="DG367" s="54"/>
      <c r="DH367" s="54"/>
      <c r="DI367" s="54"/>
      <c r="DJ367" s="321"/>
      <c r="DK367" s="321"/>
      <c r="DL367" s="54"/>
      <c r="DM367" s="321"/>
      <c r="DN367" s="160"/>
      <c r="DO367" s="321"/>
      <c r="DP367" s="963"/>
      <c r="DQ367" s="902"/>
      <c r="DR367" s="503"/>
      <c r="DS367" s="521"/>
      <c r="DT367" s="88"/>
      <c r="DU367" s="168"/>
      <c r="DV367" s="168"/>
      <c r="DW367" s="168"/>
      <c r="DX367" s="168"/>
      <c r="DY367" s="168"/>
      <c r="DZ367" s="168"/>
      <c r="EA367" s="359" t="str">
        <f t="shared" ref="EA367:EA430" si="261">CONCATENATE(EB367,EC367)</f>
        <v>332</v>
      </c>
      <c r="EB367" s="359">
        <v>332</v>
      </c>
      <c r="EC367" s="88"/>
      <c r="ED367" s="88"/>
      <c r="EE367" s="88"/>
      <c r="EF367" s="186" t="s">
        <v>4263</v>
      </c>
      <c r="EG367" s="186" t="s">
        <v>4248</v>
      </c>
      <c r="EH367" s="186" t="s">
        <v>4251</v>
      </c>
      <c r="EI367" s="186" t="s">
        <v>5203</v>
      </c>
      <c r="EJ367" s="186" t="s">
        <v>5204</v>
      </c>
      <c r="EK367" s="186">
        <v>0</v>
      </c>
      <c r="EL367" s="186" t="s">
        <v>5124</v>
      </c>
      <c r="EM367" s="173">
        <v>68165</v>
      </c>
      <c r="EN367" s="173">
        <v>0</v>
      </c>
      <c r="EO367" s="173">
        <v>0</v>
      </c>
      <c r="EP367" s="498" t="s">
        <v>4257</v>
      </c>
      <c r="EQ367" s="415" t="s">
        <v>1364</v>
      </c>
      <c r="ER367" s="415" t="s">
        <v>6113</v>
      </c>
      <c r="ES367" s="415"/>
      <c r="ET367" s="167"/>
      <c r="EU367" s="182" t="str">
        <f t="shared" si="236"/>
        <v>Ludwig Leiner KG, DE_143852172_sinv.pdf</v>
      </c>
    </row>
    <row r="368" spans="1:172" ht="63.75">
      <c r="A368" s="1000" t="s">
        <v>4390</v>
      </c>
      <c r="B368" s="696" t="s">
        <v>4598</v>
      </c>
      <c r="C368" s="655" t="s">
        <v>42</v>
      </c>
      <c r="D368" s="202" t="s">
        <v>4391</v>
      </c>
      <c r="E368" s="176" t="s">
        <v>4390</v>
      </c>
      <c r="F368" s="438"/>
      <c r="G368" s="202"/>
      <c r="H368" s="202"/>
      <c r="I368" s="202" t="s">
        <v>4395</v>
      </c>
      <c r="J368" s="172" t="s">
        <v>4409</v>
      </c>
      <c r="K368" s="173" t="s">
        <v>4382</v>
      </c>
      <c r="L368" s="586" t="s">
        <v>4383</v>
      </c>
      <c r="M368" s="566"/>
      <c r="N368" s="844"/>
      <c r="O368" s="192"/>
      <c r="P368" s="547">
        <v>14</v>
      </c>
      <c r="Q368" s="539">
        <v>500</v>
      </c>
      <c r="R368" s="540">
        <v>0</v>
      </c>
      <c r="S368" s="338"/>
      <c r="T368" s="54"/>
      <c r="U368" s="54"/>
      <c r="V368" s="338">
        <v>500</v>
      </c>
      <c r="W368" s="338">
        <v>500</v>
      </c>
      <c r="X368" s="919">
        <v>0.625</v>
      </c>
      <c r="Y368" s="338">
        <v>2.5</v>
      </c>
      <c r="Z368" s="54"/>
      <c r="AA368" s="54"/>
      <c r="AB368" s="188" t="s">
        <v>4399</v>
      </c>
      <c r="AC368" s="13" t="s">
        <v>7377</v>
      </c>
      <c r="AD368" s="813" t="s">
        <v>5689</v>
      </c>
      <c r="AE368" s="723">
        <v>43082</v>
      </c>
      <c r="AG368" s="419"/>
      <c r="AH368" s="61" t="s">
        <v>192</v>
      </c>
      <c r="AI368" s="63" t="s">
        <v>5763</v>
      </c>
      <c r="AJ368" s="63" t="str">
        <f t="shared" si="245"/>
        <v>NO</v>
      </c>
      <c r="AK368" s="64" t="str">
        <f>VLOOKUP(X368,aux!$G$1:$I$22,2,FALSE)</f>
        <v>zero point two six five</v>
      </c>
      <c r="AL368" s="64" t="str">
        <f>VLOOKUP(X368,aux!$G$1:$J$22,4,FALSE)</f>
        <v>null komma sechs zwei fünf</v>
      </c>
      <c r="AM368" s="214">
        <f t="shared" si="218"/>
        <v>62.5</v>
      </c>
      <c r="AN368" s="214" t="str">
        <f>IF(INT(AM368)=AM368,EnglishNumber(AM368), _xlfn.CONCAT(EnglishNumber(INT(AM368)), " point ", EnglishNumber(ROUND(INT((AM368 - INT(AM368)) * 10),  0)), " ", EnglishNumber(ROUND((AM368 - INT(AM368))*100 - (INT((AM368-INT(AM368))*10)*10), 0))))</f>
        <v>sixty-two point five zero</v>
      </c>
      <c r="AO368" s="214" t="str">
        <f>IF(INT(AM368)=AM368,FctZahl_In_Worten(AM368), _xlfn.CONCAT(FctZahl_In_Worten(INT(AM368)), " komma ", FctZahl_In_Worten(ROUND(INT((AM368 - INT(AM368)) * 10),  0)), " ", FctZahl_In_Worten(ROUND((AM368 - INT(AM368))*100 - (INT((AM368-INT(AM368))*10)*10), 0))))</f>
        <v>zweiundsechzig komma fünf null</v>
      </c>
      <c r="AP368" s="64" t="str">
        <f>EnglishNumber(Q368)</f>
        <v>five hundred</v>
      </c>
      <c r="AQ368" s="64" t="str">
        <f>FctZahl_In_Worten(Q368)</f>
        <v>fünfhundert</v>
      </c>
      <c r="AR368" s="64" t="str">
        <f>FctZahl_In_Worten(R368)</f>
        <v>null</v>
      </c>
      <c r="AS368" s="64" t="str">
        <f>EnglishNumber(V368)</f>
        <v>five hundred</v>
      </c>
      <c r="AT368" s="64" t="str">
        <f>EnglishNumber(W368)</f>
        <v>five hundred</v>
      </c>
      <c r="AU368" s="64" t="str">
        <f t="shared" si="219"/>
        <v/>
      </c>
      <c r="AV368" s="49" t="str">
        <f t="shared" si="258"/>
        <v/>
      </c>
      <c r="AW368" s="65" t="str">
        <f t="shared" si="220"/>
        <v>ES_74434893Q_CPA_EN</v>
      </c>
      <c r="AX368" s="65" t="str">
        <f t="shared" si="221"/>
        <v>ES_74434893Q_DoT_EN</v>
      </c>
      <c r="AY368" s="65" t="str">
        <f t="shared" si="222"/>
        <v>ES_74434893Q_Dis_EN</v>
      </c>
      <c r="AZ368" s="65" t="str">
        <f t="shared" si="223"/>
        <v>ES_74434893Q_CPA_DE</v>
      </c>
      <c r="BA368" s="65" t="str">
        <f t="shared" si="224"/>
        <v>ES_74434893Q_DoT_DE</v>
      </c>
      <c r="BB368" s="65" t="str">
        <f t="shared" si="225"/>
        <v>ES_74434893Q_CPA_ES</v>
      </c>
      <c r="BC368" s="215" t="str">
        <f t="shared" si="226"/>
        <v>ES_74434893Q_DoT_ES</v>
      </c>
      <c r="BD368" s="65" t="str">
        <f t="shared" si="227"/>
        <v>LUIS BERBEL BELMONTE</v>
      </c>
      <c r="BE368" s="64" t="str">
        <f>VLOOKUP(C368,aux!$A$1:$B$260,2,FALSE)</f>
        <v>Spain</v>
      </c>
      <c r="BF368" s="64" t="str">
        <f>VLOOKUP(C368,aux!$A$1:$C$260,3,FALSE)</f>
        <v>Spanien</v>
      </c>
      <c r="BG368" s="66" t="str">
        <f t="shared" si="228"/>
        <v/>
      </c>
      <c r="BH368" s="66" t="str">
        <f t="shared" si="247"/>
        <v/>
      </c>
      <c r="BI368" s="119">
        <f t="shared" si="259"/>
        <v>0</v>
      </c>
      <c r="BJ368" s="119" t="str">
        <f t="shared" si="254"/>
        <v/>
      </c>
      <c r="BK368" s="119" t="str">
        <f t="shared" si="255"/>
        <v>and its</v>
      </c>
      <c r="BL368" s="66" t="str">
        <f t="shared" si="256"/>
        <v/>
      </c>
      <c r="BM368" s="66" t="str">
        <f t="shared" si="257"/>
        <v>und</v>
      </c>
      <c r="BN368" s="66" t="str">
        <f t="shared" si="260"/>
        <v/>
      </c>
      <c r="BO368" s="66" t="str">
        <f t="shared" si="239"/>
        <v>y su</v>
      </c>
      <c r="BP368" s="216" t="str">
        <f>VLOOKUP(X368,aux!$G$1:$I$22,3,FALSE)</f>
        <v>cero coma seis dos cinco</v>
      </c>
      <c r="BQ368" s="66" t="str">
        <f t="shared" si="249"/>
        <v>Por</v>
      </c>
      <c r="BR368" s="66" t="str">
        <f>VLOOKUP(C368,aux!$D$1:$E$307,2,FALSE)</f>
        <v>España</v>
      </c>
      <c r="BS368" s="66" t="str">
        <f t="shared" si="250"/>
        <v>Quinientos</v>
      </c>
      <c r="BT368" s="66" t="str">
        <f t="shared" si="251"/>
        <v>Quinientos</v>
      </c>
      <c r="BU368" s="66" t="str">
        <f t="shared" si="252"/>
        <v>Quinientos</v>
      </c>
      <c r="BV368" s="137" t="s">
        <v>2233</v>
      </c>
      <c r="BW368" s="51" t="s">
        <v>2233</v>
      </c>
      <c r="BX368" s="315" t="s">
        <v>4414</v>
      </c>
      <c r="BY368" s="148">
        <v>800287954232</v>
      </c>
      <c r="BZ368" s="315">
        <v>43062</v>
      </c>
      <c r="CA368" s="1112" t="s">
        <v>2233</v>
      </c>
      <c r="CB368" s="805">
        <v>43059</v>
      </c>
      <c r="CC368" s="805">
        <v>43059</v>
      </c>
      <c r="CD368" s="434" t="s">
        <v>2233</v>
      </c>
      <c r="CE368" s="353">
        <v>43060</v>
      </c>
      <c r="CF368" s="434" t="s">
        <v>2233</v>
      </c>
      <c r="CG368" s="805">
        <v>43076</v>
      </c>
      <c r="CH368" s="497"/>
      <c r="CI368" s="155"/>
      <c r="CJ368" s="54"/>
      <c r="CK368" s="54"/>
      <c r="CL368" s="102" t="str">
        <f t="shared" si="229"/>
        <v>LUIS BERBEL BELMONTE_ ES_74434893Q_DOT_EN_2sig</v>
      </c>
      <c r="CM368" s="102" t="str">
        <f t="shared" si="230"/>
        <v>LUIS BERBEL BELMONTE_ES_74434893Q_CPA_EN_2sig</v>
      </c>
      <c r="CN368" s="102" t="str">
        <f t="shared" si="231"/>
        <v>LUIS BERBEL BELMONTE_ ES_74434893Q_DOT_EN_2sig_stamped</v>
      </c>
      <c r="CO368" s="102" t="str">
        <f t="shared" si="232"/>
        <v>LUIS BERBEL BELMONTE_ES_74434893Q_DOT_EN_o</v>
      </c>
      <c r="CP368" s="102" t="str">
        <f t="shared" si="233"/>
        <v>LUIS BERBEL BELMONTE_ES_74434893Q_DOT_EN_o_stamped</v>
      </c>
      <c r="CQ368" s="102" t="str">
        <f t="shared" si="234"/>
        <v>LUIS BERBEL BELMONTE_ES_74434893Q_powers</v>
      </c>
      <c r="CR368" s="54"/>
      <c r="CS368" s="54"/>
      <c r="CT368" s="54"/>
      <c r="CU368" s="148">
        <f t="shared" si="217"/>
        <v>1</v>
      </c>
      <c r="CV368" s="54"/>
      <c r="CW368" s="54"/>
      <c r="CX368" s="124"/>
      <c r="CY368" s="160"/>
      <c r="CZ368" s="160"/>
      <c r="DA368" s="321"/>
      <c r="DB368" s="321"/>
      <c r="DC368" s="160"/>
      <c r="DD368" s="160"/>
      <c r="DE368" s="321"/>
      <c r="DF368" s="321"/>
      <c r="DG368" s="54"/>
      <c r="DH368" s="54"/>
      <c r="DI368" s="54"/>
      <c r="DJ368" s="321"/>
      <c r="DK368" s="321"/>
      <c r="DL368" s="54"/>
      <c r="DM368" s="321"/>
      <c r="DN368" s="160"/>
      <c r="DO368" s="321"/>
      <c r="DP368" s="963"/>
      <c r="DQ368" s="902"/>
      <c r="DR368" s="503"/>
      <c r="DS368" s="521"/>
      <c r="DT368" s="88"/>
      <c r="DU368" s="168"/>
      <c r="DV368" s="168"/>
      <c r="DW368" s="168"/>
      <c r="DX368" s="168"/>
      <c r="DY368" s="168"/>
      <c r="DZ368" s="168"/>
      <c r="EA368" s="359" t="str">
        <f t="shared" si="261"/>
        <v>333</v>
      </c>
      <c r="EB368" s="359">
        <v>333</v>
      </c>
      <c r="EC368" s="88"/>
      <c r="ED368" s="88"/>
      <c r="EE368" s="88"/>
      <c r="EF368" s="186"/>
      <c r="EG368" s="186"/>
      <c r="EH368" s="186"/>
      <c r="EI368" s="186"/>
      <c r="EJ368" s="186"/>
      <c r="EK368" s="186"/>
      <c r="EL368" s="186"/>
      <c r="EM368" s="173"/>
      <c r="EN368" s="186"/>
      <c r="EO368" s="186"/>
      <c r="EP368" s="445"/>
      <c r="EQ368" s="382" t="s">
        <v>6100</v>
      </c>
      <c r="ER368" s="382" t="s">
        <v>6100</v>
      </c>
      <c r="ES368" s="176"/>
      <c r="ET368" s="108"/>
      <c r="EU368" s="182" t="str">
        <f t="shared" si="236"/>
        <v>LUIS BERBEL BELMONTE, ES_74434893Q_sinv.pdf</v>
      </c>
      <c r="EV368" s="169"/>
      <c r="EW368" s="169"/>
      <c r="EX368" s="169"/>
      <c r="EY368" s="169"/>
      <c r="EZ368" s="169"/>
      <c r="FA368" s="169"/>
      <c r="FB368" s="169"/>
      <c r="FC368" s="169"/>
      <c r="FD368" s="169"/>
      <c r="FE368" s="169"/>
      <c r="FF368" s="169"/>
      <c r="FG368" s="169"/>
      <c r="FH368" s="169"/>
      <c r="FI368" s="169"/>
      <c r="FJ368" s="169"/>
      <c r="FK368" s="169"/>
      <c r="FL368" s="169"/>
      <c r="FM368" s="169"/>
      <c r="FN368" s="169"/>
      <c r="FO368" s="169"/>
      <c r="FP368" s="169"/>
    </row>
    <row r="369" spans="1:172" ht="102">
      <c r="A369" s="1037" t="s">
        <v>4946</v>
      </c>
      <c r="B369" s="638" t="s">
        <v>4947</v>
      </c>
      <c r="C369" s="338" t="s">
        <v>898</v>
      </c>
      <c r="D369" s="415" t="s">
        <v>4521</v>
      </c>
      <c r="E369" s="371" t="s">
        <v>4948</v>
      </c>
      <c r="F369" s="371" t="s">
        <v>899</v>
      </c>
      <c r="G369" s="186"/>
      <c r="H369" s="186"/>
      <c r="I369" s="371" t="s">
        <v>4523</v>
      </c>
      <c r="J369" s="186" t="s">
        <v>4952</v>
      </c>
      <c r="K369" s="173" t="s">
        <v>4529</v>
      </c>
      <c r="L369" s="585" t="s">
        <v>4531</v>
      </c>
      <c r="N369" s="847"/>
      <c r="O369" s="186"/>
      <c r="P369" s="519">
        <v>0</v>
      </c>
      <c r="Q369" s="539">
        <v>10</v>
      </c>
      <c r="R369" s="540">
        <v>0</v>
      </c>
      <c r="S369" s="338"/>
      <c r="T369" s="82"/>
      <c r="U369" s="82"/>
      <c r="V369" s="338">
        <v>0</v>
      </c>
      <c r="W369" s="338">
        <v>0</v>
      </c>
      <c r="X369" s="919">
        <v>0.72</v>
      </c>
      <c r="Y369" s="338">
        <v>0</v>
      </c>
      <c r="Z369" s="82"/>
      <c r="AA369" s="82"/>
      <c r="AB369" s="186" t="s">
        <v>4953</v>
      </c>
      <c r="AC369" s="13" t="s">
        <v>898</v>
      </c>
      <c r="AD369" s="811" t="s">
        <v>5691</v>
      </c>
      <c r="AE369" s="723">
        <v>43082</v>
      </c>
      <c r="AF369" s="186"/>
      <c r="AG369" s="419"/>
      <c r="AH369" s="61" t="s">
        <v>896</v>
      </c>
      <c r="AI369" s="57" t="s">
        <v>5764</v>
      </c>
      <c r="AJ369" s="57" t="str">
        <f t="shared" si="245"/>
        <v>NO</v>
      </c>
      <c r="AK369" s="64" t="str">
        <f>VLOOKUP(X369,aux!$G$1:$I$22,2,FALSE)</f>
        <v>zero point seven two</v>
      </c>
      <c r="AL369" s="64" t="str">
        <f>VLOOKUP(X369,aux!$G$1:$J$22,4,FALSE)</f>
        <v>null komma sieben zwei</v>
      </c>
      <c r="AM369" s="214">
        <f t="shared" si="218"/>
        <v>72</v>
      </c>
      <c r="AN369" s="214" t="str">
        <f>IF(INT(AM369)=AM369,EnglishNumber(AM369), _xlfn.CONCAT(EnglishNumber(INT(AM369)), " point ", EnglishNumber(ROUND(INT((AM369 - INT(AM369)) * 10),  0)), " ", EnglishNumber(ROUND((AM369 - INT(AM369))*100 - (INT((AM369-INT(AM369))*10)*10), 0))))</f>
        <v>seventy-two</v>
      </c>
      <c r="AO369" s="214" t="str">
        <f>IF(INT(AM369)=AM369,FctZahl_In_Worten(AM369), _xlfn.CONCAT(FctZahl_In_Worten(INT(AM369)), " komma ", FctZahl_In_Worten(ROUND(INT((AM369 - INT(AM369)) * 10),  0)), " ", FctZahl_In_Worten(ROUND((AM369 - INT(AM369))*100 - (INT((AM369-INT(AM369))*10)*10), 0))))</f>
        <v>zweiundsiebzig</v>
      </c>
      <c r="AP369" s="64" t="str">
        <f>EnglishNumber(Q369)</f>
        <v>ten</v>
      </c>
      <c r="AQ369" s="64" t="str">
        <f>FctZahl_In_Worten(Q369)</f>
        <v>zehn</v>
      </c>
      <c r="AR369" s="64" t="str">
        <f>FctZahl_In_Worten(R369)</f>
        <v>null</v>
      </c>
      <c r="AS369" s="64" t="str">
        <f>EnglishNumber(V369)</f>
        <v>zero</v>
      </c>
      <c r="AT369" s="64" t="str">
        <f>EnglishNumber(W369)</f>
        <v>zero</v>
      </c>
      <c r="AU369" s="64" t="str">
        <f t="shared" si="219"/>
        <v>For</v>
      </c>
      <c r="AV369" s="364" t="str">
        <f t="shared" si="258"/>
        <v>Jürgen Siebigteroth, Geschäftsführer</v>
      </c>
      <c r="AW369" s="365" t="str">
        <f t="shared" si="220"/>
        <v>DE_122883609_CPA_EN</v>
      </c>
      <c r="AX369" s="365" t="str">
        <f t="shared" si="221"/>
        <v>DE_122883609_DoT_EN</v>
      </c>
      <c r="AY369" s="365" t="str">
        <f t="shared" si="222"/>
        <v>DE_122883609_Dis_EN</v>
      </c>
      <c r="AZ369" s="365" t="str">
        <f t="shared" si="223"/>
        <v>DE_122883609_CPA_DE</v>
      </c>
      <c r="BA369" s="365" t="str">
        <f t="shared" si="224"/>
        <v>DE_122883609_DoT_DE</v>
      </c>
      <c r="BB369" s="365" t="str">
        <f t="shared" si="225"/>
        <v>DE_122883609_CPA_ES</v>
      </c>
      <c r="BC369" s="458" t="str">
        <f t="shared" si="226"/>
        <v>DE_122883609_DoT_ES</v>
      </c>
      <c r="BD369" s="365" t="str">
        <f t="shared" si="227"/>
        <v>Lütticke &amp; Tschirschnitz Gastronomie-Getränke GmbH</v>
      </c>
      <c r="BE369" s="64" t="str">
        <f>VLOOKUP(C369,aux!$A$1:$B$260,2,FALSE)</f>
        <v>Germany</v>
      </c>
      <c r="BF369" s="64" t="str">
        <f>VLOOKUP(C369,aux!$A$1:$C$260,3,FALSE)</f>
        <v>Deutschland</v>
      </c>
      <c r="BG369" s="64" t="str">
        <f t="shared" si="228"/>
        <v>represented by  Jürgen Siebigteroth, Geschäftsführer</v>
      </c>
      <c r="BH369" s="64" t="str">
        <f t="shared" si="247"/>
        <v>representado por Jürgen Siebigteroth, Geschäftsführer</v>
      </c>
      <c r="BI369" s="39">
        <f t="shared" si="259"/>
        <v>1</v>
      </c>
      <c r="BJ369" s="39" t="str">
        <f t="shared" si="254"/>
        <v/>
      </c>
      <c r="BK369" s="39" t="str">
        <f t="shared" si="255"/>
        <v>and its</v>
      </c>
      <c r="BL369" s="64" t="str">
        <f t="shared" si="256"/>
        <v/>
      </c>
      <c r="BM369" s="64" t="str">
        <f t="shared" si="257"/>
        <v>und</v>
      </c>
      <c r="BN369" s="64" t="str">
        <f t="shared" si="260"/>
        <v/>
      </c>
      <c r="BO369" s="64" t="str">
        <f t="shared" si="239"/>
        <v>y su</v>
      </c>
      <c r="BP369" s="216" t="str">
        <f>VLOOKUP(X369,aux!$G$1:$I$22,3,FALSE)</f>
        <v>cero coma siete dos</v>
      </c>
      <c r="BQ369" s="64" t="str">
        <f t="shared" si="249"/>
        <v>Por</v>
      </c>
      <c r="BR369" s="64" t="str">
        <f>VLOOKUP(C369,aux!$D$1:$E$307,2,FALSE)</f>
        <v>Alemania</v>
      </c>
      <c r="BS369" s="64" t="str">
        <f t="shared" si="250"/>
        <v>Diez</v>
      </c>
      <c r="BT369" s="64" t="str">
        <f t="shared" si="251"/>
        <v>Cero</v>
      </c>
      <c r="BU369" s="64" t="str">
        <f t="shared" si="252"/>
        <v>Cero</v>
      </c>
      <c r="BV369" s="459"/>
      <c r="BW369" s="39"/>
      <c r="BX369" s="161"/>
      <c r="BY369" s="366" t="s">
        <v>5383</v>
      </c>
      <c r="BZ369" s="161"/>
      <c r="CA369" s="1113" t="s">
        <v>2233</v>
      </c>
      <c r="CB369" s="616">
        <v>43070</v>
      </c>
      <c r="CC369" s="616">
        <v>43072</v>
      </c>
      <c r="CD369" s="610"/>
      <c r="CE369" s="616">
        <v>43072</v>
      </c>
      <c r="CF369" s="610"/>
      <c r="CG369" s="616">
        <v>43076</v>
      </c>
      <c r="CH369" s="497"/>
      <c r="CI369" s="367"/>
      <c r="CJ369" s="82"/>
      <c r="CK369" s="82"/>
      <c r="CL369" s="102" t="str">
        <f t="shared" si="229"/>
        <v>Lütticke &amp; Tschirschnitz Gastronomie-Getränke GmbH_ DE_122883609_DOT_DE_2sig</v>
      </c>
      <c r="CM369" s="102" t="str">
        <f t="shared" si="230"/>
        <v>Lütticke &amp; Tschirschnitz Gastronomie-Getränke GmbH_DE_122883609_CPA_DE_2sig</v>
      </c>
      <c r="CN369" s="102" t="str">
        <f t="shared" si="231"/>
        <v>Lütticke &amp; Tschirschnitz Gastronomie-Getränke GmbH_ DE_122883609_DOT_DE_2sig_stamped</v>
      </c>
      <c r="CO369" s="102" t="str">
        <f t="shared" si="232"/>
        <v>Lütticke &amp; Tschirschnitz Gastronomie-Getränke GmbH_DE_122883609_DOT_DE_o</v>
      </c>
      <c r="CP369" s="102" t="str">
        <f t="shared" si="233"/>
        <v>Lütticke &amp; Tschirschnitz Gastronomie-Getränke GmbH_DE_122883609_DOT_DE_o_stamped</v>
      </c>
      <c r="CQ369" s="102" t="str">
        <f t="shared" si="234"/>
        <v>Lütticke &amp; Tschirschnitz Gastronomie-Getränke GmbH_DE_122883609_powers</v>
      </c>
      <c r="CR369" s="82"/>
      <c r="CS369" s="82"/>
      <c r="CT369" s="82"/>
      <c r="CU369" s="366">
        <f t="shared" si="217"/>
        <v>0</v>
      </c>
      <c r="CV369" s="82"/>
      <c r="CW369" s="82"/>
      <c r="CX369" s="99"/>
      <c r="CY369" s="369"/>
      <c r="CZ369" s="369"/>
      <c r="DA369" s="370"/>
      <c r="DB369" s="370"/>
      <c r="DC369" s="369"/>
      <c r="DD369" s="369"/>
      <c r="DE369" s="370"/>
      <c r="DF369" s="370"/>
      <c r="DG369" s="82"/>
      <c r="DH369" s="82"/>
      <c r="DI369" s="82"/>
      <c r="DJ369" s="370"/>
      <c r="DK369" s="370"/>
      <c r="DL369" s="82"/>
      <c r="DM369" s="370"/>
      <c r="DN369" s="369"/>
      <c r="DO369" s="370"/>
      <c r="DP369" s="186"/>
      <c r="DQ369" s="902"/>
      <c r="DR369" s="510"/>
      <c r="DS369" s="88"/>
      <c r="DT369" s="88"/>
      <c r="DU369" s="82"/>
      <c r="DV369" s="82"/>
      <c r="DW369" s="82"/>
      <c r="DX369" s="82"/>
      <c r="DY369" s="82"/>
      <c r="DZ369" s="82"/>
      <c r="EA369" s="359" t="str">
        <f t="shared" si="261"/>
        <v>334</v>
      </c>
      <c r="EB369" s="359">
        <v>334</v>
      </c>
      <c r="EC369" s="88"/>
      <c r="ED369" s="88"/>
      <c r="EE369" s="88"/>
      <c r="EF369" s="186"/>
      <c r="EG369" s="186" t="s">
        <v>4946</v>
      </c>
      <c r="EH369" s="186" t="s">
        <v>4949</v>
      </c>
      <c r="EI369" s="186" t="s">
        <v>4950</v>
      </c>
      <c r="EJ369" s="186" t="s">
        <v>2238</v>
      </c>
      <c r="EK369" s="186">
        <v>0</v>
      </c>
      <c r="EL369" s="186" t="s">
        <v>4951</v>
      </c>
      <c r="EM369" s="173">
        <v>41468</v>
      </c>
      <c r="EN369" s="173">
        <v>0</v>
      </c>
      <c r="EO369" s="173">
        <v>0</v>
      </c>
      <c r="EP369" s="498" t="s">
        <v>4529</v>
      </c>
      <c r="EQ369" s="457" t="s">
        <v>6086</v>
      </c>
      <c r="ER369" s="182" t="s">
        <v>6137</v>
      </c>
      <c r="ES369" s="457"/>
      <c r="ET369" s="108"/>
      <c r="EU369" s="182" t="str">
        <f t="shared" si="236"/>
        <v>Lütticke &amp; Tschirschnitz Gastronomie-Getränke GmbH, DE_122883609_sinv.pdf</v>
      </c>
      <c r="EV369" s="110"/>
      <c r="EW369" s="110"/>
      <c r="EX369" s="110"/>
      <c r="EY369" s="110"/>
      <c r="EZ369" s="110"/>
      <c r="FA369" s="110"/>
      <c r="FB369" s="110"/>
      <c r="FC369" s="110"/>
      <c r="FD369" s="110"/>
      <c r="FE369" s="110"/>
      <c r="FF369" s="110"/>
      <c r="FG369" s="110"/>
      <c r="FH369" s="110"/>
      <c r="FI369" s="110"/>
      <c r="FJ369" s="110"/>
      <c r="FK369" s="110"/>
      <c r="FL369" s="110"/>
      <c r="FM369" s="110"/>
      <c r="FN369" s="110"/>
      <c r="FO369" s="110"/>
      <c r="FP369" s="110"/>
    </row>
    <row r="370" spans="1:172" ht="395.25">
      <c r="A370" s="999" t="s">
        <v>6123</v>
      </c>
      <c r="B370" s="694" t="s">
        <v>4916</v>
      </c>
      <c r="C370" s="646" t="s">
        <v>898</v>
      </c>
      <c r="D370" s="415" t="s">
        <v>4294</v>
      </c>
      <c r="E370" s="371" t="s">
        <v>4954</v>
      </c>
      <c r="F370" s="193" t="s">
        <v>4311</v>
      </c>
      <c r="G370" s="193" t="s">
        <v>4956</v>
      </c>
      <c r="H370" s="193" t="s">
        <v>5494</v>
      </c>
      <c r="I370" s="193" t="s">
        <v>4295</v>
      </c>
      <c r="J370" s="371" t="s">
        <v>6730</v>
      </c>
      <c r="K370" s="203" t="s">
        <v>4297</v>
      </c>
      <c r="L370" s="585" t="s">
        <v>4298</v>
      </c>
      <c r="M370" s="562" t="s">
        <v>4299</v>
      </c>
      <c r="N370" s="844"/>
      <c r="O370" s="172"/>
      <c r="P370" s="518">
        <v>0</v>
      </c>
      <c r="Q370" s="539">
        <v>10</v>
      </c>
      <c r="R370" s="540">
        <v>0</v>
      </c>
      <c r="S370" s="338"/>
      <c r="T370" s="54"/>
      <c r="U370" s="54"/>
      <c r="V370" s="338">
        <v>0</v>
      </c>
      <c r="W370" s="338">
        <v>0</v>
      </c>
      <c r="X370" s="919">
        <v>0.75</v>
      </c>
      <c r="Y370" s="338">
        <v>0</v>
      </c>
      <c r="Z370" s="54"/>
      <c r="AA370" s="54"/>
      <c r="AB370" s="188" t="s">
        <v>4402</v>
      </c>
      <c r="AC370" s="13" t="s">
        <v>898</v>
      </c>
      <c r="AD370" s="811" t="s">
        <v>5691</v>
      </c>
      <c r="AE370" s="723">
        <v>43082</v>
      </c>
      <c r="AF370" s="172" t="s">
        <v>6192</v>
      </c>
      <c r="AG370" s="419"/>
      <c r="AH370" s="927" t="s">
        <v>896</v>
      </c>
      <c r="AI370" s="63" t="s">
        <v>5764</v>
      </c>
      <c r="AJ370" s="63" t="str">
        <f t="shared" si="245"/>
        <v>NO</v>
      </c>
      <c r="AK370" s="64" t="str">
        <f>VLOOKUP(X370,aux!$G$1:$I$22,2,FALSE)</f>
        <v>zero point seven five</v>
      </c>
      <c r="AL370" s="64" t="str">
        <f>VLOOKUP(X370,aux!$G$1:$J$22,4,FALSE)</f>
        <v>null komma sieben fünf</v>
      </c>
      <c r="AM370" s="214">
        <f t="shared" si="218"/>
        <v>75</v>
      </c>
      <c r="AN370" s="214" t="str">
        <f>IF(INT(AM370)=AM370,EnglishNumber(AM370), _xlfn.CONCAT(EnglishNumber(INT(AM370)), " point ", EnglishNumber(ROUND(INT((AM370 - INT(AM370)) * 10),  0)), " ", EnglishNumber(ROUND((AM370 - INT(AM370))*100 - (INT((AM370-INT(AM370))*10)*10), 0))))</f>
        <v>seventy-five</v>
      </c>
      <c r="AO370" s="214" t="str">
        <f>IF(INT(AM370)=AM370,FctZahl_In_Worten(AM370), _xlfn.CONCAT(FctZahl_In_Worten(INT(AM370)), " komma ", FctZahl_In_Worten(ROUND(INT((AM370 - INT(AM370)) * 10),  0)), " ", FctZahl_In_Worten(ROUND((AM370 - INT(AM370))*100 - (INT((AM370-INT(AM370))*10)*10), 0))))</f>
        <v>fünfundsiebzig</v>
      </c>
      <c r="AP370" s="64" t="str">
        <f>EnglishNumber(Q370)</f>
        <v>ten</v>
      </c>
      <c r="AQ370" s="64" t="str">
        <f>FctZahl_In_Worten(Q370)</f>
        <v>zehn</v>
      </c>
      <c r="AR370" s="64" t="str">
        <f>FctZahl_In_Worten(R370)</f>
        <v>null</v>
      </c>
      <c r="AS370" s="64" t="str">
        <f>EnglishNumber(V370)</f>
        <v>zero</v>
      </c>
      <c r="AT370" s="64" t="str">
        <f>EnglishNumber(W370)</f>
        <v>zero</v>
      </c>
      <c r="AU370" s="64" t="str">
        <f t="shared" si="219"/>
        <v>For</v>
      </c>
      <c r="AV370" s="49" t="str">
        <f t="shared" si="258"/>
        <v>Niclas Graf von Pfeil, Geschäftsführer der Komplementärin, die  M. Hubauer Verwaltungs-GmbH and Armin Jochheim , Prokurist der Komplementärin, der M. Hubauer Verwaltungs-GmbH</v>
      </c>
      <c r="AW370" s="65" t="str">
        <f t="shared" si="220"/>
        <v>DE_129999965_CPA_EN</v>
      </c>
      <c r="AX370" s="65" t="str">
        <f t="shared" si="221"/>
        <v>DE_129999965_DoT_EN</v>
      </c>
      <c r="AY370" s="65" t="str">
        <f t="shared" si="222"/>
        <v>DE_129999965_Dis_EN</v>
      </c>
      <c r="AZ370" s="65" t="str">
        <f t="shared" si="223"/>
        <v>DE_129999965_CPA_DE</v>
      </c>
      <c r="BA370" s="65" t="str">
        <f t="shared" si="224"/>
        <v>DE_129999965_DoT_DE</v>
      </c>
      <c r="BB370" s="65" t="str">
        <f t="shared" si="225"/>
        <v>DE_129999965_CPA_ES</v>
      </c>
      <c r="BC370" s="215" t="str">
        <f t="shared" si="226"/>
        <v>DE_129999965_DoT_ES</v>
      </c>
      <c r="BD370" s="65" t="str">
        <f t="shared" si="227"/>
        <v>(M Hubauer GmbH &amp; Co Getränke und Logistik KG)</v>
      </c>
      <c r="BE370" s="64" t="str">
        <f>VLOOKUP(C370,aux!$A$1:$B$260,2,FALSE)</f>
        <v>Germany</v>
      </c>
      <c r="BF370" s="64" t="str">
        <f>VLOOKUP(C370,aux!$A$1:$C$260,3,FALSE)</f>
        <v>Deutschland</v>
      </c>
      <c r="BG370" s="66" t="str">
        <f t="shared" si="228"/>
        <v>represented by  Niclas Graf von Pfeil, Geschäftsführer der Komplementärin, die  M. Hubauer Verwaltungs-GmbH and Armin Jochheim , Prokurist der Komplementärin, der M. Hubauer Verwaltungs-GmbH</v>
      </c>
      <c r="BH370" s="66" t="str">
        <f t="shared" si="247"/>
        <v>representado por Niclas Graf von Pfeil, Geschäftsführer der Komplementärin, die  M. Hubauer Verwaltungs-GmbH and Armin Jochheim , Prokurist der Komplementärin, der M. Hubauer Verwaltungs-GmbH</v>
      </c>
      <c r="BI370" s="119">
        <f t="shared" si="259"/>
        <v>2</v>
      </c>
      <c r="BJ370" s="119" t="str">
        <f t="shared" si="254"/>
        <v>and its</v>
      </c>
      <c r="BK370" s="119" t="str">
        <f t="shared" si="255"/>
        <v>and its</v>
      </c>
      <c r="BL370" s="66" t="str">
        <f t="shared" si="256"/>
        <v>und</v>
      </c>
      <c r="BM370" s="66" t="str">
        <f t="shared" si="257"/>
        <v>und</v>
      </c>
      <c r="BN370" s="66" t="str">
        <f t="shared" si="260"/>
        <v>y su</v>
      </c>
      <c r="BO370" s="66" t="str">
        <f t="shared" si="239"/>
        <v>y su</v>
      </c>
      <c r="BP370" s="216" t="str">
        <f>VLOOKUP(X370,aux!$G$1:$I$22,3,FALSE)</f>
        <v>cero coma siete cinco</v>
      </c>
      <c r="BQ370" s="66" t="str">
        <f t="shared" si="249"/>
        <v>Por</v>
      </c>
      <c r="BR370" s="66" t="str">
        <f>VLOOKUP(C370,aux!$D$1:$E$307,2,FALSE)</f>
        <v>Alemania</v>
      </c>
      <c r="BS370" s="66" t="str">
        <f t="shared" si="250"/>
        <v>Diez</v>
      </c>
      <c r="BT370" s="66" t="str">
        <f t="shared" si="251"/>
        <v>Cero</v>
      </c>
      <c r="BU370" s="66" t="str">
        <f t="shared" si="252"/>
        <v>Cero</v>
      </c>
      <c r="BV370" s="137"/>
      <c r="BW370" s="51"/>
      <c r="BX370" s="315"/>
      <c r="BY370" s="148" t="s">
        <v>5383</v>
      </c>
      <c r="BZ370" s="315"/>
      <c r="CA370" s="1112" t="s">
        <v>2233</v>
      </c>
      <c r="CB370" s="805">
        <v>43070</v>
      </c>
      <c r="CC370" s="358">
        <v>43073</v>
      </c>
      <c r="CD370" s="605"/>
      <c r="CE370" s="358">
        <v>43073</v>
      </c>
      <c r="CF370" s="806"/>
      <c r="CG370" s="805">
        <v>43076</v>
      </c>
      <c r="CH370" s="497"/>
      <c r="CI370" s="155"/>
      <c r="CJ370" s="54"/>
      <c r="CK370" s="54"/>
      <c r="CL370" s="102" t="str">
        <f t="shared" si="229"/>
        <v>(M Hubauer GmbH &amp; Co Getränke und Logistik KG)_ DE_129999965_DOT_DE_2sig</v>
      </c>
      <c r="CM370" s="102" t="str">
        <f t="shared" si="230"/>
        <v>(M Hubauer GmbH &amp; Co Getränke und Logistik KG)_DE_129999965_CPA_DE_2sig</v>
      </c>
      <c r="CN370" s="102" t="str">
        <f t="shared" si="231"/>
        <v>(M Hubauer GmbH &amp; Co Getränke und Logistik KG)_ DE_129999965_DOT_DE_2sig_stamped</v>
      </c>
      <c r="CO370" s="102" t="str">
        <f t="shared" si="232"/>
        <v>(M Hubauer GmbH &amp; Co Getränke und Logistik KG)_DE_129999965_DOT_DE_o</v>
      </c>
      <c r="CP370" s="102" t="str">
        <f t="shared" si="233"/>
        <v>(M Hubauer GmbH &amp; Co Getränke und Logistik KG)_DE_129999965_DOT_DE_o_stamped</v>
      </c>
      <c r="CQ370" s="102" t="str">
        <f t="shared" si="234"/>
        <v>(M Hubauer GmbH &amp; Co Getränke und Logistik KG)_DE_129999965_powers</v>
      </c>
      <c r="CR370" s="54"/>
      <c r="CS370" s="54"/>
      <c r="CT370" s="54"/>
      <c r="CU370" s="148">
        <f t="shared" si="217"/>
        <v>0</v>
      </c>
      <c r="CV370" s="54"/>
      <c r="CW370" s="54"/>
      <c r="CX370" s="124"/>
      <c r="CY370" s="160"/>
      <c r="CZ370" s="160"/>
      <c r="DA370" s="321"/>
      <c r="DB370" s="321"/>
      <c r="DC370" s="160"/>
      <c r="DD370" s="160"/>
      <c r="DE370" s="321"/>
      <c r="DF370" s="321"/>
      <c r="DG370" s="54"/>
      <c r="DH370" s="54"/>
      <c r="DI370" s="54"/>
      <c r="DJ370" s="321"/>
      <c r="DK370" s="321"/>
      <c r="DL370" s="54"/>
      <c r="DM370" s="321"/>
      <c r="DN370" s="160"/>
      <c r="DO370" s="321"/>
      <c r="DP370" s="963"/>
      <c r="DQ370" s="902"/>
      <c r="DR370" s="503"/>
      <c r="DS370" s="521"/>
      <c r="DT370" s="88"/>
      <c r="DU370" s="168"/>
      <c r="DV370" s="168"/>
      <c r="DW370" s="168"/>
      <c r="DX370" s="168"/>
      <c r="DY370" s="168"/>
      <c r="DZ370" s="168"/>
      <c r="EA370" s="359" t="str">
        <f t="shared" si="261"/>
        <v>335</v>
      </c>
      <c r="EB370" s="359">
        <v>335</v>
      </c>
      <c r="EC370" s="88"/>
      <c r="ED370" s="88"/>
      <c r="EE370" s="88"/>
      <c r="EF370" s="186"/>
      <c r="EG370" s="186" t="s">
        <v>4310</v>
      </c>
      <c r="EH370" s="186" t="s">
        <v>5205</v>
      </c>
      <c r="EI370" s="186" t="s">
        <v>5206</v>
      </c>
      <c r="EJ370" s="186" t="s">
        <v>5057</v>
      </c>
      <c r="EK370" s="186">
        <v>0</v>
      </c>
      <c r="EL370" s="186" t="s">
        <v>5207</v>
      </c>
      <c r="EM370" s="173">
        <v>82256</v>
      </c>
      <c r="EN370" s="173">
        <v>0</v>
      </c>
      <c r="EO370" s="173">
        <v>0</v>
      </c>
      <c r="EP370" s="498" t="s">
        <v>4297</v>
      </c>
      <c r="EQ370" s="416" t="s">
        <v>1364</v>
      </c>
      <c r="ER370" s="416" t="s">
        <v>6113</v>
      </c>
      <c r="ES370" s="456"/>
      <c r="ET370" s="108"/>
      <c r="EU370" s="182" t="str">
        <f t="shared" si="236"/>
        <v>(M. Hubauer GmbH &amp; Co. Getränke und Logistik KG), DE_129999965_sinv.pdf</v>
      </c>
      <c r="EV370" s="169"/>
      <c r="EW370" s="169"/>
      <c r="EX370" s="169"/>
      <c r="EY370" s="169"/>
      <c r="EZ370" s="169"/>
      <c r="FA370" s="169"/>
      <c r="FB370" s="169"/>
      <c r="FC370" s="169"/>
      <c r="FD370" s="169"/>
      <c r="FE370" s="169"/>
      <c r="FF370" s="169"/>
      <c r="FG370" s="169"/>
      <c r="FH370" s="169"/>
      <c r="FI370" s="169"/>
      <c r="FJ370" s="169"/>
      <c r="FK370" s="169"/>
      <c r="FL370" s="169"/>
      <c r="FM370" s="169"/>
      <c r="FN370" s="169"/>
      <c r="FO370" s="169"/>
      <c r="FP370" s="169"/>
    </row>
    <row r="371" spans="1:172" s="169" customFormat="1" ht="89.25">
      <c r="A371" s="1005" t="s">
        <v>4084</v>
      </c>
      <c r="B371" s="696" t="s">
        <v>4889</v>
      </c>
      <c r="C371" s="338" t="s">
        <v>898</v>
      </c>
      <c r="D371" s="182" t="s">
        <v>4085</v>
      </c>
      <c r="E371" s="186" t="s">
        <v>4086</v>
      </c>
      <c r="F371" s="182" t="s">
        <v>5489</v>
      </c>
      <c r="G371" s="182"/>
      <c r="H371" s="182"/>
      <c r="I371" s="182"/>
      <c r="J371" s="191" t="s">
        <v>4229</v>
      </c>
      <c r="K371" s="182" t="s">
        <v>4087</v>
      </c>
      <c r="L371" s="571" t="s">
        <v>4088</v>
      </c>
      <c r="M371" s="199"/>
      <c r="N371" s="847"/>
      <c r="O371" s="191"/>
      <c r="P371" s="519">
        <v>5</v>
      </c>
      <c r="Q371" s="539">
        <v>100</v>
      </c>
      <c r="R371" s="540">
        <v>250</v>
      </c>
      <c r="S371" s="338"/>
      <c r="T371" s="54"/>
      <c r="U371" s="54"/>
      <c r="V371" s="338">
        <v>0</v>
      </c>
      <c r="W371" s="338">
        <v>0</v>
      </c>
      <c r="X371" s="919">
        <v>0.72</v>
      </c>
      <c r="Y371" s="338">
        <v>0</v>
      </c>
      <c r="Z371" s="54"/>
      <c r="AA371" s="54"/>
      <c r="AB371" s="188" t="s">
        <v>4402</v>
      </c>
      <c r="AC371" s="13" t="s">
        <v>898</v>
      </c>
      <c r="AD371" s="811" t="s">
        <v>5691</v>
      </c>
      <c r="AE371" s="723">
        <v>43082</v>
      </c>
      <c r="AF371" s="182"/>
      <c r="AG371" s="419"/>
      <c r="AH371" s="927" t="s">
        <v>896</v>
      </c>
      <c r="AI371" s="63" t="s">
        <v>5763</v>
      </c>
      <c r="AJ371" s="63" t="str">
        <f t="shared" si="245"/>
        <v>NO</v>
      </c>
      <c r="AK371" s="64" t="str">
        <f>VLOOKUP(X371,aux!$G$1:$I$22,2,FALSE)</f>
        <v>zero point seven two</v>
      </c>
      <c r="AL371" s="64" t="str">
        <f>VLOOKUP(X371,aux!$G$1:$J$22,4,FALSE)</f>
        <v>null komma sieben zwei</v>
      </c>
      <c r="AM371" s="214">
        <f t="shared" si="218"/>
        <v>72</v>
      </c>
      <c r="AN371" s="214" t="str">
        <f>IF(INT(AM371)=AM371,EnglishNumber(AM371), _xlfn.CONCAT(EnglishNumber(INT(AM371)), " point ", EnglishNumber(ROUND(INT((AM371 - INT(AM371)) * 10),  0)), " ", EnglishNumber(ROUND((AM371 - INT(AM371))*100 - (INT((AM371-INT(AM371))*10)*10), 0))))</f>
        <v>seventy-two</v>
      </c>
      <c r="AO371" s="214" t="str">
        <f>IF(INT(AM371)=AM371,FctZahl_In_Worten(AM371), _xlfn.CONCAT(FctZahl_In_Worten(INT(AM371)), " komma ", FctZahl_In_Worten(ROUND(INT((AM371 - INT(AM371)) * 10),  0)), " ", FctZahl_In_Worten(ROUND((AM371 - INT(AM371))*100 - (INT((AM371-INT(AM371))*10)*10), 0))))</f>
        <v>zweiundsiebzig</v>
      </c>
      <c r="AP371" s="64" t="str">
        <f>EnglishNumber(Q371)</f>
        <v>one hundred</v>
      </c>
      <c r="AQ371" s="64" t="str">
        <f>FctZahl_In_Worten(Q371)</f>
        <v>einhundert</v>
      </c>
      <c r="AR371" s="64" t="str">
        <f>FctZahl_In_Worten(R371)</f>
        <v>zweihundertfünfzig</v>
      </c>
      <c r="AS371" s="64" t="str">
        <f>EnglishNumber(V371)</f>
        <v>zero</v>
      </c>
      <c r="AT371" s="64" t="str">
        <f>EnglishNumber(W371)</f>
        <v>zero</v>
      </c>
      <c r="AU371" s="64" t="str">
        <f t="shared" si="219"/>
        <v>For</v>
      </c>
      <c r="AV371" s="49" t="str">
        <f t="shared" si="258"/>
        <v>Ursula Nawwocki, Geschäftsführerin ihrer Komplementärin, der M.Valentin GmbH</v>
      </c>
      <c r="AW371" s="65" t="str">
        <f t="shared" si="220"/>
        <v>DE_136662136_CPA_EN</v>
      </c>
      <c r="AX371" s="65" t="str">
        <f t="shared" si="221"/>
        <v>DE_136662136_DoT_EN</v>
      </c>
      <c r="AY371" s="65" t="str">
        <f t="shared" si="222"/>
        <v>DE_136662136_Dis_EN</v>
      </c>
      <c r="AZ371" s="65" t="str">
        <f t="shared" si="223"/>
        <v>DE_136662136_CPA_DE</v>
      </c>
      <c r="BA371" s="65" t="str">
        <f t="shared" si="224"/>
        <v>DE_136662136_DoT_DE</v>
      </c>
      <c r="BB371" s="65" t="str">
        <f t="shared" si="225"/>
        <v>DE_136662136_CPA_ES</v>
      </c>
      <c r="BC371" s="215" t="str">
        <f t="shared" si="226"/>
        <v>DE_136662136_DoT_ES</v>
      </c>
      <c r="BD371" s="65" t="str">
        <f t="shared" si="227"/>
        <v>M und F Valentin Tischlerbedarf GmbH &amp; CoKG</v>
      </c>
      <c r="BE371" s="64" t="str">
        <f>VLOOKUP(C371,aux!$A$1:$B$260,2,FALSE)</f>
        <v>Germany</v>
      </c>
      <c r="BF371" s="64" t="str">
        <f>VLOOKUP(C371,aux!$A$1:$C$260,3,FALSE)</f>
        <v>Deutschland</v>
      </c>
      <c r="BG371" s="66" t="str">
        <f t="shared" si="228"/>
        <v>represented by  Ursula Nawwocki, Geschäftsführerin ihrer Komplementärin, der M.Valentin GmbH</v>
      </c>
      <c r="BH371" s="66" t="str">
        <f t="shared" si="247"/>
        <v>representado por Ursula Nawwocki, Geschäftsführerin ihrer Komplementärin, der M.Valentin GmbH</v>
      </c>
      <c r="BI371" s="119">
        <f t="shared" si="259"/>
        <v>1</v>
      </c>
      <c r="BJ371" s="119" t="str">
        <f t="shared" si="254"/>
        <v/>
      </c>
      <c r="BK371" s="119" t="str">
        <f t="shared" si="255"/>
        <v/>
      </c>
      <c r="BL371" s="66" t="str">
        <f t="shared" si="256"/>
        <v/>
      </c>
      <c r="BM371" s="66" t="str">
        <f t="shared" si="257"/>
        <v/>
      </c>
      <c r="BN371" s="66" t="str">
        <f t="shared" si="260"/>
        <v/>
      </c>
      <c r="BO371" s="66" t="str">
        <f t="shared" si="239"/>
        <v/>
      </c>
      <c r="BP371" s="216" t="str">
        <f>VLOOKUP(X371,aux!$G$1:$I$22,3,FALSE)</f>
        <v>cero coma siete dos</v>
      </c>
      <c r="BQ371" s="66" t="str">
        <f t="shared" si="249"/>
        <v>Por</v>
      </c>
      <c r="BR371" s="66" t="str">
        <f>VLOOKUP(C371,aux!$D$1:$E$307,2,FALSE)</f>
        <v>Alemania</v>
      </c>
      <c r="BS371" s="66" t="str">
        <f t="shared" si="250"/>
        <v>Ciento</v>
      </c>
      <c r="BT371" s="66" t="str">
        <f t="shared" si="251"/>
        <v>Cero</v>
      </c>
      <c r="BU371" s="66" t="str">
        <f t="shared" si="252"/>
        <v>Cero</v>
      </c>
      <c r="BV371" s="137"/>
      <c r="BW371" s="51"/>
      <c r="BX371" s="315"/>
      <c r="BY371" s="148"/>
      <c r="BZ371" s="315"/>
      <c r="CA371" s="1112"/>
      <c r="CB371" s="805">
        <v>43059</v>
      </c>
      <c r="CC371" s="805">
        <v>43062</v>
      </c>
      <c r="CD371" s="806" t="s">
        <v>2233</v>
      </c>
      <c r="CE371" s="805">
        <v>43062</v>
      </c>
      <c r="CF371" s="806" t="s">
        <v>2233</v>
      </c>
      <c r="CG371" s="805">
        <v>43076</v>
      </c>
      <c r="CH371" s="497"/>
      <c r="CI371" s="155"/>
      <c r="CJ371" s="54"/>
      <c r="CK371" s="54"/>
      <c r="CL371" s="102" t="str">
        <f t="shared" si="229"/>
        <v>M und F Valentin Tischlerbedarf GmbH &amp; CoKG_ DE_136662136_DOT_DE_2sig</v>
      </c>
      <c r="CM371" s="102" t="str">
        <f t="shared" si="230"/>
        <v>M und F Valentin Tischlerbedarf GmbH &amp; CoKG_DE_136662136_CPA_DE_2sig</v>
      </c>
      <c r="CN371" s="102" t="str">
        <f t="shared" si="231"/>
        <v>M und F Valentin Tischlerbedarf GmbH &amp; CoKG_ DE_136662136_DOT_DE_2sig_stamped</v>
      </c>
      <c r="CO371" s="102" t="str">
        <f t="shared" si="232"/>
        <v>M und F Valentin Tischlerbedarf GmbH &amp; CoKG_DE_136662136_DOT_DE_o</v>
      </c>
      <c r="CP371" s="102" t="str">
        <f t="shared" si="233"/>
        <v>M und F Valentin Tischlerbedarf GmbH &amp; CoKG_DE_136662136_DOT_DE_o_stamped</v>
      </c>
      <c r="CQ371" s="102" t="str">
        <f t="shared" si="234"/>
        <v>M und F Valentin Tischlerbedarf GmbH &amp; CoKG_DE_136662136_powers</v>
      </c>
      <c r="CR371" s="54"/>
      <c r="CS371" s="54"/>
      <c r="CT371" s="54"/>
      <c r="CU371" s="148">
        <f t="shared" si="217"/>
        <v>0</v>
      </c>
      <c r="CV371" s="54"/>
      <c r="CW371" s="54"/>
      <c r="CX371" s="124"/>
      <c r="CY371" s="160"/>
      <c r="CZ371" s="160"/>
      <c r="DA371" s="321"/>
      <c r="DB371" s="321"/>
      <c r="DC371" s="160"/>
      <c r="DD371" s="160"/>
      <c r="DE371" s="321"/>
      <c r="DF371" s="321"/>
      <c r="DG371" s="54"/>
      <c r="DH371" s="54"/>
      <c r="DI371" s="54"/>
      <c r="DJ371" s="321"/>
      <c r="DK371" s="321"/>
      <c r="DL371" s="54"/>
      <c r="DM371" s="321"/>
      <c r="DN371" s="160"/>
      <c r="DO371" s="321"/>
      <c r="DP371" s="963"/>
      <c r="DQ371" s="902"/>
      <c r="DR371" s="503"/>
      <c r="DS371" s="521"/>
      <c r="DT371" s="88"/>
      <c r="DU371" s="168"/>
      <c r="DV371" s="168"/>
      <c r="DW371" s="168"/>
      <c r="DX371" s="168"/>
      <c r="DY371" s="168"/>
      <c r="DZ371" s="168"/>
      <c r="EA371" s="359" t="str">
        <f t="shared" si="261"/>
        <v>336</v>
      </c>
      <c r="EB371" s="359">
        <v>336</v>
      </c>
      <c r="EC371" s="88"/>
      <c r="ED371" s="88"/>
      <c r="EE371" s="88"/>
      <c r="EF371" s="186" t="s">
        <v>4264</v>
      </c>
      <c r="EG371" s="186" t="s">
        <v>4084</v>
      </c>
      <c r="EH371" s="186" t="s">
        <v>5208</v>
      </c>
      <c r="EI371" s="186" t="s">
        <v>5209</v>
      </c>
      <c r="EJ371" s="186" t="s">
        <v>5210</v>
      </c>
      <c r="EK371" s="186" t="s">
        <v>5211</v>
      </c>
      <c r="EL371" s="186" t="s">
        <v>5081</v>
      </c>
      <c r="EM371" s="173">
        <v>13403</v>
      </c>
      <c r="EN371" s="173">
        <v>0</v>
      </c>
      <c r="EO371" s="173">
        <v>0</v>
      </c>
      <c r="EP371" s="950" t="s">
        <v>4087</v>
      </c>
      <c r="EQ371" s="258" t="s">
        <v>6095</v>
      </c>
      <c r="ER371" s="258" t="s">
        <v>6114</v>
      </c>
      <c r="ES371" s="258"/>
      <c r="ET371" s="108"/>
      <c r="EU371" s="182" t="str">
        <f t="shared" si="236"/>
        <v>M. und F. Valentin Tischlerbedarf GmbH &amp; Co.KG, DE_136662136_sinv.pdf</v>
      </c>
    </row>
    <row r="372" spans="1:172" ht="76.5">
      <c r="A372" s="1010" t="s">
        <v>3878</v>
      </c>
      <c r="B372" s="694" t="s">
        <v>4840</v>
      </c>
      <c r="C372" s="423" t="s">
        <v>898</v>
      </c>
      <c r="D372" s="201" t="s">
        <v>3879</v>
      </c>
      <c r="E372" s="190" t="s">
        <v>3880</v>
      </c>
      <c r="F372" s="258" t="s">
        <v>899</v>
      </c>
      <c r="G372" s="258"/>
      <c r="H372" s="258"/>
      <c r="I372" s="258"/>
      <c r="J372" s="190" t="s">
        <v>3881</v>
      </c>
      <c r="K372" s="190" t="s">
        <v>3882</v>
      </c>
      <c r="L372" s="571" t="s">
        <v>3883</v>
      </c>
      <c r="M372" s="201"/>
      <c r="N372" s="847"/>
      <c r="O372" s="190"/>
      <c r="P372" s="518">
        <v>7</v>
      </c>
      <c r="Q372" s="539">
        <v>100</v>
      </c>
      <c r="R372" s="540">
        <v>1250</v>
      </c>
      <c r="S372" s="341"/>
      <c r="T372" s="54"/>
      <c r="U372" s="54"/>
      <c r="V372" s="338">
        <v>0</v>
      </c>
      <c r="W372" s="338">
        <v>0</v>
      </c>
      <c r="X372" s="919">
        <v>0.72</v>
      </c>
      <c r="Y372" s="425">
        <v>2.5</v>
      </c>
      <c r="Z372" s="54"/>
      <c r="AA372" s="54"/>
      <c r="AB372" s="188" t="s">
        <v>4402</v>
      </c>
      <c r="AC372" s="13" t="s">
        <v>898</v>
      </c>
      <c r="AD372" s="811" t="s">
        <v>5691</v>
      </c>
      <c r="AE372" s="723">
        <v>43082</v>
      </c>
      <c r="AG372" s="419"/>
      <c r="AH372" s="927" t="s">
        <v>896</v>
      </c>
      <c r="AI372" s="63" t="s">
        <v>5763</v>
      </c>
      <c r="AJ372" s="63" t="str">
        <f t="shared" si="245"/>
        <v>NO</v>
      </c>
      <c r="AK372" s="64" t="str">
        <f>VLOOKUP(X372,aux!$G$1:$I$22,2,FALSE)</f>
        <v>zero point seven two</v>
      </c>
      <c r="AL372" s="64" t="str">
        <f>VLOOKUP(X372,aux!$G$1:$J$22,4,FALSE)</f>
        <v>null komma sieben zwei</v>
      </c>
      <c r="AM372" s="214">
        <f t="shared" si="218"/>
        <v>72</v>
      </c>
      <c r="AN372" s="214" t="str">
        <f>IF(INT(AM372)=AM372,EnglishNumber(AM372), _xlfn.CONCAT(EnglishNumber(INT(AM372)), " point ", EnglishNumber(ROUND(INT((AM372 - INT(AM372)) * 10),  0)), " ", EnglishNumber(ROUND((AM372 - INT(AM372))*100 - (INT((AM372-INT(AM372))*10)*10), 0))))</f>
        <v>seventy-two</v>
      </c>
      <c r="AO372" s="214" t="str">
        <f>IF(INT(AM372)=AM372,FctZahl_In_Worten(AM372), _xlfn.CONCAT(FctZahl_In_Worten(INT(AM372)), " komma ", FctZahl_In_Worten(ROUND(INT((AM372 - INT(AM372)) * 10),  0)), " ", FctZahl_In_Worten(ROUND((AM372 - INT(AM372))*100 - (INT((AM372-INT(AM372))*10)*10), 0))))</f>
        <v>zweiundsiebzig</v>
      </c>
      <c r="AP372" s="64" t="str">
        <f>EnglishNumber(Q372)</f>
        <v>one hundred</v>
      </c>
      <c r="AQ372" s="64" t="str">
        <f>FctZahl_In_Worten(Q372)</f>
        <v>einhundert</v>
      </c>
      <c r="AR372" s="64" t="str">
        <f>FctZahl_In_Worten(R372)</f>
        <v>eintausendzweihundertfünfzig</v>
      </c>
      <c r="AS372" s="64" t="str">
        <f>EnglishNumber(V372)</f>
        <v>zero</v>
      </c>
      <c r="AT372" s="64" t="str">
        <f>EnglishNumber(W372)</f>
        <v>zero</v>
      </c>
      <c r="AU372" s="64" t="str">
        <f t="shared" si="219"/>
        <v>For</v>
      </c>
      <c r="AV372" s="49" t="str">
        <f t="shared" si="258"/>
        <v>Jens Oßenbroich, Geschäftsführer</v>
      </c>
      <c r="AW372" s="65" t="str">
        <f t="shared" si="220"/>
        <v>DE_137379735_CPA_EN</v>
      </c>
      <c r="AX372" s="65" t="str">
        <f t="shared" si="221"/>
        <v>DE_137379735_DoT_EN</v>
      </c>
      <c r="AY372" s="65" t="str">
        <f t="shared" si="222"/>
        <v>DE_137379735_Dis_EN</v>
      </c>
      <c r="AZ372" s="65" t="str">
        <f t="shared" si="223"/>
        <v>DE_137379735_CPA_DE</v>
      </c>
      <c r="BA372" s="65" t="str">
        <f t="shared" si="224"/>
        <v>DE_137379735_DoT_DE</v>
      </c>
      <c r="BB372" s="65" t="str">
        <f t="shared" si="225"/>
        <v>DE_137379735_CPA_ES</v>
      </c>
      <c r="BC372" s="215" t="str">
        <f t="shared" si="226"/>
        <v>DE_137379735_DoT_ES</v>
      </c>
      <c r="BD372" s="65" t="str">
        <f t="shared" si="227"/>
        <v>Maass Logistik Rostock GmbH</v>
      </c>
      <c r="BE372" s="64" t="str">
        <f>VLOOKUP(C372,aux!$A$1:$B$260,2,FALSE)</f>
        <v>Germany</v>
      </c>
      <c r="BF372" s="64" t="str">
        <f>VLOOKUP(C372,aux!$A$1:$C$260,3,FALSE)</f>
        <v>Deutschland</v>
      </c>
      <c r="BG372" s="66" t="str">
        <f t="shared" si="228"/>
        <v>represented by  Jens Oßenbroich, Geschäftsführer</v>
      </c>
      <c r="BH372" s="66" t="str">
        <f t="shared" si="247"/>
        <v>representado por Jens Oßenbroich, Geschäftsführer</v>
      </c>
      <c r="BI372" s="119">
        <f t="shared" si="259"/>
        <v>1</v>
      </c>
      <c r="BJ372" s="119" t="str">
        <f t="shared" si="254"/>
        <v/>
      </c>
      <c r="BK372" s="119" t="str">
        <f t="shared" si="255"/>
        <v/>
      </c>
      <c r="BL372" s="66" t="str">
        <f t="shared" si="256"/>
        <v/>
      </c>
      <c r="BM372" s="66" t="str">
        <f t="shared" si="257"/>
        <v/>
      </c>
      <c r="BN372" s="66" t="str">
        <f t="shared" si="260"/>
        <v/>
      </c>
      <c r="BO372" s="66" t="str">
        <f t="shared" si="239"/>
        <v/>
      </c>
      <c r="BP372" s="216" t="str">
        <f>VLOOKUP(X372,aux!$G$1:$I$22,3,FALSE)</f>
        <v>cero coma siete dos</v>
      </c>
      <c r="BQ372" s="66" t="str">
        <f t="shared" si="249"/>
        <v>Por</v>
      </c>
      <c r="BR372" s="66" t="str">
        <f>VLOOKUP(C372,aux!$D$1:$E$307,2,FALSE)</f>
        <v>Alemania</v>
      </c>
      <c r="BS372" s="66" t="str">
        <f t="shared" si="250"/>
        <v>Ciento</v>
      </c>
      <c r="BT372" s="66" t="str">
        <f t="shared" si="251"/>
        <v>Cero</v>
      </c>
      <c r="BU372" s="66" t="str">
        <f t="shared" si="252"/>
        <v>Cero</v>
      </c>
      <c r="BV372" s="137"/>
      <c r="BW372" s="51"/>
      <c r="BX372" s="315"/>
      <c r="BY372" s="148"/>
      <c r="BZ372" s="315"/>
      <c r="CA372" s="1112"/>
      <c r="CB372" s="805">
        <v>43059</v>
      </c>
      <c r="CC372" s="805">
        <v>43062</v>
      </c>
      <c r="CD372" s="806"/>
      <c r="CE372" s="805">
        <v>43062</v>
      </c>
      <c r="CF372" s="806"/>
      <c r="CG372" s="805">
        <v>43076</v>
      </c>
      <c r="CH372" s="497"/>
      <c r="CI372" s="155"/>
      <c r="CJ372" s="54"/>
      <c r="CK372" s="54"/>
      <c r="CL372" s="102" t="str">
        <f t="shared" si="229"/>
        <v>Maass Logistik Rostock GmbH_ DE_137379735_DOT_DE_2sig</v>
      </c>
      <c r="CM372" s="102" t="str">
        <f t="shared" si="230"/>
        <v>Maass Logistik Rostock GmbH_DE_137379735_CPA_DE_2sig</v>
      </c>
      <c r="CN372" s="102" t="str">
        <f t="shared" si="231"/>
        <v>Maass Logistik Rostock GmbH_ DE_137379735_DOT_DE_2sig_stamped</v>
      </c>
      <c r="CO372" s="102" t="str">
        <f t="shared" si="232"/>
        <v>Maass Logistik Rostock GmbH_DE_137379735_DOT_DE_o</v>
      </c>
      <c r="CP372" s="102" t="str">
        <f t="shared" si="233"/>
        <v>Maass Logistik Rostock GmbH_DE_137379735_DOT_DE_o_stamped</v>
      </c>
      <c r="CQ372" s="102" t="str">
        <f t="shared" si="234"/>
        <v>Maass Logistik Rostock GmbH_DE_137379735_powers</v>
      </c>
      <c r="CR372" s="54"/>
      <c r="CS372" s="54"/>
      <c r="CT372" s="54"/>
      <c r="CU372" s="148">
        <f t="shared" si="217"/>
        <v>0</v>
      </c>
      <c r="CV372" s="54"/>
      <c r="CW372" s="54"/>
      <c r="CX372" s="124"/>
      <c r="CY372" s="160"/>
      <c r="CZ372" s="160"/>
      <c r="DA372" s="321"/>
      <c r="DB372" s="321"/>
      <c r="DC372" s="160"/>
      <c r="DD372" s="160"/>
      <c r="DE372" s="321"/>
      <c r="DF372" s="321"/>
      <c r="DG372" s="54"/>
      <c r="DH372" s="54"/>
      <c r="DI372" s="54"/>
      <c r="DJ372" s="321"/>
      <c r="DK372" s="321"/>
      <c r="DL372" s="54"/>
      <c r="DM372" s="321"/>
      <c r="DN372" s="160"/>
      <c r="DO372" s="321"/>
      <c r="DP372" s="963"/>
      <c r="DQ372" s="902"/>
      <c r="DR372" s="503"/>
      <c r="DS372" s="521"/>
      <c r="DT372" s="88"/>
      <c r="DU372" s="168"/>
      <c r="DV372" s="168"/>
      <c r="DW372" s="168"/>
      <c r="DX372" s="168"/>
      <c r="DY372" s="168"/>
      <c r="DZ372" s="168"/>
      <c r="EA372" s="359" t="str">
        <f t="shared" si="261"/>
        <v>337</v>
      </c>
      <c r="EB372" s="359">
        <v>337</v>
      </c>
      <c r="EC372" s="88"/>
      <c r="ED372" s="88"/>
      <c r="EE372" s="88"/>
      <c r="EF372" s="186" t="s">
        <v>3849</v>
      </c>
      <c r="EG372" s="186" t="s">
        <v>3878</v>
      </c>
      <c r="EH372" s="186" t="s">
        <v>3880</v>
      </c>
      <c r="EI372" s="186" t="s">
        <v>5212</v>
      </c>
      <c r="EJ372" s="186" t="s">
        <v>3569</v>
      </c>
      <c r="EK372" s="186">
        <v>0</v>
      </c>
      <c r="EL372" s="186" t="s">
        <v>5213</v>
      </c>
      <c r="EM372" s="173">
        <v>18146</v>
      </c>
      <c r="EN372" s="173">
        <v>0</v>
      </c>
      <c r="EO372" s="173">
        <v>0</v>
      </c>
      <c r="EP372" s="498" t="s">
        <v>3882</v>
      </c>
      <c r="EQ372" s="201" t="s">
        <v>6086</v>
      </c>
      <c r="ER372" s="182" t="s">
        <v>6137</v>
      </c>
      <c r="ES372" s="201"/>
      <c r="ET372" s="108"/>
      <c r="EU372" s="182" t="str">
        <f t="shared" si="236"/>
        <v>Maass Logistik Rostock GmbH, DE_137379735_sinv.pdf</v>
      </c>
    </row>
    <row r="373" spans="1:172" ht="102">
      <c r="A373" s="1005" t="s">
        <v>4089</v>
      </c>
      <c r="B373" s="696" t="s">
        <v>4890</v>
      </c>
      <c r="C373" s="338" t="s">
        <v>898</v>
      </c>
      <c r="D373" s="182" t="s">
        <v>4090</v>
      </c>
      <c r="E373" s="186" t="s">
        <v>4091</v>
      </c>
      <c r="F373" s="182" t="s">
        <v>5479</v>
      </c>
      <c r="G373" s="182"/>
      <c r="H373" s="182"/>
      <c r="I373" s="182" t="s">
        <v>4271</v>
      </c>
      <c r="J373" s="191" t="s">
        <v>4230</v>
      </c>
      <c r="K373" s="182" t="s">
        <v>4092</v>
      </c>
      <c r="L373" s="571" t="s">
        <v>4093</v>
      </c>
      <c r="M373" s="199"/>
      <c r="N373" s="847"/>
      <c r="O373" s="191"/>
      <c r="P373" s="519">
        <v>10</v>
      </c>
      <c r="Q373" s="539">
        <v>100</v>
      </c>
      <c r="R373" s="540">
        <v>2000</v>
      </c>
      <c r="S373" s="338"/>
      <c r="T373" s="54"/>
      <c r="U373" s="54"/>
      <c r="V373" s="338">
        <v>0</v>
      </c>
      <c r="W373" s="338">
        <v>0</v>
      </c>
      <c r="X373" s="919">
        <v>0.72</v>
      </c>
      <c r="Y373" s="338">
        <v>0</v>
      </c>
      <c r="Z373" s="54"/>
      <c r="AA373" s="54"/>
      <c r="AB373" s="188" t="s">
        <v>4402</v>
      </c>
      <c r="AC373" s="13" t="s">
        <v>898</v>
      </c>
      <c r="AD373" s="811" t="s">
        <v>5691</v>
      </c>
      <c r="AE373" s="723">
        <v>43082</v>
      </c>
      <c r="AG373" s="419"/>
      <c r="AH373" s="927" t="s">
        <v>896</v>
      </c>
      <c r="AI373" s="63" t="s">
        <v>5763</v>
      </c>
      <c r="AJ373" s="63" t="str">
        <f t="shared" si="245"/>
        <v>NO</v>
      </c>
      <c r="AK373" s="64" t="str">
        <f>VLOOKUP(X373,aux!$G$1:$I$22,2,FALSE)</f>
        <v>zero point seven two</v>
      </c>
      <c r="AL373" s="64" t="str">
        <f>VLOOKUP(X373,aux!$G$1:$J$22,4,FALSE)</f>
        <v>null komma sieben zwei</v>
      </c>
      <c r="AM373" s="214">
        <f t="shared" si="218"/>
        <v>72</v>
      </c>
      <c r="AN373" s="214" t="str">
        <f>IF(INT(AM373)=AM373,EnglishNumber(AM373), _xlfn.CONCAT(EnglishNumber(INT(AM373)), " point ", EnglishNumber(ROUND(INT((AM373 - INT(AM373)) * 10),  0)), " ", EnglishNumber(ROUND((AM373 - INT(AM373))*100 - (INT((AM373-INT(AM373))*10)*10), 0))))</f>
        <v>seventy-two</v>
      </c>
      <c r="AO373" s="214" t="str">
        <f>IF(INT(AM373)=AM373,FctZahl_In_Worten(AM373), _xlfn.CONCAT(FctZahl_In_Worten(INT(AM373)), " komma ", FctZahl_In_Worten(ROUND(INT((AM373 - INT(AM373)) * 10),  0)), " ", FctZahl_In_Worten(ROUND((AM373 - INT(AM373))*100 - (INT((AM373-INT(AM373))*10)*10), 0))))</f>
        <v>zweiundsiebzig</v>
      </c>
      <c r="AP373" s="64" t="str">
        <f>EnglishNumber(Q373)</f>
        <v>one hundred</v>
      </c>
      <c r="AQ373" s="64" t="str">
        <f>FctZahl_In_Worten(Q373)</f>
        <v>einhundert</v>
      </c>
      <c r="AR373" s="64" t="str">
        <f>FctZahl_In_Worten(R373)</f>
        <v>zweitausend</v>
      </c>
      <c r="AS373" s="64" t="str">
        <f>EnglishNumber(V373)</f>
        <v>zero</v>
      </c>
      <c r="AT373" s="64" t="str">
        <f>EnglishNumber(W373)</f>
        <v>zero</v>
      </c>
      <c r="AU373" s="64" t="str">
        <f t="shared" si="219"/>
        <v>For</v>
      </c>
      <c r="AV373" s="49" t="str">
        <f t="shared" si="258"/>
        <v>Jochen Scherf, Geschäftsführer ihrer Komplementärin, die Manfred Scherf Verwaltung GmbH</v>
      </c>
      <c r="AW373" s="65" t="str">
        <f t="shared" si="220"/>
        <v>DE_200064789_CPA_EN</v>
      </c>
      <c r="AX373" s="65" t="str">
        <f t="shared" si="221"/>
        <v>DE_200064789_DoT_EN</v>
      </c>
      <c r="AY373" s="65" t="str">
        <f t="shared" si="222"/>
        <v>DE_200064789_Dis_EN</v>
      </c>
      <c r="AZ373" s="65" t="str">
        <f t="shared" si="223"/>
        <v>DE_200064789_CPA_DE</v>
      </c>
      <c r="BA373" s="65" t="str">
        <f t="shared" si="224"/>
        <v>DE_200064789_DoT_DE</v>
      </c>
      <c r="BB373" s="65" t="str">
        <f t="shared" si="225"/>
        <v>DE_200064789_CPA_ES</v>
      </c>
      <c r="BC373" s="215" t="str">
        <f t="shared" si="226"/>
        <v>DE_200064789_DoT_ES</v>
      </c>
      <c r="BD373" s="65" t="str">
        <f t="shared" si="227"/>
        <v>Manfred Scherf Holzfachhandel GmbH &amp; Co KG</v>
      </c>
      <c r="BE373" s="64" t="str">
        <f>VLOOKUP(C373,aux!$A$1:$B$260,2,FALSE)</f>
        <v>Germany</v>
      </c>
      <c r="BF373" s="64" t="str">
        <f>VLOOKUP(C373,aux!$A$1:$C$260,3,FALSE)</f>
        <v>Deutschland</v>
      </c>
      <c r="BG373" s="66" t="str">
        <f t="shared" si="228"/>
        <v>represented by  Jochen Scherf, Geschäftsführer ihrer Komplementärin, die Manfred Scherf Verwaltung GmbH</v>
      </c>
      <c r="BH373" s="66" t="str">
        <f t="shared" si="247"/>
        <v>representado por Jochen Scherf, Geschäftsführer ihrer Komplementärin, die Manfred Scherf Verwaltung GmbH</v>
      </c>
      <c r="BI373" s="119">
        <f t="shared" si="259"/>
        <v>1</v>
      </c>
      <c r="BJ373" s="119" t="str">
        <f t="shared" si="254"/>
        <v/>
      </c>
      <c r="BK373" s="119" t="str">
        <f t="shared" si="255"/>
        <v>and its</v>
      </c>
      <c r="BL373" s="66" t="str">
        <f t="shared" si="256"/>
        <v/>
      </c>
      <c r="BM373" s="66" t="str">
        <f t="shared" si="257"/>
        <v>und</v>
      </c>
      <c r="BN373" s="66" t="str">
        <f t="shared" si="260"/>
        <v/>
      </c>
      <c r="BO373" s="66" t="str">
        <f t="shared" si="239"/>
        <v>y su</v>
      </c>
      <c r="BP373" s="216" t="str">
        <f>VLOOKUP(X373,aux!$G$1:$I$22,3,FALSE)</f>
        <v>cero coma siete dos</v>
      </c>
      <c r="BQ373" s="66" t="str">
        <f t="shared" si="249"/>
        <v>Por</v>
      </c>
      <c r="BR373" s="66" t="str">
        <f>VLOOKUP(C373,aux!$D$1:$E$307,2,FALSE)</f>
        <v>Alemania</v>
      </c>
      <c r="BS373" s="66" t="str">
        <f t="shared" si="250"/>
        <v>Ciento</v>
      </c>
      <c r="BT373" s="66" t="str">
        <f t="shared" si="251"/>
        <v>Cero</v>
      </c>
      <c r="BU373" s="66" t="str">
        <f t="shared" si="252"/>
        <v>Cero</v>
      </c>
      <c r="BV373" s="137"/>
      <c r="BW373" s="51"/>
      <c r="BX373" s="315"/>
      <c r="BY373" s="148"/>
      <c r="BZ373" s="315"/>
      <c r="CA373" s="1112"/>
      <c r="CB373" s="805">
        <v>43059</v>
      </c>
      <c r="CC373" s="805">
        <v>43063</v>
      </c>
      <c r="CD373" s="806"/>
      <c r="CE373" s="805">
        <v>43063</v>
      </c>
      <c r="CF373" s="806"/>
      <c r="CG373" s="805">
        <v>43076</v>
      </c>
      <c r="CH373" s="497"/>
      <c r="CI373" s="155"/>
      <c r="CJ373" s="54"/>
      <c r="CK373" s="54"/>
      <c r="CL373" s="102" t="str">
        <f t="shared" si="229"/>
        <v>Manfred Scherf Holzfachhandel GmbH &amp; Co KG_ DE_200064789_DOT_DE_2sig</v>
      </c>
      <c r="CM373" s="102" t="str">
        <f t="shared" si="230"/>
        <v>Manfred Scherf Holzfachhandel GmbH &amp; Co KG_DE_200064789_CPA_DE_2sig</v>
      </c>
      <c r="CN373" s="102" t="str">
        <f t="shared" si="231"/>
        <v>Manfred Scherf Holzfachhandel GmbH &amp; Co KG_ DE_200064789_DOT_DE_2sig_stamped</v>
      </c>
      <c r="CO373" s="102" t="str">
        <f t="shared" si="232"/>
        <v>Manfred Scherf Holzfachhandel GmbH &amp; Co KG_DE_200064789_DOT_DE_o</v>
      </c>
      <c r="CP373" s="102" t="str">
        <f t="shared" si="233"/>
        <v>Manfred Scherf Holzfachhandel GmbH &amp; Co KG_DE_200064789_DOT_DE_o_stamped</v>
      </c>
      <c r="CQ373" s="102" t="str">
        <f t="shared" si="234"/>
        <v>Manfred Scherf Holzfachhandel GmbH &amp; Co KG_DE_200064789_powers</v>
      </c>
      <c r="CR373" s="54"/>
      <c r="CS373" s="54"/>
      <c r="CT373" s="54"/>
      <c r="CU373" s="148">
        <f t="shared" si="217"/>
        <v>0</v>
      </c>
      <c r="CV373" s="54"/>
      <c r="CW373" s="54"/>
      <c r="CX373" s="124"/>
      <c r="CY373" s="160"/>
      <c r="CZ373" s="160"/>
      <c r="DA373" s="321"/>
      <c r="DB373" s="321"/>
      <c r="DC373" s="160"/>
      <c r="DD373" s="160"/>
      <c r="DE373" s="321"/>
      <c r="DF373" s="321"/>
      <c r="DG373" s="54"/>
      <c r="DH373" s="54"/>
      <c r="DI373" s="54"/>
      <c r="DJ373" s="321"/>
      <c r="DK373" s="321"/>
      <c r="DL373" s="54"/>
      <c r="DM373" s="321"/>
      <c r="DN373" s="160"/>
      <c r="DO373" s="321"/>
      <c r="DP373" s="963"/>
      <c r="DQ373" s="902"/>
      <c r="DR373" s="503"/>
      <c r="DS373" s="521"/>
      <c r="DT373" s="88"/>
      <c r="DU373" s="168"/>
      <c r="DV373" s="168"/>
      <c r="DW373" s="168"/>
      <c r="DX373" s="168"/>
      <c r="DY373" s="168"/>
      <c r="DZ373" s="168"/>
      <c r="EA373" s="359" t="str">
        <f t="shared" si="261"/>
        <v>338</v>
      </c>
      <c r="EB373" s="359">
        <v>338</v>
      </c>
      <c r="EC373" s="88"/>
      <c r="ED373" s="88"/>
      <c r="EE373" s="88"/>
      <c r="EF373" s="186" t="s">
        <v>4264</v>
      </c>
      <c r="EG373" s="186" t="s">
        <v>4089</v>
      </c>
      <c r="EH373" s="186" t="s">
        <v>5214</v>
      </c>
      <c r="EI373" s="186" t="s">
        <v>5215</v>
      </c>
      <c r="EJ373" s="186" t="s">
        <v>5216</v>
      </c>
      <c r="EK373" s="186">
        <v>0</v>
      </c>
      <c r="EL373" s="186" t="s">
        <v>5217</v>
      </c>
      <c r="EM373" s="173">
        <v>52152</v>
      </c>
      <c r="EN373" s="173">
        <v>0</v>
      </c>
      <c r="EO373" s="173">
        <v>0</v>
      </c>
      <c r="EP373" s="950" t="s">
        <v>4270</v>
      </c>
      <c r="EQ373" s="258" t="s">
        <v>6095</v>
      </c>
      <c r="ER373" s="258" t="s">
        <v>6114</v>
      </c>
      <c r="ES373" s="258"/>
      <c r="ET373" s="167"/>
      <c r="EU373" s="182" t="str">
        <f t="shared" si="236"/>
        <v>Manfred Scherf Holzfachhandel GmbH &amp; Co. KG, DE_200064789_sinv.pdf</v>
      </c>
      <c r="EV373" s="169"/>
      <c r="EW373" s="169"/>
      <c r="EX373" s="169"/>
      <c r="EY373" s="169"/>
      <c r="EZ373" s="169"/>
      <c r="FA373" s="169"/>
      <c r="FB373" s="169"/>
      <c r="FC373" s="169"/>
      <c r="FD373" s="169"/>
      <c r="FE373" s="169"/>
      <c r="FF373" s="169"/>
      <c r="FG373" s="169"/>
      <c r="FH373" s="169"/>
      <c r="FI373" s="169"/>
      <c r="FJ373" s="169"/>
      <c r="FK373" s="169"/>
      <c r="FL373" s="169"/>
      <c r="FM373" s="169"/>
      <c r="FN373" s="169"/>
      <c r="FO373" s="169"/>
      <c r="FP373" s="169"/>
    </row>
    <row r="374" spans="1:172" s="169" customFormat="1" ht="76.5">
      <c r="A374" s="1010" t="s">
        <v>3728</v>
      </c>
      <c r="B374" s="694" t="s">
        <v>4836</v>
      </c>
      <c r="C374" s="423" t="s">
        <v>898</v>
      </c>
      <c r="D374" s="201" t="s">
        <v>3754</v>
      </c>
      <c r="E374" s="190" t="s">
        <v>3780</v>
      </c>
      <c r="F374" s="258" t="s">
        <v>899</v>
      </c>
      <c r="G374" s="258"/>
      <c r="H374" s="258"/>
      <c r="I374" s="258"/>
      <c r="J374" s="190" t="s">
        <v>3875</v>
      </c>
      <c r="K374" s="190" t="s">
        <v>3811</v>
      </c>
      <c r="L374" s="571" t="s">
        <v>3831</v>
      </c>
      <c r="M374" s="201"/>
      <c r="N374" s="847"/>
      <c r="O374" s="190"/>
      <c r="P374" s="518">
        <v>7</v>
      </c>
      <c r="Q374" s="539">
        <v>100</v>
      </c>
      <c r="R374" s="540">
        <v>800</v>
      </c>
      <c r="S374" s="341"/>
      <c r="T374" s="54"/>
      <c r="U374" s="54"/>
      <c r="V374" s="338">
        <v>0</v>
      </c>
      <c r="W374" s="338">
        <v>0</v>
      </c>
      <c r="X374" s="919">
        <v>0.72</v>
      </c>
      <c r="Y374" s="425">
        <v>2.5</v>
      </c>
      <c r="Z374" s="54"/>
      <c r="AA374" s="54"/>
      <c r="AB374" s="188" t="s">
        <v>4402</v>
      </c>
      <c r="AC374" s="13" t="s">
        <v>898</v>
      </c>
      <c r="AD374" s="811" t="s">
        <v>5691</v>
      </c>
      <c r="AE374" s="723">
        <v>43082</v>
      </c>
      <c r="AF374" s="182"/>
      <c r="AG374" s="419"/>
      <c r="AH374" s="927" t="s">
        <v>896</v>
      </c>
      <c r="AI374" s="63" t="s">
        <v>5763</v>
      </c>
      <c r="AJ374" s="63" t="str">
        <f t="shared" si="245"/>
        <v>NO</v>
      </c>
      <c r="AK374" s="64" t="str">
        <f>VLOOKUP(X374,aux!$G$1:$I$22,2,FALSE)</f>
        <v>zero point seven two</v>
      </c>
      <c r="AL374" s="64" t="str">
        <f>VLOOKUP(X374,aux!$G$1:$J$22,4,FALSE)</f>
        <v>null komma sieben zwei</v>
      </c>
      <c r="AM374" s="214">
        <f t="shared" si="218"/>
        <v>72</v>
      </c>
      <c r="AN374" s="214" t="str">
        <f>IF(INT(AM374)=AM374,EnglishNumber(AM374), _xlfn.CONCAT(EnglishNumber(INT(AM374)), " point ", EnglishNumber(ROUND(INT((AM374 - INT(AM374)) * 10),  0)), " ", EnglishNumber(ROUND((AM374 - INT(AM374))*100 - (INT((AM374-INT(AM374))*10)*10), 0))))</f>
        <v>seventy-two</v>
      </c>
      <c r="AO374" s="214" t="str">
        <f>IF(INT(AM374)=AM374,FctZahl_In_Worten(AM374), _xlfn.CONCAT(FctZahl_In_Worten(INT(AM374)), " komma ", FctZahl_In_Worten(ROUND(INT((AM374 - INT(AM374)) * 10),  0)), " ", FctZahl_In_Worten(ROUND((AM374 - INT(AM374))*100 - (INT((AM374-INT(AM374))*10)*10), 0))))</f>
        <v>zweiundsiebzig</v>
      </c>
      <c r="AP374" s="64" t="str">
        <f>EnglishNumber(Q374)</f>
        <v>one hundred</v>
      </c>
      <c r="AQ374" s="64" t="str">
        <f>FctZahl_In_Worten(Q374)</f>
        <v>einhundert</v>
      </c>
      <c r="AR374" s="64" t="str">
        <f>FctZahl_In_Worten(R374)</f>
        <v>achthundert</v>
      </c>
      <c r="AS374" s="64" t="str">
        <f>EnglishNumber(V374)</f>
        <v>zero</v>
      </c>
      <c r="AT374" s="64" t="str">
        <f>EnglishNumber(W374)</f>
        <v>zero</v>
      </c>
      <c r="AU374" s="64" t="str">
        <f t="shared" si="219"/>
        <v>For</v>
      </c>
      <c r="AV374" s="49" t="str">
        <f t="shared" si="258"/>
        <v>Maren Beckmann, Geschäftsführer</v>
      </c>
      <c r="AW374" s="65" t="str">
        <f t="shared" si="220"/>
        <v>DE_173508009_CPA_EN</v>
      </c>
      <c r="AX374" s="65" t="str">
        <f t="shared" si="221"/>
        <v>DE_173508009_DoT_EN</v>
      </c>
      <c r="AY374" s="65" t="str">
        <f t="shared" si="222"/>
        <v>DE_173508009_Dis_EN</v>
      </c>
      <c r="AZ374" s="65" t="str">
        <f t="shared" si="223"/>
        <v>DE_173508009_CPA_DE</v>
      </c>
      <c r="BA374" s="65" t="str">
        <f t="shared" si="224"/>
        <v>DE_173508009_DoT_DE</v>
      </c>
      <c r="BB374" s="65" t="str">
        <f t="shared" si="225"/>
        <v>DE_173508009_CPA_ES</v>
      </c>
      <c r="BC374" s="215" t="str">
        <f t="shared" si="226"/>
        <v>DE_173508009_DoT_ES</v>
      </c>
      <c r="BD374" s="65" t="str">
        <f t="shared" si="227"/>
        <v>Maren Beckmann GmbH</v>
      </c>
      <c r="BE374" s="64" t="str">
        <f>VLOOKUP(C374,aux!$A$1:$B$260,2,FALSE)</f>
        <v>Germany</v>
      </c>
      <c r="BF374" s="64" t="str">
        <f>VLOOKUP(C374,aux!$A$1:$C$260,3,FALSE)</f>
        <v>Deutschland</v>
      </c>
      <c r="BG374" s="66" t="str">
        <f t="shared" si="228"/>
        <v>represented by  Maren Beckmann, Geschäftsführer</v>
      </c>
      <c r="BH374" s="66" t="str">
        <f t="shared" si="247"/>
        <v>representado por Maren Beckmann, Geschäftsführer</v>
      </c>
      <c r="BI374" s="119">
        <f t="shared" si="259"/>
        <v>1</v>
      </c>
      <c r="BJ374" s="119" t="str">
        <f t="shared" si="254"/>
        <v/>
      </c>
      <c r="BK374" s="119" t="str">
        <f t="shared" si="255"/>
        <v/>
      </c>
      <c r="BL374" s="66" t="str">
        <f t="shared" si="256"/>
        <v/>
      </c>
      <c r="BM374" s="66" t="str">
        <f t="shared" si="257"/>
        <v/>
      </c>
      <c r="BN374" s="66" t="str">
        <f t="shared" si="260"/>
        <v/>
      </c>
      <c r="BO374" s="66" t="str">
        <f t="shared" si="239"/>
        <v/>
      </c>
      <c r="BP374" s="216" t="str">
        <f>VLOOKUP(X374,aux!$G$1:$I$22,3,FALSE)</f>
        <v>cero coma siete dos</v>
      </c>
      <c r="BQ374" s="66" t="str">
        <f t="shared" si="249"/>
        <v>Por</v>
      </c>
      <c r="BR374" s="66" t="str">
        <f>VLOOKUP(C374,aux!$D$1:$E$307,2,FALSE)</f>
        <v>Alemania</v>
      </c>
      <c r="BS374" s="66" t="str">
        <f t="shared" si="250"/>
        <v>Ciento</v>
      </c>
      <c r="BT374" s="66" t="str">
        <f t="shared" si="251"/>
        <v>Cero</v>
      </c>
      <c r="BU374" s="66" t="str">
        <f t="shared" si="252"/>
        <v>Cero</v>
      </c>
      <c r="BV374" s="137"/>
      <c r="BW374" s="51"/>
      <c r="BX374" s="315"/>
      <c r="BY374" s="148"/>
      <c r="BZ374" s="315"/>
      <c r="CA374" s="1112"/>
      <c r="CB374" s="805">
        <v>43059</v>
      </c>
      <c r="CC374" s="805">
        <v>43063</v>
      </c>
      <c r="CD374" s="434"/>
      <c r="CE374" s="805">
        <v>43063</v>
      </c>
      <c r="CF374" s="434"/>
      <c r="CG374" s="805">
        <v>43076</v>
      </c>
      <c r="CH374" s="497"/>
      <c r="CI374" s="155"/>
      <c r="CJ374" s="54"/>
      <c r="CK374" s="54"/>
      <c r="CL374" s="102" t="str">
        <f t="shared" si="229"/>
        <v>Maren Beckmann GmbH_ DE_173508009_DOT_DE_2sig</v>
      </c>
      <c r="CM374" s="102" t="str">
        <f t="shared" si="230"/>
        <v>Maren Beckmann GmbH_DE_173508009_CPA_DE_2sig</v>
      </c>
      <c r="CN374" s="102" t="str">
        <f t="shared" si="231"/>
        <v>Maren Beckmann GmbH_ DE_173508009_DOT_DE_2sig_stamped</v>
      </c>
      <c r="CO374" s="102" t="str">
        <f t="shared" si="232"/>
        <v>Maren Beckmann GmbH_DE_173508009_DOT_DE_o</v>
      </c>
      <c r="CP374" s="102" t="str">
        <f t="shared" si="233"/>
        <v>Maren Beckmann GmbH_DE_173508009_DOT_DE_o_stamped</v>
      </c>
      <c r="CQ374" s="102" t="str">
        <f t="shared" si="234"/>
        <v>Maren Beckmann GmbH_DE_173508009_powers</v>
      </c>
      <c r="CR374" s="54"/>
      <c r="CS374" s="54"/>
      <c r="CT374" s="54"/>
      <c r="CU374" s="148">
        <f t="shared" si="217"/>
        <v>0</v>
      </c>
      <c r="CV374" s="54"/>
      <c r="CW374" s="54"/>
      <c r="CX374" s="124"/>
      <c r="CY374" s="160"/>
      <c r="CZ374" s="160"/>
      <c r="DA374" s="321"/>
      <c r="DB374" s="321"/>
      <c r="DC374" s="160"/>
      <c r="DD374" s="160"/>
      <c r="DE374" s="321"/>
      <c r="DF374" s="321"/>
      <c r="DG374" s="54"/>
      <c r="DH374" s="54"/>
      <c r="DI374" s="54"/>
      <c r="DJ374" s="321"/>
      <c r="DK374" s="321"/>
      <c r="DL374" s="54"/>
      <c r="DM374" s="321"/>
      <c r="DN374" s="160"/>
      <c r="DO374" s="321"/>
      <c r="DP374" s="963"/>
      <c r="DQ374" s="902"/>
      <c r="DR374" s="503"/>
      <c r="DS374" s="521"/>
      <c r="DT374" s="88"/>
      <c r="DU374" s="168"/>
      <c r="DV374" s="168"/>
      <c r="DW374" s="168"/>
      <c r="DX374" s="168"/>
      <c r="DY374" s="168"/>
      <c r="DZ374" s="168"/>
      <c r="EA374" s="359" t="str">
        <f t="shared" si="261"/>
        <v>339</v>
      </c>
      <c r="EB374" s="359">
        <v>339</v>
      </c>
      <c r="EC374" s="88"/>
      <c r="ED374" s="88"/>
      <c r="EE374" s="88"/>
      <c r="EF374" s="186" t="s">
        <v>3849</v>
      </c>
      <c r="EG374" s="186" t="s">
        <v>3728</v>
      </c>
      <c r="EH374" s="186" t="s">
        <v>5060</v>
      </c>
      <c r="EI374" s="186" t="s">
        <v>5222</v>
      </c>
      <c r="EJ374" s="186">
        <v>2</v>
      </c>
      <c r="EK374" s="186">
        <v>0</v>
      </c>
      <c r="EL374" s="186" t="s">
        <v>5062</v>
      </c>
      <c r="EM374" s="173">
        <v>25718</v>
      </c>
      <c r="EN374" s="173">
        <v>0</v>
      </c>
      <c r="EO374" s="173">
        <v>0</v>
      </c>
      <c r="EP374" s="950" t="s">
        <v>3811</v>
      </c>
      <c r="EQ374" s="201" t="s">
        <v>6086</v>
      </c>
      <c r="ER374" s="182" t="s">
        <v>6137</v>
      </c>
      <c r="ES374" s="201"/>
      <c r="ET374" s="108"/>
      <c r="EU374" s="182" t="str">
        <f t="shared" si="236"/>
        <v>Maren Beckmann GmbH, DE_173508009_sinv.pdf</v>
      </c>
      <c r="EV374" s="44"/>
      <c r="EW374" s="44"/>
      <c r="EX374" s="44"/>
      <c r="EY374" s="44"/>
      <c r="EZ374" s="44"/>
      <c r="FA374" s="44"/>
      <c r="FB374" s="44"/>
      <c r="FC374" s="44"/>
      <c r="FD374" s="44"/>
      <c r="FE374" s="44"/>
      <c r="FF374" s="44"/>
      <c r="FG374" s="44"/>
      <c r="FH374" s="44"/>
      <c r="FI374" s="44"/>
      <c r="FJ374" s="44"/>
      <c r="FK374" s="44"/>
      <c r="FL374" s="44"/>
      <c r="FM374" s="44"/>
      <c r="FN374" s="44"/>
      <c r="FO374" s="44"/>
      <c r="FP374" s="44"/>
    </row>
    <row r="375" spans="1:172" ht="76.5">
      <c r="A375" s="1000" t="s">
        <v>4392</v>
      </c>
      <c r="B375" s="696" t="s">
        <v>4599</v>
      </c>
      <c r="C375" s="655" t="s">
        <v>42</v>
      </c>
      <c r="D375" s="174" t="s">
        <v>4389</v>
      </c>
      <c r="E375" s="176" t="s">
        <v>4392</v>
      </c>
      <c r="F375" s="438"/>
      <c r="G375" s="202"/>
      <c r="H375" s="202"/>
      <c r="I375" s="202" t="s">
        <v>4395</v>
      </c>
      <c r="J375" s="172" t="s">
        <v>4409</v>
      </c>
      <c r="K375" s="173" t="s">
        <v>4382</v>
      </c>
      <c r="L375" s="586" t="s">
        <v>4383</v>
      </c>
      <c r="M375" s="566"/>
      <c r="N375" s="844"/>
      <c r="O375" s="192"/>
      <c r="P375" s="547">
        <v>4</v>
      </c>
      <c r="Q375" s="539">
        <v>500</v>
      </c>
      <c r="R375" s="540">
        <v>0</v>
      </c>
      <c r="S375" s="338"/>
      <c r="T375" s="54"/>
      <c r="U375" s="54"/>
      <c r="V375" s="338">
        <v>500</v>
      </c>
      <c r="W375" s="338">
        <v>500</v>
      </c>
      <c r="X375" s="919">
        <v>0.625</v>
      </c>
      <c r="Y375" s="338">
        <v>2.5</v>
      </c>
      <c r="Z375" s="54"/>
      <c r="AA375" s="54"/>
      <c r="AB375" s="188" t="s">
        <v>4399</v>
      </c>
      <c r="AC375" s="13" t="s">
        <v>7377</v>
      </c>
      <c r="AD375" s="813" t="s">
        <v>5689</v>
      </c>
      <c r="AE375" s="723">
        <v>43082</v>
      </c>
      <c r="AG375" s="419"/>
      <c r="AH375" s="61" t="s">
        <v>192</v>
      </c>
      <c r="AI375" s="63" t="s">
        <v>5763</v>
      </c>
      <c r="AJ375" s="63" t="str">
        <f t="shared" si="245"/>
        <v>NO</v>
      </c>
      <c r="AK375" s="64" t="str">
        <f>VLOOKUP(X375,aux!$G$1:$I$22,2,FALSE)</f>
        <v>zero point two six five</v>
      </c>
      <c r="AL375" s="64" t="str">
        <f>VLOOKUP(X375,aux!$G$1:$J$22,4,FALSE)</f>
        <v>null komma sechs zwei fünf</v>
      </c>
      <c r="AM375" s="214">
        <f t="shared" si="218"/>
        <v>62.5</v>
      </c>
      <c r="AN375" s="214" t="str">
        <f>IF(INT(AM375)=AM375,EnglishNumber(AM375), _xlfn.CONCAT(EnglishNumber(INT(AM375)), " point ", EnglishNumber(ROUND(INT((AM375 - INT(AM375)) * 10),  0)), " ", EnglishNumber(ROUND((AM375 - INT(AM375))*100 - (INT((AM375-INT(AM375))*10)*10), 0))))</f>
        <v>sixty-two point five zero</v>
      </c>
      <c r="AO375" s="214" t="str">
        <f>IF(INT(AM375)=AM375,FctZahl_In_Worten(AM375), _xlfn.CONCAT(FctZahl_In_Worten(INT(AM375)), " komma ", FctZahl_In_Worten(ROUND(INT((AM375 - INT(AM375)) * 10),  0)), " ", FctZahl_In_Worten(ROUND((AM375 - INT(AM375))*100 - (INT((AM375-INT(AM375))*10)*10), 0))))</f>
        <v>zweiundsechzig komma fünf null</v>
      </c>
      <c r="AP375" s="64" t="str">
        <f>EnglishNumber(Q375)</f>
        <v>five hundred</v>
      </c>
      <c r="AQ375" s="64" t="str">
        <f>FctZahl_In_Worten(Q375)</f>
        <v>fünfhundert</v>
      </c>
      <c r="AR375" s="64" t="str">
        <f>FctZahl_In_Worten(R375)</f>
        <v>null</v>
      </c>
      <c r="AS375" s="64" t="str">
        <f>EnglishNumber(V375)</f>
        <v>five hundred</v>
      </c>
      <c r="AT375" s="64" t="str">
        <f>EnglishNumber(W375)</f>
        <v>five hundred</v>
      </c>
      <c r="AU375" s="64" t="str">
        <f t="shared" si="219"/>
        <v/>
      </c>
      <c r="AV375" s="49" t="str">
        <f t="shared" si="258"/>
        <v/>
      </c>
      <c r="AW375" s="65" t="str">
        <f t="shared" si="220"/>
        <v>ES_48394501V_CPA_EN</v>
      </c>
      <c r="AX375" s="65" t="str">
        <f t="shared" si="221"/>
        <v>ES_48394501V_DoT_EN</v>
      </c>
      <c r="AY375" s="65" t="str">
        <f t="shared" si="222"/>
        <v>ES_48394501V_Dis_EN</v>
      </c>
      <c r="AZ375" s="65" t="str">
        <f t="shared" si="223"/>
        <v>ES_48394501V_CPA_DE</v>
      </c>
      <c r="BA375" s="65" t="str">
        <f t="shared" si="224"/>
        <v>ES_48394501V_DoT_DE</v>
      </c>
      <c r="BB375" s="65" t="str">
        <f t="shared" si="225"/>
        <v>ES_48394501V_CPA_ES</v>
      </c>
      <c r="BC375" s="215" t="str">
        <f t="shared" si="226"/>
        <v>ES_48394501V_DoT_ES</v>
      </c>
      <c r="BD375" s="65" t="str">
        <f t="shared" si="227"/>
        <v>MARIA CARMEN MARTINEZ BERBEL</v>
      </c>
      <c r="BE375" s="64" t="str">
        <f>VLOOKUP(C375,aux!$A$1:$B$260,2,FALSE)</f>
        <v>Spain</v>
      </c>
      <c r="BF375" s="64" t="str">
        <f>VLOOKUP(C375,aux!$A$1:$C$260,3,FALSE)</f>
        <v>Spanien</v>
      </c>
      <c r="BG375" s="66" t="str">
        <f t="shared" si="228"/>
        <v/>
      </c>
      <c r="BH375" s="66" t="str">
        <f t="shared" si="247"/>
        <v/>
      </c>
      <c r="BI375" s="119">
        <f t="shared" si="259"/>
        <v>0</v>
      </c>
      <c r="BJ375" s="119" t="str">
        <f t="shared" si="254"/>
        <v/>
      </c>
      <c r="BK375" s="119" t="str">
        <f t="shared" si="255"/>
        <v>and its</v>
      </c>
      <c r="BL375" s="66" t="str">
        <f t="shared" si="256"/>
        <v/>
      </c>
      <c r="BM375" s="66" t="str">
        <f t="shared" si="257"/>
        <v>und</v>
      </c>
      <c r="BN375" s="66" t="str">
        <f t="shared" si="260"/>
        <v/>
      </c>
      <c r="BO375" s="66" t="str">
        <f t="shared" si="239"/>
        <v>y su</v>
      </c>
      <c r="BP375" s="216" t="str">
        <f>VLOOKUP(X375,aux!$G$1:$I$22,3,FALSE)</f>
        <v>cero coma seis dos cinco</v>
      </c>
      <c r="BQ375" s="66" t="str">
        <f t="shared" si="249"/>
        <v>Por</v>
      </c>
      <c r="BR375" s="66" t="str">
        <f>VLOOKUP(C375,aux!$D$1:$E$307,2,FALSE)</f>
        <v>España</v>
      </c>
      <c r="BS375" s="66" t="str">
        <f t="shared" si="250"/>
        <v>Quinientos</v>
      </c>
      <c r="BT375" s="66" t="str">
        <f t="shared" si="251"/>
        <v>Quinientos</v>
      </c>
      <c r="BU375" s="66" t="str">
        <f t="shared" si="252"/>
        <v>Quinientos</v>
      </c>
      <c r="BV375" s="137" t="s">
        <v>2233</v>
      </c>
      <c r="BW375" s="51" t="s">
        <v>2233</v>
      </c>
      <c r="BX375" s="315" t="s">
        <v>4414</v>
      </c>
      <c r="BY375" s="148">
        <v>800287954232</v>
      </c>
      <c r="BZ375" s="315">
        <v>43062</v>
      </c>
      <c r="CA375" s="1112" t="s">
        <v>2233</v>
      </c>
      <c r="CB375" s="805">
        <v>43059</v>
      </c>
      <c r="CC375" s="805">
        <v>43059</v>
      </c>
      <c r="CD375" s="806" t="s">
        <v>2233</v>
      </c>
      <c r="CE375" s="805">
        <v>43060</v>
      </c>
      <c r="CF375" s="806" t="s">
        <v>2233</v>
      </c>
      <c r="CG375" s="805">
        <v>43076</v>
      </c>
      <c r="CH375" s="497"/>
      <c r="CI375" s="155"/>
      <c r="CJ375" s="54"/>
      <c r="CK375" s="54"/>
      <c r="CL375" s="102" t="str">
        <f t="shared" si="229"/>
        <v>MARIA CARMEN MARTINEZ BERBEL_ ES_48394501V_DOT_EN_2sig</v>
      </c>
      <c r="CM375" s="102" t="str">
        <f t="shared" si="230"/>
        <v>MARIA CARMEN MARTINEZ BERBEL_ES_48394501V_CPA_EN_2sig</v>
      </c>
      <c r="CN375" s="102" t="str">
        <f t="shared" si="231"/>
        <v>MARIA CARMEN MARTINEZ BERBEL_ ES_48394501V_DOT_EN_2sig_stamped</v>
      </c>
      <c r="CO375" s="102" t="str">
        <f t="shared" si="232"/>
        <v>MARIA CARMEN MARTINEZ BERBEL_ES_48394501V_DOT_EN_o</v>
      </c>
      <c r="CP375" s="102" t="str">
        <f t="shared" si="233"/>
        <v>MARIA CARMEN MARTINEZ BERBEL_ES_48394501V_DOT_EN_o_stamped</v>
      </c>
      <c r="CQ375" s="102" t="str">
        <f t="shared" si="234"/>
        <v>MARIA CARMEN MARTINEZ BERBEL_ES_48394501V_powers</v>
      </c>
      <c r="CR375" s="54"/>
      <c r="CS375" s="54"/>
      <c r="CT375" s="54"/>
      <c r="CU375" s="148">
        <f t="shared" si="217"/>
        <v>1</v>
      </c>
      <c r="CV375" s="54"/>
      <c r="CW375" s="54"/>
      <c r="CX375" s="124"/>
      <c r="CY375" s="160"/>
      <c r="CZ375" s="160"/>
      <c r="DA375" s="321"/>
      <c r="DB375" s="321"/>
      <c r="DC375" s="160"/>
      <c r="DD375" s="160"/>
      <c r="DE375" s="321"/>
      <c r="DF375" s="321"/>
      <c r="DG375" s="54"/>
      <c r="DH375" s="54"/>
      <c r="DI375" s="54"/>
      <c r="DJ375" s="321"/>
      <c r="DK375" s="321"/>
      <c r="DL375" s="54"/>
      <c r="DM375" s="321"/>
      <c r="DN375" s="160"/>
      <c r="DO375" s="321"/>
      <c r="DP375" s="963"/>
      <c r="DQ375" s="902"/>
      <c r="DR375" s="503"/>
      <c r="DS375" s="521"/>
      <c r="DT375" s="88"/>
      <c r="DU375" s="168"/>
      <c r="DV375" s="168"/>
      <c r="DW375" s="168"/>
      <c r="DX375" s="168"/>
      <c r="DY375" s="168"/>
      <c r="DZ375" s="168"/>
      <c r="EA375" s="359" t="str">
        <f t="shared" si="261"/>
        <v>340</v>
      </c>
      <c r="EB375" s="359">
        <v>340</v>
      </c>
      <c r="EC375" s="88"/>
      <c r="ED375" s="88"/>
      <c r="EE375" s="88"/>
      <c r="EF375" s="186"/>
      <c r="EG375" s="186"/>
      <c r="EH375" s="186"/>
      <c r="EI375" s="186"/>
      <c r="EJ375" s="186"/>
      <c r="EK375" s="186"/>
      <c r="EL375" s="186"/>
      <c r="EM375" s="173"/>
      <c r="EN375" s="186"/>
      <c r="EO375" s="186"/>
      <c r="EP375" s="724"/>
      <c r="EQ375" s="382" t="s">
        <v>6100</v>
      </c>
      <c r="ER375" s="382" t="s">
        <v>6100</v>
      </c>
      <c r="ES375" s="176"/>
      <c r="ET375" s="182"/>
      <c r="EU375" s="182" t="str">
        <f t="shared" si="236"/>
        <v>MARIA CARMEN MARTINEZ BERBEL, ES_48394501V_sinv.pdf</v>
      </c>
    </row>
    <row r="376" spans="1:172" ht="102">
      <c r="A376" s="1035" t="s">
        <v>3729</v>
      </c>
      <c r="B376" s="694" t="s">
        <v>4832</v>
      </c>
      <c r="C376" s="423" t="s">
        <v>898</v>
      </c>
      <c r="D376" s="201" t="s">
        <v>3755</v>
      </c>
      <c r="E376" s="190" t="s">
        <v>3781</v>
      </c>
      <c r="F376" s="258" t="s">
        <v>3901</v>
      </c>
      <c r="G376" s="258"/>
      <c r="H376" s="258"/>
      <c r="I376" s="258"/>
      <c r="J376" s="190" t="s">
        <v>3871</v>
      </c>
      <c r="K376" s="190" t="s">
        <v>7152</v>
      </c>
      <c r="L376" s="571" t="s">
        <v>3840</v>
      </c>
      <c r="M376" s="181" t="s">
        <v>3841</v>
      </c>
      <c r="N376" s="847"/>
      <c r="O376" s="190"/>
      <c r="P376" s="518">
        <v>26</v>
      </c>
      <c r="Q376" s="539">
        <v>100</v>
      </c>
      <c r="R376" s="540">
        <v>5000</v>
      </c>
      <c r="S376" s="341"/>
      <c r="T376" s="54"/>
      <c r="U376" s="54"/>
      <c r="V376" s="338">
        <v>0</v>
      </c>
      <c r="W376" s="338">
        <v>0</v>
      </c>
      <c r="X376" s="919">
        <v>0.72</v>
      </c>
      <c r="Y376" s="425">
        <v>2.5</v>
      </c>
      <c r="Z376" s="54"/>
      <c r="AA376" s="54"/>
      <c r="AB376" s="188" t="s">
        <v>4402</v>
      </c>
      <c r="AC376" s="13" t="s">
        <v>898</v>
      </c>
      <c r="AD376" s="811" t="s">
        <v>5691</v>
      </c>
      <c r="AE376" s="723">
        <v>43082</v>
      </c>
      <c r="AG376" s="419"/>
      <c r="AH376" s="61" t="s">
        <v>3363</v>
      </c>
      <c r="AI376" s="63" t="s">
        <v>5763</v>
      </c>
      <c r="AJ376" s="63" t="str">
        <f t="shared" si="245"/>
        <v>NO</v>
      </c>
      <c r="AK376" s="64" t="str">
        <f>VLOOKUP(X376,aux!$G$1:$I$22,2,FALSE)</f>
        <v>zero point seven two</v>
      </c>
      <c r="AL376" s="64" t="str">
        <f>VLOOKUP(X376,aux!$G$1:$J$22,4,FALSE)</f>
        <v>null komma sieben zwei</v>
      </c>
      <c r="AM376" s="214">
        <f t="shared" si="218"/>
        <v>72</v>
      </c>
      <c r="AN376" s="214" t="str">
        <f>IF(INT(AM376)=AM376,EnglishNumber(AM376), _xlfn.CONCAT(EnglishNumber(INT(AM376)), " point ", EnglishNumber(ROUND(INT((AM376 - INT(AM376)) * 10),  0)), " ", EnglishNumber(ROUND((AM376 - INT(AM376))*100 - (INT((AM376-INT(AM376))*10)*10), 0))))</f>
        <v>seventy-two</v>
      </c>
      <c r="AO376" s="214" t="str">
        <f>IF(INT(AM376)=AM376,FctZahl_In_Worten(AM376), _xlfn.CONCAT(FctZahl_In_Worten(INT(AM376)), " komma ", FctZahl_In_Worten(ROUND(INT((AM376 - INT(AM376)) * 10),  0)), " ", FctZahl_In_Worten(ROUND((AM376 - INT(AM376))*100 - (INT((AM376-INT(AM376))*10)*10), 0))))</f>
        <v>zweiundsiebzig</v>
      </c>
      <c r="AP376" s="64" t="str">
        <f>EnglishNumber(Q376)</f>
        <v>one hundred</v>
      </c>
      <c r="AQ376" s="64" t="str">
        <f>FctZahl_In_Worten(Q376)</f>
        <v>einhundert</v>
      </c>
      <c r="AR376" s="64" t="str">
        <f>FctZahl_In_Worten(R376)</f>
        <v>fünftausend</v>
      </c>
      <c r="AS376" s="64" t="str">
        <f>EnglishNumber(V376)</f>
        <v>zero</v>
      </c>
      <c r="AT376" s="64" t="str">
        <f>EnglishNumber(W376)</f>
        <v>zero</v>
      </c>
      <c r="AU376" s="64" t="str">
        <f t="shared" si="219"/>
        <v>For</v>
      </c>
      <c r="AV376" s="49" t="str">
        <f t="shared" si="258"/>
        <v>Kai-Uwe Matthies, Geschäftsführer der Komplementärin Uwe Matthies Gesellschaft mit beschränkter Haftung</v>
      </c>
      <c r="AW376" s="65" t="str">
        <f t="shared" si="220"/>
        <v>DE_811232848_CPA_EN</v>
      </c>
      <c r="AX376" s="65" t="str">
        <f t="shared" si="221"/>
        <v>DE_811232848_DoT_EN</v>
      </c>
      <c r="AY376" s="65" t="str">
        <f t="shared" si="222"/>
        <v>DE_811232848_Dis_EN</v>
      </c>
      <c r="AZ376" s="65" t="str">
        <f t="shared" si="223"/>
        <v>DE_811232848_CPA_DE</v>
      </c>
      <c r="BA376" s="65" t="str">
        <f t="shared" si="224"/>
        <v>DE_811232848_DoT_DE</v>
      </c>
      <c r="BB376" s="65" t="str">
        <f t="shared" si="225"/>
        <v>DE_811232848_CPA_ES</v>
      </c>
      <c r="BC376" s="215" t="str">
        <f t="shared" si="226"/>
        <v>DE_811232848_DoT_ES</v>
      </c>
      <c r="BD376" s="65" t="str">
        <f t="shared" si="227"/>
        <v>Matthies &amp; Söhne GmbH &amp; CoKG Verpachtungen</v>
      </c>
      <c r="BE376" s="64" t="str">
        <f>VLOOKUP(C376,aux!$A$1:$B$260,2,FALSE)</f>
        <v>Germany</v>
      </c>
      <c r="BF376" s="64" t="str">
        <f>VLOOKUP(C376,aux!$A$1:$C$260,3,FALSE)</f>
        <v>Deutschland</v>
      </c>
      <c r="BG376" s="66" t="str">
        <f t="shared" si="228"/>
        <v>represented by  Kai-Uwe Matthies, Geschäftsführer der Komplementärin Uwe Matthies Gesellschaft mit beschränkter Haftung</v>
      </c>
      <c r="BH376" s="66" t="str">
        <f t="shared" si="247"/>
        <v>representado por Kai-Uwe Matthies, Geschäftsführer der Komplementärin Uwe Matthies Gesellschaft mit beschränkter Haftung</v>
      </c>
      <c r="BI376" s="119">
        <f t="shared" si="259"/>
        <v>1</v>
      </c>
      <c r="BJ376" s="119" t="str">
        <f t="shared" si="254"/>
        <v/>
      </c>
      <c r="BK376" s="119" t="str">
        <f t="shared" si="255"/>
        <v/>
      </c>
      <c r="BL376" s="66" t="str">
        <f t="shared" si="256"/>
        <v/>
      </c>
      <c r="BM376" s="66" t="str">
        <f t="shared" si="257"/>
        <v/>
      </c>
      <c r="BN376" s="66" t="str">
        <f t="shared" si="260"/>
        <v/>
      </c>
      <c r="BO376" s="66" t="str">
        <f t="shared" si="239"/>
        <v/>
      </c>
      <c r="BP376" s="216" t="str">
        <f>VLOOKUP(X376,aux!$G$1:$I$22,3,FALSE)</f>
        <v>cero coma siete dos</v>
      </c>
      <c r="BQ376" s="66" t="str">
        <f t="shared" si="249"/>
        <v>Por</v>
      </c>
      <c r="BR376" s="66" t="str">
        <f>VLOOKUP(C376,aux!$D$1:$E$307,2,FALSE)</f>
        <v>Alemania</v>
      </c>
      <c r="BS376" s="66" t="str">
        <f t="shared" si="250"/>
        <v>Ciento</v>
      </c>
      <c r="BT376" s="66" t="str">
        <f t="shared" si="251"/>
        <v>Cero</v>
      </c>
      <c r="BU376" s="66" t="str">
        <f t="shared" si="252"/>
        <v>Cero</v>
      </c>
      <c r="BV376" s="137"/>
      <c r="BW376" s="51"/>
      <c r="BX376" s="315"/>
      <c r="BY376" s="148"/>
      <c r="BZ376" s="315"/>
      <c r="CA376" s="1112"/>
      <c r="CB376" s="805">
        <v>43059</v>
      </c>
      <c r="CC376" s="805">
        <v>43062</v>
      </c>
      <c r="CD376" s="434"/>
      <c r="CE376" s="805">
        <v>43062</v>
      </c>
      <c r="CF376" s="434"/>
      <c r="CG376" s="805">
        <v>43076</v>
      </c>
      <c r="CH376" s="497"/>
      <c r="CI376" s="155"/>
      <c r="CJ376" s="54"/>
      <c r="CK376" s="54"/>
      <c r="CL376" s="102" t="str">
        <f t="shared" si="229"/>
        <v>Matthies &amp; Söhne GmbH &amp; CoKG Verpachtungen_ DE_811232848_DOT_DE_2sig</v>
      </c>
      <c r="CM376" s="102" t="str">
        <f t="shared" si="230"/>
        <v>Matthies &amp; Söhne GmbH &amp; CoKG Verpachtungen_DE_811232848_CPA_DE_2sig</v>
      </c>
      <c r="CN376" s="102" t="str">
        <f t="shared" si="231"/>
        <v>Matthies &amp; Söhne GmbH &amp; CoKG Verpachtungen_ DE_811232848_DOT_DE_2sig_stamped</v>
      </c>
      <c r="CO376" s="102" t="str">
        <f t="shared" si="232"/>
        <v>Matthies &amp; Söhne GmbH &amp; CoKG Verpachtungen_DE_811232848_DOT_DE_o</v>
      </c>
      <c r="CP376" s="102" t="str">
        <f t="shared" si="233"/>
        <v>Matthies &amp; Söhne GmbH &amp; CoKG Verpachtungen_DE_811232848_DOT_DE_o_stamped</v>
      </c>
      <c r="CQ376" s="102" t="str">
        <f t="shared" si="234"/>
        <v>Matthies &amp; Söhne GmbH &amp; CoKG Verpachtungen_DE_811232848_powers</v>
      </c>
      <c r="CR376" s="54"/>
      <c r="CS376" s="54"/>
      <c r="CT376" s="54"/>
      <c r="CU376" s="148">
        <f t="shared" si="217"/>
        <v>0</v>
      </c>
      <c r="CV376" s="54"/>
      <c r="CW376" s="54"/>
      <c r="CX376" s="124"/>
      <c r="CY376" s="160"/>
      <c r="CZ376" s="160"/>
      <c r="DA376" s="321"/>
      <c r="DB376" s="321"/>
      <c r="DC376" s="160"/>
      <c r="DD376" s="160"/>
      <c r="DE376" s="321"/>
      <c r="DF376" s="321"/>
      <c r="DG376" s="54"/>
      <c r="DH376" s="54"/>
      <c r="DI376" s="54"/>
      <c r="DJ376" s="321"/>
      <c r="DK376" s="321"/>
      <c r="DL376" s="54"/>
      <c r="DM376" s="321"/>
      <c r="DN376" s="160"/>
      <c r="DO376" s="321"/>
      <c r="DP376" s="963"/>
      <c r="DQ376" s="902"/>
      <c r="DR376" s="503"/>
      <c r="DS376" s="521"/>
      <c r="DT376" s="88"/>
      <c r="DU376" s="168"/>
      <c r="DV376" s="168"/>
      <c r="DW376" s="168"/>
      <c r="DX376" s="168"/>
      <c r="DY376" s="168"/>
      <c r="DZ376" s="168"/>
      <c r="EA376" s="359" t="str">
        <f t="shared" si="261"/>
        <v>341</v>
      </c>
      <c r="EB376" s="359">
        <v>341</v>
      </c>
      <c r="EC376" s="88"/>
      <c r="ED376" s="88"/>
      <c r="EE376" s="88"/>
      <c r="EF376" s="186" t="s">
        <v>3849</v>
      </c>
      <c r="EG376" s="186" t="s">
        <v>3729</v>
      </c>
      <c r="EH376" s="186" t="s">
        <v>5190</v>
      </c>
      <c r="EI376" s="186" t="s">
        <v>5191</v>
      </c>
      <c r="EJ376" s="186" t="s">
        <v>5192</v>
      </c>
      <c r="EK376" s="186">
        <v>0</v>
      </c>
      <c r="EL376" s="186" t="s">
        <v>5193</v>
      </c>
      <c r="EM376" s="173">
        <v>38118</v>
      </c>
      <c r="EN376" s="173">
        <v>0</v>
      </c>
      <c r="EO376" s="173">
        <v>0</v>
      </c>
      <c r="EP376" s="950" t="s">
        <v>3812</v>
      </c>
      <c r="EQ376" s="413" t="s">
        <v>6095</v>
      </c>
      <c r="ER376" s="413" t="s">
        <v>6114</v>
      </c>
      <c r="ES376" s="413"/>
      <c r="ET376" s="167"/>
      <c r="EU376" s="182" t="str">
        <f t="shared" si="236"/>
        <v>Matthies &amp; Söhne GmbH &amp; Co.KG Verpachtungen, DE_811232848_sinv.pdf</v>
      </c>
    </row>
    <row r="377" spans="1:172" ht="76.5">
      <c r="A377" s="1006" t="s">
        <v>4393</v>
      </c>
      <c r="B377" s="696" t="s">
        <v>4600</v>
      </c>
      <c r="C377" s="655" t="s">
        <v>42</v>
      </c>
      <c r="D377" s="202" t="s">
        <v>4394</v>
      </c>
      <c r="E377" s="176" t="s">
        <v>4393</v>
      </c>
      <c r="F377" s="202"/>
      <c r="G377" s="202"/>
      <c r="H377" s="202"/>
      <c r="I377" s="202" t="s">
        <v>4395</v>
      </c>
      <c r="J377" s="172" t="s">
        <v>4409</v>
      </c>
      <c r="K377" s="173" t="s">
        <v>4382</v>
      </c>
      <c r="L377" s="586" t="s">
        <v>4383</v>
      </c>
      <c r="M377" s="566"/>
      <c r="N377" s="844"/>
      <c r="O377" s="192"/>
      <c r="P377" s="547">
        <v>7</v>
      </c>
      <c r="Q377" s="539">
        <v>500</v>
      </c>
      <c r="R377" s="540">
        <v>0</v>
      </c>
      <c r="S377" s="338"/>
      <c r="T377" s="54"/>
      <c r="U377" s="54"/>
      <c r="V377" s="338">
        <v>500</v>
      </c>
      <c r="W377" s="338">
        <v>500</v>
      </c>
      <c r="X377" s="919">
        <v>0.625</v>
      </c>
      <c r="Y377" s="338">
        <v>2.5</v>
      </c>
      <c r="Z377" s="54"/>
      <c r="AA377" s="54"/>
      <c r="AB377" s="188" t="s">
        <v>4399</v>
      </c>
      <c r="AC377" s="13" t="s">
        <v>7377</v>
      </c>
      <c r="AD377" s="813" t="s">
        <v>5689</v>
      </c>
      <c r="AE377" s="723">
        <v>43082</v>
      </c>
      <c r="AG377" s="419"/>
      <c r="AH377" s="61" t="s">
        <v>192</v>
      </c>
      <c r="AI377" s="63" t="s">
        <v>5763</v>
      </c>
      <c r="AJ377" s="63" t="str">
        <f t="shared" si="245"/>
        <v>NO</v>
      </c>
      <c r="AK377" s="64" t="str">
        <f>VLOOKUP(X377,aux!$G$1:$I$22,2,FALSE)</f>
        <v>zero point two six five</v>
      </c>
      <c r="AL377" s="64" t="str">
        <f>VLOOKUP(X377,aux!$G$1:$J$22,4,FALSE)</f>
        <v>null komma sechs zwei fünf</v>
      </c>
      <c r="AM377" s="214">
        <f t="shared" si="218"/>
        <v>62.5</v>
      </c>
      <c r="AN377" s="214" t="str">
        <f>IF(INT(AM377)=AM377,EnglishNumber(AM377), _xlfn.CONCAT(EnglishNumber(INT(AM377)), " point ", EnglishNumber(ROUND(INT((AM377 - INT(AM377)) * 10),  0)), " ", EnglishNumber(ROUND((AM377 - INT(AM377))*100 - (INT((AM377-INT(AM377))*10)*10), 0))))</f>
        <v>sixty-two point five zero</v>
      </c>
      <c r="AO377" s="214" t="str">
        <f>IF(INT(AM377)=AM377,FctZahl_In_Worten(AM377), _xlfn.CONCAT(FctZahl_In_Worten(INT(AM377)), " komma ", FctZahl_In_Worten(ROUND(INT((AM377 - INT(AM377)) * 10),  0)), " ", FctZahl_In_Worten(ROUND((AM377 - INT(AM377))*100 - (INT((AM377-INT(AM377))*10)*10), 0))))</f>
        <v>zweiundsechzig komma fünf null</v>
      </c>
      <c r="AP377" s="64" t="str">
        <f>EnglishNumber(Q377)</f>
        <v>five hundred</v>
      </c>
      <c r="AQ377" s="64" t="str">
        <f>FctZahl_In_Worten(Q377)</f>
        <v>fünfhundert</v>
      </c>
      <c r="AR377" s="64" t="str">
        <f>FctZahl_In_Worten(R377)</f>
        <v>null</v>
      </c>
      <c r="AS377" s="64" t="str">
        <f>EnglishNumber(V377)</f>
        <v>five hundred</v>
      </c>
      <c r="AT377" s="64" t="str">
        <f>EnglishNumber(W377)</f>
        <v>five hundred</v>
      </c>
      <c r="AU377" s="64" t="str">
        <f t="shared" si="219"/>
        <v/>
      </c>
      <c r="AV377" s="49" t="str">
        <f t="shared" si="258"/>
        <v/>
      </c>
      <c r="AW377" s="65" t="str">
        <f t="shared" si="220"/>
        <v>ES_52810884D_CPA_EN</v>
      </c>
      <c r="AX377" s="65" t="str">
        <f t="shared" si="221"/>
        <v>ES_52810884D_DoT_EN</v>
      </c>
      <c r="AY377" s="65" t="str">
        <f t="shared" si="222"/>
        <v>ES_52810884D_Dis_EN</v>
      </c>
      <c r="AZ377" s="65" t="str">
        <f t="shared" si="223"/>
        <v>ES_52810884D_CPA_DE</v>
      </c>
      <c r="BA377" s="65" t="str">
        <f t="shared" si="224"/>
        <v>ES_52810884D_DoT_DE</v>
      </c>
      <c r="BB377" s="65" t="str">
        <f t="shared" si="225"/>
        <v>ES_52810884D_CPA_ES</v>
      </c>
      <c r="BC377" s="215" t="str">
        <f t="shared" si="226"/>
        <v>ES_52810884D_DoT_ES</v>
      </c>
      <c r="BD377" s="65" t="str">
        <f t="shared" si="227"/>
        <v>MIGUEL NAVARRO GIMÉNEZ</v>
      </c>
      <c r="BE377" s="64" t="str">
        <f>VLOOKUP(C377,aux!$A$1:$B$260,2,FALSE)</f>
        <v>Spain</v>
      </c>
      <c r="BF377" s="64" t="str">
        <f>VLOOKUP(C377,aux!$A$1:$C$260,3,FALSE)</f>
        <v>Spanien</v>
      </c>
      <c r="BG377" s="66" t="str">
        <f t="shared" si="228"/>
        <v/>
      </c>
      <c r="BH377" s="66" t="str">
        <f t="shared" si="247"/>
        <v/>
      </c>
      <c r="BI377" s="119">
        <f t="shared" si="259"/>
        <v>0</v>
      </c>
      <c r="BJ377" s="119" t="str">
        <f t="shared" si="254"/>
        <v/>
      </c>
      <c r="BK377" s="119" t="str">
        <f t="shared" si="255"/>
        <v>and its</v>
      </c>
      <c r="BL377" s="66" t="str">
        <f t="shared" si="256"/>
        <v/>
      </c>
      <c r="BM377" s="66" t="str">
        <f t="shared" si="257"/>
        <v>und</v>
      </c>
      <c r="BN377" s="66" t="str">
        <f t="shared" si="260"/>
        <v/>
      </c>
      <c r="BO377" s="66" t="str">
        <f t="shared" si="239"/>
        <v>y su</v>
      </c>
      <c r="BP377" s="216" t="str">
        <f>VLOOKUP(X377,aux!$G$1:$I$22,3,FALSE)</f>
        <v>cero coma seis dos cinco</v>
      </c>
      <c r="BQ377" s="66" t="str">
        <f t="shared" si="249"/>
        <v>Por</v>
      </c>
      <c r="BR377" s="66" t="str">
        <f>VLOOKUP(C377,aux!$D$1:$E$307,2,FALSE)</f>
        <v>España</v>
      </c>
      <c r="BS377" s="66" t="str">
        <f t="shared" si="250"/>
        <v>Quinientos</v>
      </c>
      <c r="BT377" s="66" t="str">
        <f t="shared" si="251"/>
        <v>Quinientos</v>
      </c>
      <c r="BU377" s="66" t="str">
        <f t="shared" si="252"/>
        <v>Quinientos</v>
      </c>
      <c r="BV377" s="137" t="s">
        <v>2233</v>
      </c>
      <c r="BW377" s="51" t="s">
        <v>2233</v>
      </c>
      <c r="BX377" s="315" t="s">
        <v>4414</v>
      </c>
      <c r="BY377" s="148">
        <v>800287954232</v>
      </c>
      <c r="BZ377" s="315">
        <v>43062</v>
      </c>
      <c r="CA377" s="1112" t="s">
        <v>2233</v>
      </c>
      <c r="CB377" s="805">
        <v>43059</v>
      </c>
      <c r="CC377" s="805">
        <v>43059</v>
      </c>
      <c r="CD377" s="434" t="s">
        <v>2233</v>
      </c>
      <c r="CE377" s="805">
        <v>43060</v>
      </c>
      <c r="CF377" s="434" t="s">
        <v>2233</v>
      </c>
      <c r="CG377" s="805">
        <v>43076</v>
      </c>
      <c r="CH377" s="497"/>
      <c r="CI377" s="155"/>
      <c r="CJ377" s="54"/>
      <c r="CK377" s="54"/>
      <c r="CL377" s="102" t="str">
        <f t="shared" si="229"/>
        <v>MIGUEL NAVARRO GIMÉNEZ_ ES_52810884D_DOT_EN_2sig</v>
      </c>
      <c r="CM377" s="102" t="str">
        <f t="shared" si="230"/>
        <v>MIGUEL NAVARRO GIMÉNEZ_ES_52810884D_CPA_EN_2sig</v>
      </c>
      <c r="CN377" s="102" t="str">
        <f t="shared" si="231"/>
        <v>MIGUEL NAVARRO GIMÉNEZ_ ES_52810884D_DOT_EN_2sig_stamped</v>
      </c>
      <c r="CO377" s="102" t="str">
        <f t="shared" si="232"/>
        <v>MIGUEL NAVARRO GIMÉNEZ_ES_52810884D_DOT_EN_o</v>
      </c>
      <c r="CP377" s="102" t="str">
        <f t="shared" si="233"/>
        <v>MIGUEL NAVARRO GIMÉNEZ_ES_52810884D_DOT_EN_o_stamped</v>
      </c>
      <c r="CQ377" s="102" t="str">
        <f t="shared" si="234"/>
        <v>MIGUEL NAVARRO GIMÉNEZ_ES_52810884D_powers</v>
      </c>
      <c r="CR377" s="54"/>
      <c r="CS377" s="54"/>
      <c r="CT377" s="54"/>
      <c r="CU377" s="148">
        <f t="shared" si="217"/>
        <v>1</v>
      </c>
      <c r="CV377" s="54"/>
      <c r="CW377" s="54"/>
      <c r="CX377" s="124"/>
      <c r="CY377" s="160"/>
      <c r="CZ377" s="160"/>
      <c r="DA377" s="321"/>
      <c r="DB377" s="321"/>
      <c r="DC377" s="160"/>
      <c r="DD377" s="160"/>
      <c r="DE377" s="321"/>
      <c r="DF377" s="321"/>
      <c r="DG377" s="54"/>
      <c r="DH377" s="54"/>
      <c r="DI377" s="54"/>
      <c r="DJ377" s="321"/>
      <c r="DK377" s="321"/>
      <c r="DL377" s="54"/>
      <c r="DM377" s="321"/>
      <c r="DN377" s="160"/>
      <c r="DO377" s="321"/>
      <c r="DP377" s="963"/>
      <c r="DQ377" s="902"/>
      <c r="DR377" s="503"/>
      <c r="DS377" s="521"/>
      <c r="DT377" s="88"/>
      <c r="DU377" s="168"/>
      <c r="DV377" s="168"/>
      <c r="DW377" s="168"/>
      <c r="DX377" s="168"/>
      <c r="DY377" s="168"/>
      <c r="DZ377" s="168"/>
      <c r="EA377" s="359" t="str">
        <f t="shared" si="261"/>
        <v>342</v>
      </c>
      <c r="EB377" s="359">
        <v>342</v>
      </c>
      <c r="EC377" s="88"/>
      <c r="ED377" s="88"/>
      <c r="EE377" s="88"/>
      <c r="EF377" s="186"/>
      <c r="EG377" s="186"/>
      <c r="EH377" s="186"/>
      <c r="EI377" s="186"/>
      <c r="EJ377" s="186"/>
      <c r="EK377" s="186"/>
      <c r="EL377" s="186"/>
      <c r="EM377" s="173"/>
      <c r="EN377" s="186"/>
      <c r="EO377" s="186"/>
      <c r="EP377" s="445"/>
      <c r="EQ377" s="382" t="s">
        <v>6100</v>
      </c>
      <c r="ER377" s="382" t="s">
        <v>6100</v>
      </c>
      <c r="ES377" s="362"/>
      <c r="ET377" s="108"/>
      <c r="EU377" s="182" t="str">
        <f t="shared" si="236"/>
        <v>MIGUEL NAVARRO GIMÉNEZ, ES_52810884D_sinv.pdf</v>
      </c>
    </row>
    <row r="378" spans="1:172" ht="76.5">
      <c r="A378" s="1005" t="s">
        <v>4100</v>
      </c>
      <c r="B378" s="696" t="s">
        <v>4891</v>
      </c>
      <c r="C378" s="338" t="s">
        <v>898</v>
      </c>
      <c r="D378" s="182" t="s">
        <v>4101</v>
      </c>
      <c r="E378" s="186" t="s">
        <v>4102</v>
      </c>
      <c r="F378" s="182" t="s">
        <v>899</v>
      </c>
      <c r="G378" s="182"/>
      <c r="H378" s="182"/>
      <c r="I378" s="182"/>
      <c r="J378" s="191" t="s">
        <v>4232</v>
      </c>
      <c r="K378" s="182" t="s">
        <v>4103</v>
      </c>
      <c r="L378" s="571" t="s">
        <v>4104</v>
      </c>
      <c r="M378" s="199"/>
      <c r="N378" s="847"/>
      <c r="O378" s="191"/>
      <c r="P378" s="519">
        <v>6</v>
      </c>
      <c r="Q378" s="539">
        <v>100</v>
      </c>
      <c r="R378" s="540">
        <v>1200</v>
      </c>
      <c r="S378" s="338"/>
      <c r="T378" s="54"/>
      <c r="U378" s="54"/>
      <c r="V378" s="338">
        <v>0</v>
      </c>
      <c r="W378" s="338">
        <v>0</v>
      </c>
      <c r="X378" s="919">
        <v>0.72</v>
      </c>
      <c r="Y378" s="338">
        <v>0</v>
      </c>
      <c r="Z378" s="54"/>
      <c r="AA378" s="54"/>
      <c r="AB378" s="188" t="s">
        <v>4402</v>
      </c>
      <c r="AC378" s="13" t="s">
        <v>898</v>
      </c>
      <c r="AD378" s="811" t="s">
        <v>5691</v>
      </c>
      <c r="AE378" s="723">
        <v>43082</v>
      </c>
      <c r="AG378" s="419"/>
      <c r="AH378" s="927" t="s">
        <v>896</v>
      </c>
      <c r="AI378" s="63" t="s">
        <v>5763</v>
      </c>
      <c r="AJ378" s="63" t="str">
        <f t="shared" si="245"/>
        <v>NO</v>
      </c>
      <c r="AK378" s="64" t="str">
        <f>VLOOKUP(X378,aux!$G$1:$I$22,2,FALSE)</f>
        <v>zero point seven two</v>
      </c>
      <c r="AL378" s="64" t="str">
        <f>VLOOKUP(X378,aux!$G$1:$J$22,4,FALSE)</f>
        <v>null komma sieben zwei</v>
      </c>
      <c r="AM378" s="214">
        <f t="shared" si="218"/>
        <v>72</v>
      </c>
      <c r="AN378" s="214" t="str">
        <f>IF(INT(AM378)=AM378,EnglishNumber(AM378), _xlfn.CONCAT(EnglishNumber(INT(AM378)), " point ", EnglishNumber(ROUND(INT((AM378 - INT(AM378)) * 10),  0)), " ", EnglishNumber(ROUND((AM378 - INT(AM378))*100 - (INT((AM378-INT(AM378))*10)*10), 0))))</f>
        <v>seventy-two</v>
      </c>
      <c r="AO378" s="214" t="str">
        <f>IF(INT(AM378)=AM378,FctZahl_In_Worten(AM378), _xlfn.CONCAT(FctZahl_In_Worten(INT(AM378)), " komma ", FctZahl_In_Worten(ROUND(INT((AM378 - INT(AM378)) * 10),  0)), " ", FctZahl_In_Worten(ROUND((AM378 - INT(AM378))*100 - (INT((AM378-INT(AM378))*10)*10), 0))))</f>
        <v>zweiundsiebzig</v>
      </c>
      <c r="AP378" s="64" t="str">
        <f>EnglishNumber(Q378)</f>
        <v>one hundred</v>
      </c>
      <c r="AQ378" s="64" t="str">
        <f>FctZahl_In_Worten(Q378)</f>
        <v>einhundert</v>
      </c>
      <c r="AR378" s="64" t="str">
        <f>FctZahl_In_Worten(R378)</f>
        <v>eintausendzweihundert</v>
      </c>
      <c r="AS378" s="64" t="str">
        <f>EnglishNumber(V378)</f>
        <v>zero</v>
      </c>
      <c r="AT378" s="64" t="str">
        <f>EnglishNumber(W378)</f>
        <v>zero</v>
      </c>
      <c r="AU378" s="64" t="str">
        <f t="shared" si="219"/>
        <v>For</v>
      </c>
      <c r="AV378" s="49" t="str">
        <f t="shared" si="258"/>
        <v>Matthias Schäfer, Geschäftsführer</v>
      </c>
      <c r="AW378" s="65" t="str">
        <f t="shared" si="220"/>
        <v>DE_113866569_CPA_EN</v>
      </c>
      <c r="AX378" s="65" t="str">
        <f t="shared" si="221"/>
        <v>DE_113866569_DoT_EN</v>
      </c>
      <c r="AY378" s="65" t="str">
        <f t="shared" si="222"/>
        <v>DE_113866569_Dis_EN</v>
      </c>
      <c r="AZ378" s="65" t="str">
        <f t="shared" si="223"/>
        <v>DE_113866569_CPA_DE</v>
      </c>
      <c r="BA378" s="65" t="str">
        <f t="shared" si="224"/>
        <v>DE_113866569_DoT_DE</v>
      </c>
      <c r="BB378" s="65" t="str">
        <f t="shared" si="225"/>
        <v>DE_113866569_CPA_ES</v>
      </c>
      <c r="BC378" s="215" t="str">
        <f t="shared" si="226"/>
        <v>DE_113866569_DoT_ES</v>
      </c>
      <c r="BD378" s="65" t="str">
        <f t="shared" si="227"/>
        <v>MS-Holzfachmarkt GmbH</v>
      </c>
      <c r="BE378" s="64" t="str">
        <f>VLOOKUP(C378,aux!$A$1:$B$260,2,FALSE)</f>
        <v>Germany</v>
      </c>
      <c r="BF378" s="64" t="str">
        <f>VLOOKUP(C378,aux!$A$1:$C$260,3,FALSE)</f>
        <v>Deutschland</v>
      </c>
      <c r="BG378" s="66" t="str">
        <f t="shared" si="228"/>
        <v>represented by  Matthias Schäfer, Geschäftsführer</v>
      </c>
      <c r="BH378" s="66" t="str">
        <f t="shared" si="247"/>
        <v>representado por Matthias Schäfer, Geschäftsführer</v>
      </c>
      <c r="BI378" s="119">
        <f t="shared" si="259"/>
        <v>1</v>
      </c>
      <c r="BJ378" s="119" t="str">
        <f t="shared" si="254"/>
        <v/>
      </c>
      <c r="BK378" s="119" t="str">
        <f t="shared" si="255"/>
        <v/>
      </c>
      <c r="BL378" s="66" t="str">
        <f t="shared" si="256"/>
        <v/>
      </c>
      <c r="BM378" s="66" t="str">
        <f t="shared" si="257"/>
        <v/>
      </c>
      <c r="BN378" s="66" t="str">
        <f t="shared" si="260"/>
        <v/>
      </c>
      <c r="BO378" s="66" t="str">
        <f t="shared" si="239"/>
        <v/>
      </c>
      <c r="BP378" s="216" t="str">
        <f>VLOOKUP(X378,aux!$G$1:$I$22,3,FALSE)</f>
        <v>cero coma siete dos</v>
      </c>
      <c r="BQ378" s="66" t="str">
        <f t="shared" si="249"/>
        <v>Por</v>
      </c>
      <c r="BR378" s="66" t="str">
        <f>VLOOKUP(C378,aux!$D$1:$E$307,2,FALSE)</f>
        <v>Alemania</v>
      </c>
      <c r="BS378" s="66" t="str">
        <f t="shared" si="250"/>
        <v>Ciento</v>
      </c>
      <c r="BT378" s="66" t="str">
        <f t="shared" si="251"/>
        <v>Cero</v>
      </c>
      <c r="BU378" s="66" t="str">
        <f t="shared" si="252"/>
        <v>Cero</v>
      </c>
      <c r="BV378" s="137"/>
      <c r="BW378" s="51"/>
      <c r="BX378" s="315"/>
      <c r="BY378" s="148"/>
      <c r="BZ378" s="315"/>
      <c r="CA378" s="1112"/>
      <c r="CB378" s="805">
        <v>43059</v>
      </c>
      <c r="CC378" s="805">
        <v>43062</v>
      </c>
      <c r="CD378" s="806"/>
      <c r="CE378" s="805">
        <v>43063</v>
      </c>
      <c r="CF378" s="434"/>
      <c r="CG378" s="805">
        <v>43076</v>
      </c>
      <c r="CH378" s="497"/>
      <c r="CI378" s="155"/>
      <c r="CJ378" s="54"/>
      <c r="CK378" s="54"/>
      <c r="CL378" s="102" t="str">
        <f t="shared" si="229"/>
        <v>MS-Holzfachmarkt GmbH_ DE_113866569_DOT_DE_2sig</v>
      </c>
      <c r="CM378" s="102" t="str">
        <f t="shared" si="230"/>
        <v>MS-Holzfachmarkt GmbH_DE_113866569_CPA_DE_2sig</v>
      </c>
      <c r="CN378" s="102" t="str">
        <f t="shared" si="231"/>
        <v>MS-Holzfachmarkt GmbH_ DE_113866569_DOT_DE_2sig_stamped</v>
      </c>
      <c r="CO378" s="102" t="str">
        <f t="shared" si="232"/>
        <v>MS-Holzfachmarkt GmbH_DE_113866569_DOT_DE_o</v>
      </c>
      <c r="CP378" s="102" t="str">
        <f t="shared" si="233"/>
        <v>MS-Holzfachmarkt GmbH_DE_113866569_DOT_DE_o_stamped</v>
      </c>
      <c r="CQ378" s="102" t="str">
        <f t="shared" si="234"/>
        <v>MS-Holzfachmarkt GmbH_DE_113866569_powers</v>
      </c>
      <c r="CR378" s="54"/>
      <c r="CS378" s="54"/>
      <c r="CT378" s="54"/>
      <c r="CU378" s="148">
        <f t="shared" si="217"/>
        <v>1</v>
      </c>
      <c r="CV378" s="54"/>
      <c r="CW378" s="54"/>
      <c r="CX378" s="124"/>
      <c r="CY378" s="160"/>
      <c r="CZ378" s="160"/>
      <c r="DA378" s="321"/>
      <c r="DB378" s="321"/>
      <c r="DC378" s="160"/>
      <c r="DD378" s="160"/>
      <c r="DE378" s="321"/>
      <c r="DF378" s="321"/>
      <c r="DG378" s="54"/>
      <c r="DH378" s="54"/>
      <c r="DI378" s="54"/>
      <c r="DJ378" s="321"/>
      <c r="DK378" s="321"/>
      <c r="DL378" s="54"/>
      <c r="DM378" s="321"/>
      <c r="DN378" s="160"/>
      <c r="DO378" s="321"/>
      <c r="DP378" s="963"/>
      <c r="DQ378" s="902"/>
      <c r="DR378" s="503"/>
      <c r="DS378" s="521"/>
      <c r="DT378" s="88"/>
      <c r="DU378" s="168"/>
      <c r="DV378" s="168"/>
      <c r="DW378" s="168"/>
      <c r="DX378" s="168"/>
      <c r="DY378" s="168"/>
      <c r="DZ378" s="168"/>
      <c r="EA378" s="359" t="str">
        <f t="shared" si="261"/>
        <v>343</v>
      </c>
      <c r="EB378" s="359">
        <v>343</v>
      </c>
      <c r="EC378" s="88"/>
      <c r="ED378" s="88"/>
      <c r="EE378" s="88"/>
      <c r="EF378" s="186" t="s">
        <v>4264</v>
      </c>
      <c r="EG378" s="186" t="s">
        <v>4100</v>
      </c>
      <c r="EH378" s="186" t="s">
        <v>5223</v>
      </c>
      <c r="EI378" s="186" t="s">
        <v>5224</v>
      </c>
      <c r="EJ378" s="186" t="s">
        <v>5225</v>
      </c>
      <c r="EK378" s="186">
        <v>0</v>
      </c>
      <c r="EL378" s="186" t="s">
        <v>4981</v>
      </c>
      <c r="EM378" s="173">
        <v>65205</v>
      </c>
      <c r="EN378" s="173">
        <v>0</v>
      </c>
      <c r="EO378" s="173">
        <v>0</v>
      </c>
      <c r="EP378" s="498" t="s">
        <v>4103</v>
      </c>
      <c r="EQ378" s="258" t="s">
        <v>6086</v>
      </c>
      <c r="ER378" s="182" t="s">
        <v>6137</v>
      </c>
      <c r="ES378" s="258"/>
      <c r="ET378" s="108"/>
      <c r="EU378" s="182" t="str">
        <f t="shared" si="236"/>
        <v>MS-Holzfachmarkt GmbH, DE_113866569_sinv.pdf</v>
      </c>
    </row>
    <row r="379" spans="1:172" s="169" customFormat="1" ht="84">
      <c r="A379" s="1005" t="s">
        <v>4105</v>
      </c>
      <c r="B379" s="697" t="s">
        <v>4892</v>
      </c>
      <c r="C379" s="338" t="s">
        <v>898</v>
      </c>
      <c r="D379" s="182" t="s">
        <v>4106</v>
      </c>
      <c r="E379" s="186" t="s">
        <v>4107</v>
      </c>
      <c r="F379" s="182" t="s">
        <v>5490</v>
      </c>
      <c r="G379" s="182"/>
      <c r="H379" s="182"/>
      <c r="I379" s="182"/>
      <c r="J379" s="191" t="s">
        <v>4233</v>
      </c>
      <c r="K379" s="182" t="s">
        <v>4108</v>
      </c>
      <c r="L379" s="571" t="s">
        <v>4109</v>
      </c>
      <c r="M379" s="199"/>
      <c r="N379" s="847"/>
      <c r="O379" s="191"/>
      <c r="P379" s="519">
        <v>1</v>
      </c>
      <c r="Q379" s="539">
        <v>100</v>
      </c>
      <c r="R379" s="540">
        <v>200</v>
      </c>
      <c r="S379" s="338"/>
      <c r="T379" s="54"/>
      <c r="U379" s="54"/>
      <c r="V379" s="338">
        <v>0</v>
      </c>
      <c r="W379" s="338">
        <v>0</v>
      </c>
      <c r="X379" s="919">
        <v>0.72</v>
      </c>
      <c r="Y379" s="338">
        <v>0</v>
      </c>
      <c r="Z379" s="54"/>
      <c r="AA379" s="54"/>
      <c r="AB379" s="531" t="s">
        <v>4402</v>
      </c>
      <c r="AC379" s="13" t="s">
        <v>898</v>
      </c>
      <c r="AD379" s="811" t="s">
        <v>5691</v>
      </c>
      <c r="AE379" s="723">
        <v>43082</v>
      </c>
      <c r="AF379" s="182"/>
      <c r="AG379" s="419"/>
      <c r="AH379" s="927" t="s">
        <v>896</v>
      </c>
      <c r="AI379" s="63" t="s">
        <v>5763</v>
      </c>
      <c r="AJ379" s="63" t="str">
        <f t="shared" si="245"/>
        <v>NO</v>
      </c>
      <c r="AK379" s="64" t="str">
        <f>VLOOKUP(X379,aux!$G$1:$I$22,2,FALSE)</f>
        <v>zero point seven two</v>
      </c>
      <c r="AL379" s="64" t="str">
        <f>VLOOKUP(X379,aux!$G$1:$J$22,4,FALSE)</f>
        <v>null komma sieben zwei</v>
      </c>
      <c r="AM379" s="214">
        <f t="shared" si="218"/>
        <v>72</v>
      </c>
      <c r="AN379" s="214" t="str">
        <f>IF(INT(AM379)=AM379,EnglishNumber(AM379), _xlfn.CONCAT(EnglishNumber(INT(AM379)), " point ", EnglishNumber(ROUND(INT((AM379 - INT(AM379)) * 10),  0)), " ", EnglishNumber(ROUND((AM379 - INT(AM379))*100 - (INT((AM379-INT(AM379))*10)*10), 0))))</f>
        <v>seventy-two</v>
      </c>
      <c r="AO379" s="214" t="str">
        <f>IF(INT(AM379)=AM379,FctZahl_In_Worten(AM379), _xlfn.CONCAT(FctZahl_In_Worten(INT(AM379)), " komma ", FctZahl_In_Worten(ROUND(INT((AM379 - INT(AM379)) * 10),  0)), " ", FctZahl_In_Worten(ROUND((AM379 - INT(AM379))*100 - (INT((AM379-INT(AM379))*10)*10), 0))))</f>
        <v>zweiundsiebzig</v>
      </c>
      <c r="AP379" s="64" t="str">
        <f>EnglishNumber(Q379)</f>
        <v>one hundred</v>
      </c>
      <c r="AQ379" s="64" t="str">
        <f>FctZahl_In_Worten(Q379)</f>
        <v>einhundert</v>
      </c>
      <c r="AR379" s="64" t="str">
        <f>FctZahl_In_Worten(R379)</f>
        <v>zweihundert</v>
      </c>
      <c r="AS379" s="64" t="str">
        <f>EnglishNumber(V379)</f>
        <v>zero</v>
      </c>
      <c r="AT379" s="64" t="str">
        <f>EnglishNumber(W379)</f>
        <v>zero</v>
      </c>
      <c r="AU379" s="64" t="str">
        <f t="shared" si="219"/>
        <v>For</v>
      </c>
      <c r="AV379" s="49" t="str">
        <f t="shared" si="258"/>
        <v>Dietrich Wild-Geng, Geschäftsführerin ihrer Komplementärin, der Mühlschlegel Holzhandelsgesellschaft mbH &amp; Co. KG</v>
      </c>
      <c r="AW379" s="65" t="str">
        <f t="shared" si="220"/>
        <v>DE_144893191_CPA_EN</v>
      </c>
      <c r="AX379" s="65" t="str">
        <f t="shared" si="221"/>
        <v>DE_144893191_DoT_EN</v>
      </c>
      <c r="AY379" s="65" t="str">
        <f t="shared" si="222"/>
        <v>DE_144893191_Dis_EN</v>
      </c>
      <c r="AZ379" s="65" t="str">
        <f t="shared" si="223"/>
        <v>DE_144893191_CPA_DE</v>
      </c>
      <c r="BA379" s="65" t="str">
        <f t="shared" si="224"/>
        <v>DE_144893191_DoT_DE</v>
      </c>
      <c r="BB379" s="65" t="str">
        <f t="shared" si="225"/>
        <v>DE_144893191_CPA_ES</v>
      </c>
      <c r="BC379" s="215" t="str">
        <f t="shared" si="226"/>
        <v>DE_144893191_DoT_ES</v>
      </c>
      <c r="BD379" s="65" t="str">
        <f t="shared" si="227"/>
        <v>Mühlschlegel Holzhandelsges mbH &amp; Co KG</v>
      </c>
      <c r="BE379" s="64" t="str">
        <f>VLOOKUP(C379,aux!$A$1:$B$260,2,FALSE)</f>
        <v>Germany</v>
      </c>
      <c r="BF379" s="64" t="str">
        <f>VLOOKUP(C379,aux!$A$1:$C$260,3,FALSE)</f>
        <v>Deutschland</v>
      </c>
      <c r="BG379" s="66" t="str">
        <f t="shared" si="228"/>
        <v>represented by  Dietrich Wild-Geng, Geschäftsführerin ihrer Komplementärin, der Mühlschlegel Holzhandelsgesellschaft mbH &amp; Co. KG</v>
      </c>
      <c r="BH379" s="66" t="str">
        <f t="shared" si="247"/>
        <v>representado por Dietrich Wild-Geng, Geschäftsführerin ihrer Komplementärin, der Mühlschlegel Holzhandelsgesellschaft mbH &amp; Co. KG</v>
      </c>
      <c r="BI379" s="119">
        <f t="shared" si="259"/>
        <v>1</v>
      </c>
      <c r="BJ379" s="119" t="str">
        <f t="shared" si="254"/>
        <v/>
      </c>
      <c r="BK379" s="119" t="str">
        <f t="shared" si="255"/>
        <v/>
      </c>
      <c r="BL379" s="66" t="str">
        <f t="shared" si="256"/>
        <v/>
      </c>
      <c r="BM379" s="66" t="str">
        <f t="shared" si="257"/>
        <v/>
      </c>
      <c r="BN379" s="66" t="str">
        <f t="shared" si="260"/>
        <v/>
      </c>
      <c r="BO379" s="66" t="str">
        <f t="shared" si="239"/>
        <v/>
      </c>
      <c r="BP379" s="216" t="str">
        <f>VLOOKUP(X379,aux!$G$1:$I$22,3,FALSE)</f>
        <v>cero coma siete dos</v>
      </c>
      <c r="BQ379" s="66" t="str">
        <f t="shared" si="249"/>
        <v>Por</v>
      </c>
      <c r="BR379" s="66" t="str">
        <f>VLOOKUP(C379,aux!$D$1:$E$307,2,FALSE)</f>
        <v>Alemania</v>
      </c>
      <c r="BS379" s="66" t="str">
        <f t="shared" si="250"/>
        <v>Ciento</v>
      </c>
      <c r="BT379" s="66" t="str">
        <f t="shared" si="251"/>
        <v>Cero</v>
      </c>
      <c r="BU379" s="66" t="str">
        <f t="shared" si="252"/>
        <v>Cero</v>
      </c>
      <c r="BV379" s="137"/>
      <c r="BW379" s="51"/>
      <c r="BX379" s="315"/>
      <c r="BY379" s="148"/>
      <c r="BZ379" s="315"/>
      <c r="CA379" s="1112"/>
      <c r="CB379" s="805">
        <v>43059</v>
      </c>
      <c r="CC379" s="805">
        <v>43062</v>
      </c>
      <c r="CD379" s="434"/>
      <c r="CE379" s="805">
        <v>43062</v>
      </c>
      <c r="CF379" s="434"/>
      <c r="CG379" s="805">
        <v>43076</v>
      </c>
      <c r="CH379" s="497"/>
      <c r="CI379" s="155"/>
      <c r="CJ379" s="54"/>
      <c r="CK379" s="54"/>
      <c r="CL379" s="102" t="str">
        <f t="shared" si="229"/>
        <v>Mühlschlegel Holzhandelsges mbH &amp; Co KG_ DE_144893191_DOT_DE_2sig</v>
      </c>
      <c r="CM379" s="102" t="str">
        <f t="shared" si="230"/>
        <v>Mühlschlegel Holzhandelsges mbH &amp; Co KG_DE_144893191_CPA_DE_2sig</v>
      </c>
      <c r="CN379" s="102" t="str">
        <f t="shared" si="231"/>
        <v>Mühlschlegel Holzhandelsges mbH &amp; Co KG_ DE_144893191_DOT_DE_2sig_stamped</v>
      </c>
      <c r="CO379" s="102" t="str">
        <f t="shared" si="232"/>
        <v>Mühlschlegel Holzhandelsges mbH &amp; Co KG_DE_144893191_DOT_DE_o</v>
      </c>
      <c r="CP379" s="102" t="str">
        <f t="shared" si="233"/>
        <v>Mühlschlegel Holzhandelsges mbH &amp; Co KG_DE_144893191_DOT_DE_o_stamped</v>
      </c>
      <c r="CQ379" s="102" t="str">
        <f t="shared" si="234"/>
        <v>Mühlschlegel Holzhandelsges mbH &amp; Co KG_DE_144893191_powers</v>
      </c>
      <c r="CR379" s="54"/>
      <c r="CS379" s="54"/>
      <c r="CT379" s="54"/>
      <c r="CU379" s="148">
        <f t="shared" si="217"/>
        <v>0</v>
      </c>
      <c r="CV379" s="54"/>
      <c r="CW379" s="54"/>
      <c r="CX379" s="124"/>
      <c r="CY379" s="160"/>
      <c r="CZ379" s="160"/>
      <c r="DA379" s="321"/>
      <c r="DB379" s="321"/>
      <c r="DC379" s="160"/>
      <c r="DD379" s="160"/>
      <c r="DE379" s="321"/>
      <c r="DF379" s="321"/>
      <c r="DG379" s="54"/>
      <c r="DH379" s="54"/>
      <c r="DI379" s="54"/>
      <c r="DJ379" s="321"/>
      <c r="DK379" s="321"/>
      <c r="DL379" s="54"/>
      <c r="DM379" s="321"/>
      <c r="DN379" s="160"/>
      <c r="DO379" s="321"/>
      <c r="DP379" s="963"/>
      <c r="DQ379" s="902"/>
      <c r="DR379" s="503"/>
      <c r="DS379" s="521"/>
      <c r="DT379" s="88"/>
      <c r="DU379" s="168"/>
      <c r="DV379" s="168"/>
      <c r="DW379" s="168"/>
      <c r="DX379" s="168"/>
      <c r="DY379" s="168"/>
      <c r="DZ379" s="168"/>
      <c r="EA379" s="359" t="str">
        <f t="shared" si="261"/>
        <v>344</v>
      </c>
      <c r="EB379" s="359">
        <v>344</v>
      </c>
      <c r="EC379" s="88"/>
      <c r="ED379" s="88"/>
      <c r="EE379" s="88"/>
      <c r="EF379" s="186" t="s">
        <v>4264</v>
      </c>
      <c r="EG379" s="186" t="s">
        <v>4105</v>
      </c>
      <c r="EH379" s="186" t="s">
        <v>5226</v>
      </c>
      <c r="EI379" s="186" t="s">
        <v>5227</v>
      </c>
      <c r="EJ379" s="186" t="s">
        <v>3608</v>
      </c>
      <c r="EK379" s="186">
        <v>0</v>
      </c>
      <c r="EL379" s="186" t="s">
        <v>5228</v>
      </c>
      <c r="EM379" s="173" t="s">
        <v>5229</v>
      </c>
      <c r="EN379" s="173">
        <v>0</v>
      </c>
      <c r="EO379" s="173">
        <v>0</v>
      </c>
      <c r="EP379" s="498" t="s">
        <v>4108</v>
      </c>
      <c r="EQ379" s="258" t="s">
        <v>6095</v>
      </c>
      <c r="ER379" s="201" t="s">
        <v>6264</v>
      </c>
      <c r="ES379" s="258"/>
      <c r="ET379" s="108"/>
      <c r="EU379" s="182" t="str">
        <f t="shared" si="236"/>
        <v>Mühlschlegel Holzhandelsges. mbH &amp; Co. KG, DE_144893191_sinv.pdf</v>
      </c>
      <c r="EV379" s="44"/>
      <c r="EW379" s="44"/>
      <c r="EX379" s="44"/>
      <c r="EY379" s="44"/>
      <c r="EZ379" s="44"/>
      <c r="FA379" s="44"/>
      <c r="FB379" s="44"/>
      <c r="FC379" s="44"/>
      <c r="FD379" s="44"/>
      <c r="FE379" s="44"/>
      <c r="FF379" s="44"/>
      <c r="FG379" s="44"/>
      <c r="FH379" s="44"/>
      <c r="FI379" s="44"/>
      <c r="FJ379" s="44"/>
      <c r="FK379" s="44"/>
      <c r="FL379" s="44"/>
      <c r="FM379" s="44"/>
      <c r="FN379" s="44"/>
      <c r="FO379" s="44"/>
      <c r="FP379" s="44"/>
    </row>
    <row r="380" spans="1:172" ht="96">
      <c r="A380" s="1005" t="s">
        <v>4194</v>
      </c>
      <c r="B380" s="638" t="s">
        <v>4893</v>
      </c>
      <c r="C380" s="655" t="s">
        <v>898</v>
      </c>
      <c r="D380" s="182" t="s">
        <v>4195</v>
      </c>
      <c r="E380" s="186" t="s">
        <v>4107</v>
      </c>
      <c r="F380" s="182" t="s">
        <v>5480</v>
      </c>
      <c r="G380" s="182"/>
      <c r="H380" s="182"/>
      <c r="I380" s="182"/>
      <c r="J380" s="191" t="s">
        <v>4196</v>
      </c>
      <c r="K380" s="182"/>
      <c r="L380" s="573" t="s">
        <v>6285</v>
      </c>
      <c r="M380" s="199"/>
      <c r="N380" s="847"/>
      <c r="O380" s="191"/>
      <c r="P380" s="519">
        <v>1</v>
      </c>
      <c r="Q380" s="539">
        <v>100</v>
      </c>
      <c r="R380" s="540">
        <v>200</v>
      </c>
      <c r="S380" s="338"/>
      <c r="T380" s="54"/>
      <c r="U380" s="54"/>
      <c r="V380" s="338">
        <v>0</v>
      </c>
      <c r="W380" s="338">
        <v>0</v>
      </c>
      <c r="X380" s="919">
        <v>0.72</v>
      </c>
      <c r="Y380" s="338">
        <v>2.5</v>
      </c>
      <c r="Z380" s="54"/>
      <c r="AA380" s="54"/>
      <c r="AB380" s="188" t="s">
        <v>4402</v>
      </c>
      <c r="AC380" s="13" t="s">
        <v>898</v>
      </c>
      <c r="AD380" s="811" t="s">
        <v>5691</v>
      </c>
      <c r="AE380" s="723">
        <v>43082</v>
      </c>
      <c r="AF380" s="182" t="s">
        <v>4266</v>
      </c>
      <c r="AG380" s="419"/>
      <c r="AH380" s="61" t="s">
        <v>4265</v>
      </c>
      <c r="AI380" s="63" t="s">
        <v>5763</v>
      </c>
      <c r="AJ380" s="63" t="str">
        <f t="shared" si="245"/>
        <v>NO</v>
      </c>
      <c r="AK380" s="64" t="str">
        <f>VLOOKUP(X380,aux!$G$1:$I$22,2,FALSE)</f>
        <v>zero point seven two</v>
      </c>
      <c r="AL380" s="64" t="str">
        <f>VLOOKUP(X380,aux!$G$1:$J$22,4,FALSE)</f>
        <v>null komma sieben zwei</v>
      </c>
      <c r="AM380" s="214">
        <f t="shared" si="218"/>
        <v>72</v>
      </c>
      <c r="AN380" s="214" t="str">
        <f>IF(INT(AM380)=AM380,EnglishNumber(AM380), _xlfn.CONCAT(EnglishNumber(INT(AM380)), " point ", EnglishNumber(ROUND(INT((AM380 - INT(AM380)) * 10),  0)), " ", EnglishNumber(ROUND((AM380 - INT(AM380))*100 - (INT((AM380-INT(AM380))*10)*10), 0))))</f>
        <v>seventy-two</v>
      </c>
      <c r="AO380" s="214" t="str">
        <f>IF(INT(AM380)=AM380,FctZahl_In_Worten(AM380), _xlfn.CONCAT(FctZahl_In_Worten(INT(AM380)), " komma ", FctZahl_In_Worten(ROUND(INT((AM380 - INT(AM380)) * 10),  0)), " ", FctZahl_In_Worten(ROUND((AM380 - INT(AM380))*100 - (INT((AM380-INT(AM380))*10)*10), 0))))</f>
        <v>zweiundsiebzig</v>
      </c>
      <c r="AP380" s="64" t="str">
        <f>EnglishNumber(Q380)</f>
        <v>one hundred</v>
      </c>
      <c r="AQ380" s="64" t="str">
        <f>FctZahl_In_Worten(Q380)</f>
        <v>einhundert</v>
      </c>
      <c r="AR380" s="64" t="str">
        <f>FctZahl_In_Worten(R380)</f>
        <v>zweihundert</v>
      </c>
      <c r="AS380" s="64" t="str">
        <f>EnglishNumber(V380)</f>
        <v>zero</v>
      </c>
      <c r="AT380" s="64" t="str">
        <f>EnglishNumber(W380)</f>
        <v>zero</v>
      </c>
      <c r="AU380" s="64" t="str">
        <f t="shared" si="219"/>
        <v>For</v>
      </c>
      <c r="AV380" s="49" t="str">
        <f t="shared" si="258"/>
        <v>Dietrich Wild-Geng, Geschäftsführer ihrer Komplementärin, die Mühhlschlegel Grundstücksentwicklung Verwaltungs-GmbH</v>
      </c>
      <c r="AW380" s="65" t="str">
        <f t="shared" si="220"/>
        <v>DE_5400201260_CPA_EN</v>
      </c>
      <c r="AX380" s="65" t="str">
        <f t="shared" si="221"/>
        <v>DE_5400201260_DoT_EN</v>
      </c>
      <c r="AY380" s="65" t="str">
        <f t="shared" si="222"/>
        <v>DE_5400201260_Dis_EN</v>
      </c>
      <c r="AZ380" s="65" t="str">
        <f t="shared" si="223"/>
        <v>DE_5400201260_CPA_DE</v>
      </c>
      <c r="BA380" s="65" t="str">
        <f t="shared" si="224"/>
        <v>DE_5400201260_DoT_DE</v>
      </c>
      <c r="BB380" s="65" t="str">
        <f t="shared" si="225"/>
        <v>DE_5400201260_CPA_ES</v>
      </c>
      <c r="BC380" s="215" t="str">
        <f t="shared" si="226"/>
        <v>DE_5400201260_DoT_ES</v>
      </c>
      <c r="BD380" s="65" t="str">
        <f t="shared" si="227"/>
        <v>Mühlschlegel zur Angermühle GmbH &amp; Co KG</v>
      </c>
      <c r="BE380" s="64" t="str">
        <f>VLOOKUP(C380,aux!$A$1:$B$260,2,FALSE)</f>
        <v>Germany</v>
      </c>
      <c r="BF380" s="64" t="str">
        <f>VLOOKUP(C380,aux!$A$1:$C$260,3,FALSE)</f>
        <v>Deutschland</v>
      </c>
      <c r="BG380" s="66" t="str">
        <f t="shared" si="228"/>
        <v>represented by  Dietrich Wild-Geng, Geschäftsführer ihrer Komplementärin, die Mühhlschlegel Grundstücksentwicklung Verwaltungs-GmbH</v>
      </c>
      <c r="BH380" s="66" t="str">
        <f t="shared" si="247"/>
        <v>representado por Dietrich Wild-Geng, Geschäftsführer ihrer Komplementärin, die Mühhlschlegel Grundstücksentwicklung Verwaltungs-GmbH</v>
      </c>
      <c r="BI380" s="119">
        <f t="shared" si="259"/>
        <v>1</v>
      </c>
      <c r="BJ380" s="119" t="str">
        <f t="shared" si="254"/>
        <v/>
      </c>
      <c r="BK380" s="119" t="str">
        <f t="shared" si="255"/>
        <v/>
      </c>
      <c r="BL380" s="66" t="str">
        <f t="shared" si="256"/>
        <v/>
      </c>
      <c r="BM380" s="66" t="str">
        <f t="shared" si="257"/>
        <v/>
      </c>
      <c r="BN380" s="66" t="str">
        <f t="shared" si="260"/>
        <v/>
      </c>
      <c r="BO380" s="66" t="str">
        <f t="shared" si="239"/>
        <v/>
      </c>
      <c r="BP380" s="216" t="str">
        <f>VLOOKUP(X380,aux!$G$1:$I$22,3,FALSE)</f>
        <v>cero coma siete dos</v>
      </c>
      <c r="BQ380" s="66" t="str">
        <f t="shared" si="249"/>
        <v>Por</v>
      </c>
      <c r="BR380" s="66" t="str">
        <f>VLOOKUP(C380,aux!$D$1:$E$307,2,FALSE)</f>
        <v>Alemania</v>
      </c>
      <c r="BS380" s="66" t="str">
        <f t="shared" si="250"/>
        <v>Ciento</v>
      </c>
      <c r="BT380" s="66" t="str">
        <f t="shared" si="251"/>
        <v>Cero</v>
      </c>
      <c r="BU380" s="66" t="str">
        <f t="shared" si="252"/>
        <v>Cero</v>
      </c>
      <c r="BV380" s="137"/>
      <c r="BW380" s="51"/>
      <c r="BX380" s="315"/>
      <c r="BY380" s="148"/>
      <c r="BZ380" s="315"/>
      <c r="CA380" s="1112"/>
      <c r="CB380" s="805">
        <v>43059</v>
      </c>
      <c r="CC380" s="805">
        <v>43062</v>
      </c>
      <c r="CD380" s="806"/>
      <c r="CE380" s="805">
        <v>43062</v>
      </c>
      <c r="CF380" s="806"/>
      <c r="CG380" s="805">
        <v>43076</v>
      </c>
      <c r="CH380" s="497"/>
      <c r="CI380" s="155"/>
      <c r="CJ380" s="54"/>
      <c r="CK380" s="54"/>
      <c r="CL380" s="102" t="str">
        <f t="shared" si="229"/>
        <v>Mühlschlegel zur Angermühle GmbH &amp; Co KG_ DE_5400201260_DOT_DE_2sig</v>
      </c>
      <c r="CM380" s="102" t="str">
        <f t="shared" si="230"/>
        <v>Mühlschlegel zur Angermühle GmbH &amp; Co KG_DE_5400201260_CPA_DE_2sig</v>
      </c>
      <c r="CN380" s="102" t="str">
        <f t="shared" si="231"/>
        <v>Mühlschlegel zur Angermühle GmbH &amp; Co KG_ DE_5400201260_DOT_DE_2sig_stamped</v>
      </c>
      <c r="CO380" s="102" t="str">
        <f t="shared" si="232"/>
        <v>Mühlschlegel zur Angermühle GmbH &amp; Co KG_DE_5400201260_DOT_DE_o</v>
      </c>
      <c r="CP380" s="102" t="str">
        <f t="shared" si="233"/>
        <v>Mühlschlegel zur Angermühle GmbH &amp; Co KG_DE_5400201260_DOT_DE_o_stamped</v>
      </c>
      <c r="CQ380" s="102" t="str">
        <f t="shared" si="234"/>
        <v>Mühlschlegel zur Angermühle GmbH &amp; Co KG_DE_5400201260_powers</v>
      </c>
      <c r="CR380" s="54"/>
      <c r="CS380" s="54"/>
      <c r="CT380" s="54"/>
      <c r="CU380" s="148">
        <f t="shared" si="217"/>
        <v>0</v>
      </c>
      <c r="CV380" s="54"/>
      <c r="CW380" s="54"/>
      <c r="CX380" s="124"/>
      <c r="CY380" s="160"/>
      <c r="CZ380" s="160"/>
      <c r="DA380" s="321"/>
      <c r="DB380" s="321"/>
      <c r="DC380" s="160"/>
      <c r="DD380" s="160"/>
      <c r="DE380" s="321"/>
      <c r="DF380" s="321"/>
      <c r="DG380" s="54"/>
      <c r="DH380" s="54"/>
      <c r="DI380" s="54"/>
      <c r="DJ380" s="321"/>
      <c r="DK380" s="321"/>
      <c r="DL380" s="54"/>
      <c r="DM380" s="321"/>
      <c r="DN380" s="160"/>
      <c r="DO380" s="321"/>
      <c r="DP380" s="963"/>
      <c r="DQ380" s="902"/>
      <c r="DR380" s="503"/>
      <c r="DS380" s="521"/>
      <c r="DT380" s="88"/>
      <c r="DU380" s="168"/>
      <c r="DV380" s="168"/>
      <c r="DW380" s="168"/>
      <c r="DX380" s="168"/>
      <c r="DY380" s="168"/>
      <c r="DZ380" s="168"/>
      <c r="EA380" s="359" t="str">
        <f t="shared" si="261"/>
        <v>345</v>
      </c>
      <c r="EB380" s="359">
        <v>345</v>
      </c>
      <c r="EC380" s="88"/>
      <c r="ED380" s="88"/>
      <c r="EE380" s="88"/>
      <c r="EF380" s="186" t="s">
        <v>4264</v>
      </c>
      <c r="EG380" s="186" t="s">
        <v>5230</v>
      </c>
      <c r="EH380" s="186" t="s">
        <v>5226</v>
      </c>
      <c r="EI380" s="186" t="s">
        <v>5231</v>
      </c>
      <c r="EJ380" s="186">
        <v>31</v>
      </c>
      <c r="EK380" s="186">
        <v>0</v>
      </c>
      <c r="EL380" s="186" t="s">
        <v>5232</v>
      </c>
      <c r="EM380" s="173">
        <v>88400</v>
      </c>
      <c r="EN380" s="173">
        <v>0</v>
      </c>
      <c r="EO380" s="173">
        <v>0</v>
      </c>
      <c r="EP380" s="950">
        <v>0</v>
      </c>
      <c r="EQ380" s="258" t="s">
        <v>6095</v>
      </c>
      <c r="ER380" s="258" t="s">
        <v>6114</v>
      </c>
      <c r="ES380" s="258"/>
      <c r="ET380" s="108"/>
      <c r="EU380" s="182" t="str">
        <f t="shared" si="236"/>
        <v>Mühlschlegel zur Angermühle GmbH &amp; Co. KG, DE_5400201260_sinv.pdf</v>
      </c>
    </row>
    <row r="381" spans="1:172" ht="102">
      <c r="A381" s="1000" t="s">
        <v>3209</v>
      </c>
      <c r="B381" s="696" t="s">
        <v>4591</v>
      </c>
      <c r="C381" s="338" t="s">
        <v>898</v>
      </c>
      <c r="D381" s="186" t="s">
        <v>3210</v>
      </c>
      <c r="E381" s="186" t="s">
        <v>3197</v>
      </c>
      <c r="F381" s="186" t="s">
        <v>3211</v>
      </c>
      <c r="G381" s="186"/>
      <c r="H381" s="186"/>
      <c r="I381" s="383" t="s">
        <v>3199</v>
      </c>
      <c r="J381" s="1063" t="s">
        <v>3353</v>
      </c>
      <c r="K381" s="191" t="s">
        <v>3200</v>
      </c>
      <c r="L381" s="571" t="s">
        <v>3201</v>
      </c>
      <c r="M381" s="199"/>
      <c r="N381" s="846" t="s">
        <v>3202</v>
      </c>
      <c r="O381" s="384" t="s">
        <v>3203</v>
      </c>
      <c r="P381" s="519">
        <v>10</v>
      </c>
      <c r="Q381" s="539">
        <v>100</v>
      </c>
      <c r="R381" s="540">
        <v>0</v>
      </c>
      <c r="S381" s="338"/>
      <c r="T381" s="100"/>
      <c r="U381" s="100"/>
      <c r="V381" s="425">
        <v>0</v>
      </c>
      <c r="W381" s="425">
        <v>0</v>
      </c>
      <c r="X381" s="919">
        <v>0.7</v>
      </c>
      <c r="Y381" s="425">
        <v>0</v>
      </c>
      <c r="Z381" s="101"/>
      <c r="AA381" s="101"/>
      <c r="AB381" s="188" t="s">
        <v>4403</v>
      </c>
      <c r="AC381" s="13" t="s">
        <v>7377</v>
      </c>
      <c r="AD381" s="812" t="s">
        <v>40</v>
      </c>
      <c r="AE381" s="723">
        <v>43082</v>
      </c>
      <c r="AF381" s="182" t="s">
        <v>4405</v>
      </c>
      <c r="AG381" s="419"/>
      <c r="AH381" s="927" t="s">
        <v>896</v>
      </c>
      <c r="AI381" s="63" t="s">
        <v>5762</v>
      </c>
      <c r="AJ381" s="63" t="str">
        <f t="shared" si="245"/>
        <v>NO</v>
      </c>
      <c r="AK381" s="64" t="str">
        <f>VLOOKUP(X381,aux!$G$1:$I$22,2,FALSE)</f>
        <v>zero point seven</v>
      </c>
      <c r="AL381" s="64" t="str">
        <f>VLOOKUP(X381,aux!$G$1:$J$22,4,FALSE)</f>
        <v>null komma sieben</v>
      </c>
      <c r="AM381" s="214">
        <f t="shared" si="218"/>
        <v>70</v>
      </c>
      <c r="AN381" s="214" t="str">
        <f>IF(INT(AM381)=AM381,EnglishNumber(AM381), _xlfn.CONCAT(EnglishNumber(INT(AM381)), " point ", EnglishNumber(ROUND(INT((AM381 - INT(AM381)) * 10),  0)), " ", EnglishNumber(ROUND((AM381 - INT(AM381))*100 - (INT((AM381-INT(AM381))*10)*10), 0))))</f>
        <v>seventy</v>
      </c>
      <c r="AO381" s="214" t="str">
        <f>IF(INT(AM381)=AM381,FctZahl_In_Worten(AM381), _xlfn.CONCAT(FctZahl_In_Worten(INT(AM381)), " komma ", FctZahl_In_Worten(ROUND(INT((AM381 - INT(AM381)) * 10),  0)), " ", FctZahl_In_Worten(ROUND((AM381 - INT(AM381))*100 - (INT((AM381-INT(AM381))*10)*10), 0))))</f>
        <v>siebzig</v>
      </c>
      <c r="AP381" s="64" t="str">
        <f>EnglishNumber(Q381)</f>
        <v>one hundred</v>
      </c>
      <c r="AQ381" s="64" t="str">
        <f>FctZahl_In_Worten(Q381)</f>
        <v>einhundert</v>
      </c>
      <c r="AR381" s="64" t="str">
        <f>FctZahl_In_Worten(R381)</f>
        <v>null</v>
      </c>
      <c r="AS381" s="64" t="str">
        <f>EnglishNumber(V381)</f>
        <v>zero</v>
      </c>
      <c r="AT381" s="64" t="str">
        <f>EnglishNumber(W381)</f>
        <v>zero</v>
      </c>
      <c r="AU381" s="64" t="str">
        <f t="shared" si="219"/>
        <v>For</v>
      </c>
      <c r="AV381" s="49" t="str">
        <f t="shared" si="258"/>
        <v>Thorkil Andersen, Geschäftsführer/CEO</v>
      </c>
      <c r="AW381" s="65" t="str">
        <f t="shared" si="220"/>
        <v>DE_815196127_CPA_EN</v>
      </c>
      <c r="AX381" s="65" t="str">
        <f t="shared" si="221"/>
        <v>DE_815196127_DoT_EN</v>
      </c>
      <c r="AY381" s="65" t="str">
        <f t="shared" si="222"/>
        <v>DE_815196127_Dis_EN</v>
      </c>
      <c r="AZ381" s="65" t="str">
        <f t="shared" si="223"/>
        <v>DE_815196127_CPA_DE</v>
      </c>
      <c r="BA381" s="65" t="str">
        <f t="shared" si="224"/>
        <v>DE_815196127_DoT_DE</v>
      </c>
      <c r="BB381" s="65" t="str">
        <f t="shared" si="225"/>
        <v>DE_815196127_CPA_ES</v>
      </c>
      <c r="BC381" s="215" t="str">
        <f t="shared" si="226"/>
        <v>DE_815196127_DoT_ES</v>
      </c>
      <c r="BD381" s="65" t="str">
        <f t="shared" si="227"/>
        <v>Nielsen &amp; Sørensen – Frode Laursen Deutschland GmbH</v>
      </c>
      <c r="BE381" s="64" t="str">
        <f>VLOOKUP(C381,aux!$A$1:$B$260,2,FALSE)</f>
        <v>Germany</v>
      </c>
      <c r="BF381" s="64" t="str">
        <f>VLOOKUP(C381,aux!$A$1:$C$260,3,FALSE)</f>
        <v>Deutschland</v>
      </c>
      <c r="BG381" s="66" t="str">
        <f t="shared" si="228"/>
        <v>represented by  Thorkil Andersen, Geschäftsführer/CEO</v>
      </c>
      <c r="BH381" s="66" t="str">
        <f t="shared" si="247"/>
        <v>representado por Thorkil Andersen, Geschäftsführer/CEO</v>
      </c>
      <c r="BI381" s="119">
        <f t="shared" si="259"/>
        <v>1</v>
      </c>
      <c r="BJ381" s="119" t="str">
        <f t="shared" si="254"/>
        <v/>
      </c>
      <c r="BK381" s="119" t="str">
        <f t="shared" si="255"/>
        <v>and its</v>
      </c>
      <c r="BL381" s="66" t="str">
        <f t="shared" si="256"/>
        <v/>
      </c>
      <c r="BM381" s="66" t="str">
        <f t="shared" si="257"/>
        <v>und</v>
      </c>
      <c r="BN381" s="66" t="str">
        <f t="shared" si="260"/>
        <v/>
      </c>
      <c r="BO381" s="66" t="str">
        <f t="shared" si="239"/>
        <v>y su</v>
      </c>
      <c r="BP381" s="216" t="str">
        <f>VLOOKUP(X381,aux!$G$1:$I$22,3,FALSE)</f>
        <v xml:space="preserve">cero coma siete </v>
      </c>
      <c r="BQ381" s="66" t="str">
        <f t="shared" si="249"/>
        <v>Por</v>
      </c>
      <c r="BR381" s="66" t="str">
        <f>VLOOKUP(C381,aux!$D$1:$E$307,2,FALSE)</f>
        <v>Alemania</v>
      </c>
      <c r="BS381" s="66" t="str">
        <f t="shared" si="250"/>
        <v>Ciento</v>
      </c>
      <c r="BT381" s="66" t="str">
        <f t="shared" si="251"/>
        <v>Cero</v>
      </c>
      <c r="BU381" s="66" t="str">
        <f t="shared" si="252"/>
        <v>Cero</v>
      </c>
      <c r="BV381" s="372" t="s">
        <v>2233</v>
      </c>
      <c r="BW381" s="373" t="s">
        <v>2233</v>
      </c>
      <c r="BX381" s="315">
        <v>43052</v>
      </c>
      <c r="BY381" s="148">
        <v>803762888292</v>
      </c>
      <c r="BZ381" s="315">
        <v>43053</v>
      </c>
      <c r="CA381" s="1260" t="s">
        <v>2233</v>
      </c>
      <c r="CB381" s="805">
        <v>43049</v>
      </c>
      <c r="CC381" s="805">
        <v>43055</v>
      </c>
      <c r="CD381" s="434" t="s">
        <v>2233</v>
      </c>
      <c r="CE381" s="353">
        <v>43056</v>
      </c>
      <c r="CF381" s="434" t="s">
        <v>2233</v>
      </c>
      <c r="CG381" s="805">
        <v>43059</v>
      </c>
      <c r="CH381" s="497"/>
      <c r="CI381" s="155"/>
      <c r="CJ381" s="54"/>
      <c r="CK381" s="54"/>
      <c r="CL381" s="102" t="str">
        <f t="shared" si="229"/>
        <v>Nielsen &amp; Sørensen – Frode Laursen Deutschland GmbH_ DE_815196127_DOT_EN_2sig</v>
      </c>
      <c r="CM381" s="102" t="str">
        <f t="shared" si="230"/>
        <v>Nielsen &amp; Sørensen – Frode Laursen Deutschland GmbH_DE_815196127_CPA_EN_2sig</v>
      </c>
      <c r="CN381" s="102" t="str">
        <f t="shared" si="231"/>
        <v>Nielsen &amp; Sørensen – Frode Laursen Deutschland GmbH_ DE_815196127_DOT_EN_2sig_stamped</v>
      </c>
      <c r="CO381" s="102" t="str">
        <f t="shared" si="232"/>
        <v>Nielsen &amp; Sørensen – Frode Laursen Deutschland GmbH_DE_815196127_DOT_EN_o</v>
      </c>
      <c r="CP381" s="102" t="str">
        <f t="shared" si="233"/>
        <v>Nielsen &amp; Sørensen – Frode Laursen Deutschland GmbH_DE_815196127_DOT_EN_o_stamped</v>
      </c>
      <c r="CQ381" s="102" t="str">
        <f t="shared" si="234"/>
        <v>Nielsen &amp; Sørensen – Frode Laursen Deutschland GmbH_DE_815196127_powers</v>
      </c>
      <c r="CR381" s="54"/>
      <c r="CS381" s="54"/>
      <c r="CT381" s="54"/>
      <c r="CU381" s="148">
        <f t="shared" si="217"/>
        <v>1</v>
      </c>
      <c r="CV381" s="54"/>
      <c r="CW381" s="54"/>
      <c r="CX381" s="152" t="s">
        <v>2233</v>
      </c>
      <c r="CY381" s="159" t="s">
        <v>2233</v>
      </c>
      <c r="CZ381" s="159" t="s">
        <v>2233</v>
      </c>
      <c r="DA381" s="322" t="s">
        <v>2233</v>
      </c>
      <c r="DB381" s="322" t="s">
        <v>2233</v>
      </c>
      <c r="DC381" s="159" t="s">
        <v>2233</v>
      </c>
      <c r="DD381" s="159" t="s">
        <v>2233</v>
      </c>
      <c r="DE381" s="322" t="s">
        <v>2233</v>
      </c>
      <c r="DF381" s="322" t="s">
        <v>2233</v>
      </c>
      <c r="DG381" s="120" t="s">
        <v>2233</v>
      </c>
      <c r="DH381" s="120" t="s">
        <v>2233</v>
      </c>
      <c r="DI381" s="120" t="s">
        <v>2233</v>
      </c>
      <c r="DJ381" s="322" t="s">
        <v>2233</v>
      </c>
      <c r="DK381" s="322"/>
      <c r="DL381" s="120" t="s">
        <v>2233</v>
      </c>
      <c r="DM381" s="322" t="s">
        <v>2233</v>
      </c>
      <c r="DN381" s="159" t="s">
        <v>2233</v>
      </c>
      <c r="DO381" s="322" t="s">
        <v>2233</v>
      </c>
      <c r="DP381" s="468" t="s">
        <v>2233</v>
      </c>
      <c r="DQ381" s="940" t="s">
        <v>6279</v>
      </c>
      <c r="DR381" s="342" t="s">
        <v>49</v>
      </c>
      <c r="DS381" s="521"/>
      <c r="DT381" s="88" t="s">
        <v>49</v>
      </c>
      <c r="DU381" s="168"/>
      <c r="DV381" s="168"/>
      <c r="DW381" s="472"/>
      <c r="DX381" s="168"/>
      <c r="DY381" s="168"/>
      <c r="DZ381" s="168"/>
      <c r="EA381" s="359" t="str">
        <f t="shared" si="261"/>
        <v>346</v>
      </c>
      <c r="EB381" s="359">
        <v>346</v>
      </c>
      <c r="EC381" s="88"/>
      <c r="ED381" s="88"/>
      <c r="EE381" s="88" t="e">
        <f>IF(#REF!=#REF!,"gleich","ungleich")</f>
        <v>#REF!</v>
      </c>
      <c r="EF381" s="186"/>
      <c r="EG381" s="186" t="e">
        <v>#N/A</v>
      </c>
      <c r="EH381" s="186" t="e">
        <v>#N/A</v>
      </c>
      <c r="EI381" s="186" t="e">
        <v>#N/A</v>
      </c>
      <c r="EJ381" s="186" t="e">
        <v>#N/A</v>
      </c>
      <c r="EK381" s="186" t="e">
        <v>#N/A</v>
      </c>
      <c r="EL381" s="186" t="e">
        <v>#N/A</v>
      </c>
      <c r="EM381" s="173" t="e">
        <v>#N/A</v>
      </c>
      <c r="EN381" s="173" t="e">
        <v>#N/A</v>
      </c>
      <c r="EO381" s="173" t="e">
        <v>#N/A</v>
      </c>
      <c r="EP381" s="498" t="e">
        <v>#N/A</v>
      </c>
      <c r="EQ381" s="382" t="s">
        <v>6086</v>
      </c>
      <c r="ER381" s="182" t="s">
        <v>6137</v>
      </c>
      <c r="ES381" s="382"/>
      <c r="ET381" s="108"/>
      <c r="EU381" s="182" t="str">
        <f t="shared" si="236"/>
        <v>Nielsen &amp; Sørensen – Frode Laursen Deutschland GmbH, DE_815196127_sinv.pdf</v>
      </c>
    </row>
    <row r="382" spans="1:172" ht="96">
      <c r="A382" s="1005" t="s">
        <v>4110</v>
      </c>
      <c r="B382" s="694" t="s">
        <v>4894</v>
      </c>
      <c r="C382" s="338" t="s">
        <v>898</v>
      </c>
      <c r="D382" s="182" t="s">
        <v>4111</v>
      </c>
      <c r="E382" s="186" t="s">
        <v>4112</v>
      </c>
      <c r="F382" s="258" t="s">
        <v>5481</v>
      </c>
      <c r="G382" s="182"/>
      <c r="H382" s="182"/>
      <c r="I382" s="182"/>
      <c r="J382" s="191" t="s">
        <v>4234</v>
      </c>
      <c r="K382" s="182" t="s">
        <v>4113</v>
      </c>
      <c r="L382" s="571" t="s">
        <v>4114</v>
      </c>
      <c r="M382" s="199"/>
      <c r="N382" s="847"/>
      <c r="O382" s="191"/>
      <c r="P382" s="519">
        <v>2</v>
      </c>
      <c r="Q382" s="539">
        <v>100</v>
      </c>
      <c r="R382" s="540">
        <v>400</v>
      </c>
      <c r="S382" s="338"/>
      <c r="T382" s="54"/>
      <c r="U382" s="54"/>
      <c r="V382" s="338">
        <v>0</v>
      </c>
      <c r="W382" s="338">
        <v>0</v>
      </c>
      <c r="X382" s="919">
        <v>0.72</v>
      </c>
      <c r="Y382" s="338">
        <v>0</v>
      </c>
      <c r="Z382" s="54"/>
      <c r="AA382" s="54"/>
      <c r="AB382" s="188" t="s">
        <v>4402</v>
      </c>
      <c r="AC382" s="13" t="s">
        <v>898</v>
      </c>
      <c r="AD382" s="811" t="s">
        <v>5691</v>
      </c>
      <c r="AE382" s="723">
        <v>43082</v>
      </c>
      <c r="AG382" s="191"/>
      <c r="AH382" s="927" t="s">
        <v>896</v>
      </c>
      <c r="AI382" s="63" t="s">
        <v>5763</v>
      </c>
      <c r="AJ382" s="63" t="str">
        <f t="shared" si="245"/>
        <v>NO</v>
      </c>
      <c r="AK382" s="64" t="str">
        <f>VLOOKUP(X382,aux!$G$1:$I$22,2,FALSE)</f>
        <v>zero point seven two</v>
      </c>
      <c r="AL382" s="64" t="str">
        <f>VLOOKUP(X382,aux!$G$1:$J$22,4,FALSE)</f>
        <v>null komma sieben zwei</v>
      </c>
      <c r="AM382" s="214">
        <f t="shared" si="218"/>
        <v>72</v>
      </c>
      <c r="AN382" s="214" t="str">
        <f>IF(INT(AM382)=AM382,EnglishNumber(AM382), _xlfn.CONCAT(EnglishNumber(INT(AM382)), " point ", EnglishNumber(ROUND(INT((AM382 - INT(AM382)) * 10),  0)), " ", EnglishNumber(ROUND((AM382 - INT(AM382))*100 - (INT((AM382-INT(AM382))*10)*10), 0))))</f>
        <v>seventy-two</v>
      </c>
      <c r="AO382" s="214" t="str">
        <f>IF(INT(AM382)=AM382,FctZahl_In_Worten(AM382), _xlfn.CONCAT(FctZahl_In_Worten(INT(AM382)), " komma ", FctZahl_In_Worten(ROUND(INT((AM382 - INT(AM382)) * 10),  0)), " ", FctZahl_In_Worten(ROUND((AM382 - INT(AM382))*100 - (INT((AM382-INT(AM382))*10)*10), 0))))</f>
        <v>zweiundsiebzig</v>
      </c>
      <c r="AP382" s="64" t="str">
        <f>EnglishNumber(Q382)</f>
        <v>one hundred</v>
      </c>
      <c r="AQ382" s="64" t="str">
        <f>FctZahl_In_Worten(Q382)</f>
        <v>einhundert</v>
      </c>
      <c r="AR382" s="64" t="str">
        <f>FctZahl_In_Worten(R382)</f>
        <v>vierhundert</v>
      </c>
      <c r="AS382" s="64" t="str">
        <f>EnglishNumber(V382)</f>
        <v>zero</v>
      </c>
      <c r="AT382" s="64" t="str">
        <f>EnglishNumber(W382)</f>
        <v>zero</v>
      </c>
      <c r="AU382" s="64" t="str">
        <f t="shared" si="219"/>
        <v>For</v>
      </c>
      <c r="AV382" s="49" t="str">
        <f t="shared" si="258"/>
        <v>K.-W. Eschenburg, Geschäftsführer ihrer Komplementärin, die Norddeutsche Holz Beteiligungsgesellschaft mbH</v>
      </c>
      <c r="AW382" s="65" t="str">
        <f t="shared" si="220"/>
        <v>DE_135075533_CPA_EN</v>
      </c>
      <c r="AX382" s="65" t="str">
        <f t="shared" si="221"/>
        <v>DE_135075533_DoT_EN</v>
      </c>
      <c r="AY382" s="65" t="str">
        <f t="shared" si="222"/>
        <v>DE_135075533_Dis_EN</v>
      </c>
      <c r="AZ382" s="65" t="str">
        <f t="shared" si="223"/>
        <v>DE_135075533_CPA_DE</v>
      </c>
      <c r="BA382" s="65" t="str">
        <f t="shared" si="224"/>
        <v>DE_135075533_DoT_DE</v>
      </c>
      <c r="BB382" s="65" t="str">
        <f t="shared" si="225"/>
        <v>DE_135075533_CPA_ES</v>
      </c>
      <c r="BC382" s="215" t="str">
        <f t="shared" si="226"/>
        <v>DE_135075533_DoT_ES</v>
      </c>
      <c r="BD382" s="65" t="str">
        <f t="shared" si="227"/>
        <v>Norddeutsche Holz GmbH &amp; Co KG</v>
      </c>
      <c r="BE382" s="64" t="str">
        <f>VLOOKUP(C382,aux!$A$1:$B$260,2,FALSE)</f>
        <v>Germany</v>
      </c>
      <c r="BF382" s="64" t="str">
        <f>VLOOKUP(C382,aux!$A$1:$C$260,3,FALSE)</f>
        <v>Deutschland</v>
      </c>
      <c r="BG382" s="66" t="str">
        <f t="shared" si="228"/>
        <v>represented by  K.-W. Eschenburg, Geschäftsführer ihrer Komplementärin, die Norddeutsche Holz Beteiligungsgesellschaft mbH</v>
      </c>
      <c r="BH382" s="66" t="str">
        <f t="shared" si="247"/>
        <v>representado por K.-W. Eschenburg, Geschäftsführer ihrer Komplementärin, die Norddeutsche Holz Beteiligungsgesellschaft mbH</v>
      </c>
      <c r="BI382" s="119">
        <f t="shared" si="259"/>
        <v>1</v>
      </c>
      <c r="BJ382" s="119" t="str">
        <f t="shared" si="254"/>
        <v/>
      </c>
      <c r="BK382" s="119" t="str">
        <f t="shared" si="255"/>
        <v/>
      </c>
      <c r="BL382" s="66" t="str">
        <f t="shared" si="256"/>
        <v/>
      </c>
      <c r="BM382" s="66" t="str">
        <f t="shared" si="257"/>
        <v/>
      </c>
      <c r="BN382" s="66" t="str">
        <f t="shared" si="260"/>
        <v/>
      </c>
      <c r="BO382" s="66" t="str">
        <f t="shared" si="239"/>
        <v/>
      </c>
      <c r="BP382" s="216" t="str">
        <f>VLOOKUP(X382,aux!$G$1:$I$22,3,FALSE)</f>
        <v>cero coma siete dos</v>
      </c>
      <c r="BQ382" s="66" t="str">
        <f t="shared" si="249"/>
        <v>Por</v>
      </c>
      <c r="BR382" s="66" t="str">
        <f>VLOOKUP(C382,aux!$D$1:$E$307,2,FALSE)</f>
        <v>Alemania</v>
      </c>
      <c r="BS382" s="66" t="str">
        <f t="shared" si="250"/>
        <v>Ciento</v>
      </c>
      <c r="BT382" s="66" t="str">
        <f t="shared" si="251"/>
        <v>Cero</v>
      </c>
      <c r="BU382" s="66" t="str">
        <f t="shared" si="252"/>
        <v>Cero</v>
      </c>
      <c r="BV382" s="137"/>
      <c r="BW382" s="51"/>
      <c r="BX382" s="315"/>
      <c r="BY382" s="148"/>
      <c r="BZ382" s="315"/>
      <c r="CA382" s="1112"/>
      <c r="CB382" s="353">
        <v>43059</v>
      </c>
      <c r="CC382" s="805">
        <v>43061</v>
      </c>
      <c r="CD382" s="434" t="s">
        <v>2233</v>
      </c>
      <c r="CE382" s="353">
        <v>43061</v>
      </c>
      <c r="CF382" s="434" t="s">
        <v>2233</v>
      </c>
      <c r="CG382" s="805">
        <v>43076</v>
      </c>
      <c r="CH382" s="497"/>
      <c r="CI382" s="155"/>
      <c r="CJ382" s="54"/>
      <c r="CK382" s="54"/>
      <c r="CL382" s="102" t="str">
        <f t="shared" si="229"/>
        <v>Norddeutsche Holz GmbH &amp; Co KG_ DE_135075533_DOT_DE_2sig</v>
      </c>
      <c r="CM382" s="102" t="str">
        <f t="shared" si="230"/>
        <v>Norddeutsche Holz GmbH &amp; Co KG_DE_135075533_CPA_DE_2sig</v>
      </c>
      <c r="CN382" s="102" t="str">
        <f t="shared" si="231"/>
        <v>Norddeutsche Holz GmbH &amp; Co KG_ DE_135075533_DOT_DE_2sig_stamped</v>
      </c>
      <c r="CO382" s="102" t="str">
        <f t="shared" si="232"/>
        <v>Norddeutsche Holz GmbH &amp; Co KG_DE_135075533_DOT_DE_o</v>
      </c>
      <c r="CP382" s="102" t="str">
        <f t="shared" si="233"/>
        <v>Norddeutsche Holz GmbH &amp; Co KG_DE_135075533_DOT_DE_o_stamped</v>
      </c>
      <c r="CQ382" s="102" t="str">
        <f t="shared" si="234"/>
        <v>Norddeutsche Holz GmbH &amp; Co KG_DE_135075533_powers</v>
      </c>
      <c r="CR382" s="54"/>
      <c r="CS382" s="54"/>
      <c r="CT382" s="54"/>
      <c r="CU382" s="148">
        <f t="shared" si="217"/>
        <v>0</v>
      </c>
      <c r="CV382" s="54"/>
      <c r="CW382" s="54"/>
      <c r="CX382" s="124"/>
      <c r="CY382" s="160"/>
      <c r="CZ382" s="160"/>
      <c r="DA382" s="321"/>
      <c r="DB382" s="321"/>
      <c r="DC382" s="160"/>
      <c r="DD382" s="160"/>
      <c r="DE382" s="321"/>
      <c r="DF382" s="321"/>
      <c r="DG382" s="54"/>
      <c r="DH382" s="54"/>
      <c r="DI382" s="54"/>
      <c r="DJ382" s="321"/>
      <c r="DK382" s="321"/>
      <c r="DL382" s="54"/>
      <c r="DM382" s="321"/>
      <c r="DN382" s="160"/>
      <c r="DO382" s="321"/>
      <c r="DP382" s="963"/>
      <c r="DQ382" s="902"/>
      <c r="DR382" s="503"/>
      <c r="DS382" s="521"/>
      <c r="DT382" s="88"/>
      <c r="DU382" s="168"/>
      <c r="DV382" s="168"/>
      <c r="DW382" s="168"/>
      <c r="DX382" s="168"/>
      <c r="DY382" s="168"/>
      <c r="DZ382" s="168"/>
      <c r="EA382" s="359" t="str">
        <f t="shared" si="261"/>
        <v>347</v>
      </c>
      <c r="EB382" s="359">
        <v>347</v>
      </c>
      <c r="EC382" s="88"/>
      <c r="ED382" s="88"/>
      <c r="EE382" s="88"/>
      <c r="EF382" s="186" t="s">
        <v>4264</v>
      </c>
      <c r="EG382" s="186" t="s">
        <v>4110</v>
      </c>
      <c r="EH382" s="186" t="s">
        <v>5233</v>
      </c>
      <c r="EI382" s="186" t="s">
        <v>5234</v>
      </c>
      <c r="EJ382" s="186">
        <v>49</v>
      </c>
      <c r="EK382" s="186">
        <v>0</v>
      </c>
      <c r="EL382" s="186" t="s">
        <v>5046</v>
      </c>
      <c r="EM382" s="173">
        <v>23554</v>
      </c>
      <c r="EN382" s="173">
        <v>0</v>
      </c>
      <c r="EO382" s="173">
        <v>0</v>
      </c>
      <c r="EP382" s="498" t="s">
        <v>4113</v>
      </c>
      <c r="EQ382" s="258" t="s">
        <v>6095</v>
      </c>
      <c r="ER382" s="258" t="s">
        <v>6114</v>
      </c>
      <c r="ES382" s="258"/>
      <c r="ET382" s="108"/>
      <c r="EU382" s="182" t="str">
        <f t="shared" si="236"/>
        <v>Norddeutsche Holz GmbH &amp; Co. KG, DE_135075533_sinv.pdf</v>
      </c>
    </row>
    <row r="383" spans="1:172" ht="76.5">
      <c r="A383" s="1001" t="s">
        <v>6256</v>
      </c>
      <c r="B383" s="415" t="s">
        <v>4623</v>
      </c>
      <c r="C383" s="423" t="s">
        <v>898</v>
      </c>
      <c r="D383" s="201" t="s">
        <v>3756</v>
      </c>
      <c r="E383" s="190"/>
      <c r="F383" s="258"/>
      <c r="G383" s="258"/>
      <c r="H383" s="258"/>
      <c r="I383" s="258" t="s">
        <v>5515</v>
      </c>
      <c r="J383" s="190" t="s">
        <v>766</v>
      </c>
      <c r="K383" s="190"/>
      <c r="L383" s="596"/>
      <c r="M383" s="201"/>
      <c r="N383" s="847"/>
      <c r="O383" s="190"/>
      <c r="P383" s="518">
        <v>0</v>
      </c>
      <c r="Q383" s="539">
        <v>0</v>
      </c>
      <c r="R383" s="540">
        <v>0</v>
      </c>
      <c r="S383" s="424" t="s">
        <v>4841</v>
      </c>
      <c r="T383" s="100"/>
      <c r="U383" s="100"/>
      <c r="V383" s="425">
        <v>0</v>
      </c>
      <c r="W383" s="425">
        <v>0</v>
      </c>
      <c r="X383" s="919">
        <v>0</v>
      </c>
      <c r="Y383" s="425">
        <v>0</v>
      </c>
      <c r="Z383" s="101"/>
      <c r="AA383" s="101"/>
      <c r="AB383" s="188" t="s">
        <v>5514</v>
      </c>
      <c r="AC383" s="13" t="s">
        <v>898</v>
      </c>
      <c r="AD383" s="811" t="s">
        <v>5691</v>
      </c>
      <c r="AE383" s="723">
        <v>43082</v>
      </c>
      <c r="AF383" s="182" t="s">
        <v>7467</v>
      </c>
      <c r="AG383" s="419"/>
      <c r="AH383" s="927" t="s">
        <v>896</v>
      </c>
      <c r="AI383" s="63" t="s">
        <v>5763</v>
      </c>
      <c r="AJ383" s="63" t="str">
        <f t="shared" si="245"/>
        <v>YES</v>
      </c>
      <c r="AK383" s="64" t="e">
        <f>VLOOKUP(X383,aux!$G$1:$I$22,2,FALSE)</f>
        <v>#N/A</v>
      </c>
      <c r="AL383" s="64" t="e">
        <f>VLOOKUP(X383,aux!$G$1:$J$22,4,FALSE)</f>
        <v>#N/A</v>
      </c>
      <c r="AM383" s="214">
        <f t="shared" si="218"/>
        <v>0</v>
      </c>
      <c r="AN383" s="214" t="str">
        <f>IF(INT(AM383)=AM383,EnglishNumber(AM383), _xlfn.CONCAT(EnglishNumber(INT(AM383)), " point ", EnglishNumber(ROUND(INT((AM383 - INT(AM383)) * 10),  0)), " ", EnglishNumber(ROUND((AM383 - INT(AM383))*100 - (INT((AM383-INT(AM383))*10)*10), 0))))</f>
        <v>zero</v>
      </c>
      <c r="AO383" s="214" t="str">
        <f>IF(INT(AM383)=AM383,FctZahl_In_Worten(AM383), _xlfn.CONCAT(FctZahl_In_Worten(INT(AM383)), " komma ", FctZahl_In_Worten(ROUND(INT((AM383 - INT(AM383)) * 10),  0)), " ", FctZahl_In_Worten(ROUND((AM383 - INT(AM383))*100 - (INT((AM383-INT(AM383))*10)*10), 0))))</f>
        <v>null</v>
      </c>
      <c r="AP383" s="64" t="str">
        <f>EnglishNumber(Q383)</f>
        <v>zero</v>
      </c>
      <c r="AQ383" s="64" t="str">
        <f>FctZahl_In_Worten(Q383)</f>
        <v>null</v>
      </c>
      <c r="AR383" s="64" t="str">
        <f>FctZahl_In_Worten(R383)</f>
        <v>null</v>
      </c>
      <c r="AS383" s="64" t="str">
        <f>EnglishNumber(V383)</f>
        <v>zero</v>
      </c>
      <c r="AT383" s="64" t="str">
        <f>EnglishNumber(W383)</f>
        <v>zero</v>
      </c>
      <c r="AU383" s="64" t="str">
        <f t="shared" si="219"/>
        <v>For</v>
      </c>
      <c r="AV383" s="49" t="str">
        <f t="shared" si="258"/>
        <v>Error, there is a problem with representatives or their titles</v>
      </c>
      <c r="AW383" s="65" t="str">
        <f t="shared" si="220"/>
        <v>DE_811181371_CPA_EN</v>
      </c>
      <c r="AX383" s="65" t="str">
        <f t="shared" si="221"/>
        <v>DE_811181371_DoT_EN</v>
      </c>
      <c r="AY383" s="65" t="str">
        <f t="shared" si="222"/>
        <v>DE_811181371_Dis_EN</v>
      </c>
      <c r="AZ383" s="65" t="str">
        <f t="shared" si="223"/>
        <v>DE_811181371_CPA_DE</v>
      </c>
      <c r="BA383" s="65" t="str">
        <f t="shared" si="224"/>
        <v>DE_811181371_DoT_DE</v>
      </c>
      <c r="BB383" s="65" t="str">
        <f t="shared" si="225"/>
        <v>DE_811181371_CPA_ES</v>
      </c>
      <c r="BC383" s="215" t="str">
        <f t="shared" si="226"/>
        <v>DE_811181371_DoT_ES</v>
      </c>
      <c r="BD383" s="65" t="str">
        <f t="shared" si="227"/>
        <v>Agro Handelsgesellschaft mbH</v>
      </c>
      <c r="BE383" s="64" t="str">
        <f>VLOOKUP(C383,aux!$A$1:$B$260,2,FALSE)</f>
        <v>Germany</v>
      </c>
      <c r="BF383" s="64" t="str">
        <f>VLOOKUP(C383,aux!$A$1:$C$260,3,FALSE)</f>
        <v>Deutschland</v>
      </c>
      <c r="BG383" s="66" t="str">
        <f t="shared" si="228"/>
        <v>represented by  Error, there is a problem with representatives or their titles</v>
      </c>
      <c r="BH383" s="66" t="str">
        <f t="shared" si="247"/>
        <v>representado por Error, there is a problem with representatives or their titles</v>
      </c>
      <c r="BI383" s="66">
        <f t="shared" si="259"/>
        <v>0</v>
      </c>
      <c r="BJ383" s="119" t="str">
        <f t="shared" si="254"/>
        <v/>
      </c>
      <c r="BK383" s="119" t="str">
        <f t="shared" si="255"/>
        <v>and its</v>
      </c>
      <c r="BL383" s="66" t="str">
        <f t="shared" si="256"/>
        <v/>
      </c>
      <c r="BM383" s="66" t="str">
        <f t="shared" si="257"/>
        <v>und</v>
      </c>
      <c r="BN383" s="66" t="str">
        <f t="shared" si="260"/>
        <v/>
      </c>
      <c r="BO383" s="66" t="str">
        <f t="shared" si="239"/>
        <v>y su</v>
      </c>
      <c r="BP383" s="216" t="e">
        <f>VLOOKUP(X383,aux!$G$1:$I$22,3,FALSE)</f>
        <v>#N/A</v>
      </c>
      <c r="BQ383" s="66" t="str">
        <f t="shared" si="249"/>
        <v>Por</v>
      </c>
      <c r="BR383" s="66" t="str">
        <f>VLOOKUP(C383,aux!$D$1:$E$307,2,FALSE)</f>
        <v>Alemania</v>
      </c>
      <c r="BS383" s="66" t="str">
        <f t="shared" si="250"/>
        <v>Cero</v>
      </c>
      <c r="BT383" s="66" t="str">
        <f t="shared" si="251"/>
        <v>Cero</v>
      </c>
      <c r="BU383" s="66" t="str">
        <f t="shared" si="252"/>
        <v>Cero</v>
      </c>
      <c r="BV383" s="137"/>
      <c r="BW383" s="51"/>
      <c r="BX383" s="315"/>
      <c r="BY383" s="148"/>
      <c r="BZ383" s="315"/>
      <c r="CA383" s="1112"/>
      <c r="CB383" s="805"/>
      <c r="CC383" s="805"/>
      <c r="CD383" s="806"/>
      <c r="CE383" s="805"/>
      <c r="CF383" s="806"/>
      <c r="CG383" s="805"/>
      <c r="CH383" s="497"/>
      <c r="CI383" s="155"/>
      <c r="CJ383" s="54"/>
      <c r="CK383" s="54"/>
      <c r="CL383" s="102" t="str">
        <f t="shared" si="229"/>
        <v>Agro Handelsgesellschaft mbH_ DE_811181371_DOT_DE_2sig</v>
      </c>
      <c r="CM383" s="102" t="str">
        <f t="shared" si="230"/>
        <v>Agro Handelsgesellschaft mbH_DE_811181371_CPA_DE_2sig</v>
      </c>
      <c r="CN383" s="102" t="str">
        <f t="shared" si="231"/>
        <v>Agro Handelsgesellschaft mbH_ DE_811181371_DOT_DE_2sig_stamped</v>
      </c>
      <c r="CO383" s="102" t="str">
        <f t="shared" si="232"/>
        <v>Agro Handelsgesellschaft mbH_DE_811181371_DOT_DE_o</v>
      </c>
      <c r="CP383" s="102" t="str">
        <f t="shared" si="233"/>
        <v>Agro Handelsgesellschaft mbH_DE_811181371_DOT_DE_o_stamped</v>
      </c>
      <c r="CQ383" s="102" t="str">
        <f t="shared" si="234"/>
        <v>Agro Handelsgesellschaft mbH_DE_811181371_powers</v>
      </c>
      <c r="CR383" s="54"/>
      <c r="CS383" s="54"/>
      <c r="CT383" s="54"/>
      <c r="CU383" s="148">
        <f t="shared" si="217"/>
        <v>0</v>
      </c>
      <c r="CV383" s="54"/>
      <c r="CW383" s="54"/>
      <c r="CX383" s="124"/>
      <c r="CY383" s="160"/>
      <c r="CZ383" s="160"/>
      <c r="DA383" s="321"/>
      <c r="DB383" s="321"/>
      <c r="DC383" s="160"/>
      <c r="DD383" s="160"/>
      <c r="DE383" s="321"/>
      <c r="DF383" s="321"/>
      <c r="DG383" s="54"/>
      <c r="DH383" s="54"/>
      <c r="DI383" s="54"/>
      <c r="DJ383" s="321"/>
      <c r="DK383" s="321"/>
      <c r="DL383" s="54"/>
      <c r="DM383" s="321"/>
      <c r="DN383" s="160"/>
      <c r="DO383" s="321"/>
      <c r="DP383" s="963"/>
      <c r="DQ383" s="902"/>
      <c r="DR383" s="503"/>
      <c r="DS383" s="521"/>
      <c r="DT383" s="88"/>
      <c r="DU383" s="168" t="s">
        <v>3858</v>
      </c>
      <c r="DV383" s="168"/>
      <c r="DW383" s="168"/>
      <c r="DX383" s="168"/>
      <c r="DY383" s="168"/>
      <c r="DZ383" s="168"/>
      <c r="EA383" s="359" t="str">
        <f t="shared" si="261"/>
        <v>348a</v>
      </c>
      <c r="EB383" s="483">
        <v>348</v>
      </c>
      <c r="EC383" s="261" t="s">
        <v>5505</v>
      </c>
      <c r="ED383" s="261"/>
      <c r="EE383" s="88"/>
      <c r="EF383" s="186" t="s">
        <v>3849</v>
      </c>
      <c r="EG383" s="186" t="s">
        <v>3858</v>
      </c>
      <c r="EH383" s="186">
        <v>0</v>
      </c>
      <c r="EI383" s="186">
        <v>0</v>
      </c>
      <c r="EJ383" s="186">
        <v>0</v>
      </c>
      <c r="EK383" s="186">
        <v>0</v>
      </c>
      <c r="EL383" s="186">
        <v>0</v>
      </c>
      <c r="EM383" s="173">
        <v>0</v>
      </c>
      <c r="EN383" s="173">
        <v>0</v>
      </c>
      <c r="EO383" s="173">
        <v>0</v>
      </c>
      <c r="EP383" s="950">
        <v>0</v>
      </c>
      <c r="EQ383" s="385" t="s">
        <v>6086</v>
      </c>
      <c r="ER383" s="385" t="s">
        <v>6155</v>
      </c>
      <c r="ES383" s="385"/>
      <c r="ET383" s="108"/>
      <c r="EU383" s="182" t="str">
        <f t="shared" si="236"/>
        <v>Agro Handelsgesellschaft mbH, DE_811181371_sinv.pdf</v>
      </c>
    </row>
    <row r="384" spans="1:172" ht="76.5">
      <c r="A384" s="1001" t="s">
        <v>6257</v>
      </c>
      <c r="B384" s="415" t="s">
        <v>4619</v>
      </c>
      <c r="C384" s="423" t="s">
        <v>898</v>
      </c>
      <c r="D384" s="201" t="s">
        <v>3756</v>
      </c>
      <c r="E384" s="190"/>
      <c r="F384" s="258"/>
      <c r="G384" s="258"/>
      <c r="H384" s="258"/>
      <c r="I384" s="258" t="s">
        <v>5515</v>
      </c>
      <c r="J384" s="190" t="s">
        <v>766</v>
      </c>
      <c r="K384" s="190"/>
      <c r="L384" s="596"/>
      <c r="M384" s="201"/>
      <c r="N384" s="847"/>
      <c r="O384" s="190"/>
      <c r="P384" s="518">
        <v>0</v>
      </c>
      <c r="Q384" s="539">
        <v>0</v>
      </c>
      <c r="R384" s="540">
        <v>0</v>
      </c>
      <c r="S384" s="424" t="s">
        <v>4841</v>
      </c>
      <c r="T384" s="100"/>
      <c r="U384" s="100"/>
      <c r="V384" s="425">
        <v>0</v>
      </c>
      <c r="W384" s="425">
        <v>0</v>
      </c>
      <c r="X384" s="919">
        <v>0</v>
      </c>
      <c r="Y384" s="425">
        <v>0</v>
      </c>
      <c r="Z384" s="101"/>
      <c r="AA384" s="101"/>
      <c r="AB384" s="188" t="s">
        <v>5514</v>
      </c>
      <c r="AC384" s="13" t="s">
        <v>898</v>
      </c>
      <c r="AD384" s="811" t="s">
        <v>5691</v>
      </c>
      <c r="AE384" s="723">
        <v>43082</v>
      </c>
      <c r="AF384" s="182" t="s">
        <v>6262</v>
      </c>
      <c r="AG384" s="419"/>
      <c r="AH384" s="927" t="s">
        <v>896</v>
      </c>
      <c r="AI384" s="63" t="s">
        <v>5763</v>
      </c>
      <c r="AJ384" s="63" t="str">
        <f t="shared" si="245"/>
        <v>YES</v>
      </c>
      <c r="AK384" s="64" t="e">
        <f>VLOOKUP(X384,aux!$G$1:$I$22,2,FALSE)</f>
        <v>#N/A</v>
      </c>
      <c r="AL384" s="64" t="e">
        <f>VLOOKUP(X384,aux!$G$1:$J$22,4,FALSE)</f>
        <v>#N/A</v>
      </c>
      <c r="AM384" s="214">
        <f t="shared" si="218"/>
        <v>0</v>
      </c>
      <c r="AN384" s="214" t="str">
        <f>IF(INT(AM384)=AM384,EnglishNumber(AM384), _xlfn.CONCAT(EnglishNumber(INT(AM384)), " point ", EnglishNumber(ROUND(INT((AM384 - INT(AM384)) * 10),  0)), " ", EnglishNumber(ROUND((AM384 - INT(AM384))*100 - (INT((AM384-INT(AM384))*10)*10), 0))))</f>
        <v>zero</v>
      </c>
      <c r="AO384" s="214" t="str">
        <f>IF(INT(AM384)=AM384,FctZahl_In_Worten(AM384), _xlfn.CONCAT(FctZahl_In_Worten(INT(AM384)), " komma ", FctZahl_In_Worten(ROUND(INT((AM384 - INT(AM384)) * 10),  0)), " ", FctZahl_In_Worten(ROUND((AM384 - INT(AM384))*100 - (INT((AM384-INT(AM384))*10)*10), 0))))</f>
        <v>null</v>
      </c>
      <c r="AP384" s="64" t="str">
        <f>EnglishNumber(Q384)</f>
        <v>zero</v>
      </c>
      <c r="AQ384" s="64" t="str">
        <f>FctZahl_In_Worten(Q384)</f>
        <v>null</v>
      </c>
      <c r="AR384" s="64" t="str">
        <f>FctZahl_In_Worten(R384)</f>
        <v>null</v>
      </c>
      <c r="AS384" s="64" t="str">
        <f>EnglishNumber(V384)</f>
        <v>zero</v>
      </c>
      <c r="AT384" s="64" t="str">
        <f>EnglishNumber(W384)</f>
        <v>zero</v>
      </c>
      <c r="AU384" s="64" t="str">
        <f t="shared" si="219"/>
        <v>For</v>
      </c>
      <c r="AV384" s="49" t="str">
        <f t="shared" si="258"/>
        <v>Error, there is a problem with representatives or their titles</v>
      </c>
      <c r="AW384" s="65" t="str">
        <f t="shared" si="220"/>
        <v>DE_204915596_CPA_EN</v>
      </c>
      <c r="AX384" s="65" t="str">
        <f t="shared" si="221"/>
        <v>DE_204915596_DoT_EN</v>
      </c>
      <c r="AY384" s="65" t="str">
        <f t="shared" si="222"/>
        <v>DE_204915596_Dis_EN</v>
      </c>
      <c r="AZ384" s="65" t="str">
        <f t="shared" si="223"/>
        <v>DE_204915596_CPA_DE</v>
      </c>
      <c r="BA384" s="65" t="str">
        <f t="shared" si="224"/>
        <v>DE_204915596_DoT_DE</v>
      </c>
      <c r="BB384" s="65" t="str">
        <f t="shared" si="225"/>
        <v>DE_204915596_CPA_ES</v>
      </c>
      <c r="BC384" s="215" t="str">
        <f t="shared" si="226"/>
        <v>DE_204915596_DoT_ES</v>
      </c>
      <c r="BD384" s="65" t="str">
        <f t="shared" si="227"/>
        <v>Bartels Verwaltungs-GmbH</v>
      </c>
      <c r="BE384" s="64" t="str">
        <f>VLOOKUP(C384,aux!$A$1:$B$260,2,FALSE)</f>
        <v>Germany</v>
      </c>
      <c r="BF384" s="64" t="str">
        <f>VLOOKUP(C384,aux!$A$1:$C$260,3,FALSE)</f>
        <v>Deutschland</v>
      </c>
      <c r="BG384" s="66" t="str">
        <f t="shared" si="228"/>
        <v>represented by  Error, there is a problem with representatives or their titles</v>
      </c>
      <c r="BH384" s="66" t="str">
        <f t="shared" si="247"/>
        <v>representado por Error, there is a problem with representatives or their titles</v>
      </c>
      <c r="BI384" s="119">
        <f t="shared" si="259"/>
        <v>0</v>
      </c>
      <c r="BJ384" s="119" t="str">
        <f t="shared" si="254"/>
        <v/>
      </c>
      <c r="BK384" s="119" t="str">
        <f t="shared" si="255"/>
        <v>and its</v>
      </c>
      <c r="BL384" s="66" t="str">
        <f t="shared" si="256"/>
        <v/>
      </c>
      <c r="BM384" s="66" t="str">
        <f t="shared" si="257"/>
        <v>und</v>
      </c>
      <c r="BN384" s="66" t="str">
        <f t="shared" si="260"/>
        <v/>
      </c>
      <c r="BO384" s="66" t="str">
        <f t="shared" si="239"/>
        <v>y su</v>
      </c>
      <c r="BP384" s="216" t="e">
        <f>VLOOKUP(X384,aux!$G$1:$I$22,3,FALSE)</f>
        <v>#N/A</v>
      </c>
      <c r="BQ384" s="66" t="str">
        <f t="shared" si="249"/>
        <v>Por</v>
      </c>
      <c r="BR384" s="66" t="str">
        <f>VLOOKUP(C384,aux!$D$1:$E$307,2,FALSE)</f>
        <v>Alemania</v>
      </c>
      <c r="BS384" s="66" t="str">
        <f t="shared" si="250"/>
        <v>Cero</v>
      </c>
      <c r="BT384" s="66" t="str">
        <f t="shared" si="251"/>
        <v>Cero</v>
      </c>
      <c r="BU384" s="66" t="str">
        <f t="shared" si="252"/>
        <v>Cero</v>
      </c>
      <c r="BV384" s="315"/>
      <c r="BW384" s="61"/>
      <c r="BX384" s="315"/>
      <c r="BY384" s="148"/>
      <c r="BZ384" s="315"/>
      <c r="CA384" s="1112"/>
      <c r="CB384" s="805"/>
      <c r="CC384" s="805"/>
      <c r="CD384" s="434"/>
      <c r="CE384" s="805"/>
      <c r="CF384" s="434"/>
      <c r="CG384" s="805"/>
      <c r="CH384" s="497"/>
      <c r="CI384" s="155"/>
      <c r="CJ384" s="54"/>
      <c r="CK384" s="54"/>
      <c r="CL384" s="102" t="str">
        <f t="shared" si="229"/>
        <v>Bartels Verwaltungs-GmbH_ DE_204915596_DOT_DE_2sig</v>
      </c>
      <c r="CM384" s="102" t="str">
        <f t="shared" si="230"/>
        <v>Bartels Verwaltungs-GmbH_DE_204915596_CPA_DE_2sig</v>
      </c>
      <c r="CN384" s="102" t="str">
        <f t="shared" si="231"/>
        <v>Bartels Verwaltungs-GmbH_ DE_204915596_DOT_DE_2sig_stamped</v>
      </c>
      <c r="CO384" s="102" t="str">
        <f t="shared" si="232"/>
        <v>Bartels Verwaltungs-GmbH_DE_204915596_DOT_DE_o</v>
      </c>
      <c r="CP384" s="102" t="str">
        <f t="shared" si="233"/>
        <v>Bartels Verwaltungs-GmbH_DE_204915596_DOT_DE_o_stamped</v>
      </c>
      <c r="CQ384" s="102" t="str">
        <f t="shared" si="234"/>
        <v>Bartels Verwaltungs-GmbH_DE_204915596_powers</v>
      </c>
      <c r="CR384" s="54"/>
      <c r="CS384" s="54"/>
      <c r="CT384" s="54"/>
      <c r="CU384" s="148">
        <f t="shared" ref="CU384:CU447" si="262">CE384-CC384</f>
        <v>0</v>
      </c>
      <c r="CV384" s="54"/>
      <c r="CW384" s="54"/>
      <c r="CX384" s="154"/>
      <c r="CY384" s="160"/>
      <c r="CZ384" s="160"/>
      <c r="DA384" s="321"/>
      <c r="DB384" s="321"/>
      <c r="DC384" s="160"/>
      <c r="DD384" s="160"/>
      <c r="DE384" s="321"/>
      <c r="DF384" s="321"/>
      <c r="DG384" s="54"/>
      <c r="DH384" s="54"/>
      <c r="DI384" s="54"/>
      <c r="DJ384" s="321"/>
      <c r="DK384" s="321"/>
      <c r="DL384" s="54"/>
      <c r="DM384" s="321"/>
      <c r="DN384" s="160"/>
      <c r="DO384" s="321"/>
      <c r="DP384" s="963"/>
      <c r="DQ384" s="902"/>
      <c r="DR384" s="503"/>
      <c r="DS384" s="521"/>
      <c r="DT384" s="88"/>
      <c r="DU384" s="228" t="s">
        <v>3852</v>
      </c>
      <c r="DV384" s="168"/>
      <c r="DW384" s="168"/>
      <c r="DX384" s="168"/>
      <c r="DY384" s="168"/>
      <c r="DZ384" s="168"/>
      <c r="EA384" s="359" t="str">
        <f t="shared" si="261"/>
        <v>348e</v>
      </c>
      <c r="EB384" s="483">
        <v>348</v>
      </c>
      <c r="EC384" s="261" t="s">
        <v>5506</v>
      </c>
      <c r="ED384" s="261"/>
      <c r="EE384" s="88"/>
      <c r="EF384" s="186" t="s">
        <v>3849</v>
      </c>
      <c r="EG384" s="186" t="s">
        <v>3852</v>
      </c>
      <c r="EH384" s="186">
        <v>0</v>
      </c>
      <c r="EI384" s="186">
        <v>0</v>
      </c>
      <c r="EJ384" s="186">
        <v>0</v>
      </c>
      <c r="EK384" s="186">
        <v>0</v>
      </c>
      <c r="EL384" s="186">
        <v>0</v>
      </c>
      <c r="EM384" s="173">
        <v>0</v>
      </c>
      <c r="EN384" s="173">
        <v>0</v>
      </c>
      <c r="EO384" s="173">
        <v>0</v>
      </c>
      <c r="EP384" s="950">
        <v>0</v>
      </c>
      <c r="EQ384" s="385" t="s">
        <v>6086</v>
      </c>
      <c r="ER384" s="385" t="s">
        <v>6137</v>
      </c>
      <c r="ES384" s="385"/>
      <c r="ET384" s="108"/>
      <c r="EU384" s="182" t="str">
        <f t="shared" si="236"/>
        <v>Bartels Verwaltungs-GmbH, DE_204915596_sinv.pdf</v>
      </c>
    </row>
    <row r="385" spans="1:172" ht="76.5">
      <c r="A385" s="1001" t="s">
        <v>6258</v>
      </c>
      <c r="B385" s="415" t="s">
        <v>4621</v>
      </c>
      <c r="C385" s="423" t="s">
        <v>898</v>
      </c>
      <c r="D385" s="201" t="s">
        <v>3756</v>
      </c>
      <c r="E385" s="190"/>
      <c r="F385" s="258"/>
      <c r="G385" s="258"/>
      <c r="H385" s="258"/>
      <c r="I385" s="258" t="s">
        <v>5515</v>
      </c>
      <c r="J385" s="190" t="s">
        <v>766</v>
      </c>
      <c r="K385" s="190"/>
      <c r="L385" s="596"/>
      <c r="M385" s="201"/>
      <c r="N385" s="847"/>
      <c r="O385" s="190"/>
      <c r="P385" s="518">
        <v>0</v>
      </c>
      <c r="Q385" s="539">
        <v>0</v>
      </c>
      <c r="R385" s="540">
        <v>0</v>
      </c>
      <c r="S385" s="424" t="s">
        <v>4841</v>
      </c>
      <c r="T385" s="63"/>
      <c r="U385" s="63"/>
      <c r="V385" s="425">
        <v>0</v>
      </c>
      <c r="W385" s="425">
        <v>0</v>
      </c>
      <c r="X385" s="919">
        <v>0</v>
      </c>
      <c r="Y385" s="425">
        <v>0</v>
      </c>
      <c r="Z385" s="41"/>
      <c r="AA385" s="41"/>
      <c r="AB385" s="188" t="s">
        <v>5514</v>
      </c>
      <c r="AC385" s="13" t="s">
        <v>898</v>
      </c>
      <c r="AD385" s="811" t="s">
        <v>5691</v>
      </c>
      <c r="AE385" s="723">
        <v>43082</v>
      </c>
      <c r="AF385" s="356" t="s">
        <v>6261</v>
      </c>
      <c r="AG385" s="419"/>
      <c r="AH385" s="927" t="s">
        <v>896</v>
      </c>
      <c r="AI385" s="63" t="s">
        <v>5763</v>
      </c>
      <c r="AJ385" s="63" t="str">
        <f t="shared" si="245"/>
        <v>YES</v>
      </c>
      <c r="AK385" s="64" t="e">
        <f>VLOOKUP(X385,aux!$G$1:$I$22,2,FALSE)</f>
        <v>#N/A</v>
      </c>
      <c r="AL385" s="64" t="e">
        <f>VLOOKUP(X385,aux!$G$1:$J$22,4,FALSE)</f>
        <v>#N/A</v>
      </c>
      <c r="AM385" s="214">
        <f t="shared" si="218"/>
        <v>0</v>
      </c>
      <c r="AN385" s="214" t="str">
        <f>IF(INT(AM385)=AM385,EnglishNumber(AM385), _xlfn.CONCAT(EnglishNumber(INT(AM385)), " point ", EnglishNumber(ROUND(INT((AM385 - INT(AM385)) * 10),  0)), " ", EnglishNumber(ROUND((AM385 - INT(AM385))*100 - (INT((AM385-INT(AM385))*10)*10), 0))))</f>
        <v>zero</v>
      </c>
      <c r="AO385" s="214" t="str">
        <f>IF(INT(AM385)=AM385,FctZahl_In_Worten(AM385), _xlfn.CONCAT(FctZahl_In_Worten(INT(AM385)), " komma ", FctZahl_In_Worten(ROUND(INT((AM385 - INT(AM385)) * 10),  0)), " ", FctZahl_In_Worten(ROUND((AM385 - INT(AM385))*100 - (INT((AM385-INT(AM385))*10)*10), 0))))</f>
        <v>null</v>
      </c>
      <c r="AP385" s="64" t="str">
        <f>EnglishNumber(Q385)</f>
        <v>zero</v>
      </c>
      <c r="AQ385" s="64" t="str">
        <f>FctZahl_In_Worten(Q385)</f>
        <v>null</v>
      </c>
      <c r="AR385" s="64" t="str">
        <f>FctZahl_In_Worten(R385)</f>
        <v>null</v>
      </c>
      <c r="AS385" s="64" t="str">
        <f>EnglishNumber(V385)</f>
        <v>zero</v>
      </c>
      <c r="AT385" s="64" t="str">
        <f>EnglishNumber(W385)</f>
        <v>zero</v>
      </c>
      <c r="AU385" s="64" t="str">
        <f t="shared" si="219"/>
        <v>For</v>
      </c>
      <c r="AV385" s="49" t="str">
        <f t="shared" si="258"/>
        <v>Error, there is a problem with representatives or their titles</v>
      </c>
      <c r="AW385" s="65" t="str">
        <f t="shared" si="220"/>
        <v>DE_811181200_CPA_EN</v>
      </c>
      <c r="AX385" s="65" t="str">
        <f t="shared" si="221"/>
        <v>DE_811181200_DoT_EN</v>
      </c>
      <c r="AY385" s="65" t="str">
        <f t="shared" si="222"/>
        <v>DE_811181200_Dis_EN</v>
      </c>
      <c r="AZ385" s="65" t="str">
        <f t="shared" si="223"/>
        <v>DE_811181200_CPA_DE</v>
      </c>
      <c r="BA385" s="65" t="str">
        <f t="shared" si="224"/>
        <v>DE_811181200_DoT_DE</v>
      </c>
      <c r="BB385" s="65" t="str">
        <f t="shared" si="225"/>
        <v>DE_811181200_CPA_ES</v>
      </c>
      <c r="BC385" s="215" t="str">
        <f t="shared" si="226"/>
        <v>DE_811181200_DoT_ES</v>
      </c>
      <c r="BD385" s="65" t="str">
        <f t="shared" si="227"/>
        <v xml:space="preserve">FRIGOROPA Beteiligungs-GmbH </v>
      </c>
      <c r="BE385" s="64" t="str">
        <f>VLOOKUP(C385,aux!$A$1:$B$260,2,FALSE)</f>
        <v>Germany</v>
      </c>
      <c r="BF385" s="64" t="str">
        <f>VLOOKUP(C385,aux!$A$1:$C$260,3,FALSE)</f>
        <v>Deutschland</v>
      </c>
      <c r="BG385" s="66" t="str">
        <f t="shared" si="228"/>
        <v>represented by  Error, there is a problem with representatives or their titles</v>
      </c>
      <c r="BH385" s="66" t="str">
        <f t="shared" si="247"/>
        <v>representado por Error, there is a problem with representatives or their titles</v>
      </c>
      <c r="BI385" s="119">
        <f t="shared" si="259"/>
        <v>0</v>
      </c>
      <c r="BJ385" s="119" t="str">
        <f t="shared" si="254"/>
        <v/>
      </c>
      <c r="BK385" s="119" t="str">
        <f t="shared" si="255"/>
        <v>and its</v>
      </c>
      <c r="BL385" s="66" t="str">
        <f t="shared" si="256"/>
        <v/>
      </c>
      <c r="BM385" s="66" t="str">
        <f t="shared" si="257"/>
        <v>und</v>
      </c>
      <c r="BN385" s="66" t="str">
        <f t="shared" si="260"/>
        <v/>
      </c>
      <c r="BO385" s="66" t="str">
        <f t="shared" si="239"/>
        <v>y su</v>
      </c>
      <c r="BP385" s="216" t="e">
        <f>VLOOKUP(X385,aux!$G$1:$I$22,3,FALSE)</f>
        <v>#N/A</v>
      </c>
      <c r="BQ385" s="66" t="str">
        <f t="shared" si="249"/>
        <v>Por</v>
      </c>
      <c r="BR385" s="66" t="str">
        <f>VLOOKUP(C385,aux!$D$1:$E$307,2,FALSE)</f>
        <v>Alemania</v>
      </c>
      <c r="BS385" s="66" t="str">
        <f t="shared" si="250"/>
        <v>Cero</v>
      </c>
      <c r="BT385" s="66" t="str">
        <f t="shared" si="251"/>
        <v>Cero</v>
      </c>
      <c r="BU385" s="66" t="str">
        <f t="shared" si="252"/>
        <v>Cero</v>
      </c>
      <c r="BV385" s="137"/>
      <c r="BW385" s="51"/>
      <c r="BX385" s="315"/>
      <c r="BY385" s="148"/>
      <c r="BZ385" s="315"/>
      <c r="CA385" s="1112"/>
      <c r="CB385" s="805"/>
      <c r="CC385" s="805"/>
      <c r="CD385" s="434"/>
      <c r="CE385" s="805"/>
      <c r="CF385" s="434"/>
      <c r="CG385" s="805"/>
      <c r="CH385" s="497"/>
      <c r="CI385" s="155"/>
      <c r="CJ385" s="168"/>
      <c r="CK385" s="168"/>
      <c r="CL385" s="102" t="str">
        <f t="shared" si="229"/>
        <v>FRIGOROPA Beteiligungs-GmbH _ DE_811181200_DOT_DE_2sig</v>
      </c>
      <c r="CM385" s="102" t="str">
        <f t="shared" si="230"/>
        <v>FRIGOROPA Beteiligungs-GmbH _DE_811181200_CPA_DE_2sig</v>
      </c>
      <c r="CN385" s="102" t="str">
        <f t="shared" si="231"/>
        <v>FRIGOROPA Beteiligungs-GmbH _ DE_811181200_DOT_DE_2sig_stamped</v>
      </c>
      <c r="CO385" s="102" t="str">
        <f t="shared" si="232"/>
        <v>FRIGOROPA Beteiligungs-GmbH _DE_811181200_DOT_DE_o</v>
      </c>
      <c r="CP385" s="102" t="str">
        <f t="shared" si="233"/>
        <v>FRIGOROPA Beteiligungs-GmbH _DE_811181200_DOT_DE_o_stamped</v>
      </c>
      <c r="CQ385" s="102" t="str">
        <f t="shared" si="234"/>
        <v>FRIGOROPA Beteiligungs-GmbH_DE_811181200_powers</v>
      </c>
      <c r="CR385" s="168"/>
      <c r="CS385" s="168"/>
      <c r="CT385" s="168"/>
      <c r="CU385" s="148">
        <f t="shared" si="262"/>
        <v>0</v>
      </c>
      <c r="CV385" s="168"/>
      <c r="CW385" s="168"/>
      <c r="CX385" s="252"/>
      <c r="CY385" s="251"/>
      <c r="CZ385" s="251"/>
      <c r="DA385" s="324"/>
      <c r="DB385" s="324"/>
      <c r="DC385" s="251"/>
      <c r="DD385" s="251"/>
      <c r="DE385" s="324"/>
      <c r="DF385" s="324"/>
      <c r="DG385" s="168"/>
      <c r="DH385" s="168"/>
      <c r="DI385" s="168"/>
      <c r="DJ385" s="324"/>
      <c r="DK385" s="324"/>
      <c r="DL385" s="168"/>
      <c r="DM385" s="324"/>
      <c r="DN385" s="251"/>
      <c r="DO385" s="324"/>
      <c r="DP385" s="338"/>
      <c r="DQ385" s="902"/>
      <c r="DR385" s="503"/>
      <c r="DS385" s="88"/>
      <c r="DT385" s="88"/>
      <c r="DU385" s="168" t="s">
        <v>3855</v>
      </c>
      <c r="DV385" s="168"/>
      <c r="DW385" s="168"/>
      <c r="DX385" s="168"/>
      <c r="DY385" s="168"/>
      <c r="DZ385" s="168"/>
      <c r="EA385" s="359" t="str">
        <f t="shared" si="261"/>
        <v>348c</v>
      </c>
      <c r="EB385" s="483">
        <v>348</v>
      </c>
      <c r="EC385" s="261" t="s">
        <v>5507</v>
      </c>
      <c r="ED385" s="261"/>
      <c r="EE385" s="88"/>
      <c r="EF385" s="186" t="s">
        <v>3849</v>
      </c>
      <c r="EG385" s="186" t="s">
        <v>3855</v>
      </c>
      <c r="EH385" s="186">
        <v>0</v>
      </c>
      <c r="EI385" s="186" t="s">
        <v>5236</v>
      </c>
      <c r="EJ385" s="186">
        <v>1</v>
      </c>
      <c r="EK385" s="186">
        <v>0</v>
      </c>
      <c r="EL385" s="186" t="s">
        <v>5237</v>
      </c>
      <c r="EM385" s="173">
        <v>26419</v>
      </c>
      <c r="EN385" s="173">
        <v>0</v>
      </c>
      <c r="EO385" s="173">
        <v>0</v>
      </c>
      <c r="EP385" s="498">
        <v>0</v>
      </c>
      <c r="EQ385" s="385" t="s">
        <v>6086</v>
      </c>
      <c r="ER385" s="385" t="s">
        <v>6137</v>
      </c>
      <c r="ES385" s="385"/>
      <c r="ET385" s="108"/>
      <c r="EU385" s="182" t="str">
        <f t="shared" si="236"/>
        <v>FRIGOROPA Beteiligungs-GmbH, DE_811181200_sinv.pdf</v>
      </c>
    </row>
    <row r="386" spans="1:172" ht="102">
      <c r="A386" s="1001" t="s">
        <v>3853</v>
      </c>
      <c r="B386" s="415" t="s">
        <v>4620</v>
      </c>
      <c r="C386" s="423" t="s">
        <v>898</v>
      </c>
      <c r="D386" s="201" t="s">
        <v>3854</v>
      </c>
      <c r="E386" s="190"/>
      <c r="F386" s="258"/>
      <c r="G386" s="258"/>
      <c r="H386" s="258"/>
      <c r="I386" s="258" t="s">
        <v>5515</v>
      </c>
      <c r="J386" s="190" t="s">
        <v>766</v>
      </c>
      <c r="K386" s="190"/>
      <c r="L386" s="1065"/>
      <c r="M386" s="201"/>
      <c r="N386" s="847"/>
      <c r="O386" s="190"/>
      <c r="P386" s="518">
        <v>0</v>
      </c>
      <c r="Q386" s="539">
        <v>0</v>
      </c>
      <c r="R386" s="540">
        <v>0</v>
      </c>
      <c r="S386" s="424" t="s">
        <v>4841</v>
      </c>
      <c r="T386" s="100"/>
      <c r="U386" s="100"/>
      <c r="V386" s="425">
        <v>0</v>
      </c>
      <c r="W386" s="425">
        <v>0</v>
      </c>
      <c r="X386" s="919">
        <v>0</v>
      </c>
      <c r="Y386" s="425">
        <v>0</v>
      </c>
      <c r="Z386" s="101"/>
      <c r="AA386" s="101"/>
      <c r="AB386" s="188" t="s">
        <v>5514</v>
      </c>
      <c r="AC386" s="13" t="s">
        <v>898</v>
      </c>
      <c r="AD386" s="811" t="s">
        <v>5691</v>
      </c>
      <c r="AE386" s="723">
        <v>43082</v>
      </c>
      <c r="AF386" s="454" t="s">
        <v>7467</v>
      </c>
      <c r="AG386" s="419"/>
      <c r="AH386" s="927" t="s">
        <v>896</v>
      </c>
      <c r="AI386" s="63" t="s">
        <v>5763</v>
      </c>
      <c r="AJ386" s="63" t="str">
        <f t="shared" si="245"/>
        <v>YES</v>
      </c>
      <c r="AK386" s="64" t="e">
        <f>VLOOKUP(X386,aux!$G$1:$I$22,2,FALSE)</f>
        <v>#N/A</v>
      </c>
      <c r="AL386" s="64" t="e">
        <f>VLOOKUP(X386,aux!$G$1:$J$22,4,FALSE)</f>
        <v>#N/A</v>
      </c>
      <c r="AM386" s="214">
        <f t="shared" ref="AM386:AM449" si="263">_xlfn.NUMBERVALUE(X386)*100</f>
        <v>0</v>
      </c>
      <c r="AN386" s="214" t="str">
        <f>IF(INT(AM386)=AM386,EnglishNumber(AM386), _xlfn.CONCAT(EnglishNumber(INT(AM386)), " point ", EnglishNumber(ROUND(INT((AM386 - INT(AM386)) * 10),  0)), " ", EnglishNumber(ROUND((AM386 - INT(AM386))*100 - (INT((AM386-INT(AM386))*10)*10), 0))))</f>
        <v>zero</v>
      </c>
      <c r="AO386" s="214" t="str">
        <f>IF(INT(AM386)=AM386,FctZahl_In_Worten(AM386), _xlfn.CONCAT(FctZahl_In_Worten(INT(AM386)), " komma ", FctZahl_In_Worten(ROUND(INT((AM386 - INT(AM386)) * 10),  0)), " ", FctZahl_In_Worten(ROUND((AM386 - INT(AM386))*100 - (INT((AM386-INT(AM386))*10)*10), 0))))</f>
        <v>null</v>
      </c>
      <c r="AP386" s="64" t="str">
        <f>EnglishNumber(Q386)</f>
        <v>zero</v>
      </c>
      <c r="AQ386" s="64" t="str">
        <f>FctZahl_In_Worten(Q386)</f>
        <v>null</v>
      </c>
      <c r="AR386" s="64" t="str">
        <f>FctZahl_In_Worten(R386)</f>
        <v>null</v>
      </c>
      <c r="AS386" s="64" t="str">
        <f>EnglishNumber(V386)</f>
        <v>zero</v>
      </c>
      <c r="AT386" s="64" t="str">
        <f>EnglishNumber(W386)</f>
        <v>zero</v>
      </c>
      <c r="AU386" s="64" t="str">
        <f t="shared" ref="AU386:AU449" si="264">IF(AH386="DNI","","For")</f>
        <v>For</v>
      </c>
      <c r="AV386" s="49" t="str">
        <f t="shared" si="258"/>
        <v>Error, there is a problem with representatives or their titles</v>
      </c>
      <c r="AW386" s="65" t="str">
        <f t="shared" ref="AW386:AW449" si="265">CONCATENATE(B386,"_CPA_EN")</f>
        <v>DE_273967855_CPA_EN</v>
      </c>
      <c r="AX386" s="65" t="str">
        <f t="shared" ref="AX386:AX449" si="266">CONCATENATE(B386,"_DoT_EN")</f>
        <v>DE_273967855_DoT_EN</v>
      </c>
      <c r="AY386" s="65" t="str">
        <f t="shared" ref="AY386:AY449" si="267">CONCATENATE(B386,"_Dis_EN")</f>
        <v>DE_273967855_Dis_EN</v>
      </c>
      <c r="AZ386" s="65" t="str">
        <f t="shared" ref="AZ386:AZ449" si="268">CONCATENATE(B386,"_CPA_DE")</f>
        <v>DE_273967855_CPA_DE</v>
      </c>
      <c r="BA386" s="65" t="str">
        <f t="shared" ref="BA386:BA449" si="269">CONCATENATE(B386,"_DoT_DE")</f>
        <v>DE_273967855_DoT_DE</v>
      </c>
      <c r="BB386" s="65" t="str">
        <f t="shared" ref="BB386:BB449" si="270">CONCATENATE(B386,"_CPA_ES")</f>
        <v>DE_273967855_CPA_ES</v>
      </c>
      <c r="BC386" s="215" t="str">
        <f t="shared" ref="BC386:BC449" si="271">CONCATENATE(B386,"_DoT_ES")</f>
        <v>DE_273967855_DoT_ES</v>
      </c>
      <c r="BD386" s="65" t="str">
        <f t="shared" ref="BD386:BD449" si="272">SUBSTITUTE(A386,".","")</f>
        <v>RTS Road Runner Transport Service GmbH &amp; Co KG</v>
      </c>
      <c r="BE386" s="64" t="str">
        <f>VLOOKUP(C386,aux!$A$1:$B$260,2,FALSE)</f>
        <v>Germany</v>
      </c>
      <c r="BF386" s="64" t="str">
        <f>VLOOKUP(C386,aux!$A$1:$C$260,3,FALSE)</f>
        <v>Deutschland</v>
      </c>
      <c r="BG386" s="66" t="str">
        <f t="shared" ref="BG386:BG449" si="273">IF(AH386="DNI","",CONCATENATE("represented by  ", AV386))</f>
        <v>represented by  Error, there is a problem with representatives or their titles</v>
      </c>
      <c r="BH386" s="66" t="str">
        <f t="shared" si="247"/>
        <v>representado por Error, there is a problem with representatives or their titles</v>
      </c>
      <c r="BI386" s="119">
        <f t="shared" si="259"/>
        <v>0</v>
      </c>
      <c r="BJ386" s="119" t="str">
        <f t="shared" si="254"/>
        <v/>
      </c>
      <c r="BK386" s="119" t="str">
        <f t="shared" si="255"/>
        <v>and its</v>
      </c>
      <c r="BL386" s="66" t="str">
        <f t="shared" si="256"/>
        <v/>
      </c>
      <c r="BM386" s="66" t="str">
        <f t="shared" si="257"/>
        <v>und</v>
      </c>
      <c r="BN386" s="66" t="str">
        <f t="shared" si="260"/>
        <v/>
      </c>
      <c r="BO386" s="66" t="str">
        <f t="shared" si="239"/>
        <v>y su</v>
      </c>
      <c r="BP386" s="216" t="e">
        <f>VLOOKUP(X386,aux!$G$1:$I$22,3,FALSE)</f>
        <v>#N/A</v>
      </c>
      <c r="BQ386" s="66" t="str">
        <f t="shared" si="249"/>
        <v>Por</v>
      </c>
      <c r="BR386" s="66" t="str">
        <f>VLOOKUP(C386,aux!$D$1:$E$307,2,FALSE)</f>
        <v>Alemania</v>
      </c>
      <c r="BS386" s="66" t="str">
        <f t="shared" si="250"/>
        <v>Cero</v>
      </c>
      <c r="BT386" s="66" t="str">
        <f t="shared" si="251"/>
        <v>Cero</v>
      </c>
      <c r="BU386" s="66" t="str">
        <f t="shared" si="252"/>
        <v>Cero</v>
      </c>
      <c r="BV386" s="315"/>
      <c r="BW386" s="61"/>
      <c r="BX386" s="139"/>
      <c r="BY386" s="148"/>
      <c r="BZ386" s="139"/>
      <c r="CA386" s="1112"/>
      <c r="CB386" s="805"/>
      <c r="CC386" s="353"/>
      <c r="CD386" s="434"/>
      <c r="CE386" s="353"/>
      <c r="CF386" s="434"/>
      <c r="CG386" s="805"/>
      <c r="CH386" s="497"/>
      <c r="CI386" s="155"/>
      <c r="CJ386" s="54"/>
      <c r="CK386" s="54"/>
      <c r="CL386" s="102" t="str">
        <f t="shared" ref="CL386:CL449" si="274">_xlfn.CONCAT(BD386,"_ ",B386,"_DOT_",AC386,"_2sig")</f>
        <v>RTS Road Runner Transport Service GmbH &amp; Co KG_ DE_273967855_DOT_DE_2sig</v>
      </c>
      <c r="CM386" s="102" t="str">
        <f t="shared" ref="CM386:CM449" si="275">_xlfn.CONCAT(BD386,"_",B386,"_CPA_",AC386,"_2sig")</f>
        <v>RTS Road Runner Transport Service GmbH &amp; Co KG_DE_273967855_CPA_DE_2sig</v>
      </c>
      <c r="CN386" s="102" t="str">
        <f t="shared" ref="CN386:CN449" si="276">_xlfn.CONCAT(CL386,"_stamped")</f>
        <v>RTS Road Runner Transport Service GmbH &amp; Co KG_ DE_273967855_DOT_DE_2sig_stamped</v>
      </c>
      <c r="CO386" s="102" t="str">
        <f t="shared" ref="CO386:CO449" si="277">_xlfn.CONCAT(BD386,"_",B386,"_DOT_",AC386,"_o")</f>
        <v>RTS Road Runner Transport Service GmbH &amp; Co KG_DE_273967855_DOT_DE_o</v>
      </c>
      <c r="CP386" s="102" t="str">
        <f t="shared" ref="CP386:CP449" si="278">_xlfn.CONCAT(CO386,"_stamped")</f>
        <v>RTS Road Runner Transport Service GmbH &amp; Co KG_DE_273967855_DOT_DE_o_stamped</v>
      </c>
      <c r="CQ386" s="102" t="str">
        <f t="shared" ref="CQ386:CQ449" si="279">_xlfn.CONCAT(TRIM(BD386),"_",TRIM(B386),"_powers")</f>
        <v>RTS Road Runner Transport Service GmbH &amp; Co KG_DE_273967855_powers</v>
      </c>
      <c r="CR386" s="54"/>
      <c r="CS386" s="54"/>
      <c r="CT386" s="54"/>
      <c r="CU386" s="148">
        <f t="shared" si="262"/>
        <v>0</v>
      </c>
      <c r="CV386" s="54"/>
      <c r="CW386" s="54"/>
      <c r="CX386" s="124"/>
      <c r="CY386" s="160"/>
      <c r="CZ386" s="160"/>
      <c r="DA386" s="321"/>
      <c r="DB386" s="321"/>
      <c r="DC386" s="160"/>
      <c r="DD386" s="160"/>
      <c r="DE386" s="321"/>
      <c r="DF386" s="321"/>
      <c r="DG386" s="54"/>
      <c r="DH386" s="54"/>
      <c r="DI386" s="54"/>
      <c r="DJ386" s="321"/>
      <c r="DK386" s="321"/>
      <c r="DL386" s="54"/>
      <c r="DM386" s="321"/>
      <c r="DN386" s="160"/>
      <c r="DO386" s="321"/>
      <c r="DP386" s="963"/>
      <c r="DQ386" s="902"/>
      <c r="DR386" s="503"/>
      <c r="DS386" s="521"/>
      <c r="DT386" s="88"/>
      <c r="DU386" s="168"/>
      <c r="DV386" s="168"/>
      <c r="DW386" s="168"/>
      <c r="DX386" s="168"/>
      <c r="DY386" s="168"/>
      <c r="DZ386" s="168"/>
      <c r="EA386" s="359" t="str">
        <f t="shared" si="261"/>
        <v>348d</v>
      </c>
      <c r="EB386" s="483">
        <v>348</v>
      </c>
      <c r="EC386" s="261" t="s">
        <v>5509</v>
      </c>
      <c r="ED386" s="261"/>
      <c r="EE386" s="88"/>
      <c r="EF386" s="186" t="s">
        <v>3849</v>
      </c>
      <c r="EG386" s="186" t="s">
        <v>3853</v>
      </c>
      <c r="EH386" s="186">
        <v>0</v>
      </c>
      <c r="EI386" s="186" t="s">
        <v>5338</v>
      </c>
      <c r="EJ386" s="186">
        <v>63</v>
      </c>
      <c r="EK386" s="186">
        <v>0</v>
      </c>
      <c r="EL386" s="186" t="s">
        <v>5319</v>
      </c>
      <c r="EM386" s="173">
        <v>49076</v>
      </c>
      <c r="EN386" s="173">
        <v>0</v>
      </c>
      <c r="EO386" s="173">
        <v>0</v>
      </c>
      <c r="EP386" s="498">
        <v>0</v>
      </c>
      <c r="EQ386" s="398" t="s">
        <v>6095</v>
      </c>
      <c r="ER386" s="176" t="s">
        <v>6114</v>
      </c>
      <c r="ES386" s="385"/>
      <c r="ET386" s="108"/>
      <c r="EU386" s="182" t="str">
        <f t="shared" ref="EU386:EU449" si="280">CONCATENATE(TRIM(A386),", ",TRIM(B386),"_sinv.pdf")</f>
        <v>RTS Road Runner Transport Service GmbH &amp; Co. KG, DE_273967855_sinv.pdf</v>
      </c>
    </row>
    <row r="387" spans="1:172" ht="76.5">
      <c r="A387" s="1001" t="s">
        <v>3856</v>
      </c>
      <c r="B387" s="415" t="s">
        <v>4622</v>
      </c>
      <c r="C387" s="423" t="s">
        <v>898</v>
      </c>
      <c r="D387" s="201" t="s">
        <v>3857</v>
      </c>
      <c r="E387" s="190"/>
      <c r="F387" s="258"/>
      <c r="G387" s="258"/>
      <c r="H387" s="258"/>
      <c r="I387" s="258"/>
      <c r="J387" s="190" t="s">
        <v>766</v>
      </c>
      <c r="K387" s="190"/>
      <c r="L387" s="596"/>
      <c r="M387" s="201"/>
      <c r="N387" s="847"/>
      <c r="O387" s="190"/>
      <c r="P387" s="518">
        <v>0</v>
      </c>
      <c r="Q387" s="539">
        <v>0</v>
      </c>
      <c r="R387" s="540">
        <v>0</v>
      </c>
      <c r="S387" s="424" t="s">
        <v>4841</v>
      </c>
      <c r="T387" s="100"/>
      <c r="U387" s="100"/>
      <c r="V387" s="425">
        <v>0</v>
      </c>
      <c r="W387" s="425">
        <v>0</v>
      </c>
      <c r="X387" s="919">
        <v>0</v>
      </c>
      <c r="Y387" s="425">
        <v>0</v>
      </c>
      <c r="Z387" s="101"/>
      <c r="AA387" s="101"/>
      <c r="AB387" s="188" t="s">
        <v>4402</v>
      </c>
      <c r="AC387" s="13" t="s">
        <v>898</v>
      </c>
      <c r="AD387" s="811" t="s">
        <v>5691</v>
      </c>
      <c r="AE387" s="723">
        <v>43082</v>
      </c>
      <c r="AF387" s="182" t="s">
        <v>7467</v>
      </c>
      <c r="AG387" s="419"/>
      <c r="AH387" s="927" t="s">
        <v>896</v>
      </c>
      <c r="AI387" s="63" t="s">
        <v>5763</v>
      </c>
      <c r="AJ387" s="63" t="str">
        <f t="shared" si="245"/>
        <v>YES</v>
      </c>
      <c r="AK387" s="64" t="e">
        <f>VLOOKUP(X387,aux!$G$1:$I$22,2,FALSE)</f>
        <v>#N/A</v>
      </c>
      <c r="AL387" s="64" t="e">
        <f>VLOOKUP(X387,aux!$G$1:$J$22,4,FALSE)</f>
        <v>#N/A</v>
      </c>
      <c r="AM387" s="214">
        <f t="shared" si="263"/>
        <v>0</v>
      </c>
      <c r="AN387" s="214" t="str">
        <f>IF(INT(AM387)=AM387,EnglishNumber(AM387), _xlfn.CONCAT(EnglishNumber(INT(AM387)), " point ", EnglishNumber(ROUND(INT((AM387 - INT(AM387)) * 10),  0)), " ", EnglishNumber(ROUND((AM387 - INT(AM387))*100 - (INT((AM387-INT(AM387))*10)*10), 0))))</f>
        <v>zero</v>
      </c>
      <c r="AO387" s="214" t="str">
        <f>IF(INT(AM387)=AM387,FctZahl_In_Worten(AM387), _xlfn.CONCAT(FctZahl_In_Worten(INT(AM387)), " komma ", FctZahl_In_Worten(ROUND(INT((AM387 - INT(AM387)) * 10),  0)), " ", FctZahl_In_Worten(ROUND((AM387 - INT(AM387))*100 - (INT((AM387-INT(AM387))*10)*10), 0))))</f>
        <v>null</v>
      </c>
      <c r="AP387" s="64" t="str">
        <f>EnglishNumber(Q387)</f>
        <v>zero</v>
      </c>
      <c r="AQ387" s="64" t="str">
        <f>FctZahl_In_Worten(Q387)</f>
        <v>null</v>
      </c>
      <c r="AR387" s="64" t="str">
        <f>FctZahl_In_Worten(R387)</f>
        <v>null</v>
      </c>
      <c r="AS387" s="64" t="str">
        <f>EnglishNumber(V387)</f>
        <v>zero</v>
      </c>
      <c r="AT387" s="64" t="str">
        <f>EnglishNumber(W387)</f>
        <v>zero</v>
      </c>
      <c r="AU387" s="64" t="str">
        <f t="shared" si="264"/>
        <v>For</v>
      </c>
      <c r="AV387" s="49" t="str">
        <f t="shared" si="258"/>
        <v>Error, there is a problem with representatives or their titles</v>
      </c>
      <c r="AW387" s="65" t="str">
        <f t="shared" si="265"/>
        <v>DE_226621588_CPA_EN</v>
      </c>
      <c r="AX387" s="65" t="str">
        <f t="shared" si="266"/>
        <v>DE_226621588_DoT_EN</v>
      </c>
      <c r="AY387" s="65" t="str">
        <f t="shared" si="267"/>
        <v>DE_226621588_Dis_EN</v>
      </c>
      <c r="AZ387" s="65" t="str">
        <f t="shared" si="268"/>
        <v>DE_226621588_CPA_DE</v>
      </c>
      <c r="BA387" s="65" t="str">
        <f t="shared" si="269"/>
        <v>DE_226621588_DoT_DE</v>
      </c>
      <c r="BB387" s="65" t="str">
        <f t="shared" si="270"/>
        <v>DE_226621588_CPA_ES</v>
      </c>
      <c r="BC387" s="215" t="str">
        <f t="shared" si="271"/>
        <v>DE_226621588_DoT_ES</v>
      </c>
      <c r="BD387" s="65" t="str">
        <f t="shared" si="272"/>
        <v>Axiom Logistics GmbH</v>
      </c>
      <c r="BE387" s="64" t="str">
        <f>VLOOKUP(C387,aux!$A$1:$B$260,2,FALSE)</f>
        <v>Germany</v>
      </c>
      <c r="BF387" s="64" t="str">
        <f>VLOOKUP(C387,aux!$A$1:$C$260,3,FALSE)</f>
        <v>Deutschland</v>
      </c>
      <c r="BG387" s="66" t="str">
        <f t="shared" si="273"/>
        <v>represented by  Error, there is a problem with representatives or their titles</v>
      </c>
      <c r="BH387" s="66" t="str">
        <f t="shared" si="247"/>
        <v>representado por Error, there is a problem with representatives or their titles</v>
      </c>
      <c r="BI387" s="66">
        <f t="shared" si="259"/>
        <v>0</v>
      </c>
      <c r="BJ387" s="119" t="str">
        <f t="shared" si="254"/>
        <v/>
      </c>
      <c r="BK387" s="119" t="str">
        <f t="shared" si="255"/>
        <v/>
      </c>
      <c r="BL387" s="66" t="str">
        <f t="shared" si="256"/>
        <v/>
      </c>
      <c r="BM387" s="66" t="str">
        <f t="shared" si="257"/>
        <v/>
      </c>
      <c r="BN387" s="66" t="str">
        <f t="shared" si="260"/>
        <v/>
      </c>
      <c r="BO387" s="66" t="str">
        <f t="shared" ref="BO387:BO450" si="281">IF(I387="","","y su")</f>
        <v/>
      </c>
      <c r="BP387" s="216" t="e">
        <f>VLOOKUP(X387,aux!$G$1:$I$22,3,FALSE)</f>
        <v>#N/A</v>
      </c>
      <c r="BQ387" s="66" t="str">
        <f t="shared" si="249"/>
        <v>Por</v>
      </c>
      <c r="BR387" s="66" t="str">
        <f>VLOOKUP(C387,aux!$D$1:$E$307,2,FALSE)</f>
        <v>Alemania</v>
      </c>
      <c r="BS387" s="66" t="str">
        <f t="shared" si="250"/>
        <v>Cero</v>
      </c>
      <c r="BT387" s="66" t="str">
        <f t="shared" si="251"/>
        <v>Cero</v>
      </c>
      <c r="BU387" s="66" t="str">
        <f t="shared" si="252"/>
        <v>Cero</v>
      </c>
      <c r="BV387" s="137"/>
      <c r="BW387" s="51"/>
      <c r="BX387" s="315"/>
      <c r="BY387" s="148"/>
      <c r="BZ387" s="315"/>
      <c r="CA387" s="1112"/>
      <c r="CB387" s="805"/>
      <c r="CC387" s="805"/>
      <c r="CD387" s="434"/>
      <c r="CE387" s="805"/>
      <c r="CF387" s="434"/>
      <c r="CG387" s="805"/>
      <c r="CH387" s="497"/>
      <c r="CI387" s="155"/>
      <c r="CJ387" s="54"/>
      <c r="CK387" s="54"/>
      <c r="CL387" s="102" t="str">
        <f t="shared" si="274"/>
        <v>Axiom Logistics GmbH_ DE_226621588_DOT_DE_2sig</v>
      </c>
      <c r="CM387" s="102" t="str">
        <f t="shared" si="275"/>
        <v>Axiom Logistics GmbH_DE_226621588_CPA_DE_2sig</v>
      </c>
      <c r="CN387" s="102" t="str">
        <f t="shared" si="276"/>
        <v>Axiom Logistics GmbH_ DE_226621588_DOT_DE_2sig_stamped</v>
      </c>
      <c r="CO387" s="102" t="str">
        <f t="shared" si="277"/>
        <v>Axiom Logistics GmbH_DE_226621588_DOT_DE_o</v>
      </c>
      <c r="CP387" s="102" t="str">
        <f t="shared" si="278"/>
        <v>Axiom Logistics GmbH_DE_226621588_DOT_DE_o_stamped</v>
      </c>
      <c r="CQ387" s="102" t="str">
        <f t="shared" si="279"/>
        <v>Axiom Logistics GmbH_DE_226621588_powers</v>
      </c>
      <c r="CR387" s="54"/>
      <c r="CS387" s="54"/>
      <c r="CT387" s="54"/>
      <c r="CU387" s="148">
        <f t="shared" si="262"/>
        <v>0</v>
      </c>
      <c r="CV387" s="54"/>
      <c r="CW387" s="54"/>
      <c r="CX387" s="124"/>
      <c r="CY387" s="160"/>
      <c r="CZ387" s="160"/>
      <c r="DA387" s="321"/>
      <c r="DB387" s="321"/>
      <c r="DC387" s="160"/>
      <c r="DD387" s="160"/>
      <c r="DE387" s="321"/>
      <c r="DF387" s="321"/>
      <c r="DG387" s="54"/>
      <c r="DH387" s="54"/>
      <c r="DI387" s="54"/>
      <c r="DJ387" s="321"/>
      <c r="DK387" s="321"/>
      <c r="DL387" s="54"/>
      <c r="DM387" s="321"/>
      <c r="DN387" s="160"/>
      <c r="DO387" s="321"/>
      <c r="DP387" s="963"/>
      <c r="DQ387" s="902"/>
      <c r="DR387" s="503"/>
      <c r="DS387" s="521"/>
      <c r="DT387" s="88"/>
      <c r="DU387" s="168"/>
      <c r="DV387" s="168"/>
      <c r="DW387" s="168"/>
      <c r="DX387" s="168"/>
      <c r="DY387" s="168"/>
      <c r="DZ387" s="168"/>
      <c r="EA387" s="359" t="str">
        <f t="shared" si="261"/>
        <v>348b</v>
      </c>
      <c r="EB387" s="359">
        <v>348</v>
      </c>
      <c r="EC387" s="261" t="s">
        <v>5508</v>
      </c>
      <c r="ED387" s="261"/>
      <c r="EE387" s="88"/>
      <c r="EF387" s="186" t="s">
        <v>3849</v>
      </c>
      <c r="EG387" s="186" t="s">
        <v>3856</v>
      </c>
      <c r="EH387" s="186">
        <v>0</v>
      </c>
      <c r="EI387" s="186">
        <v>0</v>
      </c>
      <c r="EJ387" s="186">
        <v>0</v>
      </c>
      <c r="EK387" s="186">
        <v>0</v>
      </c>
      <c r="EL387" s="186">
        <v>0</v>
      </c>
      <c r="EM387" s="173">
        <v>0</v>
      </c>
      <c r="EN387" s="173">
        <v>0</v>
      </c>
      <c r="EO387" s="173">
        <v>0</v>
      </c>
      <c r="EP387" s="950">
        <v>0</v>
      </c>
      <c r="EQ387" s="385" t="s">
        <v>6086</v>
      </c>
      <c r="ER387" s="385" t="s">
        <v>6137</v>
      </c>
      <c r="ES387" s="385"/>
      <c r="ET387" s="108"/>
      <c r="EU387" s="182" t="str">
        <f t="shared" si="280"/>
        <v>Axiom Logistics GmbH, DE_226621588_sinv.pdf</v>
      </c>
    </row>
    <row r="388" spans="1:172" ht="96">
      <c r="A388" s="1001" t="s">
        <v>3730</v>
      </c>
      <c r="B388" s="694" t="s">
        <v>4841</v>
      </c>
      <c r="C388" s="423" t="s">
        <v>898</v>
      </c>
      <c r="D388" s="201" t="s">
        <v>3756</v>
      </c>
      <c r="E388" s="371" t="s">
        <v>4571</v>
      </c>
      <c r="F388" s="193" t="s">
        <v>3902</v>
      </c>
      <c r="G388" s="182"/>
      <c r="H388" s="182"/>
      <c r="I388" s="258"/>
      <c r="J388" s="190" t="s">
        <v>3885</v>
      </c>
      <c r="K388" s="190" t="s">
        <v>3813</v>
      </c>
      <c r="L388" s="571" t="s">
        <v>3842</v>
      </c>
      <c r="M388" s="181" t="s">
        <v>3843</v>
      </c>
      <c r="N388" s="847"/>
      <c r="O388" s="190"/>
      <c r="P388" s="518">
        <v>145</v>
      </c>
      <c r="Q388" s="539">
        <v>1000</v>
      </c>
      <c r="R388" s="540">
        <v>9950</v>
      </c>
      <c r="S388" s="341"/>
      <c r="T388" s="54"/>
      <c r="U388" s="54"/>
      <c r="V388" s="338">
        <v>0</v>
      </c>
      <c r="W388" s="338">
        <v>0</v>
      </c>
      <c r="X388" s="919">
        <v>0.72</v>
      </c>
      <c r="Y388" s="425">
        <v>2.5</v>
      </c>
      <c r="Z388" s="54"/>
      <c r="AA388" s="54"/>
      <c r="AB388" s="188" t="s">
        <v>4402</v>
      </c>
      <c r="AC388" s="13" t="s">
        <v>898</v>
      </c>
      <c r="AD388" s="811" t="s">
        <v>5691</v>
      </c>
      <c r="AE388" s="723">
        <v>43082</v>
      </c>
      <c r="AF388" s="182" t="s">
        <v>5342</v>
      </c>
      <c r="AG388" s="419"/>
      <c r="AH388" s="927" t="s">
        <v>896</v>
      </c>
      <c r="AI388" s="63" t="s">
        <v>5764</v>
      </c>
      <c r="AJ388" s="63" t="str">
        <f t="shared" si="245"/>
        <v>NO</v>
      </c>
      <c r="AK388" s="64" t="str">
        <f>VLOOKUP(X388,aux!$G$1:$I$22,2,FALSE)</f>
        <v>zero point seven two</v>
      </c>
      <c r="AL388" s="64" t="str">
        <f>VLOOKUP(X388,aux!$G$1:$J$22,4,FALSE)</f>
        <v>null komma sieben zwei</v>
      </c>
      <c r="AM388" s="214">
        <f t="shared" si="263"/>
        <v>72</v>
      </c>
      <c r="AN388" s="214" t="str">
        <f>IF(INT(AM388)=AM388,EnglishNumber(AM388), _xlfn.CONCAT(EnglishNumber(INT(AM388)), " point ", EnglishNumber(ROUND(INT((AM388 - INT(AM388)) * 10),  0)), " ", EnglishNumber(ROUND((AM388 - INT(AM388))*100 - (INT((AM388-INT(AM388))*10)*10), 0))))</f>
        <v>seventy-two</v>
      </c>
      <c r="AO388" s="214" t="str">
        <f>IF(INT(AM388)=AM388,FctZahl_In_Worten(AM388), _xlfn.CONCAT(FctZahl_In_Worten(INT(AM388)), " komma ", FctZahl_In_Worten(ROUND(INT((AM388 - INT(AM388)) * 10),  0)), " ", FctZahl_In_Worten(ROUND((AM388 - INT(AM388))*100 - (INT((AM388-INT(AM388))*10)*10), 0))))</f>
        <v>zweiundsiebzig</v>
      </c>
      <c r="AP388" s="64" t="str">
        <f>EnglishNumber(Q388)</f>
        <v>one thousand</v>
      </c>
      <c r="AQ388" s="64" t="str">
        <f>FctZahl_In_Worten(Q388)</f>
        <v>eintausend</v>
      </c>
      <c r="AR388" s="64" t="str">
        <f>FctZahl_In_Worten(R388)</f>
        <v>neuntausendneunhundertfünfzig</v>
      </c>
      <c r="AS388" s="64" t="str">
        <f>EnglishNumber(V388)</f>
        <v>zero</v>
      </c>
      <c r="AT388" s="64" t="str">
        <f>EnglishNumber(W388)</f>
        <v>zero</v>
      </c>
      <c r="AU388" s="64" t="str">
        <f t="shared" si="264"/>
        <v>For</v>
      </c>
      <c r="AV388" s="49" t="str">
        <f>IF(AH388="DNI","",IF((COUNTA(E388,DY388))=1,CONCATENATE(E388,", ",F388),IF(COUNTA(E388,DY388)=2,CONCATENATE(E388,", ",F388," and ",DY388,", ",DX388),"Error, there is a problem with representatives or their titles")))</f>
        <v>Horst Bartels, Geschäftsführer der Komplementärin Nordfrost Verwaltungs-GmbH and Erik Schüder, Prokurist</v>
      </c>
      <c r="AW388" s="65" t="str">
        <f t="shared" si="265"/>
        <v>DE_117897977_CPA_EN</v>
      </c>
      <c r="AX388" s="65" t="str">
        <f t="shared" si="266"/>
        <v>DE_117897977_DoT_EN</v>
      </c>
      <c r="AY388" s="65" t="str">
        <f t="shared" si="267"/>
        <v>DE_117897977_Dis_EN</v>
      </c>
      <c r="AZ388" s="65" t="str">
        <f t="shared" si="268"/>
        <v>DE_117897977_CPA_DE</v>
      </c>
      <c r="BA388" s="65" t="str">
        <f t="shared" si="269"/>
        <v>DE_117897977_DoT_DE</v>
      </c>
      <c r="BB388" s="65" t="str">
        <f t="shared" si="270"/>
        <v>DE_117897977_CPA_ES</v>
      </c>
      <c r="BC388" s="215" t="str">
        <f t="shared" si="271"/>
        <v>DE_117897977_DoT_ES</v>
      </c>
      <c r="BD388" s="65" t="str">
        <f t="shared" si="272"/>
        <v>Nordfrost GmbH &amp; Co KG</v>
      </c>
      <c r="BE388" s="64" t="str">
        <f>VLOOKUP(C388,aux!$A$1:$B$260,2,FALSE)</f>
        <v>Germany</v>
      </c>
      <c r="BF388" s="64" t="str">
        <f>VLOOKUP(C388,aux!$A$1:$C$260,3,FALSE)</f>
        <v>Deutschland</v>
      </c>
      <c r="BG388" s="66" t="str">
        <f t="shared" si="273"/>
        <v>represented by  Horst Bartels, Geschäftsführer der Komplementärin Nordfrost Verwaltungs-GmbH and Erik Schüder, Prokurist</v>
      </c>
      <c r="BH388" s="66" t="str">
        <f t="shared" si="247"/>
        <v>representado por Horst Bartels, Geschäftsführer der Komplementärin Nordfrost Verwaltungs-GmbH and Erik Schüder, Prokurist</v>
      </c>
      <c r="BI388" s="119">
        <f>COUNTA(F388,DY388)</f>
        <v>2</v>
      </c>
      <c r="BJ388" s="119" t="str">
        <f>IF(DX388="","","and its")</f>
        <v>and its</v>
      </c>
      <c r="BK388" s="119" t="str">
        <f t="shared" ref="BK388:BK419" si="282">IF(I388="","","and its")</f>
        <v/>
      </c>
      <c r="BL388" s="66" t="str">
        <f>IF(DX388="","","und")</f>
        <v>und</v>
      </c>
      <c r="BM388" s="66" t="str">
        <f t="shared" ref="BM388:BM419" si="283">IF(I388="","","und")</f>
        <v/>
      </c>
      <c r="BN388" s="66" t="str">
        <f>IF(DX388="","","y su")</f>
        <v>y su</v>
      </c>
      <c r="BO388" s="66" t="str">
        <f t="shared" si="281"/>
        <v/>
      </c>
      <c r="BP388" s="216" t="str">
        <f>VLOOKUP(X388,aux!$G$1:$I$22,3,FALSE)</f>
        <v>cero coma siete dos</v>
      </c>
      <c r="BQ388" s="66" t="str">
        <f t="shared" si="249"/>
        <v>Por</v>
      </c>
      <c r="BR388" s="66" t="str">
        <f>VLOOKUP(C388,aux!$D$1:$E$307,2,FALSE)</f>
        <v>Alemania</v>
      </c>
      <c r="BS388" s="66" t="str">
        <f t="shared" si="250"/>
        <v>Un Mil</v>
      </c>
      <c r="BT388" s="66" t="str">
        <f t="shared" si="251"/>
        <v>Cero</v>
      </c>
      <c r="BU388" s="66" t="str">
        <f t="shared" si="252"/>
        <v>Cero</v>
      </c>
      <c r="BV388" s="137"/>
      <c r="BW388" s="51"/>
      <c r="BX388" s="315"/>
      <c r="BY388" s="148"/>
      <c r="BZ388" s="315"/>
      <c r="CA388" s="1112"/>
      <c r="CB388" s="805">
        <v>43070</v>
      </c>
      <c r="CC388" s="805">
        <v>43073</v>
      </c>
      <c r="CD388" s="434"/>
      <c r="CE388" s="805">
        <v>43073</v>
      </c>
      <c r="CF388" s="434"/>
      <c r="CG388" s="805">
        <v>43076</v>
      </c>
      <c r="CH388" s="497"/>
      <c r="CI388" s="155"/>
      <c r="CJ388" s="54"/>
      <c r="CK388" s="54"/>
      <c r="CL388" s="102" t="str">
        <f t="shared" si="274"/>
        <v>Nordfrost GmbH &amp; Co KG_ DE_117897977_DOT_DE_2sig</v>
      </c>
      <c r="CM388" s="102" t="str">
        <f t="shared" si="275"/>
        <v>Nordfrost GmbH &amp; Co KG_DE_117897977_CPA_DE_2sig</v>
      </c>
      <c r="CN388" s="102" t="str">
        <f t="shared" si="276"/>
        <v>Nordfrost GmbH &amp; Co KG_ DE_117897977_DOT_DE_2sig_stamped</v>
      </c>
      <c r="CO388" s="102" t="str">
        <f t="shared" si="277"/>
        <v>Nordfrost GmbH &amp; Co KG_DE_117897977_DOT_DE_o</v>
      </c>
      <c r="CP388" s="102" t="str">
        <f t="shared" si="278"/>
        <v>Nordfrost GmbH &amp; Co KG_DE_117897977_DOT_DE_o_stamped</v>
      </c>
      <c r="CQ388" s="102" t="str">
        <f t="shared" si="279"/>
        <v>Nordfrost GmbH &amp; Co KG_DE_117897977_powers</v>
      </c>
      <c r="CR388" s="54"/>
      <c r="CS388" s="54"/>
      <c r="CT388" s="54"/>
      <c r="CU388" s="148">
        <f t="shared" si="262"/>
        <v>0</v>
      </c>
      <c r="CV388" s="54"/>
      <c r="CW388" s="54"/>
      <c r="CX388" s="124"/>
      <c r="CY388" s="160"/>
      <c r="CZ388" s="160"/>
      <c r="DA388" s="321"/>
      <c r="DB388" s="321"/>
      <c r="DC388" s="160"/>
      <c r="DD388" s="160"/>
      <c r="DE388" s="321"/>
      <c r="DF388" s="321"/>
      <c r="DG388" s="54"/>
      <c r="DH388" s="54"/>
      <c r="DI388" s="54"/>
      <c r="DJ388" s="321"/>
      <c r="DK388" s="321"/>
      <c r="DL388" s="54"/>
      <c r="DM388" s="321"/>
      <c r="DN388" s="160"/>
      <c r="DO388" s="321"/>
      <c r="DP388" s="963"/>
      <c r="DQ388" s="902"/>
      <c r="DR388" s="503"/>
      <c r="DS388" s="521"/>
      <c r="DT388" s="88"/>
      <c r="DU388" s="168"/>
      <c r="DV388" s="168"/>
      <c r="DW388" s="168"/>
      <c r="DX388" s="258" t="s">
        <v>913</v>
      </c>
      <c r="DY388" s="225" t="s">
        <v>3794</v>
      </c>
      <c r="DZ388" s="225"/>
      <c r="EA388" s="359" t="str">
        <f t="shared" si="261"/>
        <v>348</v>
      </c>
      <c r="EB388" s="359">
        <v>348</v>
      </c>
      <c r="EC388" s="88"/>
      <c r="ED388" s="88"/>
      <c r="EE388" s="88"/>
      <c r="EF388" s="186" t="s">
        <v>3849</v>
      </c>
      <c r="EG388" s="186" t="s">
        <v>3730</v>
      </c>
      <c r="EH388" s="186" t="s">
        <v>5235</v>
      </c>
      <c r="EI388" s="186" t="s">
        <v>5236</v>
      </c>
      <c r="EJ388" s="186" t="s">
        <v>2238</v>
      </c>
      <c r="EK388" s="186">
        <v>0</v>
      </c>
      <c r="EL388" s="186" t="s">
        <v>5237</v>
      </c>
      <c r="EM388" s="173">
        <v>26419</v>
      </c>
      <c r="EN388" s="173">
        <v>0</v>
      </c>
      <c r="EO388" s="173">
        <v>0</v>
      </c>
      <c r="EP388" s="950" t="s">
        <v>3813</v>
      </c>
      <c r="EQ388" s="385" t="s">
        <v>6095</v>
      </c>
      <c r="ER388" s="385" t="s">
        <v>6114</v>
      </c>
      <c r="ES388" s="385"/>
      <c r="ET388" s="108"/>
      <c r="EU388" s="182" t="str">
        <f t="shared" si="280"/>
        <v>Nordfrost GmbH &amp; Co. KG, DE_117897977_sinv.pdf</v>
      </c>
    </row>
    <row r="389" spans="1:172" ht="76.5">
      <c r="A389" s="1009" t="s">
        <v>4545</v>
      </c>
      <c r="B389" s="638" t="s">
        <v>4553</v>
      </c>
      <c r="C389" s="338" t="s">
        <v>898</v>
      </c>
      <c r="D389" s="182" t="s">
        <v>4546</v>
      </c>
      <c r="E389" s="186" t="s">
        <v>4547</v>
      </c>
      <c r="F389" s="182" t="s">
        <v>899</v>
      </c>
      <c r="G389" s="182"/>
      <c r="H389" s="182"/>
      <c r="I389" s="182" t="s">
        <v>4542</v>
      </c>
      <c r="J389" s="182" t="s">
        <v>4550</v>
      </c>
      <c r="K389" s="182"/>
      <c r="L389" s="571" t="s">
        <v>3699</v>
      </c>
      <c r="N389" s="849"/>
      <c r="O389" s="182"/>
      <c r="P389" s="519">
        <v>0</v>
      </c>
      <c r="Q389" s="539">
        <v>10</v>
      </c>
      <c r="R389" s="540">
        <v>0</v>
      </c>
      <c r="S389" s="338"/>
      <c r="T389" s="54"/>
      <c r="U389" s="54"/>
      <c r="V389" s="338">
        <v>0</v>
      </c>
      <c r="W389" s="338">
        <v>0</v>
      </c>
      <c r="X389" s="919">
        <v>0.72</v>
      </c>
      <c r="Y389" s="338">
        <v>0</v>
      </c>
      <c r="Z389" s="54"/>
      <c r="AA389" s="54"/>
      <c r="AB389" s="186" t="s">
        <v>4502</v>
      </c>
      <c r="AC389" s="13" t="s">
        <v>898</v>
      </c>
      <c r="AD389" s="811" t="s">
        <v>5691</v>
      </c>
      <c r="AE389" s="723">
        <v>43082</v>
      </c>
      <c r="AG389" s="419"/>
      <c r="AH389" s="927" t="s">
        <v>896</v>
      </c>
      <c r="AI389" s="63" t="s">
        <v>5763</v>
      </c>
      <c r="AJ389" s="63" t="str">
        <f t="shared" si="245"/>
        <v>NO</v>
      </c>
      <c r="AK389" s="64" t="str">
        <f>VLOOKUP(X389,aux!$G$1:$I$22,2,FALSE)</f>
        <v>zero point seven two</v>
      </c>
      <c r="AL389" s="64" t="str">
        <f>VLOOKUP(X389,aux!$G$1:$J$22,4,FALSE)</f>
        <v>null komma sieben zwei</v>
      </c>
      <c r="AM389" s="214">
        <f t="shared" si="263"/>
        <v>72</v>
      </c>
      <c r="AN389" s="214" t="str">
        <f>IF(INT(AM389)=AM389,EnglishNumber(AM389), _xlfn.CONCAT(EnglishNumber(INT(AM389)), " point ", EnglishNumber(ROUND(INT((AM389 - INT(AM389)) * 10),  0)), " ", EnglishNumber(ROUND((AM389 - INT(AM389))*100 - (INT((AM389-INT(AM389))*10)*10), 0))))</f>
        <v>seventy-two</v>
      </c>
      <c r="AO389" s="214" t="str">
        <f>IF(INT(AM389)=AM389,FctZahl_In_Worten(AM389), _xlfn.CONCAT(FctZahl_In_Worten(INT(AM389)), " komma ", FctZahl_In_Worten(ROUND(INT((AM389 - INT(AM389)) * 10),  0)), " ", FctZahl_In_Worten(ROUND((AM389 - INT(AM389))*100 - (INT((AM389-INT(AM389))*10)*10), 0))))</f>
        <v>zweiundsiebzig</v>
      </c>
      <c r="AP389" s="64" t="str">
        <f>EnglishNumber(Q389)</f>
        <v>ten</v>
      </c>
      <c r="AQ389" s="64" t="str">
        <f>FctZahl_In_Worten(Q389)</f>
        <v>zehn</v>
      </c>
      <c r="AR389" s="64" t="str">
        <f>FctZahl_In_Worten(R389)</f>
        <v>null</v>
      </c>
      <c r="AS389" s="64" t="str">
        <f>EnglishNumber(V389)</f>
        <v>zero</v>
      </c>
      <c r="AT389" s="64" t="str">
        <f>EnglishNumber(W389)</f>
        <v>zero</v>
      </c>
      <c r="AU389" s="64" t="str">
        <f t="shared" si="264"/>
        <v>For</v>
      </c>
      <c r="AV389" s="49" t="str">
        <f t="shared" ref="AV389:AV429" si="284">IF(AH389="DNI","",IF((COUNTA(E389,G389))=1,CONCATENATE(E389,", ",F389),IF(COUNTA(E389,G389)=2,CONCATENATE(E389,", ",F389," and ",G389,", ",H389),"Error, there is a problem with representatives or their titles")))</f>
        <v>Jens Weydringer, Geschäftsführer</v>
      </c>
      <c r="AW389" s="65" t="str">
        <f t="shared" si="265"/>
        <v>DE_814316618_CPA_EN</v>
      </c>
      <c r="AX389" s="65" t="str">
        <f t="shared" si="266"/>
        <v>DE_814316618_DoT_EN</v>
      </c>
      <c r="AY389" s="65" t="str">
        <f t="shared" si="267"/>
        <v>DE_814316618_Dis_EN</v>
      </c>
      <c r="AZ389" s="65" t="str">
        <f t="shared" si="268"/>
        <v>DE_814316618_CPA_DE</v>
      </c>
      <c r="BA389" s="65" t="str">
        <f t="shared" si="269"/>
        <v>DE_814316618_DoT_DE</v>
      </c>
      <c r="BB389" s="65" t="str">
        <f t="shared" si="270"/>
        <v>DE_814316618_CPA_ES</v>
      </c>
      <c r="BC389" s="215" t="str">
        <f t="shared" si="271"/>
        <v>DE_814316618_DoT_ES</v>
      </c>
      <c r="BD389" s="65" t="str">
        <f t="shared" si="272"/>
        <v>Okertaler Mineralbrunnen GmbH</v>
      </c>
      <c r="BE389" s="64" t="str">
        <f>VLOOKUP(C389,aux!$A$1:$B$260,2,FALSE)</f>
        <v>Germany</v>
      </c>
      <c r="BF389" s="64" t="str">
        <f>VLOOKUP(C389,aux!$A$1:$C$260,3,FALSE)</f>
        <v>Deutschland</v>
      </c>
      <c r="BG389" s="66" t="str">
        <f t="shared" si="273"/>
        <v>represented by  Jens Weydringer, Geschäftsführer</v>
      </c>
      <c r="BH389" s="66" t="str">
        <f t="shared" si="247"/>
        <v>representado por Jens Weydringer, Geschäftsführer</v>
      </c>
      <c r="BI389" s="119">
        <f t="shared" ref="BI389:BI420" si="285">COUNTA(F389,G389)</f>
        <v>1</v>
      </c>
      <c r="BJ389" s="119" t="str">
        <f t="shared" ref="BJ389:BJ429" si="286">IF(H389="","","and its")</f>
        <v/>
      </c>
      <c r="BK389" s="119" t="str">
        <f t="shared" si="282"/>
        <v>and its</v>
      </c>
      <c r="BL389" s="66" t="str">
        <f t="shared" ref="BL389:BL429" si="287">IF(H389="","","und")</f>
        <v/>
      </c>
      <c r="BM389" s="66" t="str">
        <f t="shared" si="283"/>
        <v>und</v>
      </c>
      <c r="BN389" s="66" t="str">
        <f t="shared" ref="BN389:BN429" si="288">IF(H389="","","y su")</f>
        <v/>
      </c>
      <c r="BO389" s="66" t="str">
        <f t="shared" si="281"/>
        <v>y su</v>
      </c>
      <c r="BP389" s="216" t="str">
        <f>VLOOKUP(X389,aux!$G$1:$I$22,3,FALSE)</f>
        <v>cero coma siete dos</v>
      </c>
      <c r="BQ389" s="66" t="str">
        <f t="shared" si="249"/>
        <v>Por</v>
      </c>
      <c r="BR389" s="66" t="str">
        <f>VLOOKUP(C389,aux!$D$1:$E$307,2,FALSE)</f>
        <v>Alemania</v>
      </c>
      <c r="BS389" s="66" t="str">
        <f t="shared" si="250"/>
        <v>Diez</v>
      </c>
      <c r="BT389" s="66" t="str">
        <f t="shared" si="251"/>
        <v>Cero</v>
      </c>
      <c r="BU389" s="66" t="str">
        <f t="shared" si="252"/>
        <v>Cero</v>
      </c>
      <c r="BV389" s="137"/>
      <c r="BW389" s="51"/>
      <c r="BX389" s="315"/>
      <c r="BY389" s="148"/>
      <c r="BZ389" s="315"/>
      <c r="CA389" s="1112"/>
      <c r="CB389" s="805">
        <v>43066</v>
      </c>
      <c r="CC389" s="805">
        <v>43070</v>
      </c>
      <c r="CD389" s="806"/>
      <c r="CE389" s="805">
        <v>43070</v>
      </c>
      <c r="CF389" s="806"/>
      <c r="CG389" s="805">
        <v>43076</v>
      </c>
      <c r="CH389" s="497"/>
      <c r="CI389" s="155"/>
      <c r="CJ389" s="54"/>
      <c r="CK389" s="54"/>
      <c r="CL389" s="102" t="str">
        <f t="shared" si="274"/>
        <v>Okertaler Mineralbrunnen GmbH_ DE_814316618_DOT_DE_2sig</v>
      </c>
      <c r="CM389" s="102" t="str">
        <f t="shared" si="275"/>
        <v>Okertaler Mineralbrunnen GmbH_DE_814316618_CPA_DE_2sig</v>
      </c>
      <c r="CN389" s="102" t="str">
        <f t="shared" si="276"/>
        <v>Okertaler Mineralbrunnen GmbH_ DE_814316618_DOT_DE_2sig_stamped</v>
      </c>
      <c r="CO389" s="102" t="str">
        <f t="shared" si="277"/>
        <v>Okertaler Mineralbrunnen GmbH_DE_814316618_DOT_DE_o</v>
      </c>
      <c r="CP389" s="102" t="str">
        <f t="shared" si="278"/>
        <v>Okertaler Mineralbrunnen GmbH_DE_814316618_DOT_DE_o_stamped</v>
      </c>
      <c r="CQ389" s="102" t="str">
        <f t="shared" si="279"/>
        <v>Okertaler Mineralbrunnen GmbH_DE_814316618_powers</v>
      </c>
      <c r="CR389" s="54"/>
      <c r="CS389" s="54"/>
      <c r="CT389" s="54"/>
      <c r="CU389" s="148">
        <f t="shared" si="262"/>
        <v>0</v>
      </c>
      <c r="CV389" s="54"/>
      <c r="CW389" s="54"/>
      <c r="CX389" s="124"/>
      <c r="CY389" s="160"/>
      <c r="CZ389" s="160"/>
      <c r="DA389" s="321"/>
      <c r="DB389" s="321"/>
      <c r="DC389" s="160"/>
      <c r="DD389" s="160"/>
      <c r="DE389" s="321"/>
      <c r="DF389" s="321"/>
      <c r="DG389" s="54"/>
      <c r="DH389" s="54"/>
      <c r="DI389" s="54"/>
      <c r="DJ389" s="321"/>
      <c r="DK389" s="321"/>
      <c r="DL389" s="54"/>
      <c r="DM389" s="321"/>
      <c r="DN389" s="160"/>
      <c r="DO389" s="321"/>
      <c r="DP389" s="963"/>
      <c r="DQ389" s="902"/>
      <c r="DR389" s="503"/>
      <c r="DS389" s="521"/>
      <c r="DT389" s="88"/>
      <c r="DU389" s="168"/>
      <c r="DV389" s="168"/>
      <c r="DW389" s="168"/>
      <c r="DX389" s="168"/>
      <c r="DY389" s="168"/>
      <c r="DZ389" s="168"/>
      <c r="EA389" s="359" t="str">
        <f t="shared" si="261"/>
        <v>349</v>
      </c>
      <c r="EB389" s="359">
        <v>349</v>
      </c>
      <c r="EC389" s="88"/>
      <c r="ED389" s="88"/>
      <c r="EE389" s="88"/>
      <c r="EF389" s="186"/>
      <c r="EG389" s="186" t="s">
        <v>4545</v>
      </c>
      <c r="EH389" s="186" t="s">
        <v>3516</v>
      </c>
      <c r="EI389" s="186" t="s">
        <v>5239</v>
      </c>
      <c r="EJ389" s="186" t="s">
        <v>5240</v>
      </c>
      <c r="EK389" s="186">
        <v>0</v>
      </c>
      <c r="EL389" s="186" t="s">
        <v>5241</v>
      </c>
      <c r="EM389" s="173" t="s">
        <v>5242</v>
      </c>
      <c r="EN389" s="173">
        <v>0</v>
      </c>
      <c r="EO389" s="173">
        <v>0</v>
      </c>
      <c r="EP389" s="950">
        <v>0</v>
      </c>
      <c r="EQ389" s="182" t="s">
        <v>6086</v>
      </c>
      <c r="ER389" s="182" t="s">
        <v>6137</v>
      </c>
      <c r="ES389" s="182"/>
      <c r="ET389" s="108"/>
      <c r="EU389" s="182" t="str">
        <f t="shared" si="280"/>
        <v>Okertaler Mineralbrunnen GmbH, DE_814316618_sinv.pdf</v>
      </c>
    </row>
    <row r="390" spans="1:172" ht="63.75">
      <c r="A390" s="1010" t="s">
        <v>3426</v>
      </c>
      <c r="B390" s="694" t="s">
        <v>4814</v>
      </c>
      <c r="C390" s="338" t="s">
        <v>898</v>
      </c>
      <c r="D390" s="201" t="s">
        <v>3467</v>
      </c>
      <c r="E390" s="190" t="s">
        <v>3509</v>
      </c>
      <c r="F390" s="258" t="s">
        <v>899</v>
      </c>
      <c r="G390" s="258"/>
      <c r="H390" s="258"/>
      <c r="I390" s="258"/>
      <c r="J390" s="182"/>
      <c r="K390" s="190" t="s">
        <v>7154</v>
      </c>
      <c r="L390" s="571" t="s">
        <v>3690</v>
      </c>
      <c r="M390" s="201"/>
      <c r="N390" s="849"/>
      <c r="O390" s="182"/>
      <c r="P390" s="518">
        <v>17</v>
      </c>
      <c r="Q390" s="539">
        <v>100</v>
      </c>
      <c r="R390" s="540">
        <v>1800</v>
      </c>
      <c r="S390" s="338"/>
      <c r="T390" s="100"/>
      <c r="U390" s="100"/>
      <c r="V390" s="425">
        <v>0</v>
      </c>
      <c r="W390" s="425">
        <v>0</v>
      </c>
      <c r="X390" s="919">
        <v>0.72</v>
      </c>
      <c r="Y390" s="425">
        <v>2.5</v>
      </c>
      <c r="Z390" s="101"/>
      <c r="AA390" s="101"/>
      <c r="AB390" s="188" t="s">
        <v>4402</v>
      </c>
      <c r="AC390" s="13" t="s">
        <v>898</v>
      </c>
      <c r="AD390" s="811" t="s">
        <v>5691</v>
      </c>
      <c r="AE390" s="723">
        <v>43082</v>
      </c>
      <c r="AG390" s="419"/>
      <c r="AH390" s="927" t="s">
        <v>896</v>
      </c>
      <c r="AI390" s="63" t="s">
        <v>5763</v>
      </c>
      <c r="AJ390" s="63" t="str">
        <f t="shared" si="245"/>
        <v>NO</v>
      </c>
      <c r="AK390" s="64" t="str">
        <f>VLOOKUP(X390,aux!$G$1:$I$22,2,FALSE)</f>
        <v>zero point seven two</v>
      </c>
      <c r="AL390" s="64" t="str">
        <f>VLOOKUP(X390,aux!$G$1:$J$22,4,FALSE)</f>
        <v>null komma sieben zwei</v>
      </c>
      <c r="AM390" s="214">
        <f t="shared" si="263"/>
        <v>72</v>
      </c>
      <c r="AN390" s="214" t="str">
        <f>IF(INT(AM390)=AM390,EnglishNumber(AM390), _xlfn.CONCAT(EnglishNumber(INT(AM390)), " point ", EnglishNumber(ROUND(INT((AM390 - INT(AM390)) * 10),  0)), " ", EnglishNumber(ROUND((AM390 - INT(AM390))*100 - (INT((AM390-INT(AM390))*10)*10), 0))))</f>
        <v>seventy-two</v>
      </c>
      <c r="AO390" s="214" t="str">
        <f>IF(INT(AM390)=AM390,FctZahl_In_Worten(AM390), _xlfn.CONCAT(FctZahl_In_Worten(INT(AM390)), " komma ", FctZahl_In_Worten(ROUND(INT((AM390 - INT(AM390)) * 10),  0)), " ", FctZahl_In_Worten(ROUND((AM390 - INT(AM390))*100 - (INT((AM390-INT(AM390))*10)*10), 0))))</f>
        <v>zweiundsiebzig</v>
      </c>
      <c r="AP390" s="64" t="str">
        <f>EnglishNumber(Q390)</f>
        <v>one hundred</v>
      </c>
      <c r="AQ390" s="64" t="str">
        <f>FctZahl_In_Worten(Q390)</f>
        <v>einhundert</v>
      </c>
      <c r="AR390" s="64" t="str">
        <f>FctZahl_In_Worten(R390)</f>
        <v>eintausendachthundert</v>
      </c>
      <c r="AS390" s="64" t="str">
        <f>EnglishNumber(V390)</f>
        <v>zero</v>
      </c>
      <c r="AT390" s="64" t="str">
        <f>EnglishNumber(W390)</f>
        <v>zero</v>
      </c>
      <c r="AU390" s="64" t="str">
        <f t="shared" si="264"/>
        <v>For</v>
      </c>
      <c r="AV390" s="49" t="str">
        <f t="shared" si="284"/>
        <v>Jürgen Orth, Geschäftsführer</v>
      </c>
      <c r="AW390" s="65" t="str">
        <f t="shared" si="265"/>
        <v>DE_245365526_CPA_EN</v>
      </c>
      <c r="AX390" s="65" t="str">
        <f t="shared" si="266"/>
        <v>DE_245365526_DoT_EN</v>
      </c>
      <c r="AY390" s="65" t="str">
        <f t="shared" si="267"/>
        <v>DE_245365526_Dis_EN</v>
      </c>
      <c r="AZ390" s="65" t="str">
        <f t="shared" si="268"/>
        <v>DE_245365526_CPA_DE</v>
      </c>
      <c r="BA390" s="65" t="str">
        <f t="shared" si="269"/>
        <v>DE_245365526_DoT_DE</v>
      </c>
      <c r="BB390" s="65" t="str">
        <f t="shared" si="270"/>
        <v>DE_245365526_CPA_ES</v>
      </c>
      <c r="BC390" s="215" t="str">
        <f t="shared" si="271"/>
        <v>DE_245365526_DoT_ES</v>
      </c>
      <c r="BD390" s="65" t="str">
        <f t="shared" si="272"/>
        <v>Orth und Karas GmbH</v>
      </c>
      <c r="BE390" s="64" t="str">
        <f>VLOOKUP(C390,aux!$A$1:$B$260,2,FALSE)</f>
        <v>Germany</v>
      </c>
      <c r="BF390" s="64" t="str">
        <f>VLOOKUP(C390,aux!$A$1:$C$260,3,FALSE)</f>
        <v>Deutschland</v>
      </c>
      <c r="BG390" s="66" t="str">
        <f t="shared" si="273"/>
        <v>represented by  Jürgen Orth, Geschäftsführer</v>
      </c>
      <c r="BH390" s="66" t="str">
        <f t="shared" si="247"/>
        <v>representado por Jürgen Orth, Geschäftsführer</v>
      </c>
      <c r="BI390" s="119">
        <f t="shared" si="285"/>
        <v>1</v>
      </c>
      <c r="BJ390" s="119" t="str">
        <f t="shared" si="286"/>
        <v/>
      </c>
      <c r="BK390" s="119" t="str">
        <f t="shared" si="282"/>
        <v/>
      </c>
      <c r="BL390" s="66" t="str">
        <f t="shared" si="287"/>
        <v/>
      </c>
      <c r="BM390" s="66" t="str">
        <f t="shared" si="283"/>
        <v/>
      </c>
      <c r="BN390" s="66" t="str">
        <f t="shared" si="288"/>
        <v/>
      </c>
      <c r="BO390" s="66" t="str">
        <f t="shared" si="281"/>
        <v/>
      </c>
      <c r="BP390" s="216" t="str">
        <f>VLOOKUP(X390,aux!$G$1:$I$22,3,FALSE)</f>
        <v>cero coma siete dos</v>
      </c>
      <c r="BQ390" s="66" t="str">
        <f t="shared" si="249"/>
        <v>Por</v>
      </c>
      <c r="BR390" s="66" t="str">
        <f>VLOOKUP(C390,aux!$D$1:$E$307,2,FALSE)</f>
        <v>Alemania</v>
      </c>
      <c r="BS390" s="66" t="str">
        <f t="shared" si="250"/>
        <v>Ciento</v>
      </c>
      <c r="BT390" s="66" t="str">
        <f t="shared" si="251"/>
        <v>Cero</v>
      </c>
      <c r="BU390" s="66" t="str">
        <f t="shared" si="252"/>
        <v>Cero</v>
      </c>
      <c r="BV390" s="137"/>
      <c r="BW390" s="51"/>
      <c r="BX390" s="315"/>
      <c r="BY390" s="148"/>
      <c r="BZ390" s="315"/>
      <c r="CA390" s="1112"/>
      <c r="CB390" s="805">
        <v>43059</v>
      </c>
      <c r="CC390" s="805">
        <v>43062</v>
      </c>
      <c r="CD390" s="806"/>
      <c r="CE390" s="805">
        <v>43062</v>
      </c>
      <c r="CF390" s="806"/>
      <c r="CG390" s="805">
        <v>43076</v>
      </c>
      <c r="CH390" s="497"/>
      <c r="CI390" s="155"/>
      <c r="CJ390" s="54"/>
      <c r="CK390" s="54"/>
      <c r="CL390" s="102" t="str">
        <f t="shared" si="274"/>
        <v>Orth und Karas GmbH_ DE_245365526_DOT_DE_2sig</v>
      </c>
      <c r="CM390" s="102" t="str">
        <f t="shared" si="275"/>
        <v>Orth und Karas GmbH_DE_245365526_CPA_DE_2sig</v>
      </c>
      <c r="CN390" s="102" t="str">
        <f t="shared" si="276"/>
        <v>Orth und Karas GmbH_ DE_245365526_DOT_DE_2sig_stamped</v>
      </c>
      <c r="CO390" s="102" t="str">
        <f t="shared" si="277"/>
        <v>Orth und Karas GmbH_DE_245365526_DOT_DE_o</v>
      </c>
      <c r="CP390" s="102" t="str">
        <f t="shared" si="278"/>
        <v>Orth und Karas GmbH_DE_245365526_DOT_DE_o_stamped</v>
      </c>
      <c r="CQ390" s="102" t="str">
        <f t="shared" si="279"/>
        <v>Orth und Karas GmbH_DE_245365526_powers</v>
      </c>
      <c r="CR390" s="54"/>
      <c r="CS390" s="54"/>
      <c r="CT390" s="54"/>
      <c r="CU390" s="148">
        <f t="shared" si="262"/>
        <v>0</v>
      </c>
      <c r="CV390" s="54"/>
      <c r="CW390" s="54"/>
      <c r="CX390" s="154"/>
      <c r="CY390" s="160"/>
      <c r="CZ390" s="160"/>
      <c r="DA390" s="321"/>
      <c r="DB390" s="321"/>
      <c r="DC390" s="160"/>
      <c r="DD390" s="160"/>
      <c r="DE390" s="321"/>
      <c r="DF390" s="321"/>
      <c r="DG390" s="54"/>
      <c r="DH390" s="54"/>
      <c r="DI390" s="54"/>
      <c r="DJ390" s="321"/>
      <c r="DK390" s="321"/>
      <c r="DL390" s="54"/>
      <c r="DM390" s="321"/>
      <c r="DN390" s="160"/>
      <c r="DO390" s="321"/>
      <c r="DP390" s="963"/>
      <c r="DQ390" s="902"/>
      <c r="DR390" s="503"/>
      <c r="DS390" s="521"/>
      <c r="DT390" s="88"/>
      <c r="DU390" s="168"/>
      <c r="DV390" s="168"/>
      <c r="DW390" s="168"/>
      <c r="DX390" s="168"/>
      <c r="DY390" s="168"/>
      <c r="DZ390" s="168"/>
      <c r="EA390" s="359" t="str">
        <f t="shared" si="261"/>
        <v>350</v>
      </c>
      <c r="EB390" s="359">
        <v>350</v>
      </c>
      <c r="EC390" s="88"/>
      <c r="ED390" s="88"/>
      <c r="EE390" s="88" t="e">
        <f>IF(CX389=#REF!,"gleich","ungleich")</f>
        <v>#REF!</v>
      </c>
      <c r="EF390" s="186" t="s">
        <v>3435</v>
      </c>
      <c r="EG390" s="186" t="s">
        <v>3426</v>
      </c>
      <c r="EH390" s="186" t="s">
        <v>3509</v>
      </c>
      <c r="EI390" s="186" t="s">
        <v>3630</v>
      </c>
      <c r="EJ390" s="186" t="s">
        <v>2232</v>
      </c>
      <c r="EK390" s="186">
        <v>0</v>
      </c>
      <c r="EL390" s="186" t="s">
        <v>3631</v>
      </c>
      <c r="EM390" s="173">
        <v>91586</v>
      </c>
      <c r="EN390" s="173">
        <v>0</v>
      </c>
      <c r="EO390" s="173">
        <v>0</v>
      </c>
      <c r="EP390" s="950" t="s">
        <v>3632</v>
      </c>
      <c r="EQ390" s="182" t="s">
        <v>6086</v>
      </c>
      <c r="ER390" s="182" t="s">
        <v>6137</v>
      </c>
      <c r="ES390" s="201"/>
      <c r="ET390" s="108"/>
      <c r="EU390" s="182" t="str">
        <f t="shared" si="280"/>
        <v>Orth und Karas GmbH, DE_245365526_sinv.pdf</v>
      </c>
    </row>
    <row r="391" spans="1:172" ht="84">
      <c r="A391" s="1000" t="s">
        <v>3136</v>
      </c>
      <c r="B391" s="638" t="s">
        <v>4780</v>
      </c>
      <c r="C391" s="338" t="s">
        <v>898</v>
      </c>
      <c r="D391" s="191" t="s">
        <v>3137</v>
      </c>
      <c r="E391" s="189" t="s">
        <v>3142</v>
      </c>
      <c r="F391" s="186" t="s">
        <v>899</v>
      </c>
      <c r="G391" s="186" t="s">
        <v>3138</v>
      </c>
      <c r="H391" s="186" t="s">
        <v>899</v>
      </c>
      <c r="I391" s="191"/>
      <c r="J391" s="191" t="s">
        <v>3354</v>
      </c>
      <c r="K391" s="191" t="s">
        <v>3139</v>
      </c>
      <c r="L391" s="587" t="s">
        <v>3140</v>
      </c>
      <c r="M391" s="199"/>
      <c r="N391" s="1198" t="s">
        <v>3141</v>
      </c>
      <c r="O391" s="382" t="s">
        <v>6045</v>
      </c>
      <c r="P391" s="519">
        <v>140</v>
      </c>
      <c r="Q391" s="539">
        <v>1000</v>
      </c>
      <c r="R391" s="540">
        <v>0</v>
      </c>
      <c r="S391" s="338"/>
      <c r="T391" s="43"/>
      <c r="U391" s="43"/>
      <c r="V391" s="425">
        <v>0</v>
      </c>
      <c r="W391" s="425">
        <v>0</v>
      </c>
      <c r="X391" s="919">
        <v>0.72</v>
      </c>
      <c r="Y391" s="425">
        <v>0</v>
      </c>
      <c r="Z391" s="112"/>
      <c r="AA391" s="112"/>
      <c r="AB391" s="188" t="s">
        <v>4406</v>
      </c>
      <c r="AC391" s="13" t="s">
        <v>7377</v>
      </c>
      <c r="AD391" s="812" t="s">
        <v>40</v>
      </c>
      <c r="AE391" s="723">
        <v>43082</v>
      </c>
      <c r="AF391" s="591" t="s">
        <v>4407</v>
      </c>
      <c r="AG391" s="419"/>
      <c r="AH391" s="61" t="s">
        <v>896</v>
      </c>
      <c r="AI391" s="63" t="s">
        <v>5762</v>
      </c>
      <c r="AJ391" s="63" t="str">
        <f t="shared" si="245"/>
        <v>NO</v>
      </c>
      <c r="AK391" s="64" t="str">
        <f>VLOOKUP(X391,aux!$G$1:$I$22,2,FALSE)</f>
        <v>zero point seven two</v>
      </c>
      <c r="AL391" s="64" t="str">
        <f>VLOOKUP(X391,aux!$G$1:$J$22,4,FALSE)</f>
        <v>null komma sieben zwei</v>
      </c>
      <c r="AM391" s="214">
        <f t="shared" si="263"/>
        <v>72</v>
      </c>
      <c r="AN391" s="214" t="str">
        <f>IF(INT(AM391)=AM391,EnglishNumber(AM391), _xlfn.CONCAT(EnglishNumber(INT(AM391)), " point ", EnglishNumber(ROUND(INT((AM391 - INT(AM391)) * 10),  0)), " ", EnglishNumber(ROUND((AM391 - INT(AM391))*100 - (INT((AM391-INT(AM391))*10)*10), 0))))</f>
        <v>seventy-two</v>
      </c>
      <c r="AO391" s="214" t="str">
        <f>IF(INT(AM391)=AM391,FctZahl_In_Worten(AM391), _xlfn.CONCAT(FctZahl_In_Worten(INT(AM391)), " komma ", FctZahl_In_Worten(ROUND(INT((AM391 - INT(AM391)) * 10),  0)), " ", FctZahl_In_Worten(ROUND((AM391 - INT(AM391))*100 - (INT((AM391-INT(AM391))*10)*10), 0))))</f>
        <v>zweiundsiebzig</v>
      </c>
      <c r="AP391" s="64" t="str">
        <f>EnglishNumber(Q391)</f>
        <v>one thousand</v>
      </c>
      <c r="AQ391" s="64" t="str">
        <f>FctZahl_In_Worten(Q391)</f>
        <v>eintausend</v>
      </c>
      <c r="AR391" s="64" t="str">
        <f>FctZahl_In_Worten(R391)</f>
        <v>null</v>
      </c>
      <c r="AS391" s="39" t="str">
        <f>EnglishNumber(V391)</f>
        <v>zero</v>
      </c>
      <c r="AT391" s="39" t="str">
        <f>EnglishNumber(W391)</f>
        <v>zero</v>
      </c>
      <c r="AU391" s="39" t="str">
        <f t="shared" si="264"/>
        <v>For</v>
      </c>
      <c r="AV391" s="117" t="str">
        <f t="shared" si="284"/>
        <v>Thomas Schimanowski-Ziffer, Geschäftsführer and Helge Straubinger, Geschäftsführer</v>
      </c>
      <c r="AW391" s="118" t="str">
        <f t="shared" si="265"/>
        <v>DE_194298035_CPA_EN</v>
      </c>
      <c r="AX391" s="118" t="str">
        <f t="shared" si="266"/>
        <v>DE_194298035_DoT_EN</v>
      </c>
      <c r="AY391" s="118" t="str">
        <f t="shared" si="267"/>
        <v>DE_194298035_Dis_EN</v>
      </c>
      <c r="AZ391" s="65" t="str">
        <f t="shared" si="268"/>
        <v>DE_194298035_CPA_DE</v>
      </c>
      <c r="BA391" s="65" t="str">
        <f t="shared" si="269"/>
        <v>DE_194298035_DoT_DE</v>
      </c>
      <c r="BB391" s="65" t="str">
        <f t="shared" si="270"/>
        <v>DE_194298035_CPA_ES</v>
      </c>
      <c r="BC391" s="215" t="str">
        <f t="shared" si="271"/>
        <v>DE_194298035_DoT_ES</v>
      </c>
      <c r="BD391" s="118" t="str">
        <f t="shared" si="272"/>
        <v>Papier Union GmbH</v>
      </c>
      <c r="BE391" s="39" t="str">
        <f>VLOOKUP(C391,aux!$A$1:$B$260,2,FALSE)</f>
        <v>Germany</v>
      </c>
      <c r="BF391" s="64" t="str">
        <f>VLOOKUP(C391,aux!$A$1:$C$260,3,FALSE)</f>
        <v>Deutschland</v>
      </c>
      <c r="BG391" s="66" t="str">
        <f t="shared" si="273"/>
        <v>represented by  Thomas Schimanowski-Ziffer, Geschäftsführer and Helge Straubinger, Geschäftsführer</v>
      </c>
      <c r="BH391" s="66" t="str">
        <f t="shared" si="247"/>
        <v>representado por Thomas Schimanowski-Ziffer, Geschäftsführer and Helge Straubinger, Geschäftsführer</v>
      </c>
      <c r="BI391" s="119">
        <f t="shared" si="285"/>
        <v>2</v>
      </c>
      <c r="BJ391" s="119" t="str">
        <f t="shared" si="286"/>
        <v>and its</v>
      </c>
      <c r="BK391" s="119" t="str">
        <f t="shared" si="282"/>
        <v/>
      </c>
      <c r="BL391" s="66" t="str">
        <f t="shared" si="287"/>
        <v>und</v>
      </c>
      <c r="BM391" s="66" t="str">
        <f t="shared" si="283"/>
        <v/>
      </c>
      <c r="BN391" s="66" t="str">
        <f t="shared" si="288"/>
        <v>y su</v>
      </c>
      <c r="BO391" s="66" t="str">
        <f t="shared" si="281"/>
        <v/>
      </c>
      <c r="BP391" s="216" t="str">
        <f>VLOOKUP(X391,aux!$G$1:$I$22,3,FALSE)</f>
        <v>cero coma siete dos</v>
      </c>
      <c r="BQ391" s="66" t="str">
        <f t="shared" si="249"/>
        <v>Por</v>
      </c>
      <c r="BR391" s="66" t="str">
        <f>VLOOKUP(C391,aux!$D$1:$E$307,2,FALSE)</f>
        <v>Alemania</v>
      </c>
      <c r="BS391" s="66" t="str">
        <f t="shared" si="250"/>
        <v>Un Mil</v>
      </c>
      <c r="BT391" s="66" t="str">
        <f t="shared" si="251"/>
        <v>Cero</v>
      </c>
      <c r="BU391" s="66" t="str">
        <f t="shared" si="252"/>
        <v>Cero</v>
      </c>
      <c r="BV391" s="372" t="s">
        <v>2233</v>
      </c>
      <c r="BW391" s="373" t="s">
        <v>2233</v>
      </c>
      <c r="BX391" s="315">
        <v>43052</v>
      </c>
      <c r="BY391" s="148">
        <v>1630009619</v>
      </c>
      <c r="BZ391" s="315">
        <v>43053</v>
      </c>
      <c r="CA391" s="1112" t="s">
        <v>2233</v>
      </c>
      <c r="CB391" s="805">
        <v>43049</v>
      </c>
      <c r="CC391" s="805">
        <v>43074</v>
      </c>
      <c r="CD391" s="434" t="s">
        <v>2233</v>
      </c>
      <c r="CE391" s="805">
        <v>43074</v>
      </c>
      <c r="CF391" s="434" t="s">
        <v>2233</v>
      </c>
      <c r="CG391" s="342">
        <v>43076</v>
      </c>
      <c r="CH391" s="497"/>
      <c r="CI391" s="155"/>
      <c r="CJ391" s="43"/>
      <c r="CK391" s="43"/>
      <c r="CL391" s="102" t="str">
        <f t="shared" si="274"/>
        <v>Papier Union GmbH_ DE_194298035_DOT_EN_2sig</v>
      </c>
      <c r="CM391" s="102" t="str">
        <f t="shared" si="275"/>
        <v>Papier Union GmbH_DE_194298035_CPA_EN_2sig</v>
      </c>
      <c r="CN391" s="102" t="str">
        <f t="shared" si="276"/>
        <v>Papier Union GmbH_ DE_194298035_DOT_EN_2sig_stamped</v>
      </c>
      <c r="CO391" s="102" t="str">
        <f t="shared" si="277"/>
        <v>Papier Union GmbH_DE_194298035_DOT_EN_o</v>
      </c>
      <c r="CP391" s="102" t="str">
        <f t="shared" si="278"/>
        <v>Papier Union GmbH_DE_194298035_DOT_EN_o_stamped</v>
      </c>
      <c r="CQ391" s="102" t="str">
        <f t="shared" si="279"/>
        <v>Papier Union GmbH_DE_194298035_powers</v>
      </c>
      <c r="CR391" s="43"/>
      <c r="CS391" s="43"/>
      <c r="CT391" s="43"/>
      <c r="CU391" s="148">
        <f t="shared" si="262"/>
        <v>0</v>
      </c>
      <c r="CV391" s="43"/>
      <c r="CW391" s="43"/>
      <c r="CX391" s="152" t="s">
        <v>2233</v>
      </c>
      <c r="CY391" s="158" t="s">
        <v>2233</v>
      </c>
      <c r="CZ391" s="158" t="s">
        <v>2233</v>
      </c>
      <c r="DA391" s="318" t="s">
        <v>2233</v>
      </c>
      <c r="DB391" s="318" t="s">
        <v>2233</v>
      </c>
      <c r="DC391" s="158" t="s">
        <v>2233</v>
      </c>
      <c r="DD391" s="158" t="s">
        <v>2233</v>
      </c>
      <c r="DE391" s="318" t="s">
        <v>2233</v>
      </c>
      <c r="DF391" s="318" t="s">
        <v>2233</v>
      </c>
      <c r="DG391" s="96" t="s">
        <v>2233</v>
      </c>
      <c r="DH391" s="96" t="s">
        <v>2233</v>
      </c>
      <c r="DI391" s="96" t="s">
        <v>2233</v>
      </c>
      <c r="DJ391" s="318" t="s">
        <v>2233</v>
      </c>
      <c r="DK391" s="318"/>
      <c r="DL391" s="96" t="s">
        <v>2233</v>
      </c>
      <c r="DM391" s="318" t="s">
        <v>2233</v>
      </c>
      <c r="DN391" s="158" t="s">
        <v>2233</v>
      </c>
      <c r="DO391" s="318" t="s">
        <v>2233</v>
      </c>
      <c r="DP391" s="465" t="s">
        <v>2233</v>
      </c>
      <c r="DQ391" s="940" t="s">
        <v>6048</v>
      </c>
      <c r="DR391" s="342" t="s">
        <v>49</v>
      </c>
      <c r="DS391" s="523"/>
      <c r="DT391" s="61" t="s">
        <v>49</v>
      </c>
      <c r="DU391" s="67"/>
      <c r="DV391" s="67"/>
      <c r="DW391" s="67"/>
      <c r="DX391" s="67"/>
      <c r="DY391" s="67"/>
      <c r="DZ391" s="67"/>
      <c r="EA391" s="359" t="str">
        <f t="shared" si="261"/>
        <v>351</v>
      </c>
      <c r="EB391" s="359">
        <v>351</v>
      </c>
      <c r="EC391" s="61"/>
      <c r="ED391" s="61"/>
      <c r="EE391" s="88" t="e">
        <f>IF(CX390=#REF!,"gleich","ungleich")</f>
        <v>#REF!</v>
      </c>
      <c r="EF391" s="186"/>
      <c r="EG391" s="186" t="e">
        <v>#N/A</v>
      </c>
      <c r="EH391" s="186" t="e">
        <v>#N/A</v>
      </c>
      <c r="EI391" s="186" t="e">
        <v>#N/A</v>
      </c>
      <c r="EJ391" s="186" t="e">
        <v>#N/A</v>
      </c>
      <c r="EK391" s="186" t="e">
        <v>#N/A</v>
      </c>
      <c r="EL391" s="186" t="e">
        <v>#N/A</v>
      </c>
      <c r="EM391" s="173" t="e">
        <v>#N/A</v>
      </c>
      <c r="EN391" s="173" t="e">
        <v>#N/A</v>
      </c>
      <c r="EO391" s="173" t="e">
        <v>#N/A</v>
      </c>
      <c r="EP391" s="950" t="e">
        <v>#N/A</v>
      </c>
      <c r="EQ391" s="182" t="s">
        <v>6086</v>
      </c>
      <c r="ER391" s="182" t="s">
        <v>6137</v>
      </c>
      <c r="ES391" s="382"/>
      <c r="ET391" s="108"/>
      <c r="EU391" s="182" t="str">
        <f t="shared" si="280"/>
        <v>Papier Union GmbH, DE_194298035_sinv.pdf</v>
      </c>
    </row>
    <row r="392" spans="1:172" ht="89.25">
      <c r="A392" s="1010" t="s">
        <v>6211</v>
      </c>
      <c r="B392" s="694" t="s">
        <v>4815</v>
      </c>
      <c r="C392" s="338" t="s">
        <v>898</v>
      </c>
      <c r="D392" s="201" t="s">
        <v>3468</v>
      </c>
      <c r="E392" s="190" t="s">
        <v>3510</v>
      </c>
      <c r="F392" s="258" t="s">
        <v>913</v>
      </c>
      <c r="G392" s="258"/>
      <c r="H392" s="258"/>
      <c r="I392" s="258"/>
      <c r="J392" s="182"/>
      <c r="K392" s="190" t="s">
        <v>7155</v>
      </c>
      <c r="L392" s="571" t="s">
        <v>3691</v>
      </c>
      <c r="M392" s="201"/>
      <c r="N392" s="849"/>
      <c r="O392" s="182"/>
      <c r="P392" s="518">
        <v>2</v>
      </c>
      <c r="Q392" s="539">
        <v>100</v>
      </c>
      <c r="R392" s="540">
        <v>400</v>
      </c>
      <c r="S392" s="338"/>
      <c r="T392" s="100"/>
      <c r="U392" s="100"/>
      <c r="V392" s="425">
        <v>0</v>
      </c>
      <c r="W392" s="425">
        <v>0</v>
      </c>
      <c r="X392" s="919">
        <v>0.72</v>
      </c>
      <c r="Y392" s="425">
        <v>2.5</v>
      </c>
      <c r="Z392" s="101"/>
      <c r="AA392" s="101"/>
      <c r="AB392" s="188" t="s">
        <v>4402</v>
      </c>
      <c r="AC392" s="13" t="s">
        <v>898</v>
      </c>
      <c r="AD392" s="811" t="s">
        <v>5691</v>
      </c>
      <c r="AE392" s="723">
        <v>43082</v>
      </c>
      <c r="AG392" s="419"/>
      <c r="AH392" s="927" t="s">
        <v>896</v>
      </c>
      <c r="AI392" s="63" t="s">
        <v>5763</v>
      </c>
      <c r="AJ392" s="63" t="str">
        <f t="shared" si="245"/>
        <v>NO</v>
      </c>
      <c r="AK392" s="64" t="str">
        <f>VLOOKUP(X392,aux!$G$1:$I$22,2,FALSE)</f>
        <v>zero point seven two</v>
      </c>
      <c r="AL392" s="64" t="str">
        <f>VLOOKUP(X392,aux!$G$1:$J$22,4,FALSE)</f>
        <v>null komma sieben zwei</v>
      </c>
      <c r="AM392" s="214">
        <f t="shared" si="263"/>
        <v>72</v>
      </c>
      <c r="AN392" s="214" t="str">
        <f>IF(INT(AM392)=AM392,EnglishNumber(AM392), _xlfn.CONCAT(EnglishNumber(INT(AM392)), " point ", EnglishNumber(ROUND(INT((AM392 - INT(AM392)) * 10),  0)), " ", EnglishNumber(ROUND((AM392 - INT(AM392))*100 - (INT((AM392-INT(AM392))*10)*10), 0))))</f>
        <v>seventy-two</v>
      </c>
      <c r="AO392" s="214" t="str">
        <f>IF(INT(AM392)=AM392,FctZahl_In_Worten(AM392), _xlfn.CONCAT(FctZahl_In_Worten(INT(AM392)), " komma ", FctZahl_In_Worten(ROUND(INT((AM392 - INT(AM392)) * 10),  0)), " ", FctZahl_In_Worten(ROUND((AM392 - INT(AM392))*100 - (INT((AM392-INT(AM392))*10)*10), 0))))</f>
        <v>zweiundsiebzig</v>
      </c>
      <c r="AP392" s="64" t="str">
        <f>EnglishNumber(Q392)</f>
        <v>one hundred</v>
      </c>
      <c r="AQ392" s="64" t="str">
        <f>FctZahl_In_Worten(Q392)</f>
        <v>einhundert</v>
      </c>
      <c r="AR392" s="64" t="str">
        <f>FctZahl_In_Worten(R392)</f>
        <v>vierhundert</v>
      </c>
      <c r="AS392" s="64" t="str">
        <f>EnglishNumber(V392)</f>
        <v>zero</v>
      </c>
      <c r="AT392" s="64" t="str">
        <f>EnglishNumber(W392)</f>
        <v>zero</v>
      </c>
      <c r="AU392" s="64" t="str">
        <f t="shared" si="264"/>
        <v>For</v>
      </c>
      <c r="AV392" s="49" t="str">
        <f t="shared" si="284"/>
        <v>Bernhard Oppacher, Prokurist</v>
      </c>
      <c r="AW392" s="65" t="str">
        <f t="shared" si="265"/>
        <v>DE_255271630_CPA_EN</v>
      </c>
      <c r="AX392" s="65" t="str">
        <f t="shared" si="266"/>
        <v>DE_255271630_DoT_EN</v>
      </c>
      <c r="AY392" s="65" t="str">
        <f t="shared" si="267"/>
        <v>DE_255271630_Dis_EN</v>
      </c>
      <c r="AZ392" s="65" t="str">
        <f t="shared" si="268"/>
        <v>DE_255271630_CPA_DE</v>
      </c>
      <c r="BA392" s="65" t="str">
        <f t="shared" si="269"/>
        <v>DE_255271630_DoT_DE</v>
      </c>
      <c r="BB392" s="65" t="str">
        <f t="shared" si="270"/>
        <v>DE_255271630_CPA_ES</v>
      </c>
      <c r="BC392" s="215" t="str">
        <f t="shared" si="271"/>
        <v>DE_255271630_DoT_ES</v>
      </c>
      <c r="BD392" s="65" t="str">
        <f t="shared" si="272"/>
        <v>Paul Anderl GmbH Getränke-Fachgroßhandel</v>
      </c>
      <c r="BE392" s="64" t="str">
        <f>VLOOKUP(C392,aux!$A$1:$B$260,2,FALSE)</f>
        <v>Germany</v>
      </c>
      <c r="BF392" s="64" t="str">
        <f>VLOOKUP(C392,aux!$A$1:$C$260,3,FALSE)</f>
        <v>Deutschland</v>
      </c>
      <c r="BG392" s="66" t="str">
        <f t="shared" si="273"/>
        <v>represented by  Bernhard Oppacher, Prokurist</v>
      </c>
      <c r="BH392" s="66" t="str">
        <f t="shared" si="247"/>
        <v>representado por Bernhard Oppacher, Prokurist</v>
      </c>
      <c r="BI392" s="119">
        <f t="shared" si="285"/>
        <v>1</v>
      </c>
      <c r="BJ392" s="119" t="str">
        <f t="shared" si="286"/>
        <v/>
      </c>
      <c r="BK392" s="119" t="str">
        <f t="shared" si="282"/>
        <v/>
      </c>
      <c r="BL392" s="66" t="str">
        <f t="shared" si="287"/>
        <v/>
      </c>
      <c r="BM392" s="66" t="str">
        <f t="shared" si="283"/>
        <v/>
      </c>
      <c r="BN392" s="66" t="str">
        <f t="shared" si="288"/>
        <v/>
      </c>
      <c r="BO392" s="66" t="str">
        <f t="shared" si="281"/>
        <v/>
      </c>
      <c r="BP392" s="216" t="str">
        <f>VLOOKUP(X392,aux!$G$1:$I$22,3,FALSE)</f>
        <v>cero coma siete dos</v>
      </c>
      <c r="BQ392" s="66" t="str">
        <f t="shared" si="249"/>
        <v>Por</v>
      </c>
      <c r="BR392" s="66" t="str">
        <f>VLOOKUP(C392,aux!$D$1:$E$307,2,FALSE)</f>
        <v>Alemania</v>
      </c>
      <c r="BS392" s="66" t="str">
        <f t="shared" si="250"/>
        <v>Ciento</v>
      </c>
      <c r="BT392" s="66" t="str">
        <f t="shared" si="251"/>
        <v>Cero</v>
      </c>
      <c r="BU392" s="66" t="str">
        <f t="shared" si="252"/>
        <v>Cero</v>
      </c>
      <c r="BV392" s="137"/>
      <c r="BW392" s="51"/>
      <c r="BX392" s="315"/>
      <c r="BY392" s="148"/>
      <c r="BZ392" s="315"/>
      <c r="CA392" s="1112"/>
      <c r="CB392" s="805">
        <v>43059</v>
      </c>
      <c r="CC392" s="805">
        <v>43061</v>
      </c>
      <c r="CD392" s="806"/>
      <c r="CE392" s="805">
        <v>43062</v>
      </c>
      <c r="CF392" s="806"/>
      <c r="CG392" s="805">
        <v>43076</v>
      </c>
      <c r="CH392" s="497"/>
      <c r="CI392" s="155"/>
      <c r="CJ392" s="54"/>
      <c r="CK392" s="54"/>
      <c r="CL392" s="102" t="str">
        <f t="shared" si="274"/>
        <v>Paul Anderl GmbH Getränke-Fachgroßhandel_ DE_255271630_DOT_DE_2sig</v>
      </c>
      <c r="CM392" s="102" t="str">
        <f t="shared" si="275"/>
        <v>Paul Anderl GmbH Getränke-Fachgroßhandel_DE_255271630_CPA_DE_2sig</v>
      </c>
      <c r="CN392" s="102" t="str">
        <f t="shared" si="276"/>
        <v>Paul Anderl GmbH Getränke-Fachgroßhandel_ DE_255271630_DOT_DE_2sig_stamped</v>
      </c>
      <c r="CO392" s="102" t="str">
        <f t="shared" si="277"/>
        <v>Paul Anderl GmbH Getränke-Fachgroßhandel_DE_255271630_DOT_DE_o</v>
      </c>
      <c r="CP392" s="102" t="str">
        <f t="shared" si="278"/>
        <v>Paul Anderl GmbH Getränke-Fachgroßhandel_DE_255271630_DOT_DE_o_stamped</v>
      </c>
      <c r="CQ392" s="102" t="str">
        <f t="shared" si="279"/>
        <v>Paul Anderl GmbH Getränke-Fachgroßhandel_DE_255271630_powers</v>
      </c>
      <c r="CR392" s="54"/>
      <c r="CS392" s="54"/>
      <c r="CT392" s="54"/>
      <c r="CU392" s="148">
        <f t="shared" si="262"/>
        <v>1</v>
      </c>
      <c r="CV392" s="54"/>
      <c r="CW392" s="54"/>
      <c r="CX392" s="154"/>
      <c r="CY392" s="160"/>
      <c r="CZ392" s="160"/>
      <c r="DA392" s="321"/>
      <c r="DB392" s="321"/>
      <c r="DC392" s="160"/>
      <c r="DD392" s="160"/>
      <c r="DE392" s="321"/>
      <c r="DF392" s="321"/>
      <c r="DG392" s="54"/>
      <c r="DH392" s="54"/>
      <c r="DI392" s="54"/>
      <c r="DJ392" s="321"/>
      <c r="DK392" s="321"/>
      <c r="DL392" s="54"/>
      <c r="DM392" s="321"/>
      <c r="DN392" s="160"/>
      <c r="DO392" s="321"/>
      <c r="DP392" s="963"/>
      <c r="DQ392" s="902"/>
      <c r="DR392" s="503"/>
      <c r="DS392" s="521"/>
      <c r="DT392" s="88"/>
      <c r="DU392" s="201" t="s">
        <v>3427</v>
      </c>
      <c r="DV392" s="168"/>
      <c r="DW392" s="168"/>
      <c r="DX392" s="168"/>
      <c r="DY392" s="168"/>
      <c r="DZ392" s="168"/>
      <c r="EA392" s="359" t="str">
        <f t="shared" si="261"/>
        <v>352</v>
      </c>
      <c r="EB392" s="359">
        <v>352</v>
      </c>
      <c r="EC392" s="88"/>
      <c r="ED392" s="88"/>
      <c r="EE392" s="88" t="e">
        <f>IF(CX391=#REF!,"gleich","ungleich")</f>
        <v>#REF!</v>
      </c>
      <c r="EF392" s="186" t="s">
        <v>3435</v>
      </c>
      <c r="EG392" s="186" t="e">
        <v>#N/A</v>
      </c>
      <c r="EH392" s="186" t="e">
        <v>#N/A</v>
      </c>
      <c r="EI392" s="186" t="e">
        <v>#N/A</v>
      </c>
      <c r="EJ392" s="186" t="e">
        <v>#N/A</v>
      </c>
      <c r="EK392" s="186" t="e">
        <v>#N/A</v>
      </c>
      <c r="EL392" s="186" t="e">
        <v>#N/A</v>
      </c>
      <c r="EM392" s="173" t="e">
        <v>#N/A</v>
      </c>
      <c r="EN392" s="173" t="e">
        <v>#N/A</v>
      </c>
      <c r="EO392" s="173" t="e">
        <v>#N/A</v>
      </c>
      <c r="EP392" s="498" t="e">
        <v>#N/A</v>
      </c>
      <c r="EQ392" s="176" t="s">
        <v>6086</v>
      </c>
      <c r="ER392" s="176" t="s">
        <v>6137</v>
      </c>
      <c r="ES392" s="201"/>
      <c r="ET392" s="167"/>
      <c r="EU392" s="182" t="str">
        <f t="shared" si="280"/>
        <v>Paul Anderl GmbH Getränke-Fachgroßhandel, DE_255271630_sinv.pdf</v>
      </c>
    </row>
    <row r="393" spans="1:172" ht="63.75">
      <c r="A393" s="1005" t="s">
        <v>4115</v>
      </c>
      <c r="B393" s="696" t="s">
        <v>4895</v>
      </c>
      <c r="C393" s="338" t="s">
        <v>898</v>
      </c>
      <c r="D393" s="182" t="s">
        <v>4116</v>
      </c>
      <c r="E393" s="186" t="s">
        <v>4117</v>
      </c>
      <c r="F393" s="182" t="s">
        <v>899</v>
      </c>
      <c r="G393" s="182"/>
      <c r="H393" s="182"/>
      <c r="I393" s="182"/>
      <c r="J393" s="191" t="s">
        <v>4235</v>
      </c>
      <c r="K393" s="182" t="s">
        <v>4118</v>
      </c>
      <c r="L393" s="571" t="s">
        <v>4119</v>
      </c>
      <c r="M393" s="199"/>
      <c r="N393" s="1204" t="s">
        <v>4415</v>
      </c>
      <c r="O393" s="438" t="s">
        <v>4416</v>
      </c>
      <c r="P393" s="519">
        <v>9</v>
      </c>
      <c r="Q393" s="539">
        <v>100</v>
      </c>
      <c r="R393" s="540">
        <v>1800</v>
      </c>
      <c r="S393" s="338"/>
      <c r="T393" s="54"/>
      <c r="U393" s="54"/>
      <c r="V393" s="338">
        <v>0</v>
      </c>
      <c r="W393" s="338">
        <v>0</v>
      </c>
      <c r="X393" s="919">
        <v>0.72</v>
      </c>
      <c r="Y393" s="338">
        <v>0</v>
      </c>
      <c r="Z393" s="54"/>
      <c r="AA393" s="54"/>
      <c r="AB393" s="188" t="s">
        <v>4402</v>
      </c>
      <c r="AC393" s="13" t="s">
        <v>898</v>
      </c>
      <c r="AD393" s="811" t="s">
        <v>5691</v>
      </c>
      <c r="AE393" s="723">
        <v>43082</v>
      </c>
      <c r="AG393" s="419"/>
      <c r="AH393" s="927" t="s">
        <v>896</v>
      </c>
      <c r="AI393" s="63" t="s">
        <v>5763</v>
      </c>
      <c r="AJ393" s="63" t="str">
        <f t="shared" si="245"/>
        <v>NO</v>
      </c>
      <c r="AK393" s="64" t="str">
        <f>VLOOKUP(X393,aux!$G$1:$I$22,2,FALSE)</f>
        <v>zero point seven two</v>
      </c>
      <c r="AL393" s="64" t="str">
        <f>VLOOKUP(X393,aux!$G$1:$J$22,4,FALSE)</f>
        <v>null komma sieben zwei</v>
      </c>
      <c r="AM393" s="214">
        <f t="shared" si="263"/>
        <v>72</v>
      </c>
      <c r="AN393" s="214" t="str">
        <f>IF(INT(AM393)=AM393,EnglishNumber(AM393), _xlfn.CONCAT(EnglishNumber(INT(AM393)), " point ", EnglishNumber(ROUND(INT((AM393 - INT(AM393)) * 10),  0)), " ", EnglishNumber(ROUND((AM393 - INT(AM393))*100 - (INT((AM393-INT(AM393))*10)*10), 0))))</f>
        <v>seventy-two</v>
      </c>
      <c r="AO393" s="214" t="str">
        <f>IF(INT(AM393)=AM393,FctZahl_In_Worten(AM393), _xlfn.CONCAT(FctZahl_In_Worten(INT(AM393)), " komma ", FctZahl_In_Worten(ROUND(INT((AM393 - INT(AM393)) * 10),  0)), " ", FctZahl_In_Worten(ROUND((AM393 - INT(AM393))*100 - (INT((AM393-INT(AM393))*10)*10), 0))))</f>
        <v>zweiundsiebzig</v>
      </c>
      <c r="AP393" s="64" t="str">
        <f>EnglishNumber(Q393)</f>
        <v>one hundred</v>
      </c>
      <c r="AQ393" s="64" t="str">
        <f>FctZahl_In_Worten(Q393)</f>
        <v>einhundert</v>
      </c>
      <c r="AR393" s="64" t="str">
        <f>FctZahl_In_Worten(R393)</f>
        <v>eintausendachthundert</v>
      </c>
      <c r="AS393" s="64" t="str">
        <f>EnglishNumber(V393)</f>
        <v>zero</v>
      </c>
      <c r="AT393" s="64" t="str">
        <f>EnglishNumber(W393)</f>
        <v>zero</v>
      </c>
      <c r="AU393" s="64" t="str">
        <f t="shared" si="264"/>
        <v>For</v>
      </c>
      <c r="AV393" s="49" t="str">
        <f t="shared" si="284"/>
        <v>Hans-Georg Pieper, Geschäftsführer</v>
      </c>
      <c r="AW393" s="65" t="str">
        <f t="shared" si="265"/>
        <v>DE_252374957_CPA_EN</v>
      </c>
      <c r="AX393" s="65" t="str">
        <f t="shared" si="266"/>
        <v>DE_252374957_DoT_EN</v>
      </c>
      <c r="AY393" s="65" t="str">
        <f t="shared" si="267"/>
        <v>DE_252374957_Dis_EN</v>
      </c>
      <c r="AZ393" s="65" t="str">
        <f t="shared" si="268"/>
        <v>DE_252374957_CPA_DE</v>
      </c>
      <c r="BA393" s="65" t="str">
        <f t="shared" si="269"/>
        <v>DE_252374957_DoT_DE</v>
      </c>
      <c r="BB393" s="65" t="str">
        <f t="shared" si="270"/>
        <v>DE_252374957_CPA_ES</v>
      </c>
      <c r="BC393" s="215" t="str">
        <f t="shared" si="271"/>
        <v>DE_252374957_DoT_ES</v>
      </c>
      <c r="BD393" s="65" t="str">
        <f t="shared" si="272"/>
        <v>Pieper Holz GmbH</v>
      </c>
      <c r="BE393" s="64" t="str">
        <f>VLOOKUP(C393,aux!$A$1:$B$260,2,FALSE)</f>
        <v>Germany</v>
      </c>
      <c r="BF393" s="64" t="str">
        <f>VLOOKUP(C393,aux!$A$1:$C$260,3,FALSE)</f>
        <v>Deutschland</v>
      </c>
      <c r="BG393" s="66" t="str">
        <f t="shared" si="273"/>
        <v>represented by  Hans-Georg Pieper, Geschäftsführer</v>
      </c>
      <c r="BH393" s="66" t="str">
        <f t="shared" si="247"/>
        <v>representado por Hans-Georg Pieper, Geschäftsführer</v>
      </c>
      <c r="BI393" s="119">
        <f t="shared" si="285"/>
        <v>1</v>
      </c>
      <c r="BJ393" s="119" t="str">
        <f t="shared" si="286"/>
        <v/>
      </c>
      <c r="BK393" s="119" t="str">
        <f t="shared" si="282"/>
        <v/>
      </c>
      <c r="BL393" s="66" t="str">
        <f t="shared" si="287"/>
        <v/>
      </c>
      <c r="BM393" s="66" t="str">
        <f t="shared" si="283"/>
        <v/>
      </c>
      <c r="BN393" s="66" t="str">
        <f t="shared" si="288"/>
        <v/>
      </c>
      <c r="BO393" s="66" t="str">
        <f t="shared" si="281"/>
        <v/>
      </c>
      <c r="BP393" s="216" t="str">
        <f>VLOOKUP(X393,aux!$G$1:$I$22,3,FALSE)</f>
        <v>cero coma siete dos</v>
      </c>
      <c r="BQ393" s="66" t="str">
        <f t="shared" si="249"/>
        <v>Por</v>
      </c>
      <c r="BR393" s="66" t="str">
        <f>VLOOKUP(C393,aux!$D$1:$E$307,2,FALSE)</f>
        <v>Alemania</v>
      </c>
      <c r="BS393" s="66" t="str">
        <f t="shared" si="250"/>
        <v>Ciento</v>
      </c>
      <c r="BT393" s="66" t="str">
        <f t="shared" si="251"/>
        <v>Cero</v>
      </c>
      <c r="BU393" s="66" t="str">
        <f t="shared" si="252"/>
        <v>Cero</v>
      </c>
      <c r="BV393" s="315"/>
      <c r="BW393" s="61"/>
      <c r="BX393" s="315"/>
      <c r="BY393" s="148"/>
      <c r="BZ393" s="315"/>
      <c r="CA393" s="1112"/>
      <c r="CB393" s="805">
        <v>43059</v>
      </c>
      <c r="CC393" s="805">
        <v>43062</v>
      </c>
      <c r="CD393" s="434"/>
      <c r="CE393" s="805">
        <v>43062</v>
      </c>
      <c r="CF393" s="434"/>
      <c r="CG393" s="805">
        <v>43076</v>
      </c>
      <c r="CH393" s="497"/>
      <c r="CI393" s="155"/>
      <c r="CJ393" s="54"/>
      <c r="CK393" s="54"/>
      <c r="CL393" s="102" t="str">
        <f t="shared" si="274"/>
        <v>Pieper Holz GmbH_ DE_252374957_DOT_DE_2sig</v>
      </c>
      <c r="CM393" s="102" t="str">
        <f t="shared" si="275"/>
        <v>Pieper Holz GmbH_DE_252374957_CPA_DE_2sig</v>
      </c>
      <c r="CN393" s="102" t="str">
        <f t="shared" si="276"/>
        <v>Pieper Holz GmbH_ DE_252374957_DOT_DE_2sig_stamped</v>
      </c>
      <c r="CO393" s="102" t="str">
        <f t="shared" si="277"/>
        <v>Pieper Holz GmbH_DE_252374957_DOT_DE_o</v>
      </c>
      <c r="CP393" s="102" t="str">
        <f t="shared" si="278"/>
        <v>Pieper Holz GmbH_DE_252374957_DOT_DE_o_stamped</v>
      </c>
      <c r="CQ393" s="102" t="str">
        <f t="shared" si="279"/>
        <v>Pieper Holz GmbH_DE_252374957_powers</v>
      </c>
      <c r="CR393" s="54"/>
      <c r="CS393" s="54"/>
      <c r="CT393" s="54"/>
      <c r="CU393" s="148">
        <f t="shared" si="262"/>
        <v>0</v>
      </c>
      <c r="CV393" s="54"/>
      <c r="CW393" s="54"/>
      <c r="CX393" s="124"/>
      <c r="CY393" s="160"/>
      <c r="CZ393" s="160"/>
      <c r="DA393" s="321"/>
      <c r="DB393" s="321"/>
      <c r="DC393" s="160"/>
      <c r="DD393" s="160"/>
      <c r="DE393" s="321"/>
      <c r="DF393" s="321"/>
      <c r="DG393" s="54"/>
      <c r="DH393" s="54"/>
      <c r="DI393" s="54"/>
      <c r="DJ393" s="321"/>
      <c r="DK393" s="321"/>
      <c r="DL393" s="54"/>
      <c r="DM393" s="321"/>
      <c r="DN393" s="160"/>
      <c r="DO393" s="321"/>
      <c r="DP393" s="963"/>
      <c r="DQ393" s="902"/>
      <c r="DR393" s="503"/>
      <c r="DS393" s="521"/>
      <c r="DT393" s="88" t="s">
        <v>49</v>
      </c>
      <c r="DU393" s="168"/>
      <c r="DV393" s="168"/>
      <c r="DW393" s="168"/>
      <c r="DX393" s="168"/>
      <c r="DY393" s="168"/>
      <c r="DZ393" s="168"/>
      <c r="EA393" s="359" t="str">
        <f t="shared" si="261"/>
        <v>353</v>
      </c>
      <c r="EB393" s="359">
        <v>353</v>
      </c>
      <c r="EC393" s="88"/>
      <c r="ED393" s="88"/>
      <c r="EE393" s="88"/>
      <c r="EF393" s="186" t="s">
        <v>4264</v>
      </c>
      <c r="EG393" s="186" t="s">
        <v>4115</v>
      </c>
      <c r="EH393" s="186" t="s">
        <v>5243</v>
      </c>
      <c r="EI393" s="186" t="s">
        <v>5244</v>
      </c>
      <c r="EJ393" s="186">
        <v>2</v>
      </c>
      <c r="EK393" s="186">
        <v>0</v>
      </c>
      <c r="EL393" s="186" t="s">
        <v>5245</v>
      </c>
      <c r="EM393" s="173">
        <v>59939</v>
      </c>
      <c r="EN393" s="173">
        <v>0</v>
      </c>
      <c r="EO393" s="173">
        <v>0</v>
      </c>
      <c r="EP393" s="498" t="s">
        <v>4118</v>
      </c>
      <c r="EQ393" s="182" t="s">
        <v>6086</v>
      </c>
      <c r="ER393" s="182" t="s">
        <v>6137</v>
      </c>
      <c r="ES393" s="258"/>
      <c r="ET393" s="167"/>
      <c r="EU393" s="182" t="str">
        <f t="shared" si="280"/>
        <v>Pieper Holz GmbH, DE_252374957_sinv.pdf</v>
      </c>
    </row>
    <row r="394" spans="1:172" ht="63.75">
      <c r="A394" s="1010" t="s">
        <v>3731</v>
      </c>
      <c r="B394" s="694" t="s">
        <v>4835</v>
      </c>
      <c r="C394" s="423" t="s">
        <v>898</v>
      </c>
      <c r="D394" s="201" t="s">
        <v>3757</v>
      </c>
      <c r="E394" s="190" t="s">
        <v>3782</v>
      </c>
      <c r="F394" s="258" t="s">
        <v>899</v>
      </c>
      <c r="G394" s="258"/>
      <c r="H394" s="258"/>
      <c r="I394" s="258"/>
      <c r="J394" s="190" t="s">
        <v>3874</v>
      </c>
      <c r="K394" s="190" t="s">
        <v>3814</v>
      </c>
      <c r="L394" s="571" t="s">
        <v>3844</v>
      </c>
      <c r="M394" s="201"/>
      <c r="N394" s="847"/>
      <c r="O394" s="190"/>
      <c r="P394" s="518">
        <v>6</v>
      </c>
      <c r="Q394" s="539">
        <v>100</v>
      </c>
      <c r="R394" s="540">
        <v>1800</v>
      </c>
      <c r="S394" s="341"/>
      <c r="T394" s="54"/>
      <c r="U394" s="54"/>
      <c r="V394" s="338">
        <v>0</v>
      </c>
      <c r="W394" s="338">
        <v>0</v>
      </c>
      <c r="X394" s="919">
        <v>0.72</v>
      </c>
      <c r="Y394" s="425">
        <v>2.5</v>
      </c>
      <c r="Z394" s="54"/>
      <c r="AA394" s="54"/>
      <c r="AB394" s="188" t="s">
        <v>4402</v>
      </c>
      <c r="AC394" s="13" t="s">
        <v>898</v>
      </c>
      <c r="AD394" s="811" t="s">
        <v>5691</v>
      </c>
      <c r="AE394" s="723">
        <v>43082</v>
      </c>
      <c r="AG394" s="419"/>
      <c r="AH394" s="927" t="s">
        <v>896</v>
      </c>
      <c r="AI394" s="63" t="s">
        <v>5763</v>
      </c>
      <c r="AJ394" s="63" t="str">
        <f t="shared" si="245"/>
        <v>NO</v>
      </c>
      <c r="AK394" s="64" t="str">
        <f>VLOOKUP(X394,aux!$G$1:$I$22,2,FALSE)</f>
        <v>zero point seven two</v>
      </c>
      <c r="AL394" s="64" t="str">
        <f>VLOOKUP(X394,aux!$G$1:$J$22,4,FALSE)</f>
        <v>null komma sieben zwei</v>
      </c>
      <c r="AM394" s="214">
        <f t="shared" si="263"/>
        <v>72</v>
      </c>
      <c r="AN394" s="214" t="str">
        <f>IF(INT(AM394)=AM394,EnglishNumber(AM394), _xlfn.CONCAT(EnglishNumber(INT(AM394)), " point ", EnglishNumber(ROUND(INT((AM394 - INT(AM394)) * 10),  0)), " ", EnglishNumber(ROUND((AM394 - INT(AM394))*100 - (INT((AM394-INT(AM394))*10)*10), 0))))</f>
        <v>seventy-two</v>
      </c>
      <c r="AO394" s="214" t="str">
        <f>IF(INT(AM394)=AM394,FctZahl_In_Worten(AM394), _xlfn.CONCAT(FctZahl_In_Worten(INT(AM394)), " komma ", FctZahl_In_Worten(ROUND(INT((AM394 - INT(AM394)) * 10),  0)), " ", FctZahl_In_Worten(ROUND((AM394 - INT(AM394))*100 - (INT((AM394-INT(AM394))*10)*10), 0))))</f>
        <v>zweiundsiebzig</v>
      </c>
      <c r="AP394" s="64" t="str">
        <f>EnglishNumber(Q394)</f>
        <v>one hundred</v>
      </c>
      <c r="AQ394" s="64" t="str">
        <f>FctZahl_In_Worten(Q394)</f>
        <v>einhundert</v>
      </c>
      <c r="AR394" s="64" t="str">
        <f>FctZahl_In_Worten(R394)</f>
        <v>eintausendachthundert</v>
      </c>
      <c r="AS394" s="64" t="str">
        <f>EnglishNumber(V394)</f>
        <v>zero</v>
      </c>
      <c r="AT394" s="64" t="str">
        <f>EnglishNumber(W394)</f>
        <v>zero</v>
      </c>
      <c r="AU394" s="64" t="str">
        <f t="shared" si="264"/>
        <v>For</v>
      </c>
      <c r="AV394" s="49" t="str">
        <f t="shared" si="284"/>
        <v>Markus Erhart, Geschäftsführer</v>
      </c>
      <c r="AW394" s="65" t="str">
        <f t="shared" si="265"/>
        <v>DE_192108360_CPA_EN</v>
      </c>
      <c r="AX394" s="65" t="str">
        <f t="shared" si="266"/>
        <v>DE_192108360_DoT_EN</v>
      </c>
      <c r="AY394" s="65" t="str">
        <f t="shared" si="267"/>
        <v>DE_192108360_Dis_EN</v>
      </c>
      <c r="AZ394" s="65" t="str">
        <f t="shared" si="268"/>
        <v>DE_192108360_CPA_DE</v>
      </c>
      <c r="BA394" s="65" t="str">
        <f t="shared" si="269"/>
        <v>DE_192108360_DoT_DE</v>
      </c>
      <c r="BB394" s="65" t="str">
        <f t="shared" si="270"/>
        <v>DE_192108360_CPA_ES</v>
      </c>
      <c r="BC394" s="215" t="str">
        <f t="shared" si="271"/>
        <v>DE_192108360_DoT_ES</v>
      </c>
      <c r="BD394" s="65" t="str">
        <f t="shared" si="272"/>
        <v>Pier 7 Foods Import GmbH</v>
      </c>
      <c r="BE394" s="64" t="str">
        <f>VLOOKUP(C394,aux!$A$1:$B$260,2,FALSE)</f>
        <v>Germany</v>
      </c>
      <c r="BF394" s="64" t="str">
        <f>VLOOKUP(C394,aux!$A$1:$C$260,3,FALSE)</f>
        <v>Deutschland</v>
      </c>
      <c r="BG394" s="66" t="str">
        <f t="shared" si="273"/>
        <v>represented by  Markus Erhart, Geschäftsführer</v>
      </c>
      <c r="BH394" s="66" t="str">
        <f t="shared" si="247"/>
        <v>representado por Markus Erhart, Geschäftsführer</v>
      </c>
      <c r="BI394" s="119">
        <f t="shared" si="285"/>
        <v>1</v>
      </c>
      <c r="BJ394" s="119" t="str">
        <f t="shared" si="286"/>
        <v/>
      </c>
      <c r="BK394" s="119" t="str">
        <f t="shared" si="282"/>
        <v/>
      </c>
      <c r="BL394" s="66" t="str">
        <f t="shared" si="287"/>
        <v/>
      </c>
      <c r="BM394" s="66" t="str">
        <f t="shared" si="283"/>
        <v/>
      </c>
      <c r="BN394" s="66" t="str">
        <f t="shared" si="288"/>
        <v/>
      </c>
      <c r="BO394" s="66" t="str">
        <f t="shared" si="281"/>
        <v/>
      </c>
      <c r="BP394" s="216" t="str">
        <f>VLOOKUP(X394,aux!$G$1:$I$22,3,FALSE)</f>
        <v>cero coma siete dos</v>
      </c>
      <c r="BQ394" s="66" t="str">
        <f t="shared" si="249"/>
        <v>Por</v>
      </c>
      <c r="BR394" s="66" t="str">
        <f>VLOOKUP(C394,aux!$D$1:$E$307,2,FALSE)</f>
        <v>Alemania</v>
      </c>
      <c r="BS394" s="66" t="str">
        <f t="shared" si="250"/>
        <v>Ciento</v>
      </c>
      <c r="BT394" s="66" t="str">
        <f t="shared" si="251"/>
        <v>Cero</v>
      </c>
      <c r="BU394" s="66" t="str">
        <f t="shared" si="252"/>
        <v>Cero</v>
      </c>
      <c r="BV394" s="315"/>
      <c r="BW394" s="61"/>
      <c r="BX394" s="315"/>
      <c r="BY394" s="148"/>
      <c r="BZ394" s="315"/>
      <c r="CA394" s="1112"/>
      <c r="CB394" s="805">
        <v>43059</v>
      </c>
      <c r="CC394" s="805">
        <v>43060</v>
      </c>
      <c r="CD394" s="806" t="s">
        <v>2233</v>
      </c>
      <c r="CE394" s="805">
        <v>43073</v>
      </c>
      <c r="CF394" s="806" t="s">
        <v>2233</v>
      </c>
      <c r="CG394" s="805">
        <v>43076</v>
      </c>
      <c r="CH394" s="497"/>
      <c r="CI394" s="155"/>
      <c r="CJ394" s="54"/>
      <c r="CK394" s="54"/>
      <c r="CL394" s="102" t="str">
        <f t="shared" si="274"/>
        <v>Pier 7 Foods Import GmbH_ DE_192108360_DOT_DE_2sig</v>
      </c>
      <c r="CM394" s="102" t="str">
        <f t="shared" si="275"/>
        <v>Pier 7 Foods Import GmbH_DE_192108360_CPA_DE_2sig</v>
      </c>
      <c r="CN394" s="102" t="str">
        <f t="shared" si="276"/>
        <v>Pier 7 Foods Import GmbH_ DE_192108360_DOT_DE_2sig_stamped</v>
      </c>
      <c r="CO394" s="102" t="str">
        <f t="shared" si="277"/>
        <v>Pier 7 Foods Import GmbH_DE_192108360_DOT_DE_o</v>
      </c>
      <c r="CP394" s="102" t="str">
        <f t="shared" si="278"/>
        <v>Pier 7 Foods Import GmbH_DE_192108360_DOT_DE_o_stamped</v>
      </c>
      <c r="CQ394" s="102" t="str">
        <f t="shared" si="279"/>
        <v>Pier 7 Foods Import GmbH_DE_192108360_powers</v>
      </c>
      <c r="CR394" s="54"/>
      <c r="CS394" s="54"/>
      <c r="CT394" s="54"/>
      <c r="CU394" s="148">
        <f t="shared" si="262"/>
        <v>13</v>
      </c>
      <c r="CV394" s="54"/>
      <c r="CW394" s="54"/>
      <c r="CX394" s="124"/>
      <c r="CY394" s="160"/>
      <c r="CZ394" s="160"/>
      <c r="DA394" s="321"/>
      <c r="DB394" s="321"/>
      <c r="DC394" s="160"/>
      <c r="DD394" s="160"/>
      <c r="DE394" s="321"/>
      <c r="DF394" s="321"/>
      <c r="DG394" s="54"/>
      <c r="DH394" s="54"/>
      <c r="DI394" s="54"/>
      <c r="DJ394" s="321"/>
      <c r="DK394" s="321"/>
      <c r="DL394" s="54"/>
      <c r="DM394" s="321"/>
      <c r="DN394" s="160"/>
      <c r="DO394" s="321"/>
      <c r="DP394" s="963"/>
      <c r="DQ394" s="902"/>
      <c r="DR394" s="503"/>
      <c r="DS394" s="521"/>
      <c r="DT394" s="88"/>
      <c r="DU394" s="168"/>
      <c r="DV394" s="168"/>
      <c r="DW394" s="168"/>
      <c r="DX394" s="168"/>
      <c r="DY394" s="168"/>
      <c r="DZ394" s="168"/>
      <c r="EA394" s="359" t="str">
        <f t="shared" si="261"/>
        <v>354</v>
      </c>
      <c r="EB394" s="359">
        <v>354</v>
      </c>
      <c r="EC394" s="88"/>
      <c r="ED394" s="88"/>
      <c r="EE394" s="88"/>
      <c r="EF394" s="186" t="s">
        <v>3849</v>
      </c>
      <c r="EG394" s="186" t="s">
        <v>3731</v>
      </c>
      <c r="EH394" s="186" t="s">
        <v>5246</v>
      </c>
      <c r="EI394" s="186" t="s">
        <v>3540</v>
      </c>
      <c r="EJ394" s="186" t="s">
        <v>3384</v>
      </c>
      <c r="EK394" s="186">
        <v>0</v>
      </c>
      <c r="EL394" s="186" t="s">
        <v>5247</v>
      </c>
      <c r="EM394" s="173">
        <v>82194</v>
      </c>
      <c r="EN394" s="173">
        <v>0</v>
      </c>
      <c r="EO394" s="173">
        <v>0</v>
      </c>
      <c r="EP394" s="498" t="s">
        <v>3814</v>
      </c>
      <c r="EQ394" s="201" t="s">
        <v>6086</v>
      </c>
      <c r="ER394" s="182" t="s">
        <v>6137</v>
      </c>
      <c r="ES394" s="201"/>
      <c r="ET394" s="108"/>
      <c r="EU394" s="182" t="str">
        <f t="shared" si="280"/>
        <v>Pier 7 Foods Import GmbH, DE_192108360_sinv.pdf</v>
      </c>
    </row>
    <row r="395" spans="1:172" ht="102">
      <c r="A395" s="1000" t="s">
        <v>2851</v>
      </c>
      <c r="B395" s="638" t="s">
        <v>4748</v>
      </c>
      <c r="C395" s="338" t="s">
        <v>1067</v>
      </c>
      <c r="D395" s="191" t="s">
        <v>2852</v>
      </c>
      <c r="E395" s="189" t="s">
        <v>2853</v>
      </c>
      <c r="F395" s="186" t="s">
        <v>2831</v>
      </c>
      <c r="G395" s="186" t="s">
        <v>2854</v>
      </c>
      <c r="H395" s="186" t="s">
        <v>2831</v>
      </c>
      <c r="I395" s="383" t="s">
        <v>5340</v>
      </c>
      <c r="J395" s="186" t="s">
        <v>5339</v>
      </c>
      <c r="K395" s="191" t="s">
        <v>2833</v>
      </c>
      <c r="L395" s="571" t="s">
        <v>2834</v>
      </c>
      <c r="M395" s="199"/>
      <c r="N395" s="846" t="s">
        <v>2855</v>
      </c>
      <c r="O395" s="191" t="s">
        <v>2844</v>
      </c>
      <c r="P395" s="546">
        <v>37</v>
      </c>
      <c r="Q395" s="539">
        <v>250</v>
      </c>
      <c r="R395" s="540">
        <v>0</v>
      </c>
      <c r="S395" s="338"/>
      <c r="T395" s="100"/>
      <c r="U395" s="100"/>
      <c r="V395" s="425">
        <v>100</v>
      </c>
      <c r="W395" s="425">
        <v>50</v>
      </c>
      <c r="X395" s="919">
        <v>0.75</v>
      </c>
      <c r="Y395" s="425">
        <v>2.5</v>
      </c>
      <c r="Z395" s="101"/>
      <c r="AA395" s="101"/>
      <c r="AB395" s="188" t="s">
        <v>2988</v>
      </c>
      <c r="AC395" s="13" t="s">
        <v>7377</v>
      </c>
      <c r="AD395" s="812" t="s">
        <v>40</v>
      </c>
      <c r="AE395" s="723">
        <v>43082</v>
      </c>
      <c r="AG395" s="419"/>
      <c r="AH395" s="927" t="s">
        <v>896</v>
      </c>
      <c r="AI395" s="63" t="s">
        <v>5763</v>
      </c>
      <c r="AJ395" s="63" t="str">
        <f t="shared" si="245"/>
        <v>NO</v>
      </c>
      <c r="AK395" s="64" t="str">
        <f>VLOOKUP(X395,aux!$G$1:$I$22,2,FALSE)</f>
        <v>zero point seven five</v>
      </c>
      <c r="AL395" s="64" t="str">
        <f>VLOOKUP(X395,aux!$G$1:$J$22,4,FALSE)</f>
        <v>null komma sieben fünf</v>
      </c>
      <c r="AM395" s="214">
        <f t="shared" si="263"/>
        <v>75</v>
      </c>
      <c r="AN395" s="214" t="str">
        <f>IF(INT(AM395)=AM395,EnglishNumber(AM395), _xlfn.CONCAT(EnglishNumber(INT(AM395)), " point ", EnglishNumber(ROUND(INT((AM395 - INT(AM395)) * 10),  0)), " ", EnglishNumber(ROUND((AM395 - INT(AM395))*100 - (INT((AM395-INT(AM395))*10)*10), 0))))</f>
        <v>seventy-five</v>
      </c>
      <c r="AO395" s="214" t="str">
        <f>IF(INT(AM395)=AM395,FctZahl_In_Worten(AM395), _xlfn.CONCAT(FctZahl_In_Worten(INT(AM395)), " komma ", FctZahl_In_Worten(ROUND(INT((AM395 - INT(AM395)) * 10),  0)), " ", FctZahl_In_Worten(ROUND((AM395 - INT(AM395))*100 - (INT((AM395-INT(AM395))*10)*10), 0))))</f>
        <v>fünfundsiebzig</v>
      </c>
      <c r="AP395" s="64" t="str">
        <f>EnglishNumber(Q395)</f>
        <v>two hundred fifty</v>
      </c>
      <c r="AQ395" s="64" t="str">
        <f>FctZahl_In_Worten(Q395)</f>
        <v>zweihundertfünfzig</v>
      </c>
      <c r="AR395" s="64" t="str">
        <f>FctZahl_In_Worten(R395)</f>
        <v>null</v>
      </c>
      <c r="AS395" s="64" t="str">
        <f>EnglishNumber(V395)</f>
        <v>one hundred</v>
      </c>
      <c r="AT395" s="64" t="str">
        <f>EnglishNumber(W395)</f>
        <v>fifty</v>
      </c>
      <c r="AU395" s="64" t="str">
        <f t="shared" si="264"/>
        <v>For</v>
      </c>
      <c r="AV395" s="49" t="str">
        <f t="shared" si="284"/>
        <v>Gerhard Braun , Geschäftsführender Gesellschafter and Volker Braun , Geschäftsführender Gesellschafter</v>
      </c>
      <c r="AW395" s="65" t="str">
        <f t="shared" si="265"/>
        <v>AT_U35750200_CPA_EN</v>
      </c>
      <c r="AX395" s="65" t="str">
        <f t="shared" si="266"/>
        <v>AT_U35750200_DoT_EN</v>
      </c>
      <c r="AY395" s="65" t="str">
        <f t="shared" si="267"/>
        <v>AT_U35750200_Dis_EN</v>
      </c>
      <c r="AZ395" s="65" t="str">
        <f t="shared" si="268"/>
        <v>AT_U35750200_CPA_DE</v>
      </c>
      <c r="BA395" s="65" t="str">
        <f t="shared" si="269"/>
        <v>AT_U35750200_DoT_DE</v>
      </c>
      <c r="BB395" s="65" t="str">
        <f t="shared" si="270"/>
        <v>AT_U35750200_CPA_ES</v>
      </c>
      <c r="BC395" s="215" t="str">
        <f t="shared" si="271"/>
        <v>AT_U35750200_DoT_ES</v>
      </c>
      <c r="BD395" s="65" t="str">
        <f t="shared" si="272"/>
        <v>R Braun internat Spedition Gesellschaft mbH</v>
      </c>
      <c r="BE395" s="64" t="str">
        <f>VLOOKUP(C395,aux!$A$1:$B$260,2,FALSE)</f>
        <v>Austria</v>
      </c>
      <c r="BF395" s="64" t="str">
        <f>VLOOKUP(C395,aux!$A$1:$C$260,3,FALSE)</f>
        <v>Österreich</v>
      </c>
      <c r="BG395" s="66" t="str">
        <f t="shared" si="273"/>
        <v>represented by  Gerhard Braun , Geschäftsführender Gesellschafter and Volker Braun , Geschäftsführender Gesellschafter</v>
      </c>
      <c r="BH395" s="66" t="str">
        <f t="shared" si="247"/>
        <v>representado por Gerhard Braun , Geschäftsführender Gesellschafter and Volker Braun , Geschäftsführender Gesellschafter</v>
      </c>
      <c r="BI395" s="66">
        <f t="shared" si="285"/>
        <v>2</v>
      </c>
      <c r="BJ395" s="66" t="str">
        <f t="shared" si="286"/>
        <v>and its</v>
      </c>
      <c r="BK395" s="66" t="str">
        <f t="shared" si="282"/>
        <v>and its</v>
      </c>
      <c r="BL395" s="66" t="str">
        <f t="shared" si="287"/>
        <v>und</v>
      </c>
      <c r="BM395" s="66" t="str">
        <f t="shared" si="283"/>
        <v>und</v>
      </c>
      <c r="BN395" s="66" t="str">
        <f t="shared" si="288"/>
        <v>y su</v>
      </c>
      <c r="BO395" s="66" t="str">
        <f t="shared" si="281"/>
        <v>y su</v>
      </c>
      <c r="BP395" s="216" t="str">
        <f>VLOOKUP(X395,aux!$G$1:$I$22,3,FALSE)</f>
        <v>cero coma siete cinco</v>
      </c>
      <c r="BQ395" s="66" t="str">
        <f t="shared" si="249"/>
        <v>Por</v>
      </c>
      <c r="BR395" s="66" t="str">
        <f>VLOOKUP(C395,aux!$D$1:$E$307,2,FALSE)</f>
        <v>Austria</v>
      </c>
      <c r="BS395" s="66" t="str">
        <f t="shared" si="250"/>
        <v>Doscientos Cincuenta</v>
      </c>
      <c r="BT395" s="66" t="str">
        <f t="shared" si="251"/>
        <v>Ciento</v>
      </c>
      <c r="BU395" s="66" t="str">
        <f t="shared" si="252"/>
        <v>Cincuenta</v>
      </c>
      <c r="BV395" s="332" t="s">
        <v>2233</v>
      </c>
      <c r="BW395" s="86" t="s">
        <v>2233</v>
      </c>
      <c r="BX395" s="332">
        <v>43061</v>
      </c>
      <c r="BY395" s="146">
        <v>1630010002</v>
      </c>
      <c r="BZ395" s="332">
        <v>43062</v>
      </c>
      <c r="CA395" s="1112" t="s">
        <v>2233</v>
      </c>
      <c r="CB395" s="606">
        <v>43059</v>
      </c>
      <c r="CC395" s="606">
        <v>43066</v>
      </c>
      <c r="CD395" s="806" t="s">
        <v>2233</v>
      </c>
      <c r="CE395" s="606">
        <v>43066</v>
      </c>
      <c r="CF395" s="806" t="s">
        <v>2233</v>
      </c>
      <c r="CG395" s="342">
        <v>43076</v>
      </c>
      <c r="CH395" s="497"/>
      <c r="CI395" s="155"/>
      <c r="CJ395" s="43"/>
      <c r="CK395" s="103"/>
      <c r="CL395" s="102" t="str">
        <f t="shared" si="274"/>
        <v>R Braun internat Spedition Gesellschaft mbH_ AT_U35750200_DOT_EN_2sig</v>
      </c>
      <c r="CM395" s="102" t="str">
        <f t="shared" si="275"/>
        <v>R Braun internat Spedition Gesellschaft mbH_AT_U35750200_CPA_EN_2sig</v>
      </c>
      <c r="CN395" s="102" t="str">
        <f t="shared" si="276"/>
        <v>R Braun internat Spedition Gesellschaft mbH_ AT_U35750200_DOT_EN_2sig_stamped</v>
      </c>
      <c r="CO395" s="102" t="str">
        <f t="shared" si="277"/>
        <v>R Braun internat Spedition Gesellschaft mbH_AT_U35750200_DOT_EN_o</v>
      </c>
      <c r="CP395" s="102" t="str">
        <f t="shared" si="278"/>
        <v>R Braun internat Spedition Gesellschaft mbH_AT_U35750200_DOT_EN_o_stamped</v>
      </c>
      <c r="CQ395" s="102" t="str">
        <f t="shared" si="279"/>
        <v>R Braun internat Spedition Gesellschaft mbH_AT_U35750200_powers</v>
      </c>
      <c r="CR395" s="61"/>
      <c r="CS395" s="61"/>
      <c r="CT395" s="61"/>
      <c r="CU395" s="148">
        <f t="shared" si="262"/>
        <v>0</v>
      </c>
      <c r="CV395" s="56"/>
      <c r="CW395" s="56"/>
      <c r="CX395" s="152" t="s">
        <v>2233</v>
      </c>
      <c r="CY395" s="158" t="s">
        <v>2233</v>
      </c>
      <c r="CZ395" s="158" t="s">
        <v>2233</v>
      </c>
      <c r="DA395" s="318" t="s">
        <v>2233</v>
      </c>
      <c r="DB395" s="318" t="s">
        <v>2233</v>
      </c>
      <c r="DC395" s="158" t="s">
        <v>2233</v>
      </c>
      <c r="DD395" s="158" t="s">
        <v>2233</v>
      </c>
      <c r="DE395" s="318" t="s">
        <v>2233</v>
      </c>
      <c r="DF395" s="318" t="s">
        <v>2233</v>
      </c>
      <c r="DG395" s="96" t="s">
        <v>2233</v>
      </c>
      <c r="DH395" s="96" t="s">
        <v>2233</v>
      </c>
      <c r="DI395" s="96" t="s">
        <v>2233</v>
      </c>
      <c r="DJ395" s="318" t="s">
        <v>2233</v>
      </c>
      <c r="DK395" s="318"/>
      <c r="DL395" s="96" t="s">
        <v>2233</v>
      </c>
      <c r="DM395" s="318" t="s">
        <v>2233</v>
      </c>
      <c r="DN395" s="158" t="s">
        <v>2233</v>
      </c>
      <c r="DO395" s="318" t="s">
        <v>2233</v>
      </c>
      <c r="DP395" s="465" t="s">
        <v>2233</v>
      </c>
      <c r="DQ395" s="940"/>
      <c r="DR395" s="342" t="s">
        <v>49</v>
      </c>
      <c r="DS395" s="522"/>
      <c r="DT395" s="69" t="s">
        <v>49</v>
      </c>
      <c r="DU395" s="69"/>
      <c r="DV395" s="87"/>
      <c r="DW395" s="87"/>
      <c r="DX395" s="87"/>
      <c r="DY395" s="87"/>
      <c r="DZ395" s="87"/>
      <c r="EA395" s="359" t="str">
        <f t="shared" si="261"/>
        <v>355</v>
      </c>
      <c r="EB395" s="359">
        <v>355</v>
      </c>
      <c r="EC395" s="88"/>
      <c r="ED395" s="88"/>
      <c r="EE395" s="88" t="e">
        <f>IF(#REF!=#REF!,"gleich","ungleich")</f>
        <v>#REF!</v>
      </c>
      <c r="EF395" s="186"/>
      <c r="EG395" s="186"/>
      <c r="EH395" s="186"/>
      <c r="EI395" s="186"/>
      <c r="EJ395" s="186"/>
      <c r="EK395" s="186"/>
      <c r="EL395" s="186"/>
      <c r="EM395" s="173"/>
      <c r="EN395" s="186"/>
      <c r="EO395" s="186"/>
      <c r="EP395" s="445"/>
      <c r="EQ395" s="382" t="s">
        <v>6086</v>
      </c>
      <c r="ER395" s="382" t="s">
        <v>6137</v>
      </c>
      <c r="ES395" s="382"/>
      <c r="ET395" s="108"/>
      <c r="EU395" s="182" t="str">
        <f t="shared" si="280"/>
        <v>R. Braun internat. Spedition Gesellschaft m.b.H., AT_U35750200_sinv.pdf</v>
      </c>
    </row>
    <row r="396" spans="1:172" ht="89.25">
      <c r="A396" s="1005" t="s">
        <v>4120</v>
      </c>
      <c r="B396" s="696" t="s">
        <v>4896</v>
      </c>
      <c r="C396" s="338" t="s">
        <v>898</v>
      </c>
      <c r="D396" s="182" t="s">
        <v>4121</v>
      </c>
      <c r="E396" s="186" t="s">
        <v>4122</v>
      </c>
      <c r="F396" s="182" t="s">
        <v>3477</v>
      </c>
      <c r="G396" s="182"/>
      <c r="H396" s="182"/>
      <c r="I396" s="182"/>
      <c r="J396" s="191" t="s">
        <v>4236</v>
      </c>
      <c r="K396" s="182" t="s">
        <v>4123</v>
      </c>
      <c r="L396" s="571" t="s">
        <v>4124</v>
      </c>
      <c r="M396" s="199"/>
      <c r="N396" s="847"/>
      <c r="O396" s="191"/>
      <c r="P396" s="519">
        <v>1</v>
      </c>
      <c r="Q396" s="539">
        <v>100</v>
      </c>
      <c r="R396" s="540">
        <v>200</v>
      </c>
      <c r="S396" s="338"/>
      <c r="T396" s="54"/>
      <c r="U396" s="54"/>
      <c r="V396" s="338">
        <v>0</v>
      </c>
      <c r="W396" s="338">
        <v>0</v>
      </c>
      <c r="X396" s="919">
        <v>0.72</v>
      </c>
      <c r="Y396" s="338">
        <v>0</v>
      </c>
      <c r="Z396" s="54"/>
      <c r="AA396" s="54"/>
      <c r="AB396" s="188" t="s">
        <v>4402</v>
      </c>
      <c r="AC396" s="13" t="s">
        <v>898</v>
      </c>
      <c r="AD396" s="811" t="s">
        <v>5691</v>
      </c>
      <c r="AE396" s="723">
        <v>43082</v>
      </c>
      <c r="AG396" s="419"/>
      <c r="AH396" s="927" t="s">
        <v>896</v>
      </c>
      <c r="AI396" s="63" t="s">
        <v>5763</v>
      </c>
      <c r="AJ396" s="63" t="str">
        <f t="shared" si="245"/>
        <v>NO</v>
      </c>
      <c r="AK396" s="64" t="str">
        <f>VLOOKUP(X396,aux!$G$1:$I$22,2,FALSE)</f>
        <v>zero point seven two</v>
      </c>
      <c r="AL396" s="64" t="str">
        <f>VLOOKUP(X396,aux!$G$1:$J$22,4,FALSE)</f>
        <v>null komma sieben zwei</v>
      </c>
      <c r="AM396" s="214">
        <f t="shared" si="263"/>
        <v>72</v>
      </c>
      <c r="AN396" s="214" t="str">
        <f>IF(INT(AM396)=AM396,EnglishNumber(AM396), _xlfn.CONCAT(EnglishNumber(INT(AM396)), " point ", EnglishNumber(ROUND(INT((AM396 - INT(AM396)) * 10),  0)), " ", EnglishNumber(ROUND((AM396 - INT(AM396))*100 - (INT((AM396-INT(AM396))*10)*10), 0))))</f>
        <v>seventy-two</v>
      </c>
      <c r="AO396" s="214" t="str">
        <f>IF(INT(AM396)=AM396,FctZahl_In_Worten(AM396), _xlfn.CONCAT(FctZahl_In_Worten(INT(AM396)), " komma ", FctZahl_In_Worten(ROUND(INT((AM396 - INT(AM396)) * 10),  0)), " ", FctZahl_In_Worten(ROUND((AM396 - INT(AM396))*100 - (INT((AM396-INT(AM396))*10)*10), 0))))</f>
        <v>zweiundsiebzig</v>
      </c>
      <c r="AP396" s="64" t="str">
        <f>EnglishNumber(Q396)</f>
        <v>one hundred</v>
      </c>
      <c r="AQ396" s="64" t="str">
        <f>FctZahl_In_Worten(Q396)</f>
        <v>einhundert</v>
      </c>
      <c r="AR396" s="64" t="str">
        <f>FctZahl_In_Worten(R396)</f>
        <v>zweihundert</v>
      </c>
      <c r="AS396" s="64" t="str">
        <f>EnglishNumber(V396)</f>
        <v>zero</v>
      </c>
      <c r="AT396" s="64" t="str">
        <f>EnglishNumber(W396)</f>
        <v>zero</v>
      </c>
      <c r="AU396" s="64" t="str">
        <f t="shared" si="264"/>
        <v>For</v>
      </c>
      <c r="AV396" s="49" t="str">
        <f t="shared" si="284"/>
        <v>Marcus Bernhard, Inhaber</v>
      </c>
      <c r="AW396" s="65" t="str">
        <f t="shared" si="265"/>
        <v>DE_812599079_CPA_EN</v>
      </c>
      <c r="AX396" s="65" t="str">
        <f t="shared" si="266"/>
        <v>DE_812599079_DoT_EN</v>
      </c>
      <c r="AY396" s="65" t="str">
        <f t="shared" si="267"/>
        <v>DE_812599079_Dis_EN</v>
      </c>
      <c r="AZ396" s="65" t="str">
        <f t="shared" si="268"/>
        <v>DE_812599079_CPA_DE</v>
      </c>
      <c r="BA396" s="65" t="str">
        <f t="shared" si="269"/>
        <v>DE_812599079_DoT_DE</v>
      </c>
      <c r="BB396" s="65" t="str">
        <f t="shared" si="270"/>
        <v>DE_812599079_CPA_ES</v>
      </c>
      <c r="BC396" s="215" t="str">
        <f t="shared" si="271"/>
        <v>DE_812599079_DoT_ES</v>
      </c>
      <c r="BD396" s="65" t="str">
        <f t="shared" si="272"/>
        <v>RALL HOLZ OHG Inh Marcus und Mathias Bernhard</v>
      </c>
      <c r="BE396" s="64" t="str">
        <f>VLOOKUP(C396,aux!$A$1:$B$260,2,FALSE)</f>
        <v>Germany</v>
      </c>
      <c r="BF396" s="64" t="str">
        <f>VLOOKUP(C396,aux!$A$1:$C$260,3,FALSE)</f>
        <v>Deutschland</v>
      </c>
      <c r="BG396" s="66" t="str">
        <f t="shared" si="273"/>
        <v>represented by  Marcus Bernhard, Inhaber</v>
      </c>
      <c r="BH396" s="66" t="str">
        <f t="shared" si="247"/>
        <v>representado por Marcus Bernhard, Inhaber</v>
      </c>
      <c r="BI396" s="119">
        <f t="shared" si="285"/>
        <v>1</v>
      </c>
      <c r="BJ396" s="119" t="str">
        <f t="shared" si="286"/>
        <v/>
      </c>
      <c r="BK396" s="119" t="str">
        <f t="shared" si="282"/>
        <v/>
      </c>
      <c r="BL396" s="66" t="str">
        <f t="shared" si="287"/>
        <v/>
      </c>
      <c r="BM396" s="66" t="str">
        <f t="shared" si="283"/>
        <v/>
      </c>
      <c r="BN396" s="66" t="str">
        <f t="shared" si="288"/>
        <v/>
      </c>
      <c r="BO396" s="66" t="str">
        <f t="shared" si="281"/>
        <v/>
      </c>
      <c r="BP396" s="216" t="str">
        <f>VLOOKUP(X396,aux!$G$1:$I$22,3,FALSE)</f>
        <v>cero coma siete dos</v>
      </c>
      <c r="BQ396" s="66" t="str">
        <f t="shared" si="249"/>
        <v>Por</v>
      </c>
      <c r="BR396" s="66" t="str">
        <f>VLOOKUP(C396,aux!$D$1:$E$307,2,FALSE)</f>
        <v>Alemania</v>
      </c>
      <c r="BS396" s="66" t="str">
        <f t="shared" si="250"/>
        <v>Ciento</v>
      </c>
      <c r="BT396" s="66" t="str">
        <f t="shared" si="251"/>
        <v>Cero</v>
      </c>
      <c r="BU396" s="66" t="str">
        <f t="shared" si="252"/>
        <v>Cero</v>
      </c>
      <c r="BV396" s="315"/>
      <c r="BW396" s="61"/>
      <c r="BX396" s="315"/>
      <c r="BY396" s="148"/>
      <c r="BZ396" s="315"/>
      <c r="CA396" s="1112"/>
      <c r="CB396" s="805">
        <v>43059</v>
      </c>
      <c r="CC396" s="805">
        <v>43062</v>
      </c>
      <c r="CD396" s="434" t="s">
        <v>2233</v>
      </c>
      <c r="CE396" s="805">
        <v>43062</v>
      </c>
      <c r="CF396" s="434" t="s">
        <v>2233</v>
      </c>
      <c r="CG396" s="805">
        <v>43076</v>
      </c>
      <c r="CH396" s="497"/>
      <c r="CI396" s="155"/>
      <c r="CJ396" s="54"/>
      <c r="CK396" s="54"/>
      <c r="CL396" s="102" t="str">
        <f t="shared" si="274"/>
        <v>RALL HOLZ OHG Inh Marcus und Mathias Bernhard_ DE_812599079_DOT_DE_2sig</v>
      </c>
      <c r="CM396" s="102" t="str">
        <f t="shared" si="275"/>
        <v>RALL HOLZ OHG Inh Marcus und Mathias Bernhard_DE_812599079_CPA_DE_2sig</v>
      </c>
      <c r="CN396" s="102" t="str">
        <f t="shared" si="276"/>
        <v>RALL HOLZ OHG Inh Marcus und Mathias Bernhard_ DE_812599079_DOT_DE_2sig_stamped</v>
      </c>
      <c r="CO396" s="102" t="str">
        <f t="shared" si="277"/>
        <v>RALL HOLZ OHG Inh Marcus und Mathias Bernhard_DE_812599079_DOT_DE_o</v>
      </c>
      <c r="CP396" s="102" t="str">
        <f t="shared" si="278"/>
        <v>RALL HOLZ OHG Inh Marcus und Mathias Bernhard_DE_812599079_DOT_DE_o_stamped</v>
      </c>
      <c r="CQ396" s="102" t="str">
        <f t="shared" si="279"/>
        <v>RALL HOLZ OHG Inh Marcus und Mathias Bernhard_DE_812599079_powers</v>
      </c>
      <c r="CR396" s="54"/>
      <c r="CS396" s="54"/>
      <c r="CT396" s="54"/>
      <c r="CU396" s="148">
        <f t="shared" si="262"/>
        <v>0</v>
      </c>
      <c r="CV396" s="54"/>
      <c r="CW396" s="54"/>
      <c r="CX396" s="124"/>
      <c r="CY396" s="160"/>
      <c r="CZ396" s="160"/>
      <c r="DA396" s="321"/>
      <c r="DB396" s="321"/>
      <c r="DC396" s="160"/>
      <c r="DD396" s="160"/>
      <c r="DE396" s="321"/>
      <c r="DF396" s="321"/>
      <c r="DG396" s="54"/>
      <c r="DH396" s="54"/>
      <c r="DI396" s="54"/>
      <c r="DJ396" s="321"/>
      <c r="DK396" s="321"/>
      <c r="DL396" s="54"/>
      <c r="DM396" s="321"/>
      <c r="DN396" s="160"/>
      <c r="DO396" s="321"/>
      <c r="DP396" s="963"/>
      <c r="DQ396" s="902"/>
      <c r="DR396" s="503"/>
      <c r="DS396" s="521"/>
      <c r="DT396" s="88"/>
      <c r="DU396" s="168"/>
      <c r="DV396" s="168"/>
      <c r="DW396" s="168"/>
      <c r="DX396" s="168"/>
      <c r="DY396" s="168"/>
      <c r="DZ396" s="168"/>
      <c r="EA396" s="359" t="str">
        <f t="shared" si="261"/>
        <v>356</v>
      </c>
      <c r="EB396" s="359">
        <v>356</v>
      </c>
      <c r="EC396" s="88"/>
      <c r="ED396" s="88"/>
      <c r="EE396" s="88"/>
      <c r="EF396" s="186" t="s">
        <v>4264</v>
      </c>
      <c r="EG396" s="186" t="s">
        <v>5248</v>
      </c>
      <c r="EH396" s="186" t="s">
        <v>4122</v>
      </c>
      <c r="EI396" s="186" t="s">
        <v>5249</v>
      </c>
      <c r="EJ396" s="186" t="s">
        <v>2238</v>
      </c>
      <c r="EK396" s="186">
        <v>0</v>
      </c>
      <c r="EL396" s="186" t="s">
        <v>5250</v>
      </c>
      <c r="EM396" s="173">
        <v>88239</v>
      </c>
      <c r="EN396" s="173">
        <v>0</v>
      </c>
      <c r="EO396" s="173">
        <v>0</v>
      </c>
      <c r="EP396" s="498" t="s">
        <v>4123</v>
      </c>
      <c r="EQ396" s="176" t="s">
        <v>6097</v>
      </c>
      <c r="ER396" s="176" t="s">
        <v>6154</v>
      </c>
      <c r="ES396" s="258"/>
      <c r="ET396" s="108"/>
      <c r="EU396" s="182" t="str">
        <f t="shared" si="280"/>
        <v>RALL HOLZ OHG Inh. Marcus und Mathias Bernhard, DE_812599079_sinv.pdf</v>
      </c>
    </row>
    <row r="397" spans="1:172" ht="89.25">
      <c r="A397" s="1005" t="s">
        <v>4125</v>
      </c>
      <c r="B397" s="696" t="s">
        <v>4897</v>
      </c>
      <c r="C397" s="338" t="s">
        <v>898</v>
      </c>
      <c r="D397" s="182" t="s">
        <v>4126</v>
      </c>
      <c r="E397" s="186" t="s">
        <v>4127</v>
      </c>
      <c r="F397" s="258" t="s">
        <v>4128</v>
      </c>
      <c r="G397" s="182"/>
      <c r="H397" s="182"/>
      <c r="I397" s="182"/>
      <c r="J397" s="191" t="s">
        <v>4237</v>
      </c>
      <c r="K397" s="182"/>
      <c r="L397" s="571" t="s">
        <v>4129</v>
      </c>
      <c r="M397" s="199"/>
      <c r="N397" s="847"/>
      <c r="O397" s="191"/>
      <c r="P397" s="519">
        <v>1</v>
      </c>
      <c r="Q397" s="539">
        <v>100</v>
      </c>
      <c r="R397" s="540">
        <v>200</v>
      </c>
      <c r="S397" s="338"/>
      <c r="T397" s="54"/>
      <c r="U397" s="54"/>
      <c r="V397" s="338">
        <v>0</v>
      </c>
      <c r="W397" s="338">
        <v>0</v>
      </c>
      <c r="X397" s="919">
        <v>0.72</v>
      </c>
      <c r="Y397" s="338">
        <v>0</v>
      </c>
      <c r="Z397" s="54"/>
      <c r="AA397" s="54"/>
      <c r="AB397" s="188" t="s">
        <v>4402</v>
      </c>
      <c r="AC397" s="13" t="s">
        <v>898</v>
      </c>
      <c r="AD397" s="811" t="s">
        <v>5691</v>
      </c>
      <c r="AE397" s="723">
        <v>43082</v>
      </c>
      <c r="AG397" s="419"/>
      <c r="AH397" s="927" t="s">
        <v>896</v>
      </c>
      <c r="AI397" s="63" t="s">
        <v>5763</v>
      </c>
      <c r="AJ397" s="63" t="str">
        <f t="shared" si="245"/>
        <v>NO</v>
      </c>
      <c r="AK397" s="64" t="str">
        <f>VLOOKUP(X397,aux!$G$1:$I$22,2,FALSE)</f>
        <v>zero point seven two</v>
      </c>
      <c r="AL397" s="64" t="str">
        <f>VLOOKUP(X397,aux!$G$1:$J$22,4,FALSE)</f>
        <v>null komma sieben zwei</v>
      </c>
      <c r="AM397" s="214">
        <f t="shared" si="263"/>
        <v>72</v>
      </c>
      <c r="AN397" s="214" t="str">
        <f>IF(INT(AM397)=AM397,EnglishNumber(AM397), _xlfn.CONCAT(EnglishNumber(INT(AM397)), " point ", EnglishNumber(ROUND(INT((AM397 - INT(AM397)) * 10),  0)), " ", EnglishNumber(ROUND((AM397 - INT(AM397))*100 - (INT((AM397-INT(AM397))*10)*10), 0))))</f>
        <v>seventy-two</v>
      </c>
      <c r="AO397" s="214" t="str">
        <f>IF(INT(AM397)=AM397,FctZahl_In_Worten(AM397), _xlfn.CONCAT(FctZahl_In_Worten(INT(AM397)), " komma ", FctZahl_In_Worten(ROUND(INT((AM397 - INT(AM397)) * 10),  0)), " ", FctZahl_In_Worten(ROUND((AM397 - INT(AM397))*100 - (INT((AM397-INT(AM397))*10)*10), 0))))</f>
        <v>zweiundsiebzig</v>
      </c>
      <c r="AP397" s="64" t="str">
        <f>EnglishNumber(Q397)</f>
        <v>one hundred</v>
      </c>
      <c r="AQ397" s="64" t="str">
        <f>FctZahl_In_Worten(Q397)</f>
        <v>einhundert</v>
      </c>
      <c r="AR397" s="64" t="str">
        <f>FctZahl_In_Worten(R397)</f>
        <v>zweihundert</v>
      </c>
      <c r="AS397" s="64" t="str">
        <f>EnglishNumber(V397)</f>
        <v>zero</v>
      </c>
      <c r="AT397" s="64" t="str">
        <f>EnglishNumber(W397)</f>
        <v>zero</v>
      </c>
      <c r="AU397" s="64" t="str">
        <f t="shared" si="264"/>
        <v>For</v>
      </c>
      <c r="AV397" s="49" t="str">
        <f t="shared" si="284"/>
        <v>Dr. Christian Brinkkötter, pers. Haft. Gesellschafter</v>
      </c>
      <c r="AW397" s="65" t="str">
        <f t="shared" si="265"/>
        <v>DE_124013555_CPA_EN</v>
      </c>
      <c r="AX397" s="65" t="str">
        <f t="shared" si="266"/>
        <v>DE_124013555_DoT_EN</v>
      </c>
      <c r="AY397" s="65" t="str">
        <f t="shared" si="267"/>
        <v>DE_124013555_Dis_EN</v>
      </c>
      <c r="AZ397" s="65" t="str">
        <f t="shared" si="268"/>
        <v>DE_124013555_CPA_DE</v>
      </c>
      <c r="BA397" s="65" t="str">
        <f t="shared" si="269"/>
        <v>DE_124013555_DoT_DE</v>
      </c>
      <c r="BB397" s="65" t="str">
        <f t="shared" si="270"/>
        <v>DE_124013555_CPA_ES</v>
      </c>
      <c r="BC397" s="215" t="str">
        <f t="shared" si="271"/>
        <v>DE_124013555_DoT_ES</v>
      </c>
      <c r="BD397" s="65" t="str">
        <f t="shared" si="272"/>
        <v>Ravensberger Holzhandlung, Brinkkötter &amp; Co</v>
      </c>
      <c r="BE397" s="64" t="str">
        <f>VLOOKUP(C397,aux!$A$1:$B$260,2,FALSE)</f>
        <v>Germany</v>
      </c>
      <c r="BF397" s="64" t="str">
        <f>VLOOKUP(C397,aux!$A$1:$C$260,3,FALSE)</f>
        <v>Deutschland</v>
      </c>
      <c r="BG397" s="66" t="str">
        <f t="shared" si="273"/>
        <v>represented by  Dr. Christian Brinkkötter, pers. Haft. Gesellschafter</v>
      </c>
      <c r="BH397" s="66" t="str">
        <f t="shared" si="247"/>
        <v>representado por Dr. Christian Brinkkötter, pers. Haft. Gesellschafter</v>
      </c>
      <c r="BI397" s="119">
        <f t="shared" si="285"/>
        <v>1</v>
      </c>
      <c r="BJ397" s="119" t="str">
        <f t="shared" si="286"/>
        <v/>
      </c>
      <c r="BK397" s="119" t="str">
        <f t="shared" si="282"/>
        <v/>
      </c>
      <c r="BL397" s="66" t="str">
        <f t="shared" si="287"/>
        <v/>
      </c>
      <c r="BM397" s="66" t="str">
        <f t="shared" si="283"/>
        <v/>
      </c>
      <c r="BN397" s="66" t="str">
        <f t="shared" si="288"/>
        <v/>
      </c>
      <c r="BO397" s="66" t="str">
        <f t="shared" si="281"/>
        <v/>
      </c>
      <c r="BP397" s="216" t="str">
        <f>VLOOKUP(X397,aux!$G$1:$I$22,3,FALSE)</f>
        <v>cero coma siete dos</v>
      </c>
      <c r="BQ397" s="66" t="str">
        <f t="shared" si="249"/>
        <v>Por</v>
      </c>
      <c r="BR397" s="66" t="str">
        <f>VLOOKUP(C397,aux!$D$1:$E$307,2,FALSE)</f>
        <v>Alemania</v>
      </c>
      <c r="BS397" s="66" t="str">
        <f t="shared" si="250"/>
        <v>Ciento</v>
      </c>
      <c r="BT397" s="66" t="str">
        <f t="shared" si="251"/>
        <v>Cero</v>
      </c>
      <c r="BU397" s="66" t="str">
        <f t="shared" si="252"/>
        <v>Cero</v>
      </c>
      <c r="BV397" s="315"/>
      <c r="BW397" s="61"/>
      <c r="BX397" s="315"/>
      <c r="BY397" s="148"/>
      <c r="BZ397" s="315"/>
      <c r="CA397" s="1112"/>
      <c r="CB397" s="805">
        <v>43059</v>
      </c>
      <c r="CC397" s="805">
        <v>43062</v>
      </c>
      <c r="CD397" s="434"/>
      <c r="CE397" s="805">
        <v>43062</v>
      </c>
      <c r="CF397" s="434"/>
      <c r="CG397" s="805">
        <v>43076</v>
      </c>
      <c r="CH397" s="497"/>
      <c r="CI397" s="155"/>
      <c r="CJ397" s="54"/>
      <c r="CK397" s="54"/>
      <c r="CL397" s="102" t="str">
        <f t="shared" si="274"/>
        <v>Ravensberger Holzhandlung, Brinkkötter &amp; Co_ DE_124013555_DOT_DE_2sig</v>
      </c>
      <c r="CM397" s="102" t="str">
        <f t="shared" si="275"/>
        <v>Ravensberger Holzhandlung, Brinkkötter &amp; Co_DE_124013555_CPA_DE_2sig</v>
      </c>
      <c r="CN397" s="102" t="str">
        <f t="shared" si="276"/>
        <v>Ravensberger Holzhandlung, Brinkkötter &amp; Co_ DE_124013555_DOT_DE_2sig_stamped</v>
      </c>
      <c r="CO397" s="102" t="str">
        <f t="shared" si="277"/>
        <v>Ravensberger Holzhandlung, Brinkkötter &amp; Co_DE_124013555_DOT_DE_o</v>
      </c>
      <c r="CP397" s="102" t="str">
        <f t="shared" si="278"/>
        <v>Ravensberger Holzhandlung, Brinkkötter &amp; Co_DE_124013555_DOT_DE_o_stamped</v>
      </c>
      <c r="CQ397" s="102" t="str">
        <f t="shared" si="279"/>
        <v>Ravensberger Holzhandlung, Brinkkötter &amp; Co_DE_124013555_powers</v>
      </c>
      <c r="CR397" s="54"/>
      <c r="CS397" s="54"/>
      <c r="CT397" s="54"/>
      <c r="CU397" s="148">
        <f t="shared" si="262"/>
        <v>0</v>
      </c>
      <c r="CV397" s="54"/>
      <c r="CW397" s="54"/>
      <c r="CX397" s="124"/>
      <c r="CY397" s="160"/>
      <c r="CZ397" s="160"/>
      <c r="DA397" s="321"/>
      <c r="DB397" s="321"/>
      <c r="DC397" s="160"/>
      <c r="DD397" s="160"/>
      <c r="DE397" s="321"/>
      <c r="DF397" s="321"/>
      <c r="DG397" s="54"/>
      <c r="DH397" s="54"/>
      <c r="DI397" s="54"/>
      <c r="DJ397" s="321"/>
      <c r="DK397" s="321"/>
      <c r="DL397" s="54"/>
      <c r="DM397" s="321"/>
      <c r="DN397" s="160"/>
      <c r="DO397" s="321"/>
      <c r="DP397" s="963"/>
      <c r="DQ397" s="902"/>
      <c r="DR397" s="503"/>
      <c r="DS397" s="521"/>
      <c r="DT397" s="88"/>
      <c r="DU397" s="168"/>
      <c r="DV397" s="168"/>
      <c r="DW397" s="168"/>
      <c r="DX397" s="168"/>
      <c r="DY397" s="168"/>
      <c r="DZ397" s="168"/>
      <c r="EA397" s="359" t="str">
        <f t="shared" si="261"/>
        <v>357</v>
      </c>
      <c r="EB397" s="359">
        <v>357</v>
      </c>
      <c r="EC397" s="88"/>
      <c r="ED397" s="88"/>
      <c r="EE397" s="88"/>
      <c r="EF397" s="186" t="s">
        <v>4264</v>
      </c>
      <c r="EG397" s="186" t="s">
        <v>4125</v>
      </c>
      <c r="EH397" s="186" t="s">
        <v>4127</v>
      </c>
      <c r="EI397" s="186" t="s">
        <v>5251</v>
      </c>
      <c r="EJ397" s="186">
        <v>8</v>
      </c>
      <c r="EK397" s="186">
        <v>0</v>
      </c>
      <c r="EL397" s="186" t="s">
        <v>5146</v>
      </c>
      <c r="EM397" s="173">
        <v>33613</v>
      </c>
      <c r="EN397" s="173">
        <v>0</v>
      </c>
      <c r="EO397" s="173">
        <v>0</v>
      </c>
      <c r="EP397" s="498">
        <v>0</v>
      </c>
      <c r="EQ397" s="398" t="s">
        <v>6095</v>
      </c>
      <c r="ER397" s="176" t="s">
        <v>6114</v>
      </c>
      <c r="ES397" s="258"/>
      <c r="ET397" s="108"/>
      <c r="EU397" s="182" t="str">
        <f t="shared" si="280"/>
        <v>Ravensberger Holzhandlung, Brinkkötter &amp; Co., DE_124013555_sinv.pdf</v>
      </c>
      <c r="EV397" s="169"/>
      <c r="EW397" s="169"/>
      <c r="EX397" s="169"/>
      <c r="EY397" s="169"/>
      <c r="EZ397" s="169"/>
      <c r="FA397" s="169"/>
      <c r="FB397" s="169"/>
      <c r="FC397" s="169"/>
      <c r="FD397" s="169"/>
      <c r="FE397" s="169"/>
      <c r="FF397" s="169"/>
      <c r="FG397" s="169"/>
      <c r="FH397" s="169"/>
      <c r="FI397" s="169"/>
      <c r="FJ397" s="169"/>
      <c r="FK397" s="169"/>
      <c r="FL397" s="169"/>
      <c r="FM397" s="169"/>
      <c r="FN397" s="169"/>
      <c r="FO397" s="169"/>
      <c r="FP397" s="169"/>
    </row>
    <row r="398" spans="1:172" ht="76.5">
      <c r="A398" s="1005" t="s">
        <v>4130</v>
      </c>
      <c r="B398" s="696" t="s">
        <v>4898</v>
      </c>
      <c r="C398" s="338" t="s">
        <v>898</v>
      </c>
      <c r="D398" s="182" t="s">
        <v>4131</v>
      </c>
      <c r="E398" s="186" t="s">
        <v>4132</v>
      </c>
      <c r="F398" s="182" t="s">
        <v>899</v>
      </c>
      <c r="G398" s="182"/>
      <c r="H398" s="182"/>
      <c r="I398" s="182"/>
      <c r="J398" s="191" t="s">
        <v>4238</v>
      </c>
      <c r="K398" s="182" t="s">
        <v>4133</v>
      </c>
      <c r="L398" s="571" t="s">
        <v>4134</v>
      </c>
      <c r="M398" s="181" t="s">
        <v>4135</v>
      </c>
      <c r="N398" s="847"/>
      <c r="O398" s="191"/>
      <c r="P398" s="519">
        <v>6</v>
      </c>
      <c r="Q398" s="539">
        <v>100</v>
      </c>
      <c r="R398" s="540">
        <v>750</v>
      </c>
      <c r="S398" s="338"/>
      <c r="T398" s="54"/>
      <c r="U398" s="54"/>
      <c r="V398" s="338">
        <v>0</v>
      </c>
      <c r="W398" s="338">
        <v>0</v>
      </c>
      <c r="X398" s="919">
        <v>0.72</v>
      </c>
      <c r="Y398" s="338">
        <v>0</v>
      </c>
      <c r="Z398" s="54"/>
      <c r="AA398" s="54"/>
      <c r="AB398" s="188" t="s">
        <v>4402</v>
      </c>
      <c r="AC398" s="13" t="s">
        <v>898</v>
      </c>
      <c r="AD398" s="811" t="s">
        <v>5691</v>
      </c>
      <c r="AE398" s="723">
        <v>43082</v>
      </c>
      <c r="AG398" s="419"/>
      <c r="AH398" s="927" t="s">
        <v>896</v>
      </c>
      <c r="AI398" s="63" t="s">
        <v>5763</v>
      </c>
      <c r="AJ398" s="63" t="str">
        <f t="shared" ref="AJ398:AJ461" si="289">IF(1*(ISERROR(_xlfn.TEXTJOIN("|",FALSE,AK398:BU398)))=0,"NO","YES")</f>
        <v>NO</v>
      </c>
      <c r="AK398" s="64" t="str">
        <f>VLOOKUP(X398,aux!$G$1:$I$22,2,FALSE)</f>
        <v>zero point seven two</v>
      </c>
      <c r="AL398" s="64" t="str">
        <f>VLOOKUP(X398,aux!$G$1:$J$22,4,FALSE)</f>
        <v>null komma sieben zwei</v>
      </c>
      <c r="AM398" s="214">
        <f t="shared" si="263"/>
        <v>72</v>
      </c>
      <c r="AN398" s="214" t="str">
        <f>IF(INT(AM398)=AM398,EnglishNumber(AM398), _xlfn.CONCAT(EnglishNumber(INT(AM398)), " point ", EnglishNumber(ROUND(INT((AM398 - INT(AM398)) * 10),  0)), " ", EnglishNumber(ROUND((AM398 - INT(AM398))*100 - (INT((AM398-INT(AM398))*10)*10), 0))))</f>
        <v>seventy-two</v>
      </c>
      <c r="AO398" s="214" t="str">
        <f>IF(INT(AM398)=AM398,FctZahl_In_Worten(AM398), _xlfn.CONCAT(FctZahl_In_Worten(INT(AM398)), " komma ", FctZahl_In_Worten(ROUND(INT((AM398 - INT(AM398)) * 10),  0)), " ", FctZahl_In_Worten(ROUND((AM398 - INT(AM398))*100 - (INT((AM398-INT(AM398))*10)*10), 0))))</f>
        <v>zweiundsiebzig</v>
      </c>
      <c r="AP398" s="64" t="str">
        <f>EnglishNumber(Q398)</f>
        <v>one hundred</v>
      </c>
      <c r="AQ398" s="64" t="str">
        <f>FctZahl_In_Worten(Q398)</f>
        <v>einhundert</v>
      </c>
      <c r="AR398" s="64" t="str">
        <f>FctZahl_In_Worten(R398)</f>
        <v>siebenhundertfünfzig</v>
      </c>
      <c r="AS398" s="64" t="str">
        <f>EnglishNumber(V398)</f>
        <v>zero</v>
      </c>
      <c r="AT398" s="64" t="str">
        <f>EnglishNumber(W398)</f>
        <v>zero</v>
      </c>
      <c r="AU398" s="64" t="str">
        <f t="shared" si="264"/>
        <v>For</v>
      </c>
      <c r="AV398" s="49" t="str">
        <f t="shared" si="284"/>
        <v>Richard Braun, Geschäftsführer</v>
      </c>
      <c r="AW398" s="65" t="str">
        <f t="shared" si="265"/>
        <v>DE_140300048_CPA_EN</v>
      </c>
      <c r="AX398" s="65" t="str">
        <f t="shared" si="266"/>
        <v>DE_140300048_DoT_EN</v>
      </c>
      <c r="AY398" s="65" t="str">
        <f t="shared" si="267"/>
        <v>DE_140300048_Dis_EN</v>
      </c>
      <c r="AZ398" s="65" t="str">
        <f t="shared" si="268"/>
        <v>DE_140300048_CPA_DE</v>
      </c>
      <c r="BA398" s="65" t="str">
        <f t="shared" si="269"/>
        <v>DE_140300048_DoT_DE</v>
      </c>
      <c r="BB398" s="65" t="str">
        <f t="shared" si="270"/>
        <v>DE_140300048_CPA_ES</v>
      </c>
      <c r="BC398" s="215" t="str">
        <f t="shared" si="271"/>
        <v>DE_140300048_DoT_ES</v>
      </c>
      <c r="BD398" s="65" t="str">
        <f t="shared" si="272"/>
        <v>Rentsch Holzhandels-GmbH</v>
      </c>
      <c r="BE398" s="64" t="str">
        <f>VLOOKUP(C398,aux!$A$1:$B$260,2,FALSE)</f>
        <v>Germany</v>
      </c>
      <c r="BF398" s="64" t="str">
        <f>VLOOKUP(C398,aux!$A$1:$C$260,3,FALSE)</f>
        <v>Deutschland</v>
      </c>
      <c r="BG398" s="66" t="str">
        <f t="shared" si="273"/>
        <v>represented by  Richard Braun, Geschäftsführer</v>
      </c>
      <c r="BH398" s="66" t="str">
        <f t="shared" ref="BH398:BH461" si="290">IF(AH398="DNI","",CONCATENATE("representado por ", AV398))</f>
        <v>representado por Richard Braun, Geschäftsführer</v>
      </c>
      <c r="BI398" s="119">
        <f t="shared" si="285"/>
        <v>1</v>
      </c>
      <c r="BJ398" s="119" t="str">
        <f t="shared" si="286"/>
        <v/>
      </c>
      <c r="BK398" s="119" t="str">
        <f t="shared" si="282"/>
        <v/>
      </c>
      <c r="BL398" s="66" t="str">
        <f t="shared" si="287"/>
        <v/>
      </c>
      <c r="BM398" s="66" t="str">
        <f t="shared" si="283"/>
        <v/>
      </c>
      <c r="BN398" s="66" t="str">
        <f t="shared" si="288"/>
        <v/>
      </c>
      <c r="BO398" s="66" t="str">
        <f t="shared" si="281"/>
        <v/>
      </c>
      <c r="BP398" s="216" t="str">
        <f>VLOOKUP(X398,aux!$G$1:$I$22,3,FALSE)</f>
        <v>cero coma siete dos</v>
      </c>
      <c r="BQ398" s="66" t="str">
        <f t="shared" ref="BQ398:BQ461" si="291">IF(AE398="DNI","","Por")</f>
        <v>Por</v>
      </c>
      <c r="BR398" s="66" t="str">
        <f>VLOOKUP(C398,aux!$D$1:$E$307,2,FALSE)</f>
        <v>Alemania</v>
      </c>
      <c r="BS398" s="66" t="str">
        <f t="shared" ref="BS398:BS461" si="292">NumEnPalabras(Q398)</f>
        <v>Ciento</v>
      </c>
      <c r="BT398" s="66" t="str">
        <f t="shared" ref="BT398:BT461" si="293">NumEnPalabras(V398)</f>
        <v>Cero</v>
      </c>
      <c r="BU398" s="66" t="str">
        <f t="shared" ref="BU398:BU461" si="294">NumEnPalabras(W398)</f>
        <v>Cero</v>
      </c>
      <c r="BV398" s="315"/>
      <c r="BW398" s="61"/>
      <c r="BX398" s="315"/>
      <c r="BY398" s="148"/>
      <c r="BZ398" s="315"/>
      <c r="CA398" s="1112"/>
      <c r="CB398" s="805">
        <v>43059</v>
      </c>
      <c r="CC398" s="805">
        <v>43062</v>
      </c>
      <c r="CD398" s="806" t="s">
        <v>2233</v>
      </c>
      <c r="CE398" s="805">
        <v>43062</v>
      </c>
      <c r="CF398" s="806" t="s">
        <v>2233</v>
      </c>
      <c r="CG398" s="805">
        <v>43076</v>
      </c>
      <c r="CH398" s="497"/>
      <c r="CI398" s="155"/>
      <c r="CJ398" s="54"/>
      <c r="CK398" s="54"/>
      <c r="CL398" s="102" t="str">
        <f t="shared" si="274"/>
        <v>Rentsch Holzhandels-GmbH_ DE_140300048_DOT_DE_2sig</v>
      </c>
      <c r="CM398" s="102" t="str">
        <f t="shared" si="275"/>
        <v>Rentsch Holzhandels-GmbH_DE_140300048_CPA_DE_2sig</v>
      </c>
      <c r="CN398" s="102" t="str">
        <f t="shared" si="276"/>
        <v>Rentsch Holzhandels-GmbH_ DE_140300048_DOT_DE_2sig_stamped</v>
      </c>
      <c r="CO398" s="102" t="str">
        <f t="shared" si="277"/>
        <v>Rentsch Holzhandels-GmbH_DE_140300048_DOT_DE_o</v>
      </c>
      <c r="CP398" s="102" t="str">
        <f t="shared" si="278"/>
        <v>Rentsch Holzhandels-GmbH_DE_140300048_DOT_DE_o_stamped</v>
      </c>
      <c r="CQ398" s="102" t="str">
        <f t="shared" si="279"/>
        <v>Rentsch Holzhandels-GmbH_DE_140300048_powers</v>
      </c>
      <c r="CR398" s="54"/>
      <c r="CS398" s="54"/>
      <c r="CT398" s="54"/>
      <c r="CU398" s="148">
        <f t="shared" si="262"/>
        <v>0</v>
      </c>
      <c r="CV398" s="54"/>
      <c r="CW398" s="54"/>
      <c r="CX398" s="124"/>
      <c r="CY398" s="160"/>
      <c r="CZ398" s="160"/>
      <c r="DA398" s="321"/>
      <c r="DB398" s="321"/>
      <c r="DC398" s="160"/>
      <c r="DD398" s="160"/>
      <c r="DE398" s="321"/>
      <c r="DF398" s="321"/>
      <c r="DG398" s="54"/>
      <c r="DH398" s="54"/>
      <c r="DI398" s="54"/>
      <c r="DJ398" s="321"/>
      <c r="DK398" s="321"/>
      <c r="DL398" s="54"/>
      <c r="DM398" s="321"/>
      <c r="DN398" s="160"/>
      <c r="DO398" s="321"/>
      <c r="DP398" s="963"/>
      <c r="DQ398" s="902"/>
      <c r="DR398" s="503"/>
      <c r="DS398" s="521"/>
      <c r="DT398" s="88"/>
      <c r="DU398" s="168"/>
      <c r="DV398" s="168"/>
      <c r="DW398" s="168"/>
      <c r="DX398" s="168"/>
      <c r="DY398" s="168"/>
      <c r="DZ398" s="168"/>
      <c r="EA398" s="359" t="str">
        <f t="shared" si="261"/>
        <v>358</v>
      </c>
      <c r="EB398" s="359">
        <v>358</v>
      </c>
      <c r="EC398" s="88"/>
      <c r="ED398" s="88"/>
      <c r="EE398" s="88"/>
      <c r="EF398" s="186" t="s">
        <v>4264</v>
      </c>
      <c r="EG398" s="186" t="s">
        <v>4130</v>
      </c>
      <c r="EH398" s="186" t="s">
        <v>4132</v>
      </c>
      <c r="EI398" s="186" t="s">
        <v>5252</v>
      </c>
      <c r="EJ398" s="186">
        <v>10</v>
      </c>
      <c r="EK398" s="186">
        <v>0</v>
      </c>
      <c r="EL398" s="186" t="s">
        <v>5253</v>
      </c>
      <c r="EM398" s="173" t="s">
        <v>5254</v>
      </c>
      <c r="EN398" s="173">
        <v>0</v>
      </c>
      <c r="EO398" s="173">
        <v>0</v>
      </c>
      <c r="EP398" s="950" t="s">
        <v>4133</v>
      </c>
      <c r="EQ398" s="258" t="s">
        <v>6086</v>
      </c>
      <c r="ER398" s="182" t="s">
        <v>6137</v>
      </c>
      <c r="ES398" s="258"/>
      <c r="ET398" s="108"/>
      <c r="EU398" s="182" t="str">
        <f t="shared" si="280"/>
        <v>Rentsch Holzhandels-GmbH, DE_140300048_sinv.pdf</v>
      </c>
    </row>
    <row r="399" spans="1:172" ht="180">
      <c r="A399" s="1029" t="s">
        <v>4300</v>
      </c>
      <c r="B399" s="694" t="s">
        <v>4914</v>
      </c>
      <c r="C399" s="646" t="s">
        <v>898</v>
      </c>
      <c r="D399" s="415" t="s">
        <v>4301</v>
      </c>
      <c r="E399" s="371" t="s">
        <v>4302</v>
      </c>
      <c r="F399" s="193" t="s">
        <v>6174</v>
      </c>
      <c r="G399" s="193" t="s">
        <v>6176</v>
      </c>
      <c r="H399" s="193" t="s">
        <v>6174</v>
      </c>
      <c r="I399" s="193" t="s">
        <v>4304</v>
      </c>
      <c r="J399" s="371" t="s">
        <v>4305</v>
      </c>
      <c r="K399" s="203" t="s">
        <v>4306</v>
      </c>
      <c r="L399" s="586" t="s">
        <v>4307</v>
      </c>
      <c r="M399" s="567"/>
      <c r="N399" s="844"/>
      <c r="O399" s="172"/>
      <c r="P399" s="537">
        <v>0</v>
      </c>
      <c r="Q399" s="539">
        <v>10</v>
      </c>
      <c r="R399" s="540">
        <v>0</v>
      </c>
      <c r="S399" s="427"/>
      <c r="T399" s="54"/>
      <c r="U399" s="54"/>
      <c r="V399" s="338">
        <v>0</v>
      </c>
      <c r="W399" s="338">
        <v>0</v>
      </c>
      <c r="X399" s="919">
        <v>0.72</v>
      </c>
      <c r="Y399" s="338">
        <v>0</v>
      </c>
      <c r="Z399" s="54"/>
      <c r="AA399" s="54"/>
      <c r="AB399" s="188" t="s">
        <v>4402</v>
      </c>
      <c r="AC399" s="13" t="s">
        <v>898</v>
      </c>
      <c r="AD399" s="811" t="s">
        <v>5691</v>
      </c>
      <c r="AE399" s="723">
        <v>43082</v>
      </c>
      <c r="AF399" s="191" t="s">
        <v>6225</v>
      </c>
      <c r="AG399" s="419"/>
      <c r="AH399" s="927" t="s">
        <v>896</v>
      </c>
      <c r="AI399" s="63" t="s">
        <v>5763</v>
      </c>
      <c r="AJ399" s="63" t="str">
        <f t="shared" si="289"/>
        <v>NO</v>
      </c>
      <c r="AK399" s="64" t="str">
        <f>VLOOKUP(X399,aux!$G$1:$I$22,2,FALSE)</f>
        <v>zero point seven two</v>
      </c>
      <c r="AL399" s="64" t="str">
        <f>VLOOKUP(X399,aux!$G$1:$J$22,4,FALSE)</f>
        <v>null komma sieben zwei</v>
      </c>
      <c r="AM399" s="214">
        <f t="shared" si="263"/>
        <v>72</v>
      </c>
      <c r="AN399" s="214" t="str">
        <f>IF(INT(AM399)=AM399,EnglishNumber(AM399), _xlfn.CONCAT(EnglishNumber(INT(AM399)), " point ", EnglishNumber(ROUND(INT((AM399 - INT(AM399)) * 10),  0)), " ", EnglishNumber(ROUND((AM399 - INT(AM399))*100 - (INT((AM399-INT(AM399))*10)*10), 0))))</f>
        <v>seventy-two</v>
      </c>
      <c r="AO399" s="214" t="str">
        <f>IF(INT(AM399)=AM399,FctZahl_In_Worten(AM399), _xlfn.CONCAT(FctZahl_In_Worten(INT(AM399)), " komma ", FctZahl_In_Worten(ROUND(INT((AM399 - INT(AM399)) * 10),  0)), " ", FctZahl_In_Worten(ROUND((AM399 - INT(AM399))*100 - (INT((AM399-INT(AM399))*10)*10), 0))))</f>
        <v>zweiundsiebzig</v>
      </c>
      <c r="AP399" s="64" t="str">
        <f>EnglishNumber(Q399)</f>
        <v>ten</v>
      </c>
      <c r="AQ399" s="64" t="str">
        <f>FctZahl_In_Worten(Q399)</f>
        <v>zehn</v>
      </c>
      <c r="AR399" s="64" t="str">
        <f>FctZahl_In_Worten(R399)</f>
        <v>null</v>
      </c>
      <c r="AS399" s="64" t="str">
        <f>EnglishNumber(V399)</f>
        <v>zero</v>
      </c>
      <c r="AT399" s="64" t="str">
        <f>EnglishNumber(W399)</f>
        <v>zero</v>
      </c>
      <c r="AU399" s="64" t="str">
        <f t="shared" si="264"/>
        <v>For</v>
      </c>
      <c r="AV399" s="49" t="str">
        <f t="shared" si="284"/>
        <v>Edmund Skopyrla, Geschäftsführer der Komplementärin, die  Mineralquellen und Getränke H. Hövelmann GmbH and Heidrun Hövelmann, Geschäftsführer der Komplementärin, die  Mineralquellen und Getränke H. Hövelmann GmbH</v>
      </c>
      <c r="AW399" s="65" t="str">
        <f t="shared" si="265"/>
        <v>DE_119503846_CPA_EN</v>
      </c>
      <c r="AX399" s="65" t="str">
        <f t="shared" si="266"/>
        <v>DE_119503846_DoT_EN</v>
      </c>
      <c r="AY399" s="65" t="str">
        <f t="shared" si="267"/>
        <v>DE_119503846_Dis_EN</v>
      </c>
      <c r="AZ399" s="65" t="str">
        <f t="shared" si="268"/>
        <v>DE_119503846_CPA_DE</v>
      </c>
      <c r="BA399" s="65" t="str">
        <f t="shared" si="269"/>
        <v>DE_119503846_DoT_DE</v>
      </c>
      <c r="BB399" s="65" t="str">
        <f t="shared" si="270"/>
        <v>DE_119503846_CPA_ES</v>
      </c>
      <c r="BC399" s="215" t="str">
        <f t="shared" si="271"/>
        <v>DE_119503846_DoT_ES</v>
      </c>
      <c r="BD399" s="65" t="str">
        <f t="shared" si="272"/>
        <v>RheinfelsQuellen H Hövelmann Gmbh &amp; Co KG</v>
      </c>
      <c r="BE399" s="64" t="str">
        <f>VLOOKUP(C399,aux!$A$1:$B$260,2,FALSE)</f>
        <v>Germany</v>
      </c>
      <c r="BF399" s="64" t="str">
        <f>VLOOKUP(C399,aux!$A$1:$C$260,3,FALSE)</f>
        <v>Deutschland</v>
      </c>
      <c r="BG399" s="66" t="str">
        <f t="shared" si="273"/>
        <v>represented by  Edmund Skopyrla, Geschäftsführer der Komplementärin, die  Mineralquellen und Getränke H. Hövelmann GmbH and Heidrun Hövelmann, Geschäftsführer der Komplementärin, die  Mineralquellen und Getränke H. Hövelmann GmbH</v>
      </c>
      <c r="BH399" s="66" t="str">
        <f t="shared" si="290"/>
        <v>representado por Edmund Skopyrla, Geschäftsführer der Komplementärin, die  Mineralquellen und Getränke H. Hövelmann GmbH and Heidrun Hövelmann, Geschäftsführer der Komplementärin, die  Mineralquellen und Getränke H. Hövelmann GmbH</v>
      </c>
      <c r="BI399" s="119">
        <f t="shared" si="285"/>
        <v>2</v>
      </c>
      <c r="BJ399" s="119" t="str">
        <f t="shared" si="286"/>
        <v>and its</v>
      </c>
      <c r="BK399" s="119" t="str">
        <f t="shared" si="282"/>
        <v>and its</v>
      </c>
      <c r="BL399" s="66" t="str">
        <f t="shared" si="287"/>
        <v>und</v>
      </c>
      <c r="BM399" s="66" t="str">
        <f t="shared" si="283"/>
        <v>und</v>
      </c>
      <c r="BN399" s="66" t="str">
        <f t="shared" si="288"/>
        <v>y su</v>
      </c>
      <c r="BO399" s="66" t="str">
        <f t="shared" si="281"/>
        <v>y su</v>
      </c>
      <c r="BP399" s="216" t="str">
        <f>VLOOKUP(X399,aux!$G$1:$I$22,3,FALSE)</f>
        <v>cero coma siete dos</v>
      </c>
      <c r="BQ399" s="66" t="str">
        <f t="shared" si="291"/>
        <v>Por</v>
      </c>
      <c r="BR399" s="66" t="str">
        <f>VLOOKUP(C399,aux!$D$1:$E$307,2,FALSE)</f>
        <v>Alemania</v>
      </c>
      <c r="BS399" s="66" t="str">
        <f t="shared" si="292"/>
        <v>Diez</v>
      </c>
      <c r="BT399" s="66" t="str">
        <f t="shared" si="293"/>
        <v>Cero</v>
      </c>
      <c r="BU399" s="66" t="str">
        <f t="shared" si="294"/>
        <v>Cero</v>
      </c>
      <c r="BV399" s="315"/>
      <c r="BW399" s="61"/>
      <c r="BX399" s="315"/>
      <c r="BY399" s="148"/>
      <c r="BZ399" s="315"/>
      <c r="CA399" s="1112"/>
      <c r="CB399" s="805">
        <v>43059</v>
      </c>
      <c r="CC399" s="805">
        <v>43068</v>
      </c>
      <c r="CD399" s="806"/>
      <c r="CE399" s="805">
        <v>43068</v>
      </c>
      <c r="CF399" s="806"/>
      <c r="CG399" s="805">
        <v>43076</v>
      </c>
      <c r="CH399" s="497"/>
      <c r="CI399" s="155"/>
      <c r="CJ399" s="54"/>
      <c r="CK399" s="54"/>
      <c r="CL399" s="102" t="str">
        <f t="shared" si="274"/>
        <v>RheinfelsQuellen H Hövelmann Gmbh &amp; Co KG_ DE_119503846_DOT_DE_2sig</v>
      </c>
      <c r="CM399" s="102" t="str">
        <f t="shared" si="275"/>
        <v>RheinfelsQuellen H Hövelmann Gmbh &amp; Co KG_DE_119503846_CPA_DE_2sig</v>
      </c>
      <c r="CN399" s="102" t="str">
        <f t="shared" si="276"/>
        <v>RheinfelsQuellen H Hövelmann Gmbh &amp; Co KG_ DE_119503846_DOT_DE_2sig_stamped</v>
      </c>
      <c r="CO399" s="102" t="str">
        <f t="shared" si="277"/>
        <v>RheinfelsQuellen H Hövelmann Gmbh &amp; Co KG_DE_119503846_DOT_DE_o</v>
      </c>
      <c r="CP399" s="102" t="str">
        <f t="shared" si="278"/>
        <v>RheinfelsQuellen H Hövelmann Gmbh &amp; Co KG_DE_119503846_DOT_DE_o_stamped</v>
      </c>
      <c r="CQ399" s="102" t="str">
        <f t="shared" si="279"/>
        <v>RheinfelsQuellen H Hövelmann Gmbh &amp; Co KG_DE_119503846_powers</v>
      </c>
      <c r="CR399" s="54"/>
      <c r="CS399" s="54"/>
      <c r="CT399" s="54"/>
      <c r="CU399" s="148">
        <f t="shared" si="262"/>
        <v>0</v>
      </c>
      <c r="CV399" s="54"/>
      <c r="CW399" s="54"/>
      <c r="CX399" s="124"/>
      <c r="CY399" s="160"/>
      <c r="CZ399" s="160"/>
      <c r="DA399" s="321"/>
      <c r="DB399" s="321"/>
      <c r="DC399" s="160"/>
      <c r="DD399" s="160"/>
      <c r="DE399" s="321"/>
      <c r="DF399" s="321"/>
      <c r="DG399" s="54"/>
      <c r="DH399" s="54"/>
      <c r="DI399" s="54"/>
      <c r="DJ399" s="321"/>
      <c r="DK399" s="321"/>
      <c r="DL399" s="54"/>
      <c r="DM399" s="321"/>
      <c r="DN399" s="160"/>
      <c r="DO399" s="321"/>
      <c r="DP399" s="963"/>
      <c r="DQ399" s="902"/>
      <c r="DR399" s="503"/>
      <c r="DS399" s="521"/>
      <c r="DT399" s="88"/>
      <c r="DU399" s="168"/>
      <c r="DV399" s="168"/>
      <c r="DW399" s="393" t="s">
        <v>4303</v>
      </c>
      <c r="DX399" s="228" t="s">
        <v>6216</v>
      </c>
      <c r="DY399" s="228" t="s">
        <v>6216</v>
      </c>
      <c r="DZ399" s="228"/>
      <c r="EA399" s="359" t="str">
        <f t="shared" si="261"/>
        <v>359</v>
      </c>
      <c r="EB399" s="359">
        <v>359</v>
      </c>
      <c r="EC399" s="88"/>
      <c r="ED399" s="88"/>
      <c r="EE399" s="88"/>
      <c r="EF399" s="186"/>
      <c r="EG399" s="186" t="s">
        <v>4300</v>
      </c>
      <c r="EH399" s="186" t="s">
        <v>5156</v>
      </c>
      <c r="EI399" s="186" t="s">
        <v>5157</v>
      </c>
      <c r="EJ399" s="186">
        <v>109</v>
      </c>
      <c r="EK399" s="186">
        <v>0</v>
      </c>
      <c r="EL399" s="186" t="s">
        <v>5158</v>
      </c>
      <c r="EM399" s="173">
        <v>47179</v>
      </c>
      <c r="EN399" s="173">
        <v>0</v>
      </c>
      <c r="EO399" s="173">
        <v>0</v>
      </c>
      <c r="EP399" s="950" t="s">
        <v>4306</v>
      </c>
      <c r="EQ399" s="258" t="s">
        <v>6095</v>
      </c>
      <c r="ER399" s="258" t="s">
        <v>6114</v>
      </c>
      <c r="ES399" s="409"/>
      <c r="ET399" s="108"/>
      <c r="EU399" s="182" t="str">
        <f t="shared" si="280"/>
        <v>RheinfelsQuellen H. Hövelmann Gmbh &amp; Co. KG, DE_119503846_sinv.pdf</v>
      </c>
    </row>
    <row r="400" spans="1:172" ht="76.5">
      <c r="A400" s="1025" t="s">
        <v>4505</v>
      </c>
      <c r="B400" s="562" t="s">
        <v>4577</v>
      </c>
      <c r="C400" s="663" t="s">
        <v>898</v>
      </c>
      <c r="D400" s="562" t="s">
        <v>4579</v>
      </c>
      <c r="E400" s="636" t="s">
        <v>4504</v>
      </c>
      <c r="F400" s="392" t="s">
        <v>899</v>
      </c>
      <c r="G400" s="177"/>
      <c r="H400" s="177"/>
      <c r="I400" s="392" t="s">
        <v>4508</v>
      </c>
      <c r="J400" s="177" t="str">
        <f>CONCATENATE(_xlfn.TEXTJOIN(", ",TRUE,EG400,EI400:EO400)," z.H.",EH400)</f>
        <v>Rietenauer Mineralquellen GmbH, Gerhard-Rummler-Straße, 1, 0, Sachsenheim, 74343, 0, 0 z.H.Dr. Alexander Granget</v>
      </c>
      <c r="K400" s="664" t="s">
        <v>7157</v>
      </c>
      <c r="L400" s="585" t="s">
        <v>4582</v>
      </c>
      <c r="M400" s="199"/>
      <c r="N400" s="849"/>
      <c r="O400" s="177"/>
      <c r="P400" s="1223">
        <v>0</v>
      </c>
      <c r="Q400" s="545">
        <v>0</v>
      </c>
      <c r="R400" s="545">
        <v>0</v>
      </c>
      <c r="S400" s="529"/>
      <c r="T400" s="237"/>
      <c r="U400" s="237"/>
      <c r="V400" s="529">
        <v>0</v>
      </c>
      <c r="W400" s="529">
        <v>0</v>
      </c>
      <c r="X400" s="921">
        <v>0.72</v>
      </c>
      <c r="Y400" s="529">
        <v>0</v>
      </c>
      <c r="Z400" s="237"/>
      <c r="AA400" s="237"/>
      <c r="AB400" s="178" t="s">
        <v>4943</v>
      </c>
      <c r="AC400" s="13" t="s">
        <v>898</v>
      </c>
      <c r="AD400" s="811" t="s">
        <v>5691</v>
      </c>
      <c r="AE400" s="723" t="s">
        <v>7697</v>
      </c>
      <c r="AF400" s="356"/>
      <c r="AG400" s="419"/>
      <c r="AH400" s="929" t="s">
        <v>896</v>
      </c>
      <c r="AI400" s="63" t="s">
        <v>5764</v>
      </c>
      <c r="AJ400" s="239" t="str">
        <f t="shared" si="289"/>
        <v>NO</v>
      </c>
      <c r="AK400" s="58" t="str">
        <f>VLOOKUP(X400,aux!$G$1:$I$22,2,FALSE)</f>
        <v>zero point seven two</v>
      </c>
      <c r="AL400" s="58" t="str">
        <f>VLOOKUP(X400,aux!$G$1:$J$22,4,FALSE)</f>
        <v>null komma sieben zwei</v>
      </c>
      <c r="AM400" s="240">
        <f t="shared" si="263"/>
        <v>72</v>
      </c>
      <c r="AN400" s="214" t="str">
        <f>IF(INT(AM400)=AM400,EnglishNumber(AM400), _xlfn.CONCAT(EnglishNumber(INT(AM400)), " point ", EnglishNumber(ROUND(INT((AM400 - INT(AM400)) * 10),  0)), " ", EnglishNumber(ROUND((AM400 - INT(AM400))*100 - (INT((AM400-INT(AM400))*10)*10), 0))))</f>
        <v>seventy-two</v>
      </c>
      <c r="AO400" s="214" t="str">
        <f>IF(INT(AM400)=AM400,FctZahl_In_Worten(AM400), _xlfn.CONCAT(FctZahl_In_Worten(INT(AM400)), " komma ", FctZahl_In_Worten(ROUND(INT((AM400 - INT(AM400)) * 10),  0)), " ", FctZahl_In_Worten(ROUND((AM400 - INT(AM400))*100 - (INT((AM400-INT(AM400))*10)*10), 0))))</f>
        <v>zweiundsiebzig</v>
      </c>
      <c r="AP400" s="58" t="str">
        <f>EnglishNumber(Q400)</f>
        <v>zero</v>
      </c>
      <c r="AQ400" s="58" t="str">
        <f>FctZahl_In_Worten(Q400)</f>
        <v>null</v>
      </c>
      <c r="AR400" s="58" t="str">
        <f>FctZahl_In_Worten(R400)</f>
        <v>null</v>
      </c>
      <c r="AS400" s="58" t="str">
        <f>EnglishNumber(V400)</f>
        <v>zero</v>
      </c>
      <c r="AT400" s="58" t="str">
        <f>EnglishNumber(W400)</f>
        <v>zero</v>
      </c>
      <c r="AU400" s="58" t="str">
        <f t="shared" si="264"/>
        <v>For</v>
      </c>
      <c r="AV400" s="241" t="str">
        <f t="shared" si="284"/>
        <v>Gerhard Kaufmann, Geschäftsführer</v>
      </c>
      <c r="AW400" s="242" t="str">
        <f t="shared" si="265"/>
        <v>DE_260172314_CPA_EN</v>
      </c>
      <c r="AX400" s="242" t="str">
        <f t="shared" si="266"/>
        <v>DE_260172314_DoT_EN</v>
      </c>
      <c r="AY400" s="242" t="str">
        <f t="shared" si="267"/>
        <v>DE_260172314_Dis_EN</v>
      </c>
      <c r="AZ400" s="242" t="str">
        <f t="shared" si="268"/>
        <v>DE_260172314_CPA_DE</v>
      </c>
      <c r="BA400" s="242" t="str">
        <f t="shared" si="269"/>
        <v>DE_260172314_DoT_DE</v>
      </c>
      <c r="BB400" s="242" t="str">
        <f t="shared" si="270"/>
        <v>DE_260172314_CPA_ES</v>
      </c>
      <c r="BC400" s="248" t="str">
        <f t="shared" si="271"/>
        <v>DE_260172314_DoT_ES</v>
      </c>
      <c r="BD400" s="242" t="str">
        <f t="shared" si="272"/>
        <v>Rietenauer Mineralquellen GmbH</v>
      </c>
      <c r="BE400" s="58" t="str">
        <f>VLOOKUP(C400,aux!$A$1:$B$260,2,FALSE)</f>
        <v>Germany</v>
      </c>
      <c r="BF400" s="58" t="str">
        <f>VLOOKUP(C400,aux!$A$1:$C$260,3,FALSE)</f>
        <v>Deutschland</v>
      </c>
      <c r="BG400" s="239" t="str">
        <f t="shared" si="273"/>
        <v>represented by  Gerhard Kaufmann, Geschäftsführer</v>
      </c>
      <c r="BH400" s="239" t="str">
        <f t="shared" si="290"/>
        <v>representado por Gerhard Kaufmann, Geschäftsführer</v>
      </c>
      <c r="BI400" s="243">
        <f t="shared" si="285"/>
        <v>1</v>
      </c>
      <c r="BJ400" s="243" t="str">
        <f t="shared" si="286"/>
        <v/>
      </c>
      <c r="BK400" s="243" t="str">
        <f t="shared" si="282"/>
        <v>and its</v>
      </c>
      <c r="BL400" s="239" t="str">
        <f t="shared" si="287"/>
        <v/>
      </c>
      <c r="BM400" s="239" t="str">
        <f t="shared" si="283"/>
        <v>und</v>
      </c>
      <c r="BN400" s="239" t="str">
        <f t="shared" si="288"/>
        <v/>
      </c>
      <c r="BO400" s="239" t="str">
        <f t="shared" si="281"/>
        <v>y su</v>
      </c>
      <c r="BP400" s="244" t="str">
        <f>VLOOKUP(X400,aux!$G$1:$I$22,3,FALSE)</f>
        <v>cero coma siete dos</v>
      </c>
      <c r="BQ400" s="239" t="str">
        <f t="shared" si="291"/>
        <v>Por</v>
      </c>
      <c r="BR400" s="239" t="str">
        <f>VLOOKUP(C400,aux!$D$1:$E$307,2,FALSE)</f>
        <v>Alemania</v>
      </c>
      <c r="BS400" s="239" t="str">
        <f t="shared" si="292"/>
        <v>Cero</v>
      </c>
      <c r="BT400" s="239" t="str">
        <f t="shared" si="293"/>
        <v>Cero</v>
      </c>
      <c r="BU400" s="239" t="str">
        <f t="shared" si="294"/>
        <v>Cero</v>
      </c>
      <c r="BV400" s="334"/>
      <c r="BW400" s="245"/>
      <c r="BX400" s="334"/>
      <c r="BY400" s="148" t="s">
        <v>5383</v>
      </c>
      <c r="BZ400" s="315"/>
      <c r="CA400" s="1112" t="s">
        <v>2233</v>
      </c>
      <c r="CB400" s="805">
        <v>43070</v>
      </c>
      <c r="CC400" s="615">
        <v>43073</v>
      </c>
      <c r="CD400" s="806"/>
      <c r="CE400" s="615">
        <v>43073</v>
      </c>
      <c r="CF400" s="806"/>
      <c r="CG400" s="615">
        <v>43076</v>
      </c>
      <c r="CH400" s="497"/>
      <c r="CI400" s="155"/>
      <c r="CJ400" s="237"/>
      <c r="CK400" s="237"/>
      <c r="CL400" s="102" t="str">
        <f t="shared" si="274"/>
        <v>Rietenauer Mineralquellen GmbH_ DE_260172314_DOT_DE_2sig</v>
      </c>
      <c r="CM400" s="102" t="str">
        <f t="shared" si="275"/>
        <v>Rietenauer Mineralquellen GmbH_DE_260172314_CPA_DE_2sig</v>
      </c>
      <c r="CN400" s="102" t="str">
        <f t="shared" si="276"/>
        <v>Rietenauer Mineralquellen GmbH_ DE_260172314_DOT_DE_2sig_stamped</v>
      </c>
      <c r="CO400" s="102" t="str">
        <f t="shared" si="277"/>
        <v>Rietenauer Mineralquellen GmbH_DE_260172314_DOT_DE_o</v>
      </c>
      <c r="CP400" s="102" t="str">
        <f t="shared" si="278"/>
        <v>Rietenauer Mineralquellen GmbH_DE_260172314_DOT_DE_o_stamped</v>
      </c>
      <c r="CQ400" s="102" t="str">
        <f t="shared" si="279"/>
        <v>Rietenauer Mineralquellen GmbH_DE_260172314_powers</v>
      </c>
      <c r="CR400" s="237"/>
      <c r="CS400" s="237"/>
      <c r="CT400" s="237"/>
      <c r="CU400" s="148">
        <f t="shared" si="262"/>
        <v>0</v>
      </c>
      <c r="CV400" s="237"/>
      <c r="CW400" s="237"/>
      <c r="CX400" s="237"/>
      <c r="CY400" s="260"/>
      <c r="CZ400" s="260"/>
      <c r="DA400" s="326"/>
      <c r="DB400" s="326"/>
      <c r="DC400" s="260"/>
      <c r="DD400" s="260"/>
      <c r="DE400" s="326"/>
      <c r="DF400" s="326"/>
      <c r="DG400" s="237"/>
      <c r="DH400" s="237"/>
      <c r="DI400" s="237"/>
      <c r="DJ400" s="326"/>
      <c r="DK400" s="326"/>
      <c r="DL400" s="237"/>
      <c r="DM400" s="326"/>
      <c r="DN400" s="260"/>
      <c r="DO400" s="326"/>
      <c r="DP400" s="529"/>
      <c r="DQ400" s="977"/>
      <c r="DR400" s="508"/>
      <c r="DS400" s="238"/>
      <c r="DT400" s="238"/>
      <c r="DU400" s="237"/>
      <c r="DV400" s="237"/>
      <c r="DW400" s="237"/>
      <c r="DX400" s="237"/>
      <c r="DY400" s="237"/>
      <c r="DZ400" s="723">
        <v>43082</v>
      </c>
      <c r="EA400" s="359" t="str">
        <f t="shared" si="261"/>
        <v>360</v>
      </c>
      <c r="EB400" s="359">
        <v>360</v>
      </c>
      <c r="EC400" s="238"/>
      <c r="ED400" s="238"/>
      <c r="EE400" s="238"/>
      <c r="EF400" s="178" t="s">
        <v>4510</v>
      </c>
      <c r="EG400" s="186" t="s">
        <v>4505</v>
      </c>
      <c r="EH400" s="186" t="s">
        <v>4506</v>
      </c>
      <c r="EI400" s="186" t="s">
        <v>4580</v>
      </c>
      <c r="EJ400" s="186" t="s">
        <v>2238</v>
      </c>
      <c r="EK400" s="186">
        <v>0</v>
      </c>
      <c r="EL400" s="186" t="s">
        <v>4581</v>
      </c>
      <c r="EM400" s="173">
        <v>74343</v>
      </c>
      <c r="EN400" s="173">
        <v>0</v>
      </c>
      <c r="EO400" s="173">
        <v>0</v>
      </c>
      <c r="EP400" s="950" t="s">
        <v>4509</v>
      </c>
      <c r="EQ400" s="405" t="s">
        <v>6086</v>
      </c>
      <c r="ER400" s="182" t="s">
        <v>6137</v>
      </c>
      <c r="ES400" s="405"/>
      <c r="ET400" s="108"/>
      <c r="EU400" s="182" t="str">
        <f t="shared" si="280"/>
        <v>Rietenauer Mineralquellen GmbH, DE_260172314_sinv.pdf</v>
      </c>
    </row>
    <row r="401" spans="1:172" s="169" customFormat="1" ht="96">
      <c r="A401" s="1005" t="s">
        <v>4136</v>
      </c>
      <c r="B401" s="696" t="s">
        <v>4899</v>
      </c>
      <c r="C401" s="338" t="s">
        <v>898</v>
      </c>
      <c r="D401" s="182" t="s">
        <v>4137</v>
      </c>
      <c r="E401" s="186" t="s">
        <v>4138</v>
      </c>
      <c r="F401" s="182" t="s">
        <v>5491</v>
      </c>
      <c r="G401" s="182"/>
      <c r="H401" s="182"/>
      <c r="I401" s="182"/>
      <c r="J401" s="191" t="s">
        <v>4239</v>
      </c>
      <c r="K401" s="182" t="s">
        <v>4139</v>
      </c>
      <c r="L401" s="571" t="s">
        <v>4140</v>
      </c>
      <c r="M401" s="199"/>
      <c r="N401" s="847"/>
      <c r="O401" s="191"/>
      <c r="P401" s="519">
        <v>12</v>
      </c>
      <c r="Q401" s="539">
        <v>100</v>
      </c>
      <c r="R401" s="540">
        <v>2400</v>
      </c>
      <c r="S401" s="338"/>
      <c r="T401" s="54"/>
      <c r="U401" s="54"/>
      <c r="V401" s="338">
        <v>0</v>
      </c>
      <c r="W401" s="338">
        <v>0</v>
      </c>
      <c r="X401" s="919">
        <v>0.72</v>
      </c>
      <c r="Y401" s="338">
        <v>0</v>
      </c>
      <c r="Z401" s="54"/>
      <c r="AA401" s="54"/>
      <c r="AB401" s="188" t="s">
        <v>4402</v>
      </c>
      <c r="AC401" s="13" t="s">
        <v>898</v>
      </c>
      <c r="AD401" s="811" t="s">
        <v>5691</v>
      </c>
      <c r="AE401" s="723">
        <v>43082</v>
      </c>
      <c r="AF401" s="182"/>
      <c r="AG401" s="419"/>
      <c r="AH401" s="927" t="s">
        <v>896</v>
      </c>
      <c r="AI401" s="63" t="s">
        <v>5763</v>
      </c>
      <c r="AJ401" s="63" t="str">
        <f t="shared" si="289"/>
        <v>NO</v>
      </c>
      <c r="AK401" s="64" t="str">
        <f>VLOOKUP(X401,aux!$G$1:$I$22,2,FALSE)</f>
        <v>zero point seven two</v>
      </c>
      <c r="AL401" s="64" t="str">
        <f>VLOOKUP(X401,aux!$G$1:$J$22,4,FALSE)</f>
        <v>null komma sieben zwei</v>
      </c>
      <c r="AM401" s="214">
        <f t="shared" si="263"/>
        <v>72</v>
      </c>
      <c r="AN401" s="214" t="str">
        <f>IF(INT(AM401)=AM401,EnglishNumber(AM401), _xlfn.CONCAT(EnglishNumber(INT(AM401)), " point ", EnglishNumber(ROUND(INT((AM401 - INT(AM401)) * 10),  0)), " ", EnglishNumber(ROUND((AM401 - INT(AM401))*100 - (INT((AM401-INT(AM401))*10)*10), 0))))</f>
        <v>seventy-two</v>
      </c>
      <c r="AO401" s="214" t="str">
        <f>IF(INT(AM401)=AM401,FctZahl_In_Worten(AM401), _xlfn.CONCAT(FctZahl_In_Worten(INT(AM401)), " komma ", FctZahl_In_Worten(ROUND(INT((AM401 - INT(AM401)) * 10),  0)), " ", FctZahl_In_Worten(ROUND((AM401 - INT(AM401))*100 - (INT((AM401-INT(AM401))*10)*10), 0))))</f>
        <v>zweiundsiebzig</v>
      </c>
      <c r="AP401" s="64" t="str">
        <f>EnglishNumber(Q401)</f>
        <v>one hundred</v>
      </c>
      <c r="AQ401" s="64" t="str">
        <f>FctZahl_In_Worten(Q401)</f>
        <v>einhundert</v>
      </c>
      <c r="AR401" s="64" t="str">
        <f>FctZahl_In_Worten(R401)</f>
        <v>zweitausendvierhundert</v>
      </c>
      <c r="AS401" s="64" t="str">
        <f>EnglishNumber(V401)</f>
        <v>zero</v>
      </c>
      <c r="AT401" s="64" t="str">
        <f>EnglishNumber(W401)</f>
        <v>zero</v>
      </c>
      <c r="AU401" s="64" t="str">
        <f t="shared" si="264"/>
        <v>For</v>
      </c>
      <c r="AV401" s="49" t="str">
        <f t="shared" si="284"/>
        <v>Dorothea Wiest, Geschäftsführerin ihrer Komplementärin, der Robert Neudeck, Beteiligungsges. mbH</v>
      </c>
      <c r="AW401" s="65" t="str">
        <f t="shared" si="265"/>
        <v>DE_148491332_CPA_EN</v>
      </c>
      <c r="AX401" s="65" t="str">
        <f t="shared" si="266"/>
        <v>DE_148491332_DoT_EN</v>
      </c>
      <c r="AY401" s="65" t="str">
        <f t="shared" si="267"/>
        <v>DE_148491332_Dis_EN</v>
      </c>
      <c r="AZ401" s="65" t="str">
        <f t="shared" si="268"/>
        <v>DE_148491332_CPA_DE</v>
      </c>
      <c r="BA401" s="65" t="str">
        <f t="shared" si="269"/>
        <v>DE_148491332_DoT_DE</v>
      </c>
      <c r="BB401" s="65" t="str">
        <f t="shared" si="270"/>
        <v>DE_148491332_CPA_ES</v>
      </c>
      <c r="BC401" s="215" t="str">
        <f t="shared" si="271"/>
        <v>DE_148491332_DoT_ES</v>
      </c>
      <c r="BD401" s="65" t="str">
        <f t="shared" si="272"/>
        <v>Robert Neudeck GmbH &amp; Co KG</v>
      </c>
      <c r="BE401" s="64" t="str">
        <f>VLOOKUP(C401,aux!$A$1:$B$260,2,FALSE)</f>
        <v>Germany</v>
      </c>
      <c r="BF401" s="64" t="str">
        <f>VLOOKUP(C401,aux!$A$1:$C$260,3,FALSE)</f>
        <v>Deutschland</v>
      </c>
      <c r="BG401" s="66" t="str">
        <f t="shared" si="273"/>
        <v>represented by  Dorothea Wiest, Geschäftsführerin ihrer Komplementärin, der Robert Neudeck, Beteiligungsges. mbH</v>
      </c>
      <c r="BH401" s="66" t="str">
        <f t="shared" si="290"/>
        <v>representado por Dorothea Wiest, Geschäftsführerin ihrer Komplementärin, der Robert Neudeck, Beteiligungsges. mbH</v>
      </c>
      <c r="BI401" s="119">
        <f t="shared" si="285"/>
        <v>1</v>
      </c>
      <c r="BJ401" s="119" t="str">
        <f t="shared" si="286"/>
        <v/>
      </c>
      <c r="BK401" s="119" t="str">
        <f t="shared" si="282"/>
        <v/>
      </c>
      <c r="BL401" s="66" t="str">
        <f t="shared" si="287"/>
        <v/>
      </c>
      <c r="BM401" s="66" t="str">
        <f t="shared" si="283"/>
        <v/>
      </c>
      <c r="BN401" s="66" t="str">
        <f t="shared" si="288"/>
        <v/>
      </c>
      <c r="BO401" s="66" t="str">
        <f t="shared" si="281"/>
        <v/>
      </c>
      <c r="BP401" s="216" t="str">
        <f>VLOOKUP(X401,aux!$G$1:$I$22,3,FALSE)</f>
        <v>cero coma siete dos</v>
      </c>
      <c r="BQ401" s="66" t="str">
        <f t="shared" si="291"/>
        <v>Por</v>
      </c>
      <c r="BR401" s="66" t="str">
        <f>VLOOKUP(C401,aux!$D$1:$E$307,2,FALSE)</f>
        <v>Alemania</v>
      </c>
      <c r="BS401" s="66" t="str">
        <f t="shared" si="292"/>
        <v>Ciento</v>
      </c>
      <c r="BT401" s="66" t="str">
        <f t="shared" si="293"/>
        <v>Cero</v>
      </c>
      <c r="BU401" s="66" t="str">
        <f t="shared" si="294"/>
        <v>Cero</v>
      </c>
      <c r="BV401" s="315"/>
      <c r="BW401" s="61"/>
      <c r="BX401" s="315"/>
      <c r="BY401" s="148"/>
      <c r="BZ401" s="315"/>
      <c r="CA401" s="1112"/>
      <c r="CB401" s="805">
        <v>43059</v>
      </c>
      <c r="CC401" s="805">
        <v>43061</v>
      </c>
      <c r="CD401" s="806"/>
      <c r="CE401" s="805">
        <v>43061</v>
      </c>
      <c r="CF401" s="806"/>
      <c r="CG401" s="805">
        <v>43076</v>
      </c>
      <c r="CH401" s="497"/>
      <c r="CI401" s="155"/>
      <c r="CJ401" s="54"/>
      <c r="CK401" s="54"/>
      <c r="CL401" s="102" t="str">
        <f t="shared" si="274"/>
        <v>Robert Neudeck GmbH &amp; Co KG_ DE_148491332_DOT_DE_2sig</v>
      </c>
      <c r="CM401" s="102" t="str">
        <f t="shared" si="275"/>
        <v>Robert Neudeck GmbH &amp; Co KG_DE_148491332_CPA_DE_2sig</v>
      </c>
      <c r="CN401" s="102" t="str">
        <f t="shared" si="276"/>
        <v>Robert Neudeck GmbH &amp; Co KG_ DE_148491332_DOT_DE_2sig_stamped</v>
      </c>
      <c r="CO401" s="102" t="str">
        <f t="shared" si="277"/>
        <v>Robert Neudeck GmbH &amp; Co KG_DE_148491332_DOT_DE_o</v>
      </c>
      <c r="CP401" s="102" t="str">
        <f t="shared" si="278"/>
        <v>Robert Neudeck GmbH &amp; Co KG_DE_148491332_DOT_DE_o_stamped</v>
      </c>
      <c r="CQ401" s="102" t="str">
        <f t="shared" si="279"/>
        <v>Robert Neudeck GmbH &amp; Co KG_DE_148491332_powers</v>
      </c>
      <c r="CR401" s="54"/>
      <c r="CS401" s="54"/>
      <c r="CT401" s="54"/>
      <c r="CU401" s="148">
        <f t="shared" si="262"/>
        <v>0</v>
      </c>
      <c r="CV401" s="54"/>
      <c r="CW401" s="54"/>
      <c r="CX401" s="124"/>
      <c r="CY401" s="160"/>
      <c r="CZ401" s="160"/>
      <c r="DA401" s="321"/>
      <c r="DB401" s="321"/>
      <c r="DC401" s="160"/>
      <c r="DD401" s="160"/>
      <c r="DE401" s="321"/>
      <c r="DF401" s="321"/>
      <c r="DG401" s="54"/>
      <c r="DH401" s="54"/>
      <c r="DI401" s="54"/>
      <c r="DJ401" s="321"/>
      <c r="DK401" s="321"/>
      <c r="DL401" s="54"/>
      <c r="DM401" s="321"/>
      <c r="DN401" s="160"/>
      <c r="DO401" s="321"/>
      <c r="DP401" s="963"/>
      <c r="DQ401" s="902"/>
      <c r="DR401" s="503"/>
      <c r="DS401" s="521"/>
      <c r="DT401" s="88"/>
      <c r="DU401" s="168"/>
      <c r="DV401" s="168"/>
      <c r="DW401" s="168"/>
      <c r="DX401" s="168"/>
      <c r="DY401" s="168"/>
      <c r="DZ401" s="168"/>
      <c r="EA401" s="359" t="str">
        <f t="shared" si="261"/>
        <v>361</v>
      </c>
      <c r="EB401" s="359">
        <v>361</v>
      </c>
      <c r="EC401" s="88"/>
      <c r="ED401" s="88"/>
      <c r="EE401" s="88"/>
      <c r="EF401" s="186" t="s">
        <v>4264</v>
      </c>
      <c r="EG401" s="186" t="s">
        <v>4136</v>
      </c>
      <c r="EH401" s="186" t="s">
        <v>4138</v>
      </c>
      <c r="EI401" s="186" t="s">
        <v>5255</v>
      </c>
      <c r="EJ401" s="186">
        <v>4</v>
      </c>
      <c r="EK401" s="186">
        <v>0</v>
      </c>
      <c r="EL401" s="186" t="s">
        <v>5256</v>
      </c>
      <c r="EM401" s="173">
        <v>76726</v>
      </c>
      <c r="EN401" s="173">
        <v>0</v>
      </c>
      <c r="EO401" s="173">
        <v>0</v>
      </c>
      <c r="EP401" s="950" t="s">
        <v>5257</v>
      </c>
      <c r="EQ401" s="258" t="s">
        <v>6095</v>
      </c>
      <c r="ER401" s="258" t="s">
        <v>6114</v>
      </c>
      <c r="ES401" s="258"/>
      <c r="ET401" s="108"/>
      <c r="EU401" s="182" t="str">
        <f t="shared" si="280"/>
        <v>Robert Neudeck GmbH &amp; Co. KG, DE_148491332_sinv.pdf</v>
      </c>
    </row>
    <row r="402" spans="1:172" ht="76.5">
      <c r="A402" s="1030" t="s">
        <v>4145</v>
      </c>
      <c r="B402" s="694" t="s">
        <v>4901</v>
      </c>
      <c r="C402" s="338" t="s">
        <v>898</v>
      </c>
      <c r="D402" s="182" t="s">
        <v>4146</v>
      </c>
      <c r="E402" s="186" t="s">
        <v>4147</v>
      </c>
      <c r="F402" s="182" t="s">
        <v>899</v>
      </c>
      <c r="G402" s="182"/>
      <c r="H402" s="182"/>
      <c r="I402" s="182" t="s">
        <v>4049</v>
      </c>
      <c r="J402" s="191" t="s">
        <v>4241</v>
      </c>
      <c r="K402" s="182" t="s">
        <v>4148</v>
      </c>
      <c r="L402" s="571" t="s">
        <v>4149</v>
      </c>
      <c r="M402" s="199"/>
      <c r="N402" s="847"/>
      <c r="O402" s="191"/>
      <c r="P402" s="519">
        <v>7</v>
      </c>
      <c r="Q402" s="539">
        <v>100</v>
      </c>
      <c r="R402" s="540">
        <v>1400</v>
      </c>
      <c r="S402" s="338"/>
      <c r="T402" s="54"/>
      <c r="U402" s="54"/>
      <c r="V402" s="338">
        <v>0</v>
      </c>
      <c r="W402" s="338">
        <v>0</v>
      </c>
      <c r="X402" s="919">
        <v>0.72</v>
      </c>
      <c r="Y402" s="338">
        <v>0</v>
      </c>
      <c r="Z402" s="54"/>
      <c r="AA402" s="54"/>
      <c r="AB402" s="188" t="s">
        <v>4402</v>
      </c>
      <c r="AC402" s="13" t="s">
        <v>898</v>
      </c>
      <c r="AD402" s="811" t="s">
        <v>5691</v>
      </c>
      <c r="AE402" s="723">
        <v>43082</v>
      </c>
      <c r="AG402" s="419"/>
      <c r="AH402" s="927" t="s">
        <v>896</v>
      </c>
      <c r="AI402" s="63" t="s">
        <v>5763</v>
      </c>
      <c r="AJ402" s="63" t="str">
        <f t="shared" si="289"/>
        <v>NO</v>
      </c>
      <c r="AK402" s="64" t="str">
        <f>VLOOKUP(X402,aux!$G$1:$I$22,2,FALSE)</f>
        <v>zero point seven two</v>
      </c>
      <c r="AL402" s="64" t="str">
        <f>VLOOKUP(X402,aux!$G$1:$J$22,4,FALSE)</f>
        <v>null komma sieben zwei</v>
      </c>
      <c r="AM402" s="214">
        <f t="shared" si="263"/>
        <v>72</v>
      </c>
      <c r="AN402" s="214" t="str">
        <f>IF(INT(AM402)=AM402,EnglishNumber(AM402), _xlfn.CONCAT(EnglishNumber(INT(AM402)), " point ", EnglishNumber(ROUND(INT((AM402 - INT(AM402)) * 10),  0)), " ", EnglishNumber(ROUND((AM402 - INT(AM402))*100 - (INT((AM402-INT(AM402))*10)*10), 0))))</f>
        <v>seventy-two</v>
      </c>
      <c r="AO402" s="214" t="str">
        <f>IF(INT(AM402)=AM402,FctZahl_In_Worten(AM402), _xlfn.CONCAT(FctZahl_In_Worten(INT(AM402)), " komma ", FctZahl_In_Worten(ROUND(INT((AM402 - INT(AM402)) * 10),  0)), " ", FctZahl_In_Worten(ROUND((AM402 - INT(AM402))*100 - (INT((AM402-INT(AM402))*10)*10), 0))))</f>
        <v>zweiundsiebzig</v>
      </c>
      <c r="AP402" s="64" t="str">
        <f>EnglishNumber(Q402)</f>
        <v>one hundred</v>
      </c>
      <c r="AQ402" s="64" t="str">
        <f>FctZahl_In_Worten(Q402)</f>
        <v>einhundert</v>
      </c>
      <c r="AR402" s="64" t="str">
        <f>FctZahl_In_Worten(R402)</f>
        <v>eintausendvierhundert</v>
      </c>
      <c r="AS402" s="64" t="str">
        <f>EnglishNumber(V402)</f>
        <v>zero</v>
      </c>
      <c r="AT402" s="64" t="str">
        <f>EnglishNumber(W402)</f>
        <v>zero</v>
      </c>
      <c r="AU402" s="64" t="str">
        <f t="shared" si="264"/>
        <v>For</v>
      </c>
      <c r="AV402" s="49" t="str">
        <f t="shared" si="284"/>
        <v>Till Engelhard, Geschäftsführer</v>
      </c>
      <c r="AW402" s="65" t="str">
        <f t="shared" si="265"/>
        <v>DE_218559761_CPA_EN</v>
      </c>
      <c r="AX402" s="65" t="str">
        <f t="shared" si="266"/>
        <v>DE_218559761_DoT_EN</v>
      </c>
      <c r="AY402" s="65" t="str">
        <f t="shared" si="267"/>
        <v>DE_218559761_Dis_EN</v>
      </c>
      <c r="AZ402" s="65" t="str">
        <f t="shared" si="268"/>
        <v>DE_218559761_CPA_DE</v>
      </c>
      <c r="BA402" s="65" t="str">
        <f t="shared" si="269"/>
        <v>DE_218559761_DoT_DE</v>
      </c>
      <c r="BB402" s="65" t="str">
        <f t="shared" si="270"/>
        <v>DE_218559761_CPA_ES</v>
      </c>
      <c r="BC402" s="215" t="str">
        <f t="shared" si="271"/>
        <v>DE_218559761_DoT_ES</v>
      </c>
      <c r="BD402" s="65" t="str">
        <f t="shared" si="272"/>
        <v>Rolf Engelhard GmbH</v>
      </c>
      <c r="BE402" s="64" t="str">
        <f>VLOOKUP(C402,aux!$A$1:$B$260,2,FALSE)</f>
        <v>Germany</v>
      </c>
      <c r="BF402" s="64" t="str">
        <f>VLOOKUP(C402,aux!$A$1:$C$260,3,FALSE)</f>
        <v>Deutschland</v>
      </c>
      <c r="BG402" s="66" t="str">
        <f t="shared" si="273"/>
        <v>represented by  Till Engelhard, Geschäftsführer</v>
      </c>
      <c r="BH402" s="66" t="str">
        <f t="shared" si="290"/>
        <v>representado por Till Engelhard, Geschäftsführer</v>
      </c>
      <c r="BI402" s="119">
        <f t="shared" si="285"/>
        <v>1</v>
      </c>
      <c r="BJ402" s="119" t="str">
        <f t="shared" si="286"/>
        <v/>
      </c>
      <c r="BK402" s="119" t="str">
        <f t="shared" si="282"/>
        <v>and its</v>
      </c>
      <c r="BL402" s="66" t="str">
        <f t="shared" si="287"/>
        <v/>
      </c>
      <c r="BM402" s="66" t="str">
        <f t="shared" si="283"/>
        <v>und</v>
      </c>
      <c r="BN402" s="66" t="str">
        <f t="shared" si="288"/>
        <v/>
      </c>
      <c r="BO402" s="66" t="str">
        <f t="shared" si="281"/>
        <v>y su</v>
      </c>
      <c r="BP402" s="216" t="str">
        <f>VLOOKUP(X402,aux!$G$1:$I$22,3,FALSE)</f>
        <v>cero coma siete dos</v>
      </c>
      <c r="BQ402" s="66" t="str">
        <f t="shared" si="291"/>
        <v>Por</v>
      </c>
      <c r="BR402" s="66" t="str">
        <f>VLOOKUP(C402,aux!$D$1:$E$307,2,FALSE)</f>
        <v>Alemania</v>
      </c>
      <c r="BS402" s="66" t="str">
        <f t="shared" si="292"/>
        <v>Ciento</v>
      </c>
      <c r="BT402" s="66" t="str">
        <f t="shared" si="293"/>
        <v>Cero</v>
      </c>
      <c r="BU402" s="66" t="str">
        <f t="shared" si="294"/>
        <v>Cero</v>
      </c>
      <c r="BV402" s="315"/>
      <c r="BW402" s="61"/>
      <c r="BX402" s="315"/>
      <c r="BY402" s="148"/>
      <c r="BZ402" s="315"/>
      <c r="CA402" s="1112"/>
      <c r="CB402" s="805">
        <v>43059</v>
      </c>
      <c r="CC402" s="805">
        <v>43066</v>
      </c>
      <c r="CD402" s="806"/>
      <c r="CE402" s="805">
        <v>43066</v>
      </c>
      <c r="CF402" s="806"/>
      <c r="CG402" s="805">
        <v>43076</v>
      </c>
      <c r="CH402" s="497"/>
      <c r="CI402" s="155"/>
      <c r="CJ402" s="54"/>
      <c r="CK402" s="54"/>
      <c r="CL402" s="102" t="str">
        <f t="shared" si="274"/>
        <v>Rolf Engelhard GmbH_ DE_218559761_DOT_DE_2sig</v>
      </c>
      <c r="CM402" s="102" t="str">
        <f t="shared" si="275"/>
        <v>Rolf Engelhard GmbH_DE_218559761_CPA_DE_2sig</v>
      </c>
      <c r="CN402" s="102" t="str">
        <f t="shared" si="276"/>
        <v>Rolf Engelhard GmbH_ DE_218559761_DOT_DE_2sig_stamped</v>
      </c>
      <c r="CO402" s="102" t="str">
        <f t="shared" si="277"/>
        <v>Rolf Engelhard GmbH_DE_218559761_DOT_DE_o</v>
      </c>
      <c r="CP402" s="102" t="str">
        <f t="shared" si="278"/>
        <v>Rolf Engelhard GmbH_DE_218559761_DOT_DE_o_stamped</v>
      </c>
      <c r="CQ402" s="102" t="str">
        <f t="shared" si="279"/>
        <v>Rolf Engelhard GmbH_DE_218559761_powers</v>
      </c>
      <c r="CR402" s="54"/>
      <c r="CS402" s="54"/>
      <c r="CT402" s="54"/>
      <c r="CU402" s="148">
        <f t="shared" si="262"/>
        <v>0</v>
      </c>
      <c r="CV402" s="54"/>
      <c r="CW402" s="54"/>
      <c r="CX402" s="124"/>
      <c r="CY402" s="160"/>
      <c r="CZ402" s="160"/>
      <c r="DA402" s="321"/>
      <c r="DB402" s="321"/>
      <c r="DC402" s="160"/>
      <c r="DD402" s="160"/>
      <c r="DE402" s="321"/>
      <c r="DF402" s="321"/>
      <c r="DG402" s="54"/>
      <c r="DH402" s="54"/>
      <c r="DI402" s="54"/>
      <c r="DJ402" s="321"/>
      <c r="DK402" s="321"/>
      <c r="DL402" s="54"/>
      <c r="DM402" s="321"/>
      <c r="DN402" s="160"/>
      <c r="DO402" s="321"/>
      <c r="DP402" s="963"/>
      <c r="DQ402" s="902"/>
      <c r="DR402" s="503"/>
      <c r="DS402" s="521"/>
      <c r="DT402" s="88"/>
      <c r="DU402" s="168"/>
      <c r="DV402" s="168"/>
      <c r="DW402" s="168"/>
      <c r="DX402" s="168"/>
      <c r="DY402" s="168"/>
      <c r="DZ402" s="168"/>
      <c r="EA402" s="359" t="str">
        <f t="shared" si="261"/>
        <v>362</v>
      </c>
      <c r="EB402" s="359">
        <v>362</v>
      </c>
      <c r="EC402" s="88"/>
      <c r="ED402" s="88"/>
      <c r="EE402" s="88"/>
      <c r="EF402" s="186" t="s">
        <v>4264</v>
      </c>
      <c r="EG402" s="186" t="s">
        <v>4145</v>
      </c>
      <c r="EH402" s="186" t="s">
        <v>4147</v>
      </c>
      <c r="EI402" s="186" t="s">
        <v>5259</v>
      </c>
      <c r="EJ402" s="186" t="s">
        <v>2238</v>
      </c>
      <c r="EK402" s="186">
        <v>0</v>
      </c>
      <c r="EL402" s="186" t="s">
        <v>5260</v>
      </c>
      <c r="EM402" s="173">
        <v>81671</v>
      </c>
      <c r="EN402" s="173">
        <v>0</v>
      </c>
      <c r="EO402" s="173">
        <v>0</v>
      </c>
      <c r="EP402" s="950" t="s">
        <v>4148</v>
      </c>
      <c r="EQ402" s="410" t="s">
        <v>6086</v>
      </c>
      <c r="ER402" s="182" t="s">
        <v>6137</v>
      </c>
      <c r="ES402" s="410"/>
      <c r="ET402" s="108"/>
      <c r="EU402" s="182" t="str">
        <f t="shared" si="280"/>
        <v>Rolf Engelhard GmbH, DE_218559761_sinv.pdf</v>
      </c>
    </row>
    <row r="403" spans="1:172" ht="84">
      <c r="A403" s="1038" t="s">
        <v>2673</v>
      </c>
      <c r="B403" s="700" t="s">
        <v>4742</v>
      </c>
      <c r="C403" s="425" t="s">
        <v>1067</v>
      </c>
      <c r="D403" s="188" t="s">
        <v>2679</v>
      </c>
      <c r="E403" s="188" t="s">
        <v>2686</v>
      </c>
      <c r="F403" s="188" t="s">
        <v>2688</v>
      </c>
      <c r="G403" s="188" t="s">
        <v>2693</v>
      </c>
      <c r="H403" s="188" t="s">
        <v>2688</v>
      </c>
      <c r="I403" s="188" t="s">
        <v>2695</v>
      </c>
      <c r="J403" s="188" t="s">
        <v>3324</v>
      </c>
      <c r="K403" s="188" t="s">
        <v>2703</v>
      </c>
      <c r="L403" s="571" t="s">
        <v>2709</v>
      </c>
      <c r="M403" s="198" t="s">
        <v>2713</v>
      </c>
      <c r="N403" s="846" t="s">
        <v>7410</v>
      </c>
      <c r="O403" s="188" t="s">
        <v>2725</v>
      </c>
      <c r="P403" s="1220">
        <v>0</v>
      </c>
      <c r="Q403" s="539">
        <v>200</v>
      </c>
      <c r="R403" s="540">
        <v>0</v>
      </c>
      <c r="S403" s="425"/>
      <c r="T403" s="90"/>
      <c r="U403" s="90"/>
      <c r="V403" s="425">
        <v>0</v>
      </c>
      <c r="W403" s="425">
        <v>0</v>
      </c>
      <c r="X403" s="919">
        <v>0.74</v>
      </c>
      <c r="Y403" s="425">
        <v>0</v>
      </c>
      <c r="Z403" s="91"/>
      <c r="AA403" s="91"/>
      <c r="AB403" s="188"/>
      <c r="AC403" s="13" t="s">
        <v>7377</v>
      </c>
      <c r="AD403" s="812" t="s">
        <v>5690</v>
      </c>
      <c r="AE403" s="723">
        <v>43082</v>
      </c>
      <c r="AF403" s="356" t="s">
        <v>7517</v>
      </c>
      <c r="AG403" s="419"/>
      <c r="AH403" s="932" t="s">
        <v>896</v>
      </c>
      <c r="AI403" s="63" t="s">
        <v>5762</v>
      </c>
      <c r="AJ403" s="63" t="str">
        <f t="shared" si="289"/>
        <v>NO</v>
      </c>
      <c r="AK403" s="64" t="str">
        <f>VLOOKUP(X403,aux!$G$1:$I$22,2,FALSE)</f>
        <v>zero point seven four</v>
      </c>
      <c r="AL403" s="64" t="str">
        <f>VLOOKUP(X403,aux!$G$1:$J$22,4,FALSE)</f>
        <v>null komma sieben vier</v>
      </c>
      <c r="AM403" s="214">
        <f t="shared" si="263"/>
        <v>74</v>
      </c>
      <c r="AN403" s="214" t="str">
        <f>IF(INT(AM403)=AM403,EnglishNumber(AM403), _xlfn.CONCAT(EnglishNumber(INT(AM403)), " point ", EnglishNumber(ROUND(INT((AM403 - INT(AM403)) * 10),  0)), " ", EnglishNumber(ROUND((AM403 - INT(AM403))*100 - (INT((AM403-INT(AM403))*10)*10), 0))))</f>
        <v>seventy-four</v>
      </c>
      <c r="AO403" s="214" t="str">
        <f>IF(INT(AM403)=AM403,FctZahl_In_Worten(AM403), _xlfn.CONCAT(FctZahl_In_Worten(INT(AM403)), " komma ", FctZahl_In_Worten(ROUND(INT((AM403 - INT(AM403)) * 10),  0)), " ", FctZahl_In_Worten(ROUND((AM403 - INT(AM403))*100 - (INT((AM403-INT(AM403))*10)*10), 0))))</f>
        <v>vierundsiebzig</v>
      </c>
      <c r="AP403" s="64" t="str">
        <f>EnglishNumber(Q403)</f>
        <v>two hundred</v>
      </c>
      <c r="AQ403" s="64" t="str">
        <f>FctZahl_In_Worten(Q403)</f>
        <v>zweihundert</v>
      </c>
      <c r="AR403" s="64" t="str">
        <f>FctZahl_In_Worten(R403)</f>
        <v>null</v>
      </c>
      <c r="AS403" s="89" t="str">
        <f>VLOOKUP(V403,aux!$K$1:$M$11,2,FALSE)</f>
        <v>zero</v>
      </c>
      <c r="AT403" s="89" t="str">
        <f>VLOOKUP(W403,aux!$K$1:$M$11,2,FALSE)</f>
        <v>zero</v>
      </c>
      <c r="AU403" s="89" t="str">
        <f t="shared" si="264"/>
        <v>For</v>
      </c>
      <c r="AV403" s="49" t="str">
        <f t="shared" si="284"/>
        <v>ppa. Dirk Zumbansen, Mitglied der Geschäftsleitung and ppa. Dieter Krist, Mitglied der Geschäftsleitung</v>
      </c>
      <c r="AW403" s="92" t="str">
        <f t="shared" si="265"/>
        <v>AT_U36629706_CPA_EN</v>
      </c>
      <c r="AX403" s="92" t="str">
        <f t="shared" si="266"/>
        <v>AT_U36629706_DoT_EN</v>
      </c>
      <c r="AY403" s="92" t="str">
        <f t="shared" si="267"/>
        <v>AT_U36629706_Dis_EN</v>
      </c>
      <c r="AZ403" s="65" t="str">
        <f t="shared" si="268"/>
        <v>AT_U36629706_CPA_DE</v>
      </c>
      <c r="BA403" s="65" t="str">
        <f t="shared" si="269"/>
        <v>AT_U36629706_DoT_DE</v>
      </c>
      <c r="BB403" s="65" t="str">
        <f t="shared" si="270"/>
        <v>AT_U36629706_CPA_ES</v>
      </c>
      <c r="BC403" s="215" t="str">
        <f t="shared" si="271"/>
        <v>AT_U36629706_DoT_ES</v>
      </c>
      <c r="BD403" s="92" t="str">
        <f t="shared" si="272"/>
        <v>RÖFIX AG</v>
      </c>
      <c r="BE403" s="89" t="str">
        <f>VLOOKUP(C403,aux!$A$1:$B$260,2,FALSE)</f>
        <v>Austria</v>
      </c>
      <c r="BF403" s="64" t="str">
        <f>VLOOKUP(C403,aux!$A$1:$C$260,3,FALSE)</f>
        <v>Österreich</v>
      </c>
      <c r="BG403" s="66" t="str">
        <f t="shared" si="273"/>
        <v>represented by  ppa. Dirk Zumbansen, Mitglied der Geschäftsleitung and ppa. Dieter Krist, Mitglied der Geschäftsleitung</v>
      </c>
      <c r="BH403" s="66" t="str">
        <f t="shared" si="290"/>
        <v>representado por ppa. Dirk Zumbansen, Mitglied der Geschäftsleitung and ppa. Dieter Krist, Mitglied der Geschäftsleitung</v>
      </c>
      <c r="BI403" s="66">
        <f t="shared" si="285"/>
        <v>2</v>
      </c>
      <c r="BJ403" s="93" t="str">
        <f t="shared" si="286"/>
        <v>and its</v>
      </c>
      <c r="BK403" s="93" t="str">
        <f t="shared" si="282"/>
        <v>and its</v>
      </c>
      <c r="BL403" s="66" t="str">
        <f t="shared" si="287"/>
        <v>und</v>
      </c>
      <c r="BM403" s="66" t="str">
        <f t="shared" si="283"/>
        <v>und</v>
      </c>
      <c r="BN403" s="66" t="str">
        <f t="shared" si="288"/>
        <v>y su</v>
      </c>
      <c r="BO403" s="66" t="str">
        <f t="shared" si="281"/>
        <v>y su</v>
      </c>
      <c r="BP403" s="216" t="str">
        <f>VLOOKUP(X403,aux!$G$1:$I$22,3,FALSE)</f>
        <v>cero coma siete cuatros</v>
      </c>
      <c r="BQ403" s="66" t="str">
        <f t="shared" si="291"/>
        <v>Por</v>
      </c>
      <c r="BR403" s="66" t="str">
        <f>VLOOKUP(C403,aux!$D$1:$E$307,2,FALSE)</f>
        <v>Austria</v>
      </c>
      <c r="BS403" s="66" t="str">
        <f t="shared" si="292"/>
        <v>Doscientos</v>
      </c>
      <c r="BT403" s="66" t="str">
        <f t="shared" si="293"/>
        <v>Cero</v>
      </c>
      <c r="BU403" s="66" t="str">
        <f t="shared" si="294"/>
        <v>Cero</v>
      </c>
      <c r="BV403" s="333" t="s">
        <v>2233</v>
      </c>
      <c r="BW403" s="68" t="s">
        <v>2233</v>
      </c>
      <c r="BX403" s="333" t="s">
        <v>3003</v>
      </c>
      <c r="BY403" s="147" t="s">
        <v>3003</v>
      </c>
      <c r="BZ403" s="333" t="s">
        <v>3003</v>
      </c>
      <c r="CA403" s="1112" t="s">
        <v>2233</v>
      </c>
      <c r="CB403" s="613">
        <v>43005</v>
      </c>
      <c r="CC403" s="613">
        <v>43012</v>
      </c>
      <c r="CD403" s="806">
        <v>0.58333333333333337</v>
      </c>
      <c r="CE403" s="613">
        <v>43012</v>
      </c>
      <c r="CF403" s="806">
        <v>0.625</v>
      </c>
      <c r="CG403" s="613">
        <v>43049</v>
      </c>
      <c r="CH403" s="497"/>
      <c r="CI403" s="155"/>
      <c r="CJ403" s="68"/>
      <c r="CK403" s="94"/>
      <c r="CL403" s="102" t="str">
        <f t="shared" si="274"/>
        <v>RÖFIX AG_ AT_U36629706_DOT_EN_2sig</v>
      </c>
      <c r="CM403" s="102" t="str">
        <f t="shared" si="275"/>
        <v>RÖFIX AG_AT_U36629706_CPA_EN_2sig</v>
      </c>
      <c r="CN403" s="102" t="str">
        <f t="shared" si="276"/>
        <v>RÖFIX AG_ AT_U36629706_DOT_EN_2sig_stamped</v>
      </c>
      <c r="CO403" s="102" t="str">
        <f t="shared" si="277"/>
        <v>RÖFIX AG_AT_U36629706_DOT_EN_o</v>
      </c>
      <c r="CP403" s="102" t="str">
        <f t="shared" si="278"/>
        <v>RÖFIX AG_AT_U36629706_DOT_EN_o_stamped</v>
      </c>
      <c r="CQ403" s="102" t="str">
        <f t="shared" si="279"/>
        <v>RÖFIX AG_AT_U36629706_powers</v>
      </c>
      <c r="CR403" s="68"/>
      <c r="CS403" s="68"/>
      <c r="CT403" s="68"/>
      <c r="CU403" s="148">
        <f t="shared" si="262"/>
        <v>0</v>
      </c>
      <c r="CV403" s="95"/>
      <c r="CW403" s="95"/>
      <c r="CX403" s="152" t="s">
        <v>2233</v>
      </c>
      <c r="CY403" s="158" t="s">
        <v>2233</v>
      </c>
      <c r="CZ403" s="158" t="s">
        <v>2233</v>
      </c>
      <c r="DA403" s="318" t="s">
        <v>2233</v>
      </c>
      <c r="DB403" s="318" t="s">
        <v>2233</v>
      </c>
      <c r="DC403" s="158" t="s">
        <v>2233</v>
      </c>
      <c r="DD403" s="158" t="s">
        <v>2233</v>
      </c>
      <c r="DE403" s="318" t="s">
        <v>2233</v>
      </c>
      <c r="DF403" s="318" t="s">
        <v>2233</v>
      </c>
      <c r="DG403" s="96" t="s">
        <v>2233</v>
      </c>
      <c r="DH403" s="96" t="s">
        <v>2233</v>
      </c>
      <c r="DI403" s="96" t="s">
        <v>2233</v>
      </c>
      <c r="DJ403" s="318" t="s">
        <v>2233</v>
      </c>
      <c r="DK403" s="318"/>
      <c r="DL403" s="96" t="s">
        <v>2233</v>
      </c>
      <c r="DM403" s="318" t="s">
        <v>2233</v>
      </c>
      <c r="DN403" s="158" t="s">
        <v>2233</v>
      </c>
      <c r="DO403" s="318" t="s">
        <v>2233</v>
      </c>
      <c r="DP403" s="465" t="s">
        <v>2233</v>
      </c>
      <c r="DQ403" s="940" t="s">
        <v>49</v>
      </c>
      <c r="DR403" s="506" t="s">
        <v>49</v>
      </c>
      <c r="DS403" s="525"/>
      <c r="DT403" s="97" t="s">
        <v>49</v>
      </c>
      <c r="DU403" s="97"/>
      <c r="DV403" s="474"/>
      <c r="DW403" s="474"/>
      <c r="DX403" s="474"/>
      <c r="DY403" s="474"/>
      <c r="DZ403" s="474"/>
      <c r="EA403" s="359" t="str">
        <f t="shared" si="261"/>
        <v>363</v>
      </c>
      <c r="EB403" s="359">
        <v>363</v>
      </c>
      <c r="EC403" s="477"/>
      <c r="ED403" s="477"/>
      <c r="EE403" s="88" t="e">
        <f>IF(CX402=#REF!,"gleich","ungleich")</f>
        <v>#REF!</v>
      </c>
      <c r="EF403" s="186"/>
      <c r="EG403" s="186"/>
      <c r="EH403" s="186"/>
      <c r="EI403" s="186"/>
      <c r="EJ403" s="186"/>
      <c r="EK403" s="186"/>
      <c r="EL403" s="186"/>
      <c r="EM403" s="173"/>
      <c r="EN403" s="186"/>
      <c r="EO403" s="186"/>
      <c r="EP403" s="724"/>
      <c r="EQ403" s="198" t="s">
        <v>1050</v>
      </c>
      <c r="ER403" s="198" t="s">
        <v>6117</v>
      </c>
      <c r="ES403" s="198"/>
      <c r="ET403" s="108"/>
      <c r="EU403" s="182" t="str">
        <f t="shared" si="280"/>
        <v>RÖFIX AG, AT_U36629706_sinv.pdf</v>
      </c>
    </row>
    <row r="404" spans="1:172" ht="84">
      <c r="A404" s="1038" t="s">
        <v>2673</v>
      </c>
      <c r="B404" s="700" t="s">
        <v>4743</v>
      </c>
      <c r="C404" s="425" t="s">
        <v>968</v>
      </c>
      <c r="D404" s="188" t="s">
        <v>2680</v>
      </c>
      <c r="E404" s="188" t="s">
        <v>2687</v>
      </c>
      <c r="F404" s="188" t="s">
        <v>2688</v>
      </c>
      <c r="G404" s="188" t="s">
        <v>2694</v>
      </c>
      <c r="H404" s="188" t="s">
        <v>2688</v>
      </c>
      <c r="I404" s="188" t="s">
        <v>2695</v>
      </c>
      <c r="J404" s="188" t="s">
        <v>2698</v>
      </c>
      <c r="K404" s="188" t="s">
        <v>2704</v>
      </c>
      <c r="L404" s="571" t="s">
        <v>2710</v>
      </c>
      <c r="M404" s="198" t="s">
        <v>2714</v>
      </c>
      <c r="N404" s="846" t="s">
        <v>2726</v>
      </c>
      <c r="O404" s="188" t="s">
        <v>2727</v>
      </c>
      <c r="P404" s="1220">
        <v>0</v>
      </c>
      <c r="Q404" s="539">
        <v>200</v>
      </c>
      <c r="R404" s="540">
        <v>0</v>
      </c>
      <c r="S404" s="425"/>
      <c r="T404" s="90"/>
      <c r="U404" s="90"/>
      <c r="V404" s="425">
        <v>0</v>
      </c>
      <c r="W404" s="425">
        <v>0</v>
      </c>
      <c r="X404" s="919">
        <v>0.74</v>
      </c>
      <c r="Y404" s="425">
        <v>0</v>
      </c>
      <c r="Z404" s="91"/>
      <c r="AA404" s="91"/>
      <c r="AB404" s="188"/>
      <c r="AC404" s="13" t="s">
        <v>7377</v>
      </c>
      <c r="AD404" s="812" t="s">
        <v>5690</v>
      </c>
      <c r="AE404" s="723">
        <v>43082</v>
      </c>
      <c r="AF404" s="356" t="s">
        <v>7519</v>
      </c>
      <c r="AG404" s="419"/>
      <c r="AH404" s="932" t="s">
        <v>896</v>
      </c>
      <c r="AI404" s="63" t="s">
        <v>5762</v>
      </c>
      <c r="AJ404" s="63" t="str">
        <f t="shared" si="289"/>
        <v>NO</v>
      </c>
      <c r="AK404" s="64" t="str">
        <f>VLOOKUP(X404,aux!$G$1:$I$22,2,FALSE)</f>
        <v>zero point seven four</v>
      </c>
      <c r="AL404" s="64" t="str">
        <f>VLOOKUP(X404,aux!$G$1:$J$22,4,FALSE)</f>
        <v>null komma sieben vier</v>
      </c>
      <c r="AM404" s="214">
        <f t="shared" si="263"/>
        <v>74</v>
      </c>
      <c r="AN404" s="214" t="str">
        <f>IF(INT(AM404)=AM404,EnglishNumber(AM404), _xlfn.CONCAT(EnglishNumber(INT(AM404)), " point ", EnglishNumber(ROUND(INT((AM404 - INT(AM404)) * 10),  0)), " ", EnglishNumber(ROUND((AM404 - INT(AM404))*100 - (INT((AM404-INT(AM404))*10)*10), 0))))</f>
        <v>seventy-four</v>
      </c>
      <c r="AO404" s="214" t="str">
        <f>IF(INT(AM404)=AM404,FctZahl_In_Worten(AM404), _xlfn.CONCAT(FctZahl_In_Worten(INT(AM404)), " komma ", FctZahl_In_Worten(ROUND(INT((AM404 - INT(AM404)) * 10),  0)), " ", FctZahl_In_Worten(ROUND((AM404 - INT(AM404))*100 - (INT((AM404-INT(AM404))*10)*10), 0))))</f>
        <v>vierundsiebzig</v>
      </c>
      <c r="AP404" s="64" t="str">
        <f>EnglishNumber(Q404)</f>
        <v>two hundred</v>
      </c>
      <c r="AQ404" s="64" t="str">
        <f>FctZahl_In_Worten(Q404)</f>
        <v>zweihundert</v>
      </c>
      <c r="AR404" s="64" t="str">
        <f>FctZahl_In_Worten(R404)</f>
        <v>null</v>
      </c>
      <c r="AS404" s="89" t="str">
        <f>VLOOKUP(V404,aux!$K$1:$M$11,2,FALSE)</f>
        <v>zero</v>
      </c>
      <c r="AT404" s="89" t="str">
        <f>VLOOKUP(W404,aux!$K$1:$M$11,2,FALSE)</f>
        <v>zero</v>
      </c>
      <c r="AU404" s="89" t="str">
        <f t="shared" si="264"/>
        <v>For</v>
      </c>
      <c r="AV404" s="49" t="str">
        <f t="shared" si="284"/>
        <v>Josef Ludwig Sennhauser, Mitglied der Geschäftsleitung and Pascal Peter, Mitglied der Geschäftsleitung</v>
      </c>
      <c r="AW404" s="92" t="str">
        <f t="shared" si="265"/>
        <v>CH_E107976954_CPA_EN</v>
      </c>
      <c r="AX404" s="92" t="str">
        <f t="shared" si="266"/>
        <v>CH_E107976954_DoT_EN</v>
      </c>
      <c r="AY404" s="92" t="str">
        <f t="shared" si="267"/>
        <v>CH_E107976954_Dis_EN</v>
      </c>
      <c r="AZ404" s="65" t="str">
        <f t="shared" si="268"/>
        <v>CH_E107976954_CPA_DE</v>
      </c>
      <c r="BA404" s="65" t="str">
        <f t="shared" si="269"/>
        <v>CH_E107976954_DoT_DE</v>
      </c>
      <c r="BB404" s="65" t="str">
        <f t="shared" si="270"/>
        <v>CH_E107976954_CPA_ES</v>
      </c>
      <c r="BC404" s="215" t="str">
        <f t="shared" si="271"/>
        <v>CH_E107976954_DoT_ES</v>
      </c>
      <c r="BD404" s="92" t="str">
        <f t="shared" si="272"/>
        <v>RÖFIX AG</v>
      </c>
      <c r="BE404" s="89" t="str">
        <f>VLOOKUP(C404,aux!$A$1:$B$260,2,FALSE)</f>
        <v>Switzerland</v>
      </c>
      <c r="BF404" s="64" t="str">
        <f>VLOOKUP(C404,aux!$A$1:$C$260,3,FALSE)</f>
        <v>Schweiz</v>
      </c>
      <c r="BG404" s="66" t="str">
        <f t="shared" si="273"/>
        <v>represented by  Josef Ludwig Sennhauser, Mitglied der Geschäftsleitung and Pascal Peter, Mitglied der Geschäftsleitung</v>
      </c>
      <c r="BH404" s="66" t="str">
        <f t="shared" si="290"/>
        <v>representado por Josef Ludwig Sennhauser, Mitglied der Geschäftsleitung and Pascal Peter, Mitglied der Geschäftsleitung</v>
      </c>
      <c r="BI404" s="66">
        <f t="shared" si="285"/>
        <v>2</v>
      </c>
      <c r="BJ404" s="93" t="str">
        <f t="shared" si="286"/>
        <v>and its</v>
      </c>
      <c r="BK404" s="93" t="str">
        <f t="shared" si="282"/>
        <v>and its</v>
      </c>
      <c r="BL404" s="66" t="str">
        <f t="shared" si="287"/>
        <v>und</v>
      </c>
      <c r="BM404" s="66" t="str">
        <f t="shared" si="283"/>
        <v>und</v>
      </c>
      <c r="BN404" s="66" t="str">
        <f t="shared" si="288"/>
        <v>y su</v>
      </c>
      <c r="BO404" s="66" t="str">
        <f t="shared" si="281"/>
        <v>y su</v>
      </c>
      <c r="BP404" s="216" t="str">
        <f>VLOOKUP(X404,aux!$G$1:$I$22,3,FALSE)</f>
        <v>cero coma siete cuatros</v>
      </c>
      <c r="BQ404" s="66" t="str">
        <f t="shared" si="291"/>
        <v>Por</v>
      </c>
      <c r="BR404" s="66" t="str">
        <f>VLOOKUP(C404,aux!$D$1:$E$307,2,FALSE)</f>
        <v>Suiza</v>
      </c>
      <c r="BS404" s="66" t="str">
        <f t="shared" si="292"/>
        <v>Doscientos</v>
      </c>
      <c r="BT404" s="66" t="str">
        <f t="shared" si="293"/>
        <v>Cero</v>
      </c>
      <c r="BU404" s="66" t="str">
        <f t="shared" si="294"/>
        <v>Cero</v>
      </c>
      <c r="BV404" s="333" t="s">
        <v>2233</v>
      </c>
      <c r="BW404" s="68" t="s">
        <v>2233</v>
      </c>
      <c r="BX404" s="333" t="s">
        <v>3003</v>
      </c>
      <c r="BY404" s="147" t="s">
        <v>3003</v>
      </c>
      <c r="BZ404" s="333" t="s">
        <v>3003</v>
      </c>
      <c r="CA404" s="1112" t="s">
        <v>2233</v>
      </c>
      <c r="CB404" s="613">
        <v>43005</v>
      </c>
      <c r="CC404" s="613">
        <v>43012</v>
      </c>
      <c r="CD404" s="434">
        <v>0.36805555555555558</v>
      </c>
      <c r="CE404" s="613">
        <v>43012</v>
      </c>
      <c r="CF404" s="434">
        <v>0.375</v>
      </c>
      <c r="CG404" s="613">
        <v>43049</v>
      </c>
      <c r="CH404" s="497"/>
      <c r="CI404" s="155"/>
      <c r="CJ404" s="68"/>
      <c r="CK404" s="94"/>
      <c r="CL404" s="102" t="str">
        <f t="shared" si="274"/>
        <v>RÖFIX AG_ CH_E107976954_DOT_EN_2sig</v>
      </c>
      <c r="CM404" s="102" t="str">
        <f t="shared" si="275"/>
        <v>RÖFIX AG_CH_E107976954_CPA_EN_2sig</v>
      </c>
      <c r="CN404" s="102" t="str">
        <f t="shared" si="276"/>
        <v>RÖFIX AG_ CH_E107976954_DOT_EN_2sig_stamped</v>
      </c>
      <c r="CO404" s="102" t="str">
        <f t="shared" si="277"/>
        <v>RÖFIX AG_CH_E107976954_DOT_EN_o</v>
      </c>
      <c r="CP404" s="102" t="str">
        <f t="shared" si="278"/>
        <v>RÖFIX AG_CH_E107976954_DOT_EN_o_stamped</v>
      </c>
      <c r="CQ404" s="102" t="str">
        <f t="shared" si="279"/>
        <v>RÖFIX AG_CH_E107976954_powers</v>
      </c>
      <c r="CR404" s="68"/>
      <c r="CS404" s="68"/>
      <c r="CT404" s="68"/>
      <c r="CU404" s="148">
        <f t="shared" si="262"/>
        <v>0</v>
      </c>
      <c r="CV404" s="95"/>
      <c r="CW404" s="95"/>
      <c r="CX404" s="152" t="s">
        <v>2233</v>
      </c>
      <c r="CY404" s="158" t="s">
        <v>2233</v>
      </c>
      <c r="CZ404" s="158" t="s">
        <v>2233</v>
      </c>
      <c r="DA404" s="318" t="s">
        <v>2233</v>
      </c>
      <c r="DB404" s="318" t="s">
        <v>2233</v>
      </c>
      <c r="DC404" s="158" t="s">
        <v>2233</v>
      </c>
      <c r="DD404" s="158" t="s">
        <v>2233</v>
      </c>
      <c r="DE404" s="318" t="s">
        <v>2233</v>
      </c>
      <c r="DF404" s="318" t="s">
        <v>2233</v>
      </c>
      <c r="DG404" s="96" t="s">
        <v>2233</v>
      </c>
      <c r="DH404" s="96" t="s">
        <v>2233</v>
      </c>
      <c r="DI404" s="96" t="s">
        <v>2233</v>
      </c>
      <c r="DJ404" s="318" t="s">
        <v>2233</v>
      </c>
      <c r="DK404" s="318"/>
      <c r="DL404" s="96" t="s">
        <v>2233</v>
      </c>
      <c r="DM404" s="318" t="s">
        <v>2233</v>
      </c>
      <c r="DN404" s="158" t="s">
        <v>2233</v>
      </c>
      <c r="DO404" s="318" t="s">
        <v>2233</v>
      </c>
      <c r="DP404" s="465" t="s">
        <v>2233</v>
      </c>
      <c r="DQ404" s="940" t="s">
        <v>49</v>
      </c>
      <c r="DR404" s="506" t="s">
        <v>49</v>
      </c>
      <c r="DS404" s="525"/>
      <c r="DT404" s="97" t="s">
        <v>49</v>
      </c>
      <c r="DU404" s="97"/>
      <c r="DV404" s="474"/>
      <c r="DW404" s="474"/>
      <c r="DX404" s="474"/>
      <c r="DY404" s="474"/>
      <c r="DZ404" s="474"/>
      <c r="EA404" s="359" t="str">
        <f t="shared" si="261"/>
        <v>364</v>
      </c>
      <c r="EB404" s="359">
        <v>364</v>
      </c>
      <c r="EC404" s="477"/>
      <c r="ED404" s="477"/>
      <c r="EE404" s="88" t="e">
        <f>IF(CX403=#REF!,"gleich","ungleich")</f>
        <v>#REF!</v>
      </c>
      <c r="EF404" s="186"/>
      <c r="EG404" s="186"/>
      <c r="EH404" s="186"/>
      <c r="EI404" s="186"/>
      <c r="EJ404" s="186"/>
      <c r="EK404" s="186"/>
      <c r="EL404" s="186"/>
      <c r="EM404" s="173"/>
      <c r="EN404" s="186"/>
      <c r="EO404" s="186"/>
      <c r="EP404" s="724"/>
      <c r="EQ404" s="198" t="s">
        <v>1050</v>
      </c>
      <c r="ER404" s="198" t="s">
        <v>6117</v>
      </c>
      <c r="ES404" s="198"/>
      <c r="ET404" s="108"/>
      <c r="EU404" s="182" t="str">
        <f t="shared" si="280"/>
        <v>RÖFIX AG, CH_E107976954_sinv.pdf</v>
      </c>
    </row>
    <row r="405" spans="1:172" ht="72">
      <c r="A405" s="1038" t="s">
        <v>2672</v>
      </c>
      <c r="B405" s="700" t="s">
        <v>4741</v>
      </c>
      <c r="C405" s="425" t="s">
        <v>930</v>
      </c>
      <c r="D405" s="188" t="s">
        <v>2678</v>
      </c>
      <c r="E405" s="188" t="s">
        <v>2685</v>
      </c>
      <c r="F405" s="188" t="s">
        <v>2745</v>
      </c>
      <c r="G405" s="188" t="s">
        <v>2692</v>
      </c>
      <c r="H405" s="188" t="s">
        <v>2746</v>
      </c>
      <c r="I405" s="188" t="s">
        <v>2695</v>
      </c>
      <c r="J405" s="188" t="s">
        <v>2697</v>
      </c>
      <c r="K405" s="188" t="s">
        <v>2702</v>
      </c>
      <c r="L405" s="571" t="s">
        <v>2708</v>
      </c>
      <c r="M405" s="198" t="s">
        <v>2712</v>
      </c>
      <c r="N405" s="846" t="s">
        <v>2723</v>
      </c>
      <c r="O405" s="188" t="s">
        <v>2724</v>
      </c>
      <c r="P405" s="1220">
        <v>0</v>
      </c>
      <c r="Q405" s="539">
        <v>200</v>
      </c>
      <c r="R405" s="540">
        <v>0</v>
      </c>
      <c r="S405" s="425"/>
      <c r="T405" s="90"/>
      <c r="U405" s="90"/>
      <c r="V405" s="425">
        <v>0</v>
      </c>
      <c r="W405" s="425">
        <v>0</v>
      </c>
      <c r="X405" s="919">
        <v>0.74</v>
      </c>
      <c r="Y405" s="425">
        <v>0</v>
      </c>
      <c r="Z405" s="91"/>
      <c r="AA405" s="91"/>
      <c r="AB405" s="188"/>
      <c r="AC405" s="13" t="s">
        <v>7377</v>
      </c>
      <c r="AD405" s="812" t="s">
        <v>5690</v>
      </c>
      <c r="AE405" s="723">
        <v>43082</v>
      </c>
      <c r="AF405" s="356" t="s">
        <v>7518</v>
      </c>
      <c r="AG405" s="419"/>
      <c r="AH405" s="932" t="s">
        <v>896</v>
      </c>
      <c r="AI405" s="63" t="s">
        <v>5762</v>
      </c>
      <c r="AJ405" s="63" t="str">
        <f t="shared" si="289"/>
        <v>NO</v>
      </c>
      <c r="AK405" s="64" t="str">
        <f>VLOOKUP(X405,aux!$G$1:$I$22,2,FALSE)</f>
        <v>zero point seven four</v>
      </c>
      <c r="AL405" s="64" t="str">
        <f>VLOOKUP(X405,aux!$G$1:$J$22,4,FALSE)</f>
        <v>null komma sieben vier</v>
      </c>
      <c r="AM405" s="214">
        <f t="shared" si="263"/>
        <v>74</v>
      </c>
      <c r="AN405" s="214" t="str">
        <f>IF(INT(AM405)=AM405,EnglishNumber(AM405), _xlfn.CONCAT(EnglishNumber(INT(AM405)), " point ", EnglishNumber(ROUND(INT((AM405 - INT(AM405)) * 10),  0)), " ", EnglishNumber(ROUND((AM405 - INT(AM405))*100 - (INT((AM405-INT(AM405))*10)*10), 0))))</f>
        <v>seventy-four</v>
      </c>
      <c r="AO405" s="214" t="str">
        <f>IF(INT(AM405)=AM405,FctZahl_In_Worten(AM405), _xlfn.CONCAT(FctZahl_In_Worten(INT(AM405)), " komma ", FctZahl_In_Worten(ROUND(INT((AM405 - INT(AM405)) * 10),  0)), " ", FctZahl_In_Worten(ROUND((AM405 - INT(AM405))*100 - (INT((AM405-INT(AM405))*10)*10), 0))))</f>
        <v>vierundsiebzig</v>
      </c>
      <c r="AP405" s="64" t="str">
        <f>EnglishNumber(Q405)</f>
        <v>two hundred</v>
      </c>
      <c r="AQ405" s="64" t="str">
        <f>FctZahl_In_Worten(Q405)</f>
        <v>zweihundert</v>
      </c>
      <c r="AR405" s="64" t="str">
        <f>FctZahl_In_Worten(R405)</f>
        <v>null</v>
      </c>
      <c r="AS405" s="89" t="str">
        <f>VLOOKUP(V405,aux!$K$1:$M$11,2,FALSE)</f>
        <v>zero</v>
      </c>
      <c r="AT405" s="89" t="str">
        <f>VLOOKUP(W405,aux!$K$1:$M$11,2,FALSE)</f>
        <v>zero</v>
      </c>
      <c r="AU405" s="89" t="str">
        <f t="shared" si="264"/>
        <v>For</v>
      </c>
      <c r="AV405" s="49" t="str">
        <f t="shared" si="284"/>
        <v>Dr. Wolfgang Brenner, Consigliere and Dr. Klaus-Dieter Agostini, procuaratore</v>
      </c>
      <c r="AW405" s="92" t="str">
        <f t="shared" si="265"/>
        <v>IT_00848120218_CPA_EN</v>
      </c>
      <c r="AX405" s="92" t="str">
        <f t="shared" si="266"/>
        <v>IT_00848120218_DoT_EN</v>
      </c>
      <c r="AY405" s="92" t="str">
        <f t="shared" si="267"/>
        <v>IT_00848120218_Dis_EN</v>
      </c>
      <c r="AZ405" s="65" t="str">
        <f t="shared" si="268"/>
        <v>IT_00848120218_CPA_DE</v>
      </c>
      <c r="BA405" s="65" t="str">
        <f t="shared" si="269"/>
        <v>IT_00848120218_DoT_DE</v>
      </c>
      <c r="BB405" s="65" t="str">
        <f t="shared" si="270"/>
        <v>IT_00848120218_CPA_ES</v>
      </c>
      <c r="BC405" s="215" t="str">
        <f t="shared" si="271"/>
        <v>IT_00848120218_DoT_ES</v>
      </c>
      <c r="BD405" s="92" t="str">
        <f t="shared" si="272"/>
        <v>RÖFIX Spa</v>
      </c>
      <c r="BE405" s="89" t="str">
        <f>VLOOKUP(C405,aux!$A$1:$B$260,2,FALSE)</f>
        <v>Italy</v>
      </c>
      <c r="BF405" s="64">
        <f>VLOOKUP(C405,aux!$A$1:$C$260,3,FALSE)</f>
        <v>0</v>
      </c>
      <c r="BG405" s="66" t="str">
        <f t="shared" si="273"/>
        <v>represented by  Dr. Wolfgang Brenner, Consigliere and Dr. Klaus-Dieter Agostini, procuaratore</v>
      </c>
      <c r="BH405" s="66" t="str">
        <f t="shared" si="290"/>
        <v>representado por Dr. Wolfgang Brenner, Consigliere and Dr. Klaus-Dieter Agostini, procuaratore</v>
      </c>
      <c r="BI405" s="66">
        <f t="shared" si="285"/>
        <v>2</v>
      </c>
      <c r="BJ405" s="93" t="str">
        <f t="shared" si="286"/>
        <v>and its</v>
      </c>
      <c r="BK405" s="93" t="str">
        <f t="shared" si="282"/>
        <v>and its</v>
      </c>
      <c r="BL405" s="66" t="str">
        <f t="shared" si="287"/>
        <v>und</v>
      </c>
      <c r="BM405" s="66" t="str">
        <f t="shared" si="283"/>
        <v>und</v>
      </c>
      <c r="BN405" s="66" t="str">
        <f t="shared" si="288"/>
        <v>y su</v>
      </c>
      <c r="BO405" s="66" t="str">
        <f t="shared" si="281"/>
        <v>y su</v>
      </c>
      <c r="BP405" s="216" t="str">
        <f>VLOOKUP(X405,aux!$G$1:$I$22,3,FALSE)</f>
        <v>cero coma siete cuatros</v>
      </c>
      <c r="BQ405" s="66" t="str">
        <f t="shared" si="291"/>
        <v>Por</v>
      </c>
      <c r="BR405" s="66" t="str">
        <f>VLOOKUP(C405,aux!$D$1:$E$307,2,FALSE)</f>
        <v>Italia</v>
      </c>
      <c r="BS405" s="66" t="str">
        <f t="shared" si="292"/>
        <v>Doscientos</v>
      </c>
      <c r="BT405" s="66" t="str">
        <f t="shared" si="293"/>
        <v>Cero</v>
      </c>
      <c r="BU405" s="66" t="str">
        <f t="shared" si="294"/>
        <v>Cero</v>
      </c>
      <c r="BV405" s="333" t="s">
        <v>2233</v>
      </c>
      <c r="BW405" s="68" t="s">
        <v>2233</v>
      </c>
      <c r="BX405" s="333" t="s">
        <v>3003</v>
      </c>
      <c r="BY405" s="147" t="s">
        <v>3003</v>
      </c>
      <c r="BZ405" s="333" t="s">
        <v>3003</v>
      </c>
      <c r="CA405" s="1112" t="s">
        <v>2233</v>
      </c>
      <c r="CB405" s="613">
        <v>43005</v>
      </c>
      <c r="CC405" s="613">
        <v>43028</v>
      </c>
      <c r="CD405" s="806">
        <v>0.42708333333333331</v>
      </c>
      <c r="CE405" s="613">
        <v>43028</v>
      </c>
      <c r="CF405" s="806">
        <v>0.44097222222222227</v>
      </c>
      <c r="CG405" s="613">
        <v>43049</v>
      </c>
      <c r="CH405" s="497"/>
      <c r="CI405" s="155"/>
      <c r="CJ405" s="68"/>
      <c r="CK405" s="94"/>
      <c r="CL405" s="102" t="str">
        <f t="shared" si="274"/>
        <v>RÖFIX Spa_ IT_00848120218_DOT_EN_2sig</v>
      </c>
      <c r="CM405" s="102" t="str">
        <f t="shared" si="275"/>
        <v>RÖFIX Spa_IT_00848120218_CPA_EN_2sig</v>
      </c>
      <c r="CN405" s="102" t="str">
        <f t="shared" si="276"/>
        <v>RÖFIX Spa_ IT_00848120218_DOT_EN_2sig_stamped</v>
      </c>
      <c r="CO405" s="102" t="str">
        <f t="shared" si="277"/>
        <v>RÖFIX Spa_IT_00848120218_DOT_EN_o</v>
      </c>
      <c r="CP405" s="102" t="str">
        <f t="shared" si="278"/>
        <v>RÖFIX Spa_IT_00848120218_DOT_EN_o_stamped</v>
      </c>
      <c r="CQ405" s="102" t="str">
        <f t="shared" si="279"/>
        <v>RÖFIX Spa_IT_00848120218_powers</v>
      </c>
      <c r="CR405" s="68"/>
      <c r="CS405" s="68"/>
      <c r="CT405" s="68"/>
      <c r="CU405" s="148">
        <f t="shared" si="262"/>
        <v>0</v>
      </c>
      <c r="CV405" s="95"/>
      <c r="CW405" s="95"/>
      <c r="CX405" s="152" t="s">
        <v>2233</v>
      </c>
      <c r="CY405" s="158" t="s">
        <v>2233</v>
      </c>
      <c r="CZ405" s="158" t="s">
        <v>2233</v>
      </c>
      <c r="DA405" s="318" t="s">
        <v>2233</v>
      </c>
      <c r="DB405" s="318" t="s">
        <v>2233</v>
      </c>
      <c r="DC405" s="158" t="s">
        <v>2233</v>
      </c>
      <c r="DD405" s="158" t="s">
        <v>2233</v>
      </c>
      <c r="DE405" s="318" t="s">
        <v>2233</v>
      </c>
      <c r="DF405" s="318" t="s">
        <v>2233</v>
      </c>
      <c r="DG405" s="96" t="s">
        <v>2233</v>
      </c>
      <c r="DH405" s="96" t="s">
        <v>2233</v>
      </c>
      <c r="DI405" s="96" t="s">
        <v>2233</v>
      </c>
      <c r="DJ405" s="318" t="s">
        <v>2233</v>
      </c>
      <c r="DK405" s="318"/>
      <c r="DL405" s="96" t="s">
        <v>2233</v>
      </c>
      <c r="DM405" s="318" t="s">
        <v>2233</v>
      </c>
      <c r="DN405" s="158" t="s">
        <v>2233</v>
      </c>
      <c r="DO405" s="318" t="s">
        <v>2233</v>
      </c>
      <c r="DP405" s="465" t="s">
        <v>2233</v>
      </c>
      <c r="DQ405" s="940" t="s">
        <v>49</v>
      </c>
      <c r="DR405" s="506" t="s">
        <v>49</v>
      </c>
      <c r="DS405" s="525"/>
      <c r="DT405" s="97" t="s">
        <v>49</v>
      </c>
      <c r="DU405" s="97"/>
      <c r="DV405" s="474"/>
      <c r="DW405" s="474"/>
      <c r="DX405" s="474"/>
      <c r="DY405" s="474"/>
      <c r="DZ405" s="474"/>
      <c r="EA405" s="359" t="str">
        <f t="shared" si="261"/>
        <v>365</v>
      </c>
      <c r="EB405" s="359">
        <v>365</v>
      </c>
      <c r="EC405" s="477"/>
      <c r="ED405" s="477"/>
      <c r="EE405" s="88" t="e">
        <f>IF(CX404=#REF!,"gleich","ungleich")</f>
        <v>#REF!</v>
      </c>
      <c r="EF405" s="186"/>
      <c r="EG405" s="186"/>
      <c r="EH405" s="186"/>
      <c r="EI405" s="186"/>
      <c r="EJ405" s="186"/>
      <c r="EK405" s="186"/>
      <c r="EL405" s="186"/>
      <c r="EM405" s="173"/>
      <c r="EN405" s="186"/>
      <c r="EO405" s="186"/>
      <c r="EP405" s="445"/>
      <c r="EQ405" s="198" t="s">
        <v>6121</v>
      </c>
      <c r="ER405" s="198" t="s">
        <v>6120</v>
      </c>
      <c r="ES405" s="198"/>
      <c r="ET405" s="108"/>
      <c r="EU405" s="182" t="str">
        <f t="shared" si="280"/>
        <v>RÖFIX Spa, IT_00848120218_sinv.pdf</v>
      </c>
    </row>
    <row r="406" spans="1:172" ht="89.25">
      <c r="A406" s="1005" t="s">
        <v>4141</v>
      </c>
      <c r="B406" s="696" t="s">
        <v>4900</v>
      </c>
      <c r="C406" s="338" t="s">
        <v>898</v>
      </c>
      <c r="D406" s="182" t="s">
        <v>4142</v>
      </c>
      <c r="E406" s="438" t="s">
        <v>4613</v>
      </c>
      <c r="F406" s="202" t="s">
        <v>913</v>
      </c>
      <c r="G406" s="182"/>
      <c r="H406" s="182"/>
      <c r="I406" s="182"/>
      <c r="J406" s="191" t="s">
        <v>4240</v>
      </c>
      <c r="K406" s="182" t="s">
        <v>4143</v>
      </c>
      <c r="L406" s="571" t="s">
        <v>4144</v>
      </c>
      <c r="M406" s="199"/>
      <c r="N406" s="847"/>
      <c r="O406" s="191"/>
      <c r="P406" s="519">
        <v>5</v>
      </c>
      <c r="Q406" s="539">
        <v>100</v>
      </c>
      <c r="R406" s="540">
        <v>1000</v>
      </c>
      <c r="S406" s="338"/>
      <c r="T406" s="54"/>
      <c r="U406" s="54"/>
      <c r="V406" s="338">
        <v>0</v>
      </c>
      <c r="W406" s="338">
        <v>0</v>
      </c>
      <c r="X406" s="919">
        <v>0.72</v>
      </c>
      <c r="Y406" s="338">
        <v>0</v>
      </c>
      <c r="Z406" s="54"/>
      <c r="AA406" s="54"/>
      <c r="AB406" s="188" t="s">
        <v>4402</v>
      </c>
      <c r="AC406" s="13" t="s">
        <v>898</v>
      </c>
      <c r="AD406" s="811" t="s">
        <v>5691</v>
      </c>
      <c r="AE406" s="723">
        <v>43082</v>
      </c>
      <c r="AF406" s="298" t="s">
        <v>6187</v>
      </c>
      <c r="AG406" s="419"/>
      <c r="AH406" s="927" t="s">
        <v>896</v>
      </c>
      <c r="AI406" s="63" t="s">
        <v>5763</v>
      </c>
      <c r="AJ406" s="63" t="str">
        <f t="shared" si="289"/>
        <v>NO</v>
      </c>
      <c r="AK406" s="64" t="str">
        <f>VLOOKUP(X406,aux!$G$1:$I$22,2,FALSE)</f>
        <v>zero point seven two</v>
      </c>
      <c r="AL406" s="64" t="str">
        <f>VLOOKUP(X406,aux!$G$1:$J$22,4,FALSE)</f>
        <v>null komma sieben zwei</v>
      </c>
      <c r="AM406" s="214">
        <f t="shared" si="263"/>
        <v>72</v>
      </c>
      <c r="AN406" s="214" t="str">
        <f>IF(INT(AM406)=AM406,EnglishNumber(AM406), _xlfn.CONCAT(EnglishNumber(INT(AM406)), " point ", EnglishNumber(ROUND(INT((AM406 - INT(AM406)) * 10),  0)), " ", EnglishNumber(ROUND((AM406 - INT(AM406))*100 - (INT((AM406-INT(AM406))*10)*10), 0))))</f>
        <v>seventy-two</v>
      </c>
      <c r="AO406" s="214" t="str">
        <f>IF(INT(AM406)=AM406,FctZahl_In_Worten(AM406), _xlfn.CONCAT(FctZahl_In_Worten(INT(AM406)), " komma ", FctZahl_In_Worten(ROUND(INT((AM406 - INT(AM406)) * 10),  0)), " ", FctZahl_In_Worten(ROUND((AM406 - INT(AM406))*100 - (INT((AM406-INT(AM406))*10)*10), 0))))</f>
        <v>zweiundsiebzig</v>
      </c>
      <c r="AP406" s="64" t="str">
        <f>EnglishNumber(Q406)</f>
        <v>one hundred</v>
      </c>
      <c r="AQ406" s="64" t="str">
        <f>FctZahl_In_Worten(Q406)</f>
        <v>einhundert</v>
      </c>
      <c r="AR406" s="64" t="str">
        <f>FctZahl_In_Worten(R406)</f>
        <v>eintausend</v>
      </c>
      <c r="AS406" s="64" t="str">
        <f>EnglishNumber(V406)</f>
        <v>zero</v>
      </c>
      <c r="AT406" s="64" t="str">
        <f>EnglishNumber(W406)</f>
        <v>zero</v>
      </c>
      <c r="AU406" s="64" t="str">
        <f t="shared" si="264"/>
        <v>For</v>
      </c>
      <c r="AV406" s="49" t="str">
        <f t="shared" si="284"/>
        <v>Marcus Dellnitz, Prokurist</v>
      </c>
      <c r="AW406" s="65" t="str">
        <f t="shared" si="265"/>
        <v>DE_242310044_CPA_EN</v>
      </c>
      <c r="AX406" s="65" t="str">
        <f t="shared" si="266"/>
        <v>DE_242310044_DoT_EN</v>
      </c>
      <c r="AY406" s="65" t="str">
        <f t="shared" si="267"/>
        <v>DE_242310044_Dis_EN</v>
      </c>
      <c r="AZ406" s="65" t="str">
        <f t="shared" si="268"/>
        <v>DE_242310044_CPA_DE</v>
      </c>
      <c r="BA406" s="65" t="str">
        <f t="shared" si="269"/>
        <v>DE_242310044_DoT_DE</v>
      </c>
      <c r="BB406" s="65" t="str">
        <f t="shared" si="270"/>
        <v>DE_242310044_CPA_ES</v>
      </c>
      <c r="BC406" s="215" t="str">
        <f t="shared" si="271"/>
        <v>DE_242310044_DoT_ES</v>
      </c>
      <c r="BD406" s="65" t="str">
        <f t="shared" si="272"/>
        <v>Röhnert Holzhandelsgesellschaft mbH</v>
      </c>
      <c r="BE406" s="64" t="str">
        <f>VLOOKUP(C406,aux!$A$1:$B$260,2,FALSE)</f>
        <v>Germany</v>
      </c>
      <c r="BF406" s="64" t="str">
        <f>VLOOKUP(C406,aux!$A$1:$C$260,3,FALSE)</f>
        <v>Deutschland</v>
      </c>
      <c r="BG406" s="66" t="str">
        <f t="shared" si="273"/>
        <v>represented by  Marcus Dellnitz, Prokurist</v>
      </c>
      <c r="BH406" s="66" t="str">
        <f t="shared" si="290"/>
        <v>representado por Marcus Dellnitz, Prokurist</v>
      </c>
      <c r="BI406" s="119">
        <f t="shared" si="285"/>
        <v>1</v>
      </c>
      <c r="BJ406" s="119" t="str">
        <f t="shared" si="286"/>
        <v/>
      </c>
      <c r="BK406" s="119" t="str">
        <f t="shared" si="282"/>
        <v/>
      </c>
      <c r="BL406" s="66" t="str">
        <f t="shared" si="287"/>
        <v/>
      </c>
      <c r="BM406" s="66" t="str">
        <f t="shared" si="283"/>
        <v/>
      </c>
      <c r="BN406" s="66" t="str">
        <f t="shared" si="288"/>
        <v/>
      </c>
      <c r="BO406" s="66" t="str">
        <f t="shared" si="281"/>
        <v/>
      </c>
      <c r="BP406" s="216" t="str">
        <f>VLOOKUP(X406,aux!$G$1:$I$22,3,FALSE)</f>
        <v>cero coma siete dos</v>
      </c>
      <c r="BQ406" s="66" t="str">
        <f t="shared" si="291"/>
        <v>Por</v>
      </c>
      <c r="BR406" s="66" t="str">
        <f>VLOOKUP(C406,aux!$D$1:$E$307,2,FALSE)</f>
        <v>Alemania</v>
      </c>
      <c r="BS406" s="66" t="str">
        <f t="shared" si="292"/>
        <v>Ciento</v>
      </c>
      <c r="BT406" s="66" t="str">
        <f t="shared" si="293"/>
        <v>Cero</v>
      </c>
      <c r="BU406" s="66" t="str">
        <f t="shared" si="294"/>
        <v>Cero</v>
      </c>
      <c r="BV406" s="315"/>
      <c r="BW406" s="61"/>
      <c r="BX406" s="315"/>
      <c r="BY406" s="148"/>
      <c r="BZ406" s="315"/>
      <c r="CA406" s="1112"/>
      <c r="CB406" s="805">
        <v>43059</v>
      </c>
      <c r="CC406" s="805">
        <v>43073</v>
      </c>
      <c r="CD406" s="806"/>
      <c r="CE406" s="805">
        <v>43073</v>
      </c>
      <c r="CF406" s="806"/>
      <c r="CG406" s="805">
        <v>43076</v>
      </c>
      <c r="CH406" s="497"/>
      <c r="CI406" s="155"/>
      <c r="CJ406" s="54"/>
      <c r="CK406" s="54"/>
      <c r="CL406" s="102" t="str">
        <f t="shared" si="274"/>
        <v>Röhnert Holzhandelsgesellschaft mbH_ DE_242310044_DOT_DE_2sig</v>
      </c>
      <c r="CM406" s="102" t="str">
        <f t="shared" si="275"/>
        <v>Röhnert Holzhandelsgesellschaft mbH_DE_242310044_CPA_DE_2sig</v>
      </c>
      <c r="CN406" s="102" t="str">
        <f t="shared" si="276"/>
        <v>Röhnert Holzhandelsgesellschaft mbH_ DE_242310044_DOT_DE_2sig_stamped</v>
      </c>
      <c r="CO406" s="102" t="str">
        <f t="shared" si="277"/>
        <v>Röhnert Holzhandelsgesellschaft mbH_DE_242310044_DOT_DE_o</v>
      </c>
      <c r="CP406" s="102" t="str">
        <f t="shared" si="278"/>
        <v>Röhnert Holzhandelsgesellschaft mbH_DE_242310044_DOT_DE_o_stamped</v>
      </c>
      <c r="CQ406" s="102" t="str">
        <f t="shared" si="279"/>
        <v>Röhnert Holzhandelsgesellschaft mbH_DE_242310044_powers</v>
      </c>
      <c r="CR406" s="54"/>
      <c r="CS406" s="54"/>
      <c r="CT406" s="54"/>
      <c r="CU406" s="148">
        <f t="shared" si="262"/>
        <v>0</v>
      </c>
      <c r="CV406" s="54"/>
      <c r="CW406" s="54"/>
      <c r="CX406" s="124"/>
      <c r="CY406" s="160"/>
      <c r="CZ406" s="160"/>
      <c r="DA406" s="321"/>
      <c r="DB406" s="321"/>
      <c r="DC406" s="160"/>
      <c r="DD406" s="160"/>
      <c r="DE406" s="321"/>
      <c r="DF406" s="321"/>
      <c r="DG406" s="54"/>
      <c r="DH406" s="54"/>
      <c r="DI406" s="54"/>
      <c r="DJ406" s="321"/>
      <c r="DK406" s="321"/>
      <c r="DL406" s="54"/>
      <c r="DM406" s="321"/>
      <c r="DN406" s="160"/>
      <c r="DO406" s="321"/>
      <c r="DP406" s="963"/>
      <c r="DQ406" s="902"/>
      <c r="DR406" s="503"/>
      <c r="DS406" s="521"/>
      <c r="DT406" s="88"/>
      <c r="DU406" s="168"/>
      <c r="DV406" s="228" t="s">
        <v>6186</v>
      </c>
      <c r="DW406" s="228" t="s">
        <v>899</v>
      </c>
      <c r="DX406" s="168"/>
      <c r="DY406" s="168"/>
      <c r="DZ406" s="168"/>
      <c r="EA406" s="359" t="str">
        <f t="shared" si="261"/>
        <v>366</v>
      </c>
      <c r="EB406" s="359">
        <v>366</v>
      </c>
      <c r="EC406" s="88"/>
      <c r="ED406" s="88"/>
      <c r="EE406" s="88"/>
      <c r="EF406" s="186" t="s">
        <v>4264</v>
      </c>
      <c r="EG406" s="186" t="s">
        <v>4141</v>
      </c>
      <c r="EH406" s="186" t="s">
        <v>4613</v>
      </c>
      <c r="EI406" s="186" t="s">
        <v>5258</v>
      </c>
      <c r="EJ406" s="186">
        <v>35</v>
      </c>
      <c r="EK406" s="186">
        <v>0</v>
      </c>
      <c r="EL406" s="186" t="s">
        <v>5081</v>
      </c>
      <c r="EM406" s="173">
        <v>12277</v>
      </c>
      <c r="EN406" s="173">
        <v>0</v>
      </c>
      <c r="EO406" s="173">
        <v>0</v>
      </c>
      <c r="EP406" s="950" t="s">
        <v>4143</v>
      </c>
      <c r="EQ406" s="258" t="s">
        <v>6086</v>
      </c>
      <c r="ER406" s="182" t="s">
        <v>6137</v>
      </c>
      <c r="ES406" s="258"/>
      <c r="ET406" s="167"/>
      <c r="EU406" s="182" t="str">
        <f t="shared" si="280"/>
        <v>Röhnert Holzhandelsgesellschaft mbH, DE_242310044_sinv.pdf</v>
      </c>
      <c r="EV406" s="169"/>
      <c r="EW406" s="169"/>
      <c r="EX406" s="169"/>
      <c r="EY406" s="169"/>
      <c r="EZ406" s="169"/>
      <c r="FA406" s="169"/>
      <c r="FB406" s="169"/>
      <c r="FC406" s="169"/>
      <c r="FD406" s="169"/>
      <c r="FE406" s="169"/>
      <c r="FF406" s="169"/>
      <c r="FG406" s="169"/>
      <c r="FH406" s="169"/>
      <c r="FI406" s="169"/>
      <c r="FJ406" s="169"/>
      <c r="FK406" s="169"/>
      <c r="FL406" s="169"/>
      <c r="FM406" s="169"/>
      <c r="FN406" s="169"/>
      <c r="FO406" s="169"/>
      <c r="FP406" s="169"/>
    </row>
    <row r="407" spans="1:172" ht="76.5">
      <c r="A407" s="1000" t="s">
        <v>3177</v>
      </c>
      <c r="B407" s="696" t="s">
        <v>4587</v>
      </c>
      <c r="C407" s="338" t="s">
        <v>898</v>
      </c>
      <c r="D407" s="186" t="s">
        <v>3178</v>
      </c>
      <c r="E407" s="186" t="s">
        <v>3179</v>
      </c>
      <c r="F407" s="186" t="s">
        <v>899</v>
      </c>
      <c r="G407" s="186"/>
      <c r="H407" s="186"/>
      <c r="I407" s="383"/>
      <c r="J407" s="383" t="s">
        <v>3352</v>
      </c>
      <c r="K407" s="191" t="s">
        <v>3180</v>
      </c>
      <c r="L407" s="571" t="s">
        <v>3181</v>
      </c>
      <c r="M407" s="199"/>
      <c r="N407" s="846" t="s">
        <v>3182</v>
      </c>
      <c r="O407" s="384" t="s">
        <v>3183</v>
      </c>
      <c r="P407" s="519">
        <v>23</v>
      </c>
      <c r="Q407" s="539">
        <v>250</v>
      </c>
      <c r="R407" s="540">
        <v>0</v>
      </c>
      <c r="S407" s="338"/>
      <c r="T407" s="43"/>
      <c r="U407" s="43"/>
      <c r="V407" s="425">
        <v>100</v>
      </c>
      <c r="W407" s="425">
        <v>50</v>
      </c>
      <c r="X407" s="919">
        <v>0.73</v>
      </c>
      <c r="Y407" s="425">
        <v>2.5</v>
      </c>
      <c r="Z407" s="112"/>
      <c r="AA407" s="112"/>
      <c r="AB407" s="188">
        <v>5</v>
      </c>
      <c r="AC407" s="13" t="s">
        <v>7377</v>
      </c>
      <c r="AD407" s="812" t="s">
        <v>40</v>
      </c>
      <c r="AE407" s="723">
        <v>43082</v>
      </c>
      <c r="AG407" s="419"/>
      <c r="AH407" s="61" t="s">
        <v>896</v>
      </c>
      <c r="AI407" s="63" t="s">
        <v>5762</v>
      </c>
      <c r="AJ407" s="63" t="str">
        <f t="shared" si="289"/>
        <v>NO</v>
      </c>
      <c r="AK407" s="64" t="str">
        <f>VLOOKUP(X407,aux!$G$1:$I$22,2,FALSE)</f>
        <v>zero point seven three</v>
      </c>
      <c r="AL407" s="64" t="str">
        <f>VLOOKUP(X407,aux!$G$1:$J$22,4,FALSE)</f>
        <v>null komma sieben drei</v>
      </c>
      <c r="AM407" s="214">
        <f t="shared" si="263"/>
        <v>73</v>
      </c>
      <c r="AN407" s="214" t="str">
        <f>IF(INT(AM407)=AM407,EnglishNumber(AM407), _xlfn.CONCAT(EnglishNumber(INT(AM407)), " point ", EnglishNumber(ROUND(INT((AM407 - INT(AM407)) * 10),  0)), " ", EnglishNumber(ROUND((AM407 - INT(AM407))*100 - (INT((AM407-INT(AM407))*10)*10), 0))))</f>
        <v>seventy-three</v>
      </c>
      <c r="AO407" s="214" t="str">
        <f>IF(INT(AM407)=AM407,FctZahl_In_Worten(AM407), _xlfn.CONCAT(FctZahl_In_Worten(INT(AM407)), " komma ", FctZahl_In_Worten(ROUND(INT((AM407 - INT(AM407)) * 10),  0)), " ", FctZahl_In_Worten(ROUND((AM407 - INT(AM407))*100 - (INT((AM407-INT(AM407))*10)*10), 0))))</f>
        <v>dreiundsiebzig</v>
      </c>
      <c r="AP407" s="64" t="str">
        <f>EnglishNumber(Q407)</f>
        <v>two hundred fifty</v>
      </c>
      <c r="AQ407" s="64" t="str">
        <f>FctZahl_In_Worten(Q407)</f>
        <v>zweihundertfünfzig</v>
      </c>
      <c r="AR407" s="64" t="str">
        <f>FctZahl_In_Worten(R407)</f>
        <v>null</v>
      </c>
      <c r="AS407" s="39" t="str">
        <f>EnglishNumber(V407)</f>
        <v>one hundred</v>
      </c>
      <c r="AT407" s="39" t="str">
        <f>EnglishNumber(W407)</f>
        <v>fifty</v>
      </c>
      <c r="AU407" s="39" t="str">
        <f t="shared" si="264"/>
        <v>For</v>
      </c>
      <c r="AV407" s="117" t="str">
        <f t="shared" si="284"/>
        <v>Hubert Wiesehoff, Geschäftsführer</v>
      </c>
      <c r="AW407" s="118" t="str">
        <f t="shared" si="265"/>
        <v>DE_811378681_CPA_EN</v>
      </c>
      <c r="AX407" s="118" t="str">
        <f t="shared" si="266"/>
        <v>DE_811378681_DoT_EN</v>
      </c>
      <c r="AY407" s="118" t="str">
        <f t="shared" si="267"/>
        <v>DE_811378681_Dis_EN</v>
      </c>
      <c r="AZ407" s="65" t="str">
        <f t="shared" si="268"/>
        <v>DE_811378681_CPA_DE</v>
      </c>
      <c r="BA407" s="65" t="str">
        <f t="shared" si="269"/>
        <v>DE_811378681_DoT_DE</v>
      </c>
      <c r="BB407" s="65" t="str">
        <f t="shared" si="270"/>
        <v>DE_811378681_CPA_ES</v>
      </c>
      <c r="BC407" s="215" t="str">
        <f t="shared" si="271"/>
        <v>DE_811378681_DoT_ES</v>
      </c>
      <c r="BD407" s="118" t="str">
        <f t="shared" si="272"/>
        <v>Sahnemolkerei H Wiesehoff GmbH</v>
      </c>
      <c r="BE407" s="39" t="str">
        <f>VLOOKUP(C407,aux!$A$1:$B$260,2,FALSE)</f>
        <v>Germany</v>
      </c>
      <c r="BF407" s="64" t="str">
        <f>VLOOKUP(C407,aux!$A$1:$C$260,3,FALSE)</f>
        <v>Deutschland</v>
      </c>
      <c r="BG407" s="66" t="str">
        <f t="shared" si="273"/>
        <v>represented by  Hubert Wiesehoff, Geschäftsführer</v>
      </c>
      <c r="BH407" s="66" t="str">
        <f t="shared" si="290"/>
        <v>representado por Hubert Wiesehoff, Geschäftsführer</v>
      </c>
      <c r="BI407" s="119">
        <f t="shared" si="285"/>
        <v>1</v>
      </c>
      <c r="BJ407" s="119" t="str">
        <f t="shared" si="286"/>
        <v/>
      </c>
      <c r="BK407" s="119" t="str">
        <f t="shared" si="282"/>
        <v/>
      </c>
      <c r="BL407" s="66" t="str">
        <f t="shared" si="287"/>
        <v/>
      </c>
      <c r="BM407" s="66" t="str">
        <f t="shared" si="283"/>
        <v/>
      </c>
      <c r="BN407" s="66" t="str">
        <f t="shared" si="288"/>
        <v/>
      </c>
      <c r="BO407" s="66" t="str">
        <f t="shared" si="281"/>
        <v/>
      </c>
      <c r="BP407" s="216" t="str">
        <f>VLOOKUP(X407,aux!$G$1:$I$22,3,FALSE)</f>
        <v>cero coma siete tree</v>
      </c>
      <c r="BQ407" s="66" t="str">
        <f t="shared" si="291"/>
        <v>Por</v>
      </c>
      <c r="BR407" s="66" t="str">
        <f>VLOOKUP(C407,aux!$D$1:$E$307,2,FALSE)</f>
        <v>Alemania</v>
      </c>
      <c r="BS407" s="66" t="str">
        <f t="shared" si="292"/>
        <v>Doscientos Cincuenta</v>
      </c>
      <c r="BT407" s="66" t="str">
        <f t="shared" si="293"/>
        <v>Ciento</v>
      </c>
      <c r="BU407" s="66" t="str">
        <f t="shared" si="294"/>
        <v>Cincuenta</v>
      </c>
      <c r="BV407" s="337" t="s">
        <v>2233</v>
      </c>
      <c r="BW407" s="42" t="s">
        <v>2233</v>
      </c>
      <c r="BX407" s="315">
        <v>43052</v>
      </c>
      <c r="BY407" s="148">
        <v>1630009621</v>
      </c>
      <c r="BZ407" s="315">
        <v>43053</v>
      </c>
      <c r="CA407" s="1115" t="s">
        <v>2233</v>
      </c>
      <c r="CB407" s="805">
        <v>43049</v>
      </c>
      <c r="CC407" s="805">
        <v>43053</v>
      </c>
      <c r="CD407" s="806">
        <v>0.625</v>
      </c>
      <c r="CE407" s="805">
        <v>43054</v>
      </c>
      <c r="CF407" s="806">
        <v>0.75</v>
      </c>
      <c r="CG407" s="805">
        <v>43059</v>
      </c>
      <c r="CH407" s="497"/>
      <c r="CI407" s="155"/>
      <c r="CJ407" s="43"/>
      <c r="CK407" s="43"/>
      <c r="CL407" s="102" t="str">
        <f t="shared" si="274"/>
        <v>Sahnemolkerei H Wiesehoff GmbH_ DE_811378681_DOT_EN_2sig</v>
      </c>
      <c r="CM407" s="102" t="str">
        <f t="shared" si="275"/>
        <v>Sahnemolkerei H Wiesehoff GmbH_DE_811378681_CPA_EN_2sig</v>
      </c>
      <c r="CN407" s="102" t="str">
        <f t="shared" si="276"/>
        <v>Sahnemolkerei H Wiesehoff GmbH_ DE_811378681_DOT_EN_2sig_stamped</v>
      </c>
      <c r="CO407" s="102" t="str">
        <f t="shared" si="277"/>
        <v>Sahnemolkerei H Wiesehoff GmbH_DE_811378681_DOT_EN_o</v>
      </c>
      <c r="CP407" s="102" t="str">
        <f t="shared" si="278"/>
        <v>Sahnemolkerei H Wiesehoff GmbH_DE_811378681_DOT_EN_o_stamped</v>
      </c>
      <c r="CQ407" s="102" t="str">
        <f t="shared" si="279"/>
        <v>Sahnemolkerei H Wiesehoff GmbH_DE_811378681_powers</v>
      </c>
      <c r="CR407" s="43"/>
      <c r="CS407" s="43"/>
      <c r="CT407" s="43"/>
      <c r="CU407" s="148">
        <f t="shared" si="262"/>
        <v>1</v>
      </c>
      <c r="CV407" s="43"/>
      <c r="CW407" s="43"/>
      <c r="CX407" s="152" t="s">
        <v>2233</v>
      </c>
      <c r="CY407" s="158" t="s">
        <v>2233</v>
      </c>
      <c r="CZ407" s="158" t="s">
        <v>2233</v>
      </c>
      <c r="DA407" s="318" t="s">
        <v>2233</v>
      </c>
      <c r="DB407" s="318" t="s">
        <v>2233</v>
      </c>
      <c r="DC407" s="158" t="s">
        <v>2233</v>
      </c>
      <c r="DD407" s="158" t="s">
        <v>2233</v>
      </c>
      <c r="DE407" s="318" t="s">
        <v>2233</v>
      </c>
      <c r="DF407" s="318" t="s">
        <v>2233</v>
      </c>
      <c r="DG407" s="96" t="s">
        <v>2233</v>
      </c>
      <c r="DH407" s="96" t="s">
        <v>2233</v>
      </c>
      <c r="DI407" s="96" t="s">
        <v>2233</v>
      </c>
      <c r="DJ407" s="318" t="s">
        <v>2233</v>
      </c>
      <c r="DK407" s="318"/>
      <c r="DL407" s="96" t="s">
        <v>2233</v>
      </c>
      <c r="DM407" s="318" t="s">
        <v>2233</v>
      </c>
      <c r="DN407" s="158" t="s">
        <v>2233</v>
      </c>
      <c r="DO407" s="318" t="s">
        <v>2233</v>
      </c>
      <c r="DP407" s="465" t="s">
        <v>2233</v>
      </c>
      <c r="DQ407" s="342" t="s">
        <v>49</v>
      </c>
      <c r="DR407" s="342" t="s">
        <v>49</v>
      </c>
      <c r="DS407" s="523"/>
      <c r="DT407" s="61" t="s">
        <v>49</v>
      </c>
      <c r="DU407" s="67"/>
      <c r="DV407" s="67"/>
      <c r="DW407" s="67"/>
      <c r="DX407" s="67"/>
      <c r="DY407" s="67"/>
      <c r="DZ407" s="67"/>
      <c r="EA407" s="359" t="str">
        <f t="shared" si="261"/>
        <v>367</v>
      </c>
      <c r="EB407" s="359">
        <v>367</v>
      </c>
      <c r="EC407" s="61"/>
      <c r="ED407" s="61"/>
      <c r="EE407" s="88" t="e">
        <f>IF(CX406=#REF!,"gleich","ungleich")</f>
        <v>#REF!</v>
      </c>
      <c r="EF407" s="186"/>
      <c r="EG407" s="186" t="e">
        <v>#N/A</v>
      </c>
      <c r="EH407" s="186" t="e">
        <v>#N/A</v>
      </c>
      <c r="EI407" s="186" t="e">
        <v>#N/A</v>
      </c>
      <c r="EJ407" s="186" t="e">
        <v>#N/A</v>
      </c>
      <c r="EK407" s="186" t="e">
        <v>#N/A</v>
      </c>
      <c r="EL407" s="186" t="e">
        <v>#N/A</v>
      </c>
      <c r="EM407" s="173" t="e">
        <v>#N/A</v>
      </c>
      <c r="EN407" s="173" t="e">
        <v>#N/A</v>
      </c>
      <c r="EO407" s="173" t="e">
        <v>#N/A</v>
      </c>
      <c r="EP407" s="498" t="e">
        <v>#N/A</v>
      </c>
      <c r="EQ407" s="258" t="s">
        <v>6086</v>
      </c>
      <c r="ER407" s="182" t="s">
        <v>6137</v>
      </c>
      <c r="ES407" s="382"/>
      <c r="ET407" s="167"/>
      <c r="EU407" s="182" t="str">
        <f t="shared" si="280"/>
        <v>Sahnemolkerei H. Wiesehoff GmbH, DE_811378681_sinv.pdf</v>
      </c>
    </row>
    <row r="408" spans="1:172" ht="76.5">
      <c r="A408" s="1009" t="s">
        <v>4159</v>
      </c>
      <c r="B408" s="638" t="s">
        <v>4904</v>
      </c>
      <c r="C408" s="338" t="s">
        <v>898</v>
      </c>
      <c r="D408" s="640" t="s">
        <v>4160</v>
      </c>
      <c r="E408" s="186" t="s">
        <v>4161</v>
      </c>
      <c r="F408" s="182" t="s">
        <v>3907</v>
      </c>
      <c r="G408" s="182"/>
      <c r="H408" s="182"/>
      <c r="I408" s="182"/>
      <c r="J408" s="191" t="s">
        <v>4244</v>
      </c>
      <c r="K408" s="182" t="s">
        <v>4162</v>
      </c>
      <c r="L408" s="571" t="s">
        <v>4163</v>
      </c>
      <c r="N408" s="849"/>
      <c r="O408" s="182"/>
      <c r="P408" s="519">
        <v>21</v>
      </c>
      <c r="Q408" s="539">
        <v>100</v>
      </c>
      <c r="R408" s="540">
        <v>4200</v>
      </c>
      <c r="S408" s="338"/>
      <c r="T408" s="54"/>
      <c r="U408" s="54"/>
      <c r="V408" s="338">
        <v>0</v>
      </c>
      <c r="W408" s="338">
        <v>0</v>
      </c>
      <c r="X408" s="919">
        <v>0.72</v>
      </c>
      <c r="Y408" s="338">
        <v>0</v>
      </c>
      <c r="Z408" s="54"/>
      <c r="AA408" s="54"/>
      <c r="AB408" s="188" t="s">
        <v>4402</v>
      </c>
      <c r="AC408" s="13" t="s">
        <v>898</v>
      </c>
      <c r="AD408" s="811" t="s">
        <v>5691</v>
      </c>
      <c r="AE408" s="723">
        <v>43082</v>
      </c>
      <c r="AG408" s="419"/>
      <c r="AH408" s="927" t="s">
        <v>896</v>
      </c>
      <c r="AI408" s="63" t="s">
        <v>5763</v>
      </c>
      <c r="AJ408" s="63" t="str">
        <f t="shared" si="289"/>
        <v>NO</v>
      </c>
      <c r="AK408" s="64" t="str">
        <f>VLOOKUP(X408,aux!$G$1:$I$22,2,FALSE)</f>
        <v>zero point seven two</v>
      </c>
      <c r="AL408" s="64" t="str">
        <f>VLOOKUP(X408,aux!$G$1:$J$22,4,FALSE)</f>
        <v>null komma sieben zwei</v>
      </c>
      <c r="AM408" s="214">
        <f t="shared" si="263"/>
        <v>72</v>
      </c>
      <c r="AN408" s="214" t="str">
        <f>IF(INT(AM408)=AM408,EnglishNumber(AM408), _xlfn.CONCAT(EnglishNumber(INT(AM408)), " point ", EnglishNumber(ROUND(INT((AM408 - INT(AM408)) * 10),  0)), " ", EnglishNumber(ROUND((AM408 - INT(AM408))*100 - (INT((AM408-INT(AM408))*10)*10), 0))))</f>
        <v>seventy-two</v>
      </c>
      <c r="AO408" s="214" t="str">
        <f>IF(INT(AM408)=AM408,FctZahl_In_Worten(AM408), _xlfn.CONCAT(FctZahl_In_Worten(INT(AM408)), " komma ", FctZahl_In_Worten(ROUND(INT((AM408 - INT(AM408)) * 10),  0)), " ", FctZahl_In_Worten(ROUND((AM408 - INT(AM408))*100 - (INT((AM408-INT(AM408))*10)*10), 0))))</f>
        <v>zweiundsiebzig</v>
      </c>
      <c r="AP408" s="64" t="str">
        <f>EnglishNumber(Q408)</f>
        <v>one hundred</v>
      </c>
      <c r="AQ408" s="64" t="str">
        <f>FctZahl_In_Worten(Q408)</f>
        <v>einhundert</v>
      </c>
      <c r="AR408" s="64" t="str">
        <f>FctZahl_In_Worten(R408)</f>
        <v>viertausendzweihundert</v>
      </c>
      <c r="AS408" s="64" t="str">
        <f>EnglishNumber(V408)</f>
        <v>zero</v>
      </c>
      <c r="AT408" s="64" t="str">
        <f>EnglishNumber(W408)</f>
        <v>zero</v>
      </c>
      <c r="AU408" s="64" t="str">
        <f t="shared" si="264"/>
        <v>For</v>
      </c>
      <c r="AV408" s="49" t="str">
        <f t="shared" si="284"/>
        <v>Richard Schmiederer, Komplementär</v>
      </c>
      <c r="AW408" s="65" t="str">
        <f t="shared" si="265"/>
        <v>DE_131549918_CPA_EN</v>
      </c>
      <c r="AX408" s="65" t="str">
        <f t="shared" si="266"/>
        <v>DE_131549918_DoT_EN</v>
      </c>
      <c r="AY408" s="65" t="str">
        <f t="shared" si="267"/>
        <v>DE_131549918_Dis_EN</v>
      </c>
      <c r="AZ408" s="65" t="str">
        <f t="shared" si="268"/>
        <v>DE_131549918_CPA_DE</v>
      </c>
      <c r="BA408" s="65" t="str">
        <f t="shared" si="269"/>
        <v>DE_131549918_DoT_DE</v>
      </c>
      <c r="BB408" s="65" t="str">
        <f t="shared" si="270"/>
        <v>DE_131549918_CPA_ES</v>
      </c>
      <c r="BC408" s="215" t="str">
        <f t="shared" si="271"/>
        <v>DE_131549918_DoT_ES</v>
      </c>
      <c r="BD408" s="65" t="str">
        <f t="shared" si="272"/>
        <v>Scheiffele-Schmiederer KG</v>
      </c>
      <c r="BE408" s="64" t="str">
        <f>VLOOKUP(C408,aux!$A$1:$B$260,2,FALSE)</f>
        <v>Germany</v>
      </c>
      <c r="BF408" s="64" t="str">
        <f>VLOOKUP(C408,aux!$A$1:$C$260,3,FALSE)</f>
        <v>Deutschland</v>
      </c>
      <c r="BG408" s="66" t="str">
        <f t="shared" si="273"/>
        <v>represented by  Richard Schmiederer, Komplementär</v>
      </c>
      <c r="BH408" s="66" t="str">
        <f t="shared" si="290"/>
        <v>representado por Richard Schmiederer, Komplementär</v>
      </c>
      <c r="BI408" s="119">
        <f t="shared" si="285"/>
        <v>1</v>
      </c>
      <c r="BJ408" s="119" t="str">
        <f t="shared" si="286"/>
        <v/>
      </c>
      <c r="BK408" s="119" t="str">
        <f t="shared" si="282"/>
        <v/>
      </c>
      <c r="BL408" s="66" t="str">
        <f t="shared" si="287"/>
        <v/>
      </c>
      <c r="BM408" s="66" t="str">
        <f t="shared" si="283"/>
        <v/>
      </c>
      <c r="BN408" s="66" t="str">
        <f t="shared" si="288"/>
        <v/>
      </c>
      <c r="BO408" s="66" t="str">
        <f t="shared" si="281"/>
        <v/>
      </c>
      <c r="BP408" s="216" t="str">
        <f>VLOOKUP(X408,aux!$G$1:$I$22,3,FALSE)</f>
        <v>cero coma siete dos</v>
      </c>
      <c r="BQ408" s="66" t="str">
        <f t="shared" si="291"/>
        <v>Por</v>
      </c>
      <c r="BR408" s="66" t="str">
        <f>VLOOKUP(C408,aux!$D$1:$E$307,2,FALSE)</f>
        <v>Alemania</v>
      </c>
      <c r="BS408" s="66" t="str">
        <f t="shared" si="292"/>
        <v>Ciento</v>
      </c>
      <c r="BT408" s="66" t="str">
        <f t="shared" si="293"/>
        <v>Cero</v>
      </c>
      <c r="BU408" s="66" t="str">
        <f t="shared" si="294"/>
        <v>Cero</v>
      </c>
      <c r="BV408" s="315"/>
      <c r="BW408" s="61"/>
      <c r="BX408" s="315"/>
      <c r="BY408" s="148"/>
      <c r="BZ408" s="315"/>
      <c r="CA408" s="1112"/>
      <c r="CB408" s="805">
        <v>43059</v>
      </c>
      <c r="CC408" s="805">
        <v>43067</v>
      </c>
      <c r="CD408" s="806"/>
      <c r="CE408" s="805">
        <v>43067</v>
      </c>
      <c r="CF408" s="806"/>
      <c r="CG408" s="805">
        <v>43076</v>
      </c>
      <c r="CH408" s="497"/>
      <c r="CI408" s="155"/>
      <c r="CJ408" s="54"/>
      <c r="CK408" s="54"/>
      <c r="CL408" s="102" t="str">
        <f t="shared" si="274"/>
        <v>Scheiffele-Schmiederer KG_ DE_131549918_DOT_DE_2sig</v>
      </c>
      <c r="CM408" s="102" t="str">
        <f t="shared" si="275"/>
        <v>Scheiffele-Schmiederer KG_DE_131549918_CPA_DE_2sig</v>
      </c>
      <c r="CN408" s="102" t="str">
        <f t="shared" si="276"/>
        <v>Scheiffele-Schmiederer KG_ DE_131549918_DOT_DE_2sig_stamped</v>
      </c>
      <c r="CO408" s="102" t="str">
        <f t="shared" si="277"/>
        <v>Scheiffele-Schmiederer KG_DE_131549918_DOT_DE_o</v>
      </c>
      <c r="CP408" s="102" t="str">
        <f t="shared" si="278"/>
        <v>Scheiffele-Schmiederer KG_DE_131549918_DOT_DE_o_stamped</v>
      </c>
      <c r="CQ408" s="102" t="str">
        <f t="shared" si="279"/>
        <v>Scheiffele-Schmiederer KG_DE_131549918_powers</v>
      </c>
      <c r="CR408" s="54"/>
      <c r="CS408" s="54"/>
      <c r="CT408" s="54"/>
      <c r="CU408" s="148">
        <f t="shared" si="262"/>
        <v>0</v>
      </c>
      <c r="CV408" s="54"/>
      <c r="CW408" s="54"/>
      <c r="CX408" s="124"/>
      <c r="CY408" s="160"/>
      <c r="CZ408" s="160"/>
      <c r="DA408" s="321"/>
      <c r="DB408" s="321"/>
      <c r="DC408" s="160"/>
      <c r="DD408" s="160"/>
      <c r="DE408" s="321"/>
      <c r="DF408" s="321"/>
      <c r="DG408" s="54"/>
      <c r="DH408" s="54"/>
      <c r="DI408" s="54"/>
      <c r="DJ408" s="321"/>
      <c r="DK408" s="321"/>
      <c r="DL408" s="54"/>
      <c r="DM408" s="321"/>
      <c r="DN408" s="160"/>
      <c r="DO408" s="321"/>
      <c r="DP408" s="963"/>
      <c r="DQ408" s="902"/>
      <c r="DR408" s="503"/>
      <c r="DS408" s="521"/>
      <c r="DT408" s="88"/>
      <c r="DU408" s="168"/>
      <c r="DV408" s="168"/>
      <c r="DW408" s="168"/>
      <c r="DX408" s="168"/>
      <c r="DY408" s="168"/>
      <c r="DZ408" s="168"/>
      <c r="EA408" s="359" t="str">
        <f t="shared" si="261"/>
        <v>368</v>
      </c>
      <c r="EB408" s="359">
        <v>368</v>
      </c>
      <c r="EC408" s="88"/>
      <c r="ED408" s="88"/>
      <c r="EE408" s="88"/>
      <c r="EF408" s="186" t="s">
        <v>4264</v>
      </c>
      <c r="EG408" s="186" t="s">
        <v>4159</v>
      </c>
      <c r="EH408" s="186" t="s">
        <v>5272</v>
      </c>
      <c r="EI408" s="186" t="s">
        <v>5273</v>
      </c>
      <c r="EJ408" s="186">
        <v>2</v>
      </c>
      <c r="EK408" s="186">
        <v>0</v>
      </c>
      <c r="EL408" s="186" t="s">
        <v>5274</v>
      </c>
      <c r="EM408" s="173">
        <v>83324</v>
      </c>
      <c r="EN408" s="173">
        <v>0</v>
      </c>
      <c r="EO408" s="173">
        <v>0</v>
      </c>
      <c r="EP408" s="498" t="s">
        <v>5275</v>
      </c>
      <c r="EQ408" s="182" t="s">
        <v>1364</v>
      </c>
      <c r="ER408" s="182" t="s">
        <v>6113</v>
      </c>
      <c r="ES408" s="182"/>
      <c r="ET408" s="167"/>
      <c r="EU408" s="182" t="str">
        <f t="shared" si="280"/>
        <v>Scheiffele-Schmiederer KG, DE_131549918_sinv.pdf</v>
      </c>
    </row>
    <row r="409" spans="1:172" ht="102">
      <c r="A409" s="1010" t="s">
        <v>4267</v>
      </c>
      <c r="B409" s="696" t="s">
        <v>4911</v>
      </c>
      <c r="C409" s="338" t="s">
        <v>898</v>
      </c>
      <c r="D409" s="202" t="s">
        <v>4090</v>
      </c>
      <c r="E409" s="438" t="s">
        <v>4091</v>
      </c>
      <c r="F409" s="202" t="s">
        <v>4268</v>
      </c>
      <c r="G409" s="202"/>
      <c r="H409" s="202"/>
      <c r="I409" s="202" t="s">
        <v>4271</v>
      </c>
      <c r="J409" s="182" t="s">
        <v>4269</v>
      </c>
      <c r="K409" s="202" t="s">
        <v>4270</v>
      </c>
      <c r="L409" s="586" t="s">
        <v>4093</v>
      </c>
      <c r="M409" s="566"/>
      <c r="N409" s="844"/>
      <c r="O409" s="192"/>
      <c r="P409" s="547">
        <v>7</v>
      </c>
      <c r="Q409" s="539">
        <v>10</v>
      </c>
      <c r="R409" s="540">
        <v>0</v>
      </c>
      <c r="S409" s="221"/>
      <c r="T409" s="54"/>
      <c r="U409" s="54"/>
      <c r="V409" s="338">
        <v>0</v>
      </c>
      <c r="W409" s="338">
        <v>0</v>
      </c>
      <c r="X409" s="919">
        <v>0.72</v>
      </c>
      <c r="Y409" s="338">
        <v>0</v>
      </c>
      <c r="Z409" s="54"/>
      <c r="AA409" s="54"/>
      <c r="AB409" s="188" t="s">
        <v>4402</v>
      </c>
      <c r="AC409" s="13" t="s">
        <v>898</v>
      </c>
      <c r="AD409" s="811" t="s">
        <v>5691</v>
      </c>
      <c r="AE409" s="723">
        <v>43082</v>
      </c>
      <c r="AG409" s="419"/>
      <c r="AH409" s="927" t="s">
        <v>896</v>
      </c>
      <c r="AI409" s="63" t="s">
        <v>5763</v>
      </c>
      <c r="AJ409" s="63" t="str">
        <f t="shared" si="289"/>
        <v>NO</v>
      </c>
      <c r="AK409" s="64" t="str">
        <f>VLOOKUP(X409,aux!$G$1:$I$22,2,FALSE)</f>
        <v>zero point seven two</v>
      </c>
      <c r="AL409" s="64" t="str">
        <f>VLOOKUP(X409,aux!$G$1:$J$22,4,FALSE)</f>
        <v>null komma sieben zwei</v>
      </c>
      <c r="AM409" s="214">
        <f t="shared" si="263"/>
        <v>72</v>
      </c>
      <c r="AN409" s="214" t="str">
        <f>IF(INT(AM409)=AM409,EnglishNumber(AM409), _xlfn.CONCAT(EnglishNumber(INT(AM409)), " point ", EnglishNumber(ROUND(INT((AM409 - INT(AM409)) * 10),  0)), " ", EnglishNumber(ROUND((AM409 - INT(AM409))*100 - (INT((AM409-INT(AM409))*10)*10), 0))))</f>
        <v>seventy-two</v>
      </c>
      <c r="AO409" s="214" t="str">
        <f>IF(INT(AM409)=AM409,FctZahl_In_Worten(AM409), _xlfn.CONCAT(FctZahl_In_Worten(INT(AM409)), " komma ", FctZahl_In_Worten(ROUND(INT((AM409 - INT(AM409)) * 10),  0)), " ", FctZahl_In_Worten(ROUND((AM409 - INT(AM409))*100 - (INT((AM409-INT(AM409))*10)*10), 0))))</f>
        <v>zweiundsiebzig</v>
      </c>
      <c r="AP409" s="64" t="str">
        <f>EnglishNumber(Q409)</f>
        <v>ten</v>
      </c>
      <c r="AQ409" s="64" t="str">
        <f>FctZahl_In_Worten(Q409)</f>
        <v>zehn</v>
      </c>
      <c r="AR409" s="64" t="str">
        <f>FctZahl_In_Worten(R409)</f>
        <v>null</v>
      </c>
      <c r="AS409" s="64" t="str">
        <f>EnglishNumber(V409)</f>
        <v>zero</v>
      </c>
      <c r="AT409" s="64" t="str">
        <f>EnglishNumber(W409)</f>
        <v>zero</v>
      </c>
      <c r="AU409" s="64" t="str">
        <f t="shared" si="264"/>
        <v>For</v>
      </c>
      <c r="AV409" s="49" t="str">
        <f t="shared" si="284"/>
        <v>Jochen Scherf, Geschäftsführer der Komplementärin, der Scherf Verwaltung GmbH</v>
      </c>
      <c r="AW409" s="65" t="str">
        <f t="shared" si="265"/>
        <v>DE_252630456_CPA_EN</v>
      </c>
      <c r="AX409" s="65" t="str">
        <f t="shared" si="266"/>
        <v>DE_252630456_DoT_EN</v>
      </c>
      <c r="AY409" s="65" t="str">
        <f t="shared" si="267"/>
        <v>DE_252630456_Dis_EN</v>
      </c>
      <c r="AZ409" s="65" t="str">
        <f t="shared" si="268"/>
        <v>DE_252630456_CPA_DE</v>
      </c>
      <c r="BA409" s="65" t="str">
        <f t="shared" si="269"/>
        <v>DE_252630456_DoT_DE</v>
      </c>
      <c r="BB409" s="65" t="str">
        <f t="shared" si="270"/>
        <v>DE_252630456_CPA_ES</v>
      </c>
      <c r="BC409" s="215" t="str">
        <f t="shared" si="271"/>
        <v>DE_252630456_DoT_ES</v>
      </c>
      <c r="BD409" s="65" t="str">
        <f t="shared" si="272"/>
        <v xml:space="preserve">Scherf Anlagenverwaltungsgesellschaft mbh &amp; Co KG </v>
      </c>
      <c r="BE409" s="64" t="str">
        <f>VLOOKUP(C409,aux!$A$1:$B$260,2,FALSE)</f>
        <v>Germany</v>
      </c>
      <c r="BF409" s="64" t="str">
        <f>VLOOKUP(C409,aux!$A$1:$C$260,3,FALSE)</f>
        <v>Deutschland</v>
      </c>
      <c r="BG409" s="66" t="str">
        <f t="shared" si="273"/>
        <v>represented by  Jochen Scherf, Geschäftsführer der Komplementärin, der Scherf Verwaltung GmbH</v>
      </c>
      <c r="BH409" s="66" t="str">
        <f t="shared" si="290"/>
        <v>representado por Jochen Scherf, Geschäftsführer der Komplementärin, der Scherf Verwaltung GmbH</v>
      </c>
      <c r="BI409" s="119">
        <f t="shared" si="285"/>
        <v>1</v>
      </c>
      <c r="BJ409" s="119" t="str">
        <f t="shared" si="286"/>
        <v/>
      </c>
      <c r="BK409" s="119" t="str">
        <f t="shared" si="282"/>
        <v>and its</v>
      </c>
      <c r="BL409" s="66" t="str">
        <f t="shared" si="287"/>
        <v/>
      </c>
      <c r="BM409" s="66" t="str">
        <f t="shared" si="283"/>
        <v>und</v>
      </c>
      <c r="BN409" s="66" t="str">
        <f t="shared" si="288"/>
        <v/>
      </c>
      <c r="BO409" s="66" t="str">
        <f t="shared" si="281"/>
        <v>y su</v>
      </c>
      <c r="BP409" s="216" t="str">
        <f>VLOOKUP(X409,aux!$G$1:$I$22,3,FALSE)</f>
        <v>cero coma siete dos</v>
      </c>
      <c r="BQ409" s="66" t="str">
        <f t="shared" si="291"/>
        <v>Por</v>
      </c>
      <c r="BR409" s="66" t="str">
        <f>VLOOKUP(C409,aux!$D$1:$E$307,2,FALSE)</f>
        <v>Alemania</v>
      </c>
      <c r="BS409" s="66" t="str">
        <f t="shared" si="292"/>
        <v>Diez</v>
      </c>
      <c r="BT409" s="66" t="str">
        <f t="shared" si="293"/>
        <v>Cero</v>
      </c>
      <c r="BU409" s="66" t="str">
        <f t="shared" si="294"/>
        <v>Cero</v>
      </c>
      <c r="BV409" s="315"/>
      <c r="BW409" s="61"/>
      <c r="BX409" s="315"/>
      <c r="BY409" s="148"/>
      <c r="BZ409" s="315"/>
      <c r="CA409" s="1112"/>
      <c r="CB409" s="805">
        <v>43059</v>
      </c>
      <c r="CC409" s="805">
        <v>43063</v>
      </c>
      <c r="CD409" s="806"/>
      <c r="CE409" s="805">
        <v>43063</v>
      </c>
      <c r="CF409" s="806"/>
      <c r="CG409" s="805">
        <v>43076</v>
      </c>
      <c r="CH409" s="497"/>
      <c r="CI409" s="155"/>
      <c r="CJ409" s="54"/>
      <c r="CK409" s="54"/>
      <c r="CL409" s="102" t="str">
        <f t="shared" si="274"/>
        <v>Scherf Anlagenverwaltungsgesellschaft mbh &amp; Co KG _ DE_252630456_DOT_DE_2sig</v>
      </c>
      <c r="CM409" s="102" t="str">
        <f t="shared" si="275"/>
        <v>Scherf Anlagenverwaltungsgesellschaft mbh &amp; Co KG _DE_252630456_CPA_DE_2sig</v>
      </c>
      <c r="CN409" s="102" t="str">
        <f t="shared" si="276"/>
        <v>Scherf Anlagenverwaltungsgesellschaft mbh &amp; Co KG _ DE_252630456_DOT_DE_2sig_stamped</v>
      </c>
      <c r="CO409" s="102" t="str">
        <f t="shared" si="277"/>
        <v>Scherf Anlagenverwaltungsgesellschaft mbh &amp; Co KG _DE_252630456_DOT_DE_o</v>
      </c>
      <c r="CP409" s="102" t="str">
        <f t="shared" si="278"/>
        <v>Scherf Anlagenverwaltungsgesellschaft mbh &amp; Co KG _DE_252630456_DOT_DE_o_stamped</v>
      </c>
      <c r="CQ409" s="102" t="str">
        <f t="shared" si="279"/>
        <v>Scherf Anlagenverwaltungsgesellschaft mbh &amp; Co KG_DE_252630456_powers</v>
      </c>
      <c r="CR409" s="54"/>
      <c r="CS409" s="54"/>
      <c r="CT409" s="54"/>
      <c r="CU409" s="148">
        <f t="shared" si="262"/>
        <v>0</v>
      </c>
      <c r="CV409" s="54"/>
      <c r="CW409" s="54"/>
      <c r="CX409" s="124"/>
      <c r="CY409" s="160"/>
      <c r="CZ409" s="160"/>
      <c r="DA409" s="321"/>
      <c r="DB409" s="321"/>
      <c r="DC409" s="160"/>
      <c r="DD409" s="160"/>
      <c r="DE409" s="321"/>
      <c r="DF409" s="321"/>
      <c r="DG409" s="54"/>
      <c r="DH409" s="54"/>
      <c r="DI409" s="54"/>
      <c r="DJ409" s="321"/>
      <c r="DK409" s="321"/>
      <c r="DL409" s="54"/>
      <c r="DM409" s="321"/>
      <c r="DN409" s="160"/>
      <c r="DO409" s="321"/>
      <c r="DP409" s="963"/>
      <c r="DQ409" s="902"/>
      <c r="DR409" s="503"/>
      <c r="DS409" s="521"/>
      <c r="DT409" s="88"/>
      <c r="DU409" s="168"/>
      <c r="DV409" s="168"/>
      <c r="DW409" s="168"/>
      <c r="DX409" s="168"/>
      <c r="DY409" s="168"/>
      <c r="DZ409" s="168"/>
      <c r="EA409" s="359" t="str">
        <f t="shared" si="261"/>
        <v>369</v>
      </c>
      <c r="EB409" s="359">
        <v>369</v>
      </c>
      <c r="EC409" s="88"/>
      <c r="ED409" s="88"/>
      <c r="EE409" s="88"/>
      <c r="EF409" s="186"/>
      <c r="EG409" s="186" t="s">
        <v>5276</v>
      </c>
      <c r="EH409" s="186" t="s">
        <v>5214</v>
      </c>
      <c r="EI409" s="186" t="s">
        <v>5215</v>
      </c>
      <c r="EJ409" s="186" t="s">
        <v>5216</v>
      </c>
      <c r="EK409" s="186">
        <v>0</v>
      </c>
      <c r="EL409" s="186" t="s">
        <v>5217</v>
      </c>
      <c r="EM409" s="173">
        <v>52152</v>
      </c>
      <c r="EN409" s="173">
        <v>0</v>
      </c>
      <c r="EO409" s="173">
        <v>0</v>
      </c>
      <c r="EP409" s="950" t="s">
        <v>4270</v>
      </c>
      <c r="EQ409" s="258" t="s">
        <v>6095</v>
      </c>
      <c r="ER409" s="258" t="s">
        <v>6114</v>
      </c>
      <c r="ES409" s="415"/>
      <c r="ET409" s="108"/>
      <c r="EU409" s="182" t="str">
        <f t="shared" si="280"/>
        <v>Scherf Anlagenverwaltungsgesellschaft mbh &amp; Co. KG, DE_252630456_sinv.pdf</v>
      </c>
    </row>
    <row r="410" spans="1:172" ht="72">
      <c r="A410" s="1010" t="s">
        <v>3732</v>
      </c>
      <c r="B410" s="694" t="s">
        <v>4846</v>
      </c>
      <c r="C410" s="423" t="s">
        <v>898</v>
      </c>
      <c r="D410" s="201" t="s">
        <v>3758</v>
      </c>
      <c r="E410" s="190" t="s">
        <v>3783</v>
      </c>
      <c r="F410" s="182" t="s">
        <v>6213</v>
      </c>
      <c r="G410" s="193"/>
      <c r="H410" s="193"/>
      <c r="I410" s="258"/>
      <c r="J410" s="190" t="s">
        <v>3890</v>
      </c>
      <c r="K410" s="190" t="s">
        <v>3815</v>
      </c>
      <c r="L410" s="571" t="s">
        <v>3845</v>
      </c>
      <c r="M410" s="201"/>
      <c r="N410" s="847"/>
      <c r="O410" s="190"/>
      <c r="P410" s="518">
        <v>53</v>
      </c>
      <c r="Q410" s="539">
        <v>300</v>
      </c>
      <c r="R410" s="540">
        <v>5000</v>
      </c>
      <c r="S410" s="341"/>
      <c r="T410" s="54"/>
      <c r="U410" s="54"/>
      <c r="V410" s="338">
        <v>0</v>
      </c>
      <c r="W410" s="338">
        <v>0</v>
      </c>
      <c r="X410" s="919">
        <v>0.72</v>
      </c>
      <c r="Y410" s="425">
        <v>2.5</v>
      </c>
      <c r="Z410" s="54"/>
      <c r="AA410" s="54"/>
      <c r="AB410" s="188" t="s">
        <v>4402</v>
      </c>
      <c r="AC410" s="13" t="s">
        <v>898</v>
      </c>
      <c r="AD410" s="811" t="s">
        <v>5691</v>
      </c>
      <c r="AE410" s="723">
        <v>43082</v>
      </c>
      <c r="AF410" s="461" t="s">
        <v>6194</v>
      </c>
      <c r="AG410" s="419"/>
      <c r="AH410" s="927" t="s">
        <v>896</v>
      </c>
      <c r="AI410" s="63" t="s">
        <v>5763</v>
      </c>
      <c r="AJ410" s="63" t="str">
        <f t="shared" si="289"/>
        <v>NO</v>
      </c>
      <c r="AK410" s="64" t="str">
        <f>VLOOKUP(X410,aux!$G$1:$I$22,2,FALSE)</f>
        <v>zero point seven two</v>
      </c>
      <c r="AL410" s="64" t="str">
        <f>VLOOKUP(X410,aux!$G$1:$J$22,4,FALSE)</f>
        <v>null komma sieben zwei</v>
      </c>
      <c r="AM410" s="214">
        <f t="shared" si="263"/>
        <v>72</v>
      </c>
      <c r="AN410" s="214" t="str">
        <f>IF(INT(AM410)=AM410,EnglishNumber(AM410), _xlfn.CONCAT(EnglishNumber(INT(AM410)), " point ", EnglishNumber(ROUND(INT((AM410 - INT(AM410)) * 10),  0)), " ", EnglishNumber(ROUND((AM410 - INT(AM410))*100 - (INT((AM410-INT(AM410))*10)*10), 0))))</f>
        <v>seventy-two</v>
      </c>
      <c r="AO410" s="214" t="str">
        <f>IF(INT(AM410)=AM410,FctZahl_In_Worten(AM410), _xlfn.CONCAT(FctZahl_In_Worten(INT(AM410)), " komma ", FctZahl_In_Worten(ROUND(INT((AM410 - INT(AM410)) * 10),  0)), " ", FctZahl_In_Worten(ROUND((AM410 - INT(AM410))*100 - (INT((AM410-INT(AM410))*10)*10), 0))))</f>
        <v>zweiundsiebzig</v>
      </c>
      <c r="AP410" s="64" t="str">
        <f>EnglishNumber(Q410)</f>
        <v>three hundred</v>
      </c>
      <c r="AQ410" s="64" t="str">
        <f>FctZahl_In_Worten(Q410)</f>
        <v>dreihundert</v>
      </c>
      <c r="AR410" s="64" t="str">
        <f>FctZahl_In_Worten(R410)</f>
        <v>fünftausend</v>
      </c>
      <c r="AS410" s="64" t="str">
        <f>EnglishNumber(V410)</f>
        <v>zero</v>
      </c>
      <c r="AT410" s="64" t="str">
        <f>EnglishNumber(W410)</f>
        <v>zero</v>
      </c>
      <c r="AU410" s="64" t="str">
        <f t="shared" si="264"/>
        <v>For</v>
      </c>
      <c r="AV410" s="49" t="str">
        <f t="shared" si="284"/>
        <v>Bernd Hecker, Geschäftsführer der Komplentärin, die Rieper Verwaltungsgesellschaft mbH</v>
      </c>
      <c r="AW410" s="65" t="str">
        <f t="shared" si="265"/>
        <v>DE_112652326_CPA_EN</v>
      </c>
      <c r="AX410" s="65" t="str">
        <f t="shared" si="266"/>
        <v>DE_112652326_DoT_EN</v>
      </c>
      <c r="AY410" s="65" t="str">
        <f t="shared" si="267"/>
        <v>DE_112652326_Dis_EN</v>
      </c>
      <c r="AZ410" s="65" t="str">
        <f t="shared" si="268"/>
        <v>DE_112652326_CPA_DE</v>
      </c>
      <c r="BA410" s="65" t="str">
        <f t="shared" si="269"/>
        <v>DE_112652326_DoT_DE</v>
      </c>
      <c r="BB410" s="65" t="str">
        <f t="shared" si="270"/>
        <v>DE_112652326_CPA_ES</v>
      </c>
      <c r="BC410" s="215" t="str">
        <f t="shared" si="271"/>
        <v>DE_112652326_DoT_ES</v>
      </c>
      <c r="BD410" s="65" t="str">
        <f t="shared" si="272"/>
        <v>Schwabfrucht GmbH &amp; Co KG</v>
      </c>
      <c r="BE410" s="64" t="str">
        <f>VLOOKUP(C410,aux!$A$1:$B$260,2,FALSE)</f>
        <v>Germany</v>
      </c>
      <c r="BF410" s="64" t="str">
        <f>VLOOKUP(C410,aux!$A$1:$C$260,3,FALSE)</f>
        <v>Deutschland</v>
      </c>
      <c r="BG410" s="66" t="str">
        <f t="shared" si="273"/>
        <v>represented by  Bernd Hecker, Geschäftsführer der Komplentärin, die Rieper Verwaltungsgesellschaft mbH</v>
      </c>
      <c r="BH410" s="66" t="str">
        <f t="shared" si="290"/>
        <v>representado por Bernd Hecker, Geschäftsführer der Komplentärin, die Rieper Verwaltungsgesellschaft mbH</v>
      </c>
      <c r="BI410" s="119">
        <f t="shared" si="285"/>
        <v>1</v>
      </c>
      <c r="BJ410" s="119" t="str">
        <f t="shared" si="286"/>
        <v/>
      </c>
      <c r="BK410" s="119" t="str">
        <f t="shared" si="282"/>
        <v/>
      </c>
      <c r="BL410" s="66" t="str">
        <f t="shared" si="287"/>
        <v/>
      </c>
      <c r="BM410" s="66" t="str">
        <f t="shared" si="283"/>
        <v/>
      </c>
      <c r="BN410" s="66" t="str">
        <f t="shared" si="288"/>
        <v/>
      </c>
      <c r="BO410" s="66" t="str">
        <f t="shared" si="281"/>
        <v/>
      </c>
      <c r="BP410" s="216" t="str">
        <f>VLOOKUP(X410,aux!$G$1:$I$22,3,FALSE)</f>
        <v>cero coma siete dos</v>
      </c>
      <c r="BQ410" s="66" t="str">
        <f t="shared" si="291"/>
        <v>Por</v>
      </c>
      <c r="BR410" s="66" t="str">
        <f>VLOOKUP(C410,aux!$D$1:$E$307,2,FALSE)</f>
        <v>Alemania</v>
      </c>
      <c r="BS410" s="66" t="str">
        <f t="shared" si="292"/>
        <v>Trescientos</v>
      </c>
      <c r="BT410" s="66" t="str">
        <f t="shared" si="293"/>
        <v>Cero</v>
      </c>
      <c r="BU410" s="66" t="str">
        <f t="shared" si="294"/>
        <v>Cero</v>
      </c>
      <c r="BV410" s="315"/>
      <c r="BW410" s="61"/>
      <c r="BX410" s="315"/>
      <c r="BY410" s="148"/>
      <c r="BZ410" s="315"/>
      <c r="CA410" s="1112"/>
      <c r="CB410" s="805">
        <v>43059</v>
      </c>
      <c r="CC410" s="805">
        <v>43069</v>
      </c>
      <c r="CD410" s="434"/>
      <c r="CE410" s="805">
        <v>43069</v>
      </c>
      <c r="CF410" s="434"/>
      <c r="CG410" s="805">
        <v>43076</v>
      </c>
      <c r="CH410" s="497"/>
      <c r="CI410" s="155"/>
      <c r="CJ410" s="54"/>
      <c r="CK410" s="54"/>
      <c r="CL410" s="102" t="str">
        <f t="shared" si="274"/>
        <v>Schwabfrucht GmbH &amp; Co KG_ DE_112652326_DOT_DE_2sig</v>
      </c>
      <c r="CM410" s="102" t="str">
        <f t="shared" si="275"/>
        <v>Schwabfrucht GmbH &amp; Co KG_DE_112652326_CPA_DE_2sig</v>
      </c>
      <c r="CN410" s="102" t="str">
        <f t="shared" si="276"/>
        <v>Schwabfrucht GmbH &amp; Co KG_ DE_112652326_DOT_DE_2sig_stamped</v>
      </c>
      <c r="CO410" s="102" t="str">
        <f t="shared" si="277"/>
        <v>Schwabfrucht GmbH &amp; Co KG_DE_112652326_DOT_DE_o</v>
      </c>
      <c r="CP410" s="102" t="str">
        <f t="shared" si="278"/>
        <v>Schwabfrucht GmbH &amp; Co KG_DE_112652326_DOT_DE_o_stamped</v>
      </c>
      <c r="CQ410" s="102" t="str">
        <f t="shared" si="279"/>
        <v>Schwabfrucht GmbH &amp; Co KG_DE_112652326_powers</v>
      </c>
      <c r="CR410" s="54"/>
      <c r="CS410" s="54"/>
      <c r="CT410" s="54"/>
      <c r="CU410" s="148">
        <f t="shared" si="262"/>
        <v>0</v>
      </c>
      <c r="CV410" s="54"/>
      <c r="CW410" s="54"/>
      <c r="CX410" s="124"/>
      <c r="CY410" s="160"/>
      <c r="CZ410" s="160"/>
      <c r="DA410" s="321"/>
      <c r="DB410" s="321"/>
      <c r="DC410" s="160"/>
      <c r="DD410" s="160"/>
      <c r="DE410" s="321"/>
      <c r="DF410" s="321"/>
      <c r="DG410" s="54"/>
      <c r="DH410" s="54"/>
      <c r="DI410" s="54"/>
      <c r="DJ410" s="321"/>
      <c r="DK410" s="321"/>
      <c r="DL410" s="54"/>
      <c r="DM410" s="321"/>
      <c r="DN410" s="160"/>
      <c r="DO410" s="321"/>
      <c r="DP410" s="963"/>
      <c r="DQ410" s="902"/>
      <c r="DR410" s="503"/>
      <c r="DS410" s="521"/>
      <c r="DT410" s="88"/>
      <c r="DU410" s="168"/>
      <c r="DV410" s="168"/>
      <c r="DW410" s="225" t="s">
        <v>3790</v>
      </c>
      <c r="DX410" s="168"/>
      <c r="DY410" s="168"/>
      <c r="DZ410" s="168"/>
      <c r="EA410" s="359" t="str">
        <f t="shared" si="261"/>
        <v>370</v>
      </c>
      <c r="EB410" s="359">
        <v>370</v>
      </c>
      <c r="EC410" s="88"/>
      <c r="ED410" s="88"/>
      <c r="EE410" s="88"/>
      <c r="EF410" s="186" t="s">
        <v>3849</v>
      </c>
      <c r="EG410" s="186" t="s">
        <v>3732</v>
      </c>
      <c r="EH410" s="186" t="s">
        <v>5278</v>
      </c>
      <c r="EI410" s="186" t="s">
        <v>5279</v>
      </c>
      <c r="EJ410" s="186" t="s">
        <v>4975</v>
      </c>
      <c r="EK410" s="186">
        <v>0</v>
      </c>
      <c r="EL410" s="186" t="s">
        <v>5280</v>
      </c>
      <c r="EM410" s="173">
        <v>35418</v>
      </c>
      <c r="EN410" s="173">
        <v>0</v>
      </c>
      <c r="EO410" s="173">
        <v>0</v>
      </c>
      <c r="EP410" s="498" t="s">
        <v>3815</v>
      </c>
      <c r="EQ410" s="258" t="s">
        <v>6095</v>
      </c>
      <c r="ER410" s="258" t="s">
        <v>6114</v>
      </c>
      <c r="ES410" s="201"/>
      <c r="ET410" s="108"/>
      <c r="EU410" s="182" t="str">
        <f t="shared" si="280"/>
        <v>Schwabfrucht GmbH &amp; Co. KG, DE_112652326_sinv.pdf</v>
      </c>
    </row>
    <row r="411" spans="1:172" ht="76.5">
      <c r="A411" s="1000" t="s">
        <v>3205</v>
      </c>
      <c r="B411" s="696" t="s">
        <v>4590</v>
      </c>
      <c r="C411" s="338" t="s">
        <v>1179</v>
      </c>
      <c r="D411" s="186" t="s">
        <v>3206</v>
      </c>
      <c r="E411" s="186" t="s">
        <v>3197</v>
      </c>
      <c r="F411" s="186" t="s">
        <v>3207</v>
      </c>
      <c r="G411" s="186" t="s">
        <v>3208</v>
      </c>
      <c r="H411" s="186" t="s">
        <v>3198</v>
      </c>
      <c r="I411" s="383" t="s">
        <v>3199</v>
      </c>
      <c r="J411" s="383" t="s">
        <v>3353</v>
      </c>
      <c r="K411" s="191" t="s">
        <v>3200</v>
      </c>
      <c r="L411" s="571" t="s">
        <v>3201</v>
      </c>
      <c r="M411" s="199"/>
      <c r="N411" s="846" t="s">
        <v>3202</v>
      </c>
      <c r="O411" s="384" t="s">
        <v>3203</v>
      </c>
      <c r="P411" s="519">
        <v>30</v>
      </c>
      <c r="Q411" s="539">
        <v>100</v>
      </c>
      <c r="R411" s="540">
        <v>0</v>
      </c>
      <c r="S411" s="338"/>
      <c r="T411" s="100"/>
      <c r="U411" s="100"/>
      <c r="V411" s="425">
        <v>0</v>
      </c>
      <c r="W411" s="425">
        <v>0</v>
      </c>
      <c r="X411" s="919">
        <v>0.7</v>
      </c>
      <c r="Y411" s="425">
        <v>0</v>
      </c>
      <c r="Z411" s="101"/>
      <c r="AA411" s="101"/>
      <c r="AB411" s="188" t="s">
        <v>4403</v>
      </c>
      <c r="AC411" s="13" t="s">
        <v>7377</v>
      </c>
      <c r="AD411" s="812" t="s">
        <v>40</v>
      </c>
      <c r="AE411" s="723">
        <v>43082</v>
      </c>
      <c r="AF411" s="182" t="s">
        <v>4405</v>
      </c>
      <c r="AG411" s="419"/>
      <c r="AH411" s="927" t="s">
        <v>896</v>
      </c>
      <c r="AI411" s="63" t="s">
        <v>5762</v>
      </c>
      <c r="AJ411" s="63" t="str">
        <f t="shared" si="289"/>
        <v>NO</v>
      </c>
      <c r="AK411" s="64" t="str">
        <f>VLOOKUP(X411,aux!$G$1:$I$22,2,FALSE)</f>
        <v>zero point seven</v>
      </c>
      <c r="AL411" s="64" t="str">
        <f>VLOOKUP(X411,aux!$G$1:$J$22,4,FALSE)</f>
        <v>null komma sieben</v>
      </c>
      <c r="AM411" s="214">
        <f t="shared" si="263"/>
        <v>70</v>
      </c>
      <c r="AN411" s="214" t="str">
        <f>IF(INT(AM411)=AM411,EnglishNumber(AM411), _xlfn.CONCAT(EnglishNumber(INT(AM411)), " point ", EnglishNumber(ROUND(INT((AM411 - INT(AM411)) * 10),  0)), " ", EnglishNumber(ROUND((AM411 - INT(AM411))*100 - (INT((AM411-INT(AM411))*10)*10), 0))))</f>
        <v>seventy</v>
      </c>
      <c r="AO411" s="214" t="str">
        <f>IF(INT(AM411)=AM411,FctZahl_In_Worten(AM411), _xlfn.CONCAT(FctZahl_In_Worten(INT(AM411)), " komma ", FctZahl_In_Worten(ROUND(INT((AM411 - INT(AM411)) * 10),  0)), " ", FctZahl_In_Worten(ROUND((AM411 - INT(AM411))*100 - (INT((AM411-INT(AM411))*10)*10), 0))))</f>
        <v>siebzig</v>
      </c>
      <c r="AP411" s="64" t="str">
        <f>EnglishNumber(Q411)</f>
        <v>one hundred</v>
      </c>
      <c r="AQ411" s="64" t="str">
        <f>FctZahl_In_Worten(Q411)</f>
        <v>einhundert</v>
      </c>
      <c r="AR411" s="64" t="str">
        <f>FctZahl_In_Worten(R411)</f>
        <v>null</v>
      </c>
      <c r="AS411" s="64" t="str">
        <f>EnglishNumber(V411)</f>
        <v>zero</v>
      </c>
      <c r="AT411" s="64" t="str">
        <f>EnglishNumber(W411)</f>
        <v>zero</v>
      </c>
      <c r="AU411" s="64" t="str">
        <f t="shared" si="264"/>
        <v>For</v>
      </c>
      <c r="AV411" s="49" t="str">
        <f t="shared" si="284"/>
        <v>Thorkil Andersen, Formand/Chairman and Allan Larsen, Adm.direktør/CEO</v>
      </c>
      <c r="AW411" s="65" t="str">
        <f t="shared" si="265"/>
        <v>DK_26076978_CPA_EN</v>
      </c>
      <c r="AX411" s="65" t="str">
        <f t="shared" si="266"/>
        <v>DK_26076978_DoT_EN</v>
      </c>
      <c r="AY411" s="65" t="str">
        <f t="shared" si="267"/>
        <v>DK_26076978_Dis_EN</v>
      </c>
      <c r="AZ411" s="65" t="str">
        <f t="shared" si="268"/>
        <v>DK_26076978_CPA_DE</v>
      </c>
      <c r="BA411" s="65" t="str">
        <f t="shared" si="269"/>
        <v>DK_26076978_DoT_DE</v>
      </c>
      <c r="BB411" s="65" t="str">
        <f t="shared" si="270"/>
        <v>DK_26076978_CPA_ES</v>
      </c>
      <c r="BC411" s="215" t="str">
        <f t="shared" si="271"/>
        <v>DK_26076978_DoT_ES</v>
      </c>
      <c r="BD411" s="65" t="str">
        <f t="shared" si="272"/>
        <v>Skanol A/S</v>
      </c>
      <c r="BE411" s="64" t="str">
        <f>VLOOKUP(C411,aux!$A$1:$B$260,2,FALSE)</f>
        <v>Denmark</v>
      </c>
      <c r="BF411" s="64">
        <f>VLOOKUP(C411,aux!$A$1:$C$260,3,FALSE)</f>
        <v>0</v>
      </c>
      <c r="BG411" s="66" t="str">
        <f t="shared" si="273"/>
        <v>represented by  Thorkil Andersen, Formand/Chairman and Allan Larsen, Adm.direktør/CEO</v>
      </c>
      <c r="BH411" s="66" t="str">
        <f t="shared" si="290"/>
        <v>representado por Thorkil Andersen, Formand/Chairman and Allan Larsen, Adm.direktør/CEO</v>
      </c>
      <c r="BI411" s="119">
        <f t="shared" si="285"/>
        <v>2</v>
      </c>
      <c r="BJ411" s="119" t="str">
        <f t="shared" si="286"/>
        <v>and its</v>
      </c>
      <c r="BK411" s="119" t="str">
        <f t="shared" si="282"/>
        <v>and its</v>
      </c>
      <c r="BL411" s="66" t="str">
        <f t="shared" si="287"/>
        <v>und</v>
      </c>
      <c r="BM411" s="66" t="str">
        <f t="shared" si="283"/>
        <v>und</v>
      </c>
      <c r="BN411" s="66" t="str">
        <f t="shared" si="288"/>
        <v>y su</v>
      </c>
      <c r="BO411" s="66" t="str">
        <f t="shared" si="281"/>
        <v>y su</v>
      </c>
      <c r="BP411" s="216" t="str">
        <f>VLOOKUP(X411,aux!$G$1:$I$22,3,FALSE)</f>
        <v xml:space="preserve">cero coma siete </v>
      </c>
      <c r="BQ411" s="66" t="str">
        <f t="shared" si="291"/>
        <v>Por</v>
      </c>
      <c r="BR411" s="66" t="str">
        <f>VLOOKUP(C411,aux!$D$1:$E$307,2,FALSE)</f>
        <v>Dinamarca</v>
      </c>
      <c r="BS411" s="66" t="str">
        <f t="shared" si="292"/>
        <v>Ciento</v>
      </c>
      <c r="BT411" s="66" t="str">
        <f t="shared" si="293"/>
        <v>Cero</v>
      </c>
      <c r="BU411" s="66" t="str">
        <f t="shared" si="294"/>
        <v>Cero</v>
      </c>
      <c r="BV411" s="337" t="s">
        <v>2233</v>
      </c>
      <c r="BW411" s="42" t="s">
        <v>2233</v>
      </c>
      <c r="BX411" s="315">
        <v>43052</v>
      </c>
      <c r="BY411" s="148">
        <v>803762888292</v>
      </c>
      <c r="BZ411" s="315">
        <v>43053</v>
      </c>
      <c r="CA411" s="1115" t="s">
        <v>2233</v>
      </c>
      <c r="CB411" s="805">
        <v>43049</v>
      </c>
      <c r="CC411" s="599">
        <v>43062</v>
      </c>
      <c r="CD411" s="618" t="s">
        <v>2233</v>
      </c>
      <c r="CE411" s="599">
        <v>43063</v>
      </c>
      <c r="CF411" s="614" t="s">
        <v>2233</v>
      </c>
      <c r="CG411" s="342">
        <v>43076</v>
      </c>
      <c r="CH411" s="497"/>
      <c r="CI411" s="155"/>
      <c r="CJ411" s="54"/>
      <c r="CK411" s="54"/>
      <c r="CL411" s="102" t="str">
        <f t="shared" si="274"/>
        <v>Skanol A/S_ DK_26076978_DOT_EN_2sig</v>
      </c>
      <c r="CM411" s="102" t="str">
        <f t="shared" si="275"/>
        <v>Skanol A/S_DK_26076978_CPA_EN_2sig</v>
      </c>
      <c r="CN411" s="102" t="str">
        <f t="shared" si="276"/>
        <v>Skanol A/S_ DK_26076978_DOT_EN_2sig_stamped</v>
      </c>
      <c r="CO411" s="102" t="str">
        <f t="shared" si="277"/>
        <v>Skanol A/S_DK_26076978_DOT_EN_o</v>
      </c>
      <c r="CP411" s="102" t="str">
        <f t="shared" si="278"/>
        <v>Skanol A/S_DK_26076978_DOT_EN_o_stamped</v>
      </c>
      <c r="CQ411" s="102" t="str">
        <f t="shared" si="279"/>
        <v>Skanol A/S_DK_26076978_powers</v>
      </c>
      <c r="CR411" s="54"/>
      <c r="CS411" s="54"/>
      <c r="CT411" s="54"/>
      <c r="CU411" s="148">
        <f t="shared" si="262"/>
        <v>1</v>
      </c>
      <c r="CV411" s="54"/>
      <c r="CW411" s="54"/>
      <c r="CX411" s="152" t="s">
        <v>2233</v>
      </c>
      <c r="CY411" s="159" t="s">
        <v>2233</v>
      </c>
      <c r="CZ411" s="159" t="s">
        <v>2233</v>
      </c>
      <c r="DA411" s="322" t="s">
        <v>2233</v>
      </c>
      <c r="DB411" s="322" t="s">
        <v>2233</v>
      </c>
      <c r="DC411" s="159" t="s">
        <v>2233</v>
      </c>
      <c r="DD411" s="159" t="s">
        <v>2233</v>
      </c>
      <c r="DE411" s="322" t="s">
        <v>2233</v>
      </c>
      <c r="DF411" s="322" t="s">
        <v>2233</v>
      </c>
      <c r="DG411" s="120" t="s">
        <v>2233</v>
      </c>
      <c r="DH411" s="120" t="s">
        <v>2233</v>
      </c>
      <c r="DI411" s="120" t="s">
        <v>2233</v>
      </c>
      <c r="DJ411" s="322" t="s">
        <v>2233</v>
      </c>
      <c r="DK411" s="322"/>
      <c r="DL411" s="120" t="s">
        <v>2233</v>
      </c>
      <c r="DM411" s="322" t="s">
        <v>2233</v>
      </c>
      <c r="DN411" s="159" t="s">
        <v>2233</v>
      </c>
      <c r="DO411" s="322" t="s">
        <v>2233</v>
      </c>
      <c r="DP411" s="468" t="s">
        <v>2233</v>
      </c>
      <c r="DQ411" s="940" t="s">
        <v>6279</v>
      </c>
      <c r="DR411" s="342" t="s">
        <v>49</v>
      </c>
      <c r="DS411" s="521"/>
      <c r="DT411" s="88" t="s">
        <v>49</v>
      </c>
      <c r="DU411" s="168"/>
      <c r="DV411" s="168"/>
      <c r="DW411" s="168"/>
      <c r="DX411" s="168"/>
      <c r="DY411" s="168"/>
      <c r="DZ411" s="168"/>
      <c r="EA411" s="359" t="str">
        <f t="shared" si="261"/>
        <v>371</v>
      </c>
      <c r="EB411" s="359">
        <v>371</v>
      </c>
      <c r="EC411" s="88"/>
      <c r="ED411" s="88"/>
      <c r="EE411" s="88" t="e">
        <f>IF(CX410=#REF!,"gleich","ungleich")</f>
        <v>#REF!</v>
      </c>
      <c r="EF411" s="186"/>
      <c r="EG411" s="186"/>
      <c r="EH411" s="186"/>
      <c r="EI411" s="186"/>
      <c r="EJ411" s="186"/>
      <c r="EK411" s="186"/>
      <c r="EL411" s="186"/>
      <c r="EM411" s="173"/>
      <c r="EN411" s="186"/>
      <c r="EO411" s="186"/>
      <c r="EP411" s="445"/>
      <c r="EQ411" s="382" t="s">
        <v>6087</v>
      </c>
      <c r="ER411" s="382" t="s">
        <v>6116</v>
      </c>
      <c r="ES411" s="382"/>
      <c r="ET411" s="108"/>
      <c r="EU411" s="182" t="str">
        <f t="shared" si="280"/>
        <v>Skanol A/S, DK_26076978_sinv.pdf</v>
      </c>
    </row>
    <row r="412" spans="1:172" ht="99" customHeight="1">
      <c r="A412" s="1017" t="s">
        <v>4489</v>
      </c>
      <c r="B412" s="438" t="s">
        <v>5536</v>
      </c>
      <c r="C412" s="338" t="s">
        <v>898</v>
      </c>
      <c r="D412" s="202" t="s">
        <v>4498</v>
      </c>
      <c r="E412" s="438" t="s">
        <v>3951</v>
      </c>
      <c r="F412" s="202" t="s">
        <v>899</v>
      </c>
      <c r="G412" s="182"/>
      <c r="H412" s="182"/>
      <c r="I412" s="182"/>
      <c r="J412" s="182" t="s">
        <v>4501</v>
      </c>
      <c r="K412" s="182"/>
      <c r="L412" s="573" t="s">
        <v>3953</v>
      </c>
      <c r="N412" s="849"/>
      <c r="O412" s="182"/>
      <c r="P412" s="519">
        <v>0</v>
      </c>
      <c r="Q412" s="539">
        <v>0</v>
      </c>
      <c r="R412" s="540">
        <v>0</v>
      </c>
      <c r="S412" s="338"/>
      <c r="T412" s="168"/>
      <c r="U412" s="168"/>
      <c r="V412" s="338">
        <v>0</v>
      </c>
      <c r="W412" s="338">
        <v>0</v>
      </c>
      <c r="X412" s="919">
        <v>0.72</v>
      </c>
      <c r="Y412" s="338">
        <v>0</v>
      </c>
      <c r="Z412" s="168"/>
      <c r="AA412" s="168"/>
      <c r="AB412" s="186" t="s">
        <v>4502</v>
      </c>
      <c r="AC412" s="13" t="s">
        <v>898</v>
      </c>
      <c r="AD412" s="811" t="s">
        <v>5691</v>
      </c>
      <c r="AE412" s="723">
        <v>43082</v>
      </c>
      <c r="AF412" s="182" t="s">
        <v>6188</v>
      </c>
      <c r="AG412" s="297"/>
      <c r="AH412" s="927" t="s">
        <v>896</v>
      </c>
      <c r="AI412" s="63" t="s">
        <v>5763</v>
      </c>
      <c r="AJ412" s="63" t="str">
        <f t="shared" si="289"/>
        <v>NO</v>
      </c>
      <c r="AK412" s="64" t="str">
        <f>VLOOKUP(X412,aux!$G$1:$I$22,2,FALSE)</f>
        <v>zero point seven two</v>
      </c>
      <c r="AL412" s="64" t="str">
        <f>VLOOKUP(X412,aux!$G$1:$J$22,4,FALSE)</f>
        <v>null komma sieben zwei</v>
      </c>
      <c r="AM412" s="214">
        <f t="shared" si="263"/>
        <v>72</v>
      </c>
      <c r="AN412" s="214" t="str">
        <f>IF(INT(AM412)=AM412,EnglishNumber(AM412), _xlfn.CONCAT(EnglishNumber(INT(AM412)), " point ", EnglishNumber(ROUND(INT((AM412 - INT(AM412)) * 10),  0)), " ", EnglishNumber(ROUND((AM412 - INT(AM412))*100 - (INT((AM412-INT(AM412))*10)*10), 0))))</f>
        <v>seventy-two</v>
      </c>
      <c r="AO412" s="214" t="str">
        <f>IF(INT(AM412)=AM412,FctZahl_In_Worten(AM412), _xlfn.CONCAT(FctZahl_In_Worten(INT(AM412)), " komma ", FctZahl_In_Worten(ROUND(INT((AM412 - INT(AM412)) * 10),  0)), " ", FctZahl_In_Worten(ROUND((AM412 - INT(AM412))*100 - (INT((AM412-INT(AM412))*10)*10), 0))))</f>
        <v>zweiundsiebzig</v>
      </c>
      <c r="AP412" s="64" t="str">
        <f>EnglishNumber(Q412)</f>
        <v>zero</v>
      </c>
      <c r="AQ412" s="64" t="str">
        <f>FctZahl_In_Worten(Q412)</f>
        <v>null</v>
      </c>
      <c r="AR412" s="64" t="str">
        <f>FctZahl_In_Worten(R412)</f>
        <v>null</v>
      </c>
      <c r="AS412" s="64" t="str">
        <f>EnglishNumber(V412)</f>
        <v>zero</v>
      </c>
      <c r="AT412" s="64" t="str">
        <f>EnglishNumber(W412)</f>
        <v>zero</v>
      </c>
      <c r="AU412" s="64" t="str">
        <f t="shared" si="264"/>
        <v>For</v>
      </c>
      <c r="AV412" s="49" t="str">
        <f t="shared" si="284"/>
        <v>Max Roggemann, Geschäftsführer</v>
      </c>
      <c r="AW412" s="65" t="str">
        <f t="shared" si="265"/>
        <v>DE_811278994_CPA_EN</v>
      </c>
      <c r="AX412" s="65" t="str">
        <f t="shared" si="266"/>
        <v>DE_811278994_DoT_EN</v>
      </c>
      <c r="AY412" s="65" t="str">
        <f t="shared" si="267"/>
        <v>DE_811278994_Dis_EN</v>
      </c>
      <c r="AZ412" s="65" t="str">
        <f t="shared" si="268"/>
        <v>DE_811278994_CPA_DE</v>
      </c>
      <c r="BA412" s="65" t="str">
        <f t="shared" si="269"/>
        <v>DE_811278994_DoT_DE</v>
      </c>
      <c r="BB412" s="65" t="str">
        <f t="shared" si="270"/>
        <v>DE_811278994_CPA_ES</v>
      </c>
      <c r="BC412" s="215" t="str">
        <f t="shared" si="271"/>
        <v>DE_811278994_DoT_ES</v>
      </c>
      <c r="BD412" s="65" t="str">
        <f t="shared" si="272"/>
        <v>Sperrholz Koch GmbH</v>
      </c>
      <c r="BE412" s="64" t="str">
        <f>VLOOKUP(C412,aux!$A$1:$B$260,2,FALSE)</f>
        <v>Germany</v>
      </c>
      <c r="BF412" s="64" t="str">
        <f>VLOOKUP(C412,aux!$A$1:$C$260,3,FALSE)</f>
        <v>Deutschland</v>
      </c>
      <c r="BG412" s="66" t="str">
        <f t="shared" si="273"/>
        <v>represented by  Max Roggemann, Geschäftsführer</v>
      </c>
      <c r="BH412" s="66" t="str">
        <f t="shared" si="290"/>
        <v>representado por Max Roggemann, Geschäftsführer</v>
      </c>
      <c r="BI412" s="119">
        <f t="shared" si="285"/>
        <v>1</v>
      </c>
      <c r="BJ412" s="119" t="str">
        <f t="shared" si="286"/>
        <v/>
      </c>
      <c r="BK412" s="119" t="str">
        <f t="shared" si="282"/>
        <v/>
      </c>
      <c r="BL412" s="66" t="str">
        <f t="shared" si="287"/>
        <v/>
      </c>
      <c r="BM412" s="66" t="str">
        <f t="shared" si="283"/>
        <v/>
      </c>
      <c r="BN412" s="66" t="str">
        <f t="shared" si="288"/>
        <v/>
      </c>
      <c r="BO412" s="66" t="str">
        <f t="shared" si="281"/>
        <v/>
      </c>
      <c r="BP412" s="216" t="str">
        <f>VLOOKUP(X412,aux!$G$1:$I$22,3,FALSE)</f>
        <v>cero coma siete dos</v>
      </c>
      <c r="BQ412" s="66" t="str">
        <f t="shared" si="291"/>
        <v>Por</v>
      </c>
      <c r="BR412" s="66" t="str">
        <f>VLOOKUP(C412,aux!$D$1:$E$307,2,FALSE)</f>
        <v>Alemania</v>
      </c>
      <c r="BS412" s="66" t="str">
        <f t="shared" si="292"/>
        <v>Cero</v>
      </c>
      <c r="BT412" s="66" t="str">
        <f t="shared" si="293"/>
        <v>Cero</v>
      </c>
      <c r="BU412" s="66" t="str">
        <f t="shared" si="294"/>
        <v>Cero</v>
      </c>
      <c r="BV412" s="315"/>
      <c r="BW412" s="61"/>
      <c r="BX412" s="315"/>
      <c r="BY412" s="148"/>
      <c r="BZ412" s="315"/>
      <c r="CA412" s="1112"/>
      <c r="CB412" s="805">
        <v>43066</v>
      </c>
      <c r="CC412" s="805">
        <v>43070</v>
      </c>
      <c r="CD412" s="806"/>
      <c r="CE412" s="805">
        <v>43070</v>
      </c>
      <c r="CF412" s="806"/>
      <c r="CG412" s="805">
        <v>43076</v>
      </c>
      <c r="CH412" s="497"/>
      <c r="CI412" s="155"/>
      <c r="CJ412" s="168"/>
      <c r="CK412" s="168"/>
      <c r="CL412" s="102" t="str">
        <f t="shared" si="274"/>
        <v>Sperrholz Koch GmbH_ DE_811278994_DOT_DE_2sig</v>
      </c>
      <c r="CM412" s="102" t="str">
        <f t="shared" si="275"/>
        <v>Sperrholz Koch GmbH_DE_811278994_CPA_DE_2sig</v>
      </c>
      <c r="CN412" s="102" t="str">
        <f t="shared" si="276"/>
        <v>Sperrholz Koch GmbH_ DE_811278994_DOT_DE_2sig_stamped</v>
      </c>
      <c r="CO412" s="102" t="str">
        <f t="shared" si="277"/>
        <v>Sperrholz Koch GmbH_DE_811278994_DOT_DE_o</v>
      </c>
      <c r="CP412" s="102" t="str">
        <f t="shared" si="278"/>
        <v>Sperrholz Koch GmbH_DE_811278994_DOT_DE_o_stamped</v>
      </c>
      <c r="CQ412" s="102" t="str">
        <f t="shared" si="279"/>
        <v>Sperrholz Koch GmbH_DE_811278994_powers</v>
      </c>
      <c r="CR412" s="168"/>
      <c r="CS412" s="168"/>
      <c r="CT412" s="168"/>
      <c r="CU412" s="148">
        <f t="shared" si="262"/>
        <v>0</v>
      </c>
      <c r="CV412" s="168"/>
      <c r="CW412" s="168"/>
      <c r="CX412" s="252"/>
      <c r="CY412" s="251"/>
      <c r="CZ412" s="251"/>
      <c r="DA412" s="324"/>
      <c r="DB412" s="324"/>
      <c r="DC412" s="251"/>
      <c r="DD412" s="251"/>
      <c r="DE412" s="324"/>
      <c r="DF412" s="324"/>
      <c r="DG412" s="168"/>
      <c r="DH412" s="168"/>
      <c r="DI412" s="168"/>
      <c r="DJ412" s="324"/>
      <c r="DK412" s="324"/>
      <c r="DL412" s="168"/>
      <c r="DM412" s="324"/>
      <c r="DN412" s="251"/>
      <c r="DO412" s="324"/>
      <c r="DP412" s="338"/>
      <c r="DQ412" s="902"/>
      <c r="DR412" s="503"/>
      <c r="DS412" s="88"/>
      <c r="DT412" s="88"/>
      <c r="DU412" s="168"/>
      <c r="DV412" s="396" t="s">
        <v>3951</v>
      </c>
      <c r="DW412" s="389" t="s">
        <v>5482</v>
      </c>
      <c r="DX412" s="168"/>
      <c r="DY412" s="168"/>
      <c r="DZ412" s="168"/>
      <c r="EA412" s="359" t="str">
        <f t="shared" si="261"/>
        <v>372</v>
      </c>
      <c r="EB412" s="359">
        <v>372</v>
      </c>
      <c r="EC412" s="88"/>
      <c r="ED412" s="88"/>
      <c r="EE412" s="88"/>
      <c r="EF412" s="186" t="s">
        <v>4264</v>
      </c>
      <c r="EG412" s="186" t="s">
        <v>4489</v>
      </c>
      <c r="EH412" s="186" t="s">
        <v>4562</v>
      </c>
      <c r="EI412" s="186" t="s">
        <v>5281</v>
      </c>
      <c r="EJ412" s="186">
        <v>11</v>
      </c>
      <c r="EK412" s="186">
        <v>0</v>
      </c>
      <c r="EL412" s="186" t="s">
        <v>5282</v>
      </c>
      <c r="EM412" s="173">
        <v>0</v>
      </c>
      <c r="EN412" s="173">
        <v>0</v>
      </c>
      <c r="EO412" s="173">
        <v>0</v>
      </c>
      <c r="EP412" s="950">
        <v>0</v>
      </c>
      <c r="EQ412" s="258" t="s">
        <v>6086</v>
      </c>
      <c r="ER412" s="182" t="s">
        <v>6137</v>
      </c>
      <c r="ES412" s="399"/>
      <c r="ET412" s="108"/>
      <c r="EU412" s="182" t="str">
        <f t="shared" si="280"/>
        <v>Sperrholz Koch GmbH, DE_811278994_sinv.pdf</v>
      </c>
    </row>
    <row r="413" spans="1:172" ht="76.5">
      <c r="A413" s="1000" t="s">
        <v>2866</v>
      </c>
      <c r="B413" s="638" t="s">
        <v>4753</v>
      </c>
      <c r="C413" s="338" t="s">
        <v>1067</v>
      </c>
      <c r="D413" s="191" t="s">
        <v>2867</v>
      </c>
      <c r="E413" s="189" t="s">
        <v>2868</v>
      </c>
      <c r="F413" s="186" t="s">
        <v>2802</v>
      </c>
      <c r="G413" s="186"/>
      <c r="H413" s="186"/>
      <c r="I413" s="383"/>
      <c r="J413" s="191" t="s">
        <v>2872</v>
      </c>
      <c r="K413" s="191" t="s">
        <v>2869</v>
      </c>
      <c r="L413" s="571" t="s">
        <v>2870</v>
      </c>
      <c r="M413" s="181" t="s">
        <v>2871</v>
      </c>
      <c r="N413" s="846" t="s">
        <v>2873</v>
      </c>
      <c r="O413" s="191" t="s">
        <v>2874</v>
      </c>
      <c r="P413" s="546">
        <v>100</v>
      </c>
      <c r="Q413" s="539">
        <v>1000</v>
      </c>
      <c r="R413" s="540">
        <v>0</v>
      </c>
      <c r="S413" s="338"/>
      <c r="T413" s="100"/>
      <c r="U413" s="100"/>
      <c r="V413" s="425">
        <v>100</v>
      </c>
      <c r="W413" s="425">
        <v>50</v>
      </c>
      <c r="X413" s="919">
        <v>0.75</v>
      </c>
      <c r="Y413" s="425">
        <v>2.5</v>
      </c>
      <c r="Z413" s="101"/>
      <c r="AA413" s="101"/>
      <c r="AB413" s="188" t="s">
        <v>2988</v>
      </c>
      <c r="AC413" s="13" t="s">
        <v>7377</v>
      </c>
      <c r="AD413" s="812" t="s">
        <v>40</v>
      </c>
      <c r="AE413" s="723">
        <v>43082</v>
      </c>
      <c r="AG413" s="419"/>
      <c r="AH413" s="927" t="s">
        <v>896</v>
      </c>
      <c r="AI413" s="63" t="s">
        <v>5763</v>
      </c>
      <c r="AJ413" s="63" t="str">
        <f t="shared" si="289"/>
        <v>NO</v>
      </c>
      <c r="AK413" s="64" t="str">
        <f>VLOOKUP(X413,aux!$G$1:$I$22,2,FALSE)</f>
        <v>zero point seven five</v>
      </c>
      <c r="AL413" s="64" t="str">
        <f>VLOOKUP(X413,aux!$G$1:$J$22,4,FALSE)</f>
        <v>null komma sieben fünf</v>
      </c>
      <c r="AM413" s="214">
        <f t="shared" si="263"/>
        <v>75</v>
      </c>
      <c r="AN413" s="214" t="str">
        <f>IF(INT(AM413)=AM413,EnglishNumber(AM413), _xlfn.CONCAT(EnglishNumber(INT(AM413)), " point ", EnglishNumber(ROUND(INT((AM413 - INT(AM413)) * 10),  0)), " ", EnglishNumber(ROUND((AM413 - INT(AM413))*100 - (INT((AM413-INT(AM413))*10)*10), 0))))</f>
        <v>seventy-five</v>
      </c>
      <c r="AO413" s="214" t="str">
        <f>IF(INT(AM413)=AM413,FctZahl_In_Worten(AM413), _xlfn.CONCAT(FctZahl_In_Worten(INT(AM413)), " komma ", FctZahl_In_Worten(ROUND(INT((AM413 - INT(AM413)) * 10),  0)), " ", FctZahl_In_Worten(ROUND((AM413 - INT(AM413))*100 - (INT((AM413-INT(AM413))*10)*10), 0))))</f>
        <v>fünfundsiebzig</v>
      </c>
      <c r="AP413" s="64" t="str">
        <f>EnglishNumber(Q413)</f>
        <v>one thousand</v>
      </c>
      <c r="AQ413" s="64" t="str">
        <f>FctZahl_In_Worten(Q413)</f>
        <v>eintausend</v>
      </c>
      <c r="AR413" s="64" t="str">
        <f>FctZahl_In_Worten(R413)</f>
        <v>null</v>
      </c>
      <c r="AS413" s="64" t="str">
        <f>EnglishNumber(V413)</f>
        <v>one hundred</v>
      </c>
      <c r="AT413" s="64" t="str">
        <f>EnglishNumber(W413)</f>
        <v>fifty</v>
      </c>
      <c r="AU413" s="64" t="str">
        <f t="shared" si="264"/>
        <v>For</v>
      </c>
      <c r="AV413" s="49" t="str">
        <f t="shared" si="284"/>
        <v>Ewald Stark, Director</v>
      </c>
      <c r="AW413" s="65" t="str">
        <f t="shared" si="265"/>
        <v>AT_U32446902_CPA_EN</v>
      </c>
      <c r="AX413" s="65" t="str">
        <f t="shared" si="266"/>
        <v>AT_U32446902_DoT_EN</v>
      </c>
      <c r="AY413" s="65" t="str">
        <f t="shared" si="267"/>
        <v>AT_U32446902_Dis_EN</v>
      </c>
      <c r="AZ413" s="65" t="str">
        <f t="shared" si="268"/>
        <v>AT_U32446902_CPA_DE</v>
      </c>
      <c r="BA413" s="65" t="str">
        <f t="shared" si="269"/>
        <v>AT_U32446902_DoT_DE</v>
      </c>
      <c r="BB413" s="65" t="str">
        <f t="shared" si="270"/>
        <v>AT_U32446902_CPA_ES</v>
      </c>
      <c r="BC413" s="215" t="str">
        <f t="shared" si="271"/>
        <v>AT_U32446902_DoT_ES</v>
      </c>
      <c r="BD413" s="65" t="str">
        <f t="shared" si="272"/>
        <v>STARK Int Transport GmbH</v>
      </c>
      <c r="BE413" s="64" t="str">
        <f>VLOOKUP(C413,aux!$A$1:$B$260,2,FALSE)</f>
        <v>Austria</v>
      </c>
      <c r="BF413" s="64" t="str">
        <f>VLOOKUP(C413,aux!$A$1:$C$260,3,FALSE)</f>
        <v>Österreich</v>
      </c>
      <c r="BG413" s="66" t="str">
        <f t="shared" si="273"/>
        <v>represented by  Ewald Stark, Director</v>
      </c>
      <c r="BH413" s="66" t="str">
        <f t="shared" si="290"/>
        <v>representado por Ewald Stark, Director</v>
      </c>
      <c r="BI413" s="66">
        <f t="shared" si="285"/>
        <v>1</v>
      </c>
      <c r="BJ413" s="66" t="str">
        <f t="shared" si="286"/>
        <v/>
      </c>
      <c r="BK413" s="66" t="str">
        <f t="shared" si="282"/>
        <v/>
      </c>
      <c r="BL413" s="66" t="str">
        <f t="shared" si="287"/>
        <v/>
      </c>
      <c r="BM413" s="66" t="str">
        <f t="shared" si="283"/>
        <v/>
      </c>
      <c r="BN413" s="66" t="str">
        <f t="shared" si="288"/>
        <v/>
      </c>
      <c r="BO413" s="66" t="str">
        <f t="shared" si="281"/>
        <v/>
      </c>
      <c r="BP413" s="216" t="str">
        <f>VLOOKUP(X413,aux!$G$1:$I$22,3,FALSE)</f>
        <v>cero coma siete cinco</v>
      </c>
      <c r="BQ413" s="66" t="str">
        <f t="shared" si="291"/>
        <v>Por</v>
      </c>
      <c r="BR413" s="66" t="str">
        <f>VLOOKUP(C413,aux!$D$1:$E$307,2,FALSE)</f>
        <v>Austria</v>
      </c>
      <c r="BS413" s="66" t="str">
        <f t="shared" si="292"/>
        <v>Un Mil</v>
      </c>
      <c r="BT413" s="66" t="str">
        <f t="shared" si="293"/>
        <v>Ciento</v>
      </c>
      <c r="BU413" s="66" t="str">
        <f t="shared" si="294"/>
        <v>Cincuenta</v>
      </c>
      <c r="BV413" s="332" t="s">
        <v>2233</v>
      </c>
      <c r="BW413" s="86" t="s">
        <v>2233</v>
      </c>
      <c r="BX413" s="332">
        <v>43061</v>
      </c>
      <c r="BY413" s="146">
        <v>1630010003</v>
      </c>
      <c r="BZ413" s="332">
        <v>43062</v>
      </c>
      <c r="CA413" s="1112" t="s">
        <v>2233</v>
      </c>
      <c r="CB413" s="606">
        <v>43059</v>
      </c>
      <c r="CC413" s="606">
        <v>43063</v>
      </c>
      <c r="CD413" s="806" t="s">
        <v>2233</v>
      </c>
      <c r="CE413" s="606">
        <v>43063</v>
      </c>
      <c r="CF413" s="806" t="s">
        <v>2233</v>
      </c>
      <c r="CG413" s="342">
        <v>43076</v>
      </c>
      <c r="CH413" s="497"/>
      <c r="CI413" s="155"/>
      <c r="CJ413" s="43"/>
      <c r="CK413" s="103"/>
      <c r="CL413" s="102" t="str">
        <f t="shared" si="274"/>
        <v>STARK Int Transport GmbH_ AT_U32446902_DOT_EN_2sig</v>
      </c>
      <c r="CM413" s="102" t="str">
        <f t="shared" si="275"/>
        <v>STARK Int Transport GmbH_AT_U32446902_CPA_EN_2sig</v>
      </c>
      <c r="CN413" s="102" t="str">
        <f t="shared" si="276"/>
        <v>STARK Int Transport GmbH_ AT_U32446902_DOT_EN_2sig_stamped</v>
      </c>
      <c r="CO413" s="102" t="str">
        <f t="shared" si="277"/>
        <v>STARK Int Transport GmbH_AT_U32446902_DOT_EN_o</v>
      </c>
      <c r="CP413" s="102" t="str">
        <f t="shared" si="278"/>
        <v>STARK Int Transport GmbH_AT_U32446902_DOT_EN_o_stamped</v>
      </c>
      <c r="CQ413" s="102" t="str">
        <f t="shared" si="279"/>
        <v>STARK Int Transport GmbH_AT_U32446902_powers</v>
      </c>
      <c r="CR413" s="61"/>
      <c r="CS413" s="61"/>
      <c r="CT413" s="61"/>
      <c r="CU413" s="148">
        <f t="shared" si="262"/>
        <v>0</v>
      </c>
      <c r="CV413" s="56"/>
      <c r="CW413" s="56"/>
      <c r="CX413" s="152" t="s">
        <v>2233</v>
      </c>
      <c r="CY413" s="158" t="s">
        <v>2233</v>
      </c>
      <c r="CZ413" s="158" t="s">
        <v>2233</v>
      </c>
      <c r="DA413" s="318" t="s">
        <v>2233</v>
      </c>
      <c r="DB413" s="318" t="s">
        <v>2233</v>
      </c>
      <c r="DC413" s="158" t="s">
        <v>2233</v>
      </c>
      <c r="DD413" s="158" t="s">
        <v>2233</v>
      </c>
      <c r="DE413" s="318" t="s">
        <v>2233</v>
      </c>
      <c r="DF413" s="318" t="s">
        <v>2233</v>
      </c>
      <c r="DG413" s="96" t="s">
        <v>2233</v>
      </c>
      <c r="DH413" s="96" t="s">
        <v>2233</v>
      </c>
      <c r="DI413" s="96" t="s">
        <v>2233</v>
      </c>
      <c r="DJ413" s="318" t="s">
        <v>2233</v>
      </c>
      <c r="DK413" s="318"/>
      <c r="DL413" s="96" t="s">
        <v>2233</v>
      </c>
      <c r="DM413" s="318" t="s">
        <v>2233</v>
      </c>
      <c r="DN413" s="158" t="s">
        <v>2233</v>
      </c>
      <c r="DO413" s="318" t="s">
        <v>2233</v>
      </c>
      <c r="DP413" s="465" t="s">
        <v>2233</v>
      </c>
      <c r="DQ413" s="940"/>
      <c r="DR413" s="342" t="s">
        <v>49</v>
      </c>
      <c r="DS413" s="522"/>
      <c r="DT413" s="69" t="s">
        <v>49</v>
      </c>
      <c r="DU413" s="69"/>
      <c r="DV413" s="87"/>
      <c r="DW413" s="87"/>
      <c r="DX413" s="87"/>
      <c r="DY413" s="87"/>
      <c r="DZ413" s="87"/>
      <c r="EA413" s="359" t="str">
        <f t="shared" si="261"/>
        <v>373</v>
      </c>
      <c r="EB413" s="359">
        <v>373</v>
      </c>
      <c r="EC413" s="88"/>
      <c r="ED413" s="88"/>
      <c r="EE413" s="88" t="e">
        <f>IF(CX412=#REF!,"gleich","ungleich")</f>
        <v>#REF!</v>
      </c>
      <c r="EF413" s="186"/>
      <c r="EG413" s="186"/>
      <c r="EH413" s="186"/>
      <c r="EI413" s="186"/>
      <c r="EJ413" s="186"/>
      <c r="EK413" s="186"/>
      <c r="EL413" s="186"/>
      <c r="EM413" s="173"/>
      <c r="EN413" s="186"/>
      <c r="EO413" s="186"/>
      <c r="EP413" s="724"/>
      <c r="EQ413" s="382" t="s">
        <v>6086</v>
      </c>
      <c r="ER413" s="382" t="s">
        <v>6137</v>
      </c>
      <c r="ES413" s="382"/>
      <c r="ET413" s="108"/>
      <c r="EU413" s="182" t="str">
        <f t="shared" si="280"/>
        <v>STARK Int. Transport GmbH, AT_U32446902_sinv.pdf</v>
      </c>
    </row>
    <row r="414" spans="1:172" ht="63.75">
      <c r="A414" s="1010" t="s">
        <v>3430</v>
      </c>
      <c r="B414" s="694" t="s">
        <v>4817</v>
      </c>
      <c r="C414" s="338" t="s">
        <v>898</v>
      </c>
      <c r="D414" s="201" t="s">
        <v>3471</v>
      </c>
      <c r="E414" s="190" t="s">
        <v>3512</v>
      </c>
      <c r="F414" s="258" t="s">
        <v>3084</v>
      </c>
      <c r="G414" s="258"/>
      <c r="H414" s="258"/>
      <c r="I414" s="258"/>
      <c r="J414" s="182"/>
      <c r="K414" s="190" t="s">
        <v>3642</v>
      </c>
      <c r="L414" s="571" t="s">
        <v>3695</v>
      </c>
      <c r="M414" s="201"/>
      <c r="N414" s="849"/>
      <c r="O414" s="182"/>
      <c r="P414" s="518">
        <v>29</v>
      </c>
      <c r="Q414" s="539">
        <v>100</v>
      </c>
      <c r="R414" s="540">
        <v>1450</v>
      </c>
      <c r="S414" s="338"/>
      <c r="T414" s="100"/>
      <c r="U414" s="100"/>
      <c r="V414" s="425">
        <v>0</v>
      </c>
      <c r="W414" s="425">
        <v>0</v>
      </c>
      <c r="X414" s="919">
        <v>0.72</v>
      </c>
      <c r="Y414" s="425">
        <v>2.5</v>
      </c>
      <c r="Z414" s="101"/>
      <c r="AA414" s="101"/>
      <c r="AB414" s="188" t="s">
        <v>4402</v>
      </c>
      <c r="AC414" s="13" t="s">
        <v>898</v>
      </c>
      <c r="AD414" s="811" t="s">
        <v>5691</v>
      </c>
      <c r="AE414" s="723">
        <v>43082</v>
      </c>
      <c r="AG414" s="419"/>
      <c r="AH414" s="927" t="s">
        <v>896</v>
      </c>
      <c r="AI414" s="63" t="s">
        <v>5763</v>
      </c>
      <c r="AJ414" s="63" t="str">
        <f t="shared" si="289"/>
        <v>NO</v>
      </c>
      <c r="AK414" s="64" t="str">
        <f>VLOOKUP(X414,aux!$G$1:$I$22,2,FALSE)</f>
        <v>zero point seven two</v>
      </c>
      <c r="AL414" s="64" t="str">
        <f>VLOOKUP(X414,aux!$G$1:$J$22,4,FALSE)</f>
        <v>null komma sieben zwei</v>
      </c>
      <c r="AM414" s="214">
        <f t="shared" si="263"/>
        <v>72</v>
      </c>
      <c r="AN414" s="214" t="str">
        <f>IF(INT(AM414)=AM414,EnglishNumber(AM414), _xlfn.CONCAT(EnglishNumber(INT(AM414)), " point ", EnglishNumber(ROUND(INT((AM414 - INT(AM414)) * 10),  0)), " ", EnglishNumber(ROUND((AM414 - INT(AM414))*100 - (INT((AM414-INT(AM414))*10)*10), 0))))</f>
        <v>seventy-two</v>
      </c>
      <c r="AO414" s="214" t="str">
        <f>IF(INT(AM414)=AM414,FctZahl_In_Worten(AM414), _xlfn.CONCAT(FctZahl_In_Worten(INT(AM414)), " komma ", FctZahl_In_Worten(ROUND(INT((AM414 - INT(AM414)) * 10),  0)), " ", FctZahl_In_Worten(ROUND((AM414 - INT(AM414))*100 - (INT((AM414-INT(AM414))*10)*10), 0))))</f>
        <v>zweiundsiebzig</v>
      </c>
      <c r="AP414" s="64" t="str">
        <f>EnglishNumber(Q414)</f>
        <v>one hundred</v>
      </c>
      <c r="AQ414" s="64" t="str">
        <f>FctZahl_In_Worten(Q414)</f>
        <v>einhundert</v>
      </c>
      <c r="AR414" s="64" t="str">
        <f>FctZahl_In_Worten(R414)</f>
        <v>eintausendvierhundertfünfzig</v>
      </c>
      <c r="AS414" s="64" t="str">
        <f>EnglishNumber(V414)</f>
        <v>zero</v>
      </c>
      <c r="AT414" s="64" t="str">
        <f>EnglishNumber(W414)</f>
        <v>zero</v>
      </c>
      <c r="AU414" s="64" t="str">
        <f t="shared" si="264"/>
        <v>For</v>
      </c>
      <c r="AV414" s="49" t="str">
        <f t="shared" si="284"/>
        <v>Nicole Streb, Vorstand</v>
      </c>
      <c r="AW414" s="65" t="str">
        <f t="shared" si="265"/>
        <v>DE_811267282_CPA_EN</v>
      </c>
      <c r="AX414" s="65" t="str">
        <f t="shared" si="266"/>
        <v>DE_811267282_DoT_EN</v>
      </c>
      <c r="AY414" s="65" t="str">
        <f t="shared" si="267"/>
        <v>DE_811267282_Dis_EN</v>
      </c>
      <c r="AZ414" s="65" t="str">
        <f t="shared" si="268"/>
        <v>DE_811267282_CPA_DE</v>
      </c>
      <c r="BA414" s="65" t="str">
        <f t="shared" si="269"/>
        <v>DE_811267282_DoT_DE</v>
      </c>
      <c r="BB414" s="65" t="str">
        <f t="shared" si="270"/>
        <v>DE_811267282_CPA_ES</v>
      </c>
      <c r="BC414" s="215" t="str">
        <f t="shared" si="271"/>
        <v>DE_811267282_DoT_ES</v>
      </c>
      <c r="BD414" s="65" t="str">
        <f t="shared" si="272"/>
        <v>STREB Getränke AG</v>
      </c>
      <c r="BE414" s="64" t="str">
        <f>VLOOKUP(C414,aux!$A$1:$B$260,2,FALSE)</f>
        <v>Germany</v>
      </c>
      <c r="BF414" s="64" t="str">
        <f>VLOOKUP(C414,aux!$A$1:$C$260,3,FALSE)</f>
        <v>Deutschland</v>
      </c>
      <c r="BG414" s="66" t="str">
        <f t="shared" si="273"/>
        <v>represented by  Nicole Streb, Vorstand</v>
      </c>
      <c r="BH414" s="66" t="str">
        <f t="shared" si="290"/>
        <v>representado por Nicole Streb, Vorstand</v>
      </c>
      <c r="BI414" s="119">
        <f t="shared" si="285"/>
        <v>1</v>
      </c>
      <c r="BJ414" s="119" t="str">
        <f t="shared" si="286"/>
        <v/>
      </c>
      <c r="BK414" s="119" t="str">
        <f t="shared" si="282"/>
        <v/>
      </c>
      <c r="BL414" s="66" t="str">
        <f t="shared" si="287"/>
        <v/>
      </c>
      <c r="BM414" s="66" t="str">
        <f t="shared" si="283"/>
        <v/>
      </c>
      <c r="BN414" s="66" t="str">
        <f t="shared" si="288"/>
        <v/>
      </c>
      <c r="BO414" s="66" t="str">
        <f t="shared" si="281"/>
        <v/>
      </c>
      <c r="BP414" s="216" t="str">
        <f>VLOOKUP(X414,aux!$G$1:$I$22,3,FALSE)</f>
        <v>cero coma siete dos</v>
      </c>
      <c r="BQ414" s="66" t="str">
        <f t="shared" si="291"/>
        <v>Por</v>
      </c>
      <c r="BR414" s="66" t="str">
        <f>VLOOKUP(C414,aux!$D$1:$E$307,2,FALSE)</f>
        <v>Alemania</v>
      </c>
      <c r="BS414" s="66" t="str">
        <f t="shared" si="292"/>
        <v>Ciento</v>
      </c>
      <c r="BT414" s="66" t="str">
        <f t="shared" si="293"/>
        <v>Cero</v>
      </c>
      <c r="BU414" s="66" t="str">
        <f t="shared" si="294"/>
        <v>Cero</v>
      </c>
      <c r="BV414" s="315"/>
      <c r="BW414" s="61"/>
      <c r="BX414" s="315"/>
      <c r="BY414" s="148"/>
      <c r="BZ414" s="315"/>
      <c r="CA414" s="1112"/>
      <c r="CB414" s="805">
        <v>43059</v>
      </c>
      <c r="CC414" s="805">
        <v>43059</v>
      </c>
      <c r="CD414" s="806"/>
      <c r="CE414" s="805">
        <v>43059</v>
      </c>
      <c r="CF414" s="806"/>
      <c r="CG414" s="805">
        <v>43076</v>
      </c>
      <c r="CH414" s="497"/>
      <c r="CI414" s="155"/>
      <c r="CJ414" s="54"/>
      <c r="CK414" s="54"/>
      <c r="CL414" s="102" t="str">
        <f t="shared" si="274"/>
        <v>STREB Getränke AG_ DE_811267282_DOT_DE_2sig</v>
      </c>
      <c r="CM414" s="102" t="str">
        <f t="shared" si="275"/>
        <v>STREB Getränke AG_DE_811267282_CPA_DE_2sig</v>
      </c>
      <c r="CN414" s="102" t="str">
        <f t="shared" si="276"/>
        <v>STREB Getränke AG_ DE_811267282_DOT_DE_2sig_stamped</v>
      </c>
      <c r="CO414" s="102" t="str">
        <f t="shared" si="277"/>
        <v>STREB Getränke AG_DE_811267282_DOT_DE_o</v>
      </c>
      <c r="CP414" s="102" t="str">
        <f t="shared" si="278"/>
        <v>STREB Getränke AG_DE_811267282_DOT_DE_o_stamped</v>
      </c>
      <c r="CQ414" s="102" t="str">
        <f t="shared" si="279"/>
        <v>STREB Getränke AG_DE_811267282_powers</v>
      </c>
      <c r="CR414" s="54"/>
      <c r="CS414" s="54"/>
      <c r="CT414" s="54"/>
      <c r="CU414" s="148">
        <f t="shared" si="262"/>
        <v>0</v>
      </c>
      <c r="CV414" s="54"/>
      <c r="CW414" s="54"/>
      <c r="CX414" s="154"/>
      <c r="CY414" s="160"/>
      <c r="CZ414" s="160"/>
      <c r="DA414" s="321"/>
      <c r="DB414" s="321"/>
      <c r="DC414" s="160"/>
      <c r="DD414" s="160"/>
      <c r="DE414" s="321"/>
      <c r="DF414" s="321"/>
      <c r="DG414" s="54"/>
      <c r="DH414" s="54"/>
      <c r="DI414" s="54"/>
      <c r="DJ414" s="321"/>
      <c r="DK414" s="321"/>
      <c r="DL414" s="54"/>
      <c r="DM414" s="321"/>
      <c r="DN414" s="160"/>
      <c r="DO414" s="321"/>
      <c r="DP414" s="963"/>
      <c r="DQ414" s="902"/>
      <c r="DR414" s="503"/>
      <c r="DS414" s="521"/>
      <c r="DT414" s="88"/>
      <c r="DU414" s="168"/>
      <c r="DV414" s="168"/>
      <c r="DW414" s="168"/>
      <c r="DX414" s="168"/>
      <c r="DY414" s="168"/>
      <c r="DZ414" s="168"/>
      <c r="EA414" s="359" t="str">
        <f t="shared" si="261"/>
        <v>374</v>
      </c>
      <c r="EB414" s="359">
        <v>374</v>
      </c>
      <c r="EC414" s="88"/>
      <c r="ED414" s="88"/>
      <c r="EE414" s="88" t="e">
        <f>IF(CX413=#REF!,"gleich","ungleich")</f>
        <v>#REF!</v>
      </c>
      <c r="EF414" s="186" t="s">
        <v>3435</v>
      </c>
      <c r="EG414" s="186" t="s">
        <v>3430</v>
      </c>
      <c r="EH414" s="186" t="s">
        <v>5283</v>
      </c>
      <c r="EI414" s="186" t="s">
        <v>3640</v>
      </c>
      <c r="EJ414" s="186">
        <v>4</v>
      </c>
      <c r="EK414" s="186">
        <v>0</v>
      </c>
      <c r="EL414" s="186" t="s">
        <v>3641</v>
      </c>
      <c r="EM414" s="173">
        <v>76571</v>
      </c>
      <c r="EN414" s="173">
        <v>0</v>
      </c>
      <c r="EO414" s="173">
        <v>0</v>
      </c>
      <c r="EP414" s="950" t="s">
        <v>3642</v>
      </c>
      <c r="EQ414" s="201" t="s">
        <v>1050</v>
      </c>
      <c r="ER414" s="201" t="s">
        <v>6117</v>
      </c>
      <c r="ES414" s="201"/>
      <c r="ET414" s="108"/>
      <c r="EU414" s="182" t="str">
        <f t="shared" si="280"/>
        <v>STREB Getränke AG, DE_811267282_sinv.pdf</v>
      </c>
    </row>
    <row r="415" spans="1:172" ht="102">
      <c r="A415" s="1009" t="s">
        <v>4154</v>
      </c>
      <c r="B415" s="638" t="s">
        <v>4903</v>
      </c>
      <c r="C415" s="338" t="s">
        <v>898</v>
      </c>
      <c r="D415" s="182" t="s">
        <v>4155</v>
      </c>
      <c r="E415" s="186" t="s">
        <v>4156</v>
      </c>
      <c r="F415" s="182" t="s">
        <v>899</v>
      </c>
      <c r="G415" s="182"/>
      <c r="H415" s="182"/>
      <c r="I415" s="182"/>
      <c r="J415" s="191" t="s">
        <v>4243</v>
      </c>
      <c r="K415" s="182" t="s">
        <v>4157</v>
      </c>
      <c r="L415" s="571" t="s">
        <v>4158</v>
      </c>
      <c r="N415" s="849"/>
      <c r="O415" s="182"/>
      <c r="P415" s="519">
        <v>2</v>
      </c>
      <c r="Q415" s="539">
        <v>100</v>
      </c>
      <c r="R415" s="540">
        <v>400</v>
      </c>
      <c r="S415" s="338"/>
      <c r="T415" s="54"/>
      <c r="U415" s="54"/>
      <c r="V415" s="338">
        <v>0</v>
      </c>
      <c r="W415" s="338">
        <v>0</v>
      </c>
      <c r="X415" s="919">
        <v>0.72</v>
      </c>
      <c r="Y415" s="338">
        <v>0</v>
      </c>
      <c r="Z415" s="54"/>
      <c r="AA415" s="54"/>
      <c r="AB415" s="188" t="s">
        <v>4402</v>
      </c>
      <c r="AC415" s="13" t="s">
        <v>898</v>
      </c>
      <c r="AD415" s="811" t="s">
        <v>5691</v>
      </c>
      <c r="AE415" s="723">
        <v>43082</v>
      </c>
      <c r="AF415" s="455"/>
      <c r="AG415" s="419"/>
      <c r="AH415" s="927" t="s">
        <v>896</v>
      </c>
      <c r="AI415" s="63" t="s">
        <v>5763</v>
      </c>
      <c r="AJ415" s="63" t="str">
        <f t="shared" si="289"/>
        <v>NO</v>
      </c>
      <c r="AK415" s="64" t="str">
        <f>VLOOKUP(X415,aux!$G$1:$I$22,2,FALSE)</f>
        <v>zero point seven two</v>
      </c>
      <c r="AL415" s="64" t="str">
        <f>VLOOKUP(X415,aux!$G$1:$J$22,4,FALSE)</f>
        <v>null komma sieben zwei</v>
      </c>
      <c r="AM415" s="214">
        <f t="shared" si="263"/>
        <v>72</v>
      </c>
      <c r="AN415" s="214" t="str">
        <f>IF(INT(AM415)=AM415,EnglishNumber(AM415), _xlfn.CONCAT(EnglishNumber(INT(AM415)), " point ", EnglishNumber(ROUND(INT((AM415 - INT(AM415)) * 10),  0)), " ", EnglishNumber(ROUND((AM415 - INT(AM415))*100 - (INT((AM415-INT(AM415))*10)*10), 0))))</f>
        <v>seventy-two</v>
      </c>
      <c r="AO415" s="214" t="str">
        <f>IF(INT(AM415)=AM415,FctZahl_In_Worten(AM415), _xlfn.CONCAT(FctZahl_In_Worten(INT(AM415)), " komma ", FctZahl_In_Worten(ROUND(INT((AM415 - INT(AM415)) * 10),  0)), " ", FctZahl_In_Worten(ROUND((AM415 - INT(AM415))*100 - (INT((AM415-INT(AM415))*10)*10), 0))))</f>
        <v>zweiundsiebzig</v>
      </c>
      <c r="AP415" s="64" t="str">
        <f>EnglishNumber(Q415)</f>
        <v>one hundred</v>
      </c>
      <c r="AQ415" s="64" t="str">
        <f>FctZahl_In_Worten(Q415)</f>
        <v>einhundert</v>
      </c>
      <c r="AR415" s="64" t="str">
        <f>FctZahl_In_Worten(R415)</f>
        <v>vierhundert</v>
      </c>
      <c r="AS415" s="64" t="str">
        <f>EnglishNumber(V415)</f>
        <v>zero</v>
      </c>
      <c r="AT415" s="64" t="str">
        <f>EnglishNumber(W415)</f>
        <v>zero</v>
      </c>
      <c r="AU415" s="64" t="str">
        <f t="shared" si="264"/>
        <v>For</v>
      </c>
      <c r="AV415" s="49" t="str">
        <f t="shared" si="284"/>
        <v>Bernolph Frhr. v. Gemmingen - Guttenberg , Geschäftsführer</v>
      </c>
      <c r="AW415" s="65" t="str">
        <f t="shared" si="265"/>
        <v>DE_144028008_CPA_EN</v>
      </c>
      <c r="AX415" s="65" t="str">
        <f t="shared" si="266"/>
        <v>DE_144028008_DoT_EN</v>
      </c>
      <c r="AY415" s="65" t="str">
        <f t="shared" si="267"/>
        <v>DE_144028008_Dis_EN</v>
      </c>
      <c r="AZ415" s="65" t="str">
        <f t="shared" si="268"/>
        <v>DE_144028008_CPA_DE</v>
      </c>
      <c r="BA415" s="65" t="str">
        <f t="shared" si="269"/>
        <v>DE_144028008_DoT_DE</v>
      </c>
      <c r="BB415" s="65" t="str">
        <f t="shared" si="270"/>
        <v>DE_144028008_CPA_ES</v>
      </c>
      <c r="BC415" s="215" t="str">
        <f t="shared" si="271"/>
        <v>DE_144028008_DoT_ES</v>
      </c>
      <c r="BD415" s="65" t="str">
        <f t="shared" si="272"/>
        <v>Sägewerk Neckarmühlbach Holz-Center Baustoff GmbH</v>
      </c>
      <c r="BE415" s="64" t="str">
        <f>VLOOKUP(C415,aux!$A$1:$B$260,2,FALSE)</f>
        <v>Germany</v>
      </c>
      <c r="BF415" s="64" t="str">
        <f>VLOOKUP(C415,aux!$A$1:$C$260,3,FALSE)</f>
        <v>Deutschland</v>
      </c>
      <c r="BG415" s="66" t="str">
        <f t="shared" si="273"/>
        <v>represented by  Bernolph Frhr. v. Gemmingen - Guttenberg , Geschäftsführer</v>
      </c>
      <c r="BH415" s="66" t="str">
        <f t="shared" si="290"/>
        <v>representado por Bernolph Frhr. v. Gemmingen - Guttenberg , Geschäftsführer</v>
      </c>
      <c r="BI415" s="119">
        <f t="shared" si="285"/>
        <v>1</v>
      </c>
      <c r="BJ415" s="119" t="str">
        <f t="shared" si="286"/>
        <v/>
      </c>
      <c r="BK415" s="119" t="str">
        <f t="shared" si="282"/>
        <v/>
      </c>
      <c r="BL415" s="66" t="str">
        <f t="shared" si="287"/>
        <v/>
      </c>
      <c r="BM415" s="66" t="str">
        <f t="shared" si="283"/>
        <v/>
      </c>
      <c r="BN415" s="66" t="str">
        <f t="shared" si="288"/>
        <v/>
      </c>
      <c r="BO415" s="66" t="str">
        <f t="shared" si="281"/>
        <v/>
      </c>
      <c r="BP415" s="216" t="str">
        <f>VLOOKUP(X415,aux!$G$1:$I$22,3,FALSE)</f>
        <v>cero coma siete dos</v>
      </c>
      <c r="BQ415" s="66" t="str">
        <f t="shared" si="291"/>
        <v>Por</v>
      </c>
      <c r="BR415" s="66" t="str">
        <f>VLOOKUP(C415,aux!$D$1:$E$307,2,FALSE)</f>
        <v>Alemania</v>
      </c>
      <c r="BS415" s="66" t="str">
        <f t="shared" si="292"/>
        <v>Ciento</v>
      </c>
      <c r="BT415" s="66" t="str">
        <f t="shared" si="293"/>
        <v>Cero</v>
      </c>
      <c r="BU415" s="66" t="str">
        <f t="shared" si="294"/>
        <v>Cero</v>
      </c>
      <c r="BV415" s="315"/>
      <c r="BW415" s="61"/>
      <c r="BX415" s="315"/>
      <c r="BY415" s="148"/>
      <c r="BZ415" s="315"/>
      <c r="CA415" s="1112"/>
      <c r="CB415" s="805">
        <v>43059</v>
      </c>
      <c r="CC415" s="342">
        <v>43063</v>
      </c>
      <c r="CD415" s="806"/>
      <c r="CE415" s="805">
        <v>43063</v>
      </c>
      <c r="CF415" s="806"/>
      <c r="CG415" s="805">
        <v>43076</v>
      </c>
      <c r="CH415" s="497"/>
      <c r="CI415" s="155"/>
      <c r="CJ415" s="54"/>
      <c r="CK415" s="54"/>
      <c r="CL415" s="102" t="str">
        <f t="shared" si="274"/>
        <v>Sägewerk Neckarmühlbach Holz-Center Baustoff GmbH_ DE_144028008_DOT_DE_2sig</v>
      </c>
      <c r="CM415" s="102" t="str">
        <f t="shared" si="275"/>
        <v>Sägewerk Neckarmühlbach Holz-Center Baustoff GmbH_DE_144028008_CPA_DE_2sig</v>
      </c>
      <c r="CN415" s="102" t="str">
        <f t="shared" si="276"/>
        <v>Sägewerk Neckarmühlbach Holz-Center Baustoff GmbH_ DE_144028008_DOT_DE_2sig_stamped</v>
      </c>
      <c r="CO415" s="102" t="str">
        <f t="shared" si="277"/>
        <v>Sägewerk Neckarmühlbach Holz-Center Baustoff GmbH_DE_144028008_DOT_DE_o</v>
      </c>
      <c r="CP415" s="102" t="str">
        <f t="shared" si="278"/>
        <v>Sägewerk Neckarmühlbach Holz-Center Baustoff GmbH_DE_144028008_DOT_DE_o_stamped</v>
      </c>
      <c r="CQ415" s="102" t="str">
        <f t="shared" si="279"/>
        <v>Sägewerk Neckarmühlbach Holz-Center Baustoff GmbH_DE_144028008_powers</v>
      </c>
      <c r="CR415" s="54"/>
      <c r="CS415" s="54"/>
      <c r="CT415" s="54"/>
      <c r="CU415" s="148">
        <f t="shared" si="262"/>
        <v>0</v>
      </c>
      <c r="CV415" s="54"/>
      <c r="CW415" s="54"/>
      <c r="CX415" s="124"/>
      <c r="CY415" s="160"/>
      <c r="CZ415" s="160"/>
      <c r="DA415" s="321"/>
      <c r="DB415" s="321"/>
      <c r="DC415" s="160"/>
      <c r="DD415" s="160"/>
      <c r="DE415" s="321"/>
      <c r="DF415" s="321"/>
      <c r="DG415" s="54"/>
      <c r="DH415" s="54"/>
      <c r="DI415" s="54"/>
      <c r="DJ415" s="321"/>
      <c r="DK415" s="321"/>
      <c r="DL415" s="54"/>
      <c r="DM415" s="321"/>
      <c r="DN415" s="160"/>
      <c r="DO415" s="321"/>
      <c r="DP415" s="963"/>
      <c r="DQ415" s="902" t="s">
        <v>6326</v>
      </c>
      <c r="DR415" s="503"/>
      <c r="DS415" s="521"/>
      <c r="DT415" s="88"/>
      <c r="DU415" s="168"/>
      <c r="DV415" s="168"/>
      <c r="DW415" s="168"/>
      <c r="DX415" s="168"/>
      <c r="DY415" s="168"/>
      <c r="DZ415" s="168"/>
      <c r="EA415" s="359" t="str">
        <f t="shared" si="261"/>
        <v>375</v>
      </c>
      <c r="EB415" s="359">
        <v>375</v>
      </c>
      <c r="EC415" s="88"/>
      <c r="ED415" s="88"/>
      <c r="EE415" s="88"/>
      <c r="EF415" s="186" t="s">
        <v>4264</v>
      </c>
      <c r="EG415" s="186" t="s">
        <v>4154</v>
      </c>
      <c r="EH415" s="186" t="s">
        <v>5269</v>
      </c>
      <c r="EI415" s="186" t="s">
        <v>5270</v>
      </c>
      <c r="EJ415" s="186">
        <v>3</v>
      </c>
      <c r="EK415" s="186">
        <v>0</v>
      </c>
      <c r="EL415" s="186" t="s">
        <v>5271</v>
      </c>
      <c r="EM415" s="173">
        <v>74855</v>
      </c>
      <c r="EN415" s="173">
        <v>0</v>
      </c>
      <c r="EO415" s="173">
        <v>0</v>
      </c>
      <c r="EP415" s="498" t="s">
        <v>4157</v>
      </c>
      <c r="EQ415" s="385" t="s">
        <v>6086</v>
      </c>
      <c r="ER415" s="385" t="s">
        <v>6137</v>
      </c>
      <c r="ES415" s="182"/>
      <c r="ET415" s="108"/>
      <c r="EU415" s="182" t="str">
        <f t="shared" si="280"/>
        <v>Sägewerk Neckarmühlbach Holz-Center Baustoff GmbH, DE_144028008_sinv.pdf</v>
      </c>
    </row>
    <row r="416" spans="1:172" ht="63.75">
      <c r="A416" s="1005" t="s">
        <v>4164</v>
      </c>
      <c r="B416" s="696" t="s">
        <v>4905</v>
      </c>
      <c r="C416" s="338" t="s">
        <v>898</v>
      </c>
      <c r="D416" s="182" t="s">
        <v>4165</v>
      </c>
      <c r="E416" s="186" t="s">
        <v>4166</v>
      </c>
      <c r="F416" s="182" t="s">
        <v>899</v>
      </c>
      <c r="G416" s="182"/>
      <c r="H416" s="182"/>
      <c r="I416" s="182"/>
      <c r="J416" s="191" t="s">
        <v>4245</v>
      </c>
      <c r="K416" s="182" t="s">
        <v>4167</v>
      </c>
      <c r="L416" s="571" t="s">
        <v>4168</v>
      </c>
      <c r="M416" s="199"/>
      <c r="N416" s="847"/>
      <c r="O416" s="191"/>
      <c r="P416" s="519">
        <v>3</v>
      </c>
      <c r="Q416" s="539">
        <v>100</v>
      </c>
      <c r="R416" s="540">
        <v>600</v>
      </c>
      <c r="S416" s="338"/>
      <c r="T416" s="54"/>
      <c r="U416" s="54"/>
      <c r="V416" s="338">
        <v>0</v>
      </c>
      <c r="W416" s="338">
        <v>0</v>
      </c>
      <c r="X416" s="919">
        <v>0.72</v>
      </c>
      <c r="Y416" s="338">
        <v>0</v>
      </c>
      <c r="Z416" s="54"/>
      <c r="AA416" s="54"/>
      <c r="AB416" s="188" t="s">
        <v>4402</v>
      </c>
      <c r="AC416" s="13" t="s">
        <v>898</v>
      </c>
      <c r="AD416" s="811" t="s">
        <v>5691</v>
      </c>
      <c r="AE416" s="723">
        <v>43082</v>
      </c>
      <c r="AG416" s="419"/>
      <c r="AH416" s="927" t="s">
        <v>896</v>
      </c>
      <c r="AI416" s="63" t="s">
        <v>5763</v>
      </c>
      <c r="AJ416" s="63" t="str">
        <f t="shared" si="289"/>
        <v>NO</v>
      </c>
      <c r="AK416" s="64" t="str">
        <f>VLOOKUP(X416,aux!$G$1:$I$22,2,FALSE)</f>
        <v>zero point seven two</v>
      </c>
      <c r="AL416" s="64" t="str">
        <f>VLOOKUP(X416,aux!$G$1:$J$22,4,FALSE)</f>
        <v>null komma sieben zwei</v>
      </c>
      <c r="AM416" s="214">
        <f t="shared" si="263"/>
        <v>72</v>
      </c>
      <c r="AN416" s="214" t="str">
        <f>IF(INT(AM416)=AM416,EnglishNumber(AM416), _xlfn.CONCAT(EnglishNumber(INT(AM416)), " point ", EnglishNumber(ROUND(INT((AM416 - INT(AM416)) * 10),  0)), " ", EnglishNumber(ROUND((AM416 - INT(AM416))*100 - (INT((AM416-INT(AM416))*10)*10), 0))))</f>
        <v>seventy-two</v>
      </c>
      <c r="AO416" s="214" t="str">
        <f>IF(INT(AM416)=AM416,FctZahl_In_Worten(AM416), _xlfn.CONCAT(FctZahl_In_Worten(INT(AM416)), " komma ", FctZahl_In_Worten(ROUND(INT((AM416 - INT(AM416)) * 10),  0)), " ", FctZahl_In_Worten(ROUND((AM416 - INT(AM416))*100 - (INT((AM416-INT(AM416))*10)*10), 0))))</f>
        <v>zweiundsiebzig</v>
      </c>
      <c r="AP416" s="64" t="str">
        <f>EnglishNumber(Q416)</f>
        <v>one hundred</v>
      </c>
      <c r="AQ416" s="64" t="str">
        <f>FctZahl_In_Worten(Q416)</f>
        <v>einhundert</v>
      </c>
      <c r="AR416" s="64" t="str">
        <f>FctZahl_In_Worten(R416)</f>
        <v>sechshundert</v>
      </c>
      <c r="AS416" s="64" t="str">
        <f>EnglishNumber(V416)</f>
        <v>zero</v>
      </c>
      <c r="AT416" s="64" t="str">
        <f>EnglishNumber(W416)</f>
        <v>zero</v>
      </c>
      <c r="AU416" s="64" t="str">
        <f t="shared" si="264"/>
        <v>For</v>
      </c>
      <c r="AV416" s="49" t="str">
        <f t="shared" si="284"/>
        <v>Theodor Wesbuer, Geschäftsführer</v>
      </c>
      <c r="AW416" s="65" t="str">
        <f t="shared" si="265"/>
        <v>DE_124381582_CPA_EN</v>
      </c>
      <c r="AX416" s="65" t="str">
        <f t="shared" si="266"/>
        <v>DE_124381582_DoT_EN</v>
      </c>
      <c r="AY416" s="65" t="str">
        <f t="shared" si="267"/>
        <v>DE_124381582_Dis_EN</v>
      </c>
      <c r="AZ416" s="65" t="str">
        <f t="shared" si="268"/>
        <v>DE_124381582_CPA_DE</v>
      </c>
      <c r="BA416" s="65" t="str">
        <f t="shared" si="269"/>
        <v>DE_124381582_DoT_DE</v>
      </c>
      <c r="BB416" s="65" t="str">
        <f t="shared" si="270"/>
        <v>DE_124381582_CPA_ES</v>
      </c>
      <c r="BC416" s="215" t="str">
        <f t="shared" si="271"/>
        <v>DE_124381582_DoT_ES</v>
      </c>
      <c r="BD416" s="65" t="str">
        <f t="shared" si="272"/>
        <v>Theodor Wesbuer GmbH</v>
      </c>
      <c r="BE416" s="64" t="str">
        <f>VLOOKUP(C416,aux!$A$1:$B$260,2,FALSE)</f>
        <v>Germany</v>
      </c>
      <c r="BF416" s="64" t="str">
        <f>VLOOKUP(C416,aux!$A$1:$C$260,3,FALSE)</f>
        <v>Deutschland</v>
      </c>
      <c r="BG416" s="66" t="str">
        <f t="shared" si="273"/>
        <v>represented by  Theodor Wesbuer, Geschäftsführer</v>
      </c>
      <c r="BH416" s="66" t="str">
        <f t="shared" si="290"/>
        <v>representado por Theodor Wesbuer, Geschäftsführer</v>
      </c>
      <c r="BI416" s="119">
        <f t="shared" si="285"/>
        <v>1</v>
      </c>
      <c r="BJ416" s="119" t="str">
        <f t="shared" si="286"/>
        <v/>
      </c>
      <c r="BK416" s="119" t="str">
        <f t="shared" si="282"/>
        <v/>
      </c>
      <c r="BL416" s="66" t="str">
        <f t="shared" si="287"/>
        <v/>
      </c>
      <c r="BM416" s="66" t="str">
        <f t="shared" si="283"/>
        <v/>
      </c>
      <c r="BN416" s="66" t="str">
        <f t="shared" si="288"/>
        <v/>
      </c>
      <c r="BO416" s="66" t="str">
        <f t="shared" si="281"/>
        <v/>
      </c>
      <c r="BP416" s="216" t="str">
        <f>VLOOKUP(X416,aux!$G$1:$I$22,3,FALSE)</f>
        <v>cero coma siete dos</v>
      </c>
      <c r="BQ416" s="66" t="str">
        <f t="shared" si="291"/>
        <v>Por</v>
      </c>
      <c r="BR416" s="66" t="str">
        <f>VLOOKUP(C416,aux!$D$1:$E$307,2,FALSE)</f>
        <v>Alemania</v>
      </c>
      <c r="BS416" s="66" t="str">
        <f t="shared" si="292"/>
        <v>Ciento</v>
      </c>
      <c r="BT416" s="66" t="str">
        <f t="shared" si="293"/>
        <v>Cero</v>
      </c>
      <c r="BU416" s="66" t="str">
        <f t="shared" si="294"/>
        <v>Cero</v>
      </c>
      <c r="BV416" s="315"/>
      <c r="BW416" s="61"/>
      <c r="BX416" s="315"/>
      <c r="BY416" s="148"/>
      <c r="BZ416" s="315"/>
      <c r="CA416" s="1112"/>
      <c r="CB416" s="805">
        <v>43059</v>
      </c>
      <c r="CC416" s="805">
        <v>43062</v>
      </c>
      <c r="CD416" s="434"/>
      <c r="CE416" s="805">
        <v>43062</v>
      </c>
      <c r="CF416" s="434"/>
      <c r="CG416" s="805">
        <v>43076</v>
      </c>
      <c r="CH416" s="497"/>
      <c r="CI416" s="155"/>
      <c r="CJ416" s="54"/>
      <c r="CK416" s="54"/>
      <c r="CL416" s="102" t="str">
        <f t="shared" si="274"/>
        <v>Theodor Wesbuer GmbH_ DE_124381582_DOT_DE_2sig</v>
      </c>
      <c r="CM416" s="102" t="str">
        <f t="shared" si="275"/>
        <v>Theodor Wesbuer GmbH_DE_124381582_CPA_DE_2sig</v>
      </c>
      <c r="CN416" s="102" t="str">
        <f t="shared" si="276"/>
        <v>Theodor Wesbuer GmbH_ DE_124381582_DOT_DE_2sig_stamped</v>
      </c>
      <c r="CO416" s="102" t="str">
        <f t="shared" si="277"/>
        <v>Theodor Wesbuer GmbH_DE_124381582_DOT_DE_o</v>
      </c>
      <c r="CP416" s="102" t="str">
        <f t="shared" si="278"/>
        <v>Theodor Wesbuer GmbH_DE_124381582_DOT_DE_o_stamped</v>
      </c>
      <c r="CQ416" s="102" t="str">
        <f t="shared" si="279"/>
        <v>Theodor Wesbuer GmbH_DE_124381582_powers</v>
      </c>
      <c r="CR416" s="54"/>
      <c r="CS416" s="54"/>
      <c r="CT416" s="54"/>
      <c r="CU416" s="148">
        <f t="shared" si="262"/>
        <v>0</v>
      </c>
      <c r="CV416" s="54"/>
      <c r="CW416" s="54"/>
      <c r="CX416" s="124"/>
      <c r="CY416" s="160"/>
      <c r="CZ416" s="160"/>
      <c r="DA416" s="321"/>
      <c r="DB416" s="321"/>
      <c r="DC416" s="160"/>
      <c r="DD416" s="160"/>
      <c r="DE416" s="321"/>
      <c r="DF416" s="321"/>
      <c r="DG416" s="54"/>
      <c r="DH416" s="54"/>
      <c r="DI416" s="54"/>
      <c r="DJ416" s="321"/>
      <c r="DK416" s="321"/>
      <c r="DL416" s="54"/>
      <c r="DM416" s="321"/>
      <c r="DN416" s="160"/>
      <c r="DO416" s="321"/>
      <c r="DP416" s="963"/>
      <c r="DQ416" s="902"/>
      <c r="DR416" s="503"/>
      <c r="DS416" s="521"/>
      <c r="DT416" s="88"/>
      <c r="DU416" s="168"/>
      <c r="DV416" s="168"/>
      <c r="DW416" s="168"/>
      <c r="DX416" s="168"/>
      <c r="DY416" s="168"/>
      <c r="DZ416" s="168"/>
      <c r="EA416" s="359" t="str">
        <f t="shared" si="261"/>
        <v>376</v>
      </c>
      <c r="EB416" s="359">
        <v>376</v>
      </c>
      <c r="EC416" s="88"/>
      <c r="ED416" s="88"/>
      <c r="EE416" s="88"/>
      <c r="EF416" s="186" t="s">
        <v>4264</v>
      </c>
      <c r="EG416" s="186" t="s">
        <v>4164</v>
      </c>
      <c r="EH416" s="186" t="s">
        <v>5286</v>
      </c>
      <c r="EI416" s="186" t="s">
        <v>5287</v>
      </c>
      <c r="EJ416" s="186" t="s">
        <v>3530</v>
      </c>
      <c r="EK416" s="186">
        <v>0</v>
      </c>
      <c r="EL416" s="186" t="s">
        <v>5288</v>
      </c>
      <c r="EM416" s="173">
        <v>48607</v>
      </c>
      <c r="EN416" s="173">
        <v>0</v>
      </c>
      <c r="EO416" s="173">
        <v>0</v>
      </c>
      <c r="EP416" s="498" t="s">
        <v>4167</v>
      </c>
      <c r="EQ416" s="258" t="s">
        <v>6086</v>
      </c>
      <c r="ER416" s="182" t="s">
        <v>6137</v>
      </c>
      <c r="ES416" s="258"/>
      <c r="ET416" s="167"/>
      <c r="EU416" s="182" t="str">
        <f t="shared" si="280"/>
        <v>Theodor Wesbuer GmbH, DE_124381582_sinv.pdf</v>
      </c>
    </row>
    <row r="417" spans="1:172" ht="114.75">
      <c r="A417" s="1010" t="s">
        <v>3733</v>
      </c>
      <c r="B417" s="694" t="s">
        <v>4847</v>
      </c>
      <c r="C417" s="423" t="s">
        <v>898</v>
      </c>
      <c r="D417" s="201" t="s">
        <v>3760</v>
      </c>
      <c r="E417" s="190" t="s">
        <v>3784</v>
      </c>
      <c r="F417" s="258" t="s">
        <v>3791</v>
      </c>
      <c r="G417" s="258" t="s">
        <v>3795</v>
      </c>
      <c r="H417" s="258" t="s">
        <v>899</v>
      </c>
      <c r="I417" s="258"/>
      <c r="J417" s="190" t="s">
        <v>3891</v>
      </c>
      <c r="K417" s="190" t="s">
        <v>3817</v>
      </c>
      <c r="L417" s="571" t="s">
        <v>3847</v>
      </c>
      <c r="M417" s="201"/>
      <c r="N417" s="847"/>
      <c r="O417" s="190"/>
      <c r="P417" s="518">
        <v>13</v>
      </c>
      <c r="Q417" s="539">
        <v>100</v>
      </c>
      <c r="R417" s="540">
        <v>650</v>
      </c>
      <c r="S417" s="341"/>
      <c r="T417" s="54"/>
      <c r="U417" s="54"/>
      <c r="V417" s="338">
        <v>0</v>
      </c>
      <c r="W417" s="338">
        <v>0</v>
      </c>
      <c r="X417" s="919">
        <v>0.72</v>
      </c>
      <c r="Y417" s="425">
        <v>2.5</v>
      </c>
      <c r="Z417" s="54"/>
      <c r="AA417" s="54"/>
      <c r="AB417" s="188" t="s">
        <v>4402</v>
      </c>
      <c r="AC417" s="13" t="s">
        <v>898</v>
      </c>
      <c r="AD417" s="811" t="s">
        <v>5691</v>
      </c>
      <c r="AE417" s="723">
        <v>43082</v>
      </c>
      <c r="AG417" s="419"/>
      <c r="AH417" s="927" t="s">
        <v>896</v>
      </c>
      <c r="AI417" s="63" t="s">
        <v>5763</v>
      </c>
      <c r="AJ417" s="63" t="str">
        <f t="shared" si="289"/>
        <v>NO</v>
      </c>
      <c r="AK417" s="64" t="str">
        <f>VLOOKUP(X417,aux!$G$1:$I$22,2,FALSE)</f>
        <v>zero point seven two</v>
      </c>
      <c r="AL417" s="64" t="str">
        <f>VLOOKUP(X417,aux!$G$1:$J$22,4,FALSE)</f>
        <v>null komma sieben zwei</v>
      </c>
      <c r="AM417" s="214">
        <f t="shared" si="263"/>
        <v>72</v>
      </c>
      <c r="AN417" s="214" t="str">
        <f>IF(INT(AM417)=AM417,EnglishNumber(AM417), _xlfn.CONCAT(EnglishNumber(INT(AM417)), " point ", EnglishNumber(ROUND(INT((AM417 - INT(AM417)) * 10),  0)), " ", EnglishNumber(ROUND((AM417 - INT(AM417))*100 - (INT((AM417-INT(AM417))*10)*10), 0))))</f>
        <v>seventy-two</v>
      </c>
      <c r="AO417" s="214" t="str">
        <f>IF(INT(AM417)=AM417,FctZahl_In_Worten(AM417), _xlfn.CONCAT(FctZahl_In_Worten(INT(AM417)), " komma ", FctZahl_In_Worten(ROUND(INT((AM417 - INT(AM417)) * 10),  0)), " ", FctZahl_In_Worten(ROUND((AM417 - INT(AM417))*100 - (INT((AM417-INT(AM417))*10)*10), 0))))</f>
        <v>zweiundsiebzig</v>
      </c>
      <c r="AP417" s="64" t="str">
        <f>EnglishNumber(Q417)</f>
        <v>one hundred</v>
      </c>
      <c r="AQ417" s="64" t="str">
        <f>FctZahl_In_Worten(Q417)</f>
        <v>einhundert</v>
      </c>
      <c r="AR417" s="64" t="str">
        <f>FctZahl_In_Worten(R417)</f>
        <v>sechshundertfünfzig</v>
      </c>
      <c r="AS417" s="64" t="str">
        <f>EnglishNumber(V417)</f>
        <v>zero</v>
      </c>
      <c r="AT417" s="64" t="str">
        <f>EnglishNumber(W417)</f>
        <v>zero</v>
      </c>
      <c r="AU417" s="64" t="str">
        <f t="shared" si="264"/>
        <v>For</v>
      </c>
      <c r="AV417" s="49" t="str">
        <f t="shared" si="284"/>
        <v>Frank Schulze Topphofff, Kfm. Leiter and Falko Thomas, Geschäftsführer</v>
      </c>
      <c r="AW417" s="65" t="str">
        <f t="shared" si="265"/>
        <v>DE_126957135_CPA_EN</v>
      </c>
      <c r="AX417" s="65" t="str">
        <f t="shared" si="266"/>
        <v>DE_126957135_DoT_EN</v>
      </c>
      <c r="AY417" s="65" t="str">
        <f t="shared" si="267"/>
        <v>DE_126957135_Dis_EN</v>
      </c>
      <c r="AZ417" s="65" t="str">
        <f t="shared" si="268"/>
        <v>DE_126957135_CPA_DE</v>
      </c>
      <c r="BA417" s="65" t="str">
        <f t="shared" si="269"/>
        <v>DE_126957135_DoT_DE</v>
      </c>
      <c r="BB417" s="65" t="str">
        <f t="shared" si="270"/>
        <v>DE_126957135_CPA_ES</v>
      </c>
      <c r="BC417" s="215" t="str">
        <f t="shared" si="271"/>
        <v>DE_126957135_DoT_ES</v>
      </c>
      <c r="BD417" s="65" t="str">
        <f t="shared" si="272"/>
        <v>Thermotraffic GmbH Internationale Kühlspedition</v>
      </c>
      <c r="BE417" s="64" t="str">
        <f>VLOOKUP(C417,aux!$A$1:$B$260,2,FALSE)</f>
        <v>Germany</v>
      </c>
      <c r="BF417" s="64" t="str">
        <f>VLOOKUP(C417,aux!$A$1:$C$260,3,FALSE)</f>
        <v>Deutschland</v>
      </c>
      <c r="BG417" s="66" t="str">
        <f t="shared" si="273"/>
        <v>represented by  Frank Schulze Topphofff, Kfm. Leiter and Falko Thomas, Geschäftsführer</v>
      </c>
      <c r="BH417" s="66" t="str">
        <f t="shared" si="290"/>
        <v>representado por Frank Schulze Topphofff, Kfm. Leiter and Falko Thomas, Geschäftsführer</v>
      </c>
      <c r="BI417" s="119">
        <f t="shared" si="285"/>
        <v>2</v>
      </c>
      <c r="BJ417" s="119" t="str">
        <f t="shared" si="286"/>
        <v>and its</v>
      </c>
      <c r="BK417" s="119" t="str">
        <f t="shared" si="282"/>
        <v/>
      </c>
      <c r="BL417" s="66" t="str">
        <f t="shared" si="287"/>
        <v>und</v>
      </c>
      <c r="BM417" s="66" t="str">
        <f t="shared" si="283"/>
        <v/>
      </c>
      <c r="BN417" s="66" t="str">
        <f t="shared" si="288"/>
        <v>y su</v>
      </c>
      <c r="BO417" s="66" t="str">
        <f t="shared" si="281"/>
        <v/>
      </c>
      <c r="BP417" s="216" t="str">
        <f>VLOOKUP(X417,aux!$G$1:$I$22,3,FALSE)</f>
        <v>cero coma siete dos</v>
      </c>
      <c r="BQ417" s="66" t="str">
        <f t="shared" si="291"/>
        <v>Por</v>
      </c>
      <c r="BR417" s="66" t="str">
        <f>VLOOKUP(C417,aux!$D$1:$E$307,2,FALSE)</f>
        <v>Alemania</v>
      </c>
      <c r="BS417" s="66" t="str">
        <f t="shared" si="292"/>
        <v>Ciento</v>
      </c>
      <c r="BT417" s="66" t="str">
        <f t="shared" si="293"/>
        <v>Cero</v>
      </c>
      <c r="BU417" s="66" t="str">
        <f t="shared" si="294"/>
        <v>Cero</v>
      </c>
      <c r="BV417" s="315"/>
      <c r="BW417" s="61"/>
      <c r="BX417" s="315"/>
      <c r="BY417" s="148"/>
      <c r="BZ417" s="315"/>
      <c r="CA417" s="1112"/>
      <c r="CB417" s="805">
        <v>43059</v>
      </c>
      <c r="CC417" s="805">
        <v>43069</v>
      </c>
      <c r="CD417" s="434"/>
      <c r="CE417" s="805">
        <v>43069</v>
      </c>
      <c r="CF417" s="434"/>
      <c r="CG417" s="805">
        <v>43076</v>
      </c>
      <c r="CH417" s="497"/>
      <c r="CI417" s="155"/>
      <c r="CJ417" s="54"/>
      <c r="CK417" s="54"/>
      <c r="CL417" s="102" t="str">
        <f t="shared" si="274"/>
        <v>Thermotraffic GmbH Internationale Kühlspedition_ DE_126957135_DOT_DE_2sig</v>
      </c>
      <c r="CM417" s="102" t="str">
        <f t="shared" si="275"/>
        <v>Thermotraffic GmbH Internationale Kühlspedition_DE_126957135_CPA_DE_2sig</v>
      </c>
      <c r="CN417" s="102" t="str">
        <f t="shared" si="276"/>
        <v>Thermotraffic GmbH Internationale Kühlspedition_ DE_126957135_DOT_DE_2sig_stamped</v>
      </c>
      <c r="CO417" s="102" t="str">
        <f t="shared" si="277"/>
        <v>Thermotraffic GmbH Internationale Kühlspedition_DE_126957135_DOT_DE_o</v>
      </c>
      <c r="CP417" s="102" t="str">
        <f t="shared" si="278"/>
        <v>Thermotraffic GmbH Internationale Kühlspedition_DE_126957135_DOT_DE_o_stamped</v>
      </c>
      <c r="CQ417" s="102" t="str">
        <f t="shared" si="279"/>
        <v>Thermotraffic GmbH Internationale Kühlspedition_DE_126957135_powers</v>
      </c>
      <c r="CR417" s="54"/>
      <c r="CS417" s="54"/>
      <c r="CT417" s="54"/>
      <c r="CU417" s="148">
        <f t="shared" si="262"/>
        <v>0</v>
      </c>
      <c r="CV417" s="54"/>
      <c r="CW417" s="54"/>
      <c r="CX417" s="124"/>
      <c r="CY417" s="160"/>
      <c r="CZ417" s="160"/>
      <c r="DA417" s="321"/>
      <c r="DB417" s="321"/>
      <c r="DC417" s="160"/>
      <c r="DD417" s="160"/>
      <c r="DE417" s="321"/>
      <c r="DF417" s="321"/>
      <c r="DG417" s="54"/>
      <c r="DH417" s="54"/>
      <c r="DI417" s="54"/>
      <c r="DJ417" s="321"/>
      <c r="DK417" s="321"/>
      <c r="DL417" s="54"/>
      <c r="DM417" s="321"/>
      <c r="DN417" s="160"/>
      <c r="DO417" s="321"/>
      <c r="DP417" s="963"/>
      <c r="DQ417" s="902"/>
      <c r="DR417" s="503"/>
      <c r="DS417" s="521"/>
      <c r="DT417" s="88"/>
      <c r="DU417" s="168"/>
      <c r="DV417" s="168"/>
      <c r="DW417" s="168"/>
      <c r="DX417" s="168"/>
      <c r="DY417" s="168"/>
      <c r="DZ417" s="168"/>
      <c r="EA417" s="359" t="str">
        <f t="shared" si="261"/>
        <v>377</v>
      </c>
      <c r="EB417" s="359">
        <v>377</v>
      </c>
      <c r="EC417" s="88"/>
      <c r="ED417" s="88"/>
      <c r="EE417" s="88"/>
      <c r="EF417" s="186" t="s">
        <v>3849</v>
      </c>
      <c r="EG417" s="186" t="s">
        <v>3733</v>
      </c>
      <c r="EH417" s="186" t="s">
        <v>5289</v>
      </c>
      <c r="EI417" s="186" t="s">
        <v>5290</v>
      </c>
      <c r="EJ417" s="186" t="s">
        <v>5291</v>
      </c>
      <c r="EK417" s="186">
        <v>0</v>
      </c>
      <c r="EL417" s="186" t="s">
        <v>5292</v>
      </c>
      <c r="EM417" s="173">
        <v>33775</v>
      </c>
      <c r="EN417" s="173">
        <v>0</v>
      </c>
      <c r="EO417" s="173">
        <v>0</v>
      </c>
      <c r="EP417" s="498" t="s">
        <v>3817</v>
      </c>
      <c r="EQ417" s="201" t="s">
        <v>6086</v>
      </c>
      <c r="ER417" s="182" t="s">
        <v>6137</v>
      </c>
      <c r="ES417" s="201"/>
      <c r="ET417" s="108"/>
      <c r="EU417" s="182" t="str">
        <f t="shared" si="280"/>
        <v>Thermotraffic GmbH Internationale Kühlspedition, DE_126957135_sinv.pdf</v>
      </c>
    </row>
    <row r="418" spans="1:172" s="169" customFormat="1" ht="76.5">
      <c r="A418" s="1000" t="s">
        <v>3204</v>
      </c>
      <c r="B418" s="696" t="s">
        <v>4589</v>
      </c>
      <c r="C418" s="338" t="s">
        <v>1179</v>
      </c>
      <c r="D418" s="186" t="s">
        <v>3196</v>
      </c>
      <c r="E418" s="186" t="s">
        <v>3197</v>
      </c>
      <c r="F418" s="186" t="s">
        <v>3198</v>
      </c>
      <c r="G418" s="186"/>
      <c r="H418" s="186"/>
      <c r="I418" s="383" t="s">
        <v>3199</v>
      </c>
      <c r="J418" s="383" t="s">
        <v>3353</v>
      </c>
      <c r="K418" s="191" t="s">
        <v>3200</v>
      </c>
      <c r="L418" s="571" t="s">
        <v>3201</v>
      </c>
      <c r="M418" s="199"/>
      <c r="N418" s="846" t="s">
        <v>3202</v>
      </c>
      <c r="O418" s="384" t="s">
        <v>3203</v>
      </c>
      <c r="P418" s="519">
        <v>500</v>
      </c>
      <c r="Q418" s="539">
        <v>1000</v>
      </c>
      <c r="R418" s="540">
        <v>0</v>
      </c>
      <c r="S418" s="338"/>
      <c r="T418" s="100"/>
      <c r="U418" s="100"/>
      <c r="V418" s="425">
        <v>0</v>
      </c>
      <c r="W418" s="425">
        <v>0</v>
      </c>
      <c r="X418" s="919">
        <v>0.7</v>
      </c>
      <c r="Y418" s="425">
        <v>0</v>
      </c>
      <c r="Z418" s="101"/>
      <c r="AA418" s="101"/>
      <c r="AB418" s="188" t="s">
        <v>4403</v>
      </c>
      <c r="AC418" s="13" t="s">
        <v>7377</v>
      </c>
      <c r="AD418" s="812" t="s">
        <v>40</v>
      </c>
      <c r="AE418" s="723">
        <v>43082</v>
      </c>
      <c r="AF418" s="182" t="s">
        <v>4405</v>
      </c>
      <c r="AG418" s="419"/>
      <c r="AH418" s="927" t="s">
        <v>896</v>
      </c>
      <c r="AI418" s="63" t="s">
        <v>5762</v>
      </c>
      <c r="AJ418" s="63" t="str">
        <f t="shared" si="289"/>
        <v>NO</v>
      </c>
      <c r="AK418" s="64" t="str">
        <f>VLOOKUP(X418,aux!$G$1:$I$22,2,FALSE)</f>
        <v>zero point seven</v>
      </c>
      <c r="AL418" s="64" t="str">
        <f>VLOOKUP(X418,aux!$G$1:$J$22,4,FALSE)</f>
        <v>null komma sieben</v>
      </c>
      <c r="AM418" s="214">
        <f t="shared" si="263"/>
        <v>70</v>
      </c>
      <c r="AN418" s="214" t="str">
        <f>IF(INT(AM418)=AM418,EnglishNumber(AM418), _xlfn.CONCAT(EnglishNumber(INT(AM418)), " point ", EnglishNumber(ROUND(INT((AM418 - INT(AM418)) * 10),  0)), " ", EnglishNumber(ROUND((AM418 - INT(AM418))*100 - (INT((AM418-INT(AM418))*10)*10), 0))))</f>
        <v>seventy</v>
      </c>
      <c r="AO418" s="214" t="str">
        <f>IF(INT(AM418)=AM418,FctZahl_In_Worten(AM418), _xlfn.CONCAT(FctZahl_In_Worten(INT(AM418)), " komma ", FctZahl_In_Worten(ROUND(INT((AM418 - INT(AM418)) * 10),  0)), " ", FctZahl_In_Worten(ROUND((AM418 - INT(AM418))*100 - (INT((AM418-INT(AM418))*10)*10), 0))))</f>
        <v>siebzig</v>
      </c>
      <c r="AP418" s="64" t="str">
        <f>EnglishNumber(Q418)</f>
        <v>one thousand</v>
      </c>
      <c r="AQ418" s="64" t="str">
        <f>FctZahl_In_Worten(Q418)</f>
        <v>eintausend</v>
      </c>
      <c r="AR418" s="64" t="str">
        <f>FctZahl_In_Worten(R418)</f>
        <v>null</v>
      </c>
      <c r="AS418" s="64" t="str">
        <f>EnglishNumber(V418)</f>
        <v>zero</v>
      </c>
      <c r="AT418" s="64" t="str">
        <f>EnglishNumber(W418)</f>
        <v>zero</v>
      </c>
      <c r="AU418" s="64" t="str">
        <f t="shared" si="264"/>
        <v>For</v>
      </c>
      <c r="AV418" s="49" t="str">
        <f t="shared" si="284"/>
        <v>Thorkil Andersen, Adm.direktør/CEO</v>
      </c>
      <c r="AW418" s="65" t="str">
        <f t="shared" si="265"/>
        <v>DK_60523614_CPA_EN</v>
      </c>
      <c r="AX418" s="65" t="str">
        <f t="shared" si="266"/>
        <v>DK_60523614_DoT_EN</v>
      </c>
      <c r="AY418" s="65" t="str">
        <f t="shared" si="267"/>
        <v>DK_60523614_Dis_EN</v>
      </c>
      <c r="AZ418" s="65" t="str">
        <f t="shared" si="268"/>
        <v>DK_60523614_CPA_DE</v>
      </c>
      <c r="BA418" s="65" t="str">
        <f t="shared" si="269"/>
        <v>DK_60523614_DoT_DE</v>
      </c>
      <c r="BB418" s="65" t="str">
        <f t="shared" si="270"/>
        <v>DK_60523614_CPA_ES</v>
      </c>
      <c r="BC418" s="215" t="str">
        <f t="shared" si="271"/>
        <v>DK_60523614_DoT_ES</v>
      </c>
      <c r="BD418" s="65" t="str">
        <f t="shared" si="272"/>
        <v>Thorkil Andersen Holding A/S</v>
      </c>
      <c r="BE418" s="64" t="str">
        <f>VLOOKUP(C418,aux!$A$1:$B$260,2,FALSE)</f>
        <v>Denmark</v>
      </c>
      <c r="BF418" s="64">
        <f>VLOOKUP(C418,aux!$A$1:$C$260,3,FALSE)</f>
        <v>0</v>
      </c>
      <c r="BG418" s="66" t="str">
        <f t="shared" si="273"/>
        <v>represented by  Thorkil Andersen, Adm.direktør/CEO</v>
      </c>
      <c r="BH418" s="66" t="str">
        <f t="shared" si="290"/>
        <v>representado por Thorkil Andersen, Adm.direktør/CEO</v>
      </c>
      <c r="BI418" s="119">
        <f t="shared" si="285"/>
        <v>1</v>
      </c>
      <c r="BJ418" s="119" t="str">
        <f t="shared" si="286"/>
        <v/>
      </c>
      <c r="BK418" s="119" t="str">
        <f t="shared" si="282"/>
        <v>and its</v>
      </c>
      <c r="BL418" s="66" t="str">
        <f t="shared" si="287"/>
        <v/>
      </c>
      <c r="BM418" s="66" t="str">
        <f t="shared" si="283"/>
        <v>und</v>
      </c>
      <c r="BN418" s="66" t="str">
        <f t="shared" si="288"/>
        <v/>
      </c>
      <c r="BO418" s="66" t="str">
        <f t="shared" si="281"/>
        <v>y su</v>
      </c>
      <c r="BP418" s="216" t="str">
        <f>VLOOKUP(X418,aux!$G$1:$I$22,3,FALSE)</f>
        <v xml:space="preserve">cero coma siete </v>
      </c>
      <c r="BQ418" s="66" t="str">
        <f t="shared" si="291"/>
        <v>Por</v>
      </c>
      <c r="BR418" s="66" t="str">
        <f>VLOOKUP(C418,aux!$D$1:$E$307,2,FALSE)</f>
        <v>Dinamarca</v>
      </c>
      <c r="BS418" s="66" t="str">
        <f t="shared" si="292"/>
        <v>Un Mil</v>
      </c>
      <c r="BT418" s="66" t="str">
        <f t="shared" si="293"/>
        <v>Cero</v>
      </c>
      <c r="BU418" s="66" t="str">
        <f t="shared" si="294"/>
        <v>Cero</v>
      </c>
      <c r="BV418" s="337" t="s">
        <v>2233</v>
      </c>
      <c r="BW418" s="42" t="s">
        <v>2233</v>
      </c>
      <c r="BX418" s="315">
        <v>43052</v>
      </c>
      <c r="BY418" s="148">
        <v>803762888292</v>
      </c>
      <c r="BZ418" s="315">
        <v>43053</v>
      </c>
      <c r="CA418" s="1115" t="s">
        <v>2233</v>
      </c>
      <c r="CB418" s="353">
        <v>43049</v>
      </c>
      <c r="CC418" s="353">
        <v>43055</v>
      </c>
      <c r="CD418" s="434" t="s">
        <v>2233</v>
      </c>
      <c r="CE418" s="353">
        <v>43056</v>
      </c>
      <c r="CF418" s="434" t="s">
        <v>2233</v>
      </c>
      <c r="CG418" s="353">
        <v>43059</v>
      </c>
      <c r="CH418" s="497"/>
      <c r="CI418" s="155"/>
      <c r="CJ418" s="54"/>
      <c r="CK418" s="54"/>
      <c r="CL418" s="102" t="str">
        <f t="shared" si="274"/>
        <v>Thorkil Andersen Holding A/S_ DK_60523614_DOT_EN_2sig</v>
      </c>
      <c r="CM418" s="102" t="str">
        <f t="shared" si="275"/>
        <v>Thorkil Andersen Holding A/S_DK_60523614_CPA_EN_2sig</v>
      </c>
      <c r="CN418" s="102" t="str">
        <f t="shared" si="276"/>
        <v>Thorkil Andersen Holding A/S_ DK_60523614_DOT_EN_2sig_stamped</v>
      </c>
      <c r="CO418" s="102" t="str">
        <f t="shared" si="277"/>
        <v>Thorkil Andersen Holding A/S_DK_60523614_DOT_EN_o</v>
      </c>
      <c r="CP418" s="102" t="str">
        <f t="shared" si="278"/>
        <v>Thorkil Andersen Holding A/S_DK_60523614_DOT_EN_o_stamped</v>
      </c>
      <c r="CQ418" s="102" t="str">
        <f t="shared" si="279"/>
        <v>Thorkil Andersen Holding A/S_DK_60523614_powers</v>
      </c>
      <c r="CR418" s="54"/>
      <c r="CS418" s="54"/>
      <c r="CT418" s="54"/>
      <c r="CU418" s="148">
        <f t="shared" si="262"/>
        <v>1</v>
      </c>
      <c r="CV418" s="54"/>
      <c r="CW418" s="54"/>
      <c r="CX418" s="152" t="s">
        <v>2233</v>
      </c>
      <c r="CY418" s="158" t="s">
        <v>2233</v>
      </c>
      <c r="CZ418" s="158" t="s">
        <v>2233</v>
      </c>
      <c r="DA418" s="318" t="s">
        <v>2233</v>
      </c>
      <c r="DB418" s="318" t="s">
        <v>2233</v>
      </c>
      <c r="DC418" s="158" t="s">
        <v>2233</v>
      </c>
      <c r="DD418" s="158" t="s">
        <v>2233</v>
      </c>
      <c r="DE418" s="318" t="s">
        <v>2233</v>
      </c>
      <c r="DF418" s="318" t="s">
        <v>2233</v>
      </c>
      <c r="DG418" s="96" t="s">
        <v>2233</v>
      </c>
      <c r="DH418" s="96" t="s">
        <v>2233</v>
      </c>
      <c r="DI418" s="96" t="s">
        <v>2233</v>
      </c>
      <c r="DJ418" s="318" t="s">
        <v>2233</v>
      </c>
      <c r="DK418" s="318"/>
      <c r="DL418" s="96" t="s">
        <v>2233</v>
      </c>
      <c r="DM418" s="318" t="s">
        <v>2233</v>
      </c>
      <c r="DN418" s="158" t="s">
        <v>2233</v>
      </c>
      <c r="DO418" s="318" t="s">
        <v>2233</v>
      </c>
      <c r="DP418" s="465" t="s">
        <v>2233</v>
      </c>
      <c r="DQ418" s="940" t="s">
        <v>6279</v>
      </c>
      <c r="DR418" s="342" t="s">
        <v>49</v>
      </c>
      <c r="DS418" s="521"/>
      <c r="DT418" s="88" t="s">
        <v>49</v>
      </c>
      <c r="DU418" s="168"/>
      <c r="DV418" s="168"/>
      <c r="DW418" s="168"/>
      <c r="DX418" s="168"/>
      <c r="DY418" s="168"/>
      <c r="DZ418" s="168"/>
      <c r="EA418" s="359" t="str">
        <f t="shared" si="261"/>
        <v>378</v>
      </c>
      <c r="EB418" s="359">
        <v>378</v>
      </c>
      <c r="EC418" s="88"/>
      <c r="ED418" s="88"/>
      <c r="EE418" s="88" t="e">
        <f>IF(CX417=#REF!,"gleich","ungleich")</f>
        <v>#REF!</v>
      </c>
      <c r="EF418" s="186"/>
      <c r="EG418" s="186"/>
      <c r="EH418" s="186"/>
      <c r="EI418" s="186"/>
      <c r="EJ418" s="186"/>
      <c r="EK418" s="186"/>
      <c r="EL418" s="186"/>
      <c r="EM418" s="173"/>
      <c r="EN418" s="186"/>
      <c r="EO418" s="186"/>
      <c r="EP418" s="724"/>
      <c r="EQ418" s="382" t="s">
        <v>6087</v>
      </c>
      <c r="ER418" s="382" t="s">
        <v>6116</v>
      </c>
      <c r="ES418" s="382"/>
      <c r="ET418" s="108"/>
      <c r="EU418" s="182" t="str">
        <f t="shared" si="280"/>
        <v>Thorkil Andersen Holding A/S, DK_60523614_sinv.pdf</v>
      </c>
      <c r="EV418" s="44"/>
      <c r="EW418" s="44"/>
      <c r="EX418" s="44"/>
      <c r="EY418" s="44"/>
      <c r="EZ418" s="44"/>
      <c r="FA418" s="44"/>
      <c r="FB418" s="44"/>
      <c r="FC418" s="44"/>
      <c r="FD418" s="44"/>
      <c r="FE418" s="44"/>
      <c r="FF418" s="44"/>
      <c r="FG418" s="44"/>
      <c r="FH418" s="44"/>
      <c r="FI418" s="44"/>
      <c r="FJ418" s="44"/>
      <c r="FK418" s="44"/>
      <c r="FL418" s="44"/>
      <c r="FM418" s="44"/>
      <c r="FN418" s="44"/>
      <c r="FO418" s="44"/>
      <c r="FP418" s="44"/>
    </row>
    <row r="419" spans="1:172" ht="102">
      <c r="A419" s="1000" t="s">
        <v>513</v>
      </c>
      <c r="B419" s="696" t="s">
        <v>4730</v>
      </c>
      <c r="C419" s="338" t="s">
        <v>517</v>
      </c>
      <c r="D419" s="186" t="s">
        <v>516</v>
      </c>
      <c r="E419" s="186" t="s">
        <v>329</v>
      </c>
      <c r="F419" s="186" t="s">
        <v>518</v>
      </c>
      <c r="G419" s="186"/>
      <c r="H419" s="186"/>
      <c r="I419" s="191"/>
      <c r="J419" s="191" t="s">
        <v>330</v>
      </c>
      <c r="K419" s="191" t="s">
        <v>2786</v>
      </c>
      <c r="L419" s="571" t="s">
        <v>332</v>
      </c>
      <c r="M419" s="298"/>
      <c r="N419" s="847"/>
      <c r="O419" s="384" t="s">
        <v>384</v>
      </c>
      <c r="P419" s="546">
        <v>12</v>
      </c>
      <c r="Q419" s="539">
        <v>1000</v>
      </c>
      <c r="R419" s="540">
        <v>0</v>
      </c>
      <c r="S419" s="338"/>
      <c r="T419" s="63"/>
      <c r="U419" s="63"/>
      <c r="V419" s="425">
        <v>0</v>
      </c>
      <c r="W419" s="425">
        <v>0</v>
      </c>
      <c r="X419" s="919">
        <v>0.75</v>
      </c>
      <c r="Y419" s="425">
        <v>2.5</v>
      </c>
      <c r="Z419" s="41" t="s">
        <v>45</v>
      </c>
      <c r="AA419" s="41" t="s">
        <v>45</v>
      </c>
      <c r="AB419" s="188"/>
      <c r="AC419" s="13" t="s">
        <v>7377</v>
      </c>
      <c r="AD419" s="813" t="s">
        <v>5689</v>
      </c>
      <c r="AE419" s="723">
        <v>43082</v>
      </c>
      <c r="AF419" s="177" t="s">
        <v>512</v>
      </c>
      <c r="AG419" s="419" t="s">
        <v>5396</v>
      </c>
      <c r="AH419" s="927" t="s">
        <v>514</v>
      </c>
      <c r="AI419" s="63" t="s">
        <v>5764</v>
      </c>
      <c r="AJ419" s="63" t="str">
        <f t="shared" si="289"/>
        <v>NO</v>
      </c>
      <c r="AK419" s="64" t="str">
        <f>VLOOKUP(X419,aux!$G$1:$I$22,2,FALSE)</f>
        <v>zero point seven five</v>
      </c>
      <c r="AL419" s="64" t="str">
        <f>VLOOKUP(X419,aux!$G$1:$J$22,4,FALSE)</f>
        <v>null komma sieben fünf</v>
      </c>
      <c r="AM419" s="214">
        <f t="shared" si="263"/>
        <v>75</v>
      </c>
      <c r="AN419" s="214" t="str">
        <f>IF(INT(AM419)=AM419,EnglishNumber(AM419), _xlfn.CONCAT(EnglishNumber(INT(AM419)), " point ", EnglishNumber(ROUND(INT((AM419 - INT(AM419)) * 10),  0)), " ", EnglishNumber(ROUND((AM419 - INT(AM419))*100 - (INT((AM419-INT(AM419))*10)*10), 0))))</f>
        <v>seventy-five</v>
      </c>
      <c r="AO419" s="214" t="str">
        <f>IF(INT(AM419)=AM419,FctZahl_In_Worten(AM419), _xlfn.CONCAT(FctZahl_In_Worten(INT(AM419)), " komma ", FctZahl_In_Worten(ROUND(INT((AM419 - INT(AM419)) * 10),  0)), " ", FctZahl_In_Worten(ROUND((AM419 - INT(AM419))*100 - (INT((AM419-INT(AM419))*10)*10), 0))))</f>
        <v>fünfundsiebzig</v>
      </c>
      <c r="AP419" s="64" t="str">
        <f>EnglishNumber(Q419)</f>
        <v>one thousand</v>
      </c>
      <c r="AQ419" s="64" t="str">
        <f>FctZahl_In_Worten(Q419)</f>
        <v>eintausend</v>
      </c>
      <c r="AR419" s="64" t="str">
        <f>FctZahl_In_Worten(R419)</f>
        <v>null</v>
      </c>
      <c r="AS419" s="64" t="str">
        <f>VLOOKUP(V419,aux!$K$1:$M$11,2,FALSE)</f>
        <v>zero</v>
      </c>
      <c r="AT419" s="64" t="str">
        <f>VLOOKUP(W419,aux!$K$1:$M$11,2,FALSE)</f>
        <v>zero</v>
      </c>
      <c r="AU419" s="64" t="str">
        <f t="shared" si="264"/>
        <v>For</v>
      </c>
      <c r="AV419" s="49" t="str">
        <f t="shared" si="284"/>
        <v>JOSÉ Ma FUENTES GARCIA-BERNARDO, gerente único</v>
      </c>
      <c r="AW419" s="65" t="str">
        <f t="shared" si="265"/>
        <v>PT_503618624_CPA_EN</v>
      </c>
      <c r="AX419" s="65" t="str">
        <f t="shared" si="266"/>
        <v>PT_503618624_DoT_EN</v>
      </c>
      <c r="AY419" s="65" t="str">
        <f t="shared" si="267"/>
        <v>PT_503618624_Dis_EN</v>
      </c>
      <c r="AZ419" s="65" t="str">
        <f t="shared" si="268"/>
        <v>PT_503618624_CPA_DE</v>
      </c>
      <c r="BA419" s="65" t="str">
        <f t="shared" si="269"/>
        <v>PT_503618624_DoT_DE</v>
      </c>
      <c r="BB419" s="65" t="str">
        <f t="shared" si="270"/>
        <v>PT_503618624_CPA_ES</v>
      </c>
      <c r="BC419" s="215" t="str">
        <f t="shared" si="271"/>
        <v>PT_503618624_DoT_ES</v>
      </c>
      <c r="BD419" s="65" t="str">
        <f t="shared" si="272"/>
        <v>TRANSPATRICIA SOCIEDADE DE TRANSPORTES RODOVIARIOS LDA</v>
      </c>
      <c r="BE419" s="64" t="str">
        <f>VLOOKUP(C419,aux!$A$1:$B$260,2,FALSE)</f>
        <v>Portugal</v>
      </c>
      <c r="BF419" s="64">
        <f>VLOOKUP(C419,aux!$A$1:$C$260,3,FALSE)</f>
        <v>0</v>
      </c>
      <c r="BG419" s="66" t="str">
        <f t="shared" si="273"/>
        <v>represented by  JOSÉ Ma FUENTES GARCIA-BERNARDO, gerente único</v>
      </c>
      <c r="BH419" s="66" t="str">
        <f t="shared" si="290"/>
        <v>representado por JOSÉ Ma FUENTES GARCIA-BERNARDO, gerente único</v>
      </c>
      <c r="BI419" s="66">
        <f t="shared" si="285"/>
        <v>1</v>
      </c>
      <c r="BJ419" s="66" t="str">
        <f t="shared" si="286"/>
        <v/>
      </c>
      <c r="BK419" s="66" t="str">
        <f t="shared" si="282"/>
        <v/>
      </c>
      <c r="BL419" s="66" t="str">
        <f t="shared" si="287"/>
        <v/>
      </c>
      <c r="BM419" s="66" t="str">
        <f t="shared" si="283"/>
        <v/>
      </c>
      <c r="BN419" s="66" t="str">
        <f t="shared" si="288"/>
        <v/>
      </c>
      <c r="BO419" s="66" t="str">
        <f t="shared" si="281"/>
        <v/>
      </c>
      <c r="BP419" s="216" t="str">
        <f>VLOOKUP(X419,aux!$G$1:$I$22,3,FALSE)</f>
        <v>cero coma siete cinco</v>
      </c>
      <c r="BQ419" s="66" t="str">
        <f t="shared" si="291"/>
        <v>Por</v>
      </c>
      <c r="BR419" s="66" t="str">
        <f>VLOOKUP(C419,aux!$D$1:$E$307,2,FALSE)</f>
        <v>Portugal</v>
      </c>
      <c r="BS419" s="66" t="str">
        <f t="shared" si="292"/>
        <v>Un Mil</v>
      </c>
      <c r="BT419" s="66" t="str">
        <f t="shared" si="293"/>
        <v>Cero</v>
      </c>
      <c r="BU419" s="66" t="str">
        <f t="shared" si="294"/>
        <v>Cero</v>
      </c>
      <c r="BV419" s="319"/>
      <c r="BW419" s="71" t="s">
        <v>5816</v>
      </c>
      <c r="BX419" s="137">
        <v>42915</v>
      </c>
      <c r="BY419" s="143">
        <v>811261795554</v>
      </c>
      <c r="BZ419" s="137">
        <v>42916</v>
      </c>
      <c r="CA419" s="1112" t="s">
        <v>199</v>
      </c>
      <c r="CB419" s="342">
        <v>42914</v>
      </c>
      <c r="CC419" s="342">
        <v>42914</v>
      </c>
      <c r="CD419" s="617" t="s">
        <v>199</v>
      </c>
      <c r="CE419" s="342">
        <v>42915</v>
      </c>
      <c r="CF419" s="617" t="s">
        <v>199</v>
      </c>
      <c r="CG419" s="342">
        <v>43075</v>
      </c>
      <c r="CH419" s="497"/>
      <c r="CI419" s="155">
        <v>1</v>
      </c>
      <c r="CJ419" s="61"/>
      <c r="CK419" s="62"/>
      <c r="CL419" s="102" t="str">
        <f t="shared" si="274"/>
        <v>TRANSPATRICIA SOCIEDADE DE TRANSPORTES RODOVIARIOS LDA_ PT_503618624_DOT_EN_2sig</v>
      </c>
      <c r="CM419" s="102" t="str">
        <f t="shared" si="275"/>
        <v>TRANSPATRICIA SOCIEDADE DE TRANSPORTES RODOVIARIOS LDA_PT_503618624_CPA_EN_2sig</v>
      </c>
      <c r="CN419" s="102" t="str">
        <f t="shared" si="276"/>
        <v>TRANSPATRICIA SOCIEDADE DE TRANSPORTES RODOVIARIOS LDA_ PT_503618624_DOT_EN_2sig_stamped</v>
      </c>
      <c r="CO419" s="102" t="str">
        <f t="shared" si="277"/>
        <v>TRANSPATRICIA SOCIEDADE DE TRANSPORTES RODOVIARIOS LDA_PT_503618624_DOT_EN_o</v>
      </c>
      <c r="CP419" s="102" t="str">
        <f t="shared" si="278"/>
        <v>TRANSPATRICIA SOCIEDADE DE TRANSPORTES RODOVIARIOS LDA_PT_503618624_DOT_EN_o_stamped</v>
      </c>
      <c r="CQ419" s="102" t="str">
        <f t="shared" si="279"/>
        <v>TRANSPATRICIA SOCIEDADE DE TRANSPORTES RODOVIARIOS LDA_PT_503618624_powers</v>
      </c>
      <c r="CR419" s="70" t="s">
        <v>1469</v>
      </c>
      <c r="CS419" s="70" t="s">
        <v>1469</v>
      </c>
      <c r="CT419" s="61"/>
      <c r="CU419" s="148">
        <f t="shared" si="262"/>
        <v>1</v>
      </c>
      <c r="CV419" s="56" t="s">
        <v>2116</v>
      </c>
      <c r="CW419" s="56" t="b">
        <v>1</v>
      </c>
      <c r="CX419" s="52" t="s">
        <v>58</v>
      </c>
      <c r="CY419" s="148">
        <v>1</v>
      </c>
      <c r="CZ419" s="148">
        <v>1</v>
      </c>
      <c r="DA419" s="315"/>
      <c r="DB419" s="315"/>
      <c r="DC419" s="148"/>
      <c r="DD419" s="148"/>
      <c r="DE419" s="315"/>
      <c r="DF419" s="315"/>
      <c r="DG419" s="61"/>
      <c r="DH419" s="61" t="s">
        <v>2232</v>
      </c>
      <c r="DI419" s="61" t="s">
        <v>2232</v>
      </c>
      <c r="DJ419" s="315"/>
      <c r="DK419" s="315"/>
      <c r="DL419" s="61"/>
      <c r="DM419" s="161"/>
      <c r="DN419" s="148"/>
      <c r="DO419" s="315"/>
      <c r="DP419" s="338"/>
      <c r="DQ419" s="940"/>
      <c r="DR419" s="342"/>
      <c r="DS419" s="522"/>
      <c r="DT419" s="69" t="s">
        <v>1469</v>
      </c>
      <c r="DU419" s="69"/>
      <c r="DV419" s="87"/>
      <c r="DW419" s="87"/>
      <c r="DX419" s="87"/>
      <c r="DY419" s="87"/>
      <c r="DZ419" s="87"/>
      <c r="EA419" s="359" t="str">
        <f t="shared" si="261"/>
        <v>379</v>
      </c>
      <c r="EB419" s="359">
        <v>379</v>
      </c>
      <c r="EC419" s="88"/>
      <c r="ED419" s="88"/>
      <c r="EE419" s="88" t="e">
        <f>IF(CX418=#REF!,"gleich","ungleich")</f>
        <v>#REF!</v>
      </c>
      <c r="EF419" s="186"/>
      <c r="EG419" s="186"/>
      <c r="EH419" s="186"/>
      <c r="EI419" s="186"/>
      <c r="EJ419" s="186"/>
      <c r="EK419" s="186"/>
      <c r="EL419" s="186"/>
      <c r="EM419" s="173"/>
      <c r="EN419" s="186"/>
      <c r="EO419" s="186"/>
      <c r="EP419" s="724"/>
      <c r="EQ419" s="382" t="s">
        <v>7437</v>
      </c>
      <c r="ER419" s="382" t="s">
        <v>6153</v>
      </c>
      <c r="ES419" s="382"/>
      <c r="ET419" s="108"/>
      <c r="EU419" s="182" t="str">
        <f t="shared" si="280"/>
        <v>TRANSPATRICIA SOCIEDADE DE TRANSPORTES RODOVIARIOS LDA, PT_503618624_sinv.pdf</v>
      </c>
    </row>
    <row r="420" spans="1:172" ht="63.75">
      <c r="A420" s="1007" t="s">
        <v>4379</v>
      </c>
      <c r="B420" s="439" t="s">
        <v>4612</v>
      </c>
      <c r="C420" s="655" t="s">
        <v>42</v>
      </c>
      <c r="D420" s="172" t="s">
        <v>4380</v>
      </c>
      <c r="E420" s="192" t="s">
        <v>4381</v>
      </c>
      <c r="F420" s="172" t="s">
        <v>835</v>
      </c>
      <c r="G420" s="202"/>
      <c r="H420" s="202"/>
      <c r="I420" s="202" t="s">
        <v>4395</v>
      </c>
      <c r="J420" s="172" t="s">
        <v>4409</v>
      </c>
      <c r="K420" s="173" t="s">
        <v>4382</v>
      </c>
      <c r="L420" s="586" t="s">
        <v>4383</v>
      </c>
      <c r="M420" s="595"/>
      <c r="N420" s="844"/>
      <c r="O420" s="192"/>
      <c r="P420" s="547">
        <v>185</v>
      </c>
      <c r="Q420" s="539">
        <v>1000</v>
      </c>
      <c r="R420" s="540">
        <v>0</v>
      </c>
      <c r="S420" s="338"/>
      <c r="T420" s="54"/>
      <c r="U420" s="54"/>
      <c r="V420" s="338">
        <v>500</v>
      </c>
      <c r="W420" s="338">
        <v>500</v>
      </c>
      <c r="X420" s="919">
        <v>0.625</v>
      </c>
      <c r="Y420" s="338">
        <v>2.5</v>
      </c>
      <c r="Z420" s="54"/>
      <c r="AA420" s="54"/>
      <c r="AB420" s="188" t="s">
        <v>4399</v>
      </c>
      <c r="AC420" s="13" t="s">
        <v>7377</v>
      </c>
      <c r="AD420" s="813" t="s">
        <v>5689</v>
      </c>
      <c r="AE420" s="723">
        <v>43082</v>
      </c>
      <c r="AG420" s="419"/>
      <c r="AH420" s="927" t="s">
        <v>896</v>
      </c>
      <c r="AI420" s="63" t="s">
        <v>5763</v>
      </c>
      <c r="AJ420" s="63" t="str">
        <f t="shared" si="289"/>
        <v>NO</v>
      </c>
      <c r="AK420" s="64" t="str">
        <f>VLOOKUP(X420,aux!$G$1:$I$22,2,FALSE)</f>
        <v>zero point two six five</v>
      </c>
      <c r="AL420" s="64" t="str">
        <f>VLOOKUP(X420,aux!$G$1:$J$22,4,FALSE)</f>
        <v>null komma sechs zwei fünf</v>
      </c>
      <c r="AM420" s="214">
        <f t="shared" si="263"/>
        <v>62.5</v>
      </c>
      <c r="AN420" s="214" t="str">
        <f>IF(INT(AM420)=AM420,EnglishNumber(AM420), _xlfn.CONCAT(EnglishNumber(INT(AM420)), " point ", EnglishNumber(ROUND(INT((AM420 - INT(AM420)) * 10),  0)), " ", EnglishNumber(ROUND((AM420 - INT(AM420))*100 - (INT((AM420-INT(AM420))*10)*10), 0))))</f>
        <v>sixty-two point five zero</v>
      </c>
      <c r="AO420" s="214" t="str">
        <f>IF(INT(AM420)=AM420,FctZahl_In_Worten(AM420), _xlfn.CONCAT(FctZahl_In_Worten(INT(AM420)), " komma ", FctZahl_In_Worten(ROUND(INT((AM420 - INT(AM420)) * 10),  0)), " ", FctZahl_In_Worten(ROUND((AM420 - INT(AM420))*100 - (INT((AM420-INT(AM420))*10)*10), 0))))</f>
        <v>zweiundsechzig komma fünf null</v>
      </c>
      <c r="AP420" s="64" t="str">
        <f>EnglishNumber(Q420)</f>
        <v>one thousand</v>
      </c>
      <c r="AQ420" s="64" t="str">
        <f>FctZahl_In_Worten(Q420)</f>
        <v>eintausend</v>
      </c>
      <c r="AR420" s="64" t="str">
        <f>FctZahl_In_Worten(R420)</f>
        <v>null</v>
      </c>
      <c r="AS420" s="64" t="str">
        <f>EnglishNumber(V420)</f>
        <v>five hundred</v>
      </c>
      <c r="AT420" s="64" t="str">
        <f>EnglishNumber(W420)</f>
        <v>five hundred</v>
      </c>
      <c r="AU420" s="64" t="str">
        <f t="shared" si="264"/>
        <v>For</v>
      </c>
      <c r="AV420" s="49" t="str">
        <f t="shared" si="284"/>
        <v>JUAN MARTINEZ SANCHEZ, ADMINISTRADOR SOLIDARIO</v>
      </c>
      <c r="AW420" s="65" t="str">
        <f t="shared" si="265"/>
        <v>ES_B30125926_CPA_EN</v>
      </c>
      <c r="AX420" s="65" t="str">
        <f t="shared" si="266"/>
        <v>ES_B30125926_DoT_EN</v>
      </c>
      <c r="AY420" s="65" t="str">
        <f t="shared" si="267"/>
        <v>ES_B30125926_Dis_EN</v>
      </c>
      <c r="AZ420" s="65" t="str">
        <f t="shared" si="268"/>
        <v>ES_B30125926_CPA_DE</v>
      </c>
      <c r="BA420" s="65" t="str">
        <f t="shared" si="269"/>
        <v>ES_B30125926_DoT_DE</v>
      </c>
      <c r="BB420" s="65" t="str">
        <f t="shared" si="270"/>
        <v>ES_B30125926_CPA_ES</v>
      </c>
      <c r="BC420" s="215" t="str">
        <f t="shared" si="271"/>
        <v>ES_B30125926_DoT_ES</v>
      </c>
      <c r="BD420" s="65" t="str">
        <f t="shared" si="272"/>
        <v>TRANSPORTES ARGOS, SL</v>
      </c>
      <c r="BE420" s="64" t="str">
        <f>VLOOKUP(C420,aux!$A$1:$B$260,2,FALSE)</f>
        <v>Spain</v>
      </c>
      <c r="BF420" s="64" t="str">
        <f>VLOOKUP(C420,aux!$A$1:$C$260,3,FALSE)</f>
        <v>Spanien</v>
      </c>
      <c r="BG420" s="66" t="str">
        <f t="shared" si="273"/>
        <v>represented by  JUAN MARTINEZ SANCHEZ, ADMINISTRADOR SOLIDARIO</v>
      </c>
      <c r="BH420" s="66" t="str">
        <f t="shared" si="290"/>
        <v>representado por JUAN MARTINEZ SANCHEZ, ADMINISTRADOR SOLIDARIO</v>
      </c>
      <c r="BI420" s="119">
        <f t="shared" si="285"/>
        <v>1</v>
      </c>
      <c r="BJ420" s="119" t="str">
        <f t="shared" si="286"/>
        <v/>
      </c>
      <c r="BK420" s="119" t="str">
        <f t="shared" ref="BK420:BK451" si="295">IF(I420="","","and its")</f>
        <v>and its</v>
      </c>
      <c r="BL420" s="66" t="str">
        <f t="shared" si="287"/>
        <v/>
      </c>
      <c r="BM420" s="66" t="str">
        <f t="shared" ref="BM420:BM451" si="296">IF(I420="","","und")</f>
        <v>und</v>
      </c>
      <c r="BN420" s="66" t="str">
        <f t="shared" si="288"/>
        <v/>
      </c>
      <c r="BO420" s="66" t="str">
        <f t="shared" si="281"/>
        <v>y su</v>
      </c>
      <c r="BP420" s="216" t="str">
        <f>VLOOKUP(X420,aux!$G$1:$I$22,3,FALSE)</f>
        <v>cero coma seis dos cinco</v>
      </c>
      <c r="BQ420" s="66" t="str">
        <f t="shared" si="291"/>
        <v>Por</v>
      </c>
      <c r="BR420" s="66" t="str">
        <f>VLOOKUP(C420,aux!$D$1:$E$307,2,FALSE)</f>
        <v>España</v>
      </c>
      <c r="BS420" s="66" t="str">
        <f t="shared" si="292"/>
        <v>Un Mil</v>
      </c>
      <c r="BT420" s="66" t="str">
        <f t="shared" si="293"/>
        <v>Quinientos</v>
      </c>
      <c r="BU420" s="66" t="str">
        <f t="shared" si="294"/>
        <v>Quinientos</v>
      </c>
      <c r="BV420" s="315" t="s">
        <v>2233</v>
      </c>
      <c r="BW420" s="61" t="s">
        <v>2233</v>
      </c>
      <c r="BX420" s="315" t="s">
        <v>4414</v>
      </c>
      <c r="BY420" s="148">
        <v>800287954232</v>
      </c>
      <c r="BZ420" s="315">
        <v>43062</v>
      </c>
      <c r="CA420" s="1112" t="s">
        <v>2233</v>
      </c>
      <c r="CB420" s="805">
        <v>43059</v>
      </c>
      <c r="CC420" s="353">
        <v>43059</v>
      </c>
      <c r="CD420" s="434" t="s">
        <v>2233</v>
      </c>
      <c r="CE420" s="353">
        <v>43060</v>
      </c>
      <c r="CF420" s="434" t="s">
        <v>2233</v>
      </c>
      <c r="CG420" s="805">
        <v>43076</v>
      </c>
      <c r="CH420" s="497"/>
      <c r="CI420" s="155"/>
      <c r="CJ420" s="54"/>
      <c r="CK420" s="54"/>
      <c r="CL420" s="102" t="str">
        <f t="shared" si="274"/>
        <v>TRANSPORTES ARGOS, SL_ ES_B30125926_DOT_EN_2sig</v>
      </c>
      <c r="CM420" s="102" t="str">
        <f t="shared" si="275"/>
        <v>TRANSPORTES ARGOS, SL_ES_B30125926_CPA_EN_2sig</v>
      </c>
      <c r="CN420" s="102" t="str">
        <f t="shared" si="276"/>
        <v>TRANSPORTES ARGOS, SL_ ES_B30125926_DOT_EN_2sig_stamped</v>
      </c>
      <c r="CO420" s="102" t="str">
        <f t="shared" si="277"/>
        <v>TRANSPORTES ARGOS, SL_ES_B30125926_DOT_EN_o</v>
      </c>
      <c r="CP420" s="102" t="str">
        <f t="shared" si="278"/>
        <v>TRANSPORTES ARGOS, SL_ES_B30125926_DOT_EN_o_stamped</v>
      </c>
      <c r="CQ420" s="102" t="str">
        <f t="shared" si="279"/>
        <v>TRANSPORTES ARGOS, SL_ES_B30125926_powers</v>
      </c>
      <c r="CR420" s="54"/>
      <c r="CS420" s="54"/>
      <c r="CT420" s="54"/>
      <c r="CU420" s="148">
        <f t="shared" si="262"/>
        <v>1</v>
      </c>
      <c r="CV420" s="54"/>
      <c r="CW420" s="54"/>
      <c r="CX420" s="124"/>
      <c r="CY420" s="160"/>
      <c r="CZ420" s="160"/>
      <c r="DA420" s="321"/>
      <c r="DB420" s="321"/>
      <c r="DC420" s="160"/>
      <c r="DD420" s="160"/>
      <c r="DE420" s="321"/>
      <c r="DF420" s="321"/>
      <c r="DG420" s="54"/>
      <c r="DH420" s="54"/>
      <c r="DI420" s="54"/>
      <c r="DJ420" s="321"/>
      <c r="DK420" s="321"/>
      <c r="DL420" s="54"/>
      <c r="DM420" s="321"/>
      <c r="DN420" s="160"/>
      <c r="DO420" s="321"/>
      <c r="DP420" s="963"/>
      <c r="DQ420" s="902"/>
      <c r="DR420" s="503"/>
      <c r="DS420" s="521"/>
      <c r="DT420" s="88"/>
      <c r="DU420" s="168"/>
      <c r="DV420" s="168"/>
      <c r="DW420" s="168"/>
      <c r="DX420" s="168"/>
      <c r="DY420" s="168"/>
      <c r="DZ420" s="168"/>
      <c r="EA420" s="359" t="str">
        <f t="shared" si="261"/>
        <v>380</v>
      </c>
      <c r="EB420" s="359">
        <v>380</v>
      </c>
      <c r="EC420" s="88"/>
      <c r="ED420" s="88"/>
      <c r="EE420" s="88"/>
      <c r="EF420" s="186"/>
      <c r="EG420" s="186"/>
      <c r="EH420" s="186"/>
      <c r="EI420" s="186"/>
      <c r="EJ420" s="186"/>
      <c r="EK420" s="186"/>
      <c r="EL420" s="186"/>
      <c r="EM420" s="173"/>
      <c r="EN420" s="186"/>
      <c r="EO420" s="186"/>
      <c r="EP420" s="724"/>
      <c r="EQ420" s="201" t="s">
        <v>6088</v>
      </c>
      <c r="ER420" s="201" t="s">
        <v>6109</v>
      </c>
      <c r="ES420" s="192"/>
      <c r="ET420" s="957"/>
      <c r="EU420" s="182" t="str">
        <f t="shared" si="280"/>
        <v>TRANSPORTES ARGOS, S.L., ES_B30125926_sinv.pdf</v>
      </c>
    </row>
    <row r="421" spans="1:172" ht="89.25">
      <c r="A421" s="1010" t="s">
        <v>3030</v>
      </c>
      <c r="B421" s="694" t="s">
        <v>3065</v>
      </c>
      <c r="C421" s="341" t="s">
        <v>42</v>
      </c>
      <c r="D421" s="190" t="s">
        <v>3031</v>
      </c>
      <c r="E421" s="190" t="s">
        <v>3032</v>
      </c>
      <c r="F421" s="190" t="s">
        <v>3021</v>
      </c>
      <c r="G421" s="190"/>
      <c r="H421" s="190"/>
      <c r="I421" s="190" t="s">
        <v>3033</v>
      </c>
      <c r="J421" s="190" t="s">
        <v>4413</v>
      </c>
      <c r="K421" s="190" t="s">
        <v>3034</v>
      </c>
      <c r="L421" s="587" t="s">
        <v>3035</v>
      </c>
      <c r="M421" s="201"/>
      <c r="N421" s="846" t="s">
        <v>3036</v>
      </c>
      <c r="O421" s="190" t="s">
        <v>759</v>
      </c>
      <c r="P421" s="546">
        <v>18</v>
      </c>
      <c r="Q421" s="539">
        <v>100</v>
      </c>
      <c r="R421" s="540">
        <v>0</v>
      </c>
      <c r="S421" s="338"/>
      <c r="T421" s="100"/>
      <c r="U421" s="100"/>
      <c r="V421" s="425">
        <v>0</v>
      </c>
      <c r="W421" s="425">
        <v>0</v>
      </c>
      <c r="X421" s="919">
        <v>0.7</v>
      </c>
      <c r="Y421" s="425">
        <v>2.5</v>
      </c>
      <c r="Z421" s="101"/>
      <c r="AA421" s="101"/>
      <c r="AB421" s="188" t="s">
        <v>4377</v>
      </c>
      <c r="AC421" s="13" t="s">
        <v>7377</v>
      </c>
      <c r="AD421" s="813" t="s">
        <v>5689</v>
      </c>
      <c r="AE421" s="723">
        <v>43082</v>
      </c>
      <c r="AG421" s="419"/>
      <c r="AH421" s="927" t="s">
        <v>896</v>
      </c>
      <c r="AI421" s="63" t="s">
        <v>5763</v>
      </c>
      <c r="AJ421" s="63" t="str">
        <f t="shared" si="289"/>
        <v>NO</v>
      </c>
      <c r="AK421" s="64" t="str">
        <f>VLOOKUP(X421,aux!$G$1:$I$22,2,FALSE)</f>
        <v>zero point seven</v>
      </c>
      <c r="AL421" s="64" t="str">
        <f>VLOOKUP(X421,aux!$G$1:$J$22,4,FALSE)</f>
        <v>null komma sieben</v>
      </c>
      <c r="AM421" s="214">
        <f t="shared" si="263"/>
        <v>70</v>
      </c>
      <c r="AN421" s="214" t="str">
        <f>IF(INT(AM421)=AM421,EnglishNumber(AM421), _xlfn.CONCAT(EnglishNumber(INT(AM421)), " point ", EnglishNumber(ROUND(INT((AM421 - INT(AM421)) * 10),  0)), " ", EnglishNumber(ROUND((AM421 - INT(AM421))*100 - (INT((AM421-INT(AM421))*10)*10), 0))))</f>
        <v>seventy</v>
      </c>
      <c r="AO421" s="214" t="str">
        <f>IF(INT(AM421)=AM421,FctZahl_In_Worten(AM421), _xlfn.CONCAT(FctZahl_In_Worten(INT(AM421)), " komma ", FctZahl_In_Worten(ROUND(INT((AM421 - INT(AM421)) * 10),  0)), " ", FctZahl_In_Worten(ROUND((AM421 - INT(AM421))*100 - (INT((AM421-INT(AM421))*10)*10), 0))))</f>
        <v>siebzig</v>
      </c>
      <c r="AP421" s="64" t="str">
        <f>EnglishNumber(Q421)</f>
        <v>one hundred</v>
      </c>
      <c r="AQ421" s="64" t="str">
        <f>FctZahl_In_Worten(Q421)</f>
        <v>einhundert</v>
      </c>
      <c r="AR421" s="64" t="str">
        <f>FctZahl_In_Worten(R421)</f>
        <v>null</v>
      </c>
      <c r="AS421" s="64" t="str">
        <f>EnglishNumber(V421)</f>
        <v>zero</v>
      </c>
      <c r="AT421" s="64" t="str">
        <f>EnglishNumber(W421)</f>
        <v>zero</v>
      </c>
      <c r="AU421" s="64" t="str">
        <f t="shared" si="264"/>
        <v>For</v>
      </c>
      <c r="AV421" s="49" t="str">
        <f t="shared" si="284"/>
        <v>JUAN FONT TORRADEFLOT, ADMINISTRADOR ÚNICO</v>
      </c>
      <c r="AW421" s="65" t="str">
        <f t="shared" si="265"/>
        <v>ES_A08527988_CPA_EN</v>
      </c>
      <c r="AX421" s="65" t="str">
        <f t="shared" si="266"/>
        <v>ES_A08527988_DoT_EN</v>
      </c>
      <c r="AY421" s="65" t="str">
        <f t="shared" si="267"/>
        <v>ES_A08527988_Dis_EN</v>
      </c>
      <c r="AZ421" s="65" t="str">
        <f t="shared" si="268"/>
        <v>ES_A08527988_CPA_DE</v>
      </c>
      <c r="BA421" s="65" t="str">
        <f t="shared" si="269"/>
        <v>ES_A08527988_DoT_DE</v>
      </c>
      <c r="BB421" s="65" t="str">
        <f t="shared" si="270"/>
        <v>ES_A08527988_CPA_ES</v>
      </c>
      <c r="BC421" s="215" t="str">
        <f t="shared" si="271"/>
        <v>ES_A08527988_DoT_ES</v>
      </c>
      <c r="BD421" s="65" t="str">
        <f t="shared" si="272"/>
        <v>TRANSPORTES FRIGORIFICOS TORRADEFLOT, SA</v>
      </c>
      <c r="BE421" s="64" t="str">
        <f>VLOOKUP(C421,aux!$A$1:$B$260,2,FALSE)</f>
        <v>Spain</v>
      </c>
      <c r="BF421" s="64" t="str">
        <f>VLOOKUP(C421,aux!$A$1:$C$260,3,FALSE)</f>
        <v>Spanien</v>
      </c>
      <c r="BG421" s="66" t="str">
        <f t="shared" si="273"/>
        <v>represented by  JUAN FONT TORRADEFLOT, ADMINISTRADOR ÚNICO</v>
      </c>
      <c r="BH421" s="66" t="str">
        <f t="shared" si="290"/>
        <v>representado por JUAN FONT TORRADEFLOT, ADMINISTRADOR ÚNICO</v>
      </c>
      <c r="BI421" s="66">
        <f t="shared" ref="BI421:BI452" si="297">COUNTA(F421,G421)</f>
        <v>1</v>
      </c>
      <c r="BJ421" s="66" t="str">
        <f t="shared" si="286"/>
        <v/>
      </c>
      <c r="BK421" s="66" t="str">
        <f t="shared" si="295"/>
        <v>and its</v>
      </c>
      <c r="BL421" s="66" t="str">
        <f t="shared" si="287"/>
        <v/>
      </c>
      <c r="BM421" s="66" t="str">
        <f t="shared" si="296"/>
        <v>und</v>
      </c>
      <c r="BN421" s="66" t="str">
        <f t="shared" si="288"/>
        <v/>
      </c>
      <c r="BO421" s="66" t="str">
        <f t="shared" si="281"/>
        <v>y su</v>
      </c>
      <c r="BP421" s="216" t="str">
        <f>VLOOKUP(X421,aux!$G$1:$I$22,3,FALSE)</f>
        <v xml:space="preserve">cero coma siete </v>
      </c>
      <c r="BQ421" s="66" t="str">
        <f t="shared" si="291"/>
        <v>Por</v>
      </c>
      <c r="BR421" s="66" t="str">
        <f>VLOOKUP(C421,aux!$D$1:$E$307,2,FALSE)</f>
        <v>España</v>
      </c>
      <c r="BS421" s="66" t="str">
        <f t="shared" si="292"/>
        <v>Ciento</v>
      </c>
      <c r="BT421" s="66" t="str">
        <f t="shared" si="293"/>
        <v>Cero</v>
      </c>
      <c r="BU421" s="66" t="str">
        <f t="shared" si="294"/>
        <v>Cero</v>
      </c>
      <c r="BV421" s="315" t="s">
        <v>2233</v>
      </c>
      <c r="BW421" s="61" t="s">
        <v>2233</v>
      </c>
      <c r="BX421" s="315">
        <v>43061</v>
      </c>
      <c r="BY421" s="148">
        <v>800287954276</v>
      </c>
      <c r="BZ421" s="315">
        <v>43062</v>
      </c>
      <c r="CA421" s="1112" t="s">
        <v>2233</v>
      </c>
      <c r="CB421" s="805">
        <v>43059</v>
      </c>
      <c r="CC421" s="805">
        <v>43063</v>
      </c>
      <c r="CD421" s="806" t="s">
        <v>2233</v>
      </c>
      <c r="CE421" s="805">
        <v>43066</v>
      </c>
      <c r="CF421" s="806" t="s">
        <v>2233</v>
      </c>
      <c r="CG421" s="342">
        <v>43076</v>
      </c>
      <c r="CH421" s="497"/>
      <c r="CI421" s="155"/>
      <c r="CJ421" s="54"/>
      <c r="CK421" s="54"/>
      <c r="CL421" s="102" t="str">
        <f t="shared" si="274"/>
        <v>TRANSPORTES FRIGORIFICOS TORRADEFLOT, SA_ ES_A08527988_DOT_EN_2sig</v>
      </c>
      <c r="CM421" s="102" t="str">
        <f t="shared" si="275"/>
        <v>TRANSPORTES FRIGORIFICOS TORRADEFLOT, SA_ES_A08527988_CPA_EN_2sig</v>
      </c>
      <c r="CN421" s="102" t="str">
        <f t="shared" si="276"/>
        <v>TRANSPORTES FRIGORIFICOS TORRADEFLOT, SA_ ES_A08527988_DOT_EN_2sig_stamped</v>
      </c>
      <c r="CO421" s="102" t="str">
        <f t="shared" si="277"/>
        <v>TRANSPORTES FRIGORIFICOS TORRADEFLOT, SA_ES_A08527988_DOT_EN_o</v>
      </c>
      <c r="CP421" s="102" t="str">
        <f t="shared" si="278"/>
        <v>TRANSPORTES FRIGORIFICOS TORRADEFLOT, SA_ES_A08527988_DOT_EN_o_stamped</v>
      </c>
      <c r="CQ421" s="102" t="str">
        <f t="shared" si="279"/>
        <v>TRANSPORTES FRIGORIFICOS TORRADEFLOT, SA_ES_A08527988_powers</v>
      </c>
      <c r="CR421" s="54"/>
      <c r="CS421" s="54"/>
      <c r="CT421" s="54"/>
      <c r="CU421" s="148">
        <f t="shared" si="262"/>
        <v>3</v>
      </c>
      <c r="CV421" s="54"/>
      <c r="CW421" s="54"/>
      <c r="CX421" s="152" t="s">
        <v>2233</v>
      </c>
      <c r="CY421" s="158" t="s">
        <v>2233</v>
      </c>
      <c r="CZ421" s="158" t="s">
        <v>2233</v>
      </c>
      <c r="DA421" s="318" t="s">
        <v>2233</v>
      </c>
      <c r="DB421" s="318" t="s">
        <v>2233</v>
      </c>
      <c r="DC421" s="158" t="s">
        <v>2233</v>
      </c>
      <c r="DD421" s="158" t="s">
        <v>2233</v>
      </c>
      <c r="DE421" s="318" t="s">
        <v>2233</v>
      </c>
      <c r="DF421" s="318" t="s">
        <v>2233</v>
      </c>
      <c r="DG421" s="96" t="s">
        <v>2233</v>
      </c>
      <c r="DH421" s="96" t="s">
        <v>2233</v>
      </c>
      <c r="DI421" s="96" t="s">
        <v>2233</v>
      </c>
      <c r="DJ421" s="318" t="s">
        <v>2233</v>
      </c>
      <c r="DK421" s="318"/>
      <c r="DL421" s="96" t="s">
        <v>2233</v>
      </c>
      <c r="DM421" s="318" t="s">
        <v>2233</v>
      </c>
      <c r="DN421" s="158" t="s">
        <v>2233</v>
      </c>
      <c r="DO421" s="318" t="s">
        <v>2233</v>
      </c>
      <c r="DP421" s="465" t="s">
        <v>2233</v>
      </c>
      <c r="DQ421" s="940"/>
      <c r="DR421" s="342"/>
      <c r="DS421" s="521"/>
      <c r="DT421" s="88" t="s">
        <v>49</v>
      </c>
      <c r="DU421" s="168"/>
      <c r="DV421" s="168"/>
      <c r="DW421" s="168"/>
      <c r="DX421" s="168"/>
      <c r="DY421" s="168"/>
      <c r="DZ421" s="168"/>
      <c r="EA421" s="359" t="str">
        <f t="shared" si="261"/>
        <v>381</v>
      </c>
      <c r="EB421" s="359">
        <v>381</v>
      </c>
      <c r="EC421" s="88"/>
      <c r="ED421" s="88"/>
      <c r="EE421" s="88" t="e">
        <f>IF(CX420=#REF!,"gleich","ungleich")</f>
        <v>#REF!</v>
      </c>
      <c r="EF421" s="186"/>
      <c r="EG421" s="186"/>
      <c r="EH421" s="186"/>
      <c r="EI421" s="186"/>
      <c r="EJ421" s="186"/>
      <c r="EK421" s="186"/>
      <c r="EL421" s="186"/>
      <c r="EM421" s="173"/>
      <c r="EN421" s="186"/>
      <c r="EO421" s="186"/>
      <c r="EP421" s="724"/>
      <c r="EQ421" s="201" t="s">
        <v>6089</v>
      </c>
      <c r="ER421" s="201" t="s">
        <v>6111</v>
      </c>
      <c r="ES421" s="201"/>
      <c r="ET421" s="167"/>
      <c r="EU421" s="182" t="str">
        <f t="shared" si="280"/>
        <v>TRANSPORTES FRIGORIFICOS TORRADEFLOT, S.A., ES_A08527988_sinv.pdf</v>
      </c>
    </row>
    <row r="422" spans="1:172" ht="76.5">
      <c r="A422" s="1010" t="s">
        <v>3037</v>
      </c>
      <c r="B422" s="694" t="s">
        <v>3066</v>
      </c>
      <c r="C422" s="341" t="s">
        <v>42</v>
      </c>
      <c r="D422" s="190" t="s">
        <v>3038</v>
      </c>
      <c r="E422" s="639" t="s">
        <v>3039</v>
      </c>
      <c r="F422" s="190" t="s">
        <v>3021</v>
      </c>
      <c r="G422" s="190"/>
      <c r="H422" s="190"/>
      <c r="I422" s="190" t="s">
        <v>3040</v>
      </c>
      <c r="J422" s="190" t="s">
        <v>4616</v>
      </c>
      <c r="K422" s="190" t="s">
        <v>4617</v>
      </c>
      <c r="L422" s="587" t="s">
        <v>3041</v>
      </c>
      <c r="M422" s="181" t="s">
        <v>3042</v>
      </c>
      <c r="N422" s="846" t="s">
        <v>3043</v>
      </c>
      <c r="O422" s="190" t="s">
        <v>384</v>
      </c>
      <c r="P422" s="546">
        <v>29</v>
      </c>
      <c r="Q422" s="539">
        <v>1000</v>
      </c>
      <c r="R422" s="540">
        <v>0</v>
      </c>
      <c r="S422" s="338"/>
      <c r="T422" s="100"/>
      <c r="U422" s="100"/>
      <c r="V422" s="425">
        <v>0</v>
      </c>
      <c r="W422" s="425">
        <v>0</v>
      </c>
      <c r="X422" s="919">
        <v>0.75</v>
      </c>
      <c r="Y422" s="425">
        <v>2.5</v>
      </c>
      <c r="Z422" s="101"/>
      <c r="AA422" s="101"/>
      <c r="AB422" s="188" t="s">
        <v>4378</v>
      </c>
      <c r="AC422" s="13" t="s">
        <v>7377</v>
      </c>
      <c r="AD422" s="813" t="s">
        <v>5689</v>
      </c>
      <c r="AE422" s="723">
        <v>43082</v>
      </c>
      <c r="AG422" s="419"/>
      <c r="AH422" s="927" t="s">
        <v>896</v>
      </c>
      <c r="AI422" s="63" t="s">
        <v>5763</v>
      </c>
      <c r="AJ422" s="63" t="str">
        <f t="shared" si="289"/>
        <v>NO</v>
      </c>
      <c r="AK422" s="64" t="str">
        <f>VLOOKUP(X422,aux!$G$1:$I$22,2,FALSE)</f>
        <v>zero point seven five</v>
      </c>
      <c r="AL422" s="64" t="str">
        <f>VLOOKUP(X422,aux!$G$1:$J$22,4,FALSE)</f>
        <v>null komma sieben fünf</v>
      </c>
      <c r="AM422" s="214">
        <f t="shared" si="263"/>
        <v>75</v>
      </c>
      <c r="AN422" s="214" t="str">
        <f>IF(INT(AM422)=AM422,EnglishNumber(AM422), _xlfn.CONCAT(EnglishNumber(INT(AM422)), " point ", EnglishNumber(ROUND(INT((AM422 - INT(AM422)) * 10),  0)), " ", EnglishNumber(ROUND((AM422 - INT(AM422))*100 - (INT((AM422-INT(AM422))*10)*10), 0))))</f>
        <v>seventy-five</v>
      </c>
      <c r="AO422" s="214" t="str">
        <f>IF(INT(AM422)=AM422,FctZahl_In_Worten(AM422), _xlfn.CONCAT(FctZahl_In_Worten(INT(AM422)), " komma ", FctZahl_In_Worten(ROUND(INT((AM422 - INT(AM422)) * 10),  0)), " ", FctZahl_In_Worten(ROUND((AM422 - INT(AM422))*100 - (INT((AM422-INT(AM422))*10)*10), 0))))</f>
        <v>fünfundsiebzig</v>
      </c>
      <c r="AP422" s="64" t="str">
        <f>EnglishNumber(Q422)</f>
        <v>one thousand</v>
      </c>
      <c r="AQ422" s="64" t="str">
        <f>FctZahl_In_Worten(Q422)</f>
        <v>eintausend</v>
      </c>
      <c r="AR422" s="64" t="str">
        <f>FctZahl_In_Worten(R422)</f>
        <v>null</v>
      </c>
      <c r="AS422" s="64" t="str">
        <f>EnglishNumber(V422)</f>
        <v>zero</v>
      </c>
      <c r="AT422" s="64" t="str">
        <f>EnglishNumber(W422)</f>
        <v>zero</v>
      </c>
      <c r="AU422" s="64" t="str">
        <f t="shared" si="264"/>
        <v>For</v>
      </c>
      <c r="AV422" s="49" t="str">
        <f t="shared" si="284"/>
        <v>Vicente Gimeno Linares, ADMINISTRADOR ÚNICO</v>
      </c>
      <c r="AW422" s="65" t="str">
        <f t="shared" si="265"/>
        <v>ES_B46360327_CPA_EN</v>
      </c>
      <c r="AX422" s="65" t="str">
        <f t="shared" si="266"/>
        <v>ES_B46360327_DoT_EN</v>
      </c>
      <c r="AY422" s="65" t="str">
        <f t="shared" si="267"/>
        <v>ES_B46360327_Dis_EN</v>
      </c>
      <c r="AZ422" s="65" t="str">
        <f t="shared" si="268"/>
        <v>ES_B46360327_CPA_DE</v>
      </c>
      <c r="BA422" s="65" t="str">
        <f t="shared" si="269"/>
        <v>ES_B46360327_DoT_DE</v>
      </c>
      <c r="BB422" s="65" t="str">
        <f t="shared" si="270"/>
        <v>ES_B46360327_CPA_ES</v>
      </c>
      <c r="BC422" s="215" t="str">
        <f t="shared" si="271"/>
        <v>ES_B46360327_DoT_ES</v>
      </c>
      <c r="BD422" s="65" t="str">
        <f t="shared" si="272"/>
        <v>Transportes Vicente Gimeno SL</v>
      </c>
      <c r="BE422" s="64" t="str">
        <f>VLOOKUP(C422,aux!$A$1:$B$260,2,FALSE)</f>
        <v>Spain</v>
      </c>
      <c r="BF422" s="64" t="str">
        <f>VLOOKUP(C422,aux!$A$1:$C$260,3,FALSE)</f>
        <v>Spanien</v>
      </c>
      <c r="BG422" s="66" t="str">
        <f t="shared" si="273"/>
        <v>represented by  Vicente Gimeno Linares, ADMINISTRADOR ÚNICO</v>
      </c>
      <c r="BH422" s="66" t="str">
        <f t="shared" si="290"/>
        <v>representado por Vicente Gimeno Linares, ADMINISTRADOR ÚNICO</v>
      </c>
      <c r="BI422" s="66">
        <f t="shared" si="297"/>
        <v>1</v>
      </c>
      <c r="BJ422" s="66" t="str">
        <f t="shared" si="286"/>
        <v/>
      </c>
      <c r="BK422" s="66" t="str">
        <f t="shared" si="295"/>
        <v>and its</v>
      </c>
      <c r="BL422" s="66" t="str">
        <f t="shared" si="287"/>
        <v/>
      </c>
      <c r="BM422" s="66" t="str">
        <f t="shared" si="296"/>
        <v>und</v>
      </c>
      <c r="BN422" s="66" t="str">
        <f t="shared" si="288"/>
        <v/>
      </c>
      <c r="BO422" s="66" t="str">
        <f t="shared" si="281"/>
        <v>y su</v>
      </c>
      <c r="BP422" s="216" t="str">
        <f>VLOOKUP(X422,aux!$G$1:$I$22,3,FALSE)</f>
        <v>cero coma siete cinco</v>
      </c>
      <c r="BQ422" s="66" t="str">
        <f t="shared" si="291"/>
        <v>Por</v>
      </c>
      <c r="BR422" s="66" t="str">
        <f>VLOOKUP(C422,aux!$D$1:$E$307,2,FALSE)</f>
        <v>España</v>
      </c>
      <c r="BS422" s="66" t="str">
        <f t="shared" si="292"/>
        <v>Un Mil</v>
      </c>
      <c r="BT422" s="66" t="str">
        <f t="shared" si="293"/>
        <v>Cero</v>
      </c>
      <c r="BU422" s="66" t="str">
        <f t="shared" si="294"/>
        <v>Cero</v>
      </c>
      <c r="BV422" s="315" t="s">
        <v>2233</v>
      </c>
      <c r="BW422" s="61" t="s">
        <v>2233</v>
      </c>
      <c r="BX422" s="315">
        <v>43061</v>
      </c>
      <c r="BY422" s="148">
        <v>800287954287</v>
      </c>
      <c r="BZ422" s="315">
        <v>43062</v>
      </c>
      <c r="CA422" s="1112" t="s">
        <v>2233</v>
      </c>
      <c r="CB422" s="805">
        <v>43059</v>
      </c>
      <c r="CC422" s="805">
        <v>43067</v>
      </c>
      <c r="CD422" s="434" t="s">
        <v>2233</v>
      </c>
      <c r="CE422" s="342">
        <v>43068</v>
      </c>
      <c r="CF422" s="434" t="s">
        <v>2233</v>
      </c>
      <c r="CG422" s="342">
        <v>43076</v>
      </c>
      <c r="CH422" s="497"/>
      <c r="CI422" s="155"/>
      <c r="CJ422" s="54"/>
      <c r="CK422" s="54"/>
      <c r="CL422" s="102" t="str">
        <f t="shared" si="274"/>
        <v>Transportes Vicente Gimeno SL_ ES_B46360327_DOT_EN_2sig</v>
      </c>
      <c r="CM422" s="102" t="str">
        <f t="shared" si="275"/>
        <v>Transportes Vicente Gimeno SL_ES_B46360327_CPA_EN_2sig</v>
      </c>
      <c r="CN422" s="102" t="str">
        <f t="shared" si="276"/>
        <v>Transportes Vicente Gimeno SL_ ES_B46360327_DOT_EN_2sig_stamped</v>
      </c>
      <c r="CO422" s="102" t="str">
        <f t="shared" si="277"/>
        <v>Transportes Vicente Gimeno SL_ES_B46360327_DOT_EN_o</v>
      </c>
      <c r="CP422" s="102" t="str">
        <f t="shared" si="278"/>
        <v>Transportes Vicente Gimeno SL_ES_B46360327_DOT_EN_o_stamped</v>
      </c>
      <c r="CQ422" s="102" t="str">
        <f t="shared" si="279"/>
        <v>Transportes Vicente Gimeno SL_ES_B46360327_powers</v>
      </c>
      <c r="CR422" s="54"/>
      <c r="CS422" s="54"/>
      <c r="CT422" s="54"/>
      <c r="CU422" s="148">
        <f t="shared" si="262"/>
        <v>1</v>
      </c>
      <c r="CV422" s="54"/>
      <c r="CW422" s="54"/>
      <c r="CX422" s="152" t="s">
        <v>2233</v>
      </c>
      <c r="CY422" s="158" t="s">
        <v>2233</v>
      </c>
      <c r="CZ422" s="158" t="s">
        <v>2233</v>
      </c>
      <c r="DA422" s="318" t="s">
        <v>2233</v>
      </c>
      <c r="DB422" s="318" t="s">
        <v>2233</v>
      </c>
      <c r="DC422" s="158" t="s">
        <v>2233</v>
      </c>
      <c r="DD422" s="158" t="s">
        <v>2233</v>
      </c>
      <c r="DE422" s="318" t="s">
        <v>2233</v>
      </c>
      <c r="DF422" s="318" t="s">
        <v>2233</v>
      </c>
      <c r="DG422" s="96" t="s">
        <v>2233</v>
      </c>
      <c r="DH422" s="96" t="s">
        <v>2233</v>
      </c>
      <c r="DI422" s="96" t="s">
        <v>2233</v>
      </c>
      <c r="DJ422" s="318" t="s">
        <v>2233</v>
      </c>
      <c r="DK422" s="318"/>
      <c r="DL422" s="96" t="s">
        <v>2233</v>
      </c>
      <c r="DM422" s="318" t="s">
        <v>2233</v>
      </c>
      <c r="DN422" s="158" t="s">
        <v>2233</v>
      </c>
      <c r="DO422" s="318" t="s">
        <v>2233</v>
      </c>
      <c r="DP422" s="465" t="s">
        <v>2233</v>
      </c>
      <c r="DQ422" s="940"/>
      <c r="DR422" s="342"/>
      <c r="DS422" s="521"/>
      <c r="DT422" s="88" t="s">
        <v>49</v>
      </c>
      <c r="DU422" s="168"/>
      <c r="DV422" s="168"/>
      <c r="DW422" s="168"/>
      <c r="DX422" s="168"/>
      <c r="DY422" s="168"/>
      <c r="DZ422" s="168"/>
      <c r="EA422" s="359" t="str">
        <f t="shared" si="261"/>
        <v>382</v>
      </c>
      <c r="EB422" s="359">
        <v>382</v>
      </c>
      <c r="EC422" s="88"/>
      <c r="ED422" s="88"/>
      <c r="EE422" s="88" t="e">
        <f>IF(CX421=#REF!,"gleich","ungleich")</f>
        <v>#REF!</v>
      </c>
      <c r="EF422" s="186"/>
      <c r="EG422" s="186"/>
      <c r="EH422" s="186"/>
      <c r="EI422" s="186"/>
      <c r="EJ422" s="186"/>
      <c r="EK422" s="186"/>
      <c r="EL422" s="186"/>
      <c r="EM422" s="173"/>
      <c r="EN422" s="186"/>
      <c r="EO422" s="186"/>
      <c r="EP422" s="724"/>
      <c r="EQ422" s="201" t="s">
        <v>6088</v>
      </c>
      <c r="ER422" s="201" t="s">
        <v>6109</v>
      </c>
      <c r="ES422" s="201"/>
      <c r="ET422" s="108"/>
      <c r="EU422" s="182" t="str">
        <f t="shared" si="280"/>
        <v>Transportes Vicente Gimeno S.L., ES_B46360327_sinv.pdf</v>
      </c>
    </row>
    <row r="423" spans="1:172" s="169" customFormat="1" ht="76.5">
      <c r="A423" s="1000" t="s">
        <v>2245</v>
      </c>
      <c r="B423" s="696" t="s">
        <v>3708</v>
      </c>
      <c r="C423" s="338" t="s">
        <v>1225</v>
      </c>
      <c r="D423" s="186" t="s">
        <v>2242</v>
      </c>
      <c r="E423" s="186" t="s">
        <v>2240</v>
      </c>
      <c r="F423" s="186" t="s">
        <v>2246</v>
      </c>
      <c r="G423" s="641"/>
      <c r="H423" s="186"/>
      <c r="I423" s="383" t="s">
        <v>2241</v>
      </c>
      <c r="J423" s="383" t="s">
        <v>3359</v>
      </c>
      <c r="K423" s="191"/>
      <c r="L423" s="832" t="s">
        <v>7331</v>
      </c>
      <c r="M423" s="199"/>
      <c r="N423" s="846" t="s">
        <v>3044</v>
      </c>
      <c r="O423" s="384" t="s">
        <v>3045</v>
      </c>
      <c r="P423" s="546">
        <v>0</v>
      </c>
      <c r="Q423" s="539">
        <v>500</v>
      </c>
      <c r="R423" s="540">
        <v>0</v>
      </c>
      <c r="S423" s="338"/>
      <c r="T423" s="63"/>
      <c r="U423" s="63"/>
      <c r="V423" s="425">
        <v>10</v>
      </c>
      <c r="W423" s="425">
        <v>10</v>
      </c>
      <c r="X423" s="919">
        <v>0.75</v>
      </c>
      <c r="Y423" s="425">
        <v>0</v>
      </c>
      <c r="Z423" s="41" t="s">
        <v>45</v>
      </c>
      <c r="AA423" s="41" t="s">
        <v>45</v>
      </c>
      <c r="AB423" s="188"/>
      <c r="AC423" s="13" t="s">
        <v>7377</v>
      </c>
      <c r="AD423" s="812" t="s">
        <v>5690</v>
      </c>
      <c r="AE423" s="723">
        <v>43082</v>
      </c>
      <c r="AF423" s="191" t="s">
        <v>3368</v>
      </c>
      <c r="AG423" s="419"/>
      <c r="AH423" s="927" t="s">
        <v>896</v>
      </c>
      <c r="AI423" s="63" t="s">
        <v>5762</v>
      </c>
      <c r="AJ423" s="63" t="str">
        <f t="shared" si="289"/>
        <v>NO</v>
      </c>
      <c r="AK423" s="64" t="str">
        <f>VLOOKUP(X423,aux!$G$1:$I$22,2,FALSE)</f>
        <v>zero point seven five</v>
      </c>
      <c r="AL423" s="64" t="str">
        <f>VLOOKUP(X423,aux!$G$1:$J$22,4,FALSE)</f>
        <v>null komma sieben fünf</v>
      </c>
      <c r="AM423" s="214">
        <f t="shared" si="263"/>
        <v>75</v>
      </c>
      <c r="AN423" s="214" t="str">
        <f>IF(INT(AM423)=AM423,EnglishNumber(AM423), _xlfn.CONCAT(EnglishNumber(INT(AM423)), " point ", EnglishNumber(ROUND(INT((AM423 - INT(AM423)) * 10),  0)), " ", EnglishNumber(ROUND((AM423 - INT(AM423))*100 - (INT((AM423-INT(AM423))*10)*10), 0))))</f>
        <v>seventy-five</v>
      </c>
      <c r="AO423" s="214" t="str">
        <f>IF(INT(AM423)=AM423,FctZahl_In_Worten(AM423), _xlfn.CONCAT(FctZahl_In_Worten(INT(AM423)), " komma ", FctZahl_In_Worten(ROUND(INT((AM423 - INT(AM423)) * 10),  0)), " ", FctZahl_In_Worten(ROUND((AM423 - INT(AM423))*100 - (INT((AM423-INT(AM423))*10)*10), 0))))</f>
        <v>fünfundsiebzig</v>
      </c>
      <c r="AP423" s="64" t="str">
        <f>EnglishNumber(Q423)</f>
        <v>five hundred</v>
      </c>
      <c r="AQ423" s="64" t="str">
        <f>FctZahl_In_Worten(Q423)</f>
        <v>fünfhundert</v>
      </c>
      <c r="AR423" s="64" t="str">
        <f>FctZahl_In_Worten(R423)</f>
        <v>null</v>
      </c>
      <c r="AS423" s="64" t="str">
        <f>VLOOKUP(V423,aux!$K$1:$M$11,2,FALSE)</f>
        <v>ten</v>
      </c>
      <c r="AT423" s="64" t="str">
        <f>VLOOKUP(W423,aux!$K$1:$M$11,2,FALSE)</f>
        <v>ten</v>
      </c>
      <c r="AU423" s="64" t="str">
        <f t="shared" si="264"/>
        <v>For</v>
      </c>
      <c r="AV423" s="49" t="str">
        <f t="shared" si="284"/>
        <v>Jean-Pierre Caillot, Gérant Président</v>
      </c>
      <c r="AW423" s="65" t="str">
        <f t="shared" si="265"/>
        <v>FR_30304927072_CPA_EN</v>
      </c>
      <c r="AX423" s="65" t="str">
        <f t="shared" si="266"/>
        <v>FR_30304927072_DoT_EN</v>
      </c>
      <c r="AY423" s="65" t="str">
        <f t="shared" si="267"/>
        <v>FR_30304927072_Dis_EN</v>
      </c>
      <c r="AZ423" s="65" t="str">
        <f t="shared" si="268"/>
        <v>FR_30304927072_CPA_DE</v>
      </c>
      <c r="BA423" s="65" t="str">
        <f t="shared" si="269"/>
        <v>FR_30304927072_DoT_DE</v>
      </c>
      <c r="BB423" s="65" t="str">
        <f t="shared" si="270"/>
        <v>FR_30304927072_CPA_ES</v>
      </c>
      <c r="BC423" s="215" t="str">
        <f t="shared" si="271"/>
        <v>FR_30304927072_DoT_ES</v>
      </c>
      <c r="BD423" s="65" t="str">
        <f t="shared" si="272"/>
        <v>TRANSPORTS CAILLOT SAS</v>
      </c>
      <c r="BE423" s="64" t="str">
        <f>VLOOKUP(C423,aux!$A$1:$B$260,2,FALSE)</f>
        <v>France</v>
      </c>
      <c r="BF423" s="64">
        <f>VLOOKUP(C423,aux!$A$1:$C$260,3,FALSE)</f>
        <v>0</v>
      </c>
      <c r="BG423" s="66" t="str">
        <f t="shared" si="273"/>
        <v>represented by  Jean-Pierre Caillot, Gérant Président</v>
      </c>
      <c r="BH423" s="66" t="str">
        <f t="shared" si="290"/>
        <v>representado por Jean-Pierre Caillot, Gérant Président</v>
      </c>
      <c r="BI423" s="66">
        <f t="shared" si="297"/>
        <v>1</v>
      </c>
      <c r="BJ423" s="66" t="str">
        <f t="shared" si="286"/>
        <v/>
      </c>
      <c r="BK423" s="66" t="str">
        <f t="shared" si="295"/>
        <v>and its</v>
      </c>
      <c r="BL423" s="66" t="str">
        <f t="shared" si="287"/>
        <v/>
      </c>
      <c r="BM423" s="66" t="str">
        <f t="shared" si="296"/>
        <v>und</v>
      </c>
      <c r="BN423" s="66" t="str">
        <f t="shared" si="288"/>
        <v/>
      </c>
      <c r="BO423" s="66" t="str">
        <f t="shared" si="281"/>
        <v>y su</v>
      </c>
      <c r="BP423" s="216" t="str">
        <f>VLOOKUP(X423,aux!$G$1:$I$22,3,FALSE)</f>
        <v>cero coma siete cinco</v>
      </c>
      <c r="BQ423" s="66" t="str">
        <f t="shared" si="291"/>
        <v>Por</v>
      </c>
      <c r="BR423" s="66" t="str">
        <f>VLOOKUP(C423,aux!$D$1:$E$307,2,FALSE)</f>
        <v>Francia</v>
      </c>
      <c r="BS423" s="66" t="str">
        <f t="shared" si="292"/>
        <v>Quinientos</v>
      </c>
      <c r="BT423" s="66" t="str">
        <f t="shared" si="293"/>
        <v>Diez</v>
      </c>
      <c r="BU423" s="66" t="str">
        <f t="shared" si="294"/>
        <v>Diez</v>
      </c>
      <c r="BV423" s="332" t="s">
        <v>2233</v>
      </c>
      <c r="BW423" s="86" t="s">
        <v>2233</v>
      </c>
      <c r="BX423" s="332"/>
      <c r="BY423" s="146"/>
      <c r="BZ423" s="332">
        <v>43046</v>
      </c>
      <c r="CA423" s="1112" t="s">
        <v>2233</v>
      </c>
      <c r="CB423" s="606">
        <v>42971</v>
      </c>
      <c r="CC423" s="606">
        <v>42976</v>
      </c>
      <c r="CD423" s="434">
        <v>0.75</v>
      </c>
      <c r="CE423" s="606">
        <v>42976</v>
      </c>
      <c r="CF423" s="434">
        <v>0.75</v>
      </c>
      <c r="CG423" s="606">
        <v>42992</v>
      </c>
      <c r="CH423" s="497"/>
      <c r="CI423" s="155"/>
      <c r="CJ423" s="61"/>
      <c r="CK423" s="62"/>
      <c r="CL423" s="102" t="str">
        <f t="shared" si="274"/>
        <v>TRANSPORTS CAILLOT SAS_ FR_30304927072_DOT_EN_2sig</v>
      </c>
      <c r="CM423" s="102" t="str">
        <f t="shared" si="275"/>
        <v>TRANSPORTS CAILLOT SAS_FR_30304927072_CPA_EN_2sig</v>
      </c>
      <c r="CN423" s="102" t="str">
        <f t="shared" si="276"/>
        <v>TRANSPORTS CAILLOT SAS_ FR_30304927072_DOT_EN_2sig_stamped</v>
      </c>
      <c r="CO423" s="102" t="str">
        <f t="shared" si="277"/>
        <v>TRANSPORTS CAILLOT SAS_FR_30304927072_DOT_EN_o</v>
      </c>
      <c r="CP423" s="102" t="str">
        <f t="shared" si="278"/>
        <v>TRANSPORTS CAILLOT SAS_FR_30304927072_DOT_EN_o_stamped</v>
      </c>
      <c r="CQ423" s="102" t="str">
        <f t="shared" si="279"/>
        <v>TRANSPORTS CAILLOT SAS_FR_30304927072_powers</v>
      </c>
      <c r="CR423" s="61"/>
      <c r="CS423" s="61"/>
      <c r="CT423" s="61"/>
      <c r="CU423" s="148">
        <f t="shared" si="262"/>
        <v>0</v>
      </c>
      <c r="CV423" s="56"/>
      <c r="CW423" s="56"/>
      <c r="CX423" s="52" t="s">
        <v>58</v>
      </c>
      <c r="CY423" s="155"/>
      <c r="CZ423" s="155" t="s">
        <v>2233</v>
      </c>
      <c r="DA423" s="319">
        <v>42971</v>
      </c>
      <c r="DB423" s="319">
        <v>42976</v>
      </c>
      <c r="DC423" s="155"/>
      <c r="DD423" s="155"/>
      <c r="DE423" s="319"/>
      <c r="DF423" s="319"/>
      <c r="DG423" s="52"/>
      <c r="DH423" s="52"/>
      <c r="DI423" s="52"/>
      <c r="DJ423" s="319"/>
      <c r="DK423" s="319"/>
      <c r="DL423" s="52"/>
      <c r="DM423" s="319">
        <v>43045</v>
      </c>
      <c r="DN423" s="155">
        <v>806809604284</v>
      </c>
      <c r="DO423" s="319" t="s">
        <v>2233</v>
      </c>
      <c r="DP423" s="262" t="s">
        <v>2233</v>
      </c>
      <c r="DQ423" s="940" t="s">
        <v>4400</v>
      </c>
      <c r="DR423" s="342" t="s">
        <v>49</v>
      </c>
      <c r="DS423" s="69"/>
      <c r="DT423" s="69" t="s">
        <v>49</v>
      </c>
      <c r="DU423" s="69"/>
      <c r="DV423" s="87"/>
      <c r="DW423" s="87"/>
      <c r="DX423" s="87"/>
      <c r="DY423" s="87"/>
      <c r="DZ423" s="87"/>
      <c r="EA423" s="359" t="str">
        <f t="shared" si="261"/>
        <v>383</v>
      </c>
      <c r="EB423" s="359">
        <v>383</v>
      </c>
      <c r="EC423" s="88"/>
      <c r="ED423" s="88"/>
      <c r="EE423" s="88" t="e">
        <f>IF(#REF!=#REF!,"gleich","ungleich")</f>
        <v>#REF!</v>
      </c>
      <c r="EF423" s="186"/>
      <c r="EG423" s="186"/>
      <c r="EH423" s="186"/>
      <c r="EI423" s="186"/>
      <c r="EJ423" s="186"/>
      <c r="EK423" s="186"/>
      <c r="EL423" s="186"/>
      <c r="EM423" s="173"/>
      <c r="EN423" s="186"/>
      <c r="EO423" s="186"/>
      <c r="EP423" s="724"/>
      <c r="EQ423" s="382" t="s">
        <v>6090</v>
      </c>
      <c r="ER423" s="362" t="s">
        <v>6105</v>
      </c>
      <c r="ES423" s="382"/>
      <c r="ET423" s="167"/>
      <c r="EU423" s="182" t="str">
        <f t="shared" si="280"/>
        <v>TRANSPORTS CAILLOT SAS, FR_30304927072_sinv.pdf</v>
      </c>
    </row>
    <row r="424" spans="1:172" ht="267.75">
      <c r="A424" s="1050" t="s">
        <v>4325</v>
      </c>
      <c r="B424" s="694" t="s">
        <v>4919</v>
      </c>
      <c r="C424" s="646" t="s">
        <v>898</v>
      </c>
      <c r="D424" s="415" t="s">
        <v>4326</v>
      </c>
      <c r="E424" s="371" t="s">
        <v>4954</v>
      </c>
      <c r="F424" s="193" t="s">
        <v>899</v>
      </c>
      <c r="G424" s="193" t="s">
        <v>4957</v>
      </c>
      <c r="H424" s="193" t="s">
        <v>913</v>
      </c>
      <c r="I424" s="193" t="s">
        <v>4295</v>
      </c>
      <c r="J424" s="371" t="s">
        <v>4327</v>
      </c>
      <c r="K424" s="203" t="s">
        <v>4297</v>
      </c>
      <c r="L424" s="585" t="s">
        <v>4328</v>
      </c>
      <c r="M424" s="562" t="s">
        <v>4299</v>
      </c>
      <c r="N424" s="845" t="s">
        <v>6124</v>
      </c>
      <c r="O424" s="172" t="s">
        <v>6125</v>
      </c>
      <c r="P424" s="518">
        <v>868</v>
      </c>
      <c r="Q424" s="539">
        <v>1000</v>
      </c>
      <c r="R424" s="540">
        <v>10000</v>
      </c>
      <c r="S424" s="558"/>
      <c r="T424" s="54"/>
      <c r="U424" s="54"/>
      <c r="V424" s="338">
        <v>0</v>
      </c>
      <c r="W424" s="338">
        <v>0</v>
      </c>
      <c r="X424" s="919">
        <v>0.75</v>
      </c>
      <c r="Y424" s="338">
        <v>0</v>
      </c>
      <c r="Z424" s="54"/>
      <c r="AA424" s="54"/>
      <c r="AB424" s="188" t="s">
        <v>4402</v>
      </c>
      <c r="AC424" s="13" t="s">
        <v>898</v>
      </c>
      <c r="AD424" s="811" t="s">
        <v>5691</v>
      </c>
      <c r="AE424" s="723">
        <v>43082</v>
      </c>
      <c r="AF424" s="182" t="s">
        <v>6195</v>
      </c>
      <c r="AG424" s="419"/>
      <c r="AH424" s="927" t="s">
        <v>896</v>
      </c>
      <c r="AI424" s="63" t="s">
        <v>5764</v>
      </c>
      <c r="AJ424" s="63" t="str">
        <f t="shared" si="289"/>
        <v>NO</v>
      </c>
      <c r="AK424" s="64" t="str">
        <f>VLOOKUP(X424,aux!$G$1:$I$22,2,FALSE)</f>
        <v>zero point seven five</v>
      </c>
      <c r="AL424" s="64" t="str">
        <f>VLOOKUP(X424,aux!$G$1:$J$22,4,FALSE)</f>
        <v>null komma sieben fünf</v>
      </c>
      <c r="AM424" s="214">
        <f t="shared" si="263"/>
        <v>75</v>
      </c>
      <c r="AN424" s="214" t="str">
        <f>IF(INT(AM424)=AM424,EnglishNumber(AM424), _xlfn.CONCAT(EnglishNumber(INT(AM424)), " point ", EnglishNumber(ROUND(INT((AM424 - INT(AM424)) * 10),  0)), " ", EnglishNumber(ROUND((AM424 - INT(AM424))*100 - (INT((AM424-INT(AM424))*10)*10), 0))))</f>
        <v>seventy-five</v>
      </c>
      <c r="AO424" s="214" t="str">
        <f>IF(INT(AM424)=AM424,FctZahl_In_Worten(AM424), _xlfn.CONCAT(FctZahl_In_Worten(INT(AM424)), " komma ", FctZahl_In_Worten(ROUND(INT((AM424 - INT(AM424)) * 10),  0)), " ", FctZahl_In_Worten(ROUND((AM424 - INT(AM424))*100 - (INT((AM424-INT(AM424))*10)*10), 0))))</f>
        <v>fünfundsiebzig</v>
      </c>
      <c r="AP424" s="64" t="str">
        <f>EnglishNumber(Q424)</f>
        <v>one thousand</v>
      </c>
      <c r="AQ424" s="64" t="str">
        <f>FctZahl_In_Worten(Q424)</f>
        <v>eintausend</v>
      </c>
      <c r="AR424" s="64" t="str">
        <f>FctZahl_In_Worten(R424)</f>
        <v>zehntausend</v>
      </c>
      <c r="AS424" s="64" t="str">
        <f>EnglishNumber(V424)</f>
        <v>zero</v>
      </c>
      <c r="AT424" s="64" t="str">
        <f>EnglishNumber(W424)</f>
        <v>zero</v>
      </c>
      <c r="AU424" s="64" t="str">
        <f t="shared" si="264"/>
        <v>For</v>
      </c>
      <c r="AV424" s="49" t="str">
        <f t="shared" si="284"/>
        <v>Niclas Graf von Pfeil, Geschäftsführer and Armin Jochheim, Prokurist</v>
      </c>
      <c r="AW424" s="65" t="str">
        <f t="shared" si="265"/>
        <v>DE_195302575_CPA_EN</v>
      </c>
      <c r="AX424" s="65" t="str">
        <f t="shared" si="266"/>
        <v>DE_195302575_DoT_EN</v>
      </c>
      <c r="AY424" s="65" t="str">
        <f t="shared" si="267"/>
        <v>DE_195302575_Dis_EN</v>
      </c>
      <c r="AZ424" s="65" t="str">
        <f t="shared" si="268"/>
        <v>DE_195302575_CPA_DE</v>
      </c>
      <c r="BA424" s="65" t="str">
        <f t="shared" si="269"/>
        <v>DE_195302575_DoT_DE</v>
      </c>
      <c r="BB424" s="65" t="str">
        <f t="shared" si="270"/>
        <v>DE_195302575_CPA_ES</v>
      </c>
      <c r="BC424" s="215" t="str">
        <f t="shared" si="271"/>
        <v>DE_195302575_DoT_ES</v>
      </c>
      <c r="BD424" s="65" t="str">
        <f t="shared" si="272"/>
        <v>Trinks GmbH</v>
      </c>
      <c r="BE424" s="64" t="str">
        <f>VLOOKUP(C424,aux!$A$1:$B$260,2,FALSE)</f>
        <v>Germany</v>
      </c>
      <c r="BF424" s="64" t="str">
        <f>VLOOKUP(C424,aux!$A$1:$C$260,3,FALSE)</f>
        <v>Deutschland</v>
      </c>
      <c r="BG424" s="66" t="str">
        <f t="shared" si="273"/>
        <v>represented by  Niclas Graf von Pfeil, Geschäftsführer and Armin Jochheim, Prokurist</v>
      </c>
      <c r="BH424" s="66" t="str">
        <f t="shared" si="290"/>
        <v>representado por Niclas Graf von Pfeil, Geschäftsführer and Armin Jochheim, Prokurist</v>
      </c>
      <c r="BI424" s="119">
        <f t="shared" si="297"/>
        <v>2</v>
      </c>
      <c r="BJ424" s="119" t="str">
        <f t="shared" si="286"/>
        <v>and its</v>
      </c>
      <c r="BK424" s="119" t="str">
        <f t="shared" si="295"/>
        <v>and its</v>
      </c>
      <c r="BL424" s="66" t="str">
        <f t="shared" si="287"/>
        <v>und</v>
      </c>
      <c r="BM424" s="66" t="str">
        <f t="shared" si="296"/>
        <v>und</v>
      </c>
      <c r="BN424" s="66" t="str">
        <f t="shared" si="288"/>
        <v>y su</v>
      </c>
      <c r="BO424" s="66" t="str">
        <f t="shared" si="281"/>
        <v>y su</v>
      </c>
      <c r="BP424" s="216" t="str">
        <f>VLOOKUP(X424,aux!$G$1:$I$22,3,FALSE)</f>
        <v>cero coma siete cinco</v>
      </c>
      <c r="BQ424" s="66" t="str">
        <f t="shared" si="291"/>
        <v>Por</v>
      </c>
      <c r="BR424" s="66" t="str">
        <f>VLOOKUP(C424,aux!$D$1:$E$307,2,FALSE)</f>
        <v>Alemania</v>
      </c>
      <c r="BS424" s="66" t="str">
        <f t="shared" si="292"/>
        <v>Un Mil</v>
      </c>
      <c r="BT424" s="66" t="str">
        <f t="shared" si="293"/>
        <v>Cero</v>
      </c>
      <c r="BU424" s="66" t="str">
        <f t="shared" si="294"/>
        <v>Cero</v>
      </c>
      <c r="BV424" s="315"/>
      <c r="BW424" s="61"/>
      <c r="BX424" s="315"/>
      <c r="BY424" s="148" t="s">
        <v>5383</v>
      </c>
      <c r="BZ424" s="315"/>
      <c r="CA424" s="1112" t="s">
        <v>2233</v>
      </c>
      <c r="CB424" s="805">
        <v>43070</v>
      </c>
      <c r="CC424" s="805">
        <v>43073</v>
      </c>
      <c r="CD424" s="434"/>
      <c r="CE424" s="805">
        <v>43073</v>
      </c>
      <c r="CF424" s="434"/>
      <c r="CG424" s="805">
        <v>43076</v>
      </c>
      <c r="CH424" s="497"/>
      <c r="CI424" s="155"/>
      <c r="CJ424" s="54"/>
      <c r="CK424" s="54"/>
      <c r="CL424" s="102" t="str">
        <f t="shared" si="274"/>
        <v>Trinks GmbH_ DE_195302575_DOT_DE_2sig</v>
      </c>
      <c r="CM424" s="102" t="str">
        <f t="shared" si="275"/>
        <v>Trinks GmbH_DE_195302575_CPA_DE_2sig</v>
      </c>
      <c r="CN424" s="102" t="str">
        <f t="shared" si="276"/>
        <v>Trinks GmbH_ DE_195302575_DOT_DE_2sig_stamped</v>
      </c>
      <c r="CO424" s="102" t="str">
        <f t="shared" si="277"/>
        <v>Trinks GmbH_DE_195302575_DOT_DE_o</v>
      </c>
      <c r="CP424" s="102" t="str">
        <f t="shared" si="278"/>
        <v>Trinks GmbH_DE_195302575_DOT_DE_o_stamped</v>
      </c>
      <c r="CQ424" s="102" t="str">
        <f t="shared" si="279"/>
        <v>Trinks GmbH_DE_195302575_powers</v>
      </c>
      <c r="CR424" s="54"/>
      <c r="CS424" s="54"/>
      <c r="CT424" s="54"/>
      <c r="CU424" s="148">
        <f t="shared" si="262"/>
        <v>0</v>
      </c>
      <c r="CV424" s="54"/>
      <c r="CW424" s="54"/>
      <c r="CX424" s="124"/>
      <c r="CY424" s="160"/>
      <c r="CZ424" s="160"/>
      <c r="DA424" s="321"/>
      <c r="DB424" s="321"/>
      <c r="DC424" s="160"/>
      <c r="DD424" s="160"/>
      <c r="DE424" s="321"/>
      <c r="DF424" s="321"/>
      <c r="DG424" s="54"/>
      <c r="DH424" s="54"/>
      <c r="DI424" s="54"/>
      <c r="DJ424" s="321"/>
      <c r="DK424" s="321"/>
      <c r="DL424" s="54"/>
      <c r="DM424" s="321"/>
      <c r="DN424" s="160"/>
      <c r="DO424" s="321"/>
      <c r="DP424" s="963"/>
      <c r="DQ424" s="902"/>
      <c r="DR424" s="503"/>
      <c r="DS424" s="521"/>
      <c r="DT424" s="88" t="s">
        <v>49</v>
      </c>
      <c r="DU424" s="168"/>
      <c r="DV424" s="168"/>
      <c r="DW424" s="168"/>
      <c r="DX424" s="168"/>
      <c r="DY424" s="168"/>
      <c r="DZ424" s="168"/>
      <c r="EA424" s="359" t="str">
        <f t="shared" si="261"/>
        <v>384</v>
      </c>
      <c r="EB424" s="359">
        <v>384</v>
      </c>
      <c r="EC424" s="88"/>
      <c r="ED424" s="88"/>
      <c r="EE424" s="88"/>
      <c r="EF424" s="186"/>
      <c r="EG424" s="186" t="s">
        <v>4325</v>
      </c>
      <c r="EH424" s="186" t="s">
        <v>5205</v>
      </c>
      <c r="EI424" s="186" t="s">
        <v>5293</v>
      </c>
      <c r="EJ424" s="186" t="s">
        <v>5294</v>
      </c>
      <c r="EK424" s="186">
        <v>0</v>
      </c>
      <c r="EL424" s="186" t="s">
        <v>5241</v>
      </c>
      <c r="EM424" s="173">
        <v>38640</v>
      </c>
      <c r="EN424" s="173">
        <v>0</v>
      </c>
      <c r="EO424" s="173">
        <v>0</v>
      </c>
      <c r="EP424" s="950" t="s">
        <v>4297</v>
      </c>
      <c r="EQ424" s="416" t="s">
        <v>6086</v>
      </c>
      <c r="ER424" s="182" t="s">
        <v>6137</v>
      </c>
      <c r="ES424" s="416"/>
      <c r="ET424" s="108"/>
      <c r="EU424" s="182" t="str">
        <f t="shared" si="280"/>
        <v>Trinks GmbH, DE_195302575_sinv.pdf</v>
      </c>
    </row>
    <row r="425" spans="1:172" ht="395.25">
      <c r="A425" s="1050" t="s">
        <v>4293</v>
      </c>
      <c r="B425" s="694" t="s">
        <v>4913</v>
      </c>
      <c r="C425" s="646" t="s">
        <v>898</v>
      </c>
      <c r="D425" s="415" t="s">
        <v>4294</v>
      </c>
      <c r="E425" s="371" t="s">
        <v>4954</v>
      </c>
      <c r="F425" s="193" t="s">
        <v>899</v>
      </c>
      <c r="G425" s="193" t="s">
        <v>4957</v>
      </c>
      <c r="H425" s="193" t="s">
        <v>913</v>
      </c>
      <c r="I425" s="193" t="s">
        <v>4295</v>
      </c>
      <c r="J425" s="371" t="s">
        <v>4296</v>
      </c>
      <c r="K425" s="203" t="s">
        <v>4297</v>
      </c>
      <c r="L425" s="585" t="s">
        <v>4298</v>
      </c>
      <c r="M425" s="562" t="s">
        <v>4299</v>
      </c>
      <c r="N425" s="845" t="s">
        <v>6126</v>
      </c>
      <c r="O425" s="874" t="s">
        <v>6125</v>
      </c>
      <c r="P425" s="518">
        <v>0</v>
      </c>
      <c r="Q425" s="539">
        <v>10</v>
      </c>
      <c r="R425" s="540">
        <v>0</v>
      </c>
      <c r="S425" s="558"/>
      <c r="T425" s="54"/>
      <c r="U425" s="54"/>
      <c r="V425" s="338">
        <v>0</v>
      </c>
      <c r="W425" s="338">
        <v>0</v>
      </c>
      <c r="X425" s="919">
        <v>0.75</v>
      </c>
      <c r="Y425" s="338">
        <v>0</v>
      </c>
      <c r="Z425" s="54"/>
      <c r="AA425" s="54"/>
      <c r="AB425" s="188" t="s">
        <v>4402</v>
      </c>
      <c r="AC425" s="13" t="s">
        <v>898</v>
      </c>
      <c r="AD425" s="811" t="s">
        <v>5691</v>
      </c>
      <c r="AE425" s="723">
        <v>43082</v>
      </c>
      <c r="AF425" s="182" t="s">
        <v>6196</v>
      </c>
      <c r="AG425" s="419"/>
      <c r="AH425" s="927" t="s">
        <v>896</v>
      </c>
      <c r="AI425" s="63" t="s">
        <v>5764</v>
      </c>
      <c r="AJ425" s="63" t="str">
        <f t="shared" si="289"/>
        <v>NO</v>
      </c>
      <c r="AK425" s="64" t="str">
        <f>VLOOKUP(X425,aux!$G$1:$I$22,2,FALSE)</f>
        <v>zero point seven five</v>
      </c>
      <c r="AL425" s="64" t="str">
        <f>VLOOKUP(X425,aux!$G$1:$J$22,4,FALSE)</f>
        <v>null komma sieben fünf</v>
      </c>
      <c r="AM425" s="214">
        <f t="shared" si="263"/>
        <v>75</v>
      </c>
      <c r="AN425" s="214" t="str">
        <f>IF(INT(AM425)=AM425,EnglishNumber(AM425), _xlfn.CONCAT(EnglishNumber(INT(AM425)), " point ", EnglishNumber(ROUND(INT((AM425 - INT(AM425)) * 10),  0)), " ", EnglishNumber(ROUND((AM425 - INT(AM425))*100 - (INT((AM425-INT(AM425))*10)*10), 0))))</f>
        <v>seventy-five</v>
      </c>
      <c r="AO425" s="214" t="str">
        <f>IF(INT(AM425)=AM425,FctZahl_In_Worten(AM425), _xlfn.CONCAT(FctZahl_In_Worten(INT(AM425)), " komma ", FctZahl_In_Worten(ROUND(INT((AM425 - INT(AM425)) * 10),  0)), " ", FctZahl_In_Worten(ROUND((AM425 - INT(AM425))*100 - (INT((AM425-INT(AM425))*10)*10), 0))))</f>
        <v>fünfundsiebzig</v>
      </c>
      <c r="AP425" s="64" t="str">
        <f>EnglishNumber(Q425)</f>
        <v>ten</v>
      </c>
      <c r="AQ425" s="64" t="str">
        <f>FctZahl_In_Worten(Q425)</f>
        <v>zehn</v>
      </c>
      <c r="AR425" s="64" t="str">
        <f>FctZahl_In_Worten(R425)</f>
        <v>null</v>
      </c>
      <c r="AS425" s="64" t="str">
        <f>EnglishNumber(V425)</f>
        <v>zero</v>
      </c>
      <c r="AT425" s="64" t="str">
        <f>EnglishNumber(W425)</f>
        <v>zero</v>
      </c>
      <c r="AU425" s="64" t="str">
        <f t="shared" si="264"/>
        <v>For</v>
      </c>
      <c r="AV425" s="49" t="str">
        <f t="shared" si="284"/>
        <v>Niclas Graf von Pfeil, Geschäftsführer and Armin Jochheim, Prokurist</v>
      </c>
      <c r="AW425" s="65" t="str">
        <f t="shared" si="265"/>
        <v>DE_115381347_CPA_EN</v>
      </c>
      <c r="AX425" s="65" t="str">
        <f t="shared" si="266"/>
        <v>DE_115381347_DoT_EN</v>
      </c>
      <c r="AY425" s="65" t="str">
        <f t="shared" si="267"/>
        <v>DE_115381347_Dis_EN</v>
      </c>
      <c r="AZ425" s="65" t="str">
        <f t="shared" si="268"/>
        <v>DE_115381347_CPA_DE</v>
      </c>
      <c r="BA425" s="65" t="str">
        <f t="shared" si="269"/>
        <v>DE_115381347_DoT_DE</v>
      </c>
      <c r="BB425" s="65" t="str">
        <f t="shared" si="270"/>
        <v>DE_115381347_CPA_ES</v>
      </c>
      <c r="BC425" s="215" t="str">
        <f t="shared" si="271"/>
        <v>DE_115381347_DoT_ES</v>
      </c>
      <c r="BD425" s="65" t="str">
        <f t="shared" si="272"/>
        <v>Trinks Süd GmbH</v>
      </c>
      <c r="BE425" s="64" t="str">
        <f>VLOOKUP(C425,aux!$A$1:$B$260,2,FALSE)</f>
        <v>Germany</v>
      </c>
      <c r="BF425" s="64" t="str">
        <f>VLOOKUP(C425,aux!$A$1:$C$260,3,FALSE)</f>
        <v>Deutschland</v>
      </c>
      <c r="BG425" s="66" t="str">
        <f t="shared" si="273"/>
        <v>represented by  Niclas Graf von Pfeil, Geschäftsführer and Armin Jochheim, Prokurist</v>
      </c>
      <c r="BH425" s="66" t="str">
        <f t="shared" si="290"/>
        <v>representado por Niclas Graf von Pfeil, Geschäftsführer and Armin Jochheim, Prokurist</v>
      </c>
      <c r="BI425" s="119">
        <f t="shared" si="297"/>
        <v>2</v>
      </c>
      <c r="BJ425" s="119" t="str">
        <f t="shared" si="286"/>
        <v>and its</v>
      </c>
      <c r="BK425" s="119" t="str">
        <f t="shared" si="295"/>
        <v>and its</v>
      </c>
      <c r="BL425" s="66" t="str">
        <f t="shared" si="287"/>
        <v>und</v>
      </c>
      <c r="BM425" s="66" t="str">
        <f t="shared" si="296"/>
        <v>und</v>
      </c>
      <c r="BN425" s="66" t="str">
        <f t="shared" si="288"/>
        <v>y su</v>
      </c>
      <c r="BO425" s="66" t="str">
        <f t="shared" si="281"/>
        <v>y su</v>
      </c>
      <c r="BP425" s="216" t="str">
        <f>VLOOKUP(X425,aux!$G$1:$I$22,3,FALSE)</f>
        <v>cero coma siete cinco</v>
      </c>
      <c r="BQ425" s="66" t="str">
        <f t="shared" si="291"/>
        <v>Por</v>
      </c>
      <c r="BR425" s="66" t="str">
        <f>VLOOKUP(C425,aux!$D$1:$E$307,2,FALSE)</f>
        <v>Alemania</v>
      </c>
      <c r="BS425" s="66" t="str">
        <f t="shared" si="292"/>
        <v>Diez</v>
      </c>
      <c r="BT425" s="66" t="str">
        <f t="shared" si="293"/>
        <v>Cero</v>
      </c>
      <c r="BU425" s="66" t="str">
        <f t="shared" si="294"/>
        <v>Cero</v>
      </c>
      <c r="BV425" s="315"/>
      <c r="BW425" s="61"/>
      <c r="BX425" s="315"/>
      <c r="BY425" s="148" t="s">
        <v>5383</v>
      </c>
      <c r="BZ425" s="315"/>
      <c r="CA425" s="1112" t="s">
        <v>2233</v>
      </c>
      <c r="CB425" s="805">
        <v>43070</v>
      </c>
      <c r="CC425" s="805">
        <v>43073</v>
      </c>
      <c r="CD425" s="806"/>
      <c r="CE425" s="805">
        <v>43073</v>
      </c>
      <c r="CF425" s="806"/>
      <c r="CG425" s="805">
        <v>43076</v>
      </c>
      <c r="CH425" s="497"/>
      <c r="CI425" s="155"/>
      <c r="CJ425" s="54"/>
      <c r="CK425" s="54"/>
      <c r="CL425" s="102" t="str">
        <f t="shared" si="274"/>
        <v>Trinks Süd GmbH_ DE_115381347_DOT_DE_2sig</v>
      </c>
      <c r="CM425" s="102" t="str">
        <f t="shared" si="275"/>
        <v>Trinks Süd GmbH_DE_115381347_CPA_DE_2sig</v>
      </c>
      <c r="CN425" s="102" t="str">
        <f t="shared" si="276"/>
        <v>Trinks Süd GmbH_ DE_115381347_DOT_DE_2sig_stamped</v>
      </c>
      <c r="CO425" s="102" t="str">
        <f t="shared" si="277"/>
        <v>Trinks Süd GmbH_DE_115381347_DOT_DE_o</v>
      </c>
      <c r="CP425" s="102" t="str">
        <f t="shared" si="278"/>
        <v>Trinks Süd GmbH_DE_115381347_DOT_DE_o_stamped</v>
      </c>
      <c r="CQ425" s="102" t="str">
        <f t="shared" si="279"/>
        <v>Trinks Süd GmbH_DE_115381347_powers</v>
      </c>
      <c r="CR425" s="54"/>
      <c r="CS425" s="54"/>
      <c r="CT425" s="54"/>
      <c r="CU425" s="148">
        <f t="shared" si="262"/>
        <v>0</v>
      </c>
      <c r="CV425" s="54"/>
      <c r="CW425" s="54"/>
      <c r="CX425" s="124"/>
      <c r="CY425" s="160"/>
      <c r="CZ425" s="160"/>
      <c r="DA425" s="321"/>
      <c r="DB425" s="321"/>
      <c r="DC425" s="160"/>
      <c r="DD425" s="160"/>
      <c r="DE425" s="321"/>
      <c r="DF425" s="321"/>
      <c r="DG425" s="54"/>
      <c r="DH425" s="54"/>
      <c r="DI425" s="54"/>
      <c r="DJ425" s="321"/>
      <c r="DK425" s="321"/>
      <c r="DL425" s="54"/>
      <c r="DM425" s="321"/>
      <c r="DN425" s="160"/>
      <c r="DO425" s="321"/>
      <c r="DP425" s="963"/>
      <c r="DQ425" s="902"/>
      <c r="DR425" s="503"/>
      <c r="DS425" s="521"/>
      <c r="DT425" s="88" t="s">
        <v>49</v>
      </c>
      <c r="DU425" s="168"/>
      <c r="DV425" s="168"/>
      <c r="DW425" s="168"/>
      <c r="DX425" s="168"/>
      <c r="DY425" s="168"/>
      <c r="DZ425" s="168"/>
      <c r="EA425" s="359" t="str">
        <f t="shared" si="261"/>
        <v>385</v>
      </c>
      <c r="EB425" s="359">
        <v>385</v>
      </c>
      <c r="EC425" s="88"/>
      <c r="ED425" s="88"/>
      <c r="EE425" s="88"/>
      <c r="EF425" s="186"/>
      <c r="EG425" s="186" t="s">
        <v>4293</v>
      </c>
      <c r="EH425" s="186" t="s">
        <v>5205</v>
      </c>
      <c r="EI425" s="186" t="s">
        <v>5206</v>
      </c>
      <c r="EJ425" s="186">
        <v>10</v>
      </c>
      <c r="EK425" s="186">
        <v>0</v>
      </c>
      <c r="EL425" s="186" t="s">
        <v>5207</v>
      </c>
      <c r="EM425" s="173">
        <v>82256</v>
      </c>
      <c r="EN425" s="173">
        <v>0</v>
      </c>
      <c r="EO425" s="173">
        <v>0</v>
      </c>
      <c r="EP425" s="950" t="s">
        <v>4297</v>
      </c>
      <c r="EQ425" s="416" t="s">
        <v>6096</v>
      </c>
      <c r="ER425" s="182" t="s">
        <v>6137</v>
      </c>
      <c r="ES425" s="416"/>
      <c r="ET425" s="167"/>
      <c r="EU425" s="182" t="str">
        <f t="shared" si="280"/>
        <v>Trinks Süd GmbH, DE_115381347_sinv.pdf</v>
      </c>
    </row>
    <row r="426" spans="1:172" ht="76.5">
      <c r="A426" s="1002" t="s">
        <v>4453</v>
      </c>
      <c r="B426" s="415" t="s">
        <v>4468</v>
      </c>
      <c r="C426" s="646" t="s">
        <v>898</v>
      </c>
      <c r="D426" s="415" t="s">
        <v>4454</v>
      </c>
      <c r="E426" s="371" t="s">
        <v>3898</v>
      </c>
      <c r="F426" s="193" t="s">
        <v>899</v>
      </c>
      <c r="G426" s="193" t="s">
        <v>4455</v>
      </c>
      <c r="H426" s="193" t="s">
        <v>899</v>
      </c>
      <c r="I426" s="193" t="s">
        <v>4418</v>
      </c>
      <c r="J426" s="193" t="s">
        <v>4481</v>
      </c>
      <c r="K426" s="203" t="s">
        <v>4485</v>
      </c>
      <c r="L426" s="586" t="s">
        <v>3900</v>
      </c>
      <c r="N426" s="849"/>
      <c r="O426" s="182"/>
      <c r="P426" s="519">
        <v>0</v>
      </c>
      <c r="Q426" s="535">
        <v>0</v>
      </c>
      <c r="R426" s="535">
        <v>0</v>
      </c>
      <c r="S426" s="341"/>
      <c r="T426" s="224"/>
      <c r="U426" s="224"/>
      <c r="V426" s="341">
        <v>0</v>
      </c>
      <c r="W426" s="341">
        <v>0</v>
      </c>
      <c r="X426" s="920">
        <v>0.72</v>
      </c>
      <c r="Y426" s="341">
        <v>0</v>
      </c>
      <c r="Z426" s="224"/>
      <c r="AA426" s="224"/>
      <c r="AB426" s="190" t="s">
        <v>4488</v>
      </c>
      <c r="AC426" s="13" t="s">
        <v>898</v>
      </c>
      <c r="AD426" s="811" t="s">
        <v>5691</v>
      </c>
      <c r="AE426" s="723">
        <v>43082</v>
      </c>
      <c r="AG426" s="419"/>
      <c r="AH426" s="927" t="s">
        <v>896</v>
      </c>
      <c r="AI426" s="63" t="s">
        <v>5763</v>
      </c>
      <c r="AJ426" s="63" t="str">
        <f t="shared" si="289"/>
        <v>NO</v>
      </c>
      <c r="AK426" s="64" t="str">
        <f>VLOOKUP(X426,aux!$G$1:$I$22,2,FALSE)</f>
        <v>zero point seven two</v>
      </c>
      <c r="AL426" s="64" t="str">
        <f>VLOOKUP(X426,aux!$G$1:$J$22,4,FALSE)</f>
        <v>null komma sieben zwei</v>
      </c>
      <c r="AM426" s="214">
        <f t="shared" si="263"/>
        <v>72</v>
      </c>
      <c r="AN426" s="214" t="str">
        <f>IF(INT(AM426)=AM426,EnglishNumber(AM426), _xlfn.CONCAT(EnglishNumber(INT(AM426)), " point ", EnglishNumber(ROUND(INT((AM426 - INT(AM426)) * 10),  0)), " ", EnglishNumber(ROUND((AM426 - INT(AM426))*100 - (INT((AM426-INT(AM426))*10)*10), 0))))</f>
        <v>seventy-two</v>
      </c>
      <c r="AO426" s="214" t="str">
        <f>IF(INT(AM426)=AM426,FctZahl_In_Worten(AM426), _xlfn.CONCAT(FctZahl_In_Worten(INT(AM426)), " komma ", FctZahl_In_Worten(ROUND(INT((AM426 - INT(AM426)) * 10),  0)), " ", FctZahl_In_Worten(ROUND((AM426 - INT(AM426))*100 - (INT((AM426-INT(AM426))*10)*10), 0))))</f>
        <v>zweiundsiebzig</v>
      </c>
      <c r="AP426" s="64" t="str">
        <f>EnglishNumber(Q426)</f>
        <v>zero</v>
      </c>
      <c r="AQ426" s="64" t="str">
        <f>FctZahl_In_Worten(Q426)</f>
        <v>null</v>
      </c>
      <c r="AR426" s="64" t="str">
        <f>FctZahl_In_Worten(R426)</f>
        <v>null</v>
      </c>
      <c r="AS426" s="64" t="str">
        <f>EnglishNumber(V426)</f>
        <v>zero</v>
      </c>
      <c r="AT426" s="64" t="str">
        <f>EnglishNumber(W426)</f>
        <v>zero</v>
      </c>
      <c r="AU426" s="64" t="str">
        <f t="shared" si="264"/>
        <v>For</v>
      </c>
      <c r="AV426" s="49" t="str">
        <f t="shared" si="284"/>
        <v>Bernd Stange, Geschäftsführer and Robert Boos, Geschäftsführer</v>
      </c>
      <c r="AW426" s="65" t="str">
        <f t="shared" si="265"/>
        <v>DE_147857177_CPA_EN</v>
      </c>
      <c r="AX426" s="65" t="str">
        <f t="shared" si="266"/>
        <v>DE_147857177_DoT_EN</v>
      </c>
      <c r="AY426" s="65" t="str">
        <f t="shared" si="267"/>
        <v>DE_147857177_Dis_EN</v>
      </c>
      <c r="AZ426" s="65" t="str">
        <f t="shared" si="268"/>
        <v>DE_147857177_CPA_DE</v>
      </c>
      <c r="BA426" s="65" t="str">
        <f t="shared" si="269"/>
        <v>DE_147857177_DoT_DE</v>
      </c>
      <c r="BB426" s="65" t="str">
        <f t="shared" si="270"/>
        <v>DE_147857177_CPA_ES</v>
      </c>
      <c r="BC426" s="215" t="str">
        <f t="shared" si="271"/>
        <v>DE_147857177_DoT_ES</v>
      </c>
      <c r="BD426" s="65" t="str">
        <f t="shared" si="272"/>
        <v>VION Crailsheim GmbH</v>
      </c>
      <c r="BE426" s="64" t="str">
        <f>VLOOKUP(C426,aux!$A$1:$B$260,2,FALSE)</f>
        <v>Germany</v>
      </c>
      <c r="BF426" s="64" t="str">
        <f>VLOOKUP(C426,aux!$A$1:$C$260,3,FALSE)</f>
        <v>Deutschland</v>
      </c>
      <c r="BG426" s="66" t="str">
        <f t="shared" si="273"/>
        <v>represented by  Bernd Stange, Geschäftsführer and Robert Boos, Geschäftsführer</v>
      </c>
      <c r="BH426" s="66" t="str">
        <f t="shared" si="290"/>
        <v>representado por Bernd Stange, Geschäftsführer and Robert Boos, Geschäftsführer</v>
      </c>
      <c r="BI426" s="119">
        <f t="shared" si="297"/>
        <v>2</v>
      </c>
      <c r="BJ426" s="119" t="str">
        <f t="shared" si="286"/>
        <v>and its</v>
      </c>
      <c r="BK426" s="119" t="str">
        <f t="shared" si="295"/>
        <v>and its</v>
      </c>
      <c r="BL426" s="66" t="str">
        <f t="shared" si="287"/>
        <v>und</v>
      </c>
      <c r="BM426" s="66" t="str">
        <f t="shared" si="296"/>
        <v>und</v>
      </c>
      <c r="BN426" s="66" t="str">
        <f t="shared" si="288"/>
        <v>y su</v>
      </c>
      <c r="BO426" s="66" t="str">
        <f t="shared" si="281"/>
        <v>y su</v>
      </c>
      <c r="BP426" s="216" t="str">
        <f>VLOOKUP(X426,aux!$G$1:$I$22,3,FALSE)</f>
        <v>cero coma siete dos</v>
      </c>
      <c r="BQ426" s="66" t="str">
        <f t="shared" si="291"/>
        <v>Por</v>
      </c>
      <c r="BR426" s="66" t="str">
        <f>VLOOKUP(C426,aux!$D$1:$E$307,2,FALSE)</f>
        <v>Alemania</v>
      </c>
      <c r="BS426" s="66" t="str">
        <f t="shared" si="292"/>
        <v>Cero</v>
      </c>
      <c r="BT426" s="66" t="str">
        <f t="shared" si="293"/>
        <v>Cero</v>
      </c>
      <c r="BU426" s="66" t="str">
        <f t="shared" si="294"/>
        <v>Cero</v>
      </c>
      <c r="BV426" s="315"/>
      <c r="BW426" s="61"/>
      <c r="BX426" s="315"/>
      <c r="BY426" s="148"/>
      <c r="BZ426" s="315"/>
      <c r="CA426" s="1112"/>
      <c r="CB426" s="805">
        <v>43066</v>
      </c>
      <c r="CC426" s="805">
        <v>43068</v>
      </c>
      <c r="CD426" s="434"/>
      <c r="CE426" s="805">
        <v>43068</v>
      </c>
      <c r="CF426" s="434"/>
      <c r="CG426" s="805">
        <v>43076</v>
      </c>
      <c r="CH426" s="497"/>
      <c r="CI426" s="155"/>
      <c r="CJ426" s="168"/>
      <c r="CK426" s="168"/>
      <c r="CL426" s="102" t="str">
        <f t="shared" si="274"/>
        <v>VION Crailsheim GmbH_ DE_147857177_DOT_DE_2sig</v>
      </c>
      <c r="CM426" s="102" t="str">
        <f t="shared" si="275"/>
        <v>VION Crailsheim GmbH_DE_147857177_CPA_DE_2sig</v>
      </c>
      <c r="CN426" s="102" t="str">
        <f t="shared" si="276"/>
        <v>VION Crailsheim GmbH_ DE_147857177_DOT_DE_2sig_stamped</v>
      </c>
      <c r="CO426" s="102" t="str">
        <f t="shared" si="277"/>
        <v>VION Crailsheim GmbH_DE_147857177_DOT_DE_o</v>
      </c>
      <c r="CP426" s="102" t="str">
        <f t="shared" si="278"/>
        <v>VION Crailsheim GmbH_DE_147857177_DOT_DE_o_stamped</v>
      </c>
      <c r="CQ426" s="102" t="str">
        <f t="shared" si="279"/>
        <v>VION Crailsheim GmbH_DE_147857177_powers</v>
      </c>
      <c r="CR426" s="168"/>
      <c r="CS426" s="168"/>
      <c r="CT426" s="168"/>
      <c r="CU426" s="148">
        <f t="shared" si="262"/>
        <v>0</v>
      </c>
      <c r="CV426" s="168"/>
      <c r="CW426" s="168"/>
      <c r="CX426" s="252"/>
      <c r="CY426" s="251"/>
      <c r="CZ426" s="251"/>
      <c r="DA426" s="324"/>
      <c r="DB426" s="324"/>
      <c r="DC426" s="251"/>
      <c r="DD426" s="251"/>
      <c r="DE426" s="324"/>
      <c r="DF426" s="324"/>
      <c r="DG426" s="168"/>
      <c r="DH426" s="168"/>
      <c r="DI426" s="168"/>
      <c r="DJ426" s="324"/>
      <c r="DK426" s="324"/>
      <c r="DL426" s="168"/>
      <c r="DM426" s="324"/>
      <c r="DN426" s="251"/>
      <c r="DO426" s="324"/>
      <c r="DP426" s="338"/>
      <c r="DQ426" s="902" t="s">
        <v>58</v>
      </c>
      <c r="DR426" s="503"/>
      <c r="DS426" s="88"/>
      <c r="DT426" s="88"/>
      <c r="DU426" s="168"/>
      <c r="DV426" s="168"/>
      <c r="DW426" s="168"/>
      <c r="DX426" s="168"/>
      <c r="DY426" s="168"/>
      <c r="DZ426" s="168"/>
      <c r="EA426" s="359" t="str">
        <f t="shared" si="261"/>
        <v>386</v>
      </c>
      <c r="EB426" s="359">
        <v>386</v>
      </c>
      <c r="EC426" s="88"/>
      <c r="ED426" s="88"/>
      <c r="EE426" s="88"/>
      <c r="EF426" s="186" t="s">
        <v>3849</v>
      </c>
      <c r="EG426" s="186" t="s">
        <v>4453</v>
      </c>
      <c r="EH426" s="186" t="s">
        <v>4959</v>
      </c>
      <c r="EI426" s="186" t="s">
        <v>5295</v>
      </c>
      <c r="EJ426" s="186">
        <v>70</v>
      </c>
      <c r="EK426" s="186">
        <v>0</v>
      </c>
      <c r="EL426" s="186" t="s">
        <v>5296</v>
      </c>
      <c r="EM426" s="173">
        <v>74564</v>
      </c>
      <c r="EN426" s="173">
        <v>0</v>
      </c>
      <c r="EO426" s="173">
        <v>0</v>
      </c>
      <c r="EP426" s="950" t="s">
        <v>4485</v>
      </c>
      <c r="EQ426" s="386" t="s">
        <v>6086</v>
      </c>
      <c r="ER426" s="182" t="s">
        <v>6137</v>
      </c>
      <c r="ES426" s="386"/>
      <c r="ET426" s="105"/>
      <c r="EU426" s="182" t="str">
        <f t="shared" si="280"/>
        <v>VION Crailsheim GmbH, DE_147857177_sinv.pdf</v>
      </c>
    </row>
    <row r="427" spans="1:172" ht="63.75">
      <c r="A427" s="1002" t="s">
        <v>4456</v>
      </c>
      <c r="B427" s="415" t="s">
        <v>4469</v>
      </c>
      <c r="C427" s="646" t="s">
        <v>898</v>
      </c>
      <c r="D427" s="415" t="s">
        <v>4457</v>
      </c>
      <c r="E427" s="371" t="s">
        <v>4458</v>
      </c>
      <c r="F427" s="193" t="s">
        <v>899</v>
      </c>
      <c r="G427" s="193" t="s">
        <v>4459</v>
      </c>
      <c r="H427" s="193" t="s">
        <v>899</v>
      </c>
      <c r="I427" s="193" t="s">
        <v>4418</v>
      </c>
      <c r="J427" s="193" t="s">
        <v>4482</v>
      </c>
      <c r="K427" s="203" t="s">
        <v>4485</v>
      </c>
      <c r="L427" s="586" t="s">
        <v>3900</v>
      </c>
      <c r="N427" s="849"/>
      <c r="O427" s="182"/>
      <c r="P427" s="519">
        <v>0</v>
      </c>
      <c r="Q427" s="535">
        <v>0</v>
      </c>
      <c r="R427" s="535">
        <v>0</v>
      </c>
      <c r="S427" s="341"/>
      <c r="T427" s="224"/>
      <c r="U427" s="224"/>
      <c r="V427" s="341">
        <v>0</v>
      </c>
      <c r="W427" s="341">
        <v>0</v>
      </c>
      <c r="X427" s="920">
        <v>0.72</v>
      </c>
      <c r="Y427" s="341">
        <v>0</v>
      </c>
      <c r="Z427" s="224"/>
      <c r="AA427" s="224"/>
      <c r="AB427" s="190" t="s">
        <v>4488</v>
      </c>
      <c r="AC427" s="13" t="s">
        <v>898</v>
      </c>
      <c r="AD427" s="811" t="s">
        <v>5691</v>
      </c>
      <c r="AE427" s="723">
        <v>43082</v>
      </c>
      <c r="AG427" s="419"/>
      <c r="AH427" s="927" t="s">
        <v>896</v>
      </c>
      <c r="AI427" s="63" t="s">
        <v>5763</v>
      </c>
      <c r="AJ427" s="63" t="str">
        <f t="shared" si="289"/>
        <v>NO</v>
      </c>
      <c r="AK427" s="64" t="str">
        <f>VLOOKUP(X427,aux!$G$1:$I$22,2,FALSE)</f>
        <v>zero point seven two</v>
      </c>
      <c r="AL427" s="64" t="str">
        <f>VLOOKUP(X427,aux!$G$1:$J$22,4,FALSE)</f>
        <v>null komma sieben zwei</v>
      </c>
      <c r="AM427" s="214">
        <f t="shared" si="263"/>
        <v>72</v>
      </c>
      <c r="AN427" s="214" t="str">
        <f>IF(INT(AM427)=AM427,EnglishNumber(AM427), _xlfn.CONCAT(EnglishNumber(INT(AM427)), " point ", EnglishNumber(ROUND(INT((AM427 - INT(AM427)) * 10),  0)), " ", EnglishNumber(ROUND((AM427 - INT(AM427))*100 - (INT((AM427-INT(AM427))*10)*10), 0))))</f>
        <v>seventy-two</v>
      </c>
      <c r="AO427" s="214" t="str">
        <f>IF(INT(AM427)=AM427,FctZahl_In_Worten(AM427), _xlfn.CONCAT(FctZahl_In_Worten(INT(AM427)), " komma ", FctZahl_In_Worten(ROUND(INT((AM427 - INT(AM427)) * 10),  0)), " ", FctZahl_In_Worten(ROUND((AM427 - INT(AM427))*100 - (INT((AM427-INT(AM427))*10)*10), 0))))</f>
        <v>zweiundsiebzig</v>
      </c>
      <c r="AP427" s="64" t="str">
        <f>EnglishNumber(Q427)</f>
        <v>zero</v>
      </c>
      <c r="AQ427" s="64" t="str">
        <f>FctZahl_In_Worten(Q427)</f>
        <v>null</v>
      </c>
      <c r="AR427" s="64" t="str">
        <f>FctZahl_In_Worten(R427)</f>
        <v>null</v>
      </c>
      <c r="AS427" s="64" t="str">
        <f>EnglishNumber(V427)</f>
        <v>zero</v>
      </c>
      <c r="AT427" s="64" t="str">
        <f>EnglishNumber(W427)</f>
        <v>zero</v>
      </c>
      <c r="AU427" s="64" t="str">
        <f t="shared" si="264"/>
        <v>For</v>
      </c>
      <c r="AV427" s="49" t="str">
        <f t="shared" si="284"/>
        <v>David de Camp , Geschäftsführer and Bernd Janssen, Geschäftsführer</v>
      </c>
      <c r="AW427" s="65" t="str">
        <f t="shared" si="265"/>
        <v>DE_811303144_CPA_EN</v>
      </c>
      <c r="AX427" s="65" t="str">
        <f t="shared" si="266"/>
        <v>DE_811303144_DoT_EN</v>
      </c>
      <c r="AY427" s="65" t="str">
        <f t="shared" si="267"/>
        <v>DE_811303144_Dis_EN</v>
      </c>
      <c r="AZ427" s="65" t="str">
        <f t="shared" si="268"/>
        <v>DE_811303144_CPA_DE</v>
      </c>
      <c r="BA427" s="65" t="str">
        <f t="shared" si="269"/>
        <v>DE_811303144_DoT_DE</v>
      </c>
      <c r="BB427" s="65" t="str">
        <f t="shared" si="270"/>
        <v>DE_811303144_CPA_ES</v>
      </c>
      <c r="BC427" s="215" t="str">
        <f t="shared" si="271"/>
        <v>DE_811303144_DoT_ES</v>
      </c>
      <c r="BD427" s="65" t="str">
        <f t="shared" si="272"/>
        <v xml:space="preserve">VION Emstek GmbH </v>
      </c>
      <c r="BE427" s="64" t="str">
        <f>VLOOKUP(C427,aux!$A$1:$B$260,2,FALSE)</f>
        <v>Germany</v>
      </c>
      <c r="BF427" s="64" t="str">
        <f>VLOOKUP(C427,aux!$A$1:$C$260,3,FALSE)</f>
        <v>Deutschland</v>
      </c>
      <c r="BG427" s="66" t="str">
        <f t="shared" si="273"/>
        <v>represented by  David de Camp , Geschäftsführer and Bernd Janssen, Geschäftsführer</v>
      </c>
      <c r="BH427" s="66" t="str">
        <f t="shared" si="290"/>
        <v>representado por David de Camp , Geschäftsführer and Bernd Janssen, Geschäftsführer</v>
      </c>
      <c r="BI427" s="119">
        <f t="shared" si="297"/>
        <v>2</v>
      </c>
      <c r="BJ427" s="119" t="str">
        <f t="shared" si="286"/>
        <v>and its</v>
      </c>
      <c r="BK427" s="119" t="str">
        <f t="shared" si="295"/>
        <v>and its</v>
      </c>
      <c r="BL427" s="66" t="str">
        <f t="shared" si="287"/>
        <v>und</v>
      </c>
      <c r="BM427" s="66" t="str">
        <f t="shared" si="296"/>
        <v>und</v>
      </c>
      <c r="BN427" s="66" t="str">
        <f t="shared" si="288"/>
        <v>y su</v>
      </c>
      <c r="BO427" s="66" t="str">
        <f t="shared" si="281"/>
        <v>y su</v>
      </c>
      <c r="BP427" s="216" t="str">
        <f>VLOOKUP(X427,aux!$G$1:$I$22,3,FALSE)</f>
        <v>cero coma siete dos</v>
      </c>
      <c r="BQ427" s="66" t="str">
        <f t="shared" si="291"/>
        <v>Por</v>
      </c>
      <c r="BR427" s="66" t="str">
        <f>VLOOKUP(C427,aux!$D$1:$E$307,2,FALSE)</f>
        <v>Alemania</v>
      </c>
      <c r="BS427" s="66" t="str">
        <f t="shared" si="292"/>
        <v>Cero</v>
      </c>
      <c r="BT427" s="66" t="str">
        <f t="shared" si="293"/>
        <v>Cero</v>
      </c>
      <c r="BU427" s="66" t="str">
        <f t="shared" si="294"/>
        <v>Cero</v>
      </c>
      <c r="BV427" s="315"/>
      <c r="BW427" s="61"/>
      <c r="BX427" s="315"/>
      <c r="BY427" s="148"/>
      <c r="BZ427" s="315"/>
      <c r="CA427" s="1112"/>
      <c r="CB427" s="805">
        <v>43066</v>
      </c>
      <c r="CC427" s="805">
        <v>43069</v>
      </c>
      <c r="CD427" s="806"/>
      <c r="CE427" s="805">
        <v>43069</v>
      </c>
      <c r="CF427" s="806"/>
      <c r="CG427" s="805">
        <v>43076</v>
      </c>
      <c r="CH427" s="497"/>
      <c r="CI427" s="155"/>
      <c r="CJ427" s="168"/>
      <c r="CK427" s="168"/>
      <c r="CL427" s="102" t="str">
        <f t="shared" si="274"/>
        <v>VION Emstek GmbH _ DE_811303144_DOT_DE_2sig</v>
      </c>
      <c r="CM427" s="102" t="str">
        <f t="shared" si="275"/>
        <v>VION Emstek GmbH _DE_811303144_CPA_DE_2sig</v>
      </c>
      <c r="CN427" s="102" t="str">
        <f t="shared" si="276"/>
        <v>VION Emstek GmbH _ DE_811303144_DOT_DE_2sig_stamped</v>
      </c>
      <c r="CO427" s="102" t="str">
        <f t="shared" si="277"/>
        <v>VION Emstek GmbH _DE_811303144_DOT_DE_o</v>
      </c>
      <c r="CP427" s="102" t="str">
        <f t="shared" si="278"/>
        <v>VION Emstek GmbH _DE_811303144_DOT_DE_o_stamped</v>
      </c>
      <c r="CQ427" s="102" t="str">
        <f t="shared" si="279"/>
        <v>VION Emstek GmbH_DE_811303144_powers</v>
      </c>
      <c r="CR427" s="168"/>
      <c r="CS427" s="168"/>
      <c r="CT427" s="168"/>
      <c r="CU427" s="148">
        <f t="shared" si="262"/>
        <v>0</v>
      </c>
      <c r="CV427" s="168"/>
      <c r="CW427" s="168"/>
      <c r="CX427" s="252"/>
      <c r="CY427" s="251"/>
      <c r="CZ427" s="251"/>
      <c r="DA427" s="324"/>
      <c r="DB427" s="324"/>
      <c r="DC427" s="251"/>
      <c r="DD427" s="251"/>
      <c r="DE427" s="324"/>
      <c r="DF427" s="324"/>
      <c r="DG427" s="168"/>
      <c r="DH427" s="168"/>
      <c r="DI427" s="168"/>
      <c r="DJ427" s="324"/>
      <c r="DK427" s="324"/>
      <c r="DL427" s="168"/>
      <c r="DM427" s="324"/>
      <c r="DN427" s="251"/>
      <c r="DO427" s="324"/>
      <c r="DP427" s="338"/>
      <c r="DQ427" s="902" t="s">
        <v>58</v>
      </c>
      <c r="DR427" s="503"/>
      <c r="DS427" s="88"/>
      <c r="DT427" s="88"/>
      <c r="DU427" s="168"/>
      <c r="DV427" s="168"/>
      <c r="DW427" s="168"/>
      <c r="DX427" s="168"/>
      <c r="DY427" s="168"/>
      <c r="DZ427" s="168"/>
      <c r="EA427" s="359" t="str">
        <f t="shared" si="261"/>
        <v>387</v>
      </c>
      <c r="EB427" s="359">
        <v>387</v>
      </c>
      <c r="EC427" s="88"/>
      <c r="ED427" s="88"/>
      <c r="EE427" s="88"/>
      <c r="EF427" s="186" t="s">
        <v>3849</v>
      </c>
      <c r="EG427" s="186" t="s">
        <v>4456</v>
      </c>
      <c r="EH427" s="186" t="s">
        <v>4959</v>
      </c>
      <c r="EI427" s="186" t="s">
        <v>5297</v>
      </c>
      <c r="EJ427" s="186">
        <v>15</v>
      </c>
      <c r="EK427" s="186">
        <v>0</v>
      </c>
      <c r="EL427" s="186" t="s">
        <v>5298</v>
      </c>
      <c r="EM427" s="173">
        <v>49685</v>
      </c>
      <c r="EN427" s="173">
        <v>0</v>
      </c>
      <c r="EO427" s="173">
        <v>0</v>
      </c>
      <c r="EP427" s="950" t="s">
        <v>4485</v>
      </c>
      <c r="EQ427" s="386" t="s">
        <v>6086</v>
      </c>
      <c r="ER427" s="182" t="s">
        <v>6137</v>
      </c>
      <c r="ES427" s="386"/>
      <c r="ET427" s="123"/>
      <c r="EU427" s="182" t="str">
        <f t="shared" si="280"/>
        <v>VION Emstek GmbH, DE_811303144_sinv.pdf</v>
      </c>
    </row>
    <row r="428" spans="1:172" ht="76.5">
      <c r="A428" s="1002" t="s">
        <v>4430</v>
      </c>
      <c r="B428" s="415" t="s">
        <v>4610</v>
      </c>
      <c r="C428" s="646" t="s">
        <v>898</v>
      </c>
      <c r="D428" s="415" t="s">
        <v>4431</v>
      </c>
      <c r="E428" s="371" t="s">
        <v>4432</v>
      </c>
      <c r="F428" s="193" t="s">
        <v>899</v>
      </c>
      <c r="G428" s="193" t="s">
        <v>4433</v>
      </c>
      <c r="H428" s="193" t="s">
        <v>913</v>
      </c>
      <c r="I428" s="193" t="s">
        <v>4418</v>
      </c>
      <c r="J428" s="193" t="s">
        <v>4474</v>
      </c>
      <c r="K428" s="203" t="s">
        <v>4485</v>
      </c>
      <c r="L428" s="586" t="s">
        <v>3900</v>
      </c>
      <c r="N428" s="849"/>
      <c r="O428" s="182"/>
      <c r="P428" s="519">
        <v>0</v>
      </c>
      <c r="Q428" s="535">
        <v>0</v>
      </c>
      <c r="R428" s="535">
        <v>0</v>
      </c>
      <c r="S428" s="341"/>
      <c r="T428" s="224"/>
      <c r="U428" s="224"/>
      <c r="V428" s="341">
        <v>0</v>
      </c>
      <c r="W428" s="341">
        <v>0</v>
      </c>
      <c r="X428" s="920">
        <v>0.72</v>
      </c>
      <c r="Y428" s="341">
        <v>0</v>
      </c>
      <c r="Z428" s="224"/>
      <c r="AA428" s="224"/>
      <c r="AB428" s="190" t="s">
        <v>4488</v>
      </c>
      <c r="AC428" s="13" t="s">
        <v>898</v>
      </c>
      <c r="AD428" s="811" t="s">
        <v>5691</v>
      </c>
      <c r="AE428" s="723">
        <v>43082</v>
      </c>
      <c r="AF428" s="182" t="s">
        <v>5418</v>
      </c>
      <c r="AG428" s="419"/>
      <c r="AH428" s="927" t="s">
        <v>896</v>
      </c>
      <c r="AI428" s="63" t="s">
        <v>5763</v>
      </c>
      <c r="AJ428" s="63" t="str">
        <f t="shared" si="289"/>
        <v>NO</v>
      </c>
      <c r="AK428" s="64" t="str">
        <f>VLOOKUP(X428,aux!$G$1:$I$22,2,FALSE)</f>
        <v>zero point seven two</v>
      </c>
      <c r="AL428" s="64" t="str">
        <f>VLOOKUP(X428,aux!$G$1:$J$22,4,FALSE)</f>
        <v>null komma sieben zwei</v>
      </c>
      <c r="AM428" s="214">
        <f t="shared" si="263"/>
        <v>72</v>
      </c>
      <c r="AN428" s="214" t="str">
        <f>IF(INT(AM428)=AM428,EnglishNumber(AM428), _xlfn.CONCAT(EnglishNumber(INT(AM428)), " point ", EnglishNumber(ROUND(INT((AM428 - INT(AM428)) * 10),  0)), " ", EnglishNumber(ROUND((AM428 - INT(AM428))*100 - (INT((AM428-INT(AM428))*10)*10), 0))))</f>
        <v>seventy-two</v>
      </c>
      <c r="AO428" s="214" t="str">
        <f>IF(INT(AM428)=AM428,FctZahl_In_Worten(AM428), _xlfn.CONCAT(FctZahl_In_Worten(INT(AM428)), " komma ", FctZahl_In_Worten(ROUND(INT((AM428 - INT(AM428)) * 10),  0)), " ", FctZahl_In_Worten(ROUND((AM428 - INT(AM428))*100 - (INT((AM428-INT(AM428))*10)*10), 0))))</f>
        <v>zweiundsiebzig</v>
      </c>
      <c r="AP428" s="64" t="str">
        <f>EnglishNumber(Q428)</f>
        <v>zero</v>
      </c>
      <c r="AQ428" s="64" t="str">
        <f>FctZahl_In_Worten(Q428)</f>
        <v>null</v>
      </c>
      <c r="AR428" s="64" t="str">
        <f>FctZahl_In_Worten(R428)</f>
        <v>null</v>
      </c>
      <c r="AS428" s="64" t="str">
        <f>EnglishNumber(V428)</f>
        <v>zero</v>
      </c>
      <c r="AT428" s="64" t="str">
        <f>EnglishNumber(W428)</f>
        <v>zero</v>
      </c>
      <c r="AU428" s="64" t="str">
        <f t="shared" si="264"/>
        <v>For</v>
      </c>
      <c r="AV428" s="49" t="str">
        <f t="shared" si="284"/>
        <v>Klaus Voigt, Geschäftsführer and Sylvia Pittack , Prokurist</v>
      </c>
      <c r="AW428" s="65" t="str">
        <f t="shared" si="265"/>
        <v>DE_177016368_CPA_EN</v>
      </c>
      <c r="AX428" s="65" t="str">
        <f t="shared" si="266"/>
        <v>DE_177016368_DoT_EN</v>
      </c>
      <c r="AY428" s="65" t="str">
        <f t="shared" si="267"/>
        <v>DE_177016368_Dis_EN</v>
      </c>
      <c r="AZ428" s="65" t="str">
        <f t="shared" si="268"/>
        <v>DE_177016368_CPA_DE</v>
      </c>
      <c r="BA428" s="65" t="str">
        <f t="shared" si="269"/>
        <v>DE_177016368_DoT_DE</v>
      </c>
      <c r="BB428" s="65" t="str">
        <f t="shared" si="270"/>
        <v>DE_177016368_CPA_ES</v>
      </c>
      <c r="BC428" s="215" t="str">
        <f t="shared" si="271"/>
        <v>DE_177016368_DoT_ES</v>
      </c>
      <c r="BD428" s="65" t="str">
        <f t="shared" si="272"/>
        <v xml:space="preserve">VION Perleberg GmbH </v>
      </c>
      <c r="BE428" s="64" t="str">
        <f>VLOOKUP(C428,aux!$A$1:$B$260,2,FALSE)</f>
        <v>Germany</v>
      </c>
      <c r="BF428" s="64" t="str">
        <f>VLOOKUP(C428,aux!$A$1:$C$260,3,FALSE)</f>
        <v>Deutschland</v>
      </c>
      <c r="BG428" s="66" t="str">
        <f t="shared" si="273"/>
        <v>represented by  Klaus Voigt, Geschäftsführer and Sylvia Pittack , Prokurist</v>
      </c>
      <c r="BH428" s="66" t="str">
        <f t="shared" si="290"/>
        <v>representado por Klaus Voigt, Geschäftsführer and Sylvia Pittack , Prokurist</v>
      </c>
      <c r="BI428" s="119">
        <f t="shared" si="297"/>
        <v>2</v>
      </c>
      <c r="BJ428" s="119" t="str">
        <f t="shared" si="286"/>
        <v>and its</v>
      </c>
      <c r="BK428" s="119" t="str">
        <f t="shared" si="295"/>
        <v>and its</v>
      </c>
      <c r="BL428" s="66" t="str">
        <f t="shared" si="287"/>
        <v>und</v>
      </c>
      <c r="BM428" s="66" t="str">
        <f t="shared" si="296"/>
        <v>und</v>
      </c>
      <c r="BN428" s="66" t="str">
        <f t="shared" si="288"/>
        <v>y su</v>
      </c>
      <c r="BO428" s="66" t="str">
        <f t="shared" si="281"/>
        <v>y su</v>
      </c>
      <c r="BP428" s="216" t="str">
        <f>VLOOKUP(X428,aux!$G$1:$I$22,3,FALSE)</f>
        <v>cero coma siete dos</v>
      </c>
      <c r="BQ428" s="66" t="str">
        <f t="shared" si="291"/>
        <v>Por</v>
      </c>
      <c r="BR428" s="66" t="str">
        <f>VLOOKUP(C428,aux!$D$1:$E$307,2,FALSE)</f>
        <v>Alemania</v>
      </c>
      <c r="BS428" s="66" t="str">
        <f t="shared" si="292"/>
        <v>Cero</v>
      </c>
      <c r="BT428" s="66" t="str">
        <f t="shared" si="293"/>
        <v>Cero</v>
      </c>
      <c r="BU428" s="66" t="str">
        <f t="shared" si="294"/>
        <v>Cero</v>
      </c>
      <c r="BV428" s="315"/>
      <c r="BW428" s="61"/>
      <c r="BX428" s="315"/>
      <c r="BY428" s="148"/>
      <c r="BZ428" s="315"/>
      <c r="CA428" s="1112"/>
      <c r="CB428" s="805">
        <v>43066</v>
      </c>
      <c r="CC428" s="805">
        <v>43068</v>
      </c>
      <c r="CD428" s="434"/>
      <c r="CE428" s="805">
        <v>43068</v>
      </c>
      <c r="CF428" s="434"/>
      <c r="CG428" s="805">
        <v>43076</v>
      </c>
      <c r="CH428" s="497"/>
      <c r="CI428" s="155"/>
      <c r="CJ428" s="168"/>
      <c r="CK428" s="168"/>
      <c r="CL428" s="102" t="str">
        <f t="shared" si="274"/>
        <v>VION Perleberg GmbH _ DE_177016368_DOT_DE_2sig</v>
      </c>
      <c r="CM428" s="102" t="str">
        <f t="shared" si="275"/>
        <v>VION Perleberg GmbH _DE_177016368_CPA_DE_2sig</v>
      </c>
      <c r="CN428" s="102" t="str">
        <f t="shared" si="276"/>
        <v>VION Perleberg GmbH _ DE_177016368_DOT_DE_2sig_stamped</v>
      </c>
      <c r="CO428" s="102" t="str">
        <f t="shared" si="277"/>
        <v>VION Perleberg GmbH _DE_177016368_DOT_DE_o</v>
      </c>
      <c r="CP428" s="102" t="str">
        <f t="shared" si="278"/>
        <v>VION Perleberg GmbH _DE_177016368_DOT_DE_o_stamped</v>
      </c>
      <c r="CQ428" s="102" t="str">
        <f t="shared" si="279"/>
        <v>VION Perleberg GmbH_DE_177016368_powers</v>
      </c>
      <c r="CR428" s="168"/>
      <c r="CS428" s="168"/>
      <c r="CT428" s="168"/>
      <c r="CU428" s="148">
        <f t="shared" si="262"/>
        <v>0</v>
      </c>
      <c r="CV428" s="168"/>
      <c r="CW428" s="168"/>
      <c r="CX428" s="252"/>
      <c r="CY428" s="251"/>
      <c r="CZ428" s="251"/>
      <c r="DA428" s="324"/>
      <c r="DB428" s="324"/>
      <c r="DC428" s="251"/>
      <c r="DD428" s="251"/>
      <c r="DE428" s="324"/>
      <c r="DF428" s="324"/>
      <c r="DG428" s="168"/>
      <c r="DH428" s="168"/>
      <c r="DI428" s="168"/>
      <c r="DJ428" s="324"/>
      <c r="DK428" s="324"/>
      <c r="DL428" s="168"/>
      <c r="DM428" s="324"/>
      <c r="DN428" s="251"/>
      <c r="DO428" s="324"/>
      <c r="DP428" s="338"/>
      <c r="DQ428" s="902" t="s">
        <v>58</v>
      </c>
      <c r="DR428" s="503"/>
      <c r="DS428" s="88"/>
      <c r="DT428" s="88"/>
      <c r="DU428" s="168"/>
      <c r="DV428" s="168"/>
      <c r="DW428" s="168"/>
      <c r="DX428" s="193" t="s">
        <v>899</v>
      </c>
      <c r="DY428" s="393" t="s">
        <v>4433</v>
      </c>
      <c r="DZ428" s="393"/>
      <c r="EA428" s="359" t="str">
        <f t="shared" si="261"/>
        <v>388</v>
      </c>
      <c r="EB428" s="359">
        <v>388</v>
      </c>
      <c r="EC428" s="88"/>
      <c r="ED428" s="88"/>
      <c r="EE428" s="88"/>
      <c r="EF428" s="186" t="s">
        <v>3849</v>
      </c>
      <c r="EG428" s="186" t="s">
        <v>4430</v>
      </c>
      <c r="EH428" s="186" t="s">
        <v>4959</v>
      </c>
      <c r="EI428" s="186" t="s">
        <v>5301</v>
      </c>
      <c r="EJ428" s="186">
        <v>24</v>
      </c>
      <c r="EK428" s="186">
        <v>0</v>
      </c>
      <c r="EL428" s="186" t="s">
        <v>5302</v>
      </c>
      <c r="EM428" s="173">
        <v>19348</v>
      </c>
      <c r="EN428" s="173">
        <v>0</v>
      </c>
      <c r="EO428" s="173">
        <v>0</v>
      </c>
      <c r="EP428" s="950" t="s">
        <v>4485</v>
      </c>
      <c r="EQ428" s="386" t="s">
        <v>6086</v>
      </c>
      <c r="ER428" s="182" t="s">
        <v>6137</v>
      </c>
      <c r="ES428" s="386"/>
      <c r="ET428" s="959"/>
      <c r="EU428" s="182" t="str">
        <f t="shared" si="280"/>
        <v>VION Perleberg GmbH, DE_177016368_sinv.pdf</v>
      </c>
    </row>
    <row r="429" spans="1:172" ht="76.5">
      <c r="A429" s="1010" t="s">
        <v>3432</v>
      </c>
      <c r="B429" s="694" t="s">
        <v>4819</v>
      </c>
      <c r="C429" s="338" t="s">
        <v>898</v>
      </c>
      <c r="D429" s="201" t="s">
        <v>3473</v>
      </c>
      <c r="E429" s="190" t="s">
        <v>3514</v>
      </c>
      <c r="F429" s="258" t="s">
        <v>899</v>
      </c>
      <c r="G429" s="258"/>
      <c r="H429" s="258"/>
      <c r="I429" s="258"/>
      <c r="J429" s="182"/>
      <c r="K429" s="190" t="s">
        <v>3647</v>
      </c>
      <c r="L429" s="571" t="s">
        <v>3697</v>
      </c>
      <c r="M429" s="201"/>
      <c r="N429" s="849"/>
      <c r="O429" s="182"/>
      <c r="P429" s="518">
        <v>7</v>
      </c>
      <c r="Q429" s="539">
        <v>100</v>
      </c>
      <c r="R429" s="540">
        <v>1400</v>
      </c>
      <c r="S429" s="338"/>
      <c r="T429" s="100"/>
      <c r="U429" s="100"/>
      <c r="V429" s="425">
        <v>0</v>
      </c>
      <c r="W429" s="425">
        <v>0</v>
      </c>
      <c r="X429" s="919">
        <v>0.72</v>
      </c>
      <c r="Y429" s="425">
        <v>2.5</v>
      </c>
      <c r="Z429" s="101"/>
      <c r="AA429" s="101"/>
      <c r="AB429" s="188" t="s">
        <v>4402</v>
      </c>
      <c r="AC429" s="13" t="s">
        <v>898</v>
      </c>
      <c r="AD429" s="811" t="s">
        <v>5691</v>
      </c>
      <c r="AE429" s="723">
        <v>43082</v>
      </c>
      <c r="AG429" s="419"/>
      <c r="AH429" s="927" t="s">
        <v>896</v>
      </c>
      <c r="AI429" s="63" t="s">
        <v>5763</v>
      </c>
      <c r="AJ429" s="63" t="str">
        <f t="shared" si="289"/>
        <v>NO</v>
      </c>
      <c r="AK429" s="64" t="str">
        <f>VLOOKUP(X429,aux!$G$1:$I$22,2,FALSE)</f>
        <v>zero point seven two</v>
      </c>
      <c r="AL429" s="64" t="str">
        <f>VLOOKUP(X429,aux!$G$1:$J$22,4,FALSE)</f>
        <v>null komma sieben zwei</v>
      </c>
      <c r="AM429" s="214">
        <f t="shared" si="263"/>
        <v>72</v>
      </c>
      <c r="AN429" s="214" t="str">
        <f>IF(INT(AM429)=AM429,EnglishNumber(AM429), _xlfn.CONCAT(EnglishNumber(INT(AM429)), " point ", EnglishNumber(ROUND(INT((AM429 - INT(AM429)) * 10),  0)), " ", EnglishNumber(ROUND((AM429 - INT(AM429))*100 - (INT((AM429-INT(AM429))*10)*10), 0))))</f>
        <v>seventy-two</v>
      </c>
      <c r="AO429" s="214" t="str">
        <f>IF(INT(AM429)=AM429,FctZahl_In_Worten(AM429), _xlfn.CONCAT(FctZahl_In_Worten(INT(AM429)), " komma ", FctZahl_In_Worten(ROUND(INT((AM429 - INT(AM429)) * 10),  0)), " ", FctZahl_In_Worten(ROUND((AM429 - INT(AM429))*100 - (INT((AM429-INT(AM429))*10)*10), 0))))</f>
        <v>zweiundsiebzig</v>
      </c>
      <c r="AP429" s="64" t="str">
        <f>EnglishNumber(Q429)</f>
        <v>one hundred</v>
      </c>
      <c r="AQ429" s="64" t="str">
        <f>FctZahl_In_Worten(Q429)</f>
        <v>einhundert</v>
      </c>
      <c r="AR429" s="64" t="str">
        <f>FctZahl_In_Worten(R429)</f>
        <v>eintausendvierhundert</v>
      </c>
      <c r="AS429" s="64" t="str">
        <f>EnglishNumber(V429)</f>
        <v>zero</v>
      </c>
      <c r="AT429" s="64" t="str">
        <f>EnglishNumber(W429)</f>
        <v>zero</v>
      </c>
      <c r="AU429" s="64" t="str">
        <f t="shared" si="264"/>
        <v>For</v>
      </c>
      <c r="AV429" s="49" t="str">
        <f t="shared" si="284"/>
        <v>Jörg Voßkamp, Geschäftsführer</v>
      </c>
      <c r="AW429" s="65" t="str">
        <f t="shared" si="265"/>
        <v>DE_180365447_CPA_EN</v>
      </c>
      <c r="AX429" s="65" t="str">
        <f t="shared" si="266"/>
        <v>DE_180365447_DoT_EN</v>
      </c>
      <c r="AY429" s="65" t="str">
        <f t="shared" si="267"/>
        <v>DE_180365447_Dis_EN</v>
      </c>
      <c r="AZ429" s="65" t="str">
        <f t="shared" si="268"/>
        <v>DE_180365447_CPA_DE</v>
      </c>
      <c r="BA429" s="65" t="str">
        <f t="shared" si="269"/>
        <v>DE_180365447_DoT_DE</v>
      </c>
      <c r="BB429" s="65" t="str">
        <f t="shared" si="270"/>
        <v>DE_180365447_CPA_ES</v>
      </c>
      <c r="BC429" s="215" t="str">
        <f t="shared" si="271"/>
        <v>DE_180365447_DoT_ES</v>
      </c>
      <c r="BD429" s="65" t="str">
        <f t="shared" si="272"/>
        <v>Voßkamp GmbH Getränkefachgroßhandel</v>
      </c>
      <c r="BE429" s="64" t="str">
        <f>VLOOKUP(C429,aux!$A$1:$B$260,2,FALSE)</f>
        <v>Germany</v>
      </c>
      <c r="BF429" s="64" t="str">
        <f>VLOOKUP(C429,aux!$A$1:$C$260,3,FALSE)</f>
        <v>Deutschland</v>
      </c>
      <c r="BG429" s="66" t="str">
        <f t="shared" si="273"/>
        <v>represented by  Jörg Voßkamp, Geschäftsführer</v>
      </c>
      <c r="BH429" s="66" t="str">
        <f t="shared" si="290"/>
        <v>representado por Jörg Voßkamp, Geschäftsführer</v>
      </c>
      <c r="BI429" s="119">
        <f t="shared" si="297"/>
        <v>1</v>
      </c>
      <c r="BJ429" s="119" t="str">
        <f t="shared" si="286"/>
        <v/>
      </c>
      <c r="BK429" s="119" t="str">
        <f t="shared" si="295"/>
        <v/>
      </c>
      <c r="BL429" s="66" t="str">
        <f t="shared" si="287"/>
        <v/>
      </c>
      <c r="BM429" s="66" t="str">
        <f t="shared" si="296"/>
        <v/>
      </c>
      <c r="BN429" s="66" t="str">
        <f t="shared" si="288"/>
        <v/>
      </c>
      <c r="BO429" s="66" t="str">
        <f t="shared" si="281"/>
        <v/>
      </c>
      <c r="BP429" s="216" t="str">
        <f>VLOOKUP(X429,aux!$G$1:$I$22,3,FALSE)</f>
        <v>cero coma siete dos</v>
      </c>
      <c r="BQ429" s="66" t="str">
        <f t="shared" si="291"/>
        <v>Por</v>
      </c>
      <c r="BR429" s="66" t="str">
        <f>VLOOKUP(C429,aux!$D$1:$E$307,2,FALSE)</f>
        <v>Alemania</v>
      </c>
      <c r="BS429" s="66" t="str">
        <f t="shared" si="292"/>
        <v>Ciento</v>
      </c>
      <c r="BT429" s="66" t="str">
        <f t="shared" si="293"/>
        <v>Cero</v>
      </c>
      <c r="BU429" s="66" t="str">
        <f t="shared" si="294"/>
        <v>Cero</v>
      </c>
      <c r="BV429" s="315"/>
      <c r="BW429" s="61"/>
      <c r="BX429" s="315"/>
      <c r="BY429" s="148"/>
      <c r="BZ429" s="315"/>
      <c r="CA429" s="1112"/>
      <c r="CB429" s="805">
        <v>43059</v>
      </c>
      <c r="CC429" s="805">
        <v>43062</v>
      </c>
      <c r="CD429" s="434" t="s">
        <v>2233</v>
      </c>
      <c r="CE429" s="805">
        <v>43062</v>
      </c>
      <c r="CF429" s="434" t="s">
        <v>2233</v>
      </c>
      <c r="CG429" s="805">
        <v>43076</v>
      </c>
      <c r="CH429" s="497"/>
      <c r="CI429" s="155"/>
      <c r="CJ429" s="54"/>
      <c r="CK429" s="54"/>
      <c r="CL429" s="102" t="str">
        <f t="shared" si="274"/>
        <v>Voßkamp GmbH Getränkefachgroßhandel_ DE_180365447_DOT_DE_2sig</v>
      </c>
      <c r="CM429" s="102" t="str">
        <f t="shared" si="275"/>
        <v>Voßkamp GmbH Getränkefachgroßhandel_DE_180365447_CPA_DE_2sig</v>
      </c>
      <c r="CN429" s="102" t="str">
        <f t="shared" si="276"/>
        <v>Voßkamp GmbH Getränkefachgroßhandel_ DE_180365447_DOT_DE_2sig_stamped</v>
      </c>
      <c r="CO429" s="102" t="str">
        <f t="shared" si="277"/>
        <v>Voßkamp GmbH Getränkefachgroßhandel_DE_180365447_DOT_DE_o</v>
      </c>
      <c r="CP429" s="102" t="str">
        <f t="shared" si="278"/>
        <v>Voßkamp GmbH Getränkefachgroßhandel_DE_180365447_DOT_DE_o_stamped</v>
      </c>
      <c r="CQ429" s="102" t="str">
        <f t="shared" si="279"/>
        <v>Voßkamp GmbH Getränkefachgroßhandel_DE_180365447_powers</v>
      </c>
      <c r="CR429" s="54"/>
      <c r="CS429" s="54"/>
      <c r="CT429" s="54"/>
      <c r="CU429" s="148">
        <f t="shared" si="262"/>
        <v>0</v>
      </c>
      <c r="CV429" s="54"/>
      <c r="CW429" s="54"/>
      <c r="CX429" s="154"/>
      <c r="CY429" s="160"/>
      <c r="CZ429" s="160"/>
      <c r="DA429" s="321"/>
      <c r="DB429" s="321"/>
      <c r="DC429" s="160"/>
      <c r="DD429" s="160"/>
      <c r="DE429" s="321"/>
      <c r="DF429" s="321"/>
      <c r="DG429" s="54"/>
      <c r="DH429" s="54"/>
      <c r="DI429" s="54"/>
      <c r="DJ429" s="321"/>
      <c r="DK429" s="321"/>
      <c r="DL429" s="54"/>
      <c r="DM429" s="321"/>
      <c r="DN429" s="160"/>
      <c r="DO429" s="321"/>
      <c r="DP429" s="963"/>
      <c r="DQ429" s="902"/>
      <c r="DR429" s="503"/>
      <c r="DS429" s="521"/>
      <c r="DT429" s="88"/>
      <c r="DU429" s="168"/>
      <c r="DV429" s="168"/>
      <c r="DW429" s="168"/>
      <c r="DX429" s="168"/>
      <c r="DY429" s="168"/>
      <c r="DZ429" s="168"/>
      <c r="EA429" s="359" t="str">
        <f t="shared" si="261"/>
        <v>389</v>
      </c>
      <c r="EB429" s="359">
        <v>389</v>
      </c>
      <c r="EC429" s="88"/>
      <c r="ED429" s="88"/>
      <c r="EE429" s="88" t="e">
        <f>IF(CX428=#REF!,"gleich","ungleich")</f>
        <v>#REF!</v>
      </c>
      <c r="EF429" s="186" t="s">
        <v>3435</v>
      </c>
      <c r="EG429" s="186" t="s">
        <v>3432</v>
      </c>
      <c r="EH429" s="186" t="s">
        <v>3514</v>
      </c>
      <c r="EI429" s="186" t="s">
        <v>3644</v>
      </c>
      <c r="EJ429" s="186" t="s">
        <v>3645</v>
      </c>
      <c r="EK429" s="186">
        <v>0</v>
      </c>
      <c r="EL429" s="186" t="s">
        <v>3646</v>
      </c>
      <c r="EM429" s="173">
        <v>46325</v>
      </c>
      <c r="EN429" s="173">
        <v>0</v>
      </c>
      <c r="EO429" s="173">
        <v>0</v>
      </c>
      <c r="EP429" s="950" t="s">
        <v>3647</v>
      </c>
      <c r="EQ429" s="201" t="s">
        <v>6086</v>
      </c>
      <c r="ER429" s="182" t="s">
        <v>6137</v>
      </c>
      <c r="ES429" s="201"/>
      <c r="ET429" s="167"/>
      <c r="EU429" s="182" t="str">
        <f t="shared" si="280"/>
        <v>Voßkamp GmbH Getränkefachgroßhandel, DE_180365447_sinv.pdf</v>
      </c>
    </row>
    <row r="430" spans="1:172" ht="102">
      <c r="A430" s="1010" t="s">
        <v>4249</v>
      </c>
      <c r="B430" s="694" t="s">
        <v>4910</v>
      </c>
      <c r="C430" s="338" t="s">
        <v>898</v>
      </c>
      <c r="D430" s="415" t="s">
        <v>4254</v>
      </c>
      <c r="E430" s="371" t="s">
        <v>4255</v>
      </c>
      <c r="F430" s="193" t="s">
        <v>5485</v>
      </c>
      <c r="G430" s="193"/>
      <c r="H430" s="182"/>
      <c r="I430" s="193"/>
      <c r="J430" s="182" t="s">
        <v>4262</v>
      </c>
      <c r="K430" s="182" t="s">
        <v>4259</v>
      </c>
      <c r="L430" s="571" t="s">
        <v>4260</v>
      </c>
      <c r="N430" s="849"/>
      <c r="O430" s="182"/>
      <c r="P430" s="537">
        <v>7</v>
      </c>
      <c r="Q430" s="539">
        <v>100</v>
      </c>
      <c r="R430" s="540">
        <v>950</v>
      </c>
      <c r="S430" s="427"/>
      <c r="T430" s="54"/>
      <c r="U430" s="54"/>
      <c r="V430" s="338">
        <v>0</v>
      </c>
      <c r="W430" s="338">
        <v>0</v>
      </c>
      <c r="X430" s="919">
        <v>0.72</v>
      </c>
      <c r="Y430" s="338">
        <v>0</v>
      </c>
      <c r="Z430" s="54"/>
      <c r="AA430" s="54"/>
      <c r="AB430" s="188" t="s">
        <v>4402</v>
      </c>
      <c r="AC430" s="13" t="s">
        <v>898</v>
      </c>
      <c r="AD430" s="811" t="s">
        <v>5691</v>
      </c>
      <c r="AE430" s="723">
        <v>43082</v>
      </c>
      <c r="AF430" s="182" t="s">
        <v>5419</v>
      </c>
      <c r="AG430" s="419"/>
      <c r="AH430" s="927" t="s">
        <v>896</v>
      </c>
      <c r="AI430" s="63" t="s">
        <v>5763</v>
      </c>
      <c r="AJ430" s="63" t="str">
        <f t="shared" si="289"/>
        <v>NO</v>
      </c>
      <c r="AK430" s="64" t="str">
        <f>VLOOKUP(X430,aux!$G$1:$I$22,2,FALSE)</f>
        <v>zero point seven two</v>
      </c>
      <c r="AL430" s="64" t="str">
        <f>VLOOKUP(X430,aux!$G$1:$J$22,4,FALSE)</f>
        <v>null komma sieben zwei</v>
      </c>
      <c r="AM430" s="214">
        <f t="shared" si="263"/>
        <v>72</v>
      </c>
      <c r="AN430" s="214" t="str">
        <f>IF(INT(AM430)=AM430,EnglishNumber(AM430), _xlfn.CONCAT(EnglishNumber(INT(AM430)), " point ", EnglishNumber(ROUND(INT((AM430 - INT(AM430)) * 10),  0)), " ", EnglishNumber(ROUND((AM430 - INT(AM430))*100 - (INT((AM430-INT(AM430))*10)*10), 0))))</f>
        <v>seventy-two</v>
      </c>
      <c r="AO430" s="214" t="str">
        <f>IF(INT(AM430)=AM430,FctZahl_In_Worten(AM430), _xlfn.CONCAT(FctZahl_In_Worten(INT(AM430)), " komma ", FctZahl_In_Worten(ROUND(INT((AM430 - INT(AM430)) * 10),  0)), " ", FctZahl_In_Worten(ROUND((AM430 - INT(AM430))*100 - (INT((AM430-INT(AM430))*10)*10), 0))))</f>
        <v>zweiundsiebzig</v>
      </c>
      <c r="AP430" s="64" t="str">
        <f>EnglishNumber(Q430)</f>
        <v>one hundred</v>
      </c>
      <c r="AQ430" s="64" t="str">
        <f>FctZahl_In_Worten(Q430)</f>
        <v>einhundert</v>
      </c>
      <c r="AR430" s="64" t="str">
        <f>FctZahl_In_Worten(R430)</f>
        <v>neunhundertfünfzig</v>
      </c>
      <c r="AS430" s="64" t="str">
        <f>EnglishNumber(V430)</f>
        <v>zero</v>
      </c>
      <c r="AT430" s="64" t="str">
        <f>EnglishNumber(W430)</f>
        <v>zero</v>
      </c>
      <c r="AU430" s="64" t="str">
        <f t="shared" si="264"/>
        <v>For</v>
      </c>
      <c r="AV430" s="49" t="str">
        <f>IF(AH430="DNI","",IF((COUNTA(E430,G430))=1,CONCATENATE(E430,", ",F430),IF(COUNTA(E430,G430)=2,CONCATENATE(E430,", ",F430," and ",G430,", ",DY430),"Error, there is a problem with representatives or their titles")))</f>
        <v>Roland Spahn, Geschäftsführer der Komplementärin, der Walter Hartmann Metallgesellschaft mbH</v>
      </c>
      <c r="AW430" s="65" t="str">
        <f t="shared" si="265"/>
        <v>DE_118904627_CPA_EN</v>
      </c>
      <c r="AX430" s="65" t="str">
        <f t="shared" si="266"/>
        <v>DE_118904627_DoT_EN</v>
      </c>
      <c r="AY430" s="65" t="str">
        <f t="shared" si="267"/>
        <v>DE_118904627_Dis_EN</v>
      </c>
      <c r="AZ430" s="65" t="str">
        <f t="shared" si="268"/>
        <v>DE_118904627_CPA_DE</v>
      </c>
      <c r="BA430" s="65" t="str">
        <f t="shared" si="269"/>
        <v>DE_118904627_DoT_DE</v>
      </c>
      <c r="BB430" s="65" t="str">
        <f t="shared" si="270"/>
        <v>DE_118904627_CPA_ES</v>
      </c>
      <c r="BC430" s="215" t="str">
        <f t="shared" si="271"/>
        <v>DE_118904627_DoT_ES</v>
      </c>
      <c r="BD430" s="65" t="str">
        <f t="shared" si="272"/>
        <v>W Hartmann &amp; Co (GmbH &amp; Co KG)</v>
      </c>
      <c r="BE430" s="64" t="str">
        <f>VLOOKUP(C430,aux!$A$1:$B$260,2,FALSE)</f>
        <v>Germany</v>
      </c>
      <c r="BF430" s="64" t="str">
        <f>VLOOKUP(C430,aux!$A$1:$C$260,3,FALSE)</f>
        <v>Deutschland</v>
      </c>
      <c r="BG430" s="66" t="str">
        <f t="shared" si="273"/>
        <v>represented by  Roland Spahn, Geschäftsführer der Komplementärin, der Walter Hartmann Metallgesellschaft mbH</v>
      </c>
      <c r="BH430" s="66" t="str">
        <f t="shared" si="290"/>
        <v>representado por Roland Spahn, Geschäftsführer der Komplementärin, der Walter Hartmann Metallgesellschaft mbH</v>
      </c>
      <c r="BI430" s="119">
        <f t="shared" si="297"/>
        <v>1</v>
      </c>
      <c r="BJ430" s="119" t="str">
        <f>IF(DY430="","","and its")</f>
        <v>and its</v>
      </c>
      <c r="BK430" s="119" t="str">
        <f t="shared" si="295"/>
        <v/>
      </c>
      <c r="BL430" s="66" t="str">
        <f>IF(DY430="","","und")</f>
        <v>und</v>
      </c>
      <c r="BM430" s="66" t="str">
        <f t="shared" si="296"/>
        <v/>
      </c>
      <c r="BN430" s="66" t="str">
        <f>IF(DY430="","","y su")</f>
        <v>y su</v>
      </c>
      <c r="BO430" s="66" t="str">
        <f t="shared" si="281"/>
        <v/>
      </c>
      <c r="BP430" s="216" t="str">
        <f>VLOOKUP(X430,aux!$G$1:$I$22,3,FALSE)</f>
        <v>cero coma siete dos</v>
      </c>
      <c r="BQ430" s="66" t="str">
        <f t="shared" si="291"/>
        <v>Por</v>
      </c>
      <c r="BR430" s="66" t="str">
        <f>VLOOKUP(C430,aux!$D$1:$E$307,2,FALSE)</f>
        <v>Alemania</v>
      </c>
      <c r="BS430" s="66" t="str">
        <f t="shared" si="292"/>
        <v>Ciento</v>
      </c>
      <c r="BT430" s="66" t="str">
        <f t="shared" si="293"/>
        <v>Cero</v>
      </c>
      <c r="BU430" s="66" t="str">
        <f t="shared" si="294"/>
        <v>Cero</v>
      </c>
      <c r="BV430" s="315"/>
      <c r="BW430" s="61"/>
      <c r="BX430" s="315"/>
      <c r="BY430" s="148"/>
      <c r="BZ430" s="315"/>
      <c r="CA430" s="1112"/>
      <c r="CB430" s="805">
        <v>43059</v>
      </c>
      <c r="CC430" s="805">
        <v>43070</v>
      </c>
      <c r="CD430" s="806"/>
      <c r="CE430" s="805">
        <v>43070</v>
      </c>
      <c r="CF430" s="806"/>
      <c r="CG430" s="805">
        <v>43076</v>
      </c>
      <c r="CH430" s="497"/>
      <c r="CI430" s="155"/>
      <c r="CJ430" s="54"/>
      <c r="CK430" s="54"/>
      <c r="CL430" s="102" t="str">
        <f t="shared" si="274"/>
        <v>W Hartmann &amp; Co (GmbH &amp; Co KG)_ DE_118904627_DOT_DE_2sig</v>
      </c>
      <c r="CM430" s="102" t="str">
        <f t="shared" si="275"/>
        <v>W Hartmann &amp; Co (GmbH &amp; Co KG)_DE_118904627_CPA_DE_2sig</v>
      </c>
      <c r="CN430" s="102" t="str">
        <f t="shared" si="276"/>
        <v>W Hartmann &amp; Co (GmbH &amp; Co KG)_ DE_118904627_DOT_DE_2sig_stamped</v>
      </c>
      <c r="CO430" s="102" t="str">
        <f t="shared" si="277"/>
        <v>W Hartmann &amp; Co (GmbH &amp; Co KG)_DE_118904627_DOT_DE_o</v>
      </c>
      <c r="CP430" s="102" t="str">
        <f t="shared" si="278"/>
        <v>W Hartmann &amp; Co (GmbH &amp; Co KG)_DE_118904627_DOT_DE_o_stamped</v>
      </c>
      <c r="CQ430" s="102" t="str">
        <f t="shared" si="279"/>
        <v>W Hartmann &amp; Co (GmbH &amp; Co KG)_DE_118904627_powers</v>
      </c>
      <c r="CR430" s="54"/>
      <c r="CS430" s="54"/>
      <c r="CT430" s="54"/>
      <c r="CU430" s="148">
        <f t="shared" si="262"/>
        <v>0</v>
      </c>
      <c r="CV430" s="54"/>
      <c r="CW430" s="54"/>
      <c r="CX430" s="124"/>
      <c r="CY430" s="160"/>
      <c r="CZ430" s="160"/>
      <c r="DA430" s="321"/>
      <c r="DB430" s="321"/>
      <c r="DC430" s="160"/>
      <c r="DD430" s="160"/>
      <c r="DE430" s="321"/>
      <c r="DF430" s="321"/>
      <c r="DG430" s="54"/>
      <c r="DH430" s="54"/>
      <c r="DI430" s="54"/>
      <c r="DJ430" s="321"/>
      <c r="DK430" s="321"/>
      <c r="DL430" s="54"/>
      <c r="DM430" s="321"/>
      <c r="DN430" s="160"/>
      <c r="DO430" s="321"/>
      <c r="DP430" s="963"/>
      <c r="DQ430" s="902"/>
      <c r="DR430" s="503"/>
      <c r="DS430" s="521"/>
      <c r="DT430" s="88"/>
      <c r="DU430" s="168"/>
      <c r="DV430" s="168"/>
      <c r="DW430" s="168"/>
      <c r="DX430" s="228" t="s">
        <v>4256</v>
      </c>
      <c r="DY430" s="193" t="s">
        <v>5485</v>
      </c>
      <c r="DZ430" s="193"/>
      <c r="EA430" s="359" t="str">
        <f t="shared" si="261"/>
        <v>390</v>
      </c>
      <c r="EB430" s="359">
        <v>390</v>
      </c>
      <c r="EC430" s="88"/>
      <c r="ED430" s="88"/>
      <c r="EE430" s="88"/>
      <c r="EF430" s="186" t="s">
        <v>4263</v>
      </c>
      <c r="EG430" s="186" t="s">
        <v>4249</v>
      </c>
      <c r="EH430" s="186" t="s">
        <v>5317</v>
      </c>
      <c r="EI430" s="186" t="s">
        <v>5318</v>
      </c>
      <c r="EJ430" s="186">
        <v>107</v>
      </c>
      <c r="EK430" s="186">
        <v>0</v>
      </c>
      <c r="EL430" s="186" t="s">
        <v>5319</v>
      </c>
      <c r="EM430" s="173">
        <v>22113</v>
      </c>
      <c r="EN430" s="173">
        <v>0</v>
      </c>
      <c r="EO430" s="173">
        <v>0</v>
      </c>
      <c r="EP430" s="950" t="s">
        <v>4259</v>
      </c>
      <c r="EQ430" s="258" t="s">
        <v>6095</v>
      </c>
      <c r="ER430" s="258" t="s">
        <v>6114</v>
      </c>
      <c r="ES430" s="415"/>
      <c r="ET430" s="167"/>
      <c r="EU430" s="182" t="str">
        <f t="shared" si="280"/>
        <v>W. Hartmann &amp; Co. (GmbH &amp; Co. KG), DE_118904627_sinv.pdf</v>
      </c>
    </row>
    <row r="431" spans="1:172" ht="63.75">
      <c r="A431" s="1010" t="s">
        <v>3734</v>
      </c>
      <c r="B431" s="694" t="s">
        <v>4822</v>
      </c>
      <c r="C431" s="423" t="s">
        <v>898</v>
      </c>
      <c r="D431" s="201" t="s">
        <v>3761</v>
      </c>
      <c r="E431" s="190" t="s">
        <v>3785</v>
      </c>
      <c r="F431" s="258" t="s">
        <v>899</v>
      </c>
      <c r="G431" s="258"/>
      <c r="H431" s="258"/>
      <c r="I431" s="258"/>
      <c r="J431" s="190" t="s">
        <v>3861</v>
      </c>
      <c r="K431" s="190" t="s">
        <v>3818</v>
      </c>
      <c r="L431" s="571" t="s">
        <v>3848</v>
      </c>
      <c r="M431" s="201"/>
      <c r="N431" s="847"/>
      <c r="O431" s="190"/>
      <c r="P431" s="518">
        <v>4</v>
      </c>
      <c r="Q431" s="539">
        <v>100</v>
      </c>
      <c r="R431" s="540">
        <v>800</v>
      </c>
      <c r="S431" s="341"/>
      <c r="T431" s="100"/>
      <c r="U431" s="100"/>
      <c r="V431" s="425">
        <v>0</v>
      </c>
      <c r="W431" s="425">
        <v>0</v>
      </c>
      <c r="X431" s="919">
        <v>0.72</v>
      </c>
      <c r="Y431" s="425">
        <v>2.5</v>
      </c>
      <c r="Z431" s="101"/>
      <c r="AA431" s="101"/>
      <c r="AB431" s="188" t="s">
        <v>4402</v>
      </c>
      <c r="AC431" s="13" t="s">
        <v>898</v>
      </c>
      <c r="AD431" s="811" t="s">
        <v>5691</v>
      </c>
      <c r="AE431" s="723">
        <v>43082</v>
      </c>
      <c r="AG431" s="419"/>
      <c r="AH431" s="927" t="s">
        <v>896</v>
      </c>
      <c r="AI431" s="63" t="s">
        <v>5763</v>
      </c>
      <c r="AJ431" s="63" t="str">
        <f t="shared" si="289"/>
        <v>NO</v>
      </c>
      <c r="AK431" s="64" t="str">
        <f>VLOOKUP(X431,aux!$G$1:$I$22,2,FALSE)</f>
        <v>zero point seven two</v>
      </c>
      <c r="AL431" s="64" t="str">
        <f>VLOOKUP(X431,aux!$G$1:$J$22,4,FALSE)</f>
        <v>null komma sieben zwei</v>
      </c>
      <c r="AM431" s="214">
        <f t="shared" si="263"/>
        <v>72</v>
      </c>
      <c r="AN431" s="214" t="str">
        <f>IF(INT(AM431)=AM431,EnglishNumber(AM431), _xlfn.CONCAT(EnglishNumber(INT(AM431)), " point ", EnglishNumber(ROUND(INT((AM431 - INT(AM431)) * 10),  0)), " ", EnglishNumber(ROUND((AM431 - INT(AM431))*100 - (INT((AM431-INT(AM431))*10)*10), 0))))</f>
        <v>seventy-two</v>
      </c>
      <c r="AO431" s="214" t="str">
        <f>IF(INT(AM431)=AM431,FctZahl_In_Worten(AM431), _xlfn.CONCAT(FctZahl_In_Worten(INT(AM431)), " komma ", FctZahl_In_Worten(ROUND(INT((AM431 - INT(AM431)) * 10),  0)), " ", FctZahl_In_Worten(ROUND((AM431 - INT(AM431))*100 - (INT((AM431-INT(AM431))*10)*10), 0))))</f>
        <v>zweiundsiebzig</v>
      </c>
      <c r="AP431" s="64" t="str">
        <f>EnglishNumber(Q431)</f>
        <v>one hundred</v>
      </c>
      <c r="AQ431" s="64" t="str">
        <f>FctZahl_In_Worten(Q431)</f>
        <v>einhundert</v>
      </c>
      <c r="AR431" s="64" t="str">
        <f>FctZahl_In_Worten(R431)</f>
        <v>achthundert</v>
      </c>
      <c r="AS431" s="64" t="str">
        <f>EnglishNumber(V431)</f>
        <v>zero</v>
      </c>
      <c r="AT431" s="64" t="str">
        <f>EnglishNumber(W431)</f>
        <v>zero</v>
      </c>
      <c r="AU431" s="64" t="str">
        <f t="shared" si="264"/>
        <v>For</v>
      </c>
      <c r="AV431" s="49" t="str">
        <f t="shared" ref="AV431:AV466" si="298">IF(AH431="DNI","",IF((COUNTA(E431,G431))=1,CONCATENATE(E431,", ",F431),IF(COUNTA(E431,G431)=2,CONCATENATE(E431,", ",F431," and ",G431,", ",H431),"Error, there is a problem with representatives or their titles")))</f>
        <v>Stefan Wallrabenstein, Geschäftsführer</v>
      </c>
      <c r="AW431" s="65" t="str">
        <f t="shared" si="265"/>
        <v>DE_812606614_CPA_EN</v>
      </c>
      <c r="AX431" s="65" t="str">
        <f t="shared" si="266"/>
        <v>DE_812606614_DoT_EN</v>
      </c>
      <c r="AY431" s="65" t="str">
        <f t="shared" si="267"/>
        <v>DE_812606614_Dis_EN</v>
      </c>
      <c r="AZ431" s="65" t="str">
        <f t="shared" si="268"/>
        <v>DE_812606614_CPA_DE</v>
      </c>
      <c r="BA431" s="65" t="str">
        <f t="shared" si="269"/>
        <v>DE_812606614_DoT_DE</v>
      </c>
      <c r="BB431" s="65" t="str">
        <f t="shared" si="270"/>
        <v>DE_812606614_CPA_ES</v>
      </c>
      <c r="BC431" s="215" t="str">
        <f t="shared" si="271"/>
        <v>DE_812606614_DoT_ES</v>
      </c>
      <c r="BD431" s="65" t="str">
        <f t="shared" si="272"/>
        <v>Wallrabenstein GmbH</v>
      </c>
      <c r="BE431" s="64" t="str">
        <f>VLOOKUP(C431,aux!$A$1:$B$260,2,FALSE)</f>
        <v>Germany</v>
      </c>
      <c r="BF431" s="64" t="str">
        <f>VLOOKUP(C431,aux!$A$1:$C$260,3,FALSE)</f>
        <v>Deutschland</v>
      </c>
      <c r="BG431" s="66" t="str">
        <f t="shared" si="273"/>
        <v>represented by  Stefan Wallrabenstein, Geschäftsführer</v>
      </c>
      <c r="BH431" s="66" t="str">
        <f t="shared" si="290"/>
        <v>representado por Stefan Wallrabenstein, Geschäftsführer</v>
      </c>
      <c r="BI431" s="119">
        <f t="shared" si="297"/>
        <v>1</v>
      </c>
      <c r="BJ431" s="119" t="str">
        <f t="shared" ref="BJ431:BJ461" si="299">IF(H431="","","and its")</f>
        <v/>
      </c>
      <c r="BK431" s="119" t="str">
        <f t="shared" si="295"/>
        <v/>
      </c>
      <c r="BL431" s="66" t="str">
        <f t="shared" ref="BL431:BL461" si="300">IF(H431="","","und")</f>
        <v/>
      </c>
      <c r="BM431" s="66" t="str">
        <f t="shared" si="296"/>
        <v/>
      </c>
      <c r="BN431" s="66" t="str">
        <f t="shared" ref="BN431:BN466" si="301">IF(H431="","","y su")</f>
        <v/>
      </c>
      <c r="BO431" s="66" t="str">
        <f t="shared" si="281"/>
        <v/>
      </c>
      <c r="BP431" s="216" t="str">
        <f>VLOOKUP(X431,aux!$G$1:$I$22,3,FALSE)</f>
        <v>cero coma siete dos</v>
      </c>
      <c r="BQ431" s="66" t="str">
        <f t="shared" si="291"/>
        <v>Por</v>
      </c>
      <c r="BR431" s="66" t="str">
        <f>VLOOKUP(C431,aux!$D$1:$E$307,2,FALSE)</f>
        <v>Alemania</v>
      </c>
      <c r="BS431" s="66" t="str">
        <f t="shared" si="292"/>
        <v>Ciento</v>
      </c>
      <c r="BT431" s="66" t="str">
        <f t="shared" si="293"/>
        <v>Cero</v>
      </c>
      <c r="BU431" s="66" t="str">
        <f t="shared" si="294"/>
        <v>Cero</v>
      </c>
      <c r="BV431" s="315"/>
      <c r="BW431" s="61"/>
      <c r="BX431" s="315"/>
      <c r="BY431" s="148"/>
      <c r="BZ431" s="315"/>
      <c r="CA431" s="1112"/>
      <c r="CB431" s="805">
        <v>43059</v>
      </c>
      <c r="CC431" s="805">
        <v>43062</v>
      </c>
      <c r="CD431" s="806"/>
      <c r="CE431" s="805">
        <v>43062</v>
      </c>
      <c r="CF431" s="806"/>
      <c r="CG431" s="805">
        <v>43076</v>
      </c>
      <c r="CH431" s="497"/>
      <c r="CI431" s="155"/>
      <c r="CJ431" s="54"/>
      <c r="CK431" s="54"/>
      <c r="CL431" s="102" t="str">
        <f t="shared" si="274"/>
        <v>Wallrabenstein GmbH_ DE_812606614_DOT_DE_2sig</v>
      </c>
      <c r="CM431" s="102" t="str">
        <f t="shared" si="275"/>
        <v>Wallrabenstein GmbH_DE_812606614_CPA_DE_2sig</v>
      </c>
      <c r="CN431" s="102" t="str">
        <f t="shared" si="276"/>
        <v>Wallrabenstein GmbH_ DE_812606614_DOT_DE_2sig_stamped</v>
      </c>
      <c r="CO431" s="102" t="str">
        <f t="shared" si="277"/>
        <v>Wallrabenstein GmbH_DE_812606614_DOT_DE_o</v>
      </c>
      <c r="CP431" s="102" t="str">
        <f t="shared" si="278"/>
        <v>Wallrabenstein GmbH_DE_812606614_DOT_DE_o_stamped</v>
      </c>
      <c r="CQ431" s="102" t="str">
        <f t="shared" si="279"/>
        <v>Wallrabenstein GmbH_DE_812606614_powers</v>
      </c>
      <c r="CR431" s="54"/>
      <c r="CS431" s="54"/>
      <c r="CT431" s="54"/>
      <c r="CU431" s="148">
        <f t="shared" si="262"/>
        <v>0</v>
      </c>
      <c r="CV431" s="54"/>
      <c r="CW431" s="54"/>
      <c r="CX431" s="124"/>
      <c r="CY431" s="160"/>
      <c r="CZ431" s="160"/>
      <c r="DA431" s="321"/>
      <c r="DB431" s="321"/>
      <c r="DC431" s="160"/>
      <c r="DD431" s="160"/>
      <c r="DE431" s="321"/>
      <c r="DF431" s="321"/>
      <c r="DG431" s="54"/>
      <c r="DH431" s="54"/>
      <c r="DI431" s="54"/>
      <c r="DJ431" s="321"/>
      <c r="DK431" s="321"/>
      <c r="DL431" s="54"/>
      <c r="DM431" s="321"/>
      <c r="DN431" s="160"/>
      <c r="DO431" s="321"/>
      <c r="DP431" s="963"/>
      <c r="DQ431" s="902"/>
      <c r="DR431" s="503"/>
      <c r="DS431" s="521"/>
      <c r="DT431" s="88"/>
      <c r="DU431" s="168"/>
      <c r="DV431" s="168"/>
      <c r="DW431" s="168"/>
      <c r="DX431" s="168"/>
      <c r="DY431" s="168"/>
      <c r="DZ431" s="168"/>
      <c r="EA431" s="359" t="str">
        <f t="shared" ref="EA431:EA494" si="302">CONCATENATE(EB431,EC431)</f>
        <v>391</v>
      </c>
      <c r="EB431" s="359">
        <v>391</v>
      </c>
      <c r="EC431" s="88"/>
      <c r="ED431" s="88"/>
      <c r="EE431" s="88"/>
      <c r="EF431" s="186" t="s">
        <v>3849</v>
      </c>
      <c r="EG431" s="186" t="s">
        <v>3734</v>
      </c>
      <c r="EH431" s="186" t="s">
        <v>5320</v>
      </c>
      <c r="EI431" s="186" t="s">
        <v>5321</v>
      </c>
      <c r="EJ431" s="186" t="s">
        <v>5322</v>
      </c>
      <c r="EK431" s="186">
        <v>0</v>
      </c>
      <c r="EL431" s="186" t="s">
        <v>5323</v>
      </c>
      <c r="EM431" s="173">
        <v>65549</v>
      </c>
      <c r="EN431" s="173">
        <v>0</v>
      </c>
      <c r="EO431" s="173">
        <v>0</v>
      </c>
      <c r="EP431" s="950" t="s">
        <v>3818</v>
      </c>
      <c r="EQ431" s="258" t="s">
        <v>6086</v>
      </c>
      <c r="ER431" s="182" t="s">
        <v>6137</v>
      </c>
      <c r="ES431" s="201"/>
      <c r="ET431" s="167"/>
      <c r="EU431" s="182" t="str">
        <f t="shared" si="280"/>
        <v>Wallrabenstein GmbH, DE_812606614_sinv.pdf</v>
      </c>
    </row>
    <row r="432" spans="1:172" ht="63.75">
      <c r="A432" s="1010" t="s">
        <v>3735</v>
      </c>
      <c r="B432" s="694" t="s">
        <v>4838</v>
      </c>
      <c r="C432" s="423" t="s">
        <v>898</v>
      </c>
      <c r="D432" s="201" t="s">
        <v>3762</v>
      </c>
      <c r="E432" s="190" t="s">
        <v>3786</v>
      </c>
      <c r="F432" s="258" t="s">
        <v>899</v>
      </c>
      <c r="G432" s="258"/>
      <c r="H432" s="258"/>
      <c r="I432" s="258"/>
      <c r="J432" s="190" t="s">
        <v>5941</v>
      </c>
      <c r="K432" s="190" t="s">
        <v>3819</v>
      </c>
      <c r="L432" s="573" t="s">
        <v>5680</v>
      </c>
      <c r="M432" s="201"/>
      <c r="N432" s="847"/>
      <c r="O432" s="190"/>
      <c r="P432" s="518">
        <v>15</v>
      </c>
      <c r="Q432" s="539">
        <v>100</v>
      </c>
      <c r="R432" s="540">
        <v>3000</v>
      </c>
      <c r="S432" s="341"/>
      <c r="T432" s="54"/>
      <c r="U432" s="54"/>
      <c r="V432" s="338">
        <v>0</v>
      </c>
      <c r="W432" s="338">
        <v>0</v>
      </c>
      <c r="X432" s="919">
        <v>0.72</v>
      </c>
      <c r="Y432" s="425">
        <v>2.5</v>
      </c>
      <c r="Z432" s="54"/>
      <c r="AA432" s="54"/>
      <c r="AB432" s="188" t="s">
        <v>4402</v>
      </c>
      <c r="AC432" s="13" t="s">
        <v>898</v>
      </c>
      <c r="AD432" s="811" t="s">
        <v>5691</v>
      </c>
      <c r="AE432" s="723">
        <v>43082</v>
      </c>
      <c r="AG432" s="419"/>
      <c r="AH432" s="927" t="s">
        <v>896</v>
      </c>
      <c r="AI432" s="63" t="s">
        <v>5763</v>
      </c>
      <c r="AJ432" s="63" t="str">
        <f t="shared" si="289"/>
        <v>NO</v>
      </c>
      <c r="AK432" s="64" t="str">
        <f>VLOOKUP(X432,aux!$G$1:$I$22,2,FALSE)</f>
        <v>zero point seven two</v>
      </c>
      <c r="AL432" s="64" t="str">
        <f>VLOOKUP(X432,aux!$G$1:$J$22,4,FALSE)</f>
        <v>null komma sieben zwei</v>
      </c>
      <c r="AM432" s="214">
        <f t="shared" si="263"/>
        <v>72</v>
      </c>
      <c r="AN432" s="214" t="str">
        <f>IF(INT(AM432)=AM432,EnglishNumber(AM432), _xlfn.CONCAT(EnglishNumber(INT(AM432)), " point ", EnglishNumber(ROUND(INT((AM432 - INT(AM432)) * 10),  0)), " ", EnglishNumber(ROUND((AM432 - INT(AM432))*100 - (INT((AM432-INT(AM432))*10)*10), 0))))</f>
        <v>seventy-two</v>
      </c>
      <c r="AO432" s="214" t="str">
        <f>IF(INT(AM432)=AM432,FctZahl_In_Worten(AM432), _xlfn.CONCAT(FctZahl_In_Worten(INT(AM432)), " komma ", FctZahl_In_Worten(ROUND(INT((AM432 - INT(AM432)) * 10),  0)), " ", FctZahl_In_Worten(ROUND((AM432 - INT(AM432))*100 - (INT((AM432-INT(AM432))*10)*10), 0))))</f>
        <v>zweiundsiebzig</v>
      </c>
      <c r="AP432" s="64" t="str">
        <f>EnglishNumber(Q432)</f>
        <v>one hundred</v>
      </c>
      <c r="AQ432" s="64" t="str">
        <f>FctZahl_In_Worten(Q432)</f>
        <v>einhundert</v>
      </c>
      <c r="AR432" s="64" t="str">
        <f>FctZahl_In_Worten(R432)</f>
        <v>dreitausend</v>
      </c>
      <c r="AS432" s="64" t="str">
        <f>EnglishNumber(V432)</f>
        <v>zero</v>
      </c>
      <c r="AT432" s="64" t="str">
        <f>EnglishNumber(W432)</f>
        <v>zero</v>
      </c>
      <c r="AU432" s="64" t="str">
        <f t="shared" si="264"/>
        <v>For</v>
      </c>
      <c r="AV432" s="49" t="str">
        <f t="shared" si="298"/>
        <v>Steffen Ebert, Geschäftsführer</v>
      </c>
      <c r="AW432" s="65" t="str">
        <f t="shared" si="265"/>
        <v>DE_147437710_CPA_EN</v>
      </c>
      <c r="AX432" s="65" t="str">
        <f t="shared" si="266"/>
        <v>DE_147437710_DoT_EN</v>
      </c>
      <c r="AY432" s="65" t="str">
        <f t="shared" si="267"/>
        <v>DE_147437710_Dis_EN</v>
      </c>
      <c r="AZ432" s="65" t="str">
        <f t="shared" si="268"/>
        <v>DE_147437710_CPA_DE</v>
      </c>
      <c r="BA432" s="65" t="str">
        <f t="shared" si="269"/>
        <v>DE_147437710_DoT_DE</v>
      </c>
      <c r="BB432" s="65" t="str">
        <f t="shared" si="270"/>
        <v>DE_147437710_CPA_ES</v>
      </c>
      <c r="BC432" s="215" t="str">
        <f t="shared" si="271"/>
        <v>DE_147437710_DoT_ES</v>
      </c>
      <c r="BD432" s="65" t="str">
        <f t="shared" si="272"/>
        <v>Werner Ebert GmbH + CoKG</v>
      </c>
      <c r="BE432" s="64" t="str">
        <f>VLOOKUP(C432,aux!$A$1:$B$260,2,FALSE)</f>
        <v>Germany</v>
      </c>
      <c r="BF432" s="64" t="str">
        <f>VLOOKUP(C432,aux!$A$1:$C$260,3,FALSE)</f>
        <v>Deutschland</v>
      </c>
      <c r="BG432" s="66" t="str">
        <f t="shared" si="273"/>
        <v>represented by  Steffen Ebert, Geschäftsführer</v>
      </c>
      <c r="BH432" s="66" t="str">
        <f t="shared" si="290"/>
        <v>representado por Steffen Ebert, Geschäftsführer</v>
      </c>
      <c r="BI432" s="119">
        <f t="shared" si="297"/>
        <v>1</v>
      </c>
      <c r="BJ432" s="119" t="str">
        <f t="shared" si="299"/>
        <v/>
      </c>
      <c r="BK432" s="119" t="str">
        <f t="shared" si="295"/>
        <v/>
      </c>
      <c r="BL432" s="66" t="str">
        <f t="shared" si="300"/>
        <v/>
      </c>
      <c r="BM432" s="66" t="str">
        <f t="shared" si="296"/>
        <v/>
      </c>
      <c r="BN432" s="66" t="str">
        <f t="shared" si="301"/>
        <v/>
      </c>
      <c r="BO432" s="66" t="str">
        <f t="shared" si="281"/>
        <v/>
      </c>
      <c r="BP432" s="216" t="str">
        <f>VLOOKUP(X432,aux!$G$1:$I$22,3,FALSE)</f>
        <v>cero coma siete dos</v>
      </c>
      <c r="BQ432" s="66" t="str">
        <f t="shared" si="291"/>
        <v>Por</v>
      </c>
      <c r="BR432" s="66" t="str">
        <f>VLOOKUP(C432,aux!$D$1:$E$307,2,FALSE)</f>
        <v>Alemania</v>
      </c>
      <c r="BS432" s="66" t="str">
        <f t="shared" si="292"/>
        <v>Ciento</v>
      </c>
      <c r="BT432" s="66" t="str">
        <f t="shared" si="293"/>
        <v>Cero</v>
      </c>
      <c r="BU432" s="66" t="str">
        <f t="shared" si="294"/>
        <v>Cero</v>
      </c>
      <c r="BV432" s="315"/>
      <c r="BW432" s="61"/>
      <c r="BX432" s="315"/>
      <c r="BY432" s="148"/>
      <c r="BZ432" s="315"/>
      <c r="CA432" s="1112"/>
      <c r="CB432" s="805">
        <v>43059</v>
      </c>
      <c r="CC432" s="805">
        <v>43063</v>
      </c>
      <c r="CD432" s="806"/>
      <c r="CE432" s="805">
        <v>43063</v>
      </c>
      <c r="CF432" s="806"/>
      <c r="CG432" s="805">
        <v>43076</v>
      </c>
      <c r="CH432" s="497"/>
      <c r="CI432" s="155"/>
      <c r="CJ432" s="54"/>
      <c r="CK432" s="54"/>
      <c r="CL432" s="102" t="str">
        <f t="shared" si="274"/>
        <v>Werner Ebert GmbH + CoKG_ DE_147437710_DOT_DE_2sig</v>
      </c>
      <c r="CM432" s="102" t="str">
        <f t="shared" si="275"/>
        <v>Werner Ebert GmbH + CoKG_DE_147437710_CPA_DE_2sig</v>
      </c>
      <c r="CN432" s="102" t="str">
        <f t="shared" si="276"/>
        <v>Werner Ebert GmbH + CoKG_ DE_147437710_DOT_DE_2sig_stamped</v>
      </c>
      <c r="CO432" s="102" t="str">
        <f t="shared" si="277"/>
        <v>Werner Ebert GmbH + CoKG_DE_147437710_DOT_DE_o</v>
      </c>
      <c r="CP432" s="102" t="str">
        <f t="shared" si="278"/>
        <v>Werner Ebert GmbH + CoKG_DE_147437710_DOT_DE_o_stamped</v>
      </c>
      <c r="CQ432" s="102" t="str">
        <f t="shared" si="279"/>
        <v>Werner Ebert GmbH + CoKG_DE_147437710_powers</v>
      </c>
      <c r="CR432" s="54"/>
      <c r="CS432" s="54"/>
      <c r="CT432" s="54"/>
      <c r="CU432" s="148">
        <f t="shared" si="262"/>
        <v>0</v>
      </c>
      <c r="CV432" s="54"/>
      <c r="CW432" s="54"/>
      <c r="CX432" s="124"/>
      <c r="CY432" s="160"/>
      <c r="CZ432" s="160"/>
      <c r="DA432" s="321"/>
      <c r="DB432" s="321"/>
      <c r="DC432" s="160"/>
      <c r="DD432" s="160"/>
      <c r="DE432" s="321"/>
      <c r="DF432" s="321"/>
      <c r="DG432" s="54"/>
      <c r="DH432" s="54"/>
      <c r="DI432" s="54"/>
      <c r="DJ432" s="321"/>
      <c r="DK432" s="321"/>
      <c r="DL432" s="54"/>
      <c r="DM432" s="321"/>
      <c r="DN432" s="160"/>
      <c r="DO432" s="321"/>
      <c r="DP432" s="963"/>
      <c r="DQ432" s="902"/>
      <c r="DR432" s="503"/>
      <c r="DS432" s="521"/>
      <c r="DT432" s="88"/>
      <c r="DU432" s="168"/>
      <c r="DV432" s="168"/>
      <c r="DW432" s="168"/>
      <c r="DX432" s="168"/>
      <c r="DY432" s="168"/>
      <c r="DZ432" s="168"/>
      <c r="EA432" s="359" t="str">
        <f t="shared" si="302"/>
        <v>392</v>
      </c>
      <c r="EB432" s="359">
        <v>392</v>
      </c>
      <c r="EC432" s="88"/>
      <c r="ED432" s="88"/>
      <c r="EE432" s="88"/>
      <c r="EF432" s="186" t="s">
        <v>3849</v>
      </c>
      <c r="EG432" s="186" t="s">
        <v>3735</v>
      </c>
      <c r="EH432" s="186" t="s">
        <v>5324</v>
      </c>
      <c r="EI432" s="186" t="s">
        <v>5325</v>
      </c>
      <c r="EJ432" s="186" t="s">
        <v>3097</v>
      </c>
      <c r="EK432" s="186">
        <v>0</v>
      </c>
      <c r="EL432" s="186" t="s">
        <v>5015</v>
      </c>
      <c r="EM432" s="173">
        <v>70327</v>
      </c>
      <c r="EN432" s="173">
        <v>0</v>
      </c>
      <c r="EO432" s="173">
        <v>0</v>
      </c>
      <c r="EP432" s="950" t="s">
        <v>3819</v>
      </c>
      <c r="EQ432" s="258" t="s">
        <v>6095</v>
      </c>
      <c r="ER432" s="258" t="s">
        <v>6114</v>
      </c>
      <c r="ES432" s="201"/>
      <c r="ET432" s="167"/>
      <c r="EU432" s="182" t="str">
        <f t="shared" si="280"/>
        <v>Werner Ebert GmbH + Co.KG, DE_147437710_sinv.pdf</v>
      </c>
    </row>
    <row r="433" spans="1:172" ht="102">
      <c r="A433" s="1010" t="s">
        <v>3434</v>
      </c>
      <c r="B433" s="694" t="s">
        <v>4601</v>
      </c>
      <c r="C433" s="338" t="s">
        <v>898</v>
      </c>
      <c r="D433" s="201" t="s">
        <v>3475</v>
      </c>
      <c r="E433" s="190" t="s">
        <v>3516</v>
      </c>
      <c r="F433" s="258" t="s">
        <v>899</v>
      </c>
      <c r="G433" s="258"/>
      <c r="H433" s="258"/>
      <c r="I433" s="258"/>
      <c r="J433" s="182"/>
      <c r="K433" s="190" t="s">
        <v>3655</v>
      </c>
      <c r="L433" s="571" t="s">
        <v>3699</v>
      </c>
      <c r="M433" s="201"/>
      <c r="N433" s="849"/>
      <c r="O433" s="182"/>
      <c r="P433" s="518">
        <v>53</v>
      </c>
      <c r="Q433" s="539">
        <v>300</v>
      </c>
      <c r="R433" s="540">
        <v>6200</v>
      </c>
      <c r="S433" s="338"/>
      <c r="T433" s="100"/>
      <c r="U433" s="100"/>
      <c r="V433" s="425">
        <v>0</v>
      </c>
      <c r="W433" s="425">
        <v>0</v>
      </c>
      <c r="X433" s="919">
        <v>0.72</v>
      </c>
      <c r="Y433" s="425">
        <v>2.5</v>
      </c>
      <c r="Z433" s="101"/>
      <c r="AA433" s="101"/>
      <c r="AB433" s="188" t="s">
        <v>4402</v>
      </c>
      <c r="AC433" s="13" t="s">
        <v>898</v>
      </c>
      <c r="AD433" s="811" t="s">
        <v>5691</v>
      </c>
      <c r="AE433" s="723">
        <v>43082</v>
      </c>
      <c r="AG433" s="419"/>
      <c r="AH433" s="927" t="s">
        <v>896</v>
      </c>
      <c r="AI433" s="63" t="s">
        <v>5763</v>
      </c>
      <c r="AJ433" s="63" t="str">
        <f t="shared" si="289"/>
        <v>NO</v>
      </c>
      <c r="AK433" s="64" t="str">
        <f>VLOOKUP(X433,aux!$G$1:$I$22,2,FALSE)</f>
        <v>zero point seven two</v>
      </c>
      <c r="AL433" s="64" t="str">
        <f>VLOOKUP(X433,aux!$G$1:$J$22,4,FALSE)</f>
        <v>null komma sieben zwei</v>
      </c>
      <c r="AM433" s="214">
        <f t="shared" si="263"/>
        <v>72</v>
      </c>
      <c r="AN433" s="214" t="str">
        <f>IF(INT(AM433)=AM433,EnglishNumber(AM433), _xlfn.CONCAT(EnglishNumber(INT(AM433)), " point ", EnglishNumber(ROUND(INT((AM433 - INT(AM433)) * 10),  0)), " ", EnglishNumber(ROUND((AM433 - INT(AM433))*100 - (INT((AM433-INT(AM433))*10)*10), 0))))</f>
        <v>seventy-two</v>
      </c>
      <c r="AO433" s="214" t="str">
        <f>IF(INT(AM433)=AM433,FctZahl_In_Worten(AM433), _xlfn.CONCAT(FctZahl_In_Worten(INT(AM433)), " komma ", FctZahl_In_Worten(ROUND(INT((AM433 - INT(AM433)) * 10),  0)), " ", FctZahl_In_Worten(ROUND((AM433 - INT(AM433))*100 - (INT((AM433-INT(AM433))*10)*10), 0))))</f>
        <v>zweiundsiebzig</v>
      </c>
      <c r="AP433" s="64" t="str">
        <f>EnglishNumber(Q433)</f>
        <v>three hundred</v>
      </c>
      <c r="AQ433" s="64" t="str">
        <f>FctZahl_In_Worten(Q433)</f>
        <v>dreihundert</v>
      </c>
      <c r="AR433" s="64" t="str">
        <f>FctZahl_In_Worten(R433)</f>
        <v>sechstausendzweihundert</v>
      </c>
      <c r="AS433" s="64" t="str">
        <f>EnglishNumber(V433)</f>
        <v>zero</v>
      </c>
      <c r="AT433" s="64" t="str">
        <f>EnglishNumber(W433)</f>
        <v>zero</v>
      </c>
      <c r="AU433" s="64" t="str">
        <f t="shared" si="264"/>
        <v>For</v>
      </c>
      <c r="AV433" s="49" t="str">
        <f t="shared" si="298"/>
        <v>Axel Weydringer, Geschäftsführer</v>
      </c>
      <c r="AW433" s="65" t="str">
        <f t="shared" si="265"/>
        <v>DE_116008507_CPA_EN</v>
      </c>
      <c r="AX433" s="65" t="str">
        <f t="shared" si="266"/>
        <v>DE_116008507_DoT_EN</v>
      </c>
      <c r="AY433" s="65" t="str">
        <f t="shared" si="267"/>
        <v>DE_116008507_Dis_EN</v>
      </c>
      <c r="AZ433" s="65" t="str">
        <f t="shared" si="268"/>
        <v>DE_116008507_CPA_DE</v>
      </c>
      <c r="BA433" s="65" t="str">
        <f t="shared" si="269"/>
        <v>DE_116008507_DoT_DE</v>
      </c>
      <c r="BB433" s="65" t="str">
        <f t="shared" si="270"/>
        <v>DE_116008507_CPA_ES</v>
      </c>
      <c r="BC433" s="215" t="str">
        <f t="shared" si="271"/>
        <v>DE_116008507_DoT_ES</v>
      </c>
      <c r="BD433" s="65" t="str">
        <f t="shared" si="272"/>
        <v>Weydringer &amp; Strohte Getränkefachgroßhandel GmbH</v>
      </c>
      <c r="BE433" s="64" t="str">
        <f>VLOOKUP(C433,aux!$A$1:$B$260,2,FALSE)</f>
        <v>Germany</v>
      </c>
      <c r="BF433" s="64" t="str">
        <f>VLOOKUP(C433,aux!$A$1:$C$260,3,FALSE)</f>
        <v>Deutschland</v>
      </c>
      <c r="BG433" s="66" t="str">
        <f t="shared" si="273"/>
        <v>represented by  Axel Weydringer, Geschäftsführer</v>
      </c>
      <c r="BH433" s="66" t="str">
        <f t="shared" si="290"/>
        <v>representado por Axel Weydringer, Geschäftsführer</v>
      </c>
      <c r="BI433" s="119">
        <f t="shared" si="297"/>
        <v>1</v>
      </c>
      <c r="BJ433" s="119" t="str">
        <f t="shared" si="299"/>
        <v/>
      </c>
      <c r="BK433" s="119" t="str">
        <f t="shared" si="295"/>
        <v/>
      </c>
      <c r="BL433" s="66" t="str">
        <f t="shared" si="300"/>
        <v/>
      </c>
      <c r="BM433" s="66" t="str">
        <f t="shared" si="296"/>
        <v/>
      </c>
      <c r="BN433" s="66" t="str">
        <f t="shared" si="301"/>
        <v/>
      </c>
      <c r="BO433" s="66" t="str">
        <f t="shared" si="281"/>
        <v/>
      </c>
      <c r="BP433" s="216" t="str">
        <f>VLOOKUP(X433,aux!$G$1:$I$22,3,FALSE)</f>
        <v>cero coma siete dos</v>
      </c>
      <c r="BQ433" s="66" t="str">
        <f t="shared" si="291"/>
        <v>Por</v>
      </c>
      <c r="BR433" s="66" t="str">
        <f>VLOOKUP(C433,aux!$D$1:$E$307,2,FALSE)</f>
        <v>Alemania</v>
      </c>
      <c r="BS433" s="66" t="str">
        <f t="shared" si="292"/>
        <v>Trescientos</v>
      </c>
      <c r="BT433" s="66" t="str">
        <f t="shared" si="293"/>
        <v>Cero</v>
      </c>
      <c r="BU433" s="66" t="str">
        <f t="shared" si="294"/>
        <v>Cero</v>
      </c>
      <c r="BV433" s="315"/>
      <c r="BW433" s="61"/>
      <c r="BX433" s="315"/>
      <c r="BY433" s="148"/>
      <c r="BZ433" s="315"/>
      <c r="CA433" s="1112"/>
      <c r="CB433" s="805">
        <v>43059</v>
      </c>
      <c r="CC433" s="805">
        <v>43069</v>
      </c>
      <c r="CD433" s="806"/>
      <c r="CE433" s="805">
        <v>43069</v>
      </c>
      <c r="CF433" s="806"/>
      <c r="CG433" s="805">
        <v>43076</v>
      </c>
      <c r="CH433" s="497"/>
      <c r="CI433" s="155"/>
      <c r="CJ433" s="54"/>
      <c r="CK433" s="54"/>
      <c r="CL433" s="102" t="str">
        <f t="shared" si="274"/>
        <v>Weydringer &amp; Strohte Getränkefachgroßhandel GmbH_ DE_116008507_DOT_DE_2sig</v>
      </c>
      <c r="CM433" s="102" t="str">
        <f t="shared" si="275"/>
        <v>Weydringer &amp; Strohte Getränkefachgroßhandel GmbH_DE_116008507_CPA_DE_2sig</v>
      </c>
      <c r="CN433" s="102" t="str">
        <f t="shared" si="276"/>
        <v>Weydringer &amp; Strohte Getränkefachgroßhandel GmbH_ DE_116008507_DOT_DE_2sig_stamped</v>
      </c>
      <c r="CO433" s="102" t="str">
        <f t="shared" si="277"/>
        <v>Weydringer &amp; Strohte Getränkefachgroßhandel GmbH_DE_116008507_DOT_DE_o</v>
      </c>
      <c r="CP433" s="102" t="str">
        <f t="shared" si="278"/>
        <v>Weydringer &amp; Strohte Getränkefachgroßhandel GmbH_DE_116008507_DOT_DE_o_stamped</v>
      </c>
      <c r="CQ433" s="102" t="str">
        <f t="shared" si="279"/>
        <v>Weydringer &amp; Strohte Getränkefachgroßhandel GmbH_DE_116008507_powers</v>
      </c>
      <c r="CR433" s="54"/>
      <c r="CS433" s="54"/>
      <c r="CT433" s="54"/>
      <c r="CU433" s="148">
        <f t="shared" si="262"/>
        <v>0</v>
      </c>
      <c r="CV433" s="54"/>
      <c r="CW433" s="54"/>
      <c r="CX433" s="154"/>
      <c r="CY433" s="160"/>
      <c r="CZ433" s="160"/>
      <c r="DA433" s="321"/>
      <c r="DB433" s="321"/>
      <c r="DC433" s="160"/>
      <c r="DD433" s="160"/>
      <c r="DE433" s="321"/>
      <c r="DF433" s="321"/>
      <c r="DG433" s="54"/>
      <c r="DH433" s="54"/>
      <c r="DI433" s="54"/>
      <c r="DJ433" s="321"/>
      <c r="DK433" s="321"/>
      <c r="DL433" s="54"/>
      <c r="DM433" s="321"/>
      <c r="DN433" s="160"/>
      <c r="DO433" s="321"/>
      <c r="DP433" s="963"/>
      <c r="DQ433" s="902"/>
      <c r="DR433" s="503"/>
      <c r="DS433" s="521"/>
      <c r="DT433" s="88"/>
      <c r="DU433" s="168"/>
      <c r="DV433" s="168"/>
      <c r="DW433" s="168"/>
      <c r="DX433" s="168"/>
      <c r="DY433" s="168"/>
      <c r="DZ433" s="168"/>
      <c r="EA433" s="359" t="str">
        <f t="shared" si="302"/>
        <v>393</v>
      </c>
      <c r="EB433" s="359">
        <v>393</v>
      </c>
      <c r="EC433" s="88"/>
      <c r="ED433" s="88"/>
      <c r="EE433" s="88" t="e">
        <f>IF(CX432=#REF!,"gleich","ungleich")</f>
        <v>#REF!</v>
      </c>
      <c r="EF433" s="186" t="s">
        <v>3435</v>
      </c>
      <c r="EG433" s="186" t="s">
        <v>3434</v>
      </c>
      <c r="EH433" s="186" t="s">
        <v>3516</v>
      </c>
      <c r="EI433" s="186" t="s">
        <v>3652</v>
      </c>
      <c r="EJ433" s="186" t="s">
        <v>3653</v>
      </c>
      <c r="EK433" s="186">
        <v>0</v>
      </c>
      <c r="EL433" s="186" t="s">
        <v>3654</v>
      </c>
      <c r="EM433" s="173">
        <v>37603</v>
      </c>
      <c r="EN433" s="173">
        <v>0</v>
      </c>
      <c r="EO433" s="173">
        <v>0</v>
      </c>
      <c r="EP433" s="950" t="s">
        <v>3655</v>
      </c>
      <c r="EQ433" s="258" t="s">
        <v>6086</v>
      </c>
      <c r="ER433" s="182" t="s">
        <v>6137</v>
      </c>
      <c r="ES433" s="201"/>
      <c r="ET433" s="167"/>
      <c r="EU433" s="182" t="str">
        <f t="shared" si="280"/>
        <v>Weydringer &amp; Strohte Getränkefachgroßhandel GmbH, DE_116008507_sinv.pdf</v>
      </c>
    </row>
    <row r="434" spans="1:172" ht="267.75">
      <c r="A434" s="1050" t="s">
        <v>4958</v>
      </c>
      <c r="B434" s="694" t="s">
        <v>4915</v>
      </c>
      <c r="C434" s="646" t="s">
        <v>898</v>
      </c>
      <c r="D434" s="415" t="s">
        <v>4955</v>
      </c>
      <c r="E434" s="371" t="s">
        <v>4954</v>
      </c>
      <c r="F434" s="193" t="s">
        <v>4308</v>
      </c>
      <c r="G434" s="193" t="s">
        <v>4957</v>
      </c>
      <c r="H434" s="193" t="s">
        <v>5495</v>
      </c>
      <c r="I434" s="193" t="s">
        <v>4295</v>
      </c>
      <c r="J434" s="371" t="s">
        <v>4309</v>
      </c>
      <c r="K434" s="203" t="s">
        <v>5582</v>
      </c>
      <c r="L434" s="585" t="s">
        <v>4298</v>
      </c>
      <c r="M434" s="562" t="s">
        <v>4299</v>
      </c>
      <c r="N434" s="845" t="s">
        <v>6127</v>
      </c>
      <c r="O434" s="172" t="s">
        <v>6125</v>
      </c>
      <c r="P434" s="518">
        <v>0</v>
      </c>
      <c r="Q434" s="539">
        <v>10</v>
      </c>
      <c r="R434" s="540">
        <v>0</v>
      </c>
      <c r="S434" s="558"/>
      <c r="T434" s="168"/>
      <c r="U434" s="168"/>
      <c r="V434" s="338">
        <v>0</v>
      </c>
      <c r="W434" s="338">
        <v>0</v>
      </c>
      <c r="X434" s="919">
        <v>0.75</v>
      </c>
      <c r="Y434" s="338">
        <v>0</v>
      </c>
      <c r="Z434" s="168"/>
      <c r="AA434" s="168"/>
      <c r="AB434" s="188" t="s">
        <v>4402</v>
      </c>
      <c r="AC434" s="13" t="s">
        <v>898</v>
      </c>
      <c r="AD434" s="811" t="s">
        <v>5691</v>
      </c>
      <c r="AE434" s="723">
        <v>43082</v>
      </c>
      <c r="AF434" s="182" t="s">
        <v>5679</v>
      </c>
      <c r="AG434" s="419"/>
      <c r="AH434" s="927" t="s">
        <v>896</v>
      </c>
      <c r="AI434" s="63" t="s">
        <v>5764</v>
      </c>
      <c r="AJ434" s="63" t="str">
        <f t="shared" si="289"/>
        <v>NO</v>
      </c>
      <c r="AK434" s="64" t="str">
        <f>VLOOKUP(X434,aux!$G$1:$I$22,2,FALSE)</f>
        <v>zero point seven five</v>
      </c>
      <c r="AL434" s="64" t="str">
        <f>VLOOKUP(X434,aux!$G$1:$J$22,4,FALSE)</f>
        <v>null komma sieben fünf</v>
      </c>
      <c r="AM434" s="214">
        <f t="shared" si="263"/>
        <v>75</v>
      </c>
      <c r="AN434" s="214" t="str">
        <f>IF(INT(AM434)=AM434,EnglishNumber(AM434), _xlfn.CONCAT(EnglishNumber(INT(AM434)), " point ", EnglishNumber(ROUND(INT((AM434 - INT(AM434)) * 10),  0)), " ", EnglishNumber(ROUND((AM434 - INT(AM434))*100 - (INT((AM434-INT(AM434))*10)*10), 0))))</f>
        <v>seventy-five</v>
      </c>
      <c r="AO434" s="214" t="str">
        <f>IF(INT(AM434)=AM434,FctZahl_In_Worten(AM434), _xlfn.CONCAT(FctZahl_In_Worten(INT(AM434)), " komma ", FctZahl_In_Worten(ROUND(INT((AM434 - INT(AM434)) * 10),  0)), " ", FctZahl_In_Worten(ROUND((AM434 - INT(AM434))*100 - (INT((AM434-INT(AM434))*10)*10), 0))))</f>
        <v>fünfundsiebzig</v>
      </c>
      <c r="AP434" s="64" t="str">
        <f>EnglishNumber(Q434)</f>
        <v>ten</v>
      </c>
      <c r="AQ434" s="64" t="str">
        <f>FctZahl_In_Worten(Q434)</f>
        <v>zehn</v>
      </c>
      <c r="AR434" s="64" t="str">
        <f>FctZahl_In_Worten(R434)</f>
        <v>null</v>
      </c>
      <c r="AS434" s="64" t="str">
        <f>EnglishNumber(V434)</f>
        <v>zero</v>
      </c>
      <c r="AT434" s="64" t="str">
        <f>EnglishNumber(W434)</f>
        <v>zero</v>
      </c>
      <c r="AU434" s="64" t="str">
        <f t="shared" si="264"/>
        <v>For</v>
      </c>
      <c r="AV434" s="49" t="str">
        <f t="shared" si="298"/>
        <v>Niclas Graf von Pfeil, Geschäftsführer der Komplementärin, die  L &amp; T Logistik WIFA Verwaltungs-GmbH and Armin Jochheim, Prokurist der Komplementärin, der L &amp; T Logistik WIFA Verwaltungs-GmbH</v>
      </c>
      <c r="AW434" s="65" t="str">
        <f t="shared" si="265"/>
        <v>DE_123101688_CPA_EN</v>
      </c>
      <c r="AX434" s="65" t="str">
        <f t="shared" si="266"/>
        <v>DE_123101688_DoT_EN</v>
      </c>
      <c r="AY434" s="65" t="str">
        <f t="shared" si="267"/>
        <v>DE_123101688_Dis_EN</v>
      </c>
      <c r="AZ434" s="65" t="str">
        <f t="shared" si="268"/>
        <v>DE_123101688_CPA_DE</v>
      </c>
      <c r="BA434" s="65" t="str">
        <f t="shared" si="269"/>
        <v>DE_123101688_DoT_DE</v>
      </c>
      <c r="BB434" s="65" t="str">
        <f t="shared" si="270"/>
        <v>DE_123101688_CPA_ES</v>
      </c>
      <c r="BC434" s="215" t="str">
        <f t="shared" si="271"/>
        <v>DE_123101688_DoT_ES</v>
      </c>
      <c r="BD434" s="65" t="str">
        <f t="shared" si="272"/>
        <v>WIFA Getränke-Logistik GmbH &amp; Co KG</v>
      </c>
      <c r="BE434" s="64" t="str">
        <f>VLOOKUP(C434,aux!$A$1:$B$260,2,FALSE)</f>
        <v>Germany</v>
      </c>
      <c r="BF434" s="64" t="str">
        <f>VLOOKUP(C434,aux!$A$1:$C$260,3,FALSE)</f>
        <v>Deutschland</v>
      </c>
      <c r="BG434" s="66" t="str">
        <f t="shared" si="273"/>
        <v>represented by  Niclas Graf von Pfeil, Geschäftsführer der Komplementärin, die  L &amp; T Logistik WIFA Verwaltungs-GmbH and Armin Jochheim, Prokurist der Komplementärin, der L &amp; T Logistik WIFA Verwaltungs-GmbH</v>
      </c>
      <c r="BH434" s="66" t="str">
        <f t="shared" si="290"/>
        <v>representado por Niclas Graf von Pfeil, Geschäftsführer der Komplementärin, die  L &amp; T Logistik WIFA Verwaltungs-GmbH and Armin Jochheim, Prokurist der Komplementärin, der L &amp; T Logistik WIFA Verwaltungs-GmbH</v>
      </c>
      <c r="BI434" s="119">
        <f t="shared" si="297"/>
        <v>2</v>
      </c>
      <c r="BJ434" s="119" t="str">
        <f t="shared" si="299"/>
        <v>and its</v>
      </c>
      <c r="BK434" s="119" t="str">
        <f t="shared" si="295"/>
        <v>and its</v>
      </c>
      <c r="BL434" s="66" t="str">
        <f t="shared" si="300"/>
        <v>und</v>
      </c>
      <c r="BM434" s="66" t="str">
        <f t="shared" si="296"/>
        <v>und</v>
      </c>
      <c r="BN434" s="66" t="str">
        <f t="shared" si="301"/>
        <v>y su</v>
      </c>
      <c r="BO434" s="66" t="str">
        <f t="shared" si="281"/>
        <v>y su</v>
      </c>
      <c r="BP434" s="216" t="str">
        <f>VLOOKUP(X434,aux!$G$1:$I$22,3,FALSE)</f>
        <v>cero coma siete cinco</v>
      </c>
      <c r="BQ434" s="66" t="str">
        <f t="shared" si="291"/>
        <v>Por</v>
      </c>
      <c r="BR434" s="66" t="str">
        <f>VLOOKUP(C434,aux!$D$1:$E$307,2,FALSE)</f>
        <v>Alemania</v>
      </c>
      <c r="BS434" s="66" t="str">
        <f t="shared" si="292"/>
        <v>Diez</v>
      </c>
      <c r="BT434" s="66" t="str">
        <f t="shared" si="293"/>
        <v>Cero</v>
      </c>
      <c r="BU434" s="66" t="str">
        <f t="shared" si="294"/>
        <v>Cero</v>
      </c>
      <c r="BV434" s="315"/>
      <c r="BW434" s="61"/>
      <c r="BX434" s="315"/>
      <c r="BY434" s="148" t="s">
        <v>5383</v>
      </c>
      <c r="BZ434" s="315"/>
      <c r="CA434" s="1112" t="s">
        <v>2233</v>
      </c>
      <c r="CB434" s="805">
        <v>43070</v>
      </c>
      <c r="CC434" s="805">
        <v>43073</v>
      </c>
      <c r="CD434" s="806"/>
      <c r="CE434" s="805">
        <v>43073</v>
      </c>
      <c r="CF434" s="806"/>
      <c r="CG434" s="805">
        <v>43076</v>
      </c>
      <c r="CH434" s="497"/>
      <c r="CI434" s="155"/>
      <c r="CJ434" s="168"/>
      <c r="CK434" s="168"/>
      <c r="CL434" s="102" t="str">
        <f t="shared" si="274"/>
        <v>WIFA Getränke-Logistik GmbH &amp; Co KG_ DE_123101688_DOT_DE_2sig</v>
      </c>
      <c r="CM434" s="102" t="str">
        <f t="shared" si="275"/>
        <v>WIFA Getränke-Logistik GmbH &amp; Co KG_DE_123101688_CPA_DE_2sig</v>
      </c>
      <c r="CN434" s="102" t="str">
        <f t="shared" si="276"/>
        <v>WIFA Getränke-Logistik GmbH &amp; Co KG_ DE_123101688_DOT_DE_2sig_stamped</v>
      </c>
      <c r="CO434" s="102" t="str">
        <f t="shared" si="277"/>
        <v>WIFA Getränke-Logistik GmbH &amp; Co KG_DE_123101688_DOT_DE_o</v>
      </c>
      <c r="CP434" s="102" t="str">
        <f t="shared" si="278"/>
        <v>WIFA Getränke-Logistik GmbH &amp; Co KG_DE_123101688_DOT_DE_o_stamped</v>
      </c>
      <c r="CQ434" s="102" t="str">
        <f t="shared" si="279"/>
        <v>WIFA Getränke-Logistik GmbH &amp; Co KG_DE_123101688_powers</v>
      </c>
      <c r="CR434" s="168"/>
      <c r="CS434" s="168"/>
      <c r="CT434" s="168"/>
      <c r="CU434" s="148">
        <f t="shared" si="262"/>
        <v>0</v>
      </c>
      <c r="CV434" s="168"/>
      <c r="CW434" s="168"/>
      <c r="CX434" s="252"/>
      <c r="CY434" s="251"/>
      <c r="CZ434" s="251"/>
      <c r="DA434" s="324"/>
      <c r="DB434" s="324"/>
      <c r="DC434" s="251"/>
      <c r="DD434" s="251"/>
      <c r="DE434" s="324"/>
      <c r="DF434" s="324"/>
      <c r="DG434" s="168"/>
      <c r="DH434" s="168"/>
      <c r="DI434" s="168"/>
      <c r="DJ434" s="324"/>
      <c r="DK434" s="324"/>
      <c r="DL434" s="168"/>
      <c r="DM434" s="324"/>
      <c r="DN434" s="251"/>
      <c r="DO434" s="324"/>
      <c r="DP434" s="338"/>
      <c r="DQ434" s="902"/>
      <c r="DR434" s="503"/>
      <c r="DS434" s="88"/>
      <c r="DT434" s="88" t="s">
        <v>49</v>
      </c>
      <c r="DU434" s="168"/>
      <c r="DV434" s="168"/>
      <c r="DW434" s="168"/>
      <c r="DX434" s="168"/>
      <c r="DY434" s="168"/>
      <c r="DZ434" s="168"/>
      <c r="EA434" s="359" t="str">
        <f t="shared" si="302"/>
        <v>394</v>
      </c>
      <c r="EB434" s="359">
        <v>394</v>
      </c>
      <c r="EC434" s="88"/>
      <c r="ED434" s="88"/>
      <c r="EE434" s="88"/>
      <c r="EF434" s="186"/>
      <c r="EG434" s="186" t="e">
        <v>#N/A</v>
      </c>
      <c r="EH434" s="186" t="e">
        <v>#N/A</v>
      </c>
      <c r="EI434" s="186" t="e">
        <v>#N/A</v>
      </c>
      <c r="EJ434" s="186" t="e">
        <v>#N/A</v>
      </c>
      <c r="EK434" s="186" t="e">
        <v>#N/A</v>
      </c>
      <c r="EL434" s="186" t="e">
        <v>#N/A</v>
      </c>
      <c r="EM434" s="173" t="e">
        <v>#N/A</v>
      </c>
      <c r="EN434" s="173" t="e">
        <v>#N/A</v>
      </c>
      <c r="EO434" s="173" t="e">
        <v>#N/A</v>
      </c>
      <c r="EP434" s="950" t="e">
        <v>#N/A</v>
      </c>
      <c r="EQ434" s="258" t="s">
        <v>6095</v>
      </c>
      <c r="ER434" s="258" t="s">
        <v>6114</v>
      </c>
      <c r="ES434" s="416"/>
      <c r="ET434" s="167"/>
      <c r="EU434" s="182" t="str">
        <f t="shared" si="280"/>
        <v>WIFA Getränke-Logistik GmbH &amp; Co. KG, DE_123101688_sinv.pdf</v>
      </c>
    </row>
    <row r="435" spans="1:172" ht="63.75">
      <c r="A435" s="1005" t="s">
        <v>4174</v>
      </c>
      <c r="B435" s="696" t="s">
        <v>4908</v>
      </c>
      <c r="C435" s="338" t="s">
        <v>898</v>
      </c>
      <c r="D435" s="182" t="s">
        <v>4175</v>
      </c>
      <c r="E435" s="186" t="s">
        <v>4176</v>
      </c>
      <c r="F435" s="182" t="s">
        <v>3907</v>
      </c>
      <c r="G435" s="182"/>
      <c r="H435" s="182"/>
      <c r="I435" s="182"/>
      <c r="J435" s="191" t="s">
        <v>4247</v>
      </c>
      <c r="K435" s="182" t="s">
        <v>4177</v>
      </c>
      <c r="L435" s="571" t="s">
        <v>4178</v>
      </c>
      <c r="M435" s="199"/>
      <c r="N435" s="847"/>
      <c r="O435" s="191"/>
      <c r="P435" s="519">
        <v>3</v>
      </c>
      <c r="Q435" s="539">
        <v>100</v>
      </c>
      <c r="R435" s="540">
        <v>600</v>
      </c>
      <c r="S435" s="338"/>
      <c r="T435" s="54"/>
      <c r="U435" s="54"/>
      <c r="V435" s="338">
        <v>0</v>
      </c>
      <c r="W435" s="338">
        <v>0</v>
      </c>
      <c r="X435" s="919">
        <v>0.72</v>
      </c>
      <c r="Y435" s="338">
        <v>0</v>
      </c>
      <c r="Z435" s="54"/>
      <c r="AA435" s="54"/>
      <c r="AB435" s="188" t="s">
        <v>4402</v>
      </c>
      <c r="AC435" s="13" t="s">
        <v>898</v>
      </c>
      <c r="AD435" s="811" t="s">
        <v>5691</v>
      </c>
      <c r="AE435" s="723">
        <v>43082</v>
      </c>
      <c r="AG435" s="419"/>
      <c r="AH435" s="927" t="s">
        <v>896</v>
      </c>
      <c r="AI435" s="63" t="s">
        <v>5763</v>
      </c>
      <c r="AJ435" s="63" t="str">
        <f t="shared" si="289"/>
        <v>NO</v>
      </c>
      <c r="AK435" s="64" t="str">
        <f>VLOOKUP(X435,aux!$G$1:$I$22,2,FALSE)</f>
        <v>zero point seven two</v>
      </c>
      <c r="AL435" s="64" t="str">
        <f>VLOOKUP(X435,aux!$G$1:$J$22,4,FALSE)</f>
        <v>null komma sieben zwei</v>
      </c>
      <c r="AM435" s="214">
        <f t="shared" si="263"/>
        <v>72</v>
      </c>
      <c r="AN435" s="214" t="str">
        <f>IF(INT(AM435)=AM435,EnglishNumber(AM435), _xlfn.CONCAT(EnglishNumber(INT(AM435)), " point ", EnglishNumber(ROUND(INT((AM435 - INT(AM435)) * 10),  0)), " ", EnglishNumber(ROUND((AM435 - INT(AM435))*100 - (INT((AM435-INT(AM435))*10)*10), 0))))</f>
        <v>seventy-two</v>
      </c>
      <c r="AO435" s="214" t="str">
        <f>IF(INT(AM435)=AM435,FctZahl_In_Worten(AM435), _xlfn.CONCAT(FctZahl_In_Worten(INT(AM435)), " komma ", FctZahl_In_Worten(ROUND(INT((AM435 - INT(AM435)) * 10),  0)), " ", FctZahl_In_Worten(ROUND((AM435 - INT(AM435))*100 - (INT((AM435-INT(AM435))*10)*10), 0))))</f>
        <v>zweiundsiebzig</v>
      </c>
      <c r="AP435" s="64" t="str">
        <f>EnglishNumber(Q435)</f>
        <v>one hundred</v>
      </c>
      <c r="AQ435" s="64" t="str">
        <f>FctZahl_In_Worten(Q435)</f>
        <v>einhundert</v>
      </c>
      <c r="AR435" s="64" t="str">
        <f>FctZahl_In_Worten(R435)</f>
        <v>sechshundert</v>
      </c>
      <c r="AS435" s="64" t="str">
        <f>EnglishNumber(V435)</f>
        <v>zero</v>
      </c>
      <c r="AT435" s="64" t="str">
        <f>EnglishNumber(W435)</f>
        <v>zero</v>
      </c>
      <c r="AU435" s="64" t="str">
        <f t="shared" si="264"/>
        <v>For</v>
      </c>
      <c r="AV435" s="49" t="str">
        <f t="shared" si="298"/>
        <v>Herbert Mevissen, Komplementär</v>
      </c>
      <c r="AW435" s="65" t="str">
        <f t="shared" si="265"/>
        <v>DE_119118479_CPA_EN</v>
      </c>
      <c r="AX435" s="65" t="str">
        <f t="shared" si="266"/>
        <v>DE_119118479_DoT_EN</v>
      </c>
      <c r="AY435" s="65" t="str">
        <f t="shared" si="267"/>
        <v>DE_119118479_Dis_EN</v>
      </c>
      <c r="AZ435" s="65" t="str">
        <f t="shared" si="268"/>
        <v>DE_119118479_CPA_DE</v>
      </c>
      <c r="BA435" s="65" t="str">
        <f t="shared" si="269"/>
        <v>DE_119118479_DoT_DE</v>
      </c>
      <c r="BB435" s="65" t="str">
        <f t="shared" si="270"/>
        <v>DE_119118479_CPA_ES</v>
      </c>
      <c r="BC435" s="215" t="str">
        <f t="shared" si="271"/>
        <v>DE_119118479_DoT_ES</v>
      </c>
      <c r="BD435" s="65" t="str">
        <f t="shared" si="272"/>
        <v>Willi Mevissen KG</v>
      </c>
      <c r="BE435" s="64" t="str">
        <f>VLOOKUP(C435,aux!$A$1:$B$260,2,FALSE)</f>
        <v>Germany</v>
      </c>
      <c r="BF435" s="64" t="str">
        <f>VLOOKUP(C435,aux!$A$1:$C$260,3,FALSE)</f>
        <v>Deutschland</v>
      </c>
      <c r="BG435" s="66" t="str">
        <f t="shared" si="273"/>
        <v>represented by  Herbert Mevissen, Komplementär</v>
      </c>
      <c r="BH435" s="66" t="str">
        <f t="shared" si="290"/>
        <v>representado por Herbert Mevissen, Komplementär</v>
      </c>
      <c r="BI435" s="119">
        <f t="shared" si="297"/>
        <v>1</v>
      </c>
      <c r="BJ435" s="119" t="str">
        <f t="shared" si="299"/>
        <v/>
      </c>
      <c r="BK435" s="119" t="str">
        <f t="shared" si="295"/>
        <v/>
      </c>
      <c r="BL435" s="66" t="str">
        <f t="shared" si="300"/>
        <v/>
      </c>
      <c r="BM435" s="66" t="str">
        <f t="shared" si="296"/>
        <v/>
      </c>
      <c r="BN435" s="66" t="str">
        <f t="shared" si="301"/>
        <v/>
      </c>
      <c r="BO435" s="66" t="str">
        <f t="shared" si="281"/>
        <v/>
      </c>
      <c r="BP435" s="216" t="str">
        <f>VLOOKUP(X435,aux!$G$1:$I$22,3,FALSE)</f>
        <v>cero coma siete dos</v>
      </c>
      <c r="BQ435" s="66" t="str">
        <f t="shared" si="291"/>
        <v>Por</v>
      </c>
      <c r="BR435" s="66" t="str">
        <f>VLOOKUP(C435,aux!$D$1:$E$307,2,FALSE)</f>
        <v>Alemania</v>
      </c>
      <c r="BS435" s="66" t="str">
        <f t="shared" si="292"/>
        <v>Ciento</v>
      </c>
      <c r="BT435" s="66" t="str">
        <f t="shared" si="293"/>
        <v>Cero</v>
      </c>
      <c r="BU435" s="66" t="str">
        <f t="shared" si="294"/>
        <v>Cero</v>
      </c>
      <c r="BV435" s="315"/>
      <c r="BW435" s="61"/>
      <c r="BX435" s="315"/>
      <c r="BY435" s="148"/>
      <c r="BZ435" s="315"/>
      <c r="CA435" s="1112"/>
      <c r="CB435" s="805">
        <v>43059</v>
      </c>
      <c r="CC435" s="805">
        <v>43066</v>
      </c>
      <c r="CD435" s="806"/>
      <c r="CE435" s="805">
        <v>43066</v>
      </c>
      <c r="CF435" s="806"/>
      <c r="CG435" s="805">
        <v>43076</v>
      </c>
      <c r="CH435" s="497"/>
      <c r="CI435" s="155"/>
      <c r="CJ435" s="54"/>
      <c r="CK435" s="54"/>
      <c r="CL435" s="102" t="str">
        <f t="shared" si="274"/>
        <v>Willi Mevissen KG_ DE_119118479_DOT_DE_2sig</v>
      </c>
      <c r="CM435" s="102" t="str">
        <f t="shared" si="275"/>
        <v>Willi Mevissen KG_DE_119118479_CPA_DE_2sig</v>
      </c>
      <c r="CN435" s="102" t="str">
        <f t="shared" si="276"/>
        <v>Willi Mevissen KG_ DE_119118479_DOT_DE_2sig_stamped</v>
      </c>
      <c r="CO435" s="102" t="str">
        <f t="shared" si="277"/>
        <v>Willi Mevissen KG_DE_119118479_DOT_DE_o</v>
      </c>
      <c r="CP435" s="102" t="str">
        <f t="shared" si="278"/>
        <v>Willi Mevissen KG_DE_119118479_DOT_DE_o_stamped</v>
      </c>
      <c r="CQ435" s="102" t="str">
        <f t="shared" si="279"/>
        <v>Willi Mevissen KG_DE_119118479_powers</v>
      </c>
      <c r="CR435" s="54"/>
      <c r="CS435" s="54"/>
      <c r="CT435" s="54"/>
      <c r="CU435" s="148">
        <f t="shared" si="262"/>
        <v>0</v>
      </c>
      <c r="CV435" s="54"/>
      <c r="CW435" s="54"/>
      <c r="CX435" s="124"/>
      <c r="CY435" s="160"/>
      <c r="CZ435" s="160"/>
      <c r="DA435" s="321"/>
      <c r="DB435" s="321"/>
      <c r="DC435" s="160"/>
      <c r="DD435" s="160"/>
      <c r="DE435" s="321"/>
      <c r="DF435" s="321"/>
      <c r="DG435" s="54"/>
      <c r="DH435" s="54"/>
      <c r="DI435" s="54"/>
      <c r="DJ435" s="321"/>
      <c r="DK435" s="321"/>
      <c r="DL435" s="54"/>
      <c r="DM435" s="321"/>
      <c r="DN435" s="160"/>
      <c r="DO435" s="321"/>
      <c r="DP435" s="963"/>
      <c r="DQ435" s="902"/>
      <c r="DR435" s="503"/>
      <c r="DS435" s="521"/>
      <c r="DT435" s="88"/>
      <c r="DU435" s="168"/>
      <c r="DV435" s="168"/>
      <c r="DW435" s="168"/>
      <c r="DX435" s="168"/>
      <c r="DY435" s="168"/>
      <c r="DZ435" s="168"/>
      <c r="EA435" s="359" t="str">
        <f t="shared" si="302"/>
        <v>395</v>
      </c>
      <c r="EB435" s="359">
        <v>395</v>
      </c>
      <c r="EC435" s="88"/>
      <c r="ED435" s="88"/>
      <c r="EE435" s="88"/>
      <c r="EF435" s="186" t="s">
        <v>4264</v>
      </c>
      <c r="EG435" s="186" t="s">
        <v>4174</v>
      </c>
      <c r="EH435" s="186" t="s">
        <v>5327</v>
      </c>
      <c r="EI435" s="186" t="s">
        <v>5328</v>
      </c>
      <c r="EJ435" s="186">
        <v>121</v>
      </c>
      <c r="EK435" s="186">
        <v>0</v>
      </c>
      <c r="EL435" s="186" t="s">
        <v>5329</v>
      </c>
      <c r="EM435" s="173">
        <v>41747</v>
      </c>
      <c r="EN435" s="173">
        <v>0</v>
      </c>
      <c r="EO435" s="173">
        <v>0</v>
      </c>
      <c r="EP435" s="950" t="s">
        <v>4177</v>
      </c>
      <c r="EQ435" s="258" t="s">
        <v>1364</v>
      </c>
      <c r="ER435" s="258" t="s">
        <v>6113</v>
      </c>
      <c r="ES435" s="258"/>
      <c r="ET435" s="167"/>
      <c r="EU435" s="182" t="str">
        <f t="shared" si="280"/>
        <v>Willi Mevissen KG, DE_119118479_sinv.pdf</v>
      </c>
    </row>
    <row r="436" spans="1:172" ht="89.25">
      <c r="A436" s="1025" t="s">
        <v>4507</v>
      </c>
      <c r="B436" s="562" t="s">
        <v>4578</v>
      </c>
      <c r="C436" s="663" t="s">
        <v>898</v>
      </c>
      <c r="D436" s="562" t="s">
        <v>4503</v>
      </c>
      <c r="E436" s="449" t="s">
        <v>4506</v>
      </c>
      <c r="F436" s="642" t="s">
        <v>899</v>
      </c>
      <c r="G436" s="491" t="s">
        <v>6252</v>
      </c>
      <c r="H436" s="491"/>
      <c r="I436" s="392" t="s">
        <v>4508</v>
      </c>
      <c r="J436" s="177" t="str">
        <f>CONCATENATE(_xlfn.TEXTJOIN(", ",TRUE,EG436,EI436:EO436)," z.H.",EH436)</f>
        <v>Winkels Getränke Logistik GmbH, Gerhard-Rummler-Straße, 1, 0, Sachsenheim, 74343, 0, 0 z.H.Dr. Alexander Granget</v>
      </c>
      <c r="K436" s="664" t="s">
        <v>4509</v>
      </c>
      <c r="L436" s="585" t="s">
        <v>4582</v>
      </c>
      <c r="M436" s="568"/>
      <c r="N436" s="849"/>
      <c r="O436" s="177"/>
      <c r="P436" s="1223">
        <v>251</v>
      </c>
      <c r="Q436" s="879">
        <v>1000</v>
      </c>
      <c r="R436" s="545">
        <v>5050</v>
      </c>
      <c r="S436" s="529"/>
      <c r="T436" s="237"/>
      <c r="U436" s="237"/>
      <c r="V436" s="529">
        <v>0</v>
      </c>
      <c r="W436" s="529">
        <v>0</v>
      </c>
      <c r="X436" s="921">
        <v>0.72</v>
      </c>
      <c r="Y436" s="529">
        <v>0</v>
      </c>
      <c r="Z436" s="237"/>
      <c r="AA436" s="237"/>
      <c r="AB436" s="178" t="s">
        <v>4943</v>
      </c>
      <c r="AC436" s="13" t="s">
        <v>898</v>
      </c>
      <c r="AD436" s="811" t="s">
        <v>5691</v>
      </c>
      <c r="AE436" s="723">
        <v>43082</v>
      </c>
      <c r="AF436" s="491" t="s">
        <v>6253</v>
      </c>
      <c r="AG436" s="419"/>
      <c r="AH436" s="929" t="s">
        <v>896</v>
      </c>
      <c r="AI436" s="63" t="s">
        <v>5764</v>
      </c>
      <c r="AJ436" s="239" t="str">
        <f t="shared" si="289"/>
        <v>NO</v>
      </c>
      <c r="AK436" s="58" t="str">
        <f>VLOOKUP(X436,aux!$G$1:$I$22,2,FALSE)</f>
        <v>zero point seven two</v>
      </c>
      <c r="AL436" s="58" t="str">
        <f>VLOOKUP(X436,aux!$G$1:$J$22,4,FALSE)</f>
        <v>null komma sieben zwei</v>
      </c>
      <c r="AM436" s="240">
        <f t="shared" si="263"/>
        <v>72</v>
      </c>
      <c r="AN436" s="214" t="str">
        <f>IF(INT(AM436)=AM436,EnglishNumber(AM436), _xlfn.CONCAT(EnglishNumber(INT(AM436)), " point ", EnglishNumber(ROUND(INT((AM436 - INT(AM436)) * 10),  0)), " ", EnglishNumber(ROUND((AM436 - INT(AM436))*100 - (INT((AM436-INT(AM436))*10)*10), 0))))</f>
        <v>seventy-two</v>
      </c>
      <c r="AO436" s="214" t="str">
        <f>IF(INT(AM436)=AM436,FctZahl_In_Worten(AM436), _xlfn.CONCAT(FctZahl_In_Worten(INT(AM436)), " komma ", FctZahl_In_Worten(ROUND(INT((AM436 - INT(AM436)) * 10),  0)), " ", FctZahl_In_Worten(ROUND((AM436 - INT(AM436))*100 - (INT((AM436-INT(AM436))*10)*10), 0))))</f>
        <v>zweiundsiebzig</v>
      </c>
      <c r="AP436" s="58" t="str">
        <f>EnglishNumber(Q436)</f>
        <v>one thousand</v>
      </c>
      <c r="AQ436" s="58" t="str">
        <f>FctZahl_In_Worten(Q436)</f>
        <v>eintausend</v>
      </c>
      <c r="AR436" s="58" t="str">
        <f>FctZahl_In_Worten(R436)</f>
        <v>fünftausendfünfzig</v>
      </c>
      <c r="AS436" s="58" t="str">
        <f>EnglishNumber(V436)</f>
        <v>zero</v>
      </c>
      <c r="AT436" s="58" t="str">
        <f>EnglishNumber(W436)</f>
        <v>zero</v>
      </c>
      <c r="AU436" s="58" t="str">
        <f t="shared" si="264"/>
        <v>For</v>
      </c>
      <c r="AV436" s="241" t="str">
        <f t="shared" si="298"/>
        <v xml:space="preserve">Dr. Alexander Granget, Geschäftsführer and Dieter Hamel, </v>
      </c>
      <c r="AW436" s="242" t="str">
        <f t="shared" si="265"/>
        <v>DE_215999442_CPA_EN</v>
      </c>
      <c r="AX436" s="242" t="str">
        <f t="shared" si="266"/>
        <v>DE_215999442_DoT_EN</v>
      </c>
      <c r="AY436" s="242" t="str">
        <f t="shared" si="267"/>
        <v>DE_215999442_Dis_EN</v>
      </c>
      <c r="AZ436" s="242" t="str">
        <f t="shared" si="268"/>
        <v>DE_215999442_CPA_DE</v>
      </c>
      <c r="BA436" s="242" t="str">
        <f t="shared" si="269"/>
        <v>DE_215999442_DoT_DE</v>
      </c>
      <c r="BB436" s="242" t="str">
        <f t="shared" si="270"/>
        <v>DE_215999442_CPA_ES</v>
      </c>
      <c r="BC436" s="248" t="str">
        <f t="shared" si="271"/>
        <v>DE_215999442_DoT_ES</v>
      </c>
      <c r="BD436" s="242" t="str">
        <f t="shared" si="272"/>
        <v>Winkels Getränke Logistik GmbH</v>
      </c>
      <c r="BE436" s="58" t="str">
        <f>VLOOKUP(C436,aux!$A$1:$B$260,2,FALSE)</f>
        <v>Germany</v>
      </c>
      <c r="BF436" s="58" t="str">
        <f>VLOOKUP(C436,aux!$A$1:$C$260,3,FALSE)</f>
        <v>Deutschland</v>
      </c>
      <c r="BG436" s="239" t="str">
        <f t="shared" si="273"/>
        <v xml:space="preserve">represented by  Dr. Alexander Granget, Geschäftsführer and Dieter Hamel, </v>
      </c>
      <c r="BH436" s="239" t="str">
        <f t="shared" si="290"/>
        <v xml:space="preserve">representado por Dr. Alexander Granget, Geschäftsführer and Dieter Hamel, </v>
      </c>
      <c r="BI436" s="243">
        <f t="shared" si="297"/>
        <v>2</v>
      </c>
      <c r="BJ436" s="243" t="str">
        <f t="shared" si="299"/>
        <v/>
      </c>
      <c r="BK436" s="243" t="str">
        <f t="shared" si="295"/>
        <v>and its</v>
      </c>
      <c r="BL436" s="239" t="str">
        <f t="shared" si="300"/>
        <v/>
      </c>
      <c r="BM436" s="239" t="str">
        <f t="shared" si="296"/>
        <v>und</v>
      </c>
      <c r="BN436" s="239" t="str">
        <f t="shared" si="301"/>
        <v/>
      </c>
      <c r="BO436" s="239" t="str">
        <f t="shared" si="281"/>
        <v>y su</v>
      </c>
      <c r="BP436" s="244" t="str">
        <f>VLOOKUP(X436,aux!$G$1:$I$22,3,FALSE)</f>
        <v>cero coma siete dos</v>
      </c>
      <c r="BQ436" s="239" t="str">
        <f t="shared" si="291"/>
        <v>Por</v>
      </c>
      <c r="BR436" s="239" t="str">
        <f>VLOOKUP(C436,aux!$D$1:$E$307,2,FALSE)</f>
        <v>Alemania</v>
      </c>
      <c r="BS436" s="239" t="str">
        <f t="shared" si="292"/>
        <v>Un Mil</v>
      </c>
      <c r="BT436" s="239" t="str">
        <f t="shared" si="293"/>
        <v>Cero</v>
      </c>
      <c r="BU436" s="239" t="str">
        <f t="shared" si="294"/>
        <v>Cero</v>
      </c>
      <c r="BV436" s="334"/>
      <c r="BW436" s="245"/>
      <c r="BX436" s="334"/>
      <c r="BY436" s="148" t="s">
        <v>5383</v>
      </c>
      <c r="BZ436" s="315"/>
      <c r="CA436" s="1112" t="s">
        <v>2233</v>
      </c>
      <c r="CB436" s="353">
        <v>43070</v>
      </c>
      <c r="CC436" s="342">
        <v>43073</v>
      </c>
      <c r="CD436" s="806"/>
      <c r="CE436" s="342">
        <v>43073</v>
      </c>
      <c r="CF436" s="434"/>
      <c r="CG436" s="342">
        <v>43076</v>
      </c>
      <c r="CH436" s="497"/>
      <c r="CI436" s="155"/>
      <c r="CJ436" s="237"/>
      <c r="CK436" s="237"/>
      <c r="CL436" s="102" t="str">
        <f t="shared" si="274"/>
        <v>Winkels Getränke Logistik GmbH_ DE_215999442_DOT_DE_2sig</v>
      </c>
      <c r="CM436" s="102" t="str">
        <f t="shared" si="275"/>
        <v>Winkels Getränke Logistik GmbH_DE_215999442_CPA_DE_2sig</v>
      </c>
      <c r="CN436" s="102" t="str">
        <f t="shared" si="276"/>
        <v>Winkels Getränke Logistik GmbH_ DE_215999442_DOT_DE_2sig_stamped</v>
      </c>
      <c r="CO436" s="102" t="str">
        <f t="shared" si="277"/>
        <v>Winkels Getränke Logistik GmbH_DE_215999442_DOT_DE_o</v>
      </c>
      <c r="CP436" s="102" t="str">
        <f t="shared" si="278"/>
        <v>Winkels Getränke Logistik GmbH_DE_215999442_DOT_DE_o_stamped</v>
      </c>
      <c r="CQ436" s="102" t="str">
        <f t="shared" si="279"/>
        <v>Winkels Getränke Logistik GmbH_DE_215999442_powers</v>
      </c>
      <c r="CR436" s="237"/>
      <c r="CS436" s="237"/>
      <c r="CT436" s="237"/>
      <c r="CU436" s="148">
        <f t="shared" si="262"/>
        <v>0</v>
      </c>
      <c r="CV436" s="237"/>
      <c r="CW436" s="237"/>
      <c r="CX436" s="237"/>
      <c r="CY436" s="260"/>
      <c r="CZ436" s="260"/>
      <c r="DA436" s="326"/>
      <c r="DB436" s="326"/>
      <c r="DC436" s="260"/>
      <c r="DD436" s="260"/>
      <c r="DE436" s="326"/>
      <c r="DF436" s="326"/>
      <c r="DG436" s="237"/>
      <c r="DH436" s="237"/>
      <c r="DI436" s="237"/>
      <c r="DJ436" s="326"/>
      <c r="DK436" s="326"/>
      <c r="DL436" s="237"/>
      <c r="DM436" s="326"/>
      <c r="DN436" s="260"/>
      <c r="DO436" s="326"/>
      <c r="DP436" s="529"/>
      <c r="DQ436" s="977"/>
      <c r="DR436" s="508"/>
      <c r="DS436" s="238"/>
      <c r="DT436" s="238"/>
      <c r="DU436" s="167"/>
      <c r="DV436" s="394" t="s">
        <v>4504</v>
      </c>
      <c r="DW436" s="489" t="s">
        <v>899</v>
      </c>
      <c r="DX436" s="490" t="s">
        <v>6216</v>
      </c>
      <c r="DY436" s="490" t="s">
        <v>6216</v>
      </c>
      <c r="DZ436" s="490"/>
      <c r="EA436" s="359" t="str">
        <f t="shared" si="302"/>
        <v>396</v>
      </c>
      <c r="EB436" s="359">
        <v>396</v>
      </c>
      <c r="EC436" s="238"/>
      <c r="ED436" s="238"/>
      <c r="EE436" s="238"/>
      <c r="EF436" s="178" t="s">
        <v>4510</v>
      </c>
      <c r="EG436" s="186" t="s">
        <v>4507</v>
      </c>
      <c r="EH436" s="186" t="s">
        <v>4506</v>
      </c>
      <c r="EI436" s="186" t="s">
        <v>4580</v>
      </c>
      <c r="EJ436" s="186" t="s">
        <v>2238</v>
      </c>
      <c r="EK436" s="186">
        <v>0</v>
      </c>
      <c r="EL436" s="186" t="s">
        <v>4581</v>
      </c>
      <c r="EM436" s="173">
        <v>74343</v>
      </c>
      <c r="EN436" s="173">
        <v>0</v>
      </c>
      <c r="EO436" s="173">
        <v>0</v>
      </c>
      <c r="EP436" s="950" t="s">
        <v>4509</v>
      </c>
      <c r="EQ436" s="405" t="s">
        <v>6086</v>
      </c>
      <c r="ER436" s="182" t="s">
        <v>6137</v>
      </c>
      <c r="ES436" s="405"/>
      <c r="ET436" s="167"/>
      <c r="EU436" s="182" t="str">
        <f t="shared" si="280"/>
        <v>Winkels Getränke Logistik GmbH, DE_215999442_sinv.pdf</v>
      </c>
    </row>
    <row r="437" spans="1:172" ht="89.25">
      <c r="A437" s="1009" t="s">
        <v>4540</v>
      </c>
      <c r="B437" s="638" t="s">
        <v>4551</v>
      </c>
      <c r="C437" s="338" t="s">
        <v>898</v>
      </c>
      <c r="D437" s="182" t="s">
        <v>4541</v>
      </c>
      <c r="E437" s="186" t="s">
        <v>3516</v>
      </c>
      <c r="F437" s="182" t="s">
        <v>899</v>
      </c>
      <c r="G437" s="182"/>
      <c r="H437" s="182"/>
      <c r="I437" s="182" t="s">
        <v>4542</v>
      </c>
      <c r="J437" s="182" t="s">
        <v>4548</v>
      </c>
      <c r="K437" s="182"/>
      <c r="L437" s="571" t="s">
        <v>3699</v>
      </c>
      <c r="N437" s="849"/>
      <c r="O437" s="182"/>
      <c r="P437" s="519">
        <v>0</v>
      </c>
      <c r="Q437" s="539">
        <v>10</v>
      </c>
      <c r="R437" s="540">
        <v>0</v>
      </c>
      <c r="S437" s="338"/>
      <c r="T437" s="54"/>
      <c r="U437" s="54"/>
      <c r="V437" s="338">
        <v>0</v>
      </c>
      <c r="W437" s="338">
        <v>0</v>
      </c>
      <c r="X437" s="919">
        <v>0.72</v>
      </c>
      <c r="Y437" s="338">
        <v>0</v>
      </c>
      <c r="Z437" s="54"/>
      <c r="AA437" s="54"/>
      <c r="AB437" s="186" t="s">
        <v>4502</v>
      </c>
      <c r="AC437" s="13" t="s">
        <v>898</v>
      </c>
      <c r="AD437" s="811" t="s">
        <v>5691</v>
      </c>
      <c r="AE437" s="723">
        <v>43082</v>
      </c>
      <c r="AG437" s="419"/>
      <c r="AH437" s="927" t="s">
        <v>896</v>
      </c>
      <c r="AI437" s="63" t="s">
        <v>5763</v>
      </c>
      <c r="AJ437" s="63" t="str">
        <f t="shared" si="289"/>
        <v>NO</v>
      </c>
      <c r="AK437" s="64" t="str">
        <f>VLOOKUP(X437,aux!$G$1:$I$22,2,FALSE)</f>
        <v>zero point seven two</v>
      </c>
      <c r="AL437" s="64" t="str">
        <f>VLOOKUP(X437,aux!$G$1:$J$22,4,FALSE)</f>
        <v>null komma sieben zwei</v>
      </c>
      <c r="AM437" s="214">
        <f t="shared" si="263"/>
        <v>72</v>
      </c>
      <c r="AN437" s="214" t="str">
        <f>IF(INT(AM437)=AM437,EnglishNumber(AM437), _xlfn.CONCAT(EnglishNumber(INT(AM437)), " point ", EnglishNumber(ROUND(INT((AM437 - INT(AM437)) * 10),  0)), " ", EnglishNumber(ROUND((AM437 - INT(AM437))*100 - (INT((AM437-INT(AM437))*10)*10), 0))))</f>
        <v>seventy-two</v>
      </c>
      <c r="AO437" s="214" t="str">
        <f>IF(INT(AM437)=AM437,FctZahl_In_Worten(AM437), _xlfn.CONCAT(FctZahl_In_Worten(INT(AM437)), " komma ", FctZahl_In_Worten(ROUND(INT((AM437 - INT(AM437)) * 10),  0)), " ", FctZahl_In_Worten(ROUND((AM437 - INT(AM437))*100 - (INT((AM437-INT(AM437))*10)*10), 0))))</f>
        <v>zweiundsiebzig</v>
      </c>
      <c r="AP437" s="64" t="str">
        <f>EnglishNumber(Q437)</f>
        <v>ten</v>
      </c>
      <c r="AQ437" s="64" t="str">
        <f>FctZahl_In_Worten(Q437)</f>
        <v>zehn</v>
      </c>
      <c r="AR437" s="64" t="str">
        <f>FctZahl_In_Worten(R437)</f>
        <v>null</v>
      </c>
      <c r="AS437" s="64" t="str">
        <f>EnglishNumber(V437)</f>
        <v>zero</v>
      </c>
      <c r="AT437" s="64" t="str">
        <f>EnglishNumber(W437)</f>
        <v>zero</v>
      </c>
      <c r="AU437" s="64" t="str">
        <f t="shared" si="264"/>
        <v>For</v>
      </c>
      <c r="AV437" s="49" t="str">
        <f t="shared" si="298"/>
        <v>Axel Weydringer, Geschäftsführer</v>
      </c>
      <c r="AW437" s="65" t="str">
        <f t="shared" si="265"/>
        <v>DE_152807472_CPA_EN</v>
      </c>
      <c r="AX437" s="65" t="str">
        <f t="shared" si="266"/>
        <v>DE_152807472_DoT_EN</v>
      </c>
      <c r="AY437" s="65" t="str">
        <f t="shared" si="267"/>
        <v>DE_152807472_Dis_EN</v>
      </c>
      <c r="AZ437" s="65" t="str">
        <f t="shared" si="268"/>
        <v>DE_152807472_CPA_DE</v>
      </c>
      <c r="BA437" s="65" t="str">
        <f t="shared" si="269"/>
        <v>DE_152807472_DoT_DE</v>
      </c>
      <c r="BB437" s="65" t="str">
        <f t="shared" si="270"/>
        <v>DE_152807472_CPA_ES</v>
      </c>
      <c r="BC437" s="215" t="str">
        <f t="shared" si="271"/>
        <v>DE_152807472_DoT_ES</v>
      </c>
      <c r="BD437" s="65" t="str">
        <f t="shared" si="272"/>
        <v>WVG Getränkefachgroßhandel GmbH</v>
      </c>
      <c r="BE437" s="64" t="str">
        <f>VLOOKUP(C437,aux!$A$1:$B$260,2,FALSE)</f>
        <v>Germany</v>
      </c>
      <c r="BF437" s="64" t="str">
        <f>VLOOKUP(C437,aux!$A$1:$C$260,3,FALSE)</f>
        <v>Deutschland</v>
      </c>
      <c r="BG437" s="66" t="str">
        <f t="shared" si="273"/>
        <v>represented by  Axel Weydringer, Geschäftsführer</v>
      </c>
      <c r="BH437" s="66" t="str">
        <f t="shared" si="290"/>
        <v>representado por Axel Weydringer, Geschäftsführer</v>
      </c>
      <c r="BI437" s="119">
        <f t="shared" si="297"/>
        <v>1</v>
      </c>
      <c r="BJ437" s="119" t="str">
        <f t="shared" si="299"/>
        <v/>
      </c>
      <c r="BK437" s="119" t="str">
        <f t="shared" si="295"/>
        <v>and its</v>
      </c>
      <c r="BL437" s="66" t="str">
        <f t="shared" si="300"/>
        <v/>
      </c>
      <c r="BM437" s="66" t="str">
        <f t="shared" si="296"/>
        <v>und</v>
      </c>
      <c r="BN437" s="66" t="str">
        <f t="shared" si="301"/>
        <v/>
      </c>
      <c r="BO437" s="66" t="str">
        <f t="shared" si="281"/>
        <v>y su</v>
      </c>
      <c r="BP437" s="216" t="str">
        <f>VLOOKUP(X437,aux!$G$1:$I$22,3,FALSE)</f>
        <v>cero coma siete dos</v>
      </c>
      <c r="BQ437" s="66" t="str">
        <f t="shared" si="291"/>
        <v>Por</v>
      </c>
      <c r="BR437" s="66" t="str">
        <f>VLOOKUP(C437,aux!$D$1:$E$307,2,FALSE)</f>
        <v>Alemania</v>
      </c>
      <c r="BS437" s="66" t="str">
        <f t="shared" si="292"/>
        <v>Diez</v>
      </c>
      <c r="BT437" s="66" t="str">
        <f t="shared" si="293"/>
        <v>Cero</v>
      </c>
      <c r="BU437" s="66" t="str">
        <f t="shared" si="294"/>
        <v>Cero</v>
      </c>
      <c r="BV437" s="315"/>
      <c r="BW437" s="61"/>
      <c r="BX437" s="315"/>
      <c r="BY437" s="148"/>
      <c r="BZ437" s="315"/>
      <c r="CA437" s="1112"/>
      <c r="CB437" s="353">
        <v>43066</v>
      </c>
      <c r="CC437" s="805">
        <v>43069</v>
      </c>
      <c r="CD437" s="434"/>
      <c r="CE437" s="353">
        <v>43069</v>
      </c>
      <c r="CF437" s="434"/>
      <c r="CG437" s="805">
        <v>43076</v>
      </c>
      <c r="CH437" s="497"/>
      <c r="CI437" s="155"/>
      <c r="CJ437" s="54"/>
      <c r="CK437" s="54"/>
      <c r="CL437" s="102" t="str">
        <f t="shared" si="274"/>
        <v>WVG Getränkefachgroßhandel GmbH_ DE_152807472_DOT_DE_2sig</v>
      </c>
      <c r="CM437" s="102" t="str">
        <f t="shared" si="275"/>
        <v>WVG Getränkefachgroßhandel GmbH_DE_152807472_CPA_DE_2sig</v>
      </c>
      <c r="CN437" s="102" t="str">
        <f t="shared" si="276"/>
        <v>WVG Getränkefachgroßhandel GmbH_ DE_152807472_DOT_DE_2sig_stamped</v>
      </c>
      <c r="CO437" s="102" t="str">
        <f t="shared" si="277"/>
        <v>WVG Getränkefachgroßhandel GmbH_DE_152807472_DOT_DE_o</v>
      </c>
      <c r="CP437" s="102" t="str">
        <f t="shared" si="278"/>
        <v>WVG Getränkefachgroßhandel GmbH_DE_152807472_DOT_DE_o_stamped</v>
      </c>
      <c r="CQ437" s="102" t="str">
        <f t="shared" si="279"/>
        <v>WVG Getränkefachgroßhandel GmbH_DE_152807472_powers</v>
      </c>
      <c r="CR437" s="54"/>
      <c r="CS437" s="54"/>
      <c r="CT437" s="54"/>
      <c r="CU437" s="148">
        <f t="shared" si="262"/>
        <v>0</v>
      </c>
      <c r="CV437" s="54"/>
      <c r="CW437" s="54"/>
      <c r="CX437" s="124"/>
      <c r="CY437" s="160"/>
      <c r="CZ437" s="160"/>
      <c r="DA437" s="321"/>
      <c r="DB437" s="321"/>
      <c r="DC437" s="160"/>
      <c r="DD437" s="160"/>
      <c r="DE437" s="321"/>
      <c r="DF437" s="321"/>
      <c r="DG437" s="54"/>
      <c r="DH437" s="54"/>
      <c r="DI437" s="54"/>
      <c r="DJ437" s="321"/>
      <c r="DK437" s="321"/>
      <c r="DL437" s="54"/>
      <c r="DM437" s="321"/>
      <c r="DN437" s="160"/>
      <c r="DO437" s="321"/>
      <c r="DP437" s="963"/>
      <c r="DQ437" s="902"/>
      <c r="DR437" s="503"/>
      <c r="DS437" s="521"/>
      <c r="DT437" s="88"/>
      <c r="DU437" s="168"/>
      <c r="DV437" s="168"/>
      <c r="DW437" s="168"/>
      <c r="DX437" s="168"/>
      <c r="DY437" s="168"/>
      <c r="DZ437" s="168"/>
      <c r="EA437" s="359" t="str">
        <f t="shared" si="302"/>
        <v>397</v>
      </c>
      <c r="EB437" s="359">
        <v>397</v>
      </c>
      <c r="EC437" s="88"/>
      <c r="ED437" s="88"/>
      <c r="EE437" s="88"/>
      <c r="EF437" s="186"/>
      <c r="EG437" s="186" t="s">
        <v>4540</v>
      </c>
      <c r="EH437" s="186" t="s">
        <v>3516</v>
      </c>
      <c r="EI437" s="186" t="s">
        <v>5334</v>
      </c>
      <c r="EJ437" s="186" t="s">
        <v>5335</v>
      </c>
      <c r="EK437" s="186">
        <v>0</v>
      </c>
      <c r="EL437" s="186" t="s">
        <v>5336</v>
      </c>
      <c r="EM437" s="173" t="s">
        <v>5337</v>
      </c>
      <c r="EN437" s="173">
        <v>0</v>
      </c>
      <c r="EO437" s="173">
        <v>0</v>
      </c>
      <c r="EP437" s="950">
        <v>0</v>
      </c>
      <c r="EQ437" s="182" t="s">
        <v>6086</v>
      </c>
      <c r="ER437" s="182" t="s">
        <v>6137</v>
      </c>
      <c r="ES437" s="182"/>
      <c r="ET437" s="167"/>
      <c r="EU437" s="182" t="str">
        <f t="shared" si="280"/>
        <v>WVG Getränkefachgroßhandel GmbH, DE_152807472_sinv.pdf</v>
      </c>
      <c r="EV437" s="169"/>
      <c r="EW437" s="169"/>
      <c r="EX437" s="169"/>
      <c r="EY437" s="169"/>
      <c r="EZ437" s="169"/>
      <c r="FA437" s="169"/>
      <c r="FB437" s="169"/>
      <c r="FC437" s="169"/>
      <c r="FD437" s="169"/>
      <c r="FE437" s="169"/>
      <c r="FF437" s="169"/>
      <c r="FG437" s="169"/>
      <c r="FH437" s="169"/>
      <c r="FI437" s="169"/>
      <c r="FJ437" s="169"/>
      <c r="FK437" s="169"/>
      <c r="FL437" s="169"/>
      <c r="FM437" s="169"/>
      <c r="FN437" s="169"/>
      <c r="FO437" s="169"/>
      <c r="FP437" s="169"/>
    </row>
    <row r="438" spans="1:172" ht="63.75">
      <c r="A438" s="1005" t="s">
        <v>3904</v>
      </c>
      <c r="B438" s="696" t="s">
        <v>4850</v>
      </c>
      <c r="C438" s="338" t="s">
        <v>898</v>
      </c>
      <c r="D438" s="191" t="s">
        <v>3905</v>
      </c>
      <c r="E438" s="189" t="s">
        <v>3906</v>
      </c>
      <c r="F438" s="186" t="s">
        <v>3907</v>
      </c>
      <c r="G438" s="182"/>
      <c r="H438" s="182"/>
      <c r="I438" s="191"/>
      <c r="J438" s="191" t="s">
        <v>766</v>
      </c>
      <c r="K438" s="182" t="s">
        <v>3908</v>
      </c>
      <c r="L438" s="571" t="s">
        <v>3909</v>
      </c>
      <c r="M438" s="199"/>
      <c r="N438" s="847"/>
      <c r="O438" s="191"/>
      <c r="P438" s="519">
        <v>12</v>
      </c>
      <c r="Q438" s="539">
        <v>100</v>
      </c>
      <c r="R438" s="540">
        <v>2400</v>
      </c>
      <c r="S438" s="338"/>
      <c r="T438" s="54"/>
      <c r="U438" s="54"/>
      <c r="V438" s="338">
        <v>0</v>
      </c>
      <c r="W438" s="338">
        <v>0</v>
      </c>
      <c r="X438" s="919">
        <v>0.72</v>
      </c>
      <c r="Y438" s="338">
        <v>0</v>
      </c>
      <c r="Z438" s="54"/>
      <c r="AA438" s="54"/>
      <c r="AB438" s="188" t="s">
        <v>4402</v>
      </c>
      <c r="AC438" s="13" t="s">
        <v>898</v>
      </c>
      <c r="AD438" s="811" t="s">
        <v>5691</v>
      </c>
      <c r="AE438" s="723">
        <v>43089</v>
      </c>
      <c r="AG438" s="419"/>
      <c r="AH438" s="927" t="s">
        <v>896</v>
      </c>
      <c r="AI438" s="63" t="s">
        <v>5763</v>
      </c>
      <c r="AJ438" s="63" t="str">
        <f t="shared" si="289"/>
        <v>NO</v>
      </c>
      <c r="AK438" s="64" t="str">
        <f>VLOOKUP(X438,aux!$G$1:$I$22,2,FALSE)</f>
        <v>zero point seven two</v>
      </c>
      <c r="AL438" s="64" t="str">
        <f>VLOOKUP(X438,aux!$G$1:$J$22,4,FALSE)</f>
        <v>null komma sieben zwei</v>
      </c>
      <c r="AM438" s="214">
        <f t="shared" si="263"/>
        <v>72</v>
      </c>
      <c r="AN438" s="214" t="str">
        <f>IF(INT(AM438)=AM438,EnglishNumber(AM438), _xlfn.CONCAT(EnglishNumber(INT(AM438)), " point ", EnglishNumber(ROUND(INT((AM438 - INT(AM438)) * 10),  0)), " ", EnglishNumber(ROUND((AM438 - INT(AM438))*100 - (INT((AM438-INT(AM438))*10)*10), 0))))</f>
        <v>seventy-two</v>
      </c>
      <c r="AO438" s="214" t="str">
        <f>IF(INT(AM438)=AM438,FctZahl_In_Worten(AM438), _xlfn.CONCAT(FctZahl_In_Worten(INT(AM438)), " komma ", FctZahl_In_Worten(ROUND(INT((AM438 - INT(AM438)) * 10),  0)), " ", FctZahl_In_Worten(ROUND((AM438 - INT(AM438))*100 - (INT((AM438-INT(AM438))*10)*10), 0))))</f>
        <v>zweiundsiebzig</v>
      </c>
      <c r="AP438" s="64" t="str">
        <f>EnglishNumber(Q438)</f>
        <v>one hundred</v>
      </c>
      <c r="AQ438" s="64" t="str">
        <f>FctZahl_In_Worten(Q438)</f>
        <v>einhundert</v>
      </c>
      <c r="AR438" s="64" t="str">
        <f>FctZahl_In_Worten(R438)</f>
        <v>zweitausendvierhundert</v>
      </c>
      <c r="AS438" s="64" t="str">
        <f>EnglishNumber(V438)</f>
        <v>zero</v>
      </c>
      <c r="AT438" s="64" t="str">
        <f>EnglishNumber(W438)</f>
        <v>zero</v>
      </c>
      <c r="AU438" s="64" t="str">
        <f t="shared" si="264"/>
        <v>For</v>
      </c>
      <c r="AV438" s="49" t="str">
        <f t="shared" si="298"/>
        <v>Christoph Denzel, Komplementär</v>
      </c>
      <c r="AW438" s="65" t="str">
        <f t="shared" si="265"/>
        <v>DE_127780194_CPA_EN</v>
      </c>
      <c r="AX438" s="65" t="str">
        <f t="shared" si="266"/>
        <v>DE_127780194_DoT_EN</v>
      </c>
      <c r="AY438" s="65" t="str">
        <f t="shared" si="267"/>
        <v>DE_127780194_Dis_EN</v>
      </c>
      <c r="AZ438" s="65" t="str">
        <f t="shared" si="268"/>
        <v>DE_127780194_CPA_DE</v>
      </c>
      <c r="BA438" s="65" t="str">
        <f t="shared" si="269"/>
        <v>DE_127780194_DoT_DE</v>
      </c>
      <c r="BB438" s="65" t="str">
        <f t="shared" si="270"/>
        <v>DE_127780194_CPA_ES</v>
      </c>
      <c r="BC438" s="215" t="str">
        <f t="shared" si="271"/>
        <v>DE_127780194_DoT_ES</v>
      </c>
      <c r="BD438" s="65" t="str">
        <f t="shared" si="272"/>
        <v>Alois Denzel KG</v>
      </c>
      <c r="BE438" s="64" t="str">
        <f>VLOOKUP(C438,aux!$A$1:$B$260,2,FALSE)</f>
        <v>Germany</v>
      </c>
      <c r="BF438" s="64" t="str">
        <f>VLOOKUP(C438,aux!$A$1:$C$260,3,FALSE)</f>
        <v>Deutschland</v>
      </c>
      <c r="BG438" s="66" t="str">
        <f t="shared" si="273"/>
        <v>represented by  Christoph Denzel, Komplementär</v>
      </c>
      <c r="BH438" s="66" t="str">
        <f t="shared" si="290"/>
        <v>representado por Christoph Denzel, Komplementär</v>
      </c>
      <c r="BI438" s="66">
        <f t="shared" si="297"/>
        <v>1</v>
      </c>
      <c r="BJ438" s="119" t="str">
        <f t="shared" si="299"/>
        <v/>
      </c>
      <c r="BK438" s="119" t="str">
        <f t="shared" si="295"/>
        <v/>
      </c>
      <c r="BL438" s="66" t="str">
        <f t="shared" si="300"/>
        <v/>
      </c>
      <c r="BM438" s="66" t="str">
        <f t="shared" si="296"/>
        <v/>
      </c>
      <c r="BN438" s="66" t="str">
        <f t="shared" si="301"/>
        <v/>
      </c>
      <c r="BO438" s="66" t="str">
        <f t="shared" si="281"/>
        <v/>
      </c>
      <c r="BP438" s="216" t="str">
        <f>VLOOKUP(X438,aux!$G$1:$I$22,3,FALSE)</f>
        <v>cero coma siete dos</v>
      </c>
      <c r="BQ438" s="66" t="str">
        <f t="shared" si="291"/>
        <v>Por</v>
      </c>
      <c r="BR438" s="66" t="str">
        <f>VLOOKUP(C438,aux!$D$1:$E$307,2,FALSE)</f>
        <v>Alemania</v>
      </c>
      <c r="BS438" s="66" t="str">
        <f t="shared" si="292"/>
        <v>Ciento</v>
      </c>
      <c r="BT438" s="66" t="str">
        <f t="shared" si="293"/>
        <v>Cero</v>
      </c>
      <c r="BU438" s="66" t="str">
        <f t="shared" si="294"/>
        <v>Cero</v>
      </c>
      <c r="BV438" s="137"/>
      <c r="BW438" s="51"/>
      <c r="BX438" s="315"/>
      <c r="BY438" s="148"/>
      <c r="BZ438" s="315"/>
      <c r="CA438" s="1112"/>
      <c r="CB438" s="805">
        <v>43059</v>
      </c>
      <c r="CC438" s="805">
        <v>43066</v>
      </c>
      <c r="CD438" s="434"/>
      <c r="CE438" s="805">
        <v>43066</v>
      </c>
      <c r="CF438" s="434"/>
      <c r="CG438" s="805">
        <v>43084</v>
      </c>
      <c r="CH438" s="497"/>
      <c r="CI438" s="155"/>
      <c r="CJ438" s="54"/>
      <c r="CK438" s="54"/>
      <c r="CL438" s="102" t="str">
        <f t="shared" si="274"/>
        <v>Alois Denzel KG_ DE_127780194_DOT_DE_2sig</v>
      </c>
      <c r="CM438" s="102" t="str">
        <f t="shared" si="275"/>
        <v>Alois Denzel KG_DE_127780194_CPA_DE_2sig</v>
      </c>
      <c r="CN438" s="102" t="str">
        <f t="shared" si="276"/>
        <v>Alois Denzel KG_ DE_127780194_DOT_DE_2sig_stamped</v>
      </c>
      <c r="CO438" s="102" t="str">
        <f t="shared" si="277"/>
        <v>Alois Denzel KG_DE_127780194_DOT_DE_o</v>
      </c>
      <c r="CP438" s="102" t="str">
        <f t="shared" si="278"/>
        <v>Alois Denzel KG_DE_127780194_DOT_DE_o_stamped</v>
      </c>
      <c r="CQ438" s="102" t="str">
        <f t="shared" si="279"/>
        <v>Alois Denzel KG_DE_127780194_powers</v>
      </c>
      <c r="CR438" s="54"/>
      <c r="CS438" s="54"/>
      <c r="CT438" s="54"/>
      <c r="CU438" s="148">
        <f t="shared" si="262"/>
        <v>0</v>
      </c>
      <c r="CV438" s="54"/>
      <c r="CW438" s="54"/>
      <c r="CX438" s="124"/>
      <c r="CY438" s="160"/>
      <c r="CZ438" s="160"/>
      <c r="DA438" s="321"/>
      <c r="DB438" s="321"/>
      <c r="DC438" s="160"/>
      <c r="DD438" s="160"/>
      <c r="DE438" s="321"/>
      <c r="DF438" s="321"/>
      <c r="DG438" s="54"/>
      <c r="DH438" s="54"/>
      <c r="DI438" s="54"/>
      <c r="DJ438" s="321"/>
      <c r="DK438" s="321"/>
      <c r="DL438" s="54"/>
      <c r="DM438" s="321"/>
      <c r="DN438" s="160"/>
      <c r="DO438" s="321"/>
      <c r="DP438" s="963"/>
      <c r="DQ438" s="902"/>
      <c r="DR438" s="503"/>
      <c r="DS438" s="521"/>
      <c r="DT438" s="88"/>
      <c r="DU438" s="168"/>
      <c r="DV438" s="168"/>
      <c r="DW438" s="168"/>
      <c r="DX438" s="168"/>
      <c r="DY438" s="168"/>
      <c r="DZ438" s="168"/>
      <c r="EA438" s="359" t="str">
        <f t="shared" si="302"/>
        <v>398</v>
      </c>
      <c r="EB438" s="359">
        <v>398</v>
      </c>
      <c r="EC438" s="88"/>
      <c r="ED438" s="88"/>
      <c r="EE438" s="88"/>
      <c r="EF438" s="186" t="s">
        <v>4264</v>
      </c>
      <c r="EG438" s="186" t="s">
        <v>3904</v>
      </c>
      <c r="EH438" s="186" t="s">
        <v>4962</v>
      </c>
      <c r="EI438" s="186" t="s">
        <v>4963</v>
      </c>
      <c r="EJ438" s="186" t="s">
        <v>3649</v>
      </c>
      <c r="EK438" s="186">
        <v>0</v>
      </c>
      <c r="EL438" s="186" t="s">
        <v>4964</v>
      </c>
      <c r="EM438" s="173">
        <v>86637</v>
      </c>
      <c r="EN438" s="173">
        <v>0</v>
      </c>
      <c r="EO438" s="173">
        <v>0</v>
      </c>
      <c r="EP438" s="950" t="s">
        <v>4965</v>
      </c>
      <c r="EQ438" s="258" t="s">
        <v>1364</v>
      </c>
      <c r="ER438" s="258" t="s">
        <v>6113</v>
      </c>
      <c r="ES438" s="258"/>
      <c r="ET438" s="108"/>
      <c r="EU438" s="182" t="str">
        <f t="shared" si="280"/>
        <v>Alois Denzel KG, DE_127780194_sinv.pdf</v>
      </c>
    </row>
    <row r="439" spans="1:172" ht="76.5">
      <c r="A439" s="1008" t="s">
        <v>3394</v>
      </c>
      <c r="B439" s="438" t="s">
        <v>4784</v>
      </c>
      <c r="C439" s="338" t="s">
        <v>898</v>
      </c>
      <c r="D439" s="202" t="s">
        <v>3436</v>
      </c>
      <c r="E439" s="630" t="s">
        <v>3479</v>
      </c>
      <c r="F439" s="443" t="s">
        <v>899</v>
      </c>
      <c r="G439" s="182"/>
      <c r="H439" s="182"/>
      <c r="I439" s="443" t="s">
        <v>4973</v>
      </c>
      <c r="J439" s="182"/>
      <c r="K439" s="190" t="s">
        <v>3521</v>
      </c>
      <c r="L439" s="573" t="s">
        <v>3656</v>
      </c>
      <c r="N439" s="849"/>
      <c r="O439" s="182"/>
      <c r="P439" s="518">
        <v>4</v>
      </c>
      <c r="Q439" s="539">
        <v>100</v>
      </c>
      <c r="R439" s="540">
        <v>800</v>
      </c>
      <c r="S439" s="338"/>
      <c r="T439" s="54"/>
      <c r="U439" s="54"/>
      <c r="V439" s="338">
        <v>0</v>
      </c>
      <c r="W439" s="338">
        <v>0</v>
      </c>
      <c r="X439" s="919">
        <v>0.72</v>
      </c>
      <c r="Y439" s="338">
        <v>0</v>
      </c>
      <c r="Z439" s="54"/>
      <c r="AA439" s="54"/>
      <c r="AB439" s="188" t="s">
        <v>5381</v>
      </c>
      <c r="AC439" s="13" t="s">
        <v>898</v>
      </c>
      <c r="AD439" s="811" t="s">
        <v>5691</v>
      </c>
      <c r="AE439" s="723">
        <v>43089</v>
      </c>
      <c r="AG439" s="419"/>
      <c r="AH439" s="927" t="s">
        <v>896</v>
      </c>
      <c r="AI439" s="63" t="s">
        <v>5764</v>
      </c>
      <c r="AJ439" s="63" t="str">
        <f t="shared" si="289"/>
        <v>NO</v>
      </c>
      <c r="AK439" s="64" t="str">
        <f>VLOOKUP(X439,aux!$G$1:$I$22,2,FALSE)</f>
        <v>zero point seven two</v>
      </c>
      <c r="AL439" s="64" t="str">
        <f>VLOOKUP(X439,aux!$G$1:$J$22,4,FALSE)</f>
        <v>null komma sieben zwei</v>
      </c>
      <c r="AM439" s="214">
        <f t="shared" si="263"/>
        <v>72</v>
      </c>
      <c r="AN439" s="214" t="str">
        <f>IF(INT(AM439)=AM439,EnglishNumber(AM439), _xlfn.CONCAT(EnglishNumber(INT(AM439)), " point ", EnglishNumber(ROUND(INT((AM439 - INT(AM439)) * 10),  0)), " ", EnglishNumber(ROUND((AM439 - INT(AM439))*100 - (INT((AM439-INT(AM439))*10)*10), 0))))</f>
        <v>seventy-two</v>
      </c>
      <c r="AO439" s="214" t="str">
        <f>IF(INT(AM439)=AM439,FctZahl_In_Worten(AM439), _xlfn.CONCAT(FctZahl_In_Worten(INT(AM439)), " komma ", FctZahl_In_Worten(ROUND(INT((AM439 - INT(AM439)) * 10),  0)), " ", FctZahl_In_Worten(ROUND((AM439 - INT(AM439))*100 - (INT((AM439-INT(AM439))*10)*10), 0))))</f>
        <v>zweiundsiebzig</v>
      </c>
      <c r="AP439" s="64" t="str">
        <f>EnglishNumber(Q439)</f>
        <v>one hundred</v>
      </c>
      <c r="AQ439" s="64" t="str">
        <f>FctZahl_In_Worten(Q439)</f>
        <v>einhundert</v>
      </c>
      <c r="AR439" s="64" t="str">
        <f>FctZahl_In_Worten(R439)</f>
        <v>achthundert</v>
      </c>
      <c r="AS439" s="64" t="str">
        <f>EnglishNumber(V439)</f>
        <v>zero</v>
      </c>
      <c r="AT439" s="64" t="str">
        <f>EnglishNumber(W439)</f>
        <v>zero</v>
      </c>
      <c r="AU439" s="64" t="str">
        <f t="shared" si="264"/>
        <v>For</v>
      </c>
      <c r="AV439" s="49" t="str">
        <f t="shared" si="298"/>
        <v>Christian Grundmann, Geschäftsführer</v>
      </c>
      <c r="AW439" s="65" t="str">
        <f t="shared" si="265"/>
        <v>DE_240417989 _CPA_EN</v>
      </c>
      <c r="AX439" s="65" t="str">
        <f t="shared" si="266"/>
        <v>DE_240417989 _DoT_EN</v>
      </c>
      <c r="AY439" s="65" t="str">
        <f t="shared" si="267"/>
        <v>DE_240417989 _Dis_EN</v>
      </c>
      <c r="AZ439" s="65" t="str">
        <f t="shared" si="268"/>
        <v>DE_240417989 _CPA_DE</v>
      </c>
      <c r="BA439" s="65" t="str">
        <f t="shared" si="269"/>
        <v>DE_240417989 _DoT_DE</v>
      </c>
      <c r="BB439" s="65" t="str">
        <f t="shared" si="270"/>
        <v>DE_240417989 _CPA_ES</v>
      </c>
      <c r="BC439" s="215" t="str">
        <f t="shared" si="271"/>
        <v>DE_240417989 _DoT_ES</v>
      </c>
      <c r="BD439" s="65" t="str">
        <f t="shared" si="272"/>
        <v>B&amp;G Getränke Logistik GmbH &amp; CoKG</v>
      </c>
      <c r="BE439" s="64" t="str">
        <f>VLOOKUP(C439,aux!$A$1:$B$260,2,FALSE)</f>
        <v>Germany</v>
      </c>
      <c r="BF439" s="64" t="str">
        <f>VLOOKUP(C439,aux!$A$1:$C$260,3,FALSE)</f>
        <v>Deutschland</v>
      </c>
      <c r="BG439" s="66" t="str">
        <f t="shared" si="273"/>
        <v>represented by  Christian Grundmann, Geschäftsführer</v>
      </c>
      <c r="BH439" s="66" t="str">
        <f t="shared" si="290"/>
        <v>representado por Christian Grundmann, Geschäftsführer</v>
      </c>
      <c r="BI439" s="66">
        <f t="shared" si="297"/>
        <v>1</v>
      </c>
      <c r="BJ439" s="119" t="str">
        <f t="shared" si="299"/>
        <v/>
      </c>
      <c r="BK439" s="119" t="str">
        <f t="shared" si="295"/>
        <v>and its</v>
      </c>
      <c r="BL439" s="66" t="str">
        <f t="shared" si="300"/>
        <v/>
      </c>
      <c r="BM439" s="66" t="str">
        <f t="shared" si="296"/>
        <v>und</v>
      </c>
      <c r="BN439" s="66" t="str">
        <f t="shared" si="301"/>
        <v/>
      </c>
      <c r="BO439" s="66" t="str">
        <f t="shared" si="281"/>
        <v>y su</v>
      </c>
      <c r="BP439" s="216" t="str">
        <f>VLOOKUP(X439,aux!$G$1:$I$22,3,FALSE)</f>
        <v>cero coma siete dos</v>
      </c>
      <c r="BQ439" s="66" t="str">
        <f t="shared" si="291"/>
        <v>Por</v>
      </c>
      <c r="BR439" s="66" t="str">
        <f>VLOOKUP(C439,aux!$D$1:$E$307,2,FALSE)</f>
        <v>Alemania</v>
      </c>
      <c r="BS439" s="66" t="str">
        <f t="shared" si="292"/>
        <v>Ciento</v>
      </c>
      <c r="BT439" s="66" t="str">
        <f t="shared" si="293"/>
        <v>Cero</v>
      </c>
      <c r="BU439" s="66" t="str">
        <f t="shared" si="294"/>
        <v>Cero</v>
      </c>
      <c r="BV439" s="137"/>
      <c r="BW439" s="51"/>
      <c r="BX439" s="315"/>
      <c r="BY439" s="148" t="s">
        <v>5383</v>
      </c>
      <c r="BZ439" s="315"/>
      <c r="CA439" s="1112" t="s">
        <v>2233</v>
      </c>
      <c r="CB439" s="805">
        <v>43074</v>
      </c>
      <c r="CC439" s="805">
        <v>43076</v>
      </c>
      <c r="CD439" s="806"/>
      <c r="CE439" s="805">
        <v>43076</v>
      </c>
      <c r="CF439" s="806"/>
      <c r="CG439" s="805">
        <v>43083</v>
      </c>
      <c r="CH439" s="497"/>
      <c r="CI439" s="155"/>
      <c r="CJ439" s="54"/>
      <c r="CK439" s="54"/>
      <c r="CL439" s="102" t="str">
        <f t="shared" si="274"/>
        <v>B&amp;G Getränke Logistik GmbH &amp; CoKG_ DE_240417989 _DOT_DE_2sig</v>
      </c>
      <c r="CM439" s="102" t="str">
        <f t="shared" si="275"/>
        <v>B&amp;G Getränke Logistik GmbH &amp; CoKG_DE_240417989 _CPA_DE_2sig</v>
      </c>
      <c r="CN439" s="102" t="str">
        <f t="shared" si="276"/>
        <v>B&amp;G Getränke Logistik GmbH &amp; CoKG_ DE_240417989 _DOT_DE_2sig_stamped</v>
      </c>
      <c r="CO439" s="102" t="str">
        <f t="shared" si="277"/>
        <v>B&amp;G Getränke Logistik GmbH &amp; CoKG_DE_240417989 _DOT_DE_o</v>
      </c>
      <c r="CP439" s="102" t="str">
        <f t="shared" si="278"/>
        <v>B&amp;G Getränke Logistik GmbH &amp; CoKG_DE_240417989 _DOT_DE_o_stamped</v>
      </c>
      <c r="CQ439" s="102" t="str">
        <f t="shared" si="279"/>
        <v>B&amp;G Getränke Logistik GmbH &amp; CoKG_DE_240417989 _powers</v>
      </c>
      <c r="CR439" s="54"/>
      <c r="CS439" s="54"/>
      <c r="CT439" s="54"/>
      <c r="CU439" s="148">
        <f t="shared" si="262"/>
        <v>0</v>
      </c>
      <c r="CV439" s="54"/>
      <c r="CW439" s="54"/>
      <c r="CX439" s="124"/>
      <c r="CY439" s="160"/>
      <c r="CZ439" s="160"/>
      <c r="DA439" s="321"/>
      <c r="DB439" s="321"/>
      <c r="DC439" s="160"/>
      <c r="DD439" s="160"/>
      <c r="DE439" s="321"/>
      <c r="DF439" s="321"/>
      <c r="DG439" s="54"/>
      <c r="DH439" s="54"/>
      <c r="DI439" s="54"/>
      <c r="DJ439" s="321"/>
      <c r="DK439" s="321"/>
      <c r="DL439" s="54"/>
      <c r="DM439" s="321"/>
      <c r="DN439" s="160"/>
      <c r="DO439" s="321"/>
      <c r="DP439" s="963"/>
      <c r="DQ439" s="902"/>
      <c r="DR439" s="503"/>
      <c r="DS439" s="521"/>
      <c r="DT439" s="88"/>
      <c r="DU439" s="168"/>
      <c r="DV439" s="168"/>
      <c r="DW439" s="168"/>
      <c r="DX439" s="168"/>
      <c r="DY439" s="168"/>
      <c r="DZ439" s="168"/>
      <c r="EA439" s="359" t="str">
        <f t="shared" si="302"/>
        <v>399</v>
      </c>
      <c r="EB439" s="359">
        <v>399</v>
      </c>
      <c r="EC439" s="88"/>
      <c r="ED439" s="88"/>
      <c r="EE439" s="88"/>
      <c r="EF439" s="186"/>
      <c r="EG439" s="186" t="s">
        <v>3394</v>
      </c>
      <c r="EH439" s="186" t="s">
        <v>3479</v>
      </c>
      <c r="EI439" s="186" t="s">
        <v>3519</v>
      </c>
      <c r="EJ439" s="186">
        <v>52</v>
      </c>
      <c r="EK439" s="186">
        <v>0</v>
      </c>
      <c r="EL439" s="186" t="s">
        <v>3520</v>
      </c>
      <c r="EM439" s="173">
        <v>59368</v>
      </c>
      <c r="EN439" s="173">
        <v>0</v>
      </c>
      <c r="EO439" s="173">
        <v>0</v>
      </c>
      <c r="EP439" s="950" t="s">
        <v>3521</v>
      </c>
      <c r="EQ439" s="390" t="s">
        <v>6095</v>
      </c>
      <c r="ER439" s="390" t="s">
        <v>6114</v>
      </c>
      <c r="ES439" s="390"/>
      <c r="ET439" s="108"/>
      <c r="EU439" s="182" t="str">
        <f t="shared" si="280"/>
        <v>B&amp;G Getränke Logistik GmbH &amp; Co.KG, DE_240417989 _sinv.pdf</v>
      </c>
    </row>
    <row r="440" spans="1:172" ht="72">
      <c r="A440" s="1011" t="s">
        <v>5357</v>
      </c>
      <c r="B440" s="636" t="s">
        <v>5358</v>
      </c>
      <c r="C440" s="656" t="s">
        <v>898</v>
      </c>
      <c r="D440" s="392" t="s">
        <v>5359</v>
      </c>
      <c r="E440" s="631" t="s">
        <v>5360</v>
      </c>
      <c r="F440" s="444" t="s">
        <v>5361</v>
      </c>
      <c r="G440" s="444"/>
      <c r="H440" s="444"/>
      <c r="I440" s="444"/>
      <c r="J440" s="182"/>
      <c r="K440" s="668" t="s">
        <v>6267</v>
      </c>
      <c r="L440" s="573" t="s">
        <v>6268</v>
      </c>
      <c r="M440" s="199"/>
      <c r="N440" s="849"/>
      <c r="O440" s="182"/>
      <c r="P440" s="519">
        <v>0</v>
      </c>
      <c r="Q440" s="539">
        <v>10</v>
      </c>
      <c r="R440" s="540">
        <v>0</v>
      </c>
      <c r="S440" s="338"/>
      <c r="T440" s="54"/>
      <c r="U440" s="54"/>
      <c r="V440" s="338">
        <v>0</v>
      </c>
      <c r="W440" s="338">
        <v>0</v>
      </c>
      <c r="X440" s="919">
        <v>0.72</v>
      </c>
      <c r="Y440" s="338">
        <v>0</v>
      </c>
      <c r="Z440" s="54"/>
      <c r="AA440" s="54"/>
      <c r="AB440" s="188" t="s">
        <v>5381</v>
      </c>
      <c r="AC440" s="13" t="s">
        <v>898</v>
      </c>
      <c r="AD440" s="811" t="s">
        <v>5691</v>
      </c>
      <c r="AE440" s="723">
        <v>43089</v>
      </c>
      <c r="AG440" s="419"/>
      <c r="AH440" s="927" t="s">
        <v>896</v>
      </c>
      <c r="AI440" s="63" t="s">
        <v>5764</v>
      </c>
      <c r="AJ440" s="63" t="str">
        <f t="shared" si="289"/>
        <v>NO</v>
      </c>
      <c r="AK440" s="64" t="str">
        <f>VLOOKUP(X440,aux!$G$1:$I$22,2,FALSE)</f>
        <v>zero point seven two</v>
      </c>
      <c r="AL440" s="64" t="str">
        <f>VLOOKUP(X440,aux!$G$1:$J$22,4,FALSE)</f>
        <v>null komma sieben zwei</v>
      </c>
      <c r="AM440" s="214">
        <f t="shared" si="263"/>
        <v>72</v>
      </c>
      <c r="AN440" s="214" t="str">
        <f>IF(INT(AM440)=AM440,EnglishNumber(AM440), _xlfn.CONCAT(EnglishNumber(INT(AM440)), " point ", EnglishNumber(ROUND(INT((AM440 - INT(AM440)) * 10),  0)), " ", EnglishNumber(ROUND((AM440 - INT(AM440))*100 - (INT((AM440-INT(AM440))*10)*10), 0))))</f>
        <v>seventy-two</v>
      </c>
      <c r="AO440" s="214" t="str">
        <f>IF(INT(AM440)=AM440,FctZahl_In_Worten(AM440), _xlfn.CONCAT(FctZahl_In_Worten(INT(AM440)), " komma ", FctZahl_In_Worten(ROUND(INT((AM440 - INT(AM440)) * 10),  0)), " ", FctZahl_In_Worten(ROUND((AM440 - INT(AM440))*100 - (INT((AM440-INT(AM440))*10)*10), 0))))</f>
        <v>zweiundsiebzig</v>
      </c>
      <c r="AP440" s="64" t="str">
        <f>EnglishNumber(Q440)</f>
        <v>ten</v>
      </c>
      <c r="AQ440" s="64" t="str">
        <f>FctZahl_In_Worten(Q440)</f>
        <v>zehn</v>
      </c>
      <c r="AR440" s="64" t="str">
        <f>FctZahl_In_Worten(R440)</f>
        <v>null</v>
      </c>
      <c r="AS440" s="64" t="str">
        <f>EnglishNumber(V440)</f>
        <v>zero</v>
      </c>
      <c r="AT440" s="64" t="str">
        <f>EnglishNumber(W440)</f>
        <v>zero</v>
      </c>
      <c r="AU440" s="64" t="str">
        <f t="shared" si="264"/>
        <v>For</v>
      </c>
      <c r="AV440" s="49" t="str">
        <f t="shared" si="298"/>
        <v>Bernd Hartmann, Geschäftsführer der Komplementärin, der Benz-Weine Beteiligungs-GmbH</v>
      </c>
      <c r="AW440" s="65" t="str">
        <f t="shared" si="265"/>
        <v>DE_147503426_CPA_EN</v>
      </c>
      <c r="AX440" s="65" t="str">
        <f t="shared" si="266"/>
        <v>DE_147503426_DoT_EN</v>
      </c>
      <c r="AY440" s="65" t="str">
        <f t="shared" si="267"/>
        <v>DE_147503426_Dis_EN</v>
      </c>
      <c r="AZ440" s="65" t="str">
        <f t="shared" si="268"/>
        <v>DE_147503426_CPA_DE</v>
      </c>
      <c r="BA440" s="65" t="str">
        <f t="shared" si="269"/>
        <v>DE_147503426_DoT_DE</v>
      </c>
      <c r="BB440" s="65" t="str">
        <f t="shared" si="270"/>
        <v>DE_147503426_CPA_ES</v>
      </c>
      <c r="BC440" s="215" t="str">
        <f t="shared" si="271"/>
        <v>DE_147503426_DoT_ES</v>
      </c>
      <c r="BD440" s="65" t="str">
        <f t="shared" si="272"/>
        <v>Benz-Weine GmbH &amp; CoKG</v>
      </c>
      <c r="BE440" s="64" t="str">
        <f>VLOOKUP(C440,aux!$A$1:$B$260,2,FALSE)</f>
        <v>Germany</v>
      </c>
      <c r="BF440" s="64" t="str">
        <f>VLOOKUP(C440,aux!$A$1:$C$260,3,FALSE)</f>
        <v>Deutschland</v>
      </c>
      <c r="BG440" s="66" t="str">
        <f t="shared" si="273"/>
        <v>represented by  Bernd Hartmann, Geschäftsführer der Komplementärin, der Benz-Weine Beteiligungs-GmbH</v>
      </c>
      <c r="BH440" s="66" t="str">
        <f t="shared" si="290"/>
        <v>representado por Bernd Hartmann, Geschäftsführer der Komplementärin, der Benz-Weine Beteiligungs-GmbH</v>
      </c>
      <c r="BI440" s="66">
        <f t="shared" si="297"/>
        <v>1</v>
      </c>
      <c r="BJ440" s="119" t="str">
        <f t="shared" si="299"/>
        <v/>
      </c>
      <c r="BK440" s="119" t="str">
        <f t="shared" si="295"/>
        <v/>
      </c>
      <c r="BL440" s="66" t="str">
        <f t="shared" si="300"/>
        <v/>
      </c>
      <c r="BM440" s="66" t="str">
        <f t="shared" si="296"/>
        <v/>
      </c>
      <c r="BN440" s="66" t="str">
        <f t="shared" si="301"/>
        <v/>
      </c>
      <c r="BO440" s="66" t="str">
        <f t="shared" si="281"/>
        <v/>
      </c>
      <c r="BP440" s="216" t="str">
        <f>VLOOKUP(X440,aux!$G$1:$I$22,3,FALSE)</f>
        <v>cero coma siete dos</v>
      </c>
      <c r="BQ440" s="66" t="str">
        <f t="shared" si="291"/>
        <v>Por</v>
      </c>
      <c r="BR440" s="66" t="str">
        <f>VLOOKUP(C440,aux!$D$1:$E$307,2,FALSE)</f>
        <v>Alemania</v>
      </c>
      <c r="BS440" s="66" t="str">
        <f t="shared" si="292"/>
        <v>Diez</v>
      </c>
      <c r="BT440" s="66" t="str">
        <f t="shared" si="293"/>
        <v>Cero</v>
      </c>
      <c r="BU440" s="66" t="str">
        <f t="shared" si="294"/>
        <v>Cero</v>
      </c>
      <c r="BV440" s="137"/>
      <c r="BW440" s="51"/>
      <c r="BX440" s="315"/>
      <c r="BY440" s="148" t="s">
        <v>5383</v>
      </c>
      <c r="BZ440" s="315"/>
      <c r="CA440" s="1112" t="s">
        <v>2233</v>
      </c>
      <c r="CB440" s="805">
        <v>43074</v>
      </c>
      <c r="CC440" s="805">
        <v>43077</v>
      </c>
      <c r="CD440" s="806"/>
      <c r="CE440" s="805">
        <v>43077</v>
      </c>
      <c r="CF440" s="806"/>
      <c r="CG440" s="805">
        <v>43083</v>
      </c>
      <c r="CH440" s="497"/>
      <c r="CI440" s="155"/>
      <c r="CJ440" s="54"/>
      <c r="CK440" s="54"/>
      <c r="CL440" s="102" t="str">
        <f t="shared" si="274"/>
        <v>Benz-Weine GmbH &amp; CoKG_ DE_147503426_DOT_DE_2sig</v>
      </c>
      <c r="CM440" s="102" t="str">
        <f t="shared" si="275"/>
        <v>Benz-Weine GmbH &amp; CoKG_DE_147503426_CPA_DE_2sig</v>
      </c>
      <c r="CN440" s="102" t="str">
        <f t="shared" si="276"/>
        <v>Benz-Weine GmbH &amp; CoKG_ DE_147503426_DOT_DE_2sig_stamped</v>
      </c>
      <c r="CO440" s="102" t="str">
        <f t="shared" si="277"/>
        <v>Benz-Weine GmbH &amp; CoKG_DE_147503426_DOT_DE_o</v>
      </c>
      <c r="CP440" s="102" t="str">
        <f t="shared" si="278"/>
        <v>Benz-Weine GmbH &amp; CoKG_DE_147503426_DOT_DE_o_stamped</v>
      </c>
      <c r="CQ440" s="102" t="str">
        <f t="shared" si="279"/>
        <v>Benz-Weine GmbH &amp; CoKG_DE_147503426_powers</v>
      </c>
      <c r="CR440" s="54"/>
      <c r="CS440" s="54"/>
      <c r="CT440" s="54"/>
      <c r="CU440" s="148">
        <f t="shared" si="262"/>
        <v>0</v>
      </c>
      <c r="CV440" s="54"/>
      <c r="CW440" s="54"/>
      <c r="CX440" s="124"/>
      <c r="CY440" s="160"/>
      <c r="CZ440" s="160"/>
      <c r="DA440" s="321"/>
      <c r="DB440" s="321"/>
      <c r="DC440" s="160"/>
      <c r="DD440" s="160"/>
      <c r="DE440" s="321"/>
      <c r="DF440" s="321"/>
      <c r="DG440" s="54"/>
      <c r="DH440" s="54"/>
      <c r="DI440" s="54"/>
      <c r="DJ440" s="321"/>
      <c r="DK440" s="321"/>
      <c r="DL440" s="54"/>
      <c r="DM440" s="321"/>
      <c r="DN440" s="160"/>
      <c r="DO440" s="321"/>
      <c r="DP440" s="963"/>
      <c r="DQ440" s="902"/>
      <c r="DR440" s="503"/>
      <c r="DS440" s="521"/>
      <c r="DT440" s="88"/>
      <c r="DU440" s="168"/>
      <c r="DV440" s="168"/>
      <c r="DW440" s="168"/>
      <c r="DX440" s="168"/>
      <c r="DY440" s="168"/>
      <c r="DZ440" s="168"/>
      <c r="EA440" s="359" t="str">
        <f t="shared" si="302"/>
        <v>400</v>
      </c>
      <c r="EB440" s="359">
        <v>400</v>
      </c>
      <c r="EC440" s="88"/>
      <c r="ED440" s="88"/>
      <c r="EE440" s="88"/>
      <c r="EF440" s="186"/>
      <c r="EG440" s="186" t="e">
        <v>#N/A</v>
      </c>
      <c r="EH440" s="186" t="e">
        <v>#N/A</v>
      </c>
      <c r="EI440" s="186" t="e">
        <v>#N/A</v>
      </c>
      <c r="EJ440" s="186" t="e">
        <v>#N/A</v>
      </c>
      <c r="EK440" s="186" t="e">
        <v>#N/A</v>
      </c>
      <c r="EL440" s="186" t="e">
        <v>#N/A</v>
      </c>
      <c r="EM440" s="173" t="e">
        <v>#N/A</v>
      </c>
      <c r="EN440" s="173" t="e">
        <v>#N/A</v>
      </c>
      <c r="EO440" s="173" t="e">
        <v>#N/A</v>
      </c>
      <c r="EP440" s="950" t="e">
        <v>#N/A</v>
      </c>
      <c r="EQ440" s="392" t="s">
        <v>6095</v>
      </c>
      <c r="ER440" s="392" t="s">
        <v>6114</v>
      </c>
      <c r="ES440" s="392"/>
      <c r="ET440" s="108"/>
      <c r="EU440" s="182" t="str">
        <f t="shared" si="280"/>
        <v>Benz-Weine GmbH &amp; Co.KG, DE_147503426_sinv.pdf</v>
      </c>
    </row>
    <row r="441" spans="1:172" ht="63.75">
      <c r="A441" s="1002" t="s">
        <v>4449</v>
      </c>
      <c r="B441" s="415" t="s">
        <v>4467</v>
      </c>
      <c r="C441" s="646" t="s">
        <v>898</v>
      </c>
      <c r="D441" s="415" t="s">
        <v>4450</v>
      </c>
      <c r="E441" s="371" t="s">
        <v>4451</v>
      </c>
      <c r="F441" s="193" t="s">
        <v>899</v>
      </c>
      <c r="G441" s="193" t="s">
        <v>4452</v>
      </c>
      <c r="H441" s="193" t="s">
        <v>899</v>
      </c>
      <c r="I441" s="193" t="s">
        <v>4418</v>
      </c>
      <c r="J441" s="193" t="s">
        <v>4480</v>
      </c>
      <c r="K441" s="203" t="s">
        <v>4485</v>
      </c>
      <c r="L441" s="586" t="s">
        <v>3900</v>
      </c>
      <c r="N441" s="849"/>
      <c r="O441" s="182"/>
      <c r="P441" s="519">
        <v>0</v>
      </c>
      <c r="Q441" s="535">
        <v>0</v>
      </c>
      <c r="R441" s="535">
        <v>0</v>
      </c>
      <c r="S441" s="341"/>
      <c r="T441" s="224"/>
      <c r="U441" s="224"/>
      <c r="V441" s="341">
        <v>0</v>
      </c>
      <c r="W441" s="341">
        <v>0</v>
      </c>
      <c r="X441" s="920">
        <v>0.72</v>
      </c>
      <c r="Y441" s="341">
        <v>0</v>
      </c>
      <c r="Z441" s="224"/>
      <c r="AA441" s="224"/>
      <c r="AB441" s="190" t="s">
        <v>4488</v>
      </c>
      <c r="AC441" s="13" t="s">
        <v>898</v>
      </c>
      <c r="AD441" s="811" t="s">
        <v>5691</v>
      </c>
      <c r="AE441" s="723">
        <v>43089</v>
      </c>
      <c r="AG441" s="419" t="s">
        <v>5965</v>
      </c>
      <c r="AH441" s="927" t="s">
        <v>896</v>
      </c>
      <c r="AI441" s="63" t="s">
        <v>5763</v>
      </c>
      <c r="AJ441" s="63" t="str">
        <f t="shared" si="289"/>
        <v>NO</v>
      </c>
      <c r="AK441" s="64" t="str">
        <f>VLOOKUP(X441,aux!$G$1:$I$22,2,FALSE)</f>
        <v>zero point seven two</v>
      </c>
      <c r="AL441" s="64" t="str">
        <f>VLOOKUP(X441,aux!$G$1:$J$22,4,FALSE)</f>
        <v>null komma sieben zwei</v>
      </c>
      <c r="AM441" s="214">
        <f t="shared" si="263"/>
        <v>72</v>
      </c>
      <c r="AN441" s="214" t="str">
        <f>IF(INT(AM441)=AM441,EnglishNumber(AM441), _xlfn.CONCAT(EnglishNumber(INT(AM441)), " point ", EnglishNumber(ROUND(INT((AM441 - INT(AM441)) * 10),  0)), " ", EnglishNumber(ROUND((AM441 - INT(AM441))*100 - (INT((AM441-INT(AM441))*10)*10), 0))))</f>
        <v>seventy-two</v>
      </c>
      <c r="AO441" s="214" t="str">
        <f>IF(INT(AM441)=AM441,FctZahl_In_Worten(AM441), _xlfn.CONCAT(FctZahl_In_Worten(INT(AM441)), " komma ", FctZahl_In_Worten(ROUND(INT((AM441 - INT(AM441)) * 10),  0)), " ", FctZahl_In_Worten(ROUND((AM441 - INT(AM441))*100 - (INT((AM441-INT(AM441))*10)*10), 0))))</f>
        <v>zweiundsiebzig</v>
      </c>
      <c r="AP441" s="64" t="str">
        <f>EnglishNumber(Q441)</f>
        <v>zero</v>
      </c>
      <c r="AQ441" s="64" t="str">
        <f>FctZahl_In_Worten(Q441)</f>
        <v>null</v>
      </c>
      <c r="AR441" s="64" t="str">
        <f>FctZahl_In_Worten(R441)</f>
        <v>null</v>
      </c>
      <c r="AS441" s="64" t="str">
        <f>EnglishNumber(V441)</f>
        <v>zero</v>
      </c>
      <c r="AT441" s="64" t="str">
        <f>EnglishNumber(W441)</f>
        <v>zero</v>
      </c>
      <c r="AU441" s="64" t="str">
        <f t="shared" si="264"/>
        <v>For</v>
      </c>
      <c r="AV441" s="49" t="str">
        <f t="shared" si="298"/>
        <v>Alfred Horn, Geschäftsführer and Bernhard Gronegger, Geschäftsführer</v>
      </c>
      <c r="AW441" s="65" t="str">
        <f t="shared" si="265"/>
        <v>DE_128664343_CPA_EN</v>
      </c>
      <c r="AX441" s="65" t="str">
        <f t="shared" si="266"/>
        <v>DE_128664343_DoT_EN</v>
      </c>
      <c r="AY441" s="65" t="str">
        <f t="shared" si="267"/>
        <v>DE_128664343_Dis_EN</v>
      </c>
      <c r="AZ441" s="65" t="str">
        <f t="shared" si="268"/>
        <v>DE_128664343_CPA_DE</v>
      </c>
      <c r="BA441" s="65" t="str">
        <f t="shared" si="269"/>
        <v>DE_128664343_DoT_DE</v>
      </c>
      <c r="BB441" s="65" t="str">
        <f t="shared" si="270"/>
        <v>DE_128664343_CPA_ES</v>
      </c>
      <c r="BC441" s="215" t="str">
        <f t="shared" si="271"/>
        <v>DE_128664343_DoT_ES</v>
      </c>
      <c r="BD441" s="65" t="str">
        <f t="shared" si="272"/>
        <v>BestHides GmbH</v>
      </c>
      <c r="BE441" s="64" t="str">
        <f>VLOOKUP(C441,aux!$A$1:$B$260,2,FALSE)</f>
        <v>Germany</v>
      </c>
      <c r="BF441" s="64" t="str">
        <f>VLOOKUP(C441,aux!$A$1:$C$260,3,FALSE)</f>
        <v>Deutschland</v>
      </c>
      <c r="BG441" s="66" t="str">
        <f t="shared" si="273"/>
        <v>represented by  Alfred Horn, Geschäftsführer and Bernhard Gronegger, Geschäftsführer</v>
      </c>
      <c r="BH441" s="66" t="str">
        <f t="shared" si="290"/>
        <v>representado por Alfred Horn, Geschäftsführer and Bernhard Gronegger, Geschäftsführer</v>
      </c>
      <c r="BI441" s="66">
        <f t="shared" si="297"/>
        <v>2</v>
      </c>
      <c r="BJ441" s="119" t="str">
        <f t="shared" si="299"/>
        <v>and its</v>
      </c>
      <c r="BK441" s="119" t="str">
        <f t="shared" si="295"/>
        <v>and its</v>
      </c>
      <c r="BL441" s="66" t="str">
        <f t="shared" si="300"/>
        <v>und</v>
      </c>
      <c r="BM441" s="66" t="str">
        <f t="shared" si="296"/>
        <v>und</v>
      </c>
      <c r="BN441" s="66" t="str">
        <f t="shared" si="301"/>
        <v>y su</v>
      </c>
      <c r="BO441" s="66" t="str">
        <f t="shared" si="281"/>
        <v>y su</v>
      </c>
      <c r="BP441" s="216" t="str">
        <f>VLOOKUP(X441,aux!$G$1:$I$22,3,FALSE)</f>
        <v>cero coma siete dos</v>
      </c>
      <c r="BQ441" s="66" t="str">
        <f t="shared" si="291"/>
        <v>Por</v>
      </c>
      <c r="BR441" s="66" t="str">
        <f>VLOOKUP(C441,aux!$D$1:$E$307,2,FALSE)</f>
        <v>Alemania</v>
      </c>
      <c r="BS441" s="66" t="str">
        <f t="shared" si="292"/>
        <v>Cero</v>
      </c>
      <c r="BT441" s="66" t="str">
        <f t="shared" si="293"/>
        <v>Cero</v>
      </c>
      <c r="BU441" s="66" t="str">
        <f t="shared" si="294"/>
        <v>Cero</v>
      </c>
      <c r="BV441" s="137"/>
      <c r="BW441" s="51"/>
      <c r="BX441" s="315"/>
      <c r="BY441" s="148"/>
      <c r="BZ441" s="315"/>
      <c r="CA441" s="1112"/>
      <c r="CB441" s="805">
        <v>43066</v>
      </c>
      <c r="CC441" s="805">
        <v>43074</v>
      </c>
      <c r="CD441" s="806"/>
      <c r="CE441" s="805">
        <v>43074</v>
      </c>
      <c r="CF441" s="806"/>
      <c r="CG441" s="805">
        <v>43084</v>
      </c>
      <c r="CH441" s="497"/>
      <c r="CI441" s="155"/>
      <c r="CJ441" s="168"/>
      <c r="CK441" s="168"/>
      <c r="CL441" s="102" t="str">
        <f t="shared" si="274"/>
        <v>BestHides GmbH_ DE_128664343_DOT_DE_2sig</v>
      </c>
      <c r="CM441" s="102" t="str">
        <f t="shared" si="275"/>
        <v>BestHides GmbH_DE_128664343_CPA_DE_2sig</v>
      </c>
      <c r="CN441" s="102" t="str">
        <f t="shared" si="276"/>
        <v>BestHides GmbH_ DE_128664343_DOT_DE_2sig_stamped</v>
      </c>
      <c r="CO441" s="102" t="str">
        <f t="shared" si="277"/>
        <v>BestHides GmbH_DE_128664343_DOT_DE_o</v>
      </c>
      <c r="CP441" s="102" t="str">
        <f t="shared" si="278"/>
        <v>BestHides GmbH_DE_128664343_DOT_DE_o_stamped</v>
      </c>
      <c r="CQ441" s="102" t="str">
        <f t="shared" si="279"/>
        <v>BestHides GmbH_DE_128664343_powers</v>
      </c>
      <c r="CR441" s="168"/>
      <c r="CS441" s="168"/>
      <c r="CT441" s="168"/>
      <c r="CU441" s="148">
        <f t="shared" si="262"/>
        <v>0</v>
      </c>
      <c r="CV441" s="168"/>
      <c r="CW441" s="168"/>
      <c r="CX441" s="252"/>
      <c r="CY441" s="251"/>
      <c r="CZ441" s="251"/>
      <c r="DA441" s="324"/>
      <c r="DB441" s="324"/>
      <c r="DC441" s="251"/>
      <c r="DD441" s="251"/>
      <c r="DE441" s="324"/>
      <c r="DF441" s="324"/>
      <c r="DG441" s="168"/>
      <c r="DH441" s="168"/>
      <c r="DI441" s="168"/>
      <c r="DJ441" s="324"/>
      <c r="DK441" s="324"/>
      <c r="DL441" s="168"/>
      <c r="DM441" s="324"/>
      <c r="DN441" s="251"/>
      <c r="DO441" s="324"/>
      <c r="DP441" s="338"/>
      <c r="DQ441" s="902" t="s">
        <v>58</v>
      </c>
      <c r="DR441" s="503"/>
      <c r="DS441" s="88"/>
      <c r="DT441" s="88"/>
      <c r="DU441" s="168"/>
      <c r="DV441" s="168"/>
      <c r="DW441" s="168"/>
      <c r="DX441" s="168"/>
      <c r="DY441" s="168"/>
      <c r="DZ441" s="168"/>
      <c r="EA441" s="359" t="str">
        <f t="shared" si="302"/>
        <v>401</v>
      </c>
      <c r="EB441" s="359">
        <v>401</v>
      </c>
      <c r="EC441" s="88"/>
      <c r="ED441" s="88"/>
      <c r="EE441" s="88"/>
      <c r="EF441" s="186" t="s">
        <v>3849</v>
      </c>
      <c r="EG441" s="186" t="s">
        <v>4449</v>
      </c>
      <c r="EH441" s="186" t="s">
        <v>4959</v>
      </c>
      <c r="EI441" s="186" t="s">
        <v>4983</v>
      </c>
      <c r="EJ441" s="186">
        <v>3</v>
      </c>
      <c r="EK441" s="186">
        <v>0</v>
      </c>
      <c r="EL441" s="186" t="s">
        <v>4984</v>
      </c>
      <c r="EM441" s="173">
        <v>84173</v>
      </c>
      <c r="EN441" s="173">
        <v>0</v>
      </c>
      <c r="EO441" s="173">
        <v>0</v>
      </c>
      <c r="EP441" s="950" t="s">
        <v>4485</v>
      </c>
      <c r="EQ441" s="386" t="s">
        <v>6086</v>
      </c>
      <c r="ER441" s="386" t="s">
        <v>6119</v>
      </c>
      <c r="ES441" s="386"/>
      <c r="ET441" s="108"/>
      <c r="EU441" s="182" t="str">
        <f t="shared" si="280"/>
        <v>BestHides GmbH, DE_128664343_sinv.pdf</v>
      </c>
    </row>
    <row r="442" spans="1:172" ht="180">
      <c r="A442" s="1013" t="s">
        <v>4350</v>
      </c>
      <c r="B442" s="694" t="s">
        <v>4924</v>
      </c>
      <c r="C442" s="646" t="s">
        <v>898</v>
      </c>
      <c r="D442" s="415" t="s">
        <v>4351</v>
      </c>
      <c r="E442" s="633" t="s">
        <v>4352</v>
      </c>
      <c r="F442" s="371" t="s">
        <v>4353</v>
      </c>
      <c r="G442" s="193" t="s">
        <v>5565</v>
      </c>
      <c r="H442" s="371" t="s">
        <v>4353</v>
      </c>
      <c r="I442" s="371" t="s">
        <v>4315</v>
      </c>
      <c r="J442" s="371" t="s">
        <v>4354</v>
      </c>
      <c r="K442" s="203" t="s">
        <v>4317</v>
      </c>
      <c r="L442" s="586" t="s">
        <v>4318</v>
      </c>
      <c r="M442" s="567"/>
      <c r="N442" s="844"/>
      <c r="O442" s="172"/>
      <c r="P442" s="537">
        <v>0</v>
      </c>
      <c r="Q442" s="539">
        <v>10</v>
      </c>
      <c r="R442" s="540">
        <v>0</v>
      </c>
      <c r="S442" s="427"/>
      <c r="T442" s="54"/>
      <c r="U442" s="54"/>
      <c r="V442" s="338">
        <v>0</v>
      </c>
      <c r="W442" s="338">
        <v>0</v>
      </c>
      <c r="X442" s="919">
        <v>0.72</v>
      </c>
      <c r="Y442" s="338">
        <v>0</v>
      </c>
      <c r="Z442" s="54"/>
      <c r="AA442" s="54"/>
      <c r="AB442" s="188" t="s">
        <v>4402</v>
      </c>
      <c r="AC442" s="13" t="s">
        <v>898</v>
      </c>
      <c r="AD442" s="811" t="s">
        <v>5691</v>
      </c>
      <c r="AE442" s="723">
        <v>43089</v>
      </c>
      <c r="AF442" s="182" t="s">
        <v>6190</v>
      </c>
      <c r="AG442" s="419"/>
      <c r="AH442" s="927" t="s">
        <v>896</v>
      </c>
      <c r="AI442" s="63" t="s">
        <v>5763</v>
      </c>
      <c r="AJ442" s="63" t="str">
        <f t="shared" si="289"/>
        <v>NO</v>
      </c>
      <c r="AK442" s="64" t="str">
        <f>VLOOKUP(X442,aux!$G$1:$I$22,2,FALSE)</f>
        <v>zero point seven two</v>
      </c>
      <c r="AL442" s="64" t="str">
        <f>VLOOKUP(X442,aux!$G$1:$J$22,4,FALSE)</f>
        <v>null komma sieben zwei</v>
      </c>
      <c r="AM442" s="214">
        <f t="shared" si="263"/>
        <v>72</v>
      </c>
      <c r="AN442" s="214" t="str">
        <f>IF(INT(AM442)=AM442,EnglishNumber(AM442), _xlfn.CONCAT(EnglishNumber(INT(AM442)), " point ", EnglishNumber(ROUND(INT((AM442 - INT(AM442)) * 10),  0)), " ", EnglishNumber(ROUND((AM442 - INT(AM442))*100 - (INT((AM442-INT(AM442))*10)*10), 0))))</f>
        <v>seventy-two</v>
      </c>
      <c r="AO442" s="214" t="str">
        <f>IF(INT(AM442)=AM442,FctZahl_In_Worten(AM442), _xlfn.CONCAT(FctZahl_In_Worten(INT(AM442)), " komma ", FctZahl_In_Worten(ROUND(INT((AM442 - INT(AM442)) * 10),  0)), " ", FctZahl_In_Worten(ROUND((AM442 - INT(AM442))*100 - (INT((AM442-INT(AM442))*10)*10), 0))))</f>
        <v>zweiundsiebzig</v>
      </c>
      <c r="AP442" s="64" t="str">
        <f>EnglishNumber(Q442)</f>
        <v>ten</v>
      </c>
      <c r="AQ442" s="64" t="str">
        <f>FctZahl_In_Worten(Q442)</f>
        <v>zehn</v>
      </c>
      <c r="AR442" s="64" t="str">
        <f>FctZahl_In_Worten(R442)</f>
        <v>null</v>
      </c>
      <c r="AS442" s="64" t="str">
        <f>EnglishNumber(V442)</f>
        <v>zero</v>
      </c>
      <c r="AT442" s="64" t="str">
        <f>EnglishNumber(W442)</f>
        <v>zero</v>
      </c>
      <c r="AU442" s="64" t="str">
        <f t="shared" si="264"/>
        <v>For</v>
      </c>
      <c r="AV442" s="49" t="str">
        <f t="shared" si="298"/>
        <v>Thorsten Fickert, Geschäftsführer der Komplementärin, die  Brunnenkopp und Staude Beteiligungs GmbH and Axel Schulte, Geschäftsführer der Komplementärin, die  Brunnenkopp und Staude Beteiligungs GmbH</v>
      </c>
      <c r="AW442" s="65" t="str">
        <f t="shared" si="265"/>
        <v>DE_277027528_CPA_EN</v>
      </c>
      <c r="AX442" s="65" t="str">
        <f t="shared" si="266"/>
        <v>DE_277027528_DoT_EN</v>
      </c>
      <c r="AY442" s="65" t="str">
        <f t="shared" si="267"/>
        <v>DE_277027528_Dis_EN</v>
      </c>
      <c r="AZ442" s="65" t="str">
        <f t="shared" si="268"/>
        <v>DE_277027528_CPA_DE</v>
      </c>
      <c r="BA442" s="65" t="str">
        <f t="shared" si="269"/>
        <v>DE_277027528_DoT_DE</v>
      </c>
      <c r="BB442" s="65" t="str">
        <f t="shared" si="270"/>
        <v>DE_277027528_CPA_ES</v>
      </c>
      <c r="BC442" s="215" t="str">
        <f t="shared" si="271"/>
        <v>DE_277027528_DoT_ES</v>
      </c>
      <c r="BD442" s="65" t="str">
        <f t="shared" si="272"/>
        <v>Brunnenkopp &amp; Staude Logistik GmbH &amp; Co KG</v>
      </c>
      <c r="BE442" s="64" t="str">
        <f>VLOOKUP(C442,aux!$A$1:$B$260,2,FALSE)</f>
        <v>Germany</v>
      </c>
      <c r="BF442" s="64" t="str">
        <f>VLOOKUP(C442,aux!$A$1:$C$260,3,FALSE)</f>
        <v>Deutschland</v>
      </c>
      <c r="BG442" s="66" t="str">
        <f t="shared" si="273"/>
        <v>represented by  Thorsten Fickert, Geschäftsführer der Komplementärin, die  Brunnenkopp und Staude Beteiligungs GmbH and Axel Schulte, Geschäftsführer der Komplementärin, die  Brunnenkopp und Staude Beteiligungs GmbH</v>
      </c>
      <c r="BH442" s="66" t="str">
        <f t="shared" si="290"/>
        <v>representado por Thorsten Fickert, Geschäftsführer der Komplementärin, die  Brunnenkopp und Staude Beteiligungs GmbH and Axel Schulte, Geschäftsführer der Komplementärin, die  Brunnenkopp und Staude Beteiligungs GmbH</v>
      </c>
      <c r="BI442" s="66">
        <f t="shared" si="297"/>
        <v>2</v>
      </c>
      <c r="BJ442" s="119" t="str">
        <f t="shared" si="299"/>
        <v>and its</v>
      </c>
      <c r="BK442" s="119" t="str">
        <f t="shared" si="295"/>
        <v>and its</v>
      </c>
      <c r="BL442" s="66" t="str">
        <f t="shared" si="300"/>
        <v>und</v>
      </c>
      <c r="BM442" s="66" t="str">
        <f t="shared" si="296"/>
        <v>und</v>
      </c>
      <c r="BN442" s="66" t="str">
        <f t="shared" si="301"/>
        <v>y su</v>
      </c>
      <c r="BO442" s="66" t="str">
        <f t="shared" si="281"/>
        <v>y su</v>
      </c>
      <c r="BP442" s="216" t="str">
        <f>VLOOKUP(X442,aux!$G$1:$I$22,3,FALSE)</f>
        <v>cero coma siete dos</v>
      </c>
      <c r="BQ442" s="66" t="str">
        <f t="shared" si="291"/>
        <v>Por</v>
      </c>
      <c r="BR442" s="66" t="str">
        <f>VLOOKUP(C442,aux!$D$1:$E$307,2,FALSE)</f>
        <v>Alemania</v>
      </c>
      <c r="BS442" s="66" t="str">
        <f t="shared" si="292"/>
        <v>Diez</v>
      </c>
      <c r="BT442" s="66" t="str">
        <f t="shared" si="293"/>
        <v>Cero</v>
      </c>
      <c r="BU442" s="66" t="str">
        <f t="shared" si="294"/>
        <v>Cero</v>
      </c>
      <c r="BV442" s="137"/>
      <c r="BW442" s="51"/>
      <c r="BX442" s="315"/>
      <c r="BY442" s="148"/>
      <c r="BZ442" s="315"/>
      <c r="CA442" s="1112"/>
      <c r="CB442" s="805">
        <v>43066</v>
      </c>
      <c r="CC442" s="805">
        <v>43075</v>
      </c>
      <c r="CD442" s="806"/>
      <c r="CE442" s="805">
        <v>43075</v>
      </c>
      <c r="CF442" s="806"/>
      <c r="CG442" s="805">
        <v>43084</v>
      </c>
      <c r="CH442" s="497"/>
      <c r="CI442" s="155"/>
      <c r="CJ442" s="54"/>
      <c r="CK442" s="54"/>
      <c r="CL442" s="102" t="str">
        <f t="shared" si="274"/>
        <v>Brunnenkopp &amp; Staude Logistik GmbH &amp; Co KG_ DE_277027528_DOT_DE_2sig</v>
      </c>
      <c r="CM442" s="102" t="str">
        <f t="shared" si="275"/>
        <v>Brunnenkopp &amp; Staude Logistik GmbH &amp; Co KG_DE_277027528_CPA_DE_2sig</v>
      </c>
      <c r="CN442" s="102" t="str">
        <f t="shared" si="276"/>
        <v>Brunnenkopp &amp; Staude Logistik GmbH &amp; Co KG_ DE_277027528_DOT_DE_2sig_stamped</v>
      </c>
      <c r="CO442" s="102" t="str">
        <f t="shared" si="277"/>
        <v>Brunnenkopp &amp; Staude Logistik GmbH &amp; Co KG_DE_277027528_DOT_DE_o</v>
      </c>
      <c r="CP442" s="102" t="str">
        <f t="shared" si="278"/>
        <v>Brunnenkopp &amp; Staude Logistik GmbH &amp; Co KG_DE_277027528_DOT_DE_o_stamped</v>
      </c>
      <c r="CQ442" s="102" t="str">
        <f t="shared" si="279"/>
        <v>Brunnenkopp &amp; Staude Logistik GmbH &amp; Co KG_DE_277027528_powers</v>
      </c>
      <c r="CR442" s="54"/>
      <c r="CS442" s="54"/>
      <c r="CT442" s="54"/>
      <c r="CU442" s="148">
        <f t="shared" si="262"/>
        <v>0</v>
      </c>
      <c r="CV442" s="54"/>
      <c r="CW442" s="54"/>
      <c r="CX442" s="124"/>
      <c r="CY442" s="160"/>
      <c r="CZ442" s="160"/>
      <c r="DA442" s="321"/>
      <c r="DB442" s="321"/>
      <c r="DC442" s="160"/>
      <c r="DD442" s="160"/>
      <c r="DE442" s="321"/>
      <c r="DF442" s="321"/>
      <c r="DG442" s="54"/>
      <c r="DH442" s="54"/>
      <c r="DI442" s="54"/>
      <c r="DJ442" s="321"/>
      <c r="DK442" s="321"/>
      <c r="DL442" s="54"/>
      <c r="DM442" s="321"/>
      <c r="DN442" s="160"/>
      <c r="DO442" s="321"/>
      <c r="DP442" s="963"/>
      <c r="DQ442" s="902"/>
      <c r="DR442" s="503"/>
      <c r="DS442" s="521"/>
      <c r="DT442" s="88"/>
      <c r="DU442" s="168"/>
      <c r="DV442" s="168"/>
      <c r="DW442" s="168"/>
      <c r="DX442" s="168"/>
      <c r="DY442" s="393" t="s">
        <v>6180</v>
      </c>
      <c r="DZ442" s="393"/>
      <c r="EA442" s="359" t="str">
        <f t="shared" si="302"/>
        <v>402</v>
      </c>
      <c r="EB442" s="359">
        <v>402</v>
      </c>
      <c r="EC442" s="88"/>
      <c r="ED442" s="88"/>
      <c r="EE442" s="88"/>
      <c r="EF442" s="186"/>
      <c r="EG442" s="186" t="s">
        <v>4350</v>
      </c>
      <c r="EH442" s="186" t="s">
        <v>4993</v>
      </c>
      <c r="EI442" s="186" t="s">
        <v>4994</v>
      </c>
      <c r="EJ442" s="186">
        <v>18</v>
      </c>
      <c r="EK442" s="186">
        <v>0</v>
      </c>
      <c r="EL442" s="186" t="s">
        <v>4995</v>
      </c>
      <c r="EM442" s="173">
        <v>30952</v>
      </c>
      <c r="EN442" s="173">
        <v>0</v>
      </c>
      <c r="EO442" s="173">
        <v>0</v>
      </c>
      <c r="EP442" s="950" t="s">
        <v>4317</v>
      </c>
      <c r="EQ442" s="395" t="s">
        <v>6095</v>
      </c>
      <c r="ER442" s="395" t="s">
        <v>6114</v>
      </c>
      <c r="ES442" s="395"/>
      <c r="ET442" s="108"/>
      <c r="EU442" s="182" t="str">
        <f t="shared" si="280"/>
        <v>Brunnenkopp &amp; Staude Logistik GmbH &amp; Co. KG, DE_277027528_sinv.pdf</v>
      </c>
    </row>
    <row r="443" spans="1:172" s="169" customFormat="1" ht="63.75">
      <c r="A443" s="1010" t="s">
        <v>3710</v>
      </c>
      <c r="B443" s="694" t="s">
        <v>4827</v>
      </c>
      <c r="C443" s="423" t="s">
        <v>898</v>
      </c>
      <c r="D443" s="201" t="s">
        <v>3737</v>
      </c>
      <c r="E443" s="190" t="s">
        <v>3764</v>
      </c>
      <c r="F443" s="258" t="s">
        <v>899</v>
      </c>
      <c r="G443" s="258"/>
      <c r="H443" s="258"/>
      <c r="I443" s="258"/>
      <c r="J443" s="190" t="s">
        <v>3866</v>
      </c>
      <c r="K443" s="190">
        <v>795139153</v>
      </c>
      <c r="L443" s="571" t="s">
        <v>3821</v>
      </c>
      <c r="M443" s="201"/>
      <c r="N443" s="847"/>
      <c r="O443" s="190"/>
      <c r="P443" s="518">
        <v>6</v>
      </c>
      <c r="Q443" s="539">
        <v>100</v>
      </c>
      <c r="R443" s="540">
        <v>600</v>
      </c>
      <c r="S443" s="341"/>
      <c r="T443" s="100"/>
      <c r="U443" s="100"/>
      <c r="V443" s="425">
        <v>0</v>
      </c>
      <c r="W443" s="425">
        <v>0</v>
      </c>
      <c r="X443" s="919">
        <v>0.72</v>
      </c>
      <c r="Y443" s="425">
        <v>2.5</v>
      </c>
      <c r="Z443" s="101"/>
      <c r="AA443" s="101"/>
      <c r="AB443" s="188" t="s">
        <v>4402</v>
      </c>
      <c r="AC443" s="13" t="s">
        <v>898</v>
      </c>
      <c r="AD443" s="811" t="s">
        <v>5691</v>
      </c>
      <c r="AE443" s="723">
        <v>43089</v>
      </c>
      <c r="AF443" s="182"/>
      <c r="AG443" s="419"/>
      <c r="AH443" s="927" t="s">
        <v>896</v>
      </c>
      <c r="AI443" s="63" t="s">
        <v>5763</v>
      </c>
      <c r="AJ443" s="63" t="str">
        <f t="shared" si="289"/>
        <v>NO</v>
      </c>
      <c r="AK443" s="64" t="str">
        <f>VLOOKUP(X443,aux!$G$1:$I$22,2,FALSE)</f>
        <v>zero point seven two</v>
      </c>
      <c r="AL443" s="64" t="str">
        <f>VLOOKUP(X443,aux!$G$1:$J$22,4,FALSE)</f>
        <v>null komma sieben zwei</v>
      </c>
      <c r="AM443" s="214">
        <f t="shared" si="263"/>
        <v>72</v>
      </c>
      <c r="AN443" s="214" t="str">
        <f>IF(INT(AM443)=AM443,EnglishNumber(AM443), _xlfn.CONCAT(EnglishNumber(INT(AM443)), " point ", EnglishNumber(ROUND(INT((AM443 - INT(AM443)) * 10),  0)), " ", EnglishNumber(ROUND((AM443 - INT(AM443))*100 - (INT((AM443-INT(AM443))*10)*10), 0))))</f>
        <v>seventy-two</v>
      </c>
      <c r="AO443" s="214" t="str">
        <f>IF(INT(AM443)=AM443,FctZahl_In_Worten(AM443), _xlfn.CONCAT(FctZahl_In_Worten(INT(AM443)), " komma ", FctZahl_In_Worten(ROUND(INT((AM443 - INT(AM443)) * 10),  0)), " ", FctZahl_In_Worten(ROUND((AM443 - INT(AM443))*100 - (INT((AM443-INT(AM443))*10)*10), 0))))</f>
        <v>zweiundsiebzig</v>
      </c>
      <c r="AP443" s="64" t="str">
        <f>EnglishNumber(Q443)</f>
        <v>one hundred</v>
      </c>
      <c r="AQ443" s="64" t="str">
        <f>FctZahl_In_Worten(Q443)</f>
        <v>einhundert</v>
      </c>
      <c r="AR443" s="64" t="str">
        <f>FctZahl_In_Worten(R443)</f>
        <v>sechshundert</v>
      </c>
      <c r="AS443" s="64" t="str">
        <f>EnglishNumber(V443)</f>
        <v>zero</v>
      </c>
      <c r="AT443" s="64" t="str">
        <f>EnglishNumber(W443)</f>
        <v>zero</v>
      </c>
      <c r="AU443" s="64" t="str">
        <f t="shared" si="264"/>
        <v>For</v>
      </c>
      <c r="AV443" s="49" t="str">
        <f t="shared" si="298"/>
        <v>Hanspeter Hackner, Geschäftsführer</v>
      </c>
      <c r="AW443" s="65" t="str">
        <f t="shared" si="265"/>
        <v>DE_145206067_CPA_EN</v>
      </c>
      <c r="AX443" s="65" t="str">
        <f t="shared" si="266"/>
        <v>DE_145206067_DoT_EN</v>
      </c>
      <c r="AY443" s="65" t="str">
        <f t="shared" si="267"/>
        <v>DE_145206067_Dis_EN</v>
      </c>
      <c r="AZ443" s="65" t="str">
        <f t="shared" si="268"/>
        <v>DE_145206067_CPA_DE</v>
      </c>
      <c r="BA443" s="65" t="str">
        <f t="shared" si="269"/>
        <v>DE_145206067_DoT_DE</v>
      </c>
      <c r="BB443" s="65" t="str">
        <f t="shared" si="270"/>
        <v>DE_145206067_CPA_ES</v>
      </c>
      <c r="BC443" s="215" t="str">
        <f t="shared" si="271"/>
        <v>DE_145206067_DoT_ES</v>
      </c>
      <c r="BD443" s="65" t="str">
        <f t="shared" si="272"/>
        <v>CDS Hackner GmbH</v>
      </c>
      <c r="BE443" s="64" t="str">
        <f>VLOOKUP(C443,aux!$A$1:$B$260,2,FALSE)</f>
        <v>Germany</v>
      </c>
      <c r="BF443" s="64" t="str">
        <f>VLOOKUP(C443,aux!$A$1:$C$260,3,FALSE)</f>
        <v>Deutschland</v>
      </c>
      <c r="BG443" s="66" t="str">
        <f t="shared" si="273"/>
        <v>represented by  Hanspeter Hackner, Geschäftsführer</v>
      </c>
      <c r="BH443" s="66" t="str">
        <f t="shared" si="290"/>
        <v>representado por Hanspeter Hackner, Geschäftsführer</v>
      </c>
      <c r="BI443" s="66">
        <f t="shared" si="297"/>
        <v>1</v>
      </c>
      <c r="BJ443" s="119" t="str">
        <f t="shared" si="299"/>
        <v/>
      </c>
      <c r="BK443" s="119" t="str">
        <f t="shared" si="295"/>
        <v/>
      </c>
      <c r="BL443" s="66" t="str">
        <f t="shared" si="300"/>
        <v/>
      </c>
      <c r="BM443" s="66" t="str">
        <f t="shared" si="296"/>
        <v/>
      </c>
      <c r="BN443" s="66" t="str">
        <f t="shared" si="301"/>
        <v/>
      </c>
      <c r="BO443" s="66" t="str">
        <f t="shared" si="281"/>
        <v/>
      </c>
      <c r="BP443" s="216" t="str">
        <f>VLOOKUP(X443,aux!$G$1:$I$22,3,FALSE)</f>
        <v>cero coma siete dos</v>
      </c>
      <c r="BQ443" s="66" t="str">
        <f t="shared" si="291"/>
        <v>Por</v>
      </c>
      <c r="BR443" s="66" t="str">
        <f>VLOOKUP(C443,aux!$D$1:$E$307,2,FALSE)</f>
        <v>Alemania</v>
      </c>
      <c r="BS443" s="66" t="str">
        <f t="shared" si="292"/>
        <v>Ciento</v>
      </c>
      <c r="BT443" s="66" t="str">
        <f t="shared" si="293"/>
        <v>Cero</v>
      </c>
      <c r="BU443" s="66" t="str">
        <f t="shared" si="294"/>
        <v>Cero</v>
      </c>
      <c r="BV443" s="137"/>
      <c r="BW443" s="51"/>
      <c r="BX443" s="315"/>
      <c r="BY443" s="148"/>
      <c r="BZ443" s="315"/>
      <c r="CA443" s="1112"/>
      <c r="CB443" s="805">
        <v>43059</v>
      </c>
      <c r="CC443" s="805">
        <v>43076</v>
      </c>
      <c r="CD443" s="434"/>
      <c r="CE443" s="805">
        <v>43076</v>
      </c>
      <c r="CF443" s="434"/>
      <c r="CG443" s="805">
        <v>43084</v>
      </c>
      <c r="CH443" s="497"/>
      <c r="CI443" s="155"/>
      <c r="CJ443" s="54"/>
      <c r="CK443" s="54"/>
      <c r="CL443" s="102" t="str">
        <f t="shared" si="274"/>
        <v>CDS Hackner GmbH_ DE_145206067_DOT_DE_2sig</v>
      </c>
      <c r="CM443" s="102" t="str">
        <f t="shared" si="275"/>
        <v>CDS Hackner GmbH_DE_145206067_CPA_DE_2sig</v>
      </c>
      <c r="CN443" s="102" t="str">
        <f t="shared" si="276"/>
        <v>CDS Hackner GmbH_ DE_145206067_DOT_DE_2sig_stamped</v>
      </c>
      <c r="CO443" s="102" t="str">
        <f t="shared" si="277"/>
        <v>CDS Hackner GmbH_DE_145206067_DOT_DE_o</v>
      </c>
      <c r="CP443" s="102" t="str">
        <f t="shared" si="278"/>
        <v>CDS Hackner GmbH_DE_145206067_DOT_DE_o_stamped</v>
      </c>
      <c r="CQ443" s="102" t="str">
        <f t="shared" si="279"/>
        <v>CDS Hackner GmbH_DE_145206067_powers</v>
      </c>
      <c r="CR443" s="54"/>
      <c r="CS443" s="54"/>
      <c r="CT443" s="54"/>
      <c r="CU443" s="148">
        <f t="shared" si="262"/>
        <v>0</v>
      </c>
      <c r="CV443" s="54"/>
      <c r="CW443" s="54"/>
      <c r="CX443" s="124"/>
      <c r="CY443" s="160"/>
      <c r="CZ443" s="160"/>
      <c r="DA443" s="321"/>
      <c r="DB443" s="321"/>
      <c r="DC443" s="160"/>
      <c r="DD443" s="160"/>
      <c r="DE443" s="321"/>
      <c r="DF443" s="321"/>
      <c r="DG443" s="54"/>
      <c r="DH443" s="54"/>
      <c r="DI443" s="54"/>
      <c r="DJ443" s="321"/>
      <c r="DK443" s="321"/>
      <c r="DL443" s="54"/>
      <c r="DM443" s="321"/>
      <c r="DN443" s="160"/>
      <c r="DO443" s="321"/>
      <c r="DP443" s="963"/>
      <c r="DQ443" s="902"/>
      <c r="DR443" s="503"/>
      <c r="DS443" s="521"/>
      <c r="DT443" s="88"/>
      <c r="DU443" s="168"/>
      <c r="DV443" s="168"/>
      <c r="DW443" s="168"/>
      <c r="DX443" s="168"/>
      <c r="DY443" s="168"/>
      <c r="DZ443" s="168"/>
      <c r="EA443" s="359" t="str">
        <f t="shared" si="302"/>
        <v>403</v>
      </c>
      <c r="EB443" s="359">
        <v>403</v>
      </c>
      <c r="EC443" s="88"/>
      <c r="ED443" s="88"/>
      <c r="EE443" s="88"/>
      <c r="EF443" s="186" t="s">
        <v>3849</v>
      </c>
      <c r="EG443" s="186" t="s">
        <v>3710</v>
      </c>
      <c r="EH443" s="186" t="s">
        <v>5000</v>
      </c>
      <c r="EI443" s="186" t="s">
        <v>5001</v>
      </c>
      <c r="EJ443" s="186" t="s">
        <v>5002</v>
      </c>
      <c r="EK443" s="186">
        <v>0</v>
      </c>
      <c r="EL443" s="186" t="s">
        <v>5003</v>
      </c>
      <c r="EM443" s="173">
        <v>74564</v>
      </c>
      <c r="EN443" s="173">
        <v>0</v>
      </c>
      <c r="EO443" s="173">
        <v>0</v>
      </c>
      <c r="EP443" s="950">
        <v>795139153</v>
      </c>
      <c r="EQ443" s="182" t="s">
        <v>6086</v>
      </c>
      <c r="ER443" s="182" t="s">
        <v>6119</v>
      </c>
      <c r="ES443" s="201"/>
      <c r="ET443" s="108"/>
      <c r="EU443" s="182" t="str">
        <f t="shared" si="280"/>
        <v>CDS Hackner GmbH, DE_145206067_sinv.pdf</v>
      </c>
      <c r="EV443" s="44"/>
      <c r="EW443" s="44"/>
      <c r="EX443" s="44"/>
      <c r="EY443" s="44"/>
      <c r="EZ443" s="44"/>
      <c r="FA443" s="44"/>
      <c r="FB443" s="44"/>
      <c r="FC443" s="44"/>
      <c r="FD443" s="44"/>
      <c r="FE443" s="44"/>
      <c r="FF443" s="44"/>
      <c r="FG443" s="44"/>
      <c r="FH443" s="44"/>
      <c r="FI443" s="44"/>
      <c r="FJ443" s="44"/>
      <c r="FK443" s="44"/>
      <c r="FL443" s="44"/>
      <c r="FM443" s="44"/>
      <c r="FN443" s="44"/>
      <c r="FO443" s="44"/>
      <c r="FP443" s="44"/>
    </row>
    <row r="444" spans="1:172" ht="96">
      <c r="A444" s="1008" t="s">
        <v>5368</v>
      </c>
      <c r="B444" s="438" t="s">
        <v>5371</v>
      </c>
      <c r="C444" s="338" t="s">
        <v>898</v>
      </c>
      <c r="D444" s="202" t="s">
        <v>5373</v>
      </c>
      <c r="E444" s="1156" t="s">
        <v>3479</v>
      </c>
      <c r="F444" s="443" t="s">
        <v>5558</v>
      </c>
      <c r="G444" s="182"/>
      <c r="H444" s="182"/>
      <c r="I444" s="443" t="s">
        <v>4973</v>
      </c>
      <c r="J444" s="182"/>
      <c r="K444" s="182"/>
      <c r="L444" s="573" t="s">
        <v>3656</v>
      </c>
      <c r="N444" s="849"/>
      <c r="O444" s="182"/>
      <c r="P444" s="519">
        <v>0</v>
      </c>
      <c r="Q444" s="539">
        <v>10</v>
      </c>
      <c r="R444" s="540">
        <v>0</v>
      </c>
      <c r="S444" s="338"/>
      <c r="T444" s="54"/>
      <c r="U444" s="54"/>
      <c r="V444" s="338">
        <v>0</v>
      </c>
      <c r="W444" s="338">
        <v>0</v>
      </c>
      <c r="X444" s="919">
        <v>0.72</v>
      </c>
      <c r="Y444" s="338">
        <v>0</v>
      </c>
      <c r="Z444" s="54"/>
      <c r="AA444" s="54"/>
      <c r="AB444" s="188" t="s">
        <v>5381</v>
      </c>
      <c r="AC444" s="13" t="s">
        <v>898</v>
      </c>
      <c r="AD444" s="811" t="s">
        <v>5691</v>
      </c>
      <c r="AE444" s="723">
        <v>43089</v>
      </c>
      <c r="AG444" s="419"/>
      <c r="AH444" s="927" t="s">
        <v>896</v>
      </c>
      <c r="AI444" s="63" t="s">
        <v>5764</v>
      </c>
      <c r="AJ444" s="63" t="str">
        <f t="shared" si="289"/>
        <v>NO</v>
      </c>
      <c r="AK444" s="64" t="str">
        <f>VLOOKUP(X444,aux!$G$1:$I$22,2,FALSE)</f>
        <v>zero point seven two</v>
      </c>
      <c r="AL444" s="64" t="str">
        <f>VLOOKUP(X444,aux!$G$1:$J$22,4,FALSE)</f>
        <v>null komma sieben zwei</v>
      </c>
      <c r="AM444" s="214">
        <f t="shared" si="263"/>
        <v>72</v>
      </c>
      <c r="AN444" s="214" t="str">
        <f>IF(INT(AM444)=AM444,EnglishNumber(AM444), _xlfn.CONCAT(EnglishNumber(INT(AM444)), " point ", EnglishNumber(ROUND(INT((AM444 - INT(AM444)) * 10),  0)), " ", EnglishNumber(ROUND((AM444 - INT(AM444))*100 - (INT((AM444-INT(AM444))*10)*10), 0))))</f>
        <v>seventy-two</v>
      </c>
      <c r="AO444" s="214" t="str">
        <f>IF(INT(AM444)=AM444,FctZahl_In_Worten(AM444), _xlfn.CONCAT(FctZahl_In_Worten(INT(AM444)), " komma ", FctZahl_In_Worten(ROUND(INT((AM444 - INT(AM444)) * 10),  0)), " ", FctZahl_In_Worten(ROUND((AM444 - INT(AM444))*100 - (INT((AM444-INT(AM444))*10)*10), 0))))</f>
        <v>zweiundsiebzig</v>
      </c>
      <c r="AP444" s="64" t="str">
        <f>EnglishNumber(Q444)</f>
        <v>ten</v>
      </c>
      <c r="AQ444" s="64" t="str">
        <f>FctZahl_In_Worten(Q444)</f>
        <v>zehn</v>
      </c>
      <c r="AR444" s="64" t="str">
        <f>FctZahl_In_Worten(R444)</f>
        <v>null</v>
      </c>
      <c r="AS444" s="64" t="str">
        <f>EnglishNumber(V444)</f>
        <v>zero</v>
      </c>
      <c r="AT444" s="64" t="str">
        <f>EnglishNumber(W444)</f>
        <v>zero</v>
      </c>
      <c r="AU444" s="64" t="str">
        <f t="shared" si="264"/>
        <v>For</v>
      </c>
      <c r="AV444" s="49" t="str">
        <f t="shared" si="298"/>
        <v>Christian Grundmann, Geschäftsführer der Komplementärin, der Grundmann Verwaltung &amp; Quelle GmbH</v>
      </c>
      <c r="AW444" s="65" t="str">
        <f t="shared" si="265"/>
        <v>DE_184111860     _CPA_EN</v>
      </c>
      <c r="AX444" s="65" t="str">
        <f t="shared" si="266"/>
        <v>DE_184111860     _DoT_EN</v>
      </c>
      <c r="AY444" s="65" t="str">
        <f t="shared" si="267"/>
        <v>DE_184111860     _Dis_EN</v>
      </c>
      <c r="AZ444" s="65" t="str">
        <f t="shared" si="268"/>
        <v>DE_184111860     _CPA_DE</v>
      </c>
      <c r="BA444" s="65" t="str">
        <f t="shared" si="269"/>
        <v>DE_184111860     _DoT_DE</v>
      </c>
      <c r="BB444" s="65" t="str">
        <f t="shared" si="270"/>
        <v>DE_184111860     _CPA_ES</v>
      </c>
      <c r="BC444" s="215" t="str">
        <f t="shared" si="271"/>
        <v>DE_184111860     _DoT_ES</v>
      </c>
      <c r="BD444" s="65" t="str">
        <f t="shared" si="272"/>
        <v>Christian Grundmann GmbH &amp; CoKG</v>
      </c>
      <c r="BE444" s="64" t="str">
        <f>VLOOKUP(C444,aux!$A$1:$B$260,2,FALSE)</f>
        <v>Germany</v>
      </c>
      <c r="BF444" s="64" t="str">
        <f>VLOOKUP(C444,aux!$A$1:$C$260,3,FALSE)</f>
        <v>Deutschland</v>
      </c>
      <c r="BG444" s="66" t="str">
        <f t="shared" si="273"/>
        <v>represented by  Christian Grundmann, Geschäftsführer der Komplementärin, der Grundmann Verwaltung &amp; Quelle GmbH</v>
      </c>
      <c r="BH444" s="66" t="str">
        <f t="shared" si="290"/>
        <v>representado por Christian Grundmann, Geschäftsführer der Komplementärin, der Grundmann Verwaltung &amp; Quelle GmbH</v>
      </c>
      <c r="BI444" s="119">
        <f t="shared" si="297"/>
        <v>1</v>
      </c>
      <c r="BJ444" s="119" t="str">
        <f t="shared" si="299"/>
        <v/>
      </c>
      <c r="BK444" s="119" t="str">
        <f t="shared" si="295"/>
        <v>and its</v>
      </c>
      <c r="BL444" s="66" t="str">
        <f t="shared" si="300"/>
        <v/>
      </c>
      <c r="BM444" s="66" t="str">
        <f t="shared" si="296"/>
        <v>und</v>
      </c>
      <c r="BN444" s="66" t="str">
        <f t="shared" si="301"/>
        <v/>
      </c>
      <c r="BO444" s="66" t="str">
        <f t="shared" si="281"/>
        <v>y su</v>
      </c>
      <c r="BP444" s="216" t="str">
        <f>VLOOKUP(X444,aux!$G$1:$I$22,3,FALSE)</f>
        <v>cero coma siete dos</v>
      </c>
      <c r="BQ444" s="66" t="str">
        <f t="shared" si="291"/>
        <v>Por</v>
      </c>
      <c r="BR444" s="66" t="str">
        <f>VLOOKUP(C444,aux!$D$1:$E$307,2,FALSE)</f>
        <v>Alemania</v>
      </c>
      <c r="BS444" s="66" t="str">
        <f t="shared" si="292"/>
        <v>Diez</v>
      </c>
      <c r="BT444" s="66" t="str">
        <f t="shared" si="293"/>
        <v>Cero</v>
      </c>
      <c r="BU444" s="66" t="str">
        <f t="shared" si="294"/>
        <v>Cero</v>
      </c>
      <c r="BV444" s="137"/>
      <c r="BW444" s="51"/>
      <c r="BX444" s="315"/>
      <c r="BY444" s="148" t="s">
        <v>5383</v>
      </c>
      <c r="BZ444" s="315"/>
      <c r="CA444" s="1112" t="s">
        <v>2233</v>
      </c>
      <c r="CB444" s="353">
        <v>43074</v>
      </c>
      <c r="CC444" s="353">
        <v>43076</v>
      </c>
      <c r="CD444" s="434"/>
      <c r="CE444" s="353">
        <v>43076</v>
      </c>
      <c r="CF444" s="434"/>
      <c r="CG444" s="353">
        <v>43083</v>
      </c>
      <c r="CH444" s="497"/>
      <c r="CI444" s="155"/>
      <c r="CJ444" s="54"/>
      <c r="CK444" s="54"/>
      <c r="CL444" s="102" t="str">
        <f t="shared" si="274"/>
        <v>Christian Grundmann GmbH &amp; CoKG_ DE_184111860     _DOT_DE_2sig</v>
      </c>
      <c r="CM444" s="102" t="str">
        <f t="shared" si="275"/>
        <v>Christian Grundmann GmbH &amp; CoKG_DE_184111860     _CPA_DE_2sig</v>
      </c>
      <c r="CN444" s="102" t="str">
        <f t="shared" si="276"/>
        <v>Christian Grundmann GmbH &amp; CoKG_ DE_184111860     _DOT_DE_2sig_stamped</v>
      </c>
      <c r="CO444" s="102" t="str">
        <f t="shared" si="277"/>
        <v>Christian Grundmann GmbH &amp; CoKG_DE_184111860     _DOT_DE_o</v>
      </c>
      <c r="CP444" s="102" t="str">
        <f t="shared" si="278"/>
        <v>Christian Grundmann GmbH &amp; CoKG_DE_184111860     _DOT_DE_o_stamped</v>
      </c>
      <c r="CQ444" s="102" t="str">
        <f t="shared" si="279"/>
        <v>Christian Grundmann GmbH &amp; CoKG_DE_184111860     _powers</v>
      </c>
      <c r="CR444" s="54"/>
      <c r="CS444" s="54"/>
      <c r="CT444" s="54"/>
      <c r="CU444" s="148">
        <f t="shared" si="262"/>
        <v>0</v>
      </c>
      <c r="CV444" s="54"/>
      <c r="CW444" s="54"/>
      <c r="CX444" s="124"/>
      <c r="CY444" s="160"/>
      <c r="CZ444" s="160"/>
      <c r="DA444" s="321"/>
      <c r="DB444" s="321"/>
      <c r="DC444" s="160"/>
      <c r="DD444" s="160"/>
      <c r="DE444" s="321"/>
      <c r="DF444" s="321"/>
      <c r="DG444" s="54"/>
      <c r="DH444" s="54"/>
      <c r="DI444" s="54"/>
      <c r="DJ444" s="321"/>
      <c r="DK444" s="321"/>
      <c r="DL444" s="54"/>
      <c r="DM444" s="321"/>
      <c r="DN444" s="160"/>
      <c r="DO444" s="321"/>
      <c r="DP444" s="963"/>
      <c r="DQ444" s="902"/>
      <c r="DR444" s="503"/>
      <c r="DS444" s="521"/>
      <c r="DT444" s="88"/>
      <c r="DU444" s="168"/>
      <c r="DV444" s="472"/>
      <c r="DW444" s="168"/>
      <c r="DX444" s="168"/>
      <c r="DY444" s="168"/>
      <c r="DZ444" s="168"/>
      <c r="EA444" s="359" t="str">
        <f t="shared" si="302"/>
        <v>404</v>
      </c>
      <c r="EB444" s="359">
        <v>404</v>
      </c>
      <c r="EC444" s="88"/>
      <c r="ED444" s="88"/>
      <c r="EE444" s="88"/>
      <c r="EF444" s="186"/>
      <c r="EG444" s="186" t="e">
        <v>#N/A</v>
      </c>
      <c r="EH444" s="186" t="e">
        <v>#N/A</v>
      </c>
      <c r="EI444" s="186" t="e">
        <v>#N/A</v>
      </c>
      <c r="EJ444" s="186" t="e">
        <v>#N/A</v>
      </c>
      <c r="EK444" s="186" t="e">
        <v>#N/A</v>
      </c>
      <c r="EL444" s="186" t="e">
        <v>#N/A</v>
      </c>
      <c r="EM444" s="173" t="e">
        <v>#N/A</v>
      </c>
      <c r="EN444" s="173" t="e">
        <v>#N/A</v>
      </c>
      <c r="EO444" s="173" t="e">
        <v>#N/A</v>
      </c>
      <c r="EP444" s="950" t="e">
        <v>#N/A</v>
      </c>
      <c r="EQ444" s="390" t="s">
        <v>6095</v>
      </c>
      <c r="ER444" s="390" t="s">
        <v>6114</v>
      </c>
      <c r="ES444" s="390"/>
      <c r="ET444" s="108"/>
      <c r="EU444" s="182" t="str">
        <f t="shared" si="280"/>
        <v>Christian Grundmann GmbH &amp; Co.KG, DE_184111860     _sinv.pdf</v>
      </c>
    </row>
    <row r="445" spans="1:172" ht="89.25">
      <c r="A445" s="1010" t="s">
        <v>3711</v>
      </c>
      <c r="B445" s="694" t="s">
        <v>4826</v>
      </c>
      <c r="C445" s="423" t="s">
        <v>898</v>
      </c>
      <c r="D445" s="201" t="s">
        <v>3738</v>
      </c>
      <c r="E445" s="190" t="s">
        <v>6163</v>
      </c>
      <c r="F445" s="258" t="s">
        <v>899</v>
      </c>
      <c r="G445" s="258"/>
      <c r="H445" s="258"/>
      <c r="I445" s="258"/>
      <c r="J445" s="190" t="s">
        <v>3865</v>
      </c>
      <c r="K445" s="190" t="s">
        <v>3798</v>
      </c>
      <c r="L445" s="571" t="s">
        <v>3822</v>
      </c>
      <c r="M445" s="181" t="s">
        <v>3823</v>
      </c>
      <c r="N445" s="847"/>
      <c r="O445" s="190"/>
      <c r="P445" s="518">
        <v>8</v>
      </c>
      <c r="Q445" s="539">
        <v>100</v>
      </c>
      <c r="R445" s="540">
        <v>400</v>
      </c>
      <c r="S445" s="341"/>
      <c r="T445" s="100"/>
      <c r="U445" s="100"/>
      <c r="V445" s="425">
        <v>0</v>
      </c>
      <c r="W445" s="425">
        <v>0</v>
      </c>
      <c r="X445" s="919">
        <v>0.72</v>
      </c>
      <c r="Y445" s="425">
        <v>2.5</v>
      </c>
      <c r="Z445" s="101"/>
      <c r="AA445" s="101"/>
      <c r="AB445" s="188" t="s">
        <v>4402</v>
      </c>
      <c r="AC445" s="13" t="s">
        <v>898</v>
      </c>
      <c r="AD445" s="811" t="s">
        <v>5691</v>
      </c>
      <c r="AE445" s="723">
        <v>43089</v>
      </c>
      <c r="AF445" s="182" t="s">
        <v>5341</v>
      </c>
      <c r="AG445" s="419"/>
      <c r="AH445" s="927" t="s">
        <v>896</v>
      </c>
      <c r="AI445" s="63" t="s">
        <v>5761</v>
      </c>
      <c r="AJ445" s="63" t="str">
        <f t="shared" si="289"/>
        <v>NO</v>
      </c>
      <c r="AK445" s="64" t="str">
        <f>VLOOKUP(X445,aux!$G$1:$I$22,2,FALSE)</f>
        <v>zero point seven two</v>
      </c>
      <c r="AL445" s="64" t="str">
        <f>VLOOKUP(X445,aux!$G$1:$J$22,4,FALSE)</f>
        <v>null komma sieben zwei</v>
      </c>
      <c r="AM445" s="214">
        <f t="shared" si="263"/>
        <v>72</v>
      </c>
      <c r="AN445" s="214" t="str">
        <f>IF(INT(AM445)=AM445,EnglishNumber(AM445), _xlfn.CONCAT(EnglishNumber(INT(AM445)), " point ", EnglishNumber(ROUND(INT((AM445 - INT(AM445)) * 10),  0)), " ", EnglishNumber(ROUND((AM445 - INT(AM445))*100 - (INT((AM445-INT(AM445))*10)*10), 0))))</f>
        <v>seventy-two</v>
      </c>
      <c r="AO445" s="214" t="str">
        <f>IF(INT(AM445)=AM445,FctZahl_In_Worten(AM445), _xlfn.CONCAT(FctZahl_In_Worten(INT(AM445)), " komma ", FctZahl_In_Worten(ROUND(INT((AM445 - INT(AM445)) * 10),  0)), " ", FctZahl_In_Worten(ROUND((AM445 - INT(AM445))*100 - (INT((AM445-INT(AM445))*10)*10), 0))))</f>
        <v>zweiundsiebzig</v>
      </c>
      <c r="AP445" s="64" t="str">
        <f>EnglishNumber(Q445)</f>
        <v>one hundred</v>
      </c>
      <c r="AQ445" s="64" t="str">
        <f>FctZahl_In_Worten(Q445)</f>
        <v>einhundert</v>
      </c>
      <c r="AR445" s="64" t="str">
        <f>FctZahl_In_Worten(R445)</f>
        <v>vierhundert</v>
      </c>
      <c r="AS445" s="64" t="str">
        <f>EnglishNumber(V445)</f>
        <v>zero</v>
      </c>
      <c r="AT445" s="64" t="str">
        <f>EnglishNumber(W445)</f>
        <v>zero</v>
      </c>
      <c r="AU445" s="64" t="str">
        <f t="shared" si="264"/>
        <v>For</v>
      </c>
      <c r="AV445" s="49" t="str">
        <f t="shared" si="298"/>
        <v>Claus-Dieter Schlosser, Geschäftsführer</v>
      </c>
      <c r="AW445" s="65" t="str">
        <f t="shared" si="265"/>
        <v>DE_147854435_CPA_EN</v>
      </c>
      <c r="AX445" s="65" t="str">
        <f t="shared" si="266"/>
        <v>DE_147854435_DoT_EN</v>
      </c>
      <c r="AY445" s="65" t="str">
        <f t="shared" si="267"/>
        <v>DE_147854435_Dis_EN</v>
      </c>
      <c r="AZ445" s="65" t="str">
        <f t="shared" si="268"/>
        <v>DE_147854435_CPA_DE</v>
      </c>
      <c r="BA445" s="65" t="str">
        <f t="shared" si="269"/>
        <v>DE_147854435_DoT_DE</v>
      </c>
      <c r="BB445" s="65" t="str">
        <f t="shared" si="270"/>
        <v>DE_147854435_CPA_ES</v>
      </c>
      <c r="BC445" s="215" t="str">
        <f t="shared" si="271"/>
        <v>DE_147854435_DoT_ES</v>
      </c>
      <c r="BD445" s="65" t="str">
        <f t="shared" si="272"/>
        <v>Ecofit Biofruchtimport GmbH</v>
      </c>
      <c r="BE445" s="64" t="str">
        <f>VLOOKUP(C445,aux!$A$1:$B$260,2,FALSE)</f>
        <v>Germany</v>
      </c>
      <c r="BF445" s="64" t="str">
        <f>VLOOKUP(C445,aux!$A$1:$C$260,3,FALSE)</f>
        <v>Deutschland</v>
      </c>
      <c r="BG445" s="66" t="str">
        <f t="shared" si="273"/>
        <v>represented by  Claus-Dieter Schlosser, Geschäftsführer</v>
      </c>
      <c r="BH445" s="66" t="str">
        <f t="shared" si="290"/>
        <v>representado por Claus-Dieter Schlosser, Geschäftsführer</v>
      </c>
      <c r="BI445" s="119">
        <f t="shared" si="297"/>
        <v>1</v>
      </c>
      <c r="BJ445" s="119" t="str">
        <f t="shared" si="299"/>
        <v/>
      </c>
      <c r="BK445" s="119" t="str">
        <f t="shared" si="295"/>
        <v/>
      </c>
      <c r="BL445" s="66" t="str">
        <f t="shared" si="300"/>
        <v/>
      </c>
      <c r="BM445" s="66" t="str">
        <f t="shared" si="296"/>
        <v/>
      </c>
      <c r="BN445" s="66" t="str">
        <f t="shared" si="301"/>
        <v/>
      </c>
      <c r="BO445" s="66" t="str">
        <f t="shared" si="281"/>
        <v/>
      </c>
      <c r="BP445" s="216" t="str">
        <f>VLOOKUP(X445,aux!$G$1:$I$22,3,FALSE)</f>
        <v>cero coma siete dos</v>
      </c>
      <c r="BQ445" s="66" t="str">
        <f t="shared" si="291"/>
        <v>Por</v>
      </c>
      <c r="BR445" s="66" t="str">
        <f>VLOOKUP(C445,aux!$D$1:$E$307,2,FALSE)</f>
        <v>Alemania</v>
      </c>
      <c r="BS445" s="66" t="str">
        <f t="shared" si="292"/>
        <v>Ciento</v>
      </c>
      <c r="BT445" s="66" t="str">
        <f t="shared" si="293"/>
        <v>Cero</v>
      </c>
      <c r="BU445" s="66" t="str">
        <f t="shared" si="294"/>
        <v>Cero</v>
      </c>
      <c r="BV445" s="137"/>
      <c r="BW445" s="51"/>
      <c r="BX445" s="315"/>
      <c r="BY445" s="148"/>
      <c r="BZ445" s="315"/>
      <c r="CA445" s="1112"/>
      <c r="CB445" s="805">
        <v>43059</v>
      </c>
      <c r="CC445" s="353">
        <v>43062</v>
      </c>
      <c r="CD445" s="434"/>
      <c r="CE445" s="353">
        <v>43074</v>
      </c>
      <c r="CF445" s="434"/>
      <c r="CG445" s="353">
        <v>43083</v>
      </c>
      <c r="CH445" s="497"/>
      <c r="CI445" s="155"/>
      <c r="CJ445" s="54"/>
      <c r="CK445" s="54"/>
      <c r="CL445" s="102" t="str">
        <f t="shared" si="274"/>
        <v>Ecofit Biofruchtimport GmbH_ DE_147854435_DOT_DE_2sig</v>
      </c>
      <c r="CM445" s="102" t="str">
        <f t="shared" si="275"/>
        <v>Ecofit Biofruchtimport GmbH_DE_147854435_CPA_DE_2sig</v>
      </c>
      <c r="CN445" s="102" t="str">
        <f t="shared" si="276"/>
        <v>Ecofit Biofruchtimport GmbH_ DE_147854435_DOT_DE_2sig_stamped</v>
      </c>
      <c r="CO445" s="102" t="str">
        <f t="shared" si="277"/>
        <v>Ecofit Biofruchtimport GmbH_DE_147854435_DOT_DE_o</v>
      </c>
      <c r="CP445" s="102" t="str">
        <f t="shared" si="278"/>
        <v>Ecofit Biofruchtimport GmbH_DE_147854435_DOT_DE_o_stamped</v>
      </c>
      <c r="CQ445" s="102" t="str">
        <f t="shared" si="279"/>
        <v>Ecofit Biofruchtimport GmbH_DE_147854435_powers</v>
      </c>
      <c r="CR445" s="54"/>
      <c r="CS445" s="54"/>
      <c r="CT445" s="54"/>
      <c r="CU445" s="148">
        <f t="shared" si="262"/>
        <v>12</v>
      </c>
      <c r="CV445" s="54"/>
      <c r="CW445" s="54"/>
      <c r="CX445" s="124"/>
      <c r="CY445" s="160"/>
      <c r="CZ445" s="160"/>
      <c r="DA445" s="321"/>
      <c r="DB445" s="321"/>
      <c r="DC445" s="160"/>
      <c r="DD445" s="160"/>
      <c r="DE445" s="321"/>
      <c r="DF445" s="321"/>
      <c r="DG445" s="54"/>
      <c r="DH445" s="54"/>
      <c r="DI445" s="54"/>
      <c r="DJ445" s="321"/>
      <c r="DK445" s="321"/>
      <c r="DL445" s="54"/>
      <c r="DM445" s="321"/>
      <c r="DN445" s="160"/>
      <c r="DO445" s="321"/>
      <c r="DP445" s="963"/>
      <c r="DQ445" s="902"/>
      <c r="DR445" s="503"/>
      <c r="DS445" s="521"/>
      <c r="DT445" s="88"/>
      <c r="DU445" s="168"/>
      <c r="DV445" s="228" t="s">
        <v>3765</v>
      </c>
      <c r="DW445" s="168"/>
      <c r="DX445" s="168"/>
      <c r="DY445" s="168"/>
      <c r="DZ445" s="168"/>
      <c r="EA445" s="359" t="str">
        <f t="shared" si="302"/>
        <v>405</v>
      </c>
      <c r="EB445" s="359">
        <v>405</v>
      </c>
      <c r="EC445" s="88"/>
      <c r="ED445" s="88"/>
      <c r="EE445" s="88"/>
      <c r="EF445" s="186" t="s">
        <v>3849</v>
      </c>
      <c r="EG445" s="186" t="s">
        <v>3711</v>
      </c>
      <c r="EH445" s="186" t="s">
        <v>3765</v>
      </c>
      <c r="EI445" s="186" t="s">
        <v>5013</v>
      </c>
      <c r="EJ445" s="186" t="s">
        <v>5014</v>
      </c>
      <c r="EK445" s="186">
        <v>0</v>
      </c>
      <c r="EL445" s="186" t="s">
        <v>5015</v>
      </c>
      <c r="EM445" s="173">
        <v>70188</v>
      </c>
      <c r="EN445" s="173">
        <v>0</v>
      </c>
      <c r="EO445" s="173">
        <v>0</v>
      </c>
      <c r="EP445" s="950" t="s">
        <v>3798</v>
      </c>
      <c r="EQ445" s="182" t="s">
        <v>6086</v>
      </c>
      <c r="ER445" s="182" t="s">
        <v>6137</v>
      </c>
      <c r="ES445" s="201"/>
      <c r="ET445" s="108"/>
      <c r="EU445" s="182" t="str">
        <f t="shared" si="280"/>
        <v>Ecofit Biofruchtimport GmbH, DE_147854435_sinv.pdf</v>
      </c>
    </row>
    <row r="446" spans="1:172" s="169" customFormat="1" ht="63.75">
      <c r="A446" s="1010" t="s">
        <v>3859</v>
      </c>
      <c r="B446" s="694" t="s">
        <v>5555</v>
      </c>
      <c r="C446" s="423" t="s">
        <v>898</v>
      </c>
      <c r="D446" s="201" t="s">
        <v>3860</v>
      </c>
      <c r="E446" s="190"/>
      <c r="F446" s="258"/>
      <c r="G446" s="258"/>
      <c r="H446" s="258"/>
      <c r="I446" s="258"/>
      <c r="J446" s="190" t="s">
        <v>766</v>
      </c>
      <c r="K446" s="190"/>
      <c r="L446" s="596"/>
      <c r="M446" s="201"/>
      <c r="N446" s="847"/>
      <c r="O446" s="190"/>
      <c r="P446" s="518">
        <v>0</v>
      </c>
      <c r="Q446" s="539">
        <v>0</v>
      </c>
      <c r="R446" s="540">
        <v>0</v>
      </c>
      <c r="S446" s="423" t="s">
        <v>4826</v>
      </c>
      <c r="T446" s="100"/>
      <c r="U446" s="100"/>
      <c r="V446" s="425">
        <v>0</v>
      </c>
      <c r="W446" s="425">
        <v>0</v>
      </c>
      <c r="X446" s="919">
        <v>0.72</v>
      </c>
      <c r="Y446" s="425">
        <v>0</v>
      </c>
      <c r="Z446" s="101"/>
      <c r="AA446" s="101"/>
      <c r="AB446" s="188" t="s">
        <v>4402</v>
      </c>
      <c r="AC446" s="13" t="s">
        <v>898</v>
      </c>
      <c r="AD446" s="811" t="s">
        <v>5691</v>
      </c>
      <c r="AE446" s="723">
        <v>43089</v>
      </c>
      <c r="AF446" s="454" t="s">
        <v>7467</v>
      </c>
      <c r="AG446" s="419"/>
      <c r="AH446" s="61" t="s">
        <v>192</v>
      </c>
      <c r="AI446" s="63" t="s">
        <v>5763</v>
      </c>
      <c r="AJ446" s="63" t="str">
        <f t="shared" si="289"/>
        <v>NO</v>
      </c>
      <c r="AK446" s="64" t="str">
        <f>VLOOKUP(X446,aux!$G$1:$I$22,2,FALSE)</f>
        <v>zero point seven two</v>
      </c>
      <c r="AL446" s="64" t="str">
        <f>VLOOKUP(X446,aux!$G$1:$J$22,4,FALSE)</f>
        <v>null komma sieben zwei</v>
      </c>
      <c r="AM446" s="214">
        <f t="shared" si="263"/>
        <v>72</v>
      </c>
      <c r="AN446" s="214" t="str">
        <f>IF(INT(AM446)=AM446,EnglishNumber(AM446), _xlfn.CONCAT(EnglishNumber(INT(AM446)), " point ", EnglishNumber(ROUND(INT((AM446 - INT(AM446)) * 10),  0)), " ", EnglishNumber(ROUND((AM446 - INT(AM446))*100 - (INT((AM446-INT(AM446))*10)*10), 0))))</f>
        <v>seventy-two</v>
      </c>
      <c r="AO446" s="214" t="str">
        <f>IF(INT(AM446)=AM446,FctZahl_In_Worten(AM446), _xlfn.CONCAT(FctZahl_In_Worten(INT(AM446)), " komma ", FctZahl_In_Worten(ROUND(INT((AM446 - INT(AM446)) * 10),  0)), " ", FctZahl_In_Worten(ROUND((AM446 - INT(AM446))*100 - (INT((AM446-INT(AM446))*10)*10), 0))))</f>
        <v>zweiundsiebzig</v>
      </c>
      <c r="AP446" s="64" t="str">
        <f>EnglishNumber(Q446)</f>
        <v>zero</v>
      </c>
      <c r="AQ446" s="64" t="str">
        <f>FctZahl_In_Worten(Q446)</f>
        <v>null</v>
      </c>
      <c r="AR446" s="64" t="str">
        <f>FctZahl_In_Worten(R446)</f>
        <v>null</v>
      </c>
      <c r="AS446" s="64" t="str">
        <f>EnglishNumber(V446)</f>
        <v>zero</v>
      </c>
      <c r="AT446" s="64" t="str">
        <f>EnglishNumber(W446)</f>
        <v>zero</v>
      </c>
      <c r="AU446" s="64" t="str">
        <f t="shared" si="264"/>
        <v/>
      </c>
      <c r="AV446" s="49" t="str">
        <f t="shared" si="298"/>
        <v/>
      </c>
      <c r="AW446" s="65" t="str">
        <f t="shared" si="265"/>
        <v>DE_694835049_CPA_EN</v>
      </c>
      <c r="AX446" s="65" t="str">
        <f t="shared" si="266"/>
        <v>DE_694835049_DoT_EN</v>
      </c>
      <c r="AY446" s="65" t="str">
        <f t="shared" si="267"/>
        <v>DE_694835049_Dis_EN</v>
      </c>
      <c r="AZ446" s="65" t="str">
        <f t="shared" si="268"/>
        <v>DE_694835049_CPA_DE</v>
      </c>
      <c r="BA446" s="65" t="str">
        <f t="shared" si="269"/>
        <v>DE_694835049_DoT_DE</v>
      </c>
      <c r="BB446" s="65" t="str">
        <f t="shared" si="270"/>
        <v>DE_694835049_CPA_ES</v>
      </c>
      <c r="BC446" s="215" t="str">
        <f t="shared" si="271"/>
        <v>DE_694835049_DoT_ES</v>
      </c>
      <c r="BD446" s="65" t="str">
        <f t="shared" si="272"/>
        <v>Hansjörg Schrade</v>
      </c>
      <c r="BE446" s="64" t="str">
        <f>VLOOKUP(C446,aux!$A$1:$B$260,2,FALSE)</f>
        <v>Germany</v>
      </c>
      <c r="BF446" s="64" t="str">
        <f>VLOOKUP(C446,aux!$A$1:$C$260,3,FALSE)</f>
        <v>Deutschland</v>
      </c>
      <c r="BG446" s="66" t="str">
        <f t="shared" si="273"/>
        <v/>
      </c>
      <c r="BH446" s="66" t="str">
        <f t="shared" si="290"/>
        <v/>
      </c>
      <c r="BI446" s="119">
        <f t="shared" si="297"/>
        <v>0</v>
      </c>
      <c r="BJ446" s="119" t="str">
        <f t="shared" si="299"/>
        <v/>
      </c>
      <c r="BK446" s="119" t="str">
        <f t="shared" si="295"/>
        <v/>
      </c>
      <c r="BL446" s="66" t="str">
        <f t="shared" si="300"/>
        <v/>
      </c>
      <c r="BM446" s="66" t="str">
        <f t="shared" si="296"/>
        <v/>
      </c>
      <c r="BN446" s="66" t="str">
        <f t="shared" si="301"/>
        <v/>
      </c>
      <c r="BO446" s="66" t="str">
        <f t="shared" si="281"/>
        <v/>
      </c>
      <c r="BP446" s="216" t="str">
        <f>VLOOKUP(X446,aux!$G$1:$I$22,3,FALSE)</f>
        <v>cero coma siete dos</v>
      </c>
      <c r="BQ446" s="66" t="str">
        <f t="shared" si="291"/>
        <v>Por</v>
      </c>
      <c r="BR446" s="66" t="str">
        <f>VLOOKUP(C446,aux!$D$1:$E$307,2,FALSE)</f>
        <v>Alemania</v>
      </c>
      <c r="BS446" s="66" t="str">
        <f t="shared" si="292"/>
        <v>Cero</v>
      </c>
      <c r="BT446" s="66" t="str">
        <f t="shared" si="293"/>
        <v>Cero</v>
      </c>
      <c r="BU446" s="66" t="str">
        <f t="shared" si="294"/>
        <v>Cero</v>
      </c>
      <c r="BV446" s="137"/>
      <c r="BW446" s="51"/>
      <c r="BX446" s="315"/>
      <c r="BY446" s="148"/>
      <c r="BZ446" s="315"/>
      <c r="CA446" s="1112"/>
      <c r="CB446" s="805"/>
      <c r="CC446" s="805"/>
      <c r="CD446" s="434"/>
      <c r="CE446" s="805"/>
      <c r="CF446" s="434"/>
      <c r="CG446" s="805"/>
      <c r="CH446" s="497"/>
      <c r="CI446" s="155"/>
      <c r="CJ446" s="54"/>
      <c r="CK446" s="54"/>
      <c r="CL446" s="102" t="str">
        <f t="shared" si="274"/>
        <v>Hansjörg Schrade_ DE_694835049_DOT_DE_2sig</v>
      </c>
      <c r="CM446" s="102" t="str">
        <f t="shared" si="275"/>
        <v>Hansjörg Schrade_DE_694835049_CPA_DE_2sig</v>
      </c>
      <c r="CN446" s="102" t="str">
        <f t="shared" si="276"/>
        <v>Hansjörg Schrade_ DE_694835049_DOT_DE_2sig_stamped</v>
      </c>
      <c r="CO446" s="102" t="str">
        <f t="shared" si="277"/>
        <v>Hansjörg Schrade_DE_694835049_DOT_DE_o</v>
      </c>
      <c r="CP446" s="102" t="str">
        <f t="shared" si="278"/>
        <v>Hansjörg Schrade_DE_694835049_DOT_DE_o_stamped</v>
      </c>
      <c r="CQ446" s="102" t="str">
        <f t="shared" si="279"/>
        <v>Hansjörg Schrade_DE_694835049_powers</v>
      </c>
      <c r="CR446" s="54"/>
      <c r="CS446" s="54"/>
      <c r="CT446" s="54"/>
      <c r="CU446" s="148">
        <f t="shared" si="262"/>
        <v>0</v>
      </c>
      <c r="CV446" s="54"/>
      <c r="CW446" s="54"/>
      <c r="CX446" s="124"/>
      <c r="CY446" s="160"/>
      <c r="CZ446" s="160"/>
      <c r="DA446" s="321"/>
      <c r="DB446" s="321"/>
      <c r="DC446" s="160"/>
      <c r="DD446" s="160"/>
      <c r="DE446" s="321"/>
      <c r="DF446" s="321"/>
      <c r="DG446" s="54"/>
      <c r="DH446" s="54"/>
      <c r="DI446" s="54"/>
      <c r="DJ446" s="321"/>
      <c r="DK446" s="321"/>
      <c r="DL446" s="54"/>
      <c r="DM446" s="321"/>
      <c r="DN446" s="160"/>
      <c r="DO446" s="321"/>
      <c r="DP446" s="963"/>
      <c r="DQ446" s="902"/>
      <c r="DR446" s="503"/>
      <c r="DS446" s="521"/>
      <c r="DT446" s="88"/>
      <c r="DU446" s="168"/>
      <c r="DV446" s="168"/>
      <c r="DW446" s="168"/>
      <c r="DX446" s="168"/>
      <c r="DY446" s="168"/>
      <c r="DZ446" s="168"/>
      <c r="EA446" s="359" t="str">
        <f t="shared" si="302"/>
        <v>405a</v>
      </c>
      <c r="EB446" s="359">
        <v>405</v>
      </c>
      <c r="EC446" s="261" t="s">
        <v>5505</v>
      </c>
      <c r="ED446" s="261"/>
      <c r="EE446" s="88"/>
      <c r="EF446" s="186" t="s">
        <v>3849</v>
      </c>
      <c r="EG446" s="186" t="s">
        <v>3859</v>
      </c>
      <c r="EH446" s="186">
        <v>0</v>
      </c>
      <c r="EI446" s="186">
        <v>0</v>
      </c>
      <c r="EJ446" s="186">
        <v>0</v>
      </c>
      <c r="EK446" s="186">
        <v>0</v>
      </c>
      <c r="EL446" s="186">
        <v>0</v>
      </c>
      <c r="EM446" s="173">
        <v>0</v>
      </c>
      <c r="EN446" s="173">
        <v>0</v>
      </c>
      <c r="EO446" s="173">
        <v>0</v>
      </c>
      <c r="EP446" s="950">
        <v>0</v>
      </c>
      <c r="EQ446" s="201" t="s">
        <v>6100</v>
      </c>
      <c r="ER446" s="201" t="s">
        <v>6100</v>
      </c>
      <c r="ES446" s="201"/>
      <c r="ET446" s="108"/>
      <c r="EU446" s="182" t="str">
        <f t="shared" si="280"/>
        <v>Hansjörg Schrade, DE_694835049_sinv.pdf</v>
      </c>
    </row>
    <row r="447" spans="1:172" ht="76.5">
      <c r="A447" s="1010" t="s">
        <v>3712</v>
      </c>
      <c r="B447" s="694" t="s">
        <v>4825</v>
      </c>
      <c r="C447" s="423" t="s">
        <v>898</v>
      </c>
      <c r="D447" s="201" t="s">
        <v>3739</v>
      </c>
      <c r="E447" s="190" t="s">
        <v>3766</v>
      </c>
      <c r="F447" s="182" t="s">
        <v>3787</v>
      </c>
      <c r="G447" s="258"/>
      <c r="H447" s="258"/>
      <c r="I447" s="258"/>
      <c r="J447" s="190" t="s">
        <v>3864</v>
      </c>
      <c r="K447" s="190" t="s">
        <v>3799</v>
      </c>
      <c r="L447" s="571" t="s">
        <v>3824</v>
      </c>
      <c r="M447" s="201"/>
      <c r="N447" s="847"/>
      <c r="O447" s="190"/>
      <c r="P447" s="518">
        <v>38</v>
      </c>
      <c r="Q447" s="539">
        <v>100</v>
      </c>
      <c r="R447" s="540">
        <v>5000</v>
      </c>
      <c r="S447" s="341"/>
      <c r="T447" s="100"/>
      <c r="U447" s="100"/>
      <c r="V447" s="425">
        <v>0</v>
      </c>
      <c r="W447" s="425">
        <v>0</v>
      </c>
      <c r="X447" s="919">
        <v>0.72</v>
      </c>
      <c r="Y447" s="425">
        <v>2.5</v>
      </c>
      <c r="Z447" s="101"/>
      <c r="AA447" s="101"/>
      <c r="AB447" s="188" t="s">
        <v>4402</v>
      </c>
      <c r="AC447" s="13" t="s">
        <v>898</v>
      </c>
      <c r="AD447" s="811" t="s">
        <v>5691</v>
      </c>
      <c r="AE447" s="723">
        <v>43089</v>
      </c>
      <c r="AG447" s="419"/>
      <c r="AH447" s="927" t="s">
        <v>896</v>
      </c>
      <c r="AI447" s="63" t="s">
        <v>5763</v>
      </c>
      <c r="AJ447" s="63" t="str">
        <f t="shared" si="289"/>
        <v>NO</v>
      </c>
      <c r="AK447" s="64" t="str">
        <f>VLOOKUP(X447,aux!$G$1:$I$22,2,FALSE)</f>
        <v>zero point seven two</v>
      </c>
      <c r="AL447" s="64" t="str">
        <f>VLOOKUP(X447,aux!$G$1:$J$22,4,FALSE)</f>
        <v>null komma sieben zwei</v>
      </c>
      <c r="AM447" s="214">
        <f t="shared" si="263"/>
        <v>72</v>
      </c>
      <c r="AN447" s="214" t="str">
        <f>IF(INT(AM447)=AM447,EnglishNumber(AM447), _xlfn.CONCAT(EnglishNumber(INT(AM447)), " point ", EnglishNumber(ROUND(INT((AM447 - INT(AM447)) * 10),  0)), " ", EnglishNumber(ROUND((AM447 - INT(AM447))*100 - (INT((AM447-INT(AM447))*10)*10), 0))))</f>
        <v>seventy-two</v>
      </c>
      <c r="AO447" s="214" t="str">
        <f>IF(INT(AM447)=AM447,FctZahl_In_Worten(AM447), _xlfn.CONCAT(FctZahl_In_Worten(INT(AM447)), " komma ", FctZahl_In_Worten(ROUND(INT((AM447 - INT(AM447)) * 10),  0)), " ", FctZahl_In_Worten(ROUND((AM447 - INT(AM447))*100 - (INT((AM447-INT(AM447))*10)*10), 0))))</f>
        <v>zweiundsiebzig</v>
      </c>
      <c r="AP447" s="64" t="str">
        <f>EnglishNumber(Q447)</f>
        <v>one hundred</v>
      </c>
      <c r="AQ447" s="64" t="str">
        <f>FctZahl_In_Worten(Q447)</f>
        <v>einhundert</v>
      </c>
      <c r="AR447" s="64" t="str">
        <f>FctZahl_In_Worten(R447)</f>
        <v>fünftausend</v>
      </c>
      <c r="AS447" s="64" t="str">
        <f>EnglishNumber(V447)</f>
        <v>zero</v>
      </c>
      <c r="AT447" s="64" t="str">
        <f>EnglishNumber(W447)</f>
        <v>zero</v>
      </c>
      <c r="AU447" s="64" t="str">
        <f t="shared" si="264"/>
        <v>For</v>
      </c>
      <c r="AV447" s="49" t="str">
        <f t="shared" si="298"/>
        <v>Silke Hauschildt, Geschäftsführerin der Komplementärin Elbe Business Verwaltungs GmbH</v>
      </c>
      <c r="AW447" s="65" t="str">
        <f t="shared" si="265"/>
        <v>DE_197906891_CPA_EN</v>
      </c>
      <c r="AX447" s="65" t="str">
        <f t="shared" si="266"/>
        <v>DE_197906891_DoT_EN</v>
      </c>
      <c r="AY447" s="65" t="str">
        <f t="shared" si="267"/>
        <v>DE_197906891_Dis_EN</v>
      </c>
      <c r="AZ447" s="65" t="str">
        <f t="shared" si="268"/>
        <v>DE_197906891_CPA_DE</v>
      </c>
      <c r="BA447" s="65" t="str">
        <f t="shared" si="269"/>
        <v>DE_197906891_DoT_DE</v>
      </c>
      <c r="BB447" s="65" t="str">
        <f t="shared" si="270"/>
        <v>DE_197906891_CPA_ES</v>
      </c>
      <c r="BC447" s="215" t="str">
        <f t="shared" si="271"/>
        <v>DE_197906891_DoT_ES</v>
      </c>
      <c r="BD447" s="65" t="str">
        <f t="shared" si="272"/>
        <v>Elbe Business Service GmbH &amp; CoKG</v>
      </c>
      <c r="BE447" s="64" t="str">
        <f>VLOOKUP(C447,aux!$A$1:$B$260,2,FALSE)</f>
        <v>Germany</v>
      </c>
      <c r="BF447" s="64" t="str">
        <f>VLOOKUP(C447,aux!$A$1:$C$260,3,FALSE)</f>
        <v>Deutschland</v>
      </c>
      <c r="BG447" s="66" t="str">
        <f t="shared" si="273"/>
        <v>represented by  Silke Hauschildt, Geschäftsführerin der Komplementärin Elbe Business Verwaltungs GmbH</v>
      </c>
      <c r="BH447" s="66" t="str">
        <f t="shared" si="290"/>
        <v>representado por Silke Hauschildt, Geschäftsführerin der Komplementärin Elbe Business Verwaltungs GmbH</v>
      </c>
      <c r="BI447" s="119">
        <f t="shared" si="297"/>
        <v>1</v>
      </c>
      <c r="BJ447" s="119" t="str">
        <f t="shared" si="299"/>
        <v/>
      </c>
      <c r="BK447" s="119" t="str">
        <f t="shared" si="295"/>
        <v/>
      </c>
      <c r="BL447" s="66" t="str">
        <f t="shared" si="300"/>
        <v/>
      </c>
      <c r="BM447" s="66" t="str">
        <f t="shared" si="296"/>
        <v/>
      </c>
      <c r="BN447" s="66" t="str">
        <f t="shared" si="301"/>
        <v/>
      </c>
      <c r="BO447" s="66" t="str">
        <f t="shared" si="281"/>
        <v/>
      </c>
      <c r="BP447" s="216" t="str">
        <f>VLOOKUP(X447,aux!$G$1:$I$22,3,FALSE)</f>
        <v>cero coma siete dos</v>
      </c>
      <c r="BQ447" s="66" t="str">
        <f t="shared" si="291"/>
        <v>Por</v>
      </c>
      <c r="BR447" s="66" t="str">
        <f>VLOOKUP(C447,aux!$D$1:$E$307,2,FALSE)</f>
        <v>Alemania</v>
      </c>
      <c r="BS447" s="66" t="str">
        <f t="shared" si="292"/>
        <v>Ciento</v>
      </c>
      <c r="BT447" s="66" t="str">
        <f t="shared" si="293"/>
        <v>Cero</v>
      </c>
      <c r="BU447" s="66" t="str">
        <f t="shared" si="294"/>
        <v>Cero</v>
      </c>
      <c r="BV447" s="137"/>
      <c r="BW447" s="51"/>
      <c r="BX447" s="315"/>
      <c r="BY447" s="148"/>
      <c r="BZ447" s="315"/>
      <c r="CA447" s="1112"/>
      <c r="CB447" s="805">
        <v>43059</v>
      </c>
      <c r="CC447" s="805">
        <v>43076</v>
      </c>
      <c r="CD447" s="434"/>
      <c r="CE447" s="805">
        <v>43076</v>
      </c>
      <c r="CF447" s="434"/>
      <c r="CG447" s="805">
        <v>43084</v>
      </c>
      <c r="CH447" s="497"/>
      <c r="CI447" s="155"/>
      <c r="CJ447" s="54"/>
      <c r="CK447" s="54"/>
      <c r="CL447" s="102" t="str">
        <f t="shared" si="274"/>
        <v>Elbe Business Service GmbH &amp; CoKG_ DE_197906891_DOT_DE_2sig</v>
      </c>
      <c r="CM447" s="102" t="str">
        <f t="shared" si="275"/>
        <v>Elbe Business Service GmbH &amp; CoKG_DE_197906891_CPA_DE_2sig</v>
      </c>
      <c r="CN447" s="102" t="str">
        <f t="shared" si="276"/>
        <v>Elbe Business Service GmbH &amp; CoKG_ DE_197906891_DOT_DE_2sig_stamped</v>
      </c>
      <c r="CO447" s="102" t="str">
        <f t="shared" si="277"/>
        <v>Elbe Business Service GmbH &amp; CoKG_DE_197906891_DOT_DE_o</v>
      </c>
      <c r="CP447" s="102" t="str">
        <f t="shared" si="278"/>
        <v>Elbe Business Service GmbH &amp; CoKG_DE_197906891_DOT_DE_o_stamped</v>
      </c>
      <c r="CQ447" s="102" t="str">
        <f t="shared" si="279"/>
        <v>Elbe Business Service GmbH &amp; CoKG_DE_197906891_powers</v>
      </c>
      <c r="CR447" s="54"/>
      <c r="CS447" s="54"/>
      <c r="CT447" s="54"/>
      <c r="CU447" s="148">
        <f t="shared" si="262"/>
        <v>0</v>
      </c>
      <c r="CV447" s="54"/>
      <c r="CW447" s="54"/>
      <c r="CX447" s="124"/>
      <c r="CY447" s="160"/>
      <c r="CZ447" s="160"/>
      <c r="DA447" s="321"/>
      <c r="DB447" s="321"/>
      <c r="DC447" s="160"/>
      <c r="DD447" s="160"/>
      <c r="DE447" s="321"/>
      <c r="DF447" s="321"/>
      <c r="DG447" s="54"/>
      <c r="DH447" s="54"/>
      <c r="DI447" s="54"/>
      <c r="DJ447" s="321"/>
      <c r="DK447" s="321"/>
      <c r="DL447" s="54"/>
      <c r="DM447" s="321"/>
      <c r="DN447" s="160"/>
      <c r="DO447" s="321"/>
      <c r="DP447" s="963"/>
      <c r="DQ447" s="902"/>
      <c r="DR447" s="503"/>
      <c r="DS447" s="521"/>
      <c r="DT447" s="88"/>
      <c r="DU447" s="168"/>
      <c r="DV447" s="168"/>
      <c r="DW447" s="168"/>
      <c r="DX447" s="168"/>
      <c r="DY447" s="168"/>
      <c r="DZ447" s="168"/>
      <c r="EA447" s="359" t="str">
        <f t="shared" si="302"/>
        <v>406</v>
      </c>
      <c r="EB447" s="359">
        <v>406</v>
      </c>
      <c r="EC447" s="88"/>
      <c r="ED447" s="88"/>
      <c r="EE447" s="88"/>
      <c r="EF447" s="186" t="s">
        <v>3849</v>
      </c>
      <c r="EG447" s="186" t="s">
        <v>3712</v>
      </c>
      <c r="EH447" s="186" t="s">
        <v>3766</v>
      </c>
      <c r="EI447" s="186" t="s">
        <v>5019</v>
      </c>
      <c r="EJ447" s="186" t="s">
        <v>5020</v>
      </c>
      <c r="EK447" s="186">
        <v>0</v>
      </c>
      <c r="EL447" s="186" t="s">
        <v>5021</v>
      </c>
      <c r="EM447" s="173">
        <v>25348</v>
      </c>
      <c r="EN447" s="173">
        <v>0</v>
      </c>
      <c r="EO447" s="173">
        <v>0</v>
      </c>
      <c r="EP447" s="950" t="s">
        <v>3799</v>
      </c>
      <c r="EQ447" s="258" t="s">
        <v>6095</v>
      </c>
      <c r="ER447" s="258" t="s">
        <v>6114</v>
      </c>
      <c r="ES447" s="201"/>
      <c r="ET447" s="108"/>
      <c r="EU447" s="182" t="str">
        <f t="shared" si="280"/>
        <v>Elbe Business Service GmbH &amp; Co.KG, DE_197906891_sinv.pdf</v>
      </c>
      <c r="EV447" s="169"/>
      <c r="EW447" s="169"/>
      <c r="EX447" s="169"/>
      <c r="EY447" s="169"/>
      <c r="EZ447" s="169"/>
      <c r="FA447" s="169"/>
      <c r="FB447" s="169"/>
      <c r="FC447" s="169"/>
      <c r="FD447" s="169"/>
      <c r="FE447" s="169"/>
      <c r="FF447" s="169"/>
      <c r="FG447" s="169"/>
      <c r="FH447" s="169"/>
      <c r="FI447" s="169"/>
      <c r="FJ447" s="169"/>
      <c r="FK447" s="169"/>
      <c r="FL447" s="169"/>
      <c r="FM447" s="169"/>
      <c r="FN447" s="169"/>
      <c r="FO447" s="169"/>
      <c r="FP447" s="169"/>
    </row>
    <row r="448" spans="1:172" ht="89.25">
      <c r="A448" s="1010" t="s">
        <v>3714</v>
      </c>
      <c r="B448" s="694" t="s">
        <v>4843</v>
      </c>
      <c r="C448" s="423" t="s">
        <v>898</v>
      </c>
      <c r="D448" s="201" t="s">
        <v>3741</v>
      </c>
      <c r="E448" s="190" t="s">
        <v>3768</v>
      </c>
      <c r="F448" s="258" t="s">
        <v>899</v>
      </c>
      <c r="G448" s="258"/>
      <c r="H448" s="258"/>
      <c r="I448" s="258"/>
      <c r="J448" s="190" t="s">
        <v>3887</v>
      </c>
      <c r="K448" s="190" t="s">
        <v>3801</v>
      </c>
      <c r="L448" s="571" t="s">
        <v>3826</v>
      </c>
      <c r="M448" s="201"/>
      <c r="N448" s="847"/>
      <c r="O448" s="190"/>
      <c r="P448" s="518">
        <v>8</v>
      </c>
      <c r="Q448" s="539">
        <v>100</v>
      </c>
      <c r="R448" s="540">
        <v>1600</v>
      </c>
      <c r="S448" s="341"/>
      <c r="T448" s="54"/>
      <c r="U448" s="54"/>
      <c r="V448" s="338">
        <v>0</v>
      </c>
      <c r="W448" s="338">
        <v>0</v>
      </c>
      <c r="X448" s="919">
        <v>0.72</v>
      </c>
      <c r="Y448" s="425">
        <v>2.5</v>
      </c>
      <c r="Z448" s="54"/>
      <c r="AA448" s="54"/>
      <c r="AB448" s="188" t="s">
        <v>4402</v>
      </c>
      <c r="AC448" s="13" t="s">
        <v>898</v>
      </c>
      <c r="AD448" s="811" t="s">
        <v>5691</v>
      </c>
      <c r="AE448" s="723">
        <v>43089</v>
      </c>
      <c r="AG448" s="419"/>
      <c r="AH448" s="927" t="s">
        <v>896</v>
      </c>
      <c r="AI448" s="63" t="s">
        <v>5763</v>
      </c>
      <c r="AJ448" s="63" t="str">
        <f t="shared" si="289"/>
        <v>NO</v>
      </c>
      <c r="AK448" s="64" t="str">
        <f>VLOOKUP(X448,aux!$G$1:$I$22,2,FALSE)</f>
        <v>zero point seven two</v>
      </c>
      <c r="AL448" s="64" t="str">
        <f>VLOOKUP(X448,aux!$G$1:$J$22,4,FALSE)</f>
        <v>null komma sieben zwei</v>
      </c>
      <c r="AM448" s="214">
        <f t="shared" si="263"/>
        <v>72</v>
      </c>
      <c r="AN448" s="214" t="str">
        <f>IF(INT(AM448)=AM448,EnglishNumber(AM448), _xlfn.CONCAT(EnglishNumber(INT(AM448)), " point ", EnglishNumber(ROUND(INT((AM448 - INT(AM448)) * 10),  0)), " ", EnglishNumber(ROUND((AM448 - INT(AM448))*100 - (INT((AM448-INT(AM448))*10)*10), 0))))</f>
        <v>seventy-two</v>
      </c>
      <c r="AO448" s="214" t="str">
        <f>IF(INT(AM448)=AM448,FctZahl_In_Worten(AM448), _xlfn.CONCAT(FctZahl_In_Worten(INT(AM448)), " komma ", FctZahl_In_Worten(ROUND(INT((AM448 - INT(AM448)) * 10),  0)), " ", FctZahl_In_Worten(ROUND((AM448 - INT(AM448))*100 - (INT((AM448-INT(AM448))*10)*10), 0))))</f>
        <v>zweiundsiebzig</v>
      </c>
      <c r="AP448" s="64" t="str">
        <f>EnglishNumber(Q448)</f>
        <v>one hundred</v>
      </c>
      <c r="AQ448" s="64" t="str">
        <f>FctZahl_In_Worten(Q448)</f>
        <v>einhundert</v>
      </c>
      <c r="AR448" s="64" t="str">
        <f>FctZahl_In_Worten(R448)</f>
        <v>eintausendsechshundert</v>
      </c>
      <c r="AS448" s="64" t="str">
        <f>EnglishNumber(V448)</f>
        <v>zero</v>
      </c>
      <c r="AT448" s="64" t="str">
        <f>EnglishNumber(W448)</f>
        <v>zero</v>
      </c>
      <c r="AU448" s="64" t="str">
        <f t="shared" si="264"/>
        <v>For</v>
      </c>
      <c r="AV448" s="49" t="str">
        <f t="shared" si="298"/>
        <v>Peter Faby, Geschäftsführer</v>
      </c>
      <c r="AW448" s="65" t="str">
        <f t="shared" si="265"/>
        <v>DE_116486022_CPA_EN</v>
      </c>
      <c r="AX448" s="65" t="str">
        <f t="shared" si="266"/>
        <v>DE_116486022_DoT_EN</v>
      </c>
      <c r="AY448" s="65" t="str">
        <f t="shared" si="267"/>
        <v>DE_116486022_Dis_EN</v>
      </c>
      <c r="AZ448" s="65" t="str">
        <f t="shared" si="268"/>
        <v>DE_116486022_CPA_DE</v>
      </c>
      <c r="BA448" s="65" t="str">
        <f t="shared" si="269"/>
        <v>DE_116486022_DoT_DE</v>
      </c>
      <c r="BB448" s="65" t="str">
        <f t="shared" si="270"/>
        <v>DE_116486022_CPA_ES</v>
      </c>
      <c r="BC448" s="215" t="str">
        <f t="shared" si="271"/>
        <v>DE_116486022_DoT_ES</v>
      </c>
      <c r="BD448" s="65" t="str">
        <f t="shared" si="272"/>
        <v>Faby Fruchtgroßhandel GmbH &amp; Co KG</v>
      </c>
      <c r="BE448" s="64" t="str">
        <f>VLOOKUP(C448,aux!$A$1:$B$260,2,FALSE)</f>
        <v>Germany</v>
      </c>
      <c r="BF448" s="64" t="str">
        <f>VLOOKUP(C448,aux!$A$1:$C$260,3,FALSE)</f>
        <v>Deutschland</v>
      </c>
      <c r="BG448" s="66" t="str">
        <f t="shared" si="273"/>
        <v>represented by  Peter Faby, Geschäftsführer</v>
      </c>
      <c r="BH448" s="66" t="str">
        <f t="shared" si="290"/>
        <v>representado por Peter Faby, Geschäftsführer</v>
      </c>
      <c r="BI448" s="119">
        <f t="shared" si="297"/>
        <v>1</v>
      </c>
      <c r="BJ448" s="119" t="str">
        <f t="shared" si="299"/>
        <v/>
      </c>
      <c r="BK448" s="119" t="str">
        <f t="shared" si="295"/>
        <v/>
      </c>
      <c r="BL448" s="66" t="str">
        <f t="shared" si="300"/>
        <v/>
      </c>
      <c r="BM448" s="66" t="str">
        <f t="shared" si="296"/>
        <v/>
      </c>
      <c r="BN448" s="66" t="str">
        <f t="shared" si="301"/>
        <v/>
      </c>
      <c r="BO448" s="66" t="str">
        <f t="shared" si="281"/>
        <v/>
      </c>
      <c r="BP448" s="216" t="str">
        <f>VLOOKUP(X448,aux!$G$1:$I$22,3,FALSE)</f>
        <v>cero coma siete dos</v>
      </c>
      <c r="BQ448" s="66" t="str">
        <f t="shared" si="291"/>
        <v>Por</v>
      </c>
      <c r="BR448" s="66" t="str">
        <f>VLOOKUP(C448,aux!$D$1:$E$307,2,FALSE)</f>
        <v>Alemania</v>
      </c>
      <c r="BS448" s="66" t="str">
        <f t="shared" si="292"/>
        <v>Ciento</v>
      </c>
      <c r="BT448" s="66" t="str">
        <f t="shared" si="293"/>
        <v>Cero</v>
      </c>
      <c r="BU448" s="66" t="str">
        <f t="shared" si="294"/>
        <v>Cero</v>
      </c>
      <c r="BV448" s="137"/>
      <c r="BW448" s="51"/>
      <c r="BX448" s="315"/>
      <c r="BY448" s="148"/>
      <c r="BZ448" s="315"/>
      <c r="CA448" s="1112"/>
      <c r="CB448" s="805">
        <v>43059</v>
      </c>
      <c r="CC448" s="805">
        <v>43074</v>
      </c>
      <c r="CD448" s="434"/>
      <c r="CE448" s="805">
        <v>43074</v>
      </c>
      <c r="CF448" s="434"/>
      <c r="CG448" s="805">
        <v>43084</v>
      </c>
      <c r="CH448" s="497"/>
      <c r="CI448" s="155"/>
      <c r="CJ448" s="54"/>
      <c r="CK448" s="54"/>
      <c r="CL448" s="102" t="str">
        <f t="shared" si="274"/>
        <v>Faby Fruchtgroßhandel GmbH &amp; Co KG_ DE_116486022_DOT_DE_2sig</v>
      </c>
      <c r="CM448" s="102" t="str">
        <f t="shared" si="275"/>
        <v>Faby Fruchtgroßhandel GmbH &amp; Co KG_DE_116486022_CPA_DE_2sig</v>
      </c>
      <c r="CN448" s="102" t="str">
        <f t="shared" si="276"/>
        <v>Faby Fruchtgroßhandel GmbH &amp; Co KG_ DE_116486022_DOT_DE_2sig_stamped</v>
      </c>
      <c r="CO448" s="102" t="str">
        <f t="shared" si="277"/>
        <v>Faby Fruchtgroßhandel GmbH &amp; Co KG_DE_116486022_DOT_DE_o</v>
      </c>
      <c r="CP448" s="102" t="str">
        <f t="shared" si="278"/>
        <v>Faby Fruchtgroßhandel GmbH &amp; Co KG_DE_116486022_DOT_DE_o_stamped</v>
      </c>
      <c r="CQ448" s="102" t="str">
        <f t="shared" si="279"/>
        <v>Faby Fruchtgroßhandel GmbH &amp; Co KG_DE_116486022_powers</v>
      </c>
      <c r="CR448" s="54"/>
      <c r="CS448" s="54"/>
      <c r="CT448" s="54"/>
      <c r="CU448" s="148">
        <f t="shared" ref="CU448:CU483" si="303">CE448-CC448</f>
        <v>0</v>
      </c>
      <c r="CV448" s="54"/>
      <c r="CW448" s="54"/>
      <c r="CX448" s="124"/>
      <c r="CY448" s="160"/>
      <c r="CZ448" s="160"/>
      <c r="DA448" s="321"/>
      <c r="DB448" s="321"/>
      <c r="DC448" s="160"/>
      <c r="DD448" s="160"/>
      <c r="DE448" s="321"/>
      <c r="DF448" s="321"/>
      <c r="DG448" s="54"/>
      <c r="DH448" s="54"/>
      <c r="DI448" s="54"/>
      <c r="DJ448" s="321"/>
      <c r="DK448" s="321"/>
      <c r="DL448" s="54"/>
      <c r="DM448" s="321"/>
      <c r="DN448" s="160"/>
      <c r="DO448" s="321"/>
      <c r="DP448" s="963"/>
      <c r="DQ448" s="902"/>
      <c r="DR448" s="503"/>
      <c r="DS448" s="521"/>
      <c r="DT448" s="88"/>
      <c r="DU448" s="168"/>
      <c r="DV448" s="168"/>
      <c r="DW448" s="168"/>
      <c r="DX448" s="168"/>
      <c r="DY448" s="168"/>
      <c r="DZ448" s="168"/>
      <c r="EA448" s="359" t="str">
        <f t="shared" si="302"/>
        <v>407</v>
      </c>
      <c r="EB448" s="359">
        <v>407</v>
      </c>
      <c r="EC448" s="88"/>
      <c r="ED448" s="88"/>
      <c r="EE448" s="88"/>
      <c r="EF448" s="186" t="s">
        <v>3849</v>
      </c>
      <c r="EG448" s="186" t="s">
        <v>3714</v>
      </c>
      <c r="EH448" s="186" t="s">
        <v>5034</v>
      </c>
      <c r="EI448" s="186" t="s">
        <v>5035</v>
      </c>
      <c r="EJ448" s="186" t="s">
        <v>2238</v>
      </c>
      <c r="EK448" s="186">
        <v>0</v>
      </c>
      <c r="EL448" s="186" t="s">
        <v>5036</v>
      </c>
      <c r="EM448" s="173">
        <v>21720</v>
      </c>
      <c r="EN448" s="173">
        <v>0</v>
      </c>
      <c r="EO448" s="173">
        <v>0</v>
      </c>
      <c r="EP448" s="950" t="s">
        <v>3801</v>
      </c>
      <c r="EQ448" s="258" t="s">
        <v>6095</v>
      </c>
      <c r="ER448" s="258" t="s">
        <v>6114</v>
      </c>
      <c r="ES448" s="201"/>
      <c r="ET448" s="108"/>
      <c r="EU448" s="182" t="str">
        <f t="shared" si="280"/>
        <v>Faby Fruchtgroßhandel GmbH &amp; Co. KG, DE_116486022_sinv.pdf</v>
      </c>
    </row>
    <row r="449" spans="1:172" ht="63.75">
      <c r="A449" s="1010" t="s">
        <v>3400</v>
      </c>
      <c r="B449" s="694" t="s">
        <v>4790</v>
      </c>
      <c r="C449" s="338" t="s">
        <v>898</v>
      </c>
      <c r="D449" s="201" t="s">
        <v>3442</v>
      </c>
      <c r="E449" s="190" t="s">
        <v>6215</v>
      </c>
      <c r="F449" s="258" t="s">
        <v>899</v>
      </c>
      <c r="G449" s="258"/>
      <c r="H449" s="258"/>
      <c r="I449" s="258"/>
      <c r="J449" s="182"/>
      <c r="K449" s="190" t="s">
        <v>3543</v>
      </c>
      <c r="L449" s="571" t="s">
        <v>3663</v>
      </c>
      <c r="M449" s="201"/>
      <c r="N449" s="849"/>
      <c r="O449" s="182"/>
      <c r="P449" s="518">
        <v>131</v>
      </c>
      <c r="Q449" s="539">
        <v>1000</v>
      </c>
      <c r="R449" s="540">
        <v>5600</v>
      </c>
      <c r="S449" s="338"/>
      <c r="T449" s="100"/>
      <c r="U449" s="100"/>
      <c r="V449" s="425">
        <v>0</v>
      </c>
      <c r="W449" s="425">
        <v>0</v>
      </c>
      <c r="X449" s="919">
        <v>0.72</v>
      </c>
      <c r="Y449" s="425">
        <v>2.5</v>
      </c>
      <c r="Z449" s="101"/>
      <c r="AA449" s="101"/>
      <c r="AB449" s="188" t="s">
        <v>4402</v>
      </c>
      <c r="AC449" s="13" t="s">
        <v>898</v>
      </c>
      <c r="AD449" s="811" t="s">
        <v>5691</v>
      </c>
      <c r="AE449" s="723">
        <v>43089</v>
      </c>
      <c r="AG449" s="419"/>
      <c r="AH449" s="927" t="s">
        <v>896</v>
      </c>
      <c r="AI449" s="63" t="s">
        <v>5763</v>
      </c>
      <c r="AJ449" s="63" t="str">
        <f t="shared" si="289"/>
        <v>NO</v>
      </c>
      <c r="AK449" s="64" t="str">
        <f>VLOOKUP(X449,aux!$G$1:$I$22,2,FALSE)</f>
        <v>zero point seven two</v>
      </c>
      <c r="AL449" s="64" t="str">
        <f>VLOOKUP(X449,aux!$G$1:$J$22,4,FALSE)</f>
        <v>null komma sieben zwei</v>
      </c>
      <c r="AM449" s="214">
        <f t="shared" si="263"/>
        <v>72</v>
      </c>
      <c r="AN449" s="214" t="str">
        <f>IF(INT(AM449)=AM449,EnglishNumber(AM449), _xlfn.CONCAT(EnglishNumber(INT(AM449)), " point ", EnglishNumber(ROUND(INT((AM449 - INT(AM449)) * 10),  0)), " ", EnglishNumber(ROUND((AM449 - INT(AM449))*100 - (INT((AM449-INT(AM449))*10)*10), 0))))</f>
        <v>seventy-two</v>
      </c>
      <c r="AO449" s="214" t="str">
        <f>IF(INT(AM449)=AM449,FctZahl_In_Worten(AM449), _xlfn.CONCAT(FctZahl_In_Worten(INT(AM449)), " komma ", FctZahl_In_Worten(ROUND(INT((AM449 - INT(AM449)) * 10),  0)), " ", FctZahl_In_Worten(ROUND((AM449 - INT(AM449))*100 - (INT((AM449-INT(AM449))*10)*10), 0))))</f>
        <v>zweiundsiebzig</v>
      </c>
      <c r="AP449" s="64" t="str">
        <f>EnglishNumber(Q449)</f>
        <v>one thousand</v>
      </c>
      <c r="AQ449" s="64" t="str">
        <f>FctZahl_In_Worten(Q449)</f>
        <v>eintausend</v>
      </c>
      <c r="AR449" s="64" t="str">
        <f>FctZahl_In_Worten(R449)</f>
        <v>fünftausendsechshundert</v>
      </c>
      <c r="AS449" s="64" t="str">
        <f>EnglishNumber(V449)</f>
        <v>zero</v>
      </c>
      <c r="AT449" s="64" t="str">
        <f>EnglishNumber(W449)</f>
        <v>zero</v>
      </c>
      <c r="AU449" s="64" t="str">
        <f t="shared" si="264"/>
        <v>For</v>
      </c>
      <c r="AV449" s="49" t="str">
        <f t="shared" si="298"/>
        <v>Andreas Henze, Geschäftsführer</v>
      </c>
      <c r="AW449" s="65" t="str">
        <f t="shared" si="265"/>
        <v>DE_116734093_CPA_EN</v>
      </c>
      <c r="AX449" s="65" t="str">
        <f t="shared" si="266"/>
        <v>DE_116734093_DoT_EN</v>
      </c>
      <c r="AY449" s="65" t="str">
        <f t="shared" si="267"/>
        <v>DE_116734093_Dis_EN</v>
      </c>
      <c r="AZ449" s="65" t="str">
        <f t="shared" si="268"/>
        <v>DE_116734093_CPA_DE</v>
      </c>
      <c r="BA449" s="65" t="str">
        <f t="shared" si="269"/>
        <v>DE_116734093_DoT_DE</v>
      </c>
      <c r="BB449" s="65" t="str">
        <f t="shared" si="270"/>
        <v>DE_116734093_CPA_ES</v>
      </c>
      <c r="BC449" s="215" t="str">
        <f t="shared" si="271"/>
        <v>DE_116734093_DoT_ES</v>
      </c>
      <c r="BD449" s="65" t="str">
        <f t="shared" si="272"/>
        <v>Getränke Ahlers GmbH</v>
      </c>
      <c r="BE449" s="64" t="str">
        <f>VLOOKUP(C449,aux!$A$1:$B$260,2,FALSE)</f>
        <v>Germany</v>
      </c>
      <c r="BF449" s="64" t="str">
        <f>VLOOKUP(C449,aux!$A$1:$C$260,3,FALSE)</f>
        <v>Deutschland</v>
      </c>
      <c r="BG449" s="66" t="str">
        <f t="shared" si="273"/>
        <v>represented by  Andreas Henze, Geschäftsführer</v>
      </c>
      <c r="BH449" s="66" t="str">
        <f t="shared" si="290"/>
        <v>representado por Andreas Henze, Geschäftsführer</v>
      </c>
      <c r="BI449" s="119">
        <f t="shared" si="297"/>
        <v>1</v>
      </c>
      <c r="BJ449" s="119" t="str">
        <f t="shared" si="299"/>
        <v/>
      </c>
      <c r="BK449" s="119" t="str">
        <f t="shared" si="295"/>
        <v/>
      </c>
      <c r="BL449" s="66" t="str">
        <f t="shared" si="300"/>
        <v/>
      </c>
      <c r="BM449" s="66" t="str">
        <f t="shared" si="296"/>
        <v/>
      </c>
      <c r="BN449" s="66" t="str">
        <f t="shared" si="301"/>
        <v/>
      </c>
      <c r="BO449" s="66" t="str">
        <f t="shared" si="281"/>
        <v/>
      </c>
      <c r="BP449" s="216" t="str">
        <f>VLOOKUP(X449,aux!$G$1:$I$22,3,FALSE)</f>
        <v>cero coma siete dos</v>
      </c>
      <c r="BQ449" s="66" t="str">
        <f t="shared" si="291"/>
        <v>Por</v>
      </c>
      <c r="BR449" s="66" t="str">
        <f>VLOOKUP(C449,aux!$D$1:$E$307,2,FALSE)</f>
        <v>Alemania</v>
      </c>
      <c r="BS449" s="66" t="str">
        <f t="shared" si="292"/>
        <v>Un Mil</v>
      </c>
      <c r="BT449" s="66" t="str">
        <f t="shared" si="293"/>
        <v>Cero</v>
      </c>
      <c r="BU449" s="66" t="str">
        <f t="shared" si="294"/>
        <v>Cero</v>
      </c>
      <c r="BV449" s="137"/>
      <c r="BW449" s="51"/>
      <c r="BX449" s="315"/>
      <c r="BY449" s="148"/>
      <c r="BZ449" s="315"/>
      <c r="CA449" s="1112"/>
      <c r="CB449" s="805">
        <v>43059</v>
      </c>
      <c r="CC449" s="805">
        <v>43067</v>
      </c>
      <c r="CD449" s="434"/>
      <c r="CE449" s="805">
        <v>43067</v>
      </c>
      <c r="CF449" s="434"/>
      <c r="CG449" s="805">
        <v>43084</v>
      </c>
      <c r="CH449" s="497"/>
      <c r="CI449" s="155"/>
      <c r="CJ449" s="54"/>
      <c r="CK449" s="54"/>
      <c r="CL449" s="102" t="str">
        <f t="shared" si="274"/>
        <v>Getränke Ahlers GmbH_ DE_116734093_DOT_DE_2sig</v>
      </c>
      <c r="CM449" s="102" t="str">
        <f t="shared" si="275"/>
        <v>Getränke Ahlers GmbH_DE_116734093_CPA_DE_2sig</v>
      </c>
      <c r="CN449" s="102" t="str">
        <f t="shared" si="276"/>
        <v>Getränke Ahlers GmbH_ DE_116734093_DOT_DE_2sig_stamped</v>
      </c>
      <c r="CO449" s="102" t="str">
        <f t="shared" si="277"/>
        <v>Getränke Ahlers GmbH_DE_116734093_DOT_DE_o</v>
      </c>
      <c r="CP449" s="102" t="str">
        <f t="shared" si="278"/>
        <v>Getränke Ahlers GmbH_DE_116734093_DOT_DE_o_stamped</v>
      </c>
      <c r="CQ449" s="102" t="str">
        <f t="shared" si="279"/>
        <v>Getränke Ahlers GmbH_DE_116734093_powers</v>
      </c>
      <c r="CR449" s="54"/>
      <c r="CS449" s="54"/>
      <c r="CT449" s="54"/>
      <c r="CU449" s="148">
        <f t="shared" si="303"/>
        <v>0</v>
      </c>
      <c r="CV449" s="54"/>
      <c r="CW449" s="54"/>
      <c r="CX449" s="152" t="s">
        <v>2233</v>
      </c>
      <c r="CY449" s="159" t="s">
        <v>2233</v>
      </c>
      <c r="CZ449" s="159" t="s">
        <v>2233</v>
      </c>
      <c r="DA449" s="322" t="s">
        <v>2233</v>
      </c>
      <c r="DB449" s="322" t="s">
        <v>2233</v>
      </c>
      <c r="DC449" s="159" t="s">
        <v>2233</v>
      </c>
      <c r="DD449" s="159" t="s">
        <v>2233</v>
      </c>
      <c r="DE449" s="322" t="s">
        <v>2233</v>
      </c>
      <c r="DF449" s="322" t="s">
        <v>2233</v>
      </c>
      <c r="DG449" s="120" t="s">
        <v>2233</v>
      </c>
      <c r="DH449" s="120" t="s">
        <v>2233</v>
      </c>
      <c r="DI449" s="120" t="s">
        <v>2233</v>
      </c>
      <c r="DJ449" s="322" t="s">
        <v>2233</v>
      </c>
      <c r="DK449" s="322"/>
      <c r="DL449" s="120" t="s">
        <v>2233</v>
      </c>
      <c r="DM449" s="322" t="s">
        <v>2233</v>
      </c>
      <c r="DN449" s="159" t="s">
        <v>2233</v>
      </c>
      <c r="DO449" s="322" t="s">
        <v>2233</v>
      </c>
      <c r="DP449" s="468" t="s">
        <v>2233</v>
      </c>
      <c r="DQ449" s="970"/>
      <c r="DR449" s="504"/>
      <c r="DS449" s="521"/>
      <c r="DT449" s="88"/>
      <c r="DU449" s="168"/>
      <c r="DV449" s="183" t="s">
        <v>3484</v>
      </c>
      <c r="DW449" s="168"/>
      <c r="DX449" s="168"/>
      <c r="DY449" s="168"/>
      <c r="DZ449" s="168"/>
      <c r="EA449" s="359" t="str">
        <f t="shared" si="302"/>
        <v>408</v>
      </c>
      <c r="EB449" s="359">
        <v>408</v>
      </c>
      <c r="EC449" s="88"/>
      <c r="ED449" s="88"/>
      <c r="EE449" s="88" t="e">
        <f>IF(CX448=#REF!,"gleich","ungleich")</f>
        <v>#REF!</v>
      </c>
      <c r="EF449" s="186" t="s">
        <v>3435</v>
      </c>
      <c r="EG449" s="186" t="s">
        <v>3400</v>
      </c>
      <c r="EH449" s="186" t="s">
        <v>5069</v>
      </c>
      <c r="EI449" s="186" t="s">
        <v>3540</v>
      </c>
      <c r="EJ449" s="186" t="s">
        <v>3541</v>
      </c>
      <c r="EK449" s="186">
        <v>0</v>
      </c>
      <c r="EL449" s="186" t="s">
        <v>3542</v>
      </c>
      <c r="EM449" s="173">
        <v>28832</v>
      </c>
      <c r="EN449" s="173">
        <v>0</v>
      </c>
      <c r="EO449" s="173">
        <v>0</v>
      </c>
      <c r="EP449" s="950" t="s">
        <v>3543</v>
      </c>
      <c r="EQ449" s="258" t="s">
        <v>6086</v>
      </c>
      <c r="ER449" s="182" t="s">
        <v>6137</v>
      </c>
      <c r="ES449" s="201"/>
      <c r="ET449" s="108"/>
      <c r="EU449" s="182" t="str">
        <f t="shared" si="280"/>
        <v>Getränke Ahlers GmbH, DE_116734093_sinv.pdf</v>
      </c>
    </row>
    <row r="450" spans="1:172" ht="76.5">
      <c r="A450" s="1010" t="s">
        <v>3402</v>
      </c>
      <c r="B450" s="694" t="s">
        <v>4792</v>
      </c>
      <c r="C450" s="338" t="s">
        <v>898</v>
      </c>
      <c r="D450" s="201" t="s">
        <v>3444</v>
      </c>
      <c r="E450" s="190" t="s">
        <v>3486</v>
      </c>
      <c r="F450" s="258" t="s">
        <v>3701</v>
      </c>
      <c r="G450" s="258"/>
      <c r="H450" s="258"/>
      <c r="I450" s="258"/>
      <c r="J450" s="182"/>
      <c r="K450" s="190" t="s">
        <v>3550</v>
      </c>
      <c r="L450" s="571" t="s">
        <v>3665</v>
      </c>
      <c r="M450" s="201"/>
      <c r="N450" s="849"/>
      <c r="O450" s="182"/>
      <c r="P450" s="518">
        <v>27</v>
      </c>
      <c r="Q450" s="539">
        <v>100</v>
      </c>
      <c r="R450" s="540">
        <v>5000</v>
      </c>
      <c r="S450" s="338"/>
      <c r="T450" s="100"/>
      <c r="U450" s="100"/>
      <c r="V450" s="425">
        <v>0</v>
      </c>
      <c r="W450" s="425">
        <v>0</v>
      </c>
      <c r="X450" s="919">
        <v>0.72</v>
      </c>
      <c r="Y450" s="425">
        <v>2.5</v>
      </c>
      <c r="Z450" s="101"/>
      <c r="AA450" s="101"/>
      <c r="AB450" s="188" t="s">
        <v>4402</v>
      </c>
      <c r="AC450" s="13" t="s">
        <v>898</v>
      </c>
      <c r="AD450" s="811" t="s">
        <v>5691</v>
      </c>
      <c r="AE450" s="723">
        <v>43089</v>
      </c>
      <c r="AG450" s="419"/>
      <c r="AH450" s="927" t="s">
        <v>896</v>
      </c>
      <c r="AI450" s="63" t="s">
        <v>5763</v>
      </c>
      <c r="AJ450" s="63" t="str">
        <f t="shared" si="289"/>
        <v>NO</v>
      </c>
      <c r="AK450" s="64" t="str">
        <f>VLOOKUP(X450,aux!$G$1:$I$22,2,FALSE)</f>
        <v>zero point seven two</v>
      </c>
      <c r="AL450" s="64" t="str">
        <f>VLOOKUP(X450,aux!$G$1:$J$22,4,FALSE)</f>
        <v>null komma sieben zwei</v>
      </c>
      <c r="AM450" s="214">
        <f t="shared" ref="AM450:AM513" si="304">_xlfn.NUMBERVALUE(X450)*100</f>
        <v>72</v>
      </c>
      <c r="AN450" s="214" t="str">
        <f>IF(INT(AM450)=AM450,EnglishNumber(AM450), _xlfn.CONCAT(EnglishNumber(INT(AM450)), " point ", EnglishNumber(ROUND(INT((AM450 - INT(AM450)) * 10),  0)), " ", EnglishNumber(ROUND((AM450 - INT(AM450))*100 - (INT((AM450-INT(AM450))*10)*10), 0))))</f>
        <v>seventy-two</v>
      </c>
      <c r="AO450" s="214" t="str">
        <f>IF(INT(AM450)=AM450,FctZahl_In_Worten(AM450), _xlfn.CONCAT(FctZahl_In_Worten(INT(AM450)), " komma ", FctZahl_In_Worten(ROUND(INT((AM450 - INT(AM450)) * 10),  0)), " ", FctZahl_In_Worten(ROUND((AM450 - INT(AM450))*100 - (INT((AM450-INT(AM450))*10)*10), 0))))</f>
        <v>zweiundsiebzig</v>
      </c>
      <c r="AP450" s="64" t="str">
        <f>EnglishNumber(Q450)</f>
        <v>one hundred</v>
      </c>
      <c r="AQ450" s="64" t="str">
        <f>FctZahl_In_Worten(Q450)</f>
        <v>einhundert</v>
      </c>
      <c r="AR450" s="64" t="str">
        <f>FctZahl_In_Worten(R450)</f>
        <v>fünftausend</v>
      </c>
      <c r="AS450" s="64" t="str">
        <f>EnglishNumber(V450)</f>
        <v>zero</v>
      </c>
      <c r="AT450" s="64" t="str">
        <f>EnglishNumber(W450)</f>
        <v>zero</v>
      </c>
      <c r="AU450" s="64" t="str">
        <f t="shared" ref="AU450:AU474" si="305">IF(AH450="DNI","","For")</f>
        <v>For</v>
      </c>
      <c r="AV450" s="49" t="str">
        <f t="shared" si="298"/>
        <v>Heinz Boecken, Geschäftsführer ihrer Komplementärin Verwaltungsgesellschaft Boecken mbH</v>
      </c>
      <c r="AW450" s="65" t="str">
        <f t="shared" ref="AW450:AW513" si="306">CONCATENATE(B450,"_CPA_EN")</f>
        <v>DE_123046011_CPA_EN</v>
      </c>
      <c r="AX450" s="65" t="str">
        <f t="shared" ref="AX450:AX513" si="307">CONCATENATE(B450,"_DoT_EN")</f>
        <v>DE_123046011_DoT_EN</v>
      </c>
      <c r="AY450" s="65" t="str">
        <f t="shared" ref="AY450:AY513" si="308">CONCATENATE(B450,"_Dis_EN")</f>
        <v>DE_123046011_Dis_EN</v>
      </c>
      <c r="AZ450" s="65" t="str">
        <f t="shared" ref="AZ450:AZ513" si="309">CONCATENATE(B450,"_CPA_DE")</f>
        <v>DE_123046011_CPA_DE</v>
      </c>
      <c r="BA450" s="65" t="str">
        <f t="shared" ref="BA450:BA513" si="310">CONCATENATE(B450,"_DoT_DE")</f>
        <v>DE_123046011_DoT_DE</v>
      </c>
      <c r="BB450" s="65" t="str">
        <f t="shared" ref="BB450:BB513" si="311">CONCATENATE(B450,"_CPA_ES")</f>
        <v>DE_123046011_CPA_ES</v>
      </c>
      <c r="BC450" s="215" t="str">
        <f t="shared" ref="BC450:BC513" si="312">CONCATENATE(B450,"_DoT_ES")</f>
        <v>DE_123046011_DoT_ES</v>
      </c>
      <c r="BD450" s="65" t="str">
        <f t="shared" ref="BD450:BD513" si="313">SUBSTITUTE(A450,".","")</f>
        <v>Getränke Boecken GmbH &amp; Co KG</v>
      </c>
      <c r="BE450" s="64" t="str">
        <f>VLOOKUP(C450,aux!$A$1:$B$260,2,FALSE)</f>
        <v>Germany</v>
      </c>
      <c r="BF450" s="64" t="str">
        <f>VLOOKUP(C450,aux!$A$1:$C$260,3,FALSE)</f>
        <v>Deutschland</v>
      </c>
      <c r="BG450" s="66" t="str">
        <f t="shared" ref="BG450:BG513" si="314">IF(AH450="DNI","",CONCATENATE("represented by  ", AV450))</f>
        <v>represented by  Heinz Boecken, Geschäftsführer ihrer Komplementärin Verwaltungsgesellschaft Boecken mbH</v>
      </c>
      <c r="BH450" s="66" t="str">
        <f t="shared" si="290"/>
        <v>representado por Heinz Boecken, Geschäftsführer ihrer Komplementärin Verwaltungsgesellschaft Boecken mbH</v>
      </c>
      <c r="BI450" s="119">
        <f t="shared" si="297"/>
        <v>1</v>
      </c>
      <c r="BJ450" s="119" t="str">
        <f t="shared" si="299"/>
        <v/>
      </c>
      <c r="BK450" s="119" t="str">
        <f t="shared" si="295"/>
        <v/>
      </c>
      <c r="BL450" s="66" t="str">
        <f t="shared" si="300"/>
        <v/>
      </c>
      <c r="BM450" s="66" t="str">
        <f t="shared" si="296"/>
        <v/>
      </c>
      <c r="BN450" s="66" t="str">
        <f t="shared" si="301"/>
        <v/>
      </c>
      <c r="BO450" s="66" t="str">
        <f t="shared" si="281"/>
        <v/>
      </c>
      <c r="BP450" s="216" t="str">
        <f>VLOOKUP(X450,aux!$G$1:$I$22,3,FALSE)</f>
        <v>cero coma siete dos</v>
      </c>
      <c r="BQ450" s="66" t="str">
        <f t="shared" si="291"/>
        <v>Por</v>
      </c>
      <c r="BR450" s="66" t="str">
        <f>VLOOKUP(C450,aux!$D$1:$E$307,2,FALSE)</f>
        <v>Alemania</v>
      </c>
      <c r="BS450" s="66" t="str">
        <f t="shared" si="292"/>
        <v>Ciento</v>
      </c>
      <c r="BT450" s="66" t="str">
        <f t="shared" si="293"/>
        <v>Cero</v>
      </c>
      <c r="BU450" s="66" t="str">
        <f t="shared" si="294"/>
        <v>Cero</v>
      </c>
      <c r="BV450" s="137"/>
      <c r="BW450" s="51"/>
      <c r="BX450" s="315"/>
      <c r="BY450" s="148"/>
      <c r="BZ450" s="315"/>
      <c r="CA450" s="1112"/>
      <c r="CB450" s="805">
        <v>43059</v>
      </c>
      <c r="CC450" s="805">
        <v>43074</v>
      </c>
      <c r="CD450" s="434"/>
      <c r="CE450" s="353">
        <v>43074</v>
      </c>
      <c r="CF450" s="434"/>
      <c r="CG450" s="805">
        <v>43084</v>
      </c>
      <c r="CH450" s="497"/>
      <c r="CI450" s="155"/>
      <c r="CJ450" s="54"/>
      <c r="CK450" s="54"/>
      <c r="CL450" s="102" t="str">
        <f t="shared" ref="CL450:CL513" si="315">_xlfn.CONCAT(BD450,"_ ",B450,"_DOT_",AC450,"_2sig")</f>
        <v>Getränke Boecken GmbH &amp; Co KG_ DE_123046011_DOT_DE_2sig</v>
      </c>
      <c r="CM450" s="102" t="str">
        <f t="shared" ref="CM450:CM513" si="316">_xlfn.CONCAT(BD450,"_",B450,"_CPA_",AC450,"_2sig")</f>
        <v>Getränke Boecken GmbH &amp; Co KG_DE_123046011_CPA_DE_2sig</v>
      </c>
      <c r="CN450" s="102" t="str">
        <f t="shared" ref="CN450:CN513" si="317">_xlfn.CONCAT(CL450,"_stamped")</f>
        <v>Getränke Boecken GmbH &amp; Co KG_ DE_123046011_DOT_DE_2sig_stamped</v>
      </c>
      <c r="CO450" s="102" t="str">
        <f t="shared" ref="CO450:CO513" si="318">_xlfn.CONCAT(BD450,"_",B450,"_DOT_",AC450,"_o")</f>
        <v>Getränke Boecken GmbH &amp; Co KG_DE_123046011_DOT_DE_o</v>
      </c>
      <c r="CP450" s="102" t="str">
        <f t="shared" ref="CP450:CP513" si="319">_xlfn.CONCAT(CO450,"_stamped")</f>
        <v>Getränke Boecken GmbH &amp; Co KG_DE_123046011_DOT_DE_o_stamped</v>
      </c>
      <c r="CQ450" s="102" t="str">
        <f t="shared" ref="CQ450:CQ513" si="320">_xlfn.CONCAT(TRIM(BD450),"_",TRIM(B450),"_powers")</f>
        <v>Getränke Boecken GmbH &amp; Co KG_DE_123046011_powers</v>
      </c>
      <c r="CR450" s="54"/>
      <c r="CS450" s="54"/>
      <c r="CT450" s="54"/>
      <c r="CU450" s="148">
        <f t="shared" si="303"/>
        <v>0</v>
      </c>
      <c r="CV450" s="54"/>
      <c r="CW450" s="54"/>
      <c r="CX450" s="152" t="s">
        <v>2233</v>
      </c>
      <c r="CY450" s="159" t="s">
        <v>2233</v>
      </c>
      <c r="CZ450" s="159" t="s">
        <v>2233</v>
      </c>
      <c r="DA450" s="322" t="s">
        <v>2233</v>
      </c>
      <c r="DB450" s="322" t="s">
        <v>2233</v>
      </c>
      <c r="DC450" s="159" t="s">
        <v>2233</v>
      </c>
      <c r="DD450" s="159" t="s">
        <v>2233</v>
      </c>
      <c r="DE450" s="322" t="s">
        <v>2233</v>
      </c>
      <c r="DF450" s="322" t="s">
        <v>2233</v>
      </c>
      <c r="DG450" s="120" t="s">
        <v>2233</v>
      </c>
      <c r="DH450" s="120" t="s">
        <v>2233</v>
      </c>
      <c r="DI450" s="120" t="s">
        <v>2233</v>
      </c>
      <c r="DJ450" s="322" t="s">
        <v>2233</v>
      </c>
      <c r="DK450" s="322"/>
      <c r="DL450" s="120" t="s">
        <v>2233</v>
      </c>
      <c r="DM450" s="322" t="s">
        <v>2233</v>
      </c>
      <c r="DN450" s="159" t="s">
        <v>2233</v>
      </c>
      <c r="DO450" s="322" t="s">
        <v>2233</v>
      </c>
      <c r="DP450" s="468" t="s">
        <v>2233</v>
      </c>
      <c r="DQ450" s="970"/>
      <c r="DR450" s="504"/>
      <c r="DS450" s="521"/>
      <c r="DT450" s="88"/>
      <c r="DU450" s="168"/>
      <c r="DV450" s="168"/>
      <c r="DW450" s="168"/>
      <c r="DX450" s="168"/>
      <c r="DY450" s="168"/>
      <c r="DZ450" s="168"/>
      <c r="EA450" s="359" t="str">
        <f t="shared" si="302"/>
        <v>409</v>
      </c>
      <c r="EB450" s="359">
        <v>409</v>
      </c>
      <c r="EC450" s="88"/>
      <c r="ED450" s="88"/>
      <c r="EE450" s="88" t="e">
        <f>IF(CX449=#REF!,"gleich","ungleich")</f>
        <v>#REF!</v>
      </c>
      <c r="EF450" s="186" t="s">
        <v>3435</v>
      </c>
      <c r="EG450" s="186" t="s">
        <v>3402</v>
      </c>
      <c r="EH450" s="186" t="s">
        <v>5070</v>
      </c>
      <c r="EI450" s="186" t="s">
        <v>3548</v>
      </c>
      <c r="EJ450" s="186" t="s">
        <v>3549</v>
      </c>
      <c r="EK450" s="186">
        <v>0</v>
      </c>
      <c r="EL450" s="186" t="s">
        <v>3531</v>
      </c>
      <c r="EM450" s="173">
        <v>51105</v>
      </c>
      <c r="EN450" s="173">
        <v>0</v>
      </c>
      <c r="EO450" s="173">
        <v>0</v>
      </c>
      <c r="EP450" s="950" t="s">
        <v>3550</v>
      </c>
      <c r="EQ450" s="258" t="s">
        <v>6095</v>
      </c>
      <c r="ER450" s="258" t="s">
        <v>6114</v>
      </c>
      <c r="ES450" s="201"/>
      <c r="ET450" s="108"/>
      <c r="EU450" s="182" t="str">
        <f t="shared" ref="EU450:EU513" si="321">CONCATENATE(TRIM(A450),", ",TRIM(B450),"_sinv.pdf")</f>
        <v>Getränke Boecken GmbH &amp; Co. KG, DE_123046011_sinv.pdf</v>
      </c>
    </row>
    <row r="451" spans="1:172" ht="89.25">
      <c r="A451" s="1008" t="s">
        <v>5370</v>
      </c>
      <c r="B451" s="438" t="s">
        <v>5380</v>
      </c>
      <c r="C451" s="338" t="s">
        <v>898</v>
      </c>
      <c r="D451" s="202" t="s">
        <v>5376</v>
      </c>
      <c r="E451" s="630" t="s">
        <v>5375</v>
      </c>
      <c r="F451" s="443" t="s">
        <v>899</v>
      </c>
      <c r="G451" s="182"/>
      <c r="H451" s="182"/>
      <c r="I451" s="443" t="s">
        <v>4973</v>
      </c>
      <c r="J451" s="182"/>
      <c r="K451" s="182"/>
      <c r="L451" s="573" t="s">
        <v>3656</v>
      </c>
      <c r="N451" s="849"/>
      <c r="O451" s="182"/>
      <c r="P451" s="519">
        <v>0</v>
      </c>
      <c r="Q451" s="539">
        <v>10</v>
      </c>
      <c r="R451" s="540">
        <v>0</v>
      </c>
      <c r="S451" s="338"/>
      <c r="T451" s="54"/>
      <c r="U451" s="54"/>
      <c r="V451" s="338">
        <v>0</v>
      </c>
      <c r="W451" s="338">
        <v>0</v>
      </c>
      <c r="X451" s="919">
        <v>0.72</v>
      </c>
      <c r="Y451" s="338">
        <v>0</v>
      </c>
      <c r="Z451" s="54"/>
      <c r="AA451" s="54"/>
      <c r="AB451" s="188" t="s">
        <v>5381</v>
      </c>
      <c r="AC451" s="13" t="s">
        <v>898</v>
      </c>
      <c r="AD451" s="811" t="s">
        <v>5691</v>
      </c>
      <c r="AE451" s="723">
        <v>43089</v>
      </c>
      <c r="AF451" s="182" t="s">
        <v>5378</v>
      </c>
      <c r="AG451" s="419"/>
      <c r="AH451" s="927" t="s">
        <v>896</v>
      </c>
      <c r="AI451" s="63" t="s">
        <v>5764</v>
      </c>
      <c r="AJ451" s="63" t="str">
        <f t="shared" si="289"/>
        <v>NO</v>
      </c>
      <c r="AK451" s="64" t="str">
        <f>VLOOKUP(X451,aux!$G$1:$I$22,2,FALSE)</f>
        <v>zero point seven two</v>
      </c>
      <c r="AL451" s="64" t="str">
        <f>VLOOKUP(X451,aux!$G$1:$J$22,4,FALSE)</f>
        <v>null komma sieben zwei</v>
      </c>
      <c r="AM451" s="214">
        <f t="shared" si="304"/>
        <v>72</v>
      </c>
      <c r="AN451" s="214" t="str">
        <f>IF(INT(AM451)=AM451,EnglishNumber(AM451), _xlfn.CONCAT(EnglishNumber(INT(AM451)), " point ", EnglishNumber(ROUND(INT((AM451 - INT(AM451)) * 10),  0)), " ", EnglishNumber(ROUND((AM451 - INT(AM451))*100 - (INT((AM451-INT(AM451))*10)*10), 0))))</f>
        <v>seventy-two</v>
      </c>
      <c r="AO451" s="214" t="str">
        <f>IF(INT(AM451)=AM451,FctZahl_In_Worten(AM451), _xlfn.CONCAT(FctZahl_In_Worten(INT(AM451)), " komma ", FctZahl_In_Worten(ROUND(INT((AM451 - INT(AM451)) * 10),  0)), " ", FctZahl_In_Worten(ROUND((AM451 - INT(AM451))*100 - (INT((AM451-INT(AM451))*10)*10), 0))))</f>
        <v>zweiundsiebzig</v>
      </c>
      <c r="AP451" s="64" t="str">
        <f>EnglishNumber(Q451)</f>
        <v>ten</v>
      </c>
      <c r="AQ451" s="64" t="str">
        <f>FctZahl_In_Worten(Q451)</f>
        <v>zehn</v>
      </c>
      <c r="AR451" s="64" t="str">
        <f>FctZahl_In_Worten(R451)</f>
        <v>null</v>
      </c>
      <c r="AS451" s="64" t="str">
        <f>EnglishNumber(V451)</f>
        <v>zero</v>
      </c>
      <c r="AT451" s="64" t="str">
        <f>EnglishNumber(W451)</f>
        <v>zero</v>
      </c>
      <c r="AU451" s="64" t="str">
        <f t="shared" si="305"/>
        <v>For</v>
      </c>
      <c r="AV451" s="49" t="str">
        <f t="shared" si="298"/>
        <v>Bruno Bispinghoff, Geschäftsführer</v>
      </c>
      <c r="AW451" s="65" t="str">
        <f t="shared" si="306"/>
        <v>DE_125867342organ_CPA_EN</v>
      </c>
      <c r="AX451" s="65" t="str">
        <f t="shared" si="307"/>
        <v>DE_125867342organ_DoT_EN</v>
      </c>
      <c r="AY451" s="65" t="str">
        <f t="shared" si="308"/>
        <v>DE_125867342organ_Dis_EN</v>
      </c>
      <c r="AZ451" s="65" t="str">
        <f t="shared" si="309"/>
        <v>DE_125867342organ_CPA_DE</v>
      </c>
      <c r="BA451" s="65" t="str">
        <f t="shared" si="310"/>
        <v>DE_125867342organ_DoT_DE</v>
      </c>
      <c r="BB451" s="65" t="str">
        <f t="shared" si="311"/>
        <v>DE_125867342organ_CPA_ES</v>
      </c>
      <c r="BC451" s="215" t="str">
        <f t="shared" si="312"/>
        <v>DE_125867342organ_DoT_ES</v>
      </c>
      <c r="BD451" s="65" t="str">
        <f t="shared" si="313"/>
        <v>Getränke Bruno Bispinghoff eK</v>
      </c>
      <c r="BE451" s="64" t="str">
        <f>VLOOKUP(C451,aux!$A$1:$B$260,2,FALSE)</f>
        <v>Germany</v>
      </c>
      <c r="BF451" s="64" t="str">
        <f>VLOOKUP(C451,aux!$A$1:$C$260,3,FALSE)</f>
        <v>Deutschland</v>
      </c>
      <c r="BG451" s="66" t="str">
        <f t="shared" si="314"/>
        <v>represented by  Bruno Bispinghoff, Geschäftsführer</v>
      </c>
      <c r="BH451" s="66" t="str">
        <f t="shared" si="290"/>
        <v>representado por Bruno Bispinghoff, Geschäftsführer</v>
      </c>
      <c r="BI451" s="119">
        <f t="shared" si="297"/>
        <v>1</v>
      </c>
      <c r="BJ451" s="119" t="str">
        <f t="shared" si="299"/>
        <v/>
      </c>
      <c r="BK451" s="119" t="str">
        <f t="shared" si="295"/>
        <v>and its</v>
      </c>
      <c r="BL451" s="66" t="str">
        <f t="shared" si="300"/>
        <v/>
      </c>
      <c r="BM451" s="66" t="str">
        <f t="shared" si="296"/>
        <v>und</v>
      </c>
      <c r="BN451" s="66" t="str">
        <f t="shared" si="301"/>
        <v/>
      </c>
      <c r="BO451" s="66" t="str">
        <f t="shared" ref="BO451:BO514" si="322">IF(I451="","","y su")</f>
        <v>y su</v>
      </c>
      <c r="BP451" s="216" t="str">
        <f>VLOOKUP(X451,aux!$G$1:$I$22,3,FALSE)</f>
        <v>cero coma siete dos</v>
      </c>
      <c r="BQ451" s="66" t="str">
        <f t="shared" si="291"/>
        <v>Por</v>
      </c>
      <c r="BR451" s="66" t="str">
        <f>VLOOKUP(C451,aux!$D$1:$E$307,2,FALSE)</f>
        <v>Alemania</v>
      </c>
      <c r="BS451" s="66" t="str">
        <f t="shared" si="292"/>
        <v>Diez</v>
      </c>
      <c r="BT451" s="66" t="str">
        <f t="shared" si="293"/>
        <v>Cero</v>
      </c>
      <c r="BU451" s="66" t="str">
        <f t="shared" si="294"/>
        <v>Cero</v>
      </c>
      <c r="BV451" s="137"/>
      <c r="BW451" s="51"/>
      <c r="BX451" s="315"/>
      <c r="BY451" s="148"/>
      <c r="BZ451" s="315"/>
      <c r="CA451" s="1112" t="s">
        <v>2233</v>
      </c>
      <c r="CB451" s="805">
        <v>43074</v>
      </c>
      <c r="CC451" s="805">
        <v>43076</v>
      </c>
      <c r="CD451" s="806"/>
      <c r="CE451" s="805">
        <v>43076</v>
      </c>
      <c r="CF451" s="806"/>
      <c r="CG451" s="805">
        <v>43083</v>
      </c>
      <c r="CH451" s="497"/>
      <c r="CI451" s="155"/>
      <c r="CJ451" s="54"/>
      <c r="CK451" s="54"/>
      <c r="CL451" s="102" t="str">
        <f t="shared" si="315"/>
        <v>Getränke Bruno Bispinghoff eK_ DE_125867342organ_DOT_DE_2sig</v>
      </c>
      <c r="CM451" s="102" t="str">
        <f t="shared" si="316"/>
        <v>Getränke Bruno Bispinghoff eK_DE_125867342organ_CPA_DE_2sig</v>
      </c>
      <c r="CN451" s="102" t="str">
        <f t="shared" si="317"/>
        <v>Getränke Bruno Bispinghoff eK_ DE_125867342organ_DOT_DE_2sig_stamped</v>
      </c>
      <c r="CO451" s="102" t="str">
        <f t="shared" si="318"/>
        <v>Getränke Bruno Bispinghoff eK_DE_125867342organ_DOT_DE_o</v>
      </c>
      <c r="CP451" s="102" t="str">
        <f t="shared" si="319"/>
        <v>Getränke Bruno Bispinghoff eK_DE_125867342organ_DOT_DE_o_stamped</v>
      </c>
      <c r="CQ451" s="102" t="str">
        <f t="shared" si="320"/>
        <v>Getränke Bruno Bispinghoff eK_DE_125867342organ_powers</v>
      </c>
      <c r="CR451" s="54"/>
      <c r="CS451" s="54"/>
      <c r="CT451" s="54"/>
      <c r="CU451" s="148">
        <f t="shared" si="303"/>
        <v>0</v>
      </c>
      <c r="CV451" s="54"/>
      <c r="CW451" s="54"/>
      <c r="CX451" s="124"/>
      <c r="CY451" s="160"/>
      <c r="CZ451" s="160"/>
      <c r="DA451" s="321"/>
      <c r="DB451" s="321"/>
      <c r="DC451" s="160"/>
      <c r="DD451" s="160"/>
      <c r="DE451" s="321"/>
      <c r="DF451" s="321"/>
      <c r="DG451" s="54"/>
      <c r="DH451" s="54"/>
      <c r="DI451" s="54"/>
      <c r="DJ451" s="321"/>
      <c r="DK451" s="321"/>
      <c r="DL451" s="54"/>
      <c r="DM451" s="321"/>
      <c r="DN451" s="160"/>
      <c r="DO451" s="321"/>
      <c r="DP451" s="963"/>
      <c r="DQ451" s="902"/>
      <c r="DR451" s="503"/>
      <c r="DS451" s="521"/>
      <c r="DT451" s="88"/>
      <c r="DU451" s="168"/>
      <c r="DV451" s="168"/>
      <c r="DW451" s="168"/>
      <c r="DX451" s="168"/>
      <c r="DY451" s="168"/>
      <c r="DZ451" s="168"/>
      <c r="EA451" s="359" t="str">
        <f t="shared" si="302"/>
        <v>410</v>
      </c>
      <c r="EB451" s="359">
        <v>410</v>
      </c>
      <c r="EC451" s="88"/>
      <c r="ED451" s="88"/>
      <c r="EE451" s="88"/>
      <c r="EF451" s="186"/>
      <c r="EG451" s="186" t="e">
        <v>#N/A</v>
      </c>
      <c r="EH451" s="186" t="e">
        <v>#N/A</v>
      </c>
      <c r="EI451" s="186" t="e">
        <v>#N/A</v>
      </c>
      <c r="EJ451" s="186" t="e">
        <v>#N/A</v>
      </c>
      <c r="EK451" s="186" t="e">
        <v>#N/A</v>
      </c>
      <c r="EL451" s="186" t="e">
        <v>#N/A</v>
      </c>
      <c r="EM451" s="173" t="e">
        <v>#N/A</v>
      </c>
      <c r="EN451" s="173" t="e">
        <v>#N/A</v>
      </c>
      <c r="EO451" s="173" t="e">
        <v>#N/A</v>
      </c>
      <c r="EP451" s="950" t="e">
        <v>#N/A</v>
      </c>
      <c r="EQ451" s="390" t="s">
        <v>6160</v>
      </c>
      <c r="ER451" s="390" t="s">
        <v>6160</v>
      </c>
      <c r="ES451" s="390"/>
      <c r="ET451" s="108"/>
      <c r="EU451" s="182" t="str">
        <f t="shared" si="321"/>
        <v>Getränke Bruno Bispinghoff e.K., DE_125867342organ_sinv.pdf</v>
      </c>
      <c r="EV451" s="255"/>
      <c r="EW451" s="255"/>
      <c r="EX451" s="255"/>
      <c r="EY451" s="255"/>
      <c r="EZ451" s="255"/>
      <c r="FA451" s="255"/>
      <c r="FB451" s="255"/>
      <c r="FC451" s="255"/>
      <c r="FD451" s="255"/>
      <c r="FE451" s="255"/>
      <c r="FF451" s="255"/>
      <c r="FG451" s="255"/>
      <c r="FH451" s="255"/>
      <c r="FI451" s="255"/>
      <c r="FJ451" s="255"/>
      <c r="FK451" s="255"/>
      <c r="FL451" s="255"/>
      <c r="FM451" s="255"/>
      <c r="FN451" s="255"/>
      <c r="FO451" s="255"/>
      <c r="FP451" s="255"/>
    </row>
    <row r="452" spans="1:172" ht="89.25">
      <c r="A452" s="1008" t="s">
        <v>5369</v>
      </c>
      <c r="B452" s="438" t="s">
        <v>5372</v>
      </c>
      <c r="C452" s="338" t="s">
        <v>898</v>
      </c>
      <c r="D452" s="202" t="s">
        <v>5374</v>
      </c>
      <c r="E452" s="630" t="s">
        <v>5375</v>
      </c>
      <c r="F452" s="443" t="s">
        <v>899</v>
      </c>
      <c r="G452" s="182"/>
      <c r="H452" s="182"/>
      <c r="I452" s="443" t="s">
        <v>4973</v>
      </c>
      <c r="J452" s="182"/>
      <c r="K452" s="182"/>
      <c r="L452" s="573" t="s">
        <v>3656</v>
      </c>
      <c r="N452" s="849"/>
      <c r="O452" s="182"/>
      <c r="P452" s="519">
        <v>0</v>
      </c>
      <c r="Q452" s="539">
        <v>10</v>
      </c>
      <c r="R452" s="540">
        <v>0</v>
      </c>
      <c r="S452" s="338"/>
      <c r="T452" s="54"/>
      <c r="U452" s="54"/>
      <c r="V452" s="338">
        <v>0</v>
      </c>
      <c r="W452" s="338">
        <v>0</v>
      </c>
      <c r="X452" s="919">
        <v>0.72</v>
      </c>
      <c r="Y452" s="338">
        <v>0</v>
      </c>
      <c r="Z452" s="54"/>
      <c r="AA452" s="54"/>
      <c r="AB452" s="188" t="s">
        <v>5381</v>
      </c>
      <c r="AC452" s="13" t="s">
        <v>898</v>
      </c>
      <c r="AD452" s="811" t="s">
        <v>5691</v>
      </c>
      <c r="AE452" s="723">
        <v>43089</v>
      </c>
      <c r="AG452" s="419"/>
      <c r="AH452" s="927" t="s">
        <v>896</v>
      </c>
      <c r="AI452" s="63" t="s">
        <v>5764</v>
      </c>
      <c r="AJ452" s="63" t="str">
        <f t="shared" si="289"/>
        <v>NO</v>
      </c>
      <c r="AK452" s="64" t="str">
        <f>VLOOKUP(X452,aux!$G$1:$I$22,2,FALSE)</f>
        <v>zero point seven two</v>
      </c>
      <c r="AL452" s="64" t="str">
        <f>VLOOKUP(X452,aux!$G$1:$J$22,4,FALSE)</f>
        <v>null komma sieben zwei</v>
      </c>
      <c r="AM452" s="214">
        <f t="shared" si="304"/>
        <v>72</v>
      </c>
      <c r="AN452" s="214" t="str">
        <f>IF(INT(AM452)=AM452,EnglishNumber(AM452), _xlfn.CONCAT(EnglishNumber(INT(AM452)), " point ", EnglishNumber(ROUND(INT((AM452 - INT(AM452)) * 10),  0)), " ", EnglishNumber(ROUND((AM452 - INT(AM452))*100 - (INT((AM452-INT(AM452))*10)*10), 0))))</f>
        <v>seventy-two</v>
      </c>
      <c r="AO452" s="214" t="str">
        <f>IF(INT(AM452)=AM452,FctZahl_In_Worten(AM452), _xlfn.CONCAT(FctZahl_In_Worten(INT(AM452)), " komma ", FctZahl_In_Worten(ROUND(INT((AM452 - INT(AM452)) * 10),  0)), " ", FctZahl_In_Worten(ROUND((AM452 - INT(AM452))*100 - (INT((AM452-INT(AM452))*10)*10), 0))))</f>
        <v>zweiundsiebzig</v>
      </c>
      <c r="AP452" s="64" t="str">
        <f>EnglishNumber(Q452)</f>
        <v>ten</v>
      </c>
      <c r="AQ452" s="64" t="str">
        <f>FctZahl_In_Worten(Q452)</f>
        <v>zehn</v>
      </c>
      <c r="AR452" s="64" t="str">
        <f>FctZahl_In_Worten(R452)</f>
        <v>null</v>
      </c>
      <c r="AS452" s="64" t="str">
        <f>EnglishNumber(V452)</f>
        <v>zero</v>
      </c>
      <c r="AT452" s="64" t="str">
        <f>EnglishNumber(W452)</f>
        <v>zero</v>
      </c>
      <c r="AU452" s="64" t="str">
        <f t="shared" si="305"/>
        <v>For</v>
      </c>
      <c r="AV452" s="49" t="str">
        <f t="shared" si="298"/>
        <v>Bruno Bispinghoff, Geschäftsführer</v>
      </c>
      <c r="AW452" s="65" t="str">
        <f t="shared" si="306"/>
        <v>DE_125867342_CPA_EN</v>
      </c>
      <c r="AX452" s="65" t="str">
        <f t="shared" si="307"/>
        <v>DE_125867342_DoT_EN</v>
      </c>
      <c r="AY452" s="65" t="str">
        <f t="shared" si="308"/>
        <v>DE_125867342_Dis_EN</v>
      </c>
      <c r="AZ452" s="65" t="str">
        <f t="shared" si="309"/>
        <v>DE_125867342_CPA_DE</v>
      </c>
      <c r="BA452" s="65" t="str">
        <f t="shared" si="310"/>
        <v>DE_125867342_DoT_DE</v>
      </c>
      <c r="BB452" s="65" t="str">
        <f t="shared" si="311"/>
        <v>DE_125867342_CPA_ES</v>
      </c>
      <c r="BC452" s="215" t="str">
        <f t="shared" si="312"/>
        <v>DE_125867342_DoT_ES</v>
      </c>
      <c r="BD452" s="65" t="str">
        <f t="shared" si="313"/>
        <v>Getränke Bruno Bispinghoff GmbH</v>
      </c>
      <c r="BE452" s="64" t="str">
        <f>VLOOKUP(C452,aux!$A$1:$B$260,2,FALSE)</f>
        <v>Germany</v>
      </c>
      <c r="BF452" s="64" t="str">
        <f>VLOOKUP(C452,aux!$A$1:$C$260,3,FALSE)</f>
        <v>Deutschland</v>
      </c>
      <c r="BG452" s="66" t="str">
        <f t="shared" si="314"/>
        <v>represented by  Bruno Bispinghoff, Geschäftsführer</v>
      </c>
      <c r="BH452" s="66" t="str">
        <f t="shared" si="290"/>
        <v>representado por Bruno Bispinghoff, Geschäftsführer</v>
      </c>
      <c r="BI452" s="119">
        <f t="shared" si="297"/>
        <v>1</v>
      </c>
      <c r="BJ452" s="119" t="str">
        <f t="shared" si="299"/>
        <v/>
      </c>
      <c r="BK452" s="119" t="str">
        <f t="shared" ref="BK452:BK461" si="323">IF(I452="","","and its")</f>
        <v>and its</v>
      </c>
      <c r="BL452" s="66" t="str">
        <f t="shared" si="300"/>
        <v/>
      </c>
      <c r="BM452" s="66" t="str">
        <f t="shared" ref="BM452:BM461" si="324">IF(I452="","","und")</f>
        <v>und</v>
      </c>
      <c r="BN452" s="66" t="str">
        <f t="shared" si="301"/>
        <v/>
      </c>
      <c r="BO452" s="66" t="str">
        <f t="shared" si="322"/>
        <v>y su</v>
      </c>
      <c r="BP452" s="216" t="str">
        <f>VLOOKUP(X452,aux!$G$1:$I$22,3,FALSE)</f>
        <v>cero coma siete dos</v>
      </c>
      <c r="BQ452" s="66" t="str">
        <f t="shared" si="291"/>
        <v>Por</v>
      </c>
      <c r="BR452" s="66" t="str">
        <f>VLOOKUP(C452,aux!$D$1:$E$307,2,FALSE)</f>
        <v>Alemania</v>
      </c>
      <c r="BS452" s="66" t="str">
        <f t="shared" si="292"/>
        <v>Diez</v>
      </c>
      <c r="BT452" s="66" t="str">
        <f t="shared" si="293"/>
        <v>Cero</v>
      </c>
      <c r="BU452" s="66" t="str">
        <f t="shared" si="294"/>
        <v>Cero</v>
      </c>
      <c r="BV452" s="137"/>
      <c r="BW452" s="51"/>
      <c r="BX452" s="315"/>
      <c r="BY452" s="148"/>
      <c r="BZ452" s="315"/>
      <c r="CA452" s="1112" t="s">
        <v>2233</v>
      </c>
      <c r="CB452" s="805">
        <v>43074</v>
      </c>
      <c r="CC452" s="805">
        <v>43076</v>
      </c>
      <c r="CD452" s="434"/>
      <c r="CE452" s="805">
        <v>43076</v>
      </c>
      <c r="CF452" s="434"/>
      <c r="CG452" s="805">
        <v>43083</v>
      </c>
      <c r="CH452" s="497"/>
      <c r="CI452" s="155"/>
      <c r="CJ452" s="54"/>
      <c r="CK452" s="54"/>
      <c r="CL452" s="102" t="str">
        <f t="shared" si="315"/>
        <v>Getränke Bruno Bispinghoff GmbH_ DE_125867342_DOT_DE_2sig</v>
      </c>
      <c r="CM452" s="102" t="str">
        <f t="shared" si="316"/>
        <v>Getränke Bruno Bispinghoff GmbH_DE_125867342_CPA_DE_2sig</v>
      </c>
      <c r="CN452" s="102" t="str">
        <f t="shared" si="317"/>
        <v>Getränke Bruno Bispinghoff GmbH_ DE_125867342_DOT_DE_2sig_stamped</v>
      </c>
      <c r="CO452" s="102" t="str">
        <f t="shared" si="318"/>
        <v>Getränke Bruno Bispinghoff GmbH_DE_125867342_DOT_DE_o</v>
      </c>
      <c r="CP452" s="102" t="str">
        <f t="shared" si="319"/>
        <v>Getränke Bruno Bispinghoff GmbH_DE_125867342_DOT_DE_o_stamped</v>
      </c>
      <c r="CQ452" s="102" t="str">
        <f t="shared" si="320"/>
        <v>Getränke Bruno Bispinghoff GmbH_DE_125867342_powers</v>
      </c>
      <c r="CR452" s="54"/>
      <c r="CS452" s="54"/>
      <c r="CT452" s="54"/>
      <c r="CU452" s="148">
        <f t="shared" si="303"/>
        <v>0</v>
      </c>
      <c r="CV452" s="54"/>
      <c r="CW452" s="54"/>
      <c r="CX452" s="124"/>
      <c r="CY452" s="160"/>
      <c r="CZ452" s="160"/>
      <c r="DA452" s="321"/>
      <c r="DB452" s="321"/>
      <c r="DC452" s="160"/>
      <c r="DD452" s="160"/>
      <c r="DE452" s="321"/>
      <c r="DF452" s="321"/>
      <c r="DG452" s="54"/>
      <c r="DH452" s="54"/>
      <c r="DI452" s="54"/>
      <c r="DJ452" s="321"/>
      <c r="DK452" s="321"/>
      <c r="DL452" s="54"/>
      <c r="DM452" s="321"/>
      <c r="DN452" s="160"/>
      <c r="DO452" s="321"/>
      <c r="DP452" s="963"/>
      <c r="DQ452" s="902"/>
      <c r="DR452" s="503"/>
      <c r="DS452" s="521"/>
      <c r="DT452" s="88"/>
      <c r="DU452" s="168"/>
      <c r="DV452" s="168"/>
      <c r="DW452" s="168"/>
      <c r="DX452" s="168"/>
      <c r="DY452" s="168"/>
      <c r="DZ452" s="168"/>
      <c r="EA452" s="359" t="str">
        <f t="shared" si="302"/>
        <v>411</v>
      </c>
      <c r="EB452" s="359">
        <v>411</v>
      </c>
      <c r="EC452" s="88"/>
      <c r="ED452" s="88"/>
      <c r="EE452" s="88"/>
      <c r="EF452" s="186"/>
      <c r="EG452" s="186" t="e">
        <v>#N/A</v>
      </c>
      <c r="EH452" s="186" t="e">
        <v>#N/A</v>
      </c>
      <c r="EI452" s="186" t="e">
        <v>#N/A</v>
      </c>
      <c r="EJ452" s="186" t="e">
        <v>#N/A</v>
      </c>
      <c r="EK452" s="186" t="e">
        <v>#N/A</v>
      </c>
      <c r="EL452" s="186" t="e">
        <v>#N/A</v>
      </c>
      <c r="EM452" s="173" t="e">
        <v>#N/A</v>
      </c>
      <c r="EN452" s="173" t="e">
        <v>#N/A</v>
      </c>
      <c r="EO452" s="173" t="e">
        <v>#N/A</v>
      </c>
      <c r="EP452" s="950" t="e">
        <v>#N/A</v>
      </c>
      <c r="EQ452" s="390" t="s">
        <v>6086</v>
      </c>
      <c r="ER452" s="182" t="s">
        <v>6137</v>
      </c>
      <c r="ES452" s="390"/>
      <c r="ET452" s="108"/>
      <c r="EU452" s="182" t="str">
        <f t="shared" si="321"/>
        <v>Getränke Bruno Bispinghoff GmbH, DE_125867342_sinv.pdf</v>
      </c>
    </row>
    <row r="453" spans="1:172" ht="114.75">
      <c r="A453" s="1010" t="s">
        <v>6223</v>
      </c>
      <c r="B453" s="694" t="s">
        <v>4796</v>
      </c>
      <c r="C453" s="338" t="s">
        <v>898</v>
      </c>
      <c r="D453" s="201" t="s">
        <v>3448</v>
      </c>
      <c r="E453" s="190" t="s">
        <v>3490</v>
      </c>
      <c r="F453" s="258" t="s">
        <v>5942</v>
      </c>
      <c r="G453" s="258"/>
      <c r="H453" s="258"/>
      <c r="I453" s="258"/>
      <c r="J453" s="182"/>
      <c r="K453" s="190" t="s">
        <v>3564</v>
      </c>
      <c r="L453" s="571" t="s">
        <v>3669</v>
      </c>
      <c r="M453" s="181" t="s">
        <v>3670</v>
      </c>
      <c r="N453" s="849"/>
      <c r="O453" s="182"/>
      <c r="P453" s="518">
        <v>6</v>
      </c>
      <c r="Q453" s="539">
        <v>100</v>
      </c>
      <c r="R453" s="540">
        <v>1200</v>
      </c>
      <c r="S453" s="338"/>
      <c r="T453" s="100"/>
      <c r="U453" s="100"/>
      <c r="V453" s="425">
        <v>0</v>
      </c>
      <c r="W453" s="425">
        <v>0</v>
      </c>
      <c r="X453" s="919">
        <v>0.72</v>
      </c>
      <c r="Y453" s="425">
        <v>2.5</v>
      </c>
      <c r="Z453" s="101"/>
      <c r="AA453" s="101"/>
      <c r="AB453" s="188" t="s">
        <v>4402</v>
      </c>
      <c r="AC453" s="13" t="s">
        <v>898</v>
      </c>
      <c r="AD453" s="811" t="s">
        <v>5691</v>
      </c>
      <c r="AE453" s="723">
        <v>43089</v>
      </c>
      <c r="AF453" s="298" t="s">
        <v>6224</v>
      </c>
      <c r="AG453" s="734"/>
      <c r="AH453" s="927" t="s">
        <v>896</v>
      </c>
      <c r="AI453" s="63" t="s">
        <v>5763</v>
      </c>
      <c r="AJ453" s="63" t="str">
        <f t="shared" si="289"/>
        <v>NO</v>
      </c>
      <c r="AK453" s="64" t="str">
        <f>VLOOKUP(X453,aux!$G$1:$I$22,2,FALSE)</f>
        <v>zero point seven two</v>
      </c>
      <c r="AL453" s="64" t="str">
        <f>VLOOKUP(X453,aux!$G$1:$J$22,4,FALSE)</f>
        <v>null komma sieben zwei</v>
      </c>
      <c r="AM453" s="214">
        <f t="shared" si="304"/>
        <v>72</v>
      </c>
      <c r="AN453" s="214" t="str">
        <f>IF(INT(AM453)=AM453,EnglishNumber(AM453), _xlfn.CONCAT(EnglishNumber(INT(AM453)), " point ", EnglishNumber(ROUND(INT((AM453 - INT(AM453)) * 10),  0)), " ", EnglishNumber(ROUND((AM453 - INT(AM453))*100 - (INT((AM453-INT(AM453))*10)*10), 0))))</f>
        <v>seventy-two</v>
      </c>
      <c r="AO453" s="214" t="str">
        <f>IF(INT(AM453)=AM453,FctZahl_In_Worten(AM453), _xlfn.CONCAT(FctZahl_In_Worten(INT(AM453)), " komma ", FctZahl_In_Worten(ROUND(INT((AM453 - INT(AM453)) * 10),  0)), " ", FctZahl_In_Worten(ROUND((AM453 - INT(AM453))*100 - (INT((AM453-INT(AM453))*10)*10), 0))))</f>
        <v>zweiundsiebzig</v>
      </c>
      <c r="AP453" s="64" t="str">
        <f>EnglishNumber(Q453)</f>
        <v>one hundred</v>
      </c>
      <c r="AQ453" s="64" t="str">
        <f>FctZahl_In_Worten(Q453)</f>
        <v>einhundert</v>
      </c>
      <c r="AR453" s="64" t="str">
        <f>FctZahl_In_Worten(R453)</f>
        <v>eintausendzweihundert</v>
      </c>
      <c r="AS453" s="64" t="str">
        <f>EnglishNumber(V453)</f>
        <v>zero</v>
      </c>
      <c r="AT453" s="64" t="str">
        <f>EnglishNumber(W453)</f>
        <v>zero</v>
      </c>
      <c r="AU453" s="64" t="str">
        <f t="shared" si="305"/>
        <v>For</v>
      </c>
      <c r="AV453" s="49" t="str">
        <f t="shared" si="298"/>
        <v>Ludger Grünewald, Geschäftsführer ihrer Komplementärin Grünewald-Verwaltungs-GmbH</v>
      </c>
      <c r="AW453" s="65" t="str">
        <f t="shared" si="306"/>
        <v>DE_811468231_CPA_EN</v>
      </c>
      <c r="AX453" s="65" t="str">
        <f t="shared" si="307"/>
        <v>DE_811468231_DoT_EN</v>
      </c>
      <c r="AY453" s="65" t="str">
        <f t="shared" si="308"/>
        <v>DE_811468231_Dis_EN</v>
      </c>
      <c r="AZ453" s="65" t="str">
        <f t="shared" si="309"/>
        <v>DE_811468231_CPA_DE</v>
      </c>
      <c r="BA453" s="65" t="str">
        <f t="shared" si="310"/>
        <v>DE_811468231_DoT_DE</v>
      </c>
      <c r="BB453" s="65" t="str">
        <f t="shared" si="311"/>
        <v>DE_811468231_CPA_ES</v>
      </c>
      <c r="BC453" s="215" t="str">
        <f t="shared" si="312"/>
        <v>DE_811468231_DoT_ES</v>
      </c>
      <c r="BD453" s="65" t="str">
        <f t="shared" si="313"/>
        <v>Getränkefachgroßhandel Grünewald GmbH &amp; Co KG</v>
      </c>
      <c r="BE453" s="64" t="str">
        <f>VLOOKUP(C453,aux!$A$1:$B$260,2,FALSE)</f>
        <v>Germany</v>
      </c>
      <c r="BF453" s="64" t="str">
        <f>VLOOKUP(C453,aux!$A$1:$C$260,3,FALSE)</f>
        <v>Deutschland</v>
      </c>
      <c r="BG453" s="66" t="str">
        <f t="shared" si="314"/>
        <v>represented by  Ludger Grünewald, Geschäftsführer ihrer Komplementärin Grünewald-Verwaltungs-GmbH</v>
      </c>
      <c r="BH453" s="66" t="str">
        <f t="shared" si="290"/>
        <v>representado por Ludger Grünewald, Geschäftsführer ihrer Komplementärin Grünewald-Verwaltungs-GmbH</v>
      </c>
      <c r="BI453" s="119">
        <f t="shared" ref="BI453:BI461" si="325">COUNTA(F453,G453)</f>
        <v>1</v>
      </c>
      <c r="BJ453" s="119" t="str">
        <f t="shared" si="299"/>
        <v/>
      </c>
      <c r="BK453" s="119" t="str">
        <f t="shared" si="323"/>
        <v/>
      </c>
      <c r="BL453" s="66" t="str">
        <f t="shared" si="300"/>
        <v/>
      </c>
      <c r="BM453" s="66" t="str">
        <f t="shared" si="324"/>
        <v/>
      </c>
      <c r="BN453" s="66" t="str">
        <f t="shared" si="301"/>
        <v/>
      </c>
      <c r="BO453" s="66" t="str">
        <f t="shared" si="322"/>
        <v/>
      </c>
      <c r="BP453" s="216" t="str">
        <f>VLOOKUP(X453,aux!$G$1:$I$22,3,FALSE)</f>
        <v>cero coma siete dos</v>
      </c>
      <c r="BQ453" s="66" t="str">
        <f t="shared" si="291"/>
        <v>Por</v>
      </c>
      <c r="BR453" s="66" t="str">
        <f>VLOOKUP(C453,aux!$D$1:$E$307,2,FALSE)</f>
        <v>Alemania</v>
      </c>
      <c r="BS453" s="66" t="str">
        <f t="shared" si="292"/>
        <v>Ciento</v>
      </c>
      <c r="BT453" s="66" t="str">
        <f t="shared" si="293"/>
        <v>Cero</v>
      </c>
      <c r="BU453" s="66" t="str">
        <f t="shared" si="294"/>
        <v>Cero</v>
      </c>
      <c r="BV453" s="137"/>
      <c r="BW453" s="51"/>
      <c r="BX453" s="315"/>
      <c r="BY453" s="148"/>
      <c r="BZ453" s="315"/>
      <c r="CA453" s="1112"/>
      <c r="CB453" s="805">
        <v>43059</v>
      </c>
      <c r="CC453" s="805">
        <v>43067</v>
      </c>
      <c r="CD453" s="434"/>
      <c r="CE453" s="805">
        <v>43067</v>
      </c>
      <c r="CF453" s="434"/>
      <c r="CG453" s="805">
        <v>43076</v>
      </c>
      <c r="CH453" s="745"/>
      <c r="CI453" s="155"/>
      <c r="CJ453" s="54"/>
      <c r="CK453" s="54"/>
      <c r="CL453" s="102" t="str">
        <f t="shared" si="315"/>
        <v>Getränkefachgroßhandel Grünewald GmbH &amp; Co KG_ DE_811468231_DOT_DE_2sig</v>
      </c>
      <c r="CM453" s="102" t="str">
        <f t="shared" si="316"/>
        <v>Getränkefachgroßhandel Grünewald GmbH &amp; Co KG_DE_811468231_CPA_DE_2sig</v>
      </c>
      <c r="CN453" s="102" t="str">
        <f t="shared" si="317"/>
        <v>Getränkefachgroßhandel Grünewald GmbH &amp; Co KG_ DE_811468231_DOT_DE_2sig_stamped</v>
      </c>
      <c r="CO453" s="102" t="str">
        <f t="shared" si="318"/>
        <v>Getränkefachgroßhandel Grünewald GmbH &amp; Co KG_DE_811468231_DOT_DE_o</v>
      </c>
      <c r="CP453" s="102" t="str">
        <f t="shared" si="319"/>
        <v>Getränkefachgroßhandel Grünewald GmbH &amp; Co KG_DE_811468231_DOT_DE_o_stamped</v>
      </c>
      <c r="CQ453" s="102" t="str">
        <f t="shared" si="320"/>
        <v>Getränkefachgroßhandel Grünewald GmbH &amp; Co KG_DE_811468231_powers</v>
      </c>
      <c r="CR453" s="54"/>
      <c r="CS453" s="54"/>
      <c r="CT453" s="54"/>
      <c r="CU453" s="148">
        <f t="shared" si="303"/>
        <v>0</v>
      </c>
      <c r="CV453" s="54"/>
      <c r="CW453" s="54"/>
      <c r="CX453" s="154"/>
      <c r="CY453" s="160"/>
      <c r="CZ453" s="160"/>
      <c r="DA453" s="321"/>
      <c r="DB453" s="321"/>
      <c r="DC453" s="160"/>
      <c r="DD453" s="160"/>
      <c r="DE453" s="321"/>
      <c r="DF453" s="321"/>
      <c r="DG453" s="54"/>
      <c r="DH453" s="54"/>
      <c r="DI453" s="54"/>
      <c r="DJ453" s="321"/>
      <c r="DK453" s="321"/>
      <c r="DL453" s="54"/>
      <c r="DM453" s="321"/>
      <c r="DN453" s="160"/>
      <c r="DO453" s="321"/>
      <c r="DP453" s="963"/>
      <c r="DQ453" s="974"/>
      <c r="DR453" s="507"/>
      <c r="DS453" s="521"/>
      <c r="DT453" s="88"/>
      <c r="DU453" s="201" t="s">
        <v>3406</v>
      </c>
      <c r="DV453" s="168"/>
      <c r="DW453" s="168"/>
      <c r="DX453" s="168"/>
      <c r="DY453" s="168"/>
      <c r="DZ453" s="168"/>
      <c r="EA453" s="359" t="str">
        <f t="shared" si="302"/>
        <v>412</v>
      </c>
      <c r="EB453" s="359">
        <v>412</v>
      </c>
      <c r="EC453" s="88"/>
      <c r="ED453" s="88"/>
      <c r="EE453" s="88" t="e">
        <f>IF(CX452=#REF!,"gleich","ungleich")</f>
        <v>#REF!</v>
      </c>
      <c r="EF453" s="186" t="s">
        <v>3435</v>
      </c>
      <c r="EG453" s="186" t="s">
        <v>3406</v>
      </c>
      <c r="EH453" s="186" t="s">
        <v>3490</v>
      </c>
      <c r="EI453" s="186" t="s">
        <v>3562</v>
      </c>
      <c r="EJ453" s="186" t="s">
        <v>3530</v>
      </c>
      <c r="EK453" s="186">
        <v>0</v>
      </c>
      <c r="EL453" s="186" t="s">
        <v>3563</v>
      </c>
      <c r="EM453" s="173">
        <v>48683</v>
      </c>
      <c r="EN453" s="173">
        <v>0</v>
      </c>
      <c r="EO453" s="173">
        <v>0</v>
      </c>
      <c r="EP453" s="950" t="s">
        <v>3564</v>
      </c>
      <c r="EQ453" s="258" t="s">
        <v>6095</v>
      </c>
      <c r="ER453" s="258" t="s">
        <v>6114</v>
      </c>
      <c r="ES453" s="201"/>
      <c r="ET453" s="108"/>
      <c r="EU453" s="182" t="str">
        <f t="shared" si="321"/>
        <v>Getränkefachgroßhandel Grünewald GmbH &amp; Co. KG, DE_811468231_sinv.pdf</v>
      </c>
    </row>
    <row r="454" spans="1:172" s="175" customFormat="1" ht="89.25">
      <c r="A454" s="1013" t="s">
        <v>4337</v>
      </c>
      <c r="B454" s="694" t="s">
        <v>4921</v>
      </c>
      <c r="C454" s="646" t="s">
        <v>898</v>
      </c>
      <c r="D454" s="415" t="s">
        <v>4338</v>
      </c>
      <c r="E454" s="371" t="s">
        <v>4314</v>
      </c>
      <c r="F454" s="193" t="s">
        <v>4339</v>
      </c>
      <c r="G454" s="193"/>
      <c r="H454" s="193"/>
      <c r="I454" s="193" t="s">
        <v>4315</v>
      </c>
      <c r="J454" s="371" t="s">
        <v>4340</v>
      </c>
      <c r="K454" s="203" t="s">
        <v>4317</v>
      </c>
      <c r="L454" s="586" t="s">
        <v>4318</v>
      </c>
      <c r="M454" s="567"/>
      <c r="N454" s="844"/>
      <c r="O454" s="172"/>
      <c r="P454" s="537">
        <v>0</v>
      </c>
      <c r="Q454" s="539">
        <v>10</v>
      </c>
      <c r="R454" s="540">
        <v>0</v>
      </c>
      <c r="S454" s="427"/>
      <c r="T454" s="54"/>
      <c r="U454" s="54"/>
      <c r="V454" s="338">
        <v>0</v>
      </c>
      <c r="W454" s="338">
        <v>0</v>
      </c>
      <c r="X454" s="919">
        <v>0.72</v>
      </c>
      <c r="Y454" s="338">
        <v>0</v>
      </c>
      <c r="Z454" s="54"/>
      <c r="AA454" s="54"/>
      <c r="AB454" s="188" t="s">
        <v>4402</v>
      </c>
      <c r="AC454" s="13" t="s">
        <v>898</v>
      </c>
      <c r="AD454" s="811" t="s">
        <v>5691</v>
      </c>
      <c r="AE454" s="723">
        <v>43089</v>
      </c>
      <c r="AF454" s="182"/>
      <c r="AG454" s="419"/>
      <c r="AH454" s="927" t="s">
        <v>896</v>
      </c>
      <c r="AI454" s="63" t="s">
        <v>5763</v>
      </c>
      <c r="AJ454" s="63" t="str">
        <f t="shared" si="289"/>
        <v>NO</v>
      </c>
      <c r="AK454" s="64" t="str">
        <f>VLOOKUP(X454,aux!$G$1:$I$22,2,FALSE)</f>
        <v>zero point seven two</v>
      </c>
      <c r="AL454" s="64" t="str">
        <f>VLOOKUP(X454,aux!$G$1:$J$22,4,FALSE)</f>
        <v>null komma sieben zwei</v>
      </c>
      <c r="AM454" s="214">
        <f t="shared" si="304"/>
        <v>72</v>
      </c>
      <c r="AN454" s="214" t="str">
        <f>IF(INT(AM454)=AM454,EnglishNumber(AM454), _xlfn.CONCAT(EnglishNumber(INT(AM454)), " point ", EnglishNumber(ROUND(INT((AM454 - INT(AM454)) * 10),  0)), " ", EnglishNumber(ROUND((AM454 - INT(AM454))*100 - (INT((AM454-INT(AM454))*10)*10), 0))))</f>
        <v>seventy-two</v>
      </c>
      <c r="AO454" s="214" t="str">
        <f>IF(INT(AM454)=AM454,FctZahl_In_Worten(AM454), _xlfn.CONCAT(FctZahl_In_Worten(INT(AM454)), " komma ", FctZahl_In_Worten(ROUND(INT((AM454 - INT(AM454)) * 10),  0)), " ", FctZahl_In_Worten(ROUND((AM454 - INT(AM454))*100 - (INT((AM454-INT(AM454))*10)*10), 0))))</f>
        <v>zweiundsiebzig</v>
      </c>
      <c r="AP454" s="64" t="str">
        <f>EnglishNumber(Q454)</f>
        <v>ten</v>
      </c>
      <c r="AQ454" s="64" t="str">
        <f>FctZahl_In_Worten(Q454)</f>
        <v>zehn</v>
      </c>
      <c r="AR454" s="64" t="str">
        <f>FctZahl_In_Worten(R454)</f>
        <v>null</v>
      </c>
      <c r="AS454" s="64" t="str">
        <f>EnglishNumber(V454)</f>
        <v>zero</v>
      </c>
      <c r="AT454" s="64" t="str">
        <f>EnglishNumber(W454)</f>
        <v>zero</v>
      </c>
      <c r="AU454" s="64" t="str">
        <f t="shared" si="305"/>
        <v>For</v>
      </c>
      <c r="AV454" s="49" t="str">
        <f t="shared" si="298"/>
        <v>Theo Waldhoff, Geschäftsführer der Komplementärin, die  Voß Getränke Beteiligungs GmbH</v>
      </c>
      <c r="AW454" s="65" t="str">
        <f t="shared" si="306"/>
        <v>DE_199796384_CPA_EN</v>
      </c>
      <c r="AX454" s="65" t="str">
        <f t="shared" si="307"/>
        <v>DE_199796384_DoT_EN</v>
      </c>
      <c r="AY454" s="65" t="str">
        <f t="shared" si="308"/>
        <v>DE_199796384_Dis_EN</v>
      </c>
      <c r="AZ454" s="65" t="str">
        <f t="shared" si="309"/>
        <v>DE_199796384_CPA_DE</v>
      </c>
      <c r="BA454" s="65" t="str">
        <f t="shared" si="310"/>
        <v>DE_199796384_DoT_DE</v>
      </c>
      <c r="BB454" s="65" t="str">
        <f t="shared" si="311"/>
        <v>DE_199796384_CPA_ES</v>
      </c>
      <c r="BC454" s="215" t="str">
        <f t="shared" si="312"/>
        <v>DE_199796384_DoT_ES</v>
      </c>
      <c r="BD454" s="65" t="str">
        <f t="shared" si="313"/>
        <v>Getränke Waldhoff &amp; Voß GmbH &amp; Co KG</v>
      </c>
      <c r="BE454" s="64" t="str">
        <f>VLOOKUP(C454,aux!$A$1:$B$260,2,FALSE)</f>
        <v>Germany</v>
      </c>
      <c r="BF454" s="64" t="str">
        <f>VLOOKUP(C454,aux!$A$1:$C$260,3,FALSE)</f>
        <v>Deutschland</v>
      </c>
      <c r="BG454" s="66" t="str">
        <f t="shared" si="314"/>
        <v>represented by  Theo Waldhoff, Geschäftsführer der Komplementärin, die  Voß Getränke Beteiligungs GmbH</v>
      </c>
      <c r="BH454" s="66" t="str">
        <f t="shared" si="290"/>
        <v>representado por Theo Waldhoff, Geschäftsführer der Komplementärin, die  Voß Getränke Beteiligungs GmbH</v>
      </c>
      <c r="BI454" s="119">
        <f t="shared" si="325"/>
        <v>1</v>
      </c>
      <c r="BJ454" s="119" t="str">
        <f t="shared" si="299"/>
        <v/>
      </c>
      <c r="BK454" s="119" t="str">
        <f t="shared" si="323"/>
        <v>and its</v>
      </c>
      <c r="BL454" s="66" t="str">
        <f t="shared" si="300"/>
        <v/>
      </c>
      <c r="BM454" s="66" t="str">
        <f t="shared" si="324"/>
        <v>und</v>
      </c>
      <c r="BN454" s="66" t="str">
        <f t="shared" si="301"/>
        <v/>
      </c>
      <c r="BO454" s="66" t="str">
        <f t="shared" si="322"/>
        <v>y su</v>
      </c>
      <c r="BP454" s="216" t="str">
        <f>VLOOKUP(X454,aux!$G$1:$I$22,3,FALSE)</f>
        <v>cero coma siete dos</v>
      </c>
      <c r="BQ454" s="66" t="str">
        <f t="shared" si="291"/>
        <v>Por</v>
      </c>
      <c r="BR454" s="66" t="str">
        <f>VLOOKUP(C454,aux!$D$1:$E$307,2,FALSE)</f>
        <v>Alemania</v>
      </c>
      <c r="BS454" s="66" t="str">
        <f t="shared" si="292"/>
        <v>Diez</v>
      </c>
      <c r="BT454" s="66" t="str">
        <f t="shared" si="293"/>
        <v>Cero</v>
      </c>
      <c r="BU454" s="66" t="str">
        <f t="shared" si="294"/>
        <v>Cero</v>
      </c>
      <c r="BV454" s="137"/>
      <c r="BW454" s="51"/>
      <c r="BX454" s="315"/>
      <c r="BY454" s="148"/>
      <c r="BZ454" s="315"/>
      <c r="CA454" s="1112"/>
      <c r="CB454" s="353">
        <v>43059</v>
      </c>
      <c r="CC454" s="353">
        <v>43075</v>
      </c>
      <c r="CD454" s="434"/>
      <c r="CE454" s="353">
        <v>43075</v>
      </c>
      <c r="CF454" s="434"/>
      <c r="CG454" s="353">
        <v>43084</v>
      </c>
      <c r="CH454" s="497"/>
      <c r="CI454" s="155"/>
      <c r="CJ454" s="54"/>
      <c r="CK454" s="54"/>
      <c r="CL454" s="102" t="str">
        <f t="shared" si="315"/>
        <v>Getränke Waldhoff &amp; Voß GmbH &amp; Co KG_ DE_199796384_DOT_DE_2sig</v>
      </c>
      <c r="CM454" s="102" t="str">
        <f t="shared" si="316"/>
        <v>Getränke Waldhoff &amp; Voß GmbH &amp; Co KG_DE_199796384_CPA_DE_2sig</v>
      </c>
      <c r="CN454" s="102" t="str">
        <f t="shared" si="317"/>
        <v>Getränke Waldhoff &amp; Voß GmbH &amp; Co KG_ DE_199796384_DOT_DE_2sig_stamped</v>
      </c>
      <c r="CO454" s="102" t="str">
        <f t="shared" si="318"/>
        <v>Getränke Waldhoff &amp; Voß GmbH &amp; Co KG_DE_199796384_DOT_DE_o</v>
      </c>
      <c r="CP454" s="102" t="str">
        <f t="shared" si="319"/>
        <v>Getränke Waldhoff &amp; Voß GmbH &amp; Co KG_DE_199796384_DOT_DE_o_stamped</v>
      </c>
      <c r="CQ454" s="102" t="str">
        <f t="shared" si="320"/>
        <v>Getränke Waldhoff &amp; Voß GmbH &amp; Co KG_DE_199796384_powers</v>
      </c>
      <c r="CR454" s="54"/>
      <c r="CS454" s="54"/>
      <c r="CT454" s="54"/>
      <c r="CU454" s="148">
        <f t="shared" si="303"/>
        <v>0</v>
      </c>
      <c r="CV454" s="54"/>
      <c r="CW454" s="54"/>
      <c r="CX454" s="124"/>
      <c r="CY454" s="160"/>
      <c r="CZ454" s="160"/>
      <c r="DA454" s="321"/>
      <c r="DB454" s="321"/>
      <c r="DC454" s="160"/>
      <c r="DD454" s="160"/>
      <c r="DE454" s="321"/>
      <c r="DF454" s="321"/>
      <c r="DG454" s="54"/>
      <c r="DH454" s="54"/>
      <c r="DI454" s="54"/>
      <c r="DJ454" s="321"/>
      <c r="DK454" s="321"/>
      <c r="DL454" s="54"/>
      <c r="DM454" s="321"/>
      <c r="DN454" s="160"/>
      <c r="DO454" s="321"/>
      <c r="DP454" s="963"/>
      <c r="DQ454" s="902"/>
      <c r="DR454" s="503"/>
      <c r="DS454" s="521"/>
      <c r="DT454" s="88"/>
      <c r="DU454" s="168"/>
      <c r="DV454" s="168"/>
      <c r="DW454" s="168"/>
      <c r="DX454" s="168"/>
      <c r="DY454" s="168"/>
      <c r="DZ454" s="168"/>
      <c r="EA454" s="359" t="str">
        <f t="shared" si="302"/>
        <v>413</v>
      </c>
      <c r="EB454" s="359">
        <v>413</v>
      </c>
      <c r="EC454" s="88"/>
      <c r="ED454" s="88"/>
      <c r="EE454" s="88"/>
      <c r="EF454" s="186"/>
      <c r="EG454" s="186" t="s">
        <v>5092</v>
      </c>
      <c r="EH454" s="186" t="s">
        <v>4993</v>
      </c>
      <c r="EI454" s="186" t="s">
        <v>5093</v>
      </c>
      <c r="EJ454" s="186">
        <v>11</v>
      </c>
      <c r="EK454" s="186">
        <v>0</v>
      </c>
      <c r="EL454" s="186" t="s">
        <v>5094</v>
      </c>
      <c r="EM454" s="173">
        <v>33100</v>
      </c>
      <c r="EN454" s="173">
        <v>0</v>
      </c>
      <c r="EO454" s="173">
        <v>0</v>
      </c>
      <c r="EP454" s="950" t="s">
        <v>4317</v>
      </c>
      <c r="EQ454" s="395" t="s">
        <v>6095</v>
      </c>
      <c r="ER454" s="395" t="s">
        <v>6114</v>
      </c>
      <c r="ES454" s="395"/>
      <c r="ET454" s="108"/>
      <c r="EU454" s="182" t="str">
        <f t="shared" si="321"/>
        <v>Getränke Waldhoff &amp; Voß GmbH &amp; Co. KG, DE_199796384_sinv.pdf</v>
      </c>
      <c r="EV454" s="44"/>
      <c r="EW454" s="44"/>
      <c r="EX454" s="44"/>
      <c r="EY454" s="44"/>
      <c r="EZ454" s="44"/>
      <c r="FA454" s="44"/>
      <c r="FB454" s="44"/>
      <c r="FC454" s="44"/>
      <c r="FD454" s="44"/>
      <c r="FE454" s="44"/>
      <c r="FF454" s="44"/>
      <c r="FG454" s="44"/>
      <c r="FH454" s="44"/>
      <c r="FI454" s="44"/>
      <c r="FJ454" s="44"/>
      <c r="FK454" s="44"/>
      <c r="FL454" s="44"/>
      <c r="FM454" s="44"/>
      <c r="FN454" s="44"/>
      <c r="FO454" s="44"/>
      <c r="FP454" s="44"/>
    </row>
    <row r="455" spans="1:172" ht="102">
      <c r="A455" s="1013" t="s">
        <v>4312</v>
      </c>
      <c r="B455" s="694" t="s">
        <v>4917</v>
      </c>
      <c r="C455" s="646" t="s">
        <v>898</v>
      </c>
      <c r="D455" s="415" t="s">
        <v>4313</v>
      </c>
      <c r="E455" s="371" t="s">
        <v>4314</v>
      </c>
      <c r="F455" s="193" t="s">
        <v>899</v>
      </c>
      <c r="G455" s="193"/>
      <c r="H455" s="193"/>
      <c r="I455" s="193" t="s">
        <v>4315</v>
      </c>
      <c r="J455" s="371" t="s">
        <v>4316</v>
      </c>
      <c r="K455" s="203" t="s">
        <v>4317</v>
      </c>
      <c r="L455" s="586" t="s">
        <v>4318</v>
      </c>
      <c r="M455" s="567"/>
      <c r="N455" s="844"/>
      <c r="O455" s="172"/>
      <c r="P455" s="537">
        <v>0</v>
      </c>
      <c r="Q455" s="539">
        <v>10</v>
      </c>
      <c r="R455" s="540">
        <v>0</v>
      </c>
      <c r="S455" s="427"/>
      <c r="T455" s="54"/>
      <c r="U455" s="54"/>
      <c r="V455" s="338">
        <v>0</v>
      </c>
      <c r="W455" s="338">
        <v>0</v>
      </c>
      <c r="X455" s="919">
        <v>0.72</v>
      </c>
      <c r="Y455" s="338">
        <v>0</v>
      </c>
      <c r="Z455" s="54"/>
      <c r="AA455" s="54"/>
      <c r="AB455" s="188" t="s">
        <v>4402</v>
      </c>
      <c r="AC455" s="13" t="s">
        <v>898</v>
      </c>
      <c r="AD455" s="811" t="s">
        <v>5691</v>
      </c>
      <c r="AE455" s="723">
        <v>43089</v>
      </c>
      <c r="AG455" s="419"/>
      <c r="AH455" s="927" t="s">
        <v>896</v>
      </c>
      <c r="AI455" s="63" t="s">
        <v>5763</v>
      </c>
      <c r="AJ455" s="63" t="str">
        <f t="shared" si="289"/>
        <v>NO</v>
      </c>
      <c r="AK455" s="64" t="str">
        <f>VLOOKUP(X455,aux!$G$1:$I$22,2,FALSE)</f>
        <v>zero point seven two</v>
      </c>
      <c r="AL455" s="64" t="str">
        <f>VLOOKUP(X455,aux!$G$1:$J$22,4,FALSE)</f>
        <v>null komma sieben zwei</v>
      </c>
      <c r="AM455" s="214">
        <f t="shared" si="304"/>
        <v>72</v>
      </c>
      <c r="AN455" s="214" t="str">
        <f>IF(INT(AM455)=AM455,EnglishNumber(AM455), _xlfn.CONCAT(EnglishNumber(INT(AM455)), " point ", EnglishNumber(ROUND(INT((AM455 - INT(AM455)) * 10),  0)), " ", EnglishNumber(ROUND((AM455 - INT(AM455))*100 - (INT((AM455-INT(AM455))*10)*10), 0))))</f>
        <v>seventy-two</v>
      </c>
      <c r="AO455" s="214" t="str">
        <f>IF(INT(AM455)=AM455,FctZahl_In_Worten(AM455), _xlfn.CONCAT(FctZahl_In_Worten(INT(AM455)), " komma ", FctZahl_In_Worten(ROUND(INT((AM455 - INT(AM455)) * 10),  0)), " ", FctZahl_In_Worten(ROUND((AM455 - INT(AM455))*100 - (INT((AM455-INT(AM455))*10)*10), 0))))</f>
        <v>zweiundsiebzig</v>
      </c>
      <c r="AP455" s="64" t="str">
        <f>EnglishNumber(Q455)</f>
        <v>ten</v>
      </c>
      <c r="AQ455" s="64" t="str">
        <f>FctZahl_In_Worten(Q455)</f>
        <v>zehn</v>
      </c>
      <c r="AR455" s="64" t="str">
        <f>FctZahl_In_Worten(R455)</f>
        <v>null</v>
      </c>
      <c r="AS455" s="64" t="str">
        <f>EnglishNumber(V455)</f>
        <v>zero</v>
      </c>
      <c r="AT455" s="64" t="str">
        <f>EnglishNumber(W455)</f>
        <v>zero</v>
      </c>
      <c r="AU455" s="64" t="str">
        <f t="shared" si="305"/>
        <v>For</v>
      </c>
      <c r="AV455" s="49" t="str">
        <f t="shared" si="298"/>
        <v>Theo Waldhoff, Geschäftsführer</v>
      </c>
      <c r="AW455" s="65" t="str">
        <f t="shared" si="306"/>
        <v>DE_156413030_CPA_EN</v>
      </c>
      <c r="AX455" s="65" t="str">
        <f t="shared" si="307"/>
        <v>DE_156413030_DoT_EN</v>
      </c>
      <c r="AY455" s="65" t="str">
        <f t="shared" si="308"/>
        <v>DE_156413030_Dis_EN</v>
      </c>
      <c r="AZ455" s="65" t="str">
        <f t="shared" si="309"/>
        <v>DE_156413030_CPA_DE</v>
      </c>
      <c r="BA455" s="65" t="str">
        <f t="shared" si="310"/>
        <v>DE_156413030_DoT_DE</v>
      </c>
      <c r="BB455" s="65" t="str">
        <f t="shared" si="311"/>
        <v>DE_156413030_CPA_ES</v>
      </c>
      <c r="BC455" s="215" t="str">
        <f t="shared" si="312"/>
        <v>DE_156413030_DoT_ES</v>
      </c>
      <c r="BD455" s="65" t="str">
        <f t="shared" si="313"/>
        <v>Getränke Waldhoff Erfurt Logistik und Service GmbH</v>
      </c>
      <c r="BE455" s="64" t="str">
        <f>VLOOKUP(C455,aux!$A$1:$B$260,2,FALSE)</f>
        <v>Germany</v>
      </c>
      <c r="BF455" s="64" t="str">
        <f>VLOOKUP(C455,aux!$A$1:$C$260,3,FALSE)</f>
        <v>Deutschland</v>
      </c>
      <c r="BG455" s="66" t="str">
        <f t="shared" si="314"/>
        <v>represented by  Theo Waldhoff, Geschäftsführer</v>
      </c>
      <c r="BH455" s="66" t="str">
        <f t="shared" si="290"/>
        <v>representado por Theo Waldhoff, Geschäftsführer</v>
      </c>
      <c r="BI455" s="119">
        <f t="shared" si="325"/>
        <v>1</v>
      </c>
      <c r="BJ455" s="119" t="str">
        <f t="shared" si="299"/>
        <v/>
      </c>
      <c r="BK455" s="119" t="str">
        <f t="shared" si="323"/>
        <v>and its</v>
      </c>
      <c r="BL455" s="66" t="str">
        <f t="shared" si="300"/>
        <v/>
      </c>
      <c r="BM455" s="66" t="str">
        <f t="shared" si="324"/>
        <v>und</v>
      </c>
      <c r="BN455" s="66" t="str">
        <f t="shared" si="301"/>
        <v/>
      </c>
      <c r="BO455" s="66" t="str">
        <f t="shared" si="322"/>
        <v>y su</v>
      </c>
      <c r="BP455" s="216" t="str">
        <f>VLOOKUP(X455,aux!$G$1:$I$22,3,FALSE)</f>
        <v>cero coma siete dos</v>
      </c>
      <c r="BQ455" s="66" t="str">
        <f t="shared" si="291"/>
        <v>Por</v>
      </c>
      <c r="BR455" s="66" t="str">
        <f>VLOOKUP(C455,aux!$D$1:$E$307,2,FALSE)</f>
        <v>Alemania</v>
      </c>
      <c r="BS455" s="66" t="str">
        <f t="shared" si="292"/>
        <v>Diez</v>
      </c>
      <c r="BT455" s="66" t="str">
        <f t="shared" si="293"/>
        <v>Cero</v>
      </c>
      <c r="BU455" s="66" t="str">
        <f t="shared" si="294"/>
        <v>Cero</v>
      </c>
      <c r="BV455" s="137"/>
      <c r="BW455" s="51"/>
      <c r="BX455" s="315"/>
      <c r="BY455" s="148"/>
      <c r="BZ455" s="315"/>
      <c r="CA455" s="1112"/>
      <c r="CB455" s="805">
        <v>43059</v>
      </c>
      <c r="CC455" s="805">
        <v>43075</v>
      </c>
      <c r="CD455" s="434"/>
      <c r="CE455" s="805">
        <v>43075</v>
      </c>
      <c r="CF455" s="434"/>
      <c r="CG455" s="805">
        <v>43084</v>
      </c>
      <c r="CH455" s="497"/>
      <c r="CI455" s="155"/>
      <c r="CJ455" s="54"/>
      <c r="CK455" s="54"/>
      <c r="CL455" s="102" t="str">
        <f t="shared" si="315"/>
        <v>Getränke Waldhoff Erfurt Logistik und Service GmbH_ DE_156413030_DOT_DE_2sig</v>
      </c>
      <c r="CM455" s="102" t="str">
        <f t="shared" si="316"/>
        <v>Getränke Waldhoff Erfurt Logistik und Service GmbH_DE_156413030_CPA_DE_2sig</v>
      </c>
      <c r="CN455" s="102" t="str">
        <f t="shared" si="317"/>
        <v>Getränke Waldhoff Erfurt Logistik und Service GmbH_ DE_156413030_DOT_DE_2sig_stamped</v>
      </c>
      <c r="CO455" s="102" t="str">
        <f t="shared" si="318"/>
        <v>Getränke Waldhoff Erfurt Logistik und Service GmbH_DE_156413030_DOT_DE_o</v>
      </c>
      <c r="CP455" s="102" t="str">
        <f t="shared" si="319"/>
        <v>Getränke Waldhoff Erfurt Logistik und Service GmbH_DE_156413030_DOT_DE_o_stamped</v>
      </c>
      <c r="CQ455" s="102" t="str">
        <f t="shared" si="320"/>
        <v>Getränke Waldhoff Erfurt Logistik und Service GmbH_DE_156413030_powers</v>
      </c>
      <c r="CR455" s="54"/>
      <c r="CS455" s="54"/>
      <c r="CT455" s="54"/>
      <c r="CU455" s="148">
        <f t="shared" si="303"/>
        <v>0</v>
      </c>
      <c r="CV455" s="54"/>
      <c r="CW455" s="54"/>
      <c r="CX455" s="124"/>
      <c r="CY455" s="160"/>
      <c r="CZ455" s="160"/>
      <c r="DA455" s="321"/>
      <c r="DB455" s="321"/>
      <c r="DC455" s="160"/>
      <c r="DD455" s="160"/>
      <c r="DE455" s="321"/>
      <c r="DF455" s="321"/>
      <c r="DG455" s="54"/>
      <c r="DH455" s="54"/>
      <c r="DI455" s="54"/>
      <c r="DJ455" s="321"/>
      <c r="DK455" s="321"/>
      <c r="DL455" s="54"/>
      <c r="DM455" s="321"/>
      <c r="DN455" s="160"/>
      <c r="DO455" s="321"/>
      <c r="DP455" s="963"/>
      <c r="DQ455" s="902"/>
      <c r="DR455" s="503"/>
      <c r="DS455" s="521"/>
      <c r="DT455" s="88"/>
      <c r="DU455" s="168"/>
      <c r="DV455" s="168"/>
      <c r="DW455" s="168"/>
      <c r="DX455" s="168"/>
      <c r="DY455" s="168"/>
      <c r="DZ455" s="168"/>
      <c r="EA455" s="359" t="str">
        <f t="shared" si="302"/>
        <v>414</v>
      </c>
      <c r="EB455" s="359">
        <v>414</v>
      </c>
      <c r="EC455" s="88"/>
      <c r="ED455" s="88"/>
      <c r="EE455" s="88"/>
      <c r="EF455" s="186"/>
      <c r="EG455" s="186" t="s">
        <v>5095</v>
      </c>
      <c r="EH455" s="186" t="s">
        <v>4993</v>
      </c>
      <c r="EI455" s="186" t="s">
        <v>5096</v>
      </c>
      <c r="EJ455" s="186">
        <v>0</v>
      </c>
      <c r="EK455" s="186">
        <v>0</v>
      </c>
      <c r="EL455" s="186" t="s">
        <v>5097</v>
      </c>
      <c r="EM455" s="173">
        <v>99334</v>
      </c>
      <c r="EN455" s="173">
        <v>0</v>
      </c>
      <c r="EO455" s="173">
        <v>0</v>
      </c>
      <c r="EP455" s="950" t="s">
        <v>4317</v>
      </c>
      <c r="EQ455" s="395" t="s">
        <v>6086</v>
      </c>
      <c r="ER455" s="182" t="s">
        <v>6137</v>
      </c>
      <c r="ES455" s="395"/>
      <c r="ET455" s="108"/>
      <c r="EU455" s="182" t="str">
        <f t="shared" si="321"/>
        <v>Getränke Waldhoff Erfurt Logistik und Service GmbH, DE_156413030_sinv.pdf</v>
      </c>
    </row>
    <row r="456" spans="1:172" ht="89.25">
      <c r="A456" s="1013" t="s">
        <v>4360</v>
      </c>
      <c r="B456" s="694" t="s">
        <v>4925</v>
      </c>
      <c r="C456" s="646" t="s">
        <v>898</v>
      </c>
      <c r="D456" s="415" t="s">
        <v>4361</v>
      </c>
      <c r="E456" s="371" t="s">
        <v>4314</v>
      </c>
      <c r="F456" s="193" t="s">
        <v>899</v>
      </c>
      <c r="G456" s="193"/>
      <c r="H456" s="193"/>
      <c r="I456" s="193" t="s">
        <v>4315</v>
      </c>
      <c r="J456" s="371" t="s">
        <v>4362</v>
      </c>
      <c r="K456" s="203" t="s">
        <v>4317</v>
      </c>
      <c r="L456" s="586" t="s">
        <v>4318</v>
      </c>
      <c r="M456" s="567"/>
      <c r="N456" s="844"/>
      <c r="O456" s="172"/>
      <c r="P456" s="537">
        <v>97</v>
      </c>
      <c r="Q456" s="539">
        <v>300</v>
      </c>
      <c r="R456" s="540">
        <v>5000</v>
      </c>
      <c r="S456" s="427"/>
      <c r="T456" s="54"/>
      <c r="U456" s="54"/>
      <c r="V456" s="338">
        <v>0</v>
      </c>
      <c r="W456" s="338">
        <v>0</v>
      </c>
      <c r="X456" s="919">
        <v>0.72</v>
      </c>
      <c r="Y456" s="338">
        <v>0</v>
      </c>
      <c r="Z456" s="54"/>
      <c r="AA456" s="54"/>
      <c r="AB456" s="188" t="s">
        <v>4402</v>
      </c>
      <c r="AC456" s="13" t="s">
        <v>898</v>
      </c>
      <c r="AD456" s="811" t="s">
        <v>5691</v>
      </c>
      <c r="AE456" s="723">
        <v>43089</v>
      </c>
      <c r="AG456" s="419"/>
      <c r="AH456" s="927" t="s">
        <v>896</v>
      </c>
      <c r="AI456" s="63" t="s">
        <v>5763</v>
      </c>
      <c r="AJ456" s="63" t="str">
        <f t="shared" si="289"/>
        <v>NO</v>
      </c>
      <c r="AK456" s="64" t="str">
        <f>VLOOKUP(X456,aux!$G$1:$I$22,2,FALSE)</f>
        <v>zero point seven two</v>
      </c>
      <c r="AL456" s="64" t="str">
        <f>VLOOKUP(X456,aux!$G$1:$J$22,4,FALSE)</f>
        <v>null komma sieben zwei</v>
      </c>
      <c r="AM456" s="214">
        <f t="shared" si="304"/>
        <v>72</v>
      </c>
      <c r="AN456" s="214" t="str">
        <f>IF(INT(AM456)=AM456,EnglishNumber(AM456), _xlfn.CONCAT(EnglishNumber(INT(AM456)), " point ", EnglishNumber(ROUND(INT((AM456 - INT(AM456)) * 10),  0)), " ", EnglishNumber(ROUND((AM456 - INT(AM456))*100 - (INT((AM456-INT(AM456))*10)*10), 0))))</f>
        <v>seventy-two</v>
      </c>
      <c r="AO456" s="214" t="str">
        <f>IF(INT(AM456)=AM456,FctZahl_In_Worten(AM456), _xlfn.CONCAT(FctZahl_In_Worten(INT(AM456)), " komma ", FctZahl_In_Worten(ROUND(INT((AM456 - INT(AM456)) * 10),  0)), " ", FctZahl_In_Worten(ROUND((AM456 - INT(AM456))*100 - (INT((AM456-INT(AM456))*10)*10), 0))))</f>
        <v>zweiundsiebzig</v>
      </c>
      <c r="AP456" s="64" t="str">
        <f>EnglishNumber(Q456)</f>
        <v>three hundred</v>
      </c>
      <c r="AQ456" s="64" t="str">
        <f>FctZahl_In_Worten(Q456)</f>
        <v>dreihundert</v>
      </c>
      <c r="AR456" s="64" t="str">
        <f>FctZahl_In_Worten(R456)</f>
        <v>fünftausend</v>
      </c>
      <c r="AS456" s="64" t="str">
        <f>EnglishNumber(V456)</f>
        <v>zero</v>
      </c>
      <c r="AT456" s="64" t="str">
        <f>EnglishNumber(W456)</f>
        <v>zero</v>
      </c>
      <c r="AU456" s="64" t="str">
        <f t="shared" si="305"/>
        <v>For</v>
      </c>
      <c r="AV456" s="49" t="str">
        <f t="shared" si="298"/>
        <v>Theo Waldhoff, Geschäftsführer</v>
      </c>
      <c r="AW456" s="65" t="str">
        <f t="shared" si="306"/>
        <v>DE_811804766_CPA_EN</v>
      </c>
      <c r="AX456" s="65" t="str">
        <f t="shared" si="307"/>
        <v>DE_811804766_DoT_EN</v>
      </c>
      <c r="AY456" s="65" t="str">
        <f t="shared" si="308"/>
        <v>DE_811804766_Dis_EN</v>
      </c>
      <c r="AZ456" s="65" t="str">
        <f t="shared" si="309"/>
        <v>DE_811804766_CPA_DE</v>
      </c>
      <c r="BA456" s="65" t="str">
        <f t="shared" si="310"/>
        <v>DE_811804766_DoT_DE</v>
      </c>
      <c r="BB456" s="65" t="str">
        <f t="shared" si="311"/>
        <v>DE_811804766_CPA_ES</v>
      </c>
      <c r="BC456" s="215" t="str">
        <f t="shared" si="312"/>
        <v>DE_811804766_DoT_ES</v>
      </c>
      <c r="BD456" s="65" t="str">
        <f t="shared" si="313"/>
        <v>Getränke Waldhoff GmbH Fachgrosshandel</v>
      </c>
      <c r="BE456" s="64" t="str">
        <f>VLOOKUP(C456,aux!$A$1:$B$260,2,FALSE)</f>
        <v>Germany</v>
      </c>
      <c r="BF456" s="64" t="str">
        <f>VLOOKUP(C456,aux!$A$1:$C$260,3,FALSE)</f>
        <v>Deutschland</v>
      </c>
      <c r="BG456" s="66" t="str">
        <f t="shared" si="314"/>
        <v>represented by  Theo Waldhoff, Geschäftsführer</v>
      </c>
      <c r="BH456" s="66" t="str">
        <f t="shared" si="290"/>
        <v>representado por Theo Waldhoff, Geschäftsführer</v>
      </c>
      <c r="BI456" s="119">
        <f t="shared" si="325"/>
        <v>1</v>
      </c>
      <c r="BJ456" s="119" t="str">
        <f t="shared" si="299"/>
        <v/>
      </c>
      <c r="BK456" s="119" t="str">
        <f t="shared" si="323"/>
        <v>and its</v>
      </c>
      <c r="BL456" s="66" t="str">
        <f t="shared" si="300"/>
        <v/>
      </c>
      <c r="BM456" s="66" t="str">
        <f t="shared" si="324"/>
        <v>und</v>
      </c>
      <c r="BN456" s="66" t="str">
        <f t="shared" si="301"/>
        <v/>
      </c>
      <c r="BO456" s="66" t="str">
        <f t="shared" si="322"/>
        <v>y su</v>
      </c>
      <c r="BP456" s="216" t="str">
        <f>VLOOKUP(X456,aux!$G$1:$I$22,3,FALSE)</f>
        <v>cero coma siete dos</v>
      </c>
      <c r="BQ456" s="66" t="str">
        <f t="shared" si="291"/>
        <v>Por</v>
      </c>
      <c r="BR456" s="66" t="str">
        <f>VLOOKUP(C456,aux!$D$1:$E$307,2,FALSE)</f>
        <v>Alemania</v>
      </c>
      <c r="BS456" s="66" t="str">
        <f t="shared" si="292"/>
        <v>Trescientos</v>
      </c>
      <c r="BT456" s="66" t="str">
        <f t="shared" si="293"/>
        <v>Cero</v>
      </c>
      <c r="BU456" s="66" t="str">
        <f t="shared" si="294"/>
        <v>Cero</v>
      </c>
      <c r="BV456" s="137"/>
      <c r="BW456" s="51"/>
      <c r="BX456" s="315"/>
      <c r="BY456" s="148"/>
      <c r="BZ456" s="315"/>
      <c r="CA456" s="1112"/>
      <c r="CB456" s="805">
        <v>43059</v>
      </c>
      <c r="CC456" s="805">
        <v>43075</v>
      </c>
      <c r="CD456" s="434"/>
      <c r="CE456" s="805">
        <v>43075</v>
      </c>
      <c r="CF456" s="434"/>
      <c r="CG456" s="805">
        <v>43084</v>
      </c>
      <c r="CH456" s="497"/>
      <c r="CI456" s="155"/>
      <c r="CJ456" s="54"/>
      <c r="CK456" s="54"/>
      <c r="CL456" s="102" t="str">
        <f t="shared" si="315"/>
        <v>Getränke Waldhoff GmbH Fachgrosshandel_ DE_811804766_DOT_DE_2sig</v>
      </c>
      <c r="CM456" s="102" t="str">
        <f t="shared" si="316"/>
        <v>Getränke Waldhoff GmbH Fachgrosshandel_DE_811804766_CPA_DE_2sig</v>
      </c>
      <c r="CN456" s="102" t="str">
        <f t="shared" si="317"/>
        <v>Getränke Waldhoff GmbH Fachgrosshandel_ DE_811804766_DOT_DE_2sig_stamped</v>
      </c>
      <c r="CO456" s="102" t="str">
        <f t="shared" si="318"/>
        <v>Getränke Waldhoff GmbH Fachgrosshandel_DE_811804766_DOT_DE_o</v>
      </c>
      <c r="CP456" s="102" t="str">
        <f t="shared" si="319"/>
        <v>Getränke Waldhoff GmbH Fachgrosshandel_DE_811804766_DOT_DE_o_stamped</v>
      </c>
      <c r="CQ456" s="102" t="str">
        <f t="shared" si="320"/>
        <v>Getränke Waldhoff GmbH Fachgrosshandel_DE_811804766_powers</v>
      </c>
      <c r="CR456" s="54"/>
      <c r="CS456" s="54"/>
      <c r="CT456" s="54"/>
      <c r="CU456" s="148">
        <f t="shared" si="303"/>
        <v>0</v>
      </c>
      <c r="CV456" s="54"/>
      <c r="CW456" s="54"/>
      <c r="CX456" s="124"/>
      <c r="CY456" s="160"/>
      <c r="CZ456" s="160"/>
      <c r="DA456" s="321"/>
      <c r="DB456" s="321"/>
      <c r="DC456" s="160"/>
      <c r="DD456" s="160"/>
      <c r="DE456" s="321"/>
      <c r="DF456" s="321"/>
      <c r="DG456" s="54"/>
      <c r="DH456" s="54"/>
      <c r="DI456" s="54"/>
      <c r="DJ456" s="321"/>
      <c r="DK456" s="321"/>
      <c r="DL456" s="54"/>
      <c r="DM456" s="321"/>
      <c r="DN456" s="160"/>
      <c r="DO456" s="321"/>
      <c r="DP456" s="963"/>
      <c r="DQ456" s="902"/>
      <c r="DR456" s="503"/>
      <c r="DS456" s="521"/>
      <c r="DT456" s="88"/>
      <c r="DU456" s="168"/>
      <c r="DV456" s="168"/>
      <c r="DW456" s="168"/>
      <c r="DX456" s="168"/>
      <c r="DY456" s="168"/>
      <c r="DZ456" s="168"/>
      <c r="EA456" s="359" t="str">
        <f t="shared" si="302"/>
        <v>415</v>
      </c>
      <c r="EB456" s="359">
        <v>415</v>
      </c>
      <c r="EC456" s="88"/>
      <c r="ED456" s="88"/>
      <c r="EE456" s="88"/>
      <c r="EF456" s="186"/>
      <c r="EG456" s="186" t="s">
        <v>5098</v>
      </c>
      <c r="EH456" s="186" t="s">
        <v>4993</v>
      </c>
      <c r="EI456" s="186" t="s">
        <v>5099</v>
      </c>
      <c r="EJ456" s="186">
        <v>102</v>
      </c>
      <c r="EK456" s="186">
        <v>0</v>
      </c>
      <c r="EL456" s="186" t="s">
        <v>5100</v>
      </c>
      <c r="EM456" s="173">
        <v>37671</v>
      </c>
      <c r="EN456" s="173">
        <v>0</v>
      </c>
      <c r="EO456" s="173">
        <v>0</v>
      </c>
      <c r="EP456" s="950" t="s">
        <v>4317</v>
      </c>
      <c r="EQ456" s="385" t="s">
        <v>6086</v>
      </c>
      <c r="ER456" s="385" t="s">
        <v>6137</v>
      </c>
      <c r="ES456" s="395"/>
      <c r="ET456" s="108"/>
      <c r="EU456" s="182" t="str">
        <f t="shared" si="321"/>
        <v>Getränke Waldhoff GmbH Fachgrosshandel, DE_811804766_sinv.pdf</v>
      </c>
    </row>
    <row r="457" spans="1:172" ht="89.25">
      <c r="A457" s="1010" t="s">
        <v>3412</v>
      </c>
      <c r="B457" s="694" t="s">
        <v>4801</v>
      </c>
      <c r="C457" s="338" t="s">
        <v>898</v>
      </c>
      <c r="D457" s="201" t="s">
        <v>3454</v>
      </c>
      <c r="E457" s="190" t="s">
        <v>3495</v>
      </c>
      <c r="F457" s="258" t="s">
        <v>3702</v>
      </c>
      <c r="G457" s="258"/>
      <c r="H457" s="258"/>
      <c r="I457" s="258"/>
      <c r="J457" s="182"/>
      <c r="K457" s="190" t="s">
        <v>3585</v>
      </c>
      <c r="L457" s="571" t="s">
        <v>3676</v>
      </c>
      <c r="M457" s="201"/>
      <c r="N457" s="849"/>
      <c r="O457" s="182"/>
      <c r="P457" s="518">
        <v>12</v>
      </c>
      <c r="Q457" s="539">
        <v>100</v>
      </c>
      <c r="R457" s="540">
        <v>2400</v>
      </c>
      <c r="S457" s="338"/>
      <c r="T457" s="100"/>
      <c r="U457" s="100"/>
      <c r="V457" s="425">
        <v>0</v>
      </c>
      <c r="W457" s="425">
        <v>0</v>
      </c>
      <c r="X457" s="919">
        <v>0.72</v>
      </c>
      <c r="Y457" s="425">
        <v>2.5</v>
      </c>
      <c r="Z457" s="101"/>
      <c r="AA457" s="101"/>
      <c r="AB457" s="188" t="s">
        <v>4402</v>
      </c>
      <c r="AC457" s="13" t="s">
        <v>898</v>
      </c>
      <c r="AD457" s="811" t="s">
        <v>5691</v>
      </c>
      <c r="AE457" s="723">
        <v>43089</v>
      </c>
      <c r="AG457" s="419"/>
      <c r="AH457" s="927" t="s">
        <v>896</v>
      </c>
      <c r="AI457" s="63" t="s">
        <v>5763</v>
      </c>
      <c r="AJ457" s="63" t="str">
        <f t="shared" si="289"/>
        <v>NO</v>
      </c>
      <c r="AK457" s="64" t="str">
        <f>VLOOKUP(X457,aux!$G$1:$I$22,2,FALSE)</f>
        <v>zero point seven two</v>
      </c>
      <c r="AL457" s="64" t="str">
        <f>VLOOKUP(X457,aux!$G$1:$J$22,4,FALSE)</f>
        <v>null komma sieben zwei</v>
      </c>
      <c r="AM457" s="214">
        <f t="shared" si="304"/>
        <v>72</v>
      </c>
      <c r="AN457" s="214" t="str">
        <f>IF(INT(AM457)=AM457,EnglishNumber(AM457), _xlfn.CONCAT(EnglishNumber(INT(AM457)), " point ", EnglishNumber(ROUND(INT((AM457 - INT(AM457)) * 10),  0)), " ", EnglishNumber(ROUND((AM457 - INT(AM457))*100 - (INT((AM457-INT(AM457))*10)*10), 0))))</f>
        <v>seventy-two</v>
      </c>
      <c r="AO457" s="214" t="str">
        <f>IF(INT(AM457)=AM457,FctZahl_In_Worten(AM457), _xlfn.CONCAT(FctZahl_In_Worten(INT(AM457)), " komma ", FctZahl_In_Worten(ROUND(INT((AM457 - INT(AM457)) * 10),  0)), " ", FctZahl_In_Worten(ROUND((AM457 - INT(AM457))*100 - (INT((AM457-INT(AM457))*10)*10), 0))))</f>
        <v>zweiundsiebzig</v>
      </c>
      <c r="AP457" s="64" t="str">
        <f>EnglishNumber(Q457)</f>
        <v>one hundred</v>
      </c>
      <c r="AQ457" s="64" t="str">
        <f>FctZahl_In_Worten(Q457)</f>
        <v>einhundert</v>
      </c>
      <c r="AR457" s="64" t="str">
        <f>FctZahl_In_Worten(R457)</f>
        <v>zweitausendvierhundert</v>
      </c>
      <c r="AS457" s="64" t="str">
        <f>EnglishNumber(V457)</f>
        <v>zero</v>
      </c>
      <c r="AT457" s="64" t="str">
        <f>EnglishNumber(W457)</f>
        <v>zero</v>
      </c>
      <c r="AU457" s="64" t="str">
        <f t="shared" si="305"/>
        <v>For</v>
      </c>
      <c r="AV457" s="49" t="str">
        <f t="shared" si="298"/>
        <v>Friedhelm Zumdiek, Geschäftsführer ihrer Komplementärin Zumdiek Verwaltungs GmbH</v>
      </c>
      <c r="AW457" s="65" t="str">
        <f t="shared" si="306"/>
        <v>DE_196136760_CPA_EN</v>
      </c>
      <c r="AX457" s="65" t="str">
        <f t="shared" si="307"/>
        <v>DE_196136760_DoT_EN</v>
      </c>
      <c r="AY457" s="65" t="str">
        <f t="shared" si="308"/>
        <v>DE_196136760_Dis_EN</v>
      </c>
      <c r="AZ457" s="65" t="str">
        <f t="shared" si="309"/>
        <v>DE_196136760_CPA_DE</v>
      </c>
      <c r="BA457" s="65" t="str">
        <f t="shared" si="310"/>
        <v>DE_196136760_DoT_DE</v>
      </c>
      <c r="BB457" s="65" t="str">
        <f t="shared" si="311"/>
        <v>DE_196136760_CPA_ES</v>
      </c>
      <c r="BC457" s="215" t="str">
        <f t="shared" si="312"/>
        <v>DE_196136760_DoT_ES</v>
      </c>
      <c r="BD457" s="65" t="str">
        <f t="shared" si="313"/>
        <v>Getränkefachgroßhandlung B Zumdiek GmbH &amp; Co KG</v>
      </c>
      <c r="BE457" s="64" t="str">
        <f>VLOOKUP(C457,aux!$A$1:$B$260,2,FALSE)</f>
        <v>Germany</v>
      </c>
      <c r="BF457" s="64" t="str">
        <f>VLOOKUP(C457,aux!$A$1:$C$260,3,FALSE)</f>
        <v>Deutschland</v>
      </c>
      <c r="BG457" s="66" t="str">
        <f t="shared" si="314"/>
        <v>represented by  Friedhelm Zumdiek, Geschäftsführer ihrer Komplementärin Zumdiek Verwaltungs GmbH</v>
      </c>
      <c r="BH457" s="66" t="str">
        <f t="shared" si="290"/>
        <v>representado por Friedhelm Zumdiek, Geschäftsführer ihrer Komplementärin Zumdiek Verwaltungs GmbH</v>
      </c>
      <c r="BI457" s="119">
        <f t="shared" si="325"/>
        <v>1</v>
      </c>
      <c r="BJ457" s="119" t="str">
        <f t="shared" si="299"/>
        <v/>
      </c>
      <c r="BK457" s="119" t="str">
        <f t="shared" si="323"/>
        <v/>
      </c>
      <c r="BL457" s="66" t="str">
        <f t="shared" si="300"/>
        <v/>
      </c>
      <c r="BM457" s="66" t="str">
        <f t="shared" si="324"/>
        <v/>
      </c>
      <c r="BN457" s="66" t="str">
        <f t="shared" si="301"/>
        <v/>
      </c>
      <c r="BO457" s="66" t="str">
        <f t="shared" si="322"/>
        <v/>
      </c>
      <c r="BP457" s="216" t="str">
        <f>VLOOKUP(X457,aux!$G$1:$I$22,3,FALSE)</f>
        <v>cero coma siete dos</v>
      </c>
      <c r="BQ457" s="66" t="str">
        <f t="shared" si="291"/>
        <v>Por</v>
      </c>
      <c r="BR457" s="66" t="str">
        <f>VLOOKUP(C457,aux!$D$1:$E$307,2,FALSE)</f>
        <v>Alemania</v>
      </c>
      <c r="BS457" s="66" t="str">
        <f t="shared" si="292"/>
        <v>Ciento</v>
      </c>
      <c r="BT457" s="66" t="str">
        <f t="shared" si="293"/>
        <v>Cero</v>
      </c>
      <c r="BU457" s="66" t="str">
        <f t="shared" si="294"/>
        <v>Cero</v>
      </c>
      <c r="BV457" s="137"/>
      <c r="BW457" s="51"/>
      <c r="BX457" s="315"/>
      <c r="BY457" s="148"/>
      <c r="BZ457" s="315"/>
      <c r="CA457" s="1112"/>
      <c r="CB457" s="805">
        <v>43059</v>
      </c>
      <c r="CC457" s="805">
        <v>43069</v>
      </c>
      <c r="CD457" s="434"/>
      <c r="CE457" s="805">
        <v>43069</v>
      </c>
      <c r="CF457" s="434"/>
      <c r="CG457" s="805">
        <v>43084</v>
      </c>
      <c r="CH457" s="497"/>
      <c r="CI457" s="155"/>
      <c r="CJ457" s="54"/>
      <c r="CK457" s="54"/>
      <c r="CL457" s="102" t="str">
        <f t="shared" si="315"/>
        <v>Getränkefachgroßhandlung B Zumdiek GmbH &amp; Co KG_ DE_196136760_DOT_DE_2sig</v>
      </c>
      <c r="CM457" s="102" t="str">
        <f t="shared" si="316"/>
        <v>Getränkefachgroßhandlung B Zumdiek GmbH &amp; Co KG_DE_196136760_CPA_DE_2sig</v>
      </c>
      <c r="CN457" s="102" t="str">
        <f t="shared" si="317"/>
        <v>Getränkefachgroßhandlung B Zumdiek GmbH &amp; Co KG_ DE_196136760_DOT_DE_2sig_stamped</v>
      </c>
      <c r="CO457" s="102" t="str">
        <f t="shared" si="318"/>
        <v>Getränkefachgroßhandlung B Zumdiek GmbH &amp; Co KG_DE_196136760_DOT_DE_o</v>
      </c>
      <c r="CP457" s="102" t="str">
        <f t="shared" si="319"/>
        <v>Getränkefachgroßhandlung B Zumdiek GmbH &amp; Co KG_DE_196136760_DOT_DE_o_stamped</v>
      </c>
      <c r="CQ457" s="102" t="str">
        <f t="shared" si="320"/>
        <v>Getränkefachgroßhandlung B Zumdiek GmbH &amp; Co KG_DE_196136760_powers</v>
      </c>
      <c r="CR457" s="54"/>
      <c r="CS457" s="54"/>
      <c r="CT457" s="54"/>
      <c r="CU457" s="148">
        <f t="shared" si="303"/>
        <v>0</v>
      </c>
      <c r="CV457" s="54"/>
      <c r="CW457" s="54"/>
      <c r="CX457" s="154"/>
      <c r="CY457" s="160"/>
      <c r="CZ457" s="160"/>
      <c r="DA457" s="321"/>
      <c r="DB457" s="321"/>
      <c r="DC457" s="160"/>
      <c r="DD457" s="160"/>
      <c r="DE457" s="321"/>
      <c r="DF457" s="321"/>
      <c r="DG457" s="54"/>
      <c r="DH457" s="54"/>
      <c r="DI457" s="54"/>
      <c r="DJ457" s="321"/>
      <c r="DK457" s="321"/>
      <c r="DL457" s="54"/>
      <c r="DM457" s="321"/>
      <c r="DN457" s="160"/>
      <c r="DO457" s="321"/>
      <c r="DP457" s="963"/>
      <c r="DQ457" s="974"/>
      <c r="DR457" s="507"/>
      <c r="DS457" s="521"/>
      <c r="DT457" s="88"/>
      <c r="DU457" s="168"/>
      <c r="DV457" s="168"/>
      <c r="DW457" s="168"/>
      <c r="DX457" s="168"/>
      <c r="DY457" s="168"/>
      <c r="DZ457" s="168"/>
      <c r="EA457" s="359" t="str">
        <f t="shared" si="302"/>
        <v>416</v>
      </c>
      <c r="EB457" s="359">
        <v>416</v>
      </c>
      <c r="EC457" s="88"/>
      <c r="ED457" s="88"/>
      <c r="EE457" s="88" t="e">
        <f>IF(CX456=#REF!,"gleich","ungleich")</f>
        <v>#REF!</v>
      </c>
      <c r="EF457" s="186" t="s">
        <v>3435</v>
      </c>
      <c r="EG457" s="186" t="s">
        <v>3412</v>
      </c>
      <c r="EH457" s="186" t="s">
        <v>5103</v>
      </c>
      <c r="EI457" s="186" t="s">
        <v>3582</v>
      </c>
      <c r="EJ457" s="186" t="s">
        <v>3583</v>
      </c>
      <c r="EK457" s="186">
        <v>0</v>
      </c>
      <c r="EL457" s="186" t="s">
        <v>3584</v>
      </c>
      <c r="EM457" s="173">
        <v>33428</v>
      </c>
      <c r="EN457" s="173">
        <v>0</v>
      </c>
      <c r="EO457" s="173">
        <v>0</v>
      </c>
      <c r="EP457" s="950" t="s">
        <v>3585</v>
      </c>
      <c r="EQ457" s="258" t="s">
        <v>6095</v>
      </c>
      <c r="ER457" s="258" t="s">
        <v>6114</v>
      </c>
      <c r="ES457" s="201"/>
      <c r="ET457" s="108"/>
      <c r="EU457" s="182" t="str">
        <f t="shared" si="321"/>
        <v>Getränkefachgroßhandlung B. Zumdiek GmbH &amp; Co. KG, DE_196136760_sinv.pdf</v>
      </c>
    </row>
    <row r="458" spans="1:172" ht="63.75">
      <c r="A458" s="1010" t="s">
        <v>3721</v>
      </c>
      <c r="B458" s="694" t="s">
        <v>4845</v>
      </c>
      <c r="C458" s="423" t="s">
        <v>898</v>
      </c>
      <c r="D458" s="201" t="s">
        <v>3748</v>
      </c>
      <c r="E458" s="190" t="s">
        <v>3775</v>
      </c>
      <c r="F458" s="258" t="s">
        <v>899</v>
      </c>
      <c r="G458" s="258"/>
      <c r="H458" s="258"/>
      <c r="I458" s="258"/>
      <c r="J458" s="190" t="s">
        <v>3889</v>
      </c>
      <c r="K458" s="190" t="s">
        <v>3806</v>
      </c>
      <c r="L458" s="571" t="s">
        <v>3833</v>
      </c>
      <c r="M458" s="181" t="s">
        <v>3834</v>
      </c>
      <c r="N458" s="847"/>
      <c r="O458" s="190"/>
      <c r="P458" s="518">
        <v>15</v>
      </c>
      <c r="Q458" s="539">
        <v>100</v>
      </c>
      <c r="R458" s="540">
        <v>3000</v>
      </c>
      <c r="S458" s="341"/>
      <c r="T458" s="54"/>
      <c r="U458" s="54"/>
      <c r="V458" s="338">
        <v>0</v>
      </c>
      <c r="W458" s="338">
        <v>0</v>
      </c>
      <c r="X458" s="919">
        <v>0.72</v>
      </c>
      <c r="Y458" s="425">
        <v>2.5</v>
      </c>
      <c r="Z458" s="54"/>
      <c r="AA458" s="54"/>
      <c r="AB458" s="188" t="s">
        <v>4402</v>
      </c>
      <c r="AC458" s="13" t="s">
        <v>898</v>
      </c>
      <c r="AD458" s="811" t="s">
        <v>5691</v>
      </c>
      <c r="AE458" s="723">
        <v>43089</v>
      </c>
      <c r="AG458" s="419"/>
      <c r="AH458" s="927" t="s">
        <v>896</v>
      </c>
      <c r="AI458" s="63" t="s">
        <v>5763</v>
      </c>
      <c r="AJ458" s="63" t="str">
        <f t="shared" si="289"/>
        <v>NO</v>
      </c>
      <c r="AK458" s="64" t="str">
        <f>VLOOKUP(X458,aux!$G$1:$I$22,2,FALSE)</f>
        <v>zero point seven two</v>
      </c>
      <c r="AL458" s="64" t="str">
        <f>VLOOKUP(X458,aux!$G$1:$J$22,4,FALSE)</f>
        <v>null komma sieben zwei</v>
      </c>
      <c r="AM458" s="214">
        <f t="shared" si="304"/>
        <v>72</v>
      </c>
      <c r="AN458" s="214" t="str">
        <f>IF(INT(AM458)=AM458,EnglishNumber(AM458), _xlfn.CONCAT(EnglishNumber(INT(AM458)), " point ", EnglishNumber(ROUND(INT((AM458 - INT(AM458)) * 10),  0)), " ", EnglishNumber(ROUND((AM458 - INT(AM458))*100 - (INT((AM458-INT(AM458))*10)*10), 0))))</f>
        <v>seventy-two</v>
      </c>
      <c r="AO458" s="214" t="str">
        <f>IF(INT(AM458)=AM458,FctZahl_In_Worten(AM458), _xlfn.CONCAT(FctZahl_In_Worten(INT(AM458)), " komma ", FctZahl_In_Worten(ROUND(INT((AM458 - INT(AM458)) * 10),  0)), " ", FctZahl_In_Worten(ROUND((AM458 - INT(AM458))*100 - (INT((AM458-INT(AM458))*10)*10), 0))))</f>
        <v>zweiundsiebzig</v>
      </c>
      <c r="AP458" s="64" t="str">
        <f>EnglishNumber(Q458)</f>
        <v>one hundred</v>
      </c>
      <c r="AQ458" s="64" t="str">
        <f>FctZahl_In_Worten(Q458)</f>
        <v>einhundert</v>
      </c>
      <c r="AR458" s="64" t="str">
        <f>FctZahl_In_Worten(R458)</f>
        <v>dreitausend</v>
      </c>
      <c r="AS458" s="64" t="str">
        <f>EnglishNumber(V458)</f>
        <v>zero</v>
      </c>
      <c r="AT458" s="64" t="str">
        <f>EnglishNumber(W458)</f>
        <v>zero</v>
      </c>
      <c r="AU458" s="64" t="str">
        <f t="shared" si="305"/>
        <v>For</v>
      </c>
      <c r="AV458" s="49" t="str">
        <f t="shared" si="298"/>
        <v>Thomas Grundhöfer, Geschäftsführer</v>
      </c>
      <c r="AW458" s="65" t="str">
        <f t="shared" si="306"/>
        <v>DE_114205101_CPA_EN</v>
      </c>
      <c r="AX458" s="65" t="str">
        <f t="shared" si="307"/>
        <v>DE_114205101_DoT_EN</v>
      </c>
      <c r="AY458" s="65" t="str">
        <f t="shared" si="308"/>
        <v>DE_114205101_Dis_EN</v>
      </c>
      <c r="AZ458" s="65" t="str">
        <f t="shared" si="309"/>
        <v>DE_114205101_CPA_DE</v>
      </c>
      <c r="BA458" s="65" t="str">
        <f t="shared" si="310"/>
        <v>DE_114205101_DoT_DE</v>
      </c>
      <c r="BB458" s="65" t="str">
        <f t="shared" si="311"/>
        <v>DE_114205101_CPA_ES</v>
      </c>
      <c r="BC458" s="215" t="str">
        <f t="shared" si="312"/>
        <v>DE_114205101_DoT_ES</v>
      </c>
      <c r="BD458" s="65" t="str">
        <f t="shared" si="313"/>
        <v>Grundhöfer GmbH</v>
      </c>
      <c r="BE458" s="64" t="str">
        <f>VLOOKUP(C458,aux!$A$1:$B$260,2,FALSE)</f>
        <v>Germany</v>
      </c>
      <c r="BF458" s="64" t="str">
        <f>VLOOKUP(C458,aux!$A$1:$C$260,3,FALSE)</f>
        <v>Deutschland</v>
      </c>
      <c r="BG458" s="66" t="str">
        <f t="shared" si="314"/>
        <v>represented by  Thomas Grundhöfer, Geschäftsführer</v>
      </c>
      <c r="BH458" s="66" t="str">
        <f t="shared" si="290"/>
        <v>representado por Thomas Grundhöfer, Geschäftsführer</v>
      </c>
      <c r="BI458" s="119">
        <f t="shared" si="325"/>
        <v>1</v>
      </c>
      <c r="BJ458" s="119" t="str">
        <f t="shared" si="299"/>
        <v/>
      </c>
      <c r="BK458" s="119" t="str">
        <f t="shared" si="323"/>
        <v/>
      </c>
      <c r="BL458" s="66" t="str">
        <f t="shared" si="300"/>
        <v/>
      </c>
      <c r="BM458" s="66" t="str">
        <f t="shared" si="324"/>
        <v/>
      </c>
      <c r="BN458" s="66" t="str">
        <f t="shared" si="301"/>
        <v/>
      </c>
      <c r="BO458" s="66" t="str">
        <f t="shared" si="322"/>
        <v/>
      </c>
      <c r="BP458" s="216" t="str">
        <f>VLOOKUP(X458,aux!$G$1:$I$22,3,FALSE)</f>
        <v>cero coma siete dos</v>
      </c>
      <c r="BQ458" s="66" t="str">
        <f t="shared" si="291"/>
        <v>Por</v>
      </c>
      <c r="BR458" s="66" t="str">
        <f>VLOOKUP(C458,aux!$D$1:$E$307,2,FALSE)</f>
        <v>Alemania</v>
      </c>
      <c r="BS458" s="66" t="str">
        <f t="shared" si="292"/>
        <v>Ciento</v>
      </c>
      <c r="BT458" s="66" t="str">
        <f t="shared" si="293"/>
        <v>Cero</v>
      </c>
      <c r="BU458" s="66" t="str">
        <f t="shared" si="294"/>
        <v>Cero</v>
      </c>
      <c r="BV458" s="137"/>
      <c r="BW458" s="51"/>
      <c r="BX458" s="315"/>
      <c r="BY458" s="148"/>
      <c r="BZ458" s="315"/>
      <c r="CA458" s="1112"/>
      <c r="CB458" s="805">
        <v>43059</v>
      </c>
      <c r="CC458" s="805">
        <v>43076</v>
      </c>
      <c r="CD458" s="434"/>
      <c r="CE458" s="805">
        <v>43076</v>
      </c>
      <c r="CF458" s="434"/>
      <c r="CG458" s="805">
        <v>43084</v>
      </c>
      <c r="CH458" s="497"/>
      <c r="CI458" s="155"/>
      <c r="CJ458" s="54"/>
      <c r="CK458" s="54"/>
      <c r="CL458" s="102" t="str">
        <f t="shared" si="315"/>
        <v>Grundhöfer GmbH_ DE_114205101_DOT_DE_2sig</v>
      </c>
      <c r="CM458" s="102" t="str">
        <f t="shared" si="316"/>
        <v>Grundhöfer GmbH_DE_114205101_CPA_DE_2sig</v>
      </c>
      <c r="CN458" s="102" t="str">
        <f t="shared" si="317"/>
        <v>Grundhöfer GmbH_ DE_114205101_DOT_DE_2sig_stamped</v>
      </c>
      <c r="CO458" s="102" t="str">
        <f t="shared" si="318"/>
        <v>Grundhöfer GmbH_DE_114205101_DOT_DE_o</v>
      </c>
      <c r="CP458" s="102" t="str">
        <f t="shared" si="319"/>
        <v>Grundhöfer GmbH_DE_114205101_DOT_DE_o_stamped</v>
      </c>
      <c r="CQ458" s="102" t="str">
        <f t="shared" si="320"/>
        <v>Grundhöfer GmbH_DE_114205101_powers</v>
      </c>
      <c r="CR458" s="54"/>
      <c r="CS458" s="54"/>
      <c r="CT458" s="54"/>
      <c r="CU458" s="148">
        <f t="shared" si="303"/>
        <v>0</v>
      </c>
      <c r="CV458" s="54"/>
      <c r="CW458" s="54"/>
      <c r="CX458" s="124"/>
      <c r="CY458" s="160"/>
      <c r="CZ458" s="160"/>
      <c r="DA458" s="321"/>
      <c r="DB458" s="321"/>
      <c r="DC458" s="160"/>
      <c r="DD458" s="160"/>
      <c r="DE458" s="321"/>
      <c r="DF458" s="321"/>
      <c r="DG458" s="54"/>
      <c r="DH458" s="54"/>
      <c r="DI458" s="54"/>
      <c r="DJ458" s="321"/>
      <c r="DK458" s="321"/>
      <c r="DL458" s="54"/>
      <c r="DM458" s="321"/>
      <c r="DN458" s="160"/>
      <c r="DO458" s="321"/>
      <c r="DP458" s="963"/>
      <c r="DQ458" s="902"/>
      <c r="DR458" s="503"/>
      <c r="DS458" s="521"/>
      <c r="DT458" s="88"/>
      <c r="DU458" s="168"/>
      <c r="DV458" s="168"/>
      <c r="DW458" s="168"/>
      <c r="DX458" s="168"/>
      <c r="DY458" s="168"/>
      <c r="DZ458" s="168"/>
      <c r="EA458" s="359" t="str">
        <f t="shared" si="302"/>
        <v>417</v>
      </c>
      <c r="EB458" s="359">
        <v>417</v>
      </c>
      <c r="EC458" s="88"/>
      <c r="ED458" s="88"/>
      <c r="EE458" s="88"/>
      <c r="EF458" s="186" t="s">
        <v>3849</v>
      </c>
      <c r="EG458" s="186" t="s">
        <v>3721</v>
      </c>
      <c r="EH458" s="186" t="s">
        <v>3775</v>
      </c>
      <c r="EI458" s="186" t="s">
        <v>5107</v>
      </c>
      <c r="EJ458" s="186" t="s">
        <v>2238</v>
      </c>
      <c r="EK458" s="186">
        <v>0</v>
      </c>
      <c r="EL458" s="186" t="s">
        <v>5058</v>
      </c>
      <c r="EM458" s="173">
        <v>60437</v>
      </c>
      <c r="EN458" s="173">
        <v>0</v>
      </c>
      <c r="EO458" s="173">
        <v>0</v>
      </c>
      <c r="EP458" s="950" t="s">
        <v>3806</v>
      </c>
      <c r="EQ458" s="201" t="s">
        <v>6086</v>
      </c>
      <c r="ER458" s="182" t="s">
        <v>6137</v>
      </c>
      <c r="ES458" s="201"/>
      <c r="ET458" s="108"/>
      <c r="EU458" s="182" t="str">
        <f t="shared" si="321"/>
        <v>Grundhöfer GmbH, DE_114205101_sinv.pdf</v>
      </c>
    </row>
    <row r="459" spans="1:172" ht="76.5">
      <c r="A459" s="1030" t="s">
        <v>4047</v>
      </c>
      <c r="B459" s="694" t="s">
        <v>4880</v>
      </c>
      <c r="C459" s="338" t="s">
        <v>898</v>
      </c>
      <c r="D459" s="182" t="s">
        <v>4048</v>
      </c>
      <c r="E459" s="186" t="s">
        <v>4147</v>
      </c>
      <c r="F459" s="182" t="s">
        <v>899</v>
      </c>
      <c r="G459" s="182"/>
      <c r="H459" s="182"/>
      <c r="I459" s="182" t="s">
        <v>4049</v>
      </c>
      <c r="J459" s="191" t="s">
        <v>4220</v>
      </c>
      <c r="K459" s="182" t="s">
        <v>4050</v>
      </c>
      <c r="L459" s="500" t="s">
        <v>4051</v>
      </c>
      <c r="M459" s="199"/>
      <c r="N459" s="847"/>
      <c r="O459" s="191"/>
      <c r="P459" s="519">
        <v>7</v>
      </c>
      <c r="Q459" s="539">
        <v>100</v>
      </c>
      <c r="R459" s="540">
        <v>1400</v>
      </c>
      <c r="S459" s="338"/>
      <c r="T459" s="54"/>
      <c r="U459" s="54"/>
      <c r="V459" s="338">
        <v>0</v>
      </c>
      <c r="W459" s="338">
        <v>0</v>
      </c>
      <c r="X459" s="919">
        <v>0.72</v>
      </c>
      <c r="Y459" s="338">
        <v>0</v>
      </c>
      <c r="Z459" s="54"/>
      <c r="AA459" s="54"/>
      <c r="AB459" s="188" t="s">
        <v>4402</v>
      </c>
      <c r="AC459" s="13" t="s">
        <v>898</v>
      </c>
      <c r="AD459" s="811" t="s">
        <v>5691</v>
      </c>
      <c r="AE459" s="723">
        <v>43089</v>
      </c>
      <c r="AF459" s="182" t="s">
        <v>5966</v>
      </c>
      <c r="AG459" s="419"/>
      <c r="AH459" s="927" t="s">
        <v>896</v>
      </c>
      <c r="AI459" s="63" t="s">
        <v>5763</v>
      </c>
      <c r="AJ459" s="63" t="str">
        <f t="shared" si="289"/>
        <v>NO</v>
      </c>
      <c r="AK459" s="64" t="str">
        <f>VLOOKUP(X459,aux!$G$1:$I$22,2,FALSE)</f>
        <v>zero point seven two</v>
      </c>
      <c r="AL459" s="64" t="str">
        <f>VLOOKUP(X459,aux!$G$1:$J$22,4,FALSE)</f>
        <v>null komma sieben zwei</v>
      </c>
      <c r="AM459" s="214">
        <f t="shared" si="304"/>
        <v>72</v>
      </c>
      <c r="AN459" s="214" t="str">
        <f>IF(INT(AM459)=AM459,EnglishNumber(AM459), _xlfn.CONCAT(EnglishNumber(INT(AM459)), " point ", EnglishNumber(ROUND(INT((AM459 - INT(AM459)) * 10),  0)), " ", EnglishNumber(ROUND((AM459 - INT(AM459))*100 - (INT((AM459-INT(AM459))*10)*10), 0))))</f>
        <v>seventy-two</v>
      </c>
      <c r="AO459" s="214" t="str">
        <f>IF(INT(AM459)=AM459,FctZahl_In_Worten(AM459), _xlfn.CONCAT(FctZahl_In_Worten(INT(AM459)), " komma ", FctZahl_In_Worten(ROUND(INT((AM459 - INT(AM459)) * 10),  0)), " ", FctZahl_In_Worten(ROUND((AM459 - INT(AM459))*100 - (INT((AM459-INT(AM459))*10)*10), 0))))</f>
        <v>zweiundsiebzig</v>
      </c>
      <c r="AP459" s="64" t="str">
        <f>EnglishNumber(Q459)</f>
        <v>one hundred</v>
      </c>
      <c r="AQ459" s="64" t="str">
        <f>FctZahl_In_Worten(Q459)</f>
        <v>einhundert</v>
      </c>
      <c r="AR459" s="64" t="str">
        <f>FctZahl_In_Worten(R459)</f>
        <v>eintausendvierhundert</v>
      </c>
      <c r="AS459" s="64" t="str">
        <f>EnglishNumber(V459)</f>
        <v>zero</v>
      </c>
      <c r="AT459" s="64" t="str">
        <f>EnglishNumber(W459)</f>
        <v>zero</v>
      </c>
      <c r="AU459" s="64" t="str">
        <f t="shared" si="305"/>
        <v>For</v>
      </c>
      <c r="AV459" s="49" t="str">
        <f t="shared" si="298"/>
        <v>Till Engelhard, Geschäftsführer</v>
      </c>
      <c r="AW459" s="65" t="str">
        <f t="shared" si="306"/>
        <v>DE_218180350_CPA_EN</v>
      </c>
      <c r="AX459" s="65" t="str">
        <f t="shared" si="307"/>
        <v>DE_218180350_DoT_EN</v>
      </c>
      <c r="AY459" s="65" t="str">
        <f t="shared" si="308"/>
        <v>DE_218180350_Dis_EN</v>
      </c>
      <c r="AZ459" s="65" t="str">
        <f t="shared" si="309"/>
        <v>DE_218180350_CPA_DE</v>
      </c>
      <c r="BA459" s="65" t="str">
        <f t="shared" si="310"/>
        <v>DE_218180350_DoT_DE</v>
      </c>
      <c r="BB459" s="65" t="str">
        <f t="shared" si="311"/>
        <v>DE_218180350_CPA_ES</v>
      </c>
      <c r="BC459" s="215" t="str">
        <f t="shared" si="312"/>
        <v>DE_218180350_DoT_ES</v>
      </c>
      <c r="BD459" s="65" t="str">
        <f t="shared" si="313"/>
        <v>Inntaler Plattenhandel GmbH</v>
      </c>
      <c r="BE459" s="64" t="str">
        <f>VLOOKUP(C459,aux!$A$1:$B$260,2,FALSE)</f>
        <v>Germany</v>
      </c>
      <c r="BF459" s="64" t="str">
        <f>VLOOKUP(C459,aux!$A$1:$C$260,3,FALSE)</f>
        <v>Deutschland</v>
      </c>
      <c r="BG459" s="66" t="str">
        <f t="shared" si="314"/>
        <v>represented by  Till Engelhard, Geschäftsführer</v>
      </c>
      <c r="BH459" s="66" t="str">
        <f t="shared" si="290"/>
        <v>representado por Till Engelhard, Geschäftsführer</v>
      </c>
      <c r="BI459" s="119">
        <f t="shared" si="325"/>
        <v>1</v>
      </c>
      <c r="BJ459" s="119" t="str">
        <f t="shared" si="299"/>
        <v/>
      </c>
      <c r="BK459" s="119" t="str">
        <f t="shared" si="323"/>
        <v>and its</v>
      </c>
      <c r="BL459" s="66" t="str">
        <f t="shared" si="300"/>
        <v/>
      </c>
      <c r="BM459" s="66" t="str">
        <f t="shared" si="324"/>
        <v>und</v>
      </c>
      <c r="BN459" s="66" t="str">
        <f t="shared" si="301"/>
        <v/>
      </c>
      <c r="BO459" s="66" t="str">
        <f t="shared" si="322"/>
        <v>y su</v>
      </c>
      <c r="BP459" s="216" t="str">
        <f>VLOOKUP(X459,aux!$G$1:$I$22,3,FALSE)</f>
        <v>cero coma siete dos</v>
      </c>
      <c r="BQ459" s="66" t="str">
        <f t="shared" si="291"/>
        <v>Por</v>
      </c>
      <c r="BR459" s="66" t="str">
        <f>VLOOKUP(C459,aux!$D$1:$E$307,2,FALSE)</f>
        <v>Alemania</v>
      </c>
      <c r="BS459" s="66" t="str">
        <f t="shared" si="292"/>
        <v>Ciento</v>
      </c>
      <c r="BT459" s="66" t="str">
        <f t="shared" si="293"/>
        <v>Cero</v>
      </c>
      <c r="BU459" s="66" t="str">
        <f t="shared" si="294"/>
        <v>Cero</v>
      </c>
      <c r="BV459" s="137"/>
      <c r="BW459" s="51"/>
      <c r="BX459" s="315"/>
      <c r="BY459" s="148"/>
      <c r="BZ459" s="315"/>
      <c r="CA459" s="1112"/>
      <c r="CB459" s="353">
        <v>43059</v>
      </c>
      <c r="CC459" s="353">
        <v>43074</v>
      </c>
      <c r="CD459" s="434"/>
      <c r="CE459" s="353">
        <v>43074</v>
      </c>
      <c r="CF459" s="434"/>
      <c r="CG459" s="805">
        <v>43084</v>
      </c>
      <c r="CH459" s="497"/>
      <c r="CI459" s="155"/>
      <c r="CJ459" s="54"/>
      <c r="CK459" s="54"/>
      <c r="CL459" s="102" t="str">
        <f t="shared" si="315"/>
        <v>Inntaler Plattenhandel GmbH_ DE_218180350_DOT_DE_2sig</v>
      </c>
      <c r="CM459" s="102" t="str">
        <f t="shared" si="316"/>
        <v>Inntaler Plattenhandel GmbH_DE_218180350_CPA_DE_2sig</v>
      </c>
      <c r="CN459" s="102" t="str">
        <f t="shared" si="317"/>
        <v>Inntaler Plattenhandel GmbH_ DE_218180350_DOT_DE_2sig_stamped</v>
      </c>
      <c r="CO459" s="102" t="str">
        <f t="shared" si="318"/>
        <v>Inntaler Plattenhandel GmbH_DE_218180350_DOT_DE_o</v>
      </c>
      <c r="CP459" s="102" t="str">
        <f t="shared" si="319"/>
        <v>Inntaler Plattenhandel GmbH_DE_218180350_DOT_DE_o_stamped</v>
      </c>
      <c r="CQ459" s="102" t="str">
        <f t="shared" si="320"/>
        <v>Inntaler Plattenhandel GmbH_DE_218180350_powers</v>
      </c>
      <c r="CR459" s="54"/>
      <c r="CS459" s="54"/>
      <c r="CT459" s="54"/>
      <c r="CU459" s="148">
        <f t="shared" si="303"/>
        <v>0</v>
      </c>
      <c r="CV459" s="54"/>
      <c r="CW459" s="54"/>
      <c r="CX459" s="124"/>
      <c r="CY459" s="160"/>
      <c r="CZ459" s="160"/>
      <c r="DA459" s="321"/>
      <c r="DB459" s="321"/>
      <c r="DC459" s="160"/>
      <c r="DD459" s="160"/>
      <c r="DE459" s="321"/>
      <c r="DF459" s="321"/>
      <c r="DG459" s="54"/>
      <c r="DH459" s="54"/>
      <c r="DI459" s="54"/>
      <c r="DJ459" s="321"/>
      <c r="DK459" s="321"/>
      <c r="DL459" s="54"/>
      <c r="DM459" s="321"/>
      <c r="DN459" s="160"/>
      <c r="DO459" s="321"/>
      <c r="DP459" s="963"/>
      <c r="DQ459" s="902"/>
      <c r="DR459" s="503"/>
      <c r="DS459" s="521"/>
      <c r="DT459" s="88"/>
      <c r="DU459" s="168"/>
      <c r="DV459" s="363" t="s">
        <v>6074</v>
      </c>
      <c r="DW459" s="185" t="s">
        <v>899</v>
      </c>
      <c r="DX459" s="168"/>
      <c r="DY459" s="168"/>
      <c r="DZ459" s="168"/>
      <c r="EA459" s="359" t="str">
        <f t="shared" si="302"/>
        <v>418</v>
      </c>
      <c r="EB459" s="359">
        <v>418</v>
      </c>
      <c r="EC459" s="88"/>
      <c r="ED459" s="88"/>
      <c r="EE459" s="88"/>
      <c r="EF459" s="186" t="s">
        <v>4264</v>
      </c>
      <c r="EG459" s="186" t="s">
        <v>4047</v>
      </c>
      <c r="EH459" s="186" t="s">
        <v>5162</v>
      </c>
      <c r="EI459" s="186" t="s">
        <v>5163</v>
      </c>
      <c r="EJ459" s="186">
        <v>40</v>
      </c>
      <c r="EK459" s="186">
        <v>0</v>
      </c>
      <c r="EL459" s="186" t="s">
        <v>5164</v>
      </c>
      <c r="EM459" s="173">
        <v>84539</v>
      </c>
      <c r="EN459" s="173">
        <v>0</v>
      </c>
      <c r="EO459" s="173">
        <v>0</v>
      </c>
      <c r="EP459" s="950" t="s">
        <v>4050</v>
      </c>
      <c r="EQ459" s="410" t="s">
        <v>6086</v>
      </c>
      <c r="ER459" s="182" t="s">
        <v>6137</v>
      </c>
      <c r="ES459" s="410"/>
      <c r="ET459" s="108"/>
      <c r="EU459" s="182" t="str">
        <f t="shared" si="321"/>
        <v>Inntaler Plattenhandel GmbH, DE_218180350_sinv.pdf</v>
      </c>
    </row>
    <row r="460" spans="1:172" ht="89.25">
      <c r="A460" s="1000" t="s">
        <v>2916</v>
      </c>
      <c r="B460" s="695" t="s">
        <v>4761</v>
      </c>
      <c r="C460" s="338" t="s">
        <v>1067</v>
      </c>
      <c r="D460" s="191" t="s">
        <v>2917</v>
      </c>
      <c r="E460" s="189" t="s">
        <v>2919</v>
      </c>
      <c r="F460" s="186" t="s">
        <v>2918</v>
      </c>
      <c r="G460" s="186" t="s">
        <v>2920</v>
      </c>
      <c r="H460" s="186" t="s">
        <v>2902</v>
      </c>
      <c r="I460" s="383"/>
      <c r="J460" s="186" t="s">
        <v>5408</v>
      </c>
      <c r="K460" s="191" t="s">
        <v>2921</v>
      </c>
      <c r="L460" s="571" t="s">
        <v>2922</v>
      </c>
      <c r="M460" s="181" t="s">
        <v>2923</v>
      </c>
      <c r="N460" s="846" t="s">
        <v>2924</v>
      </c>
      <c r="O460" s="191" t="s">
        <v>2925</v>
      </c>
      <c r="P460" s="546">
        <v>70</v>
      </c>
      <c r="Q460" s="539">
        <v>500</v>
      </c>
      <c r="R460" s="540">
        <v>0</v>
      </c>
      <c r="S460" s="338"/>
      <c r="T460" s="100"/>
      <c r="U460" s="100"/>
      <c r="V460" s="425">
        <v>100</v>
      </c>
      <c r="W460" s="425">
        <v>50</v>
      </c>
      <c r="X460" s="919">
        <v>0.75</v>
      </c>
      <c r="Y460" s="425">
        <v>2.5</v>
      </c>
      <c r="Z460" s="101"/>
      <c r="AA460" s="101"/>
      <c r="AB460" s="188" t="s">
        <v>2988</v>
      </c>
      <c r="AC460" s="13" t="s">
        <v>7377</v>
      </c>
      <c r="AD460" s="812" t="s">
        <v>40</v>
      </c>
      <c r="AE460" s="723">
        <v>43089</v>
      </c>
      <c r="AG460" s="419"/>
      <c r="AH460" s="927" t="s">
        <v>896</v>
      </c>
      <c r="AI460" s="63" t="s">
        <v>5763</v>
      </c>
      <c r="AJ460" s="63" t="str">
        <f t="shared" si="289"/>
        <v>NO</v>
      </c>
      <c r="AK460" s="64" t="str">
        <f>VLOOKUP(X460,aux!$G$1:$I$22,2,FALSE)</f>
        <v>zero point seven five</v>
      </c>
      <c r="AL460" s="64" t="str">
        <f>VLOOKUP(X460,aux!$G$1:$J$22,4,FALSE)</f>
        <v>null komma sieben fünf</v>
      </c>
      <c r="AM460" s="214">
        <f t="shared" si="304"/>
        <v>75</v>
      </c>
      <c r="AN460" s="214" t="str">
        <f>IF(INT(AM460)=AM460,EnglishNumber(AM460), _xlfn.CONCAT(EnglishNumber(INT(AM460)), " point ", EnglishNumber(ROUND(INT((AM460 - INT(AM460)) * 10),  0)), " ", EnglishNumber(ROUND((AM460 - INT(AM460))*100 - (INT((AM460-INT(AM460))*10)*10), 0))))</f>
        <v>seventy-five</v>
      </c>
      <c r="AO460" s="214" t="str">
        <f>IF(INT(AM460)=AM460,FctZahl_In_Worten(AM460), _xlfn.CONCAT(FctZahl_In_Worten(INT(AM460)), " komma ", FctZahl_In_Worten(ROUND(INT((AM460 - INT(AM460)) * 10),  0)), " ", FctZahl_In_Worten(ROUND((AM460 - INT(AM460))*100 - (INT((AM460-INT(AM460))*10)*10), 0))))</f>
        <v>fünfundsiebzig</v>
      </c>
      <c r="AP460" s="64" t="str">
        <f>EnglishNumber(Q460)</f>
        <v>five hundred</v>
      </c>
      <c r="AQ460" s="64" t="str">
        <f>FctZahl_In_Worten(Q460)</f>
        <v>fünfhundert</v>
      </c>
      <c r="AR460" s="64" t="str">
        <f>FctZahl_In_Worten(R460)</f>
        <v>null</v>
      </c>
      <c r="AS460" s="64" t="str">
        <f>EnglishNumber(V460)</f>
        <v>one hundred</v>
      </c>
      <c r="AT460" s="64" t="str">
        <f>EnglishNumber(W460)</f>
        <v>fifty</v>
      </c>
      <c r="AU460" s="64" t="str">
        <f t="shared" si="305"/>
        <v>For</v>
      </c>
      <c r="AV460" s="49" t="str">
        <f t="shared" si="298"/>
        <v>Franz Koidl, CEO and Angelika Koidl, Prokuristin</v>
      </c>
      <c r="AW460" s="65" t="str">
        <f t="shared" si="306"/>
        <v>AT_U33533209_CPA_EN</v>
      </c>
      <c r="AX460" s="65" t="str">
        <f t="shared" si="307"/>
        <v>AT_U33533209_DoT_EN</v>
      </c>
      <c r="AY460" s="65" t="str">
        <f t="shared" si="308"/>
        <v>AT_U33533209_Dis_EN</v>
      </c>
      <c r="AZ460" s="65" t="str">
        <f t="shared" si="309"/>
        <v>AT_U33533209_CPA_DE</v>
      </c>
      <c r="BA460" s="65" t="str">
        <f t="shared" si="310"/>
        <v>AT_U33533209_DoT_DE</v>
      </c>
      <c r="BB460" s="65" t="str">
        <f t="shared" si="311"/>
        <v>AT_U33533209_CPA_ES</v>
      </c>
      <c r="BC460" s="215" t="str">
        <f t="shared" si="312"/>
        <v>AT_U33533209_DoT_ES</v>
      </c>
      <c r="BD460" s="65" t="str">
        <f t="shared" si="313"/>
        <v>Koidl Transport Gesellschaft mbH</v>
      </c>
      <c r="BE460" s="64" t="str">
        <f>VLOOKUP(C460,aux!$A$1:$B$260,2,FALSE)</f>
        <v>Austria</v>
      </c>
      <c r="BF460" s="64" t="str">
        <f>VLOOKUP(C460,aux!$A$1:$C$260,3,FALSE)</f>
        <v>Österreich</v>
      </c>
      <c r="BG460" s="66" t="str">
        <f t="shared" si="314"/>
        <v>represented by  Franz Koidl, CEO and Angelika Koidl, Prokuristin</v>
      </c>
      <c r="BH460" s="66" t="str">
        <f t="shared" si="290"/>
        <v>representado por Franz Koidl, CEO and Angelika Koidl, Prokuristin</v>
      </c>
      <c r="BI460" s="66">
        <f t="shared" si="325"/>
        <v>2</v>
      </c>
      <c r="BJ460" s="66" t="str">
        <f t="shared" si="299"/>
        <v>and its</v>
      </c>
      <c r="BK460" s="66" t="str">
        <f t="shared" si="323"/>
        <v/>
      </c>
      <c r="BL460" s="66" t="str">
        <f t="shared" si="300"/>
        <v>und</v>
      </c>
      <c r="BM460" s="66" t="str">
        <f t="shared" si="324"/>
        <v/>
      </c>
      <c r="BN460" s="66" t="str">
        <f t="shared" si="301"/>
        <v>y su</v>
      </c>
      <c r="BO460" s="66" t="str">
        <f t="shared" si="322"/>
        <v/>
      </c>
      <c r="BP460" s="216" t="str">
        <f>VLOOKUP(X460,aux!$G$1:$I$22,3,FALSE)</f>
        <v>cero coma siete cinco</v>
      </c>
      <c r="BQ460" s="66" t="str">
        <f t="shared" si="291"/>
        <v>Por</v>
      </c>
      <c r="BR460" s="66" t="str">
        <f>VLOOKUP(C460,aux!$D$1:$E$307,2,FALSE)</f>
        <v>Austria</v>
      </c>
      <c r="BS460" s="66" t="str">
        <f t="shared" si="292"/>
        <v>Quinientos</v>
      </c>
      <c r="BT460" s="66" t="str">
        <f t="shared" si="293"/>
        <v>Ciento</v>
      </c>
      <c r="BU460" s="66" t="str">
        <f t="shared" si="294"/>
        <v>Cincuenta</v>
      </c>
      <c r="BV460" s="137" t="s">
        <v>2233</v>
      </c>
      <c r="BW460" s="51" t="s">
        <v>2233</v>
      </c>
      <c r="BX460" s="332">
        <v>43061</v>
      </c>
      <c r="BY460" s="146">
        <v>1630010005</v>
      </c>
      <c r="BZ460" s="332">
        <v>43062</v>
      </c>
      <c r="CA460" s="1112" t="s">
        <v>2233</v>
      </c>
      <c r="CB460" s="606">
        <v>43059</v>
      </c>
      <c r="CC460" s="606">
        <v>43064</v>
      </c>
      <c r="CD460" s="806" t="s">
        <v>2233</v>
      </c>
      <c r="CE460" s="606">
        <v>43064</v>
      </c>
      <c r="CF460" s="806" t="s">
        <v>2233</v>
      </c>
      <c r="CG460" s="342">
        <v>43080</v>
      </c>
      <c r="CH460" s="497"/>
      <c r="CI460" s="155"/>
      <c r="CJ460" s="43"/>
      <c r="CK460" s="103"/>
      <c r="CL460" s="102" t="str">
        <f t="shared" si="315"/>
        <v>Koidl Transport Gesellschaft mbH_ AT_U33533209_DOT_EN_2sig</v>
      </c>
      <c r="CM460" s="102" t="str">
        <f t="shared" si="316"/>
        <v>Koidl Transport Gesellschaft mbH_AT_U33533209_CPA_EN_2sig</v>
      </c>
      <c r="CN460" s="102" t="str">
        <f t="shared" si="317"/>
        <v>Koidl Transport Gesellschaft mbH_ AT_U33533209_DOT_EN_2sig_stamped</v>
      </c>
      <c r="CO460" s="102" t="str">
        <f t="shared" si="318"/>
        <v>Koidl Transport Gesellschaft mbH_AT_U33533209_DOT_EN_o</v>
      </c>
      <c r="CP460" s="102" t="str">
        <f t="shared" si="319"/>
        <v>Koidl Transport Gesellschaft mbH_AT_U33533209_DOT_EN_o_stamped</v>
      </c>
      <c r="CQ460" s="102" t="str">
        <f t="shared" si="320"/>
        <v>Koidl Transport Gesellschaft mbH_AT_U33533209_powers</v>
      </c>
      <c r="CR460" s="61"/>
      <c r="CS460" s="61"/>
      <c r="CT460" s="61"/>
      <c r="CU460" s="148">
        <f t="shared" si="303"/>
        <v>0</v>
      </c>
      <c r="CV460" s="56"/>
      <c r="CW460" s="56"/>
      <c r="CX460" s="152" t="s">
        <v>2233</v>
      </c>
      <c r="CY460" s="158" t="s">
        <v>2233</v>
      </c>
      <c r="CZ460" s="158" t="s">
        <v>2233</v>
      </c>
      <c r="DA460" s="318" t="s">
        <v>2233</v>
      </c>
      <c r="DB460" s="318" t="s">
        <v>2233</v>
      </c>
      <c r="DC460" s="158" t="s">
        <v>2233</v>
      </c>
      <c r="DD460" s="158" t="s">
        <v>2233</v>
      </c>
      <c r="DE460" s="318" t="s">
        <v>2233</v>
      </c>
      <c r="DF460" s="318" t="s">
        <v>2233</v>
      </c>
      <c r="DG460" s="96" t="s">
        <v>2233</v>
      </c>
      <c r="DH460" s="96" t="s">
        <v>2233</v>
      </c>
      <c r="DI460" s="96" t="s">
        <v>2233</v>
      </c>
      <c r="DJ460" s="318" t="s">
        <v>2233</v>
      </c>
      <c r="DK460" s="318"/>
      <c r="DL460" s="96" t="s">
        <v>2233</v>
      </c>
      <c r="DM460" s="318" t="s">
        <v>2233</v>
      </c>
      <c r="DN460" s="158" t="s">
        <v>2233</v>
      </c>
      <c r="DO460" s="318" t="s">
        <v>2233</v>
      </c>
      <c r="DP460" s="465" t="s">
        <v>2233</v>
      </c>
      <c r="DQ460" s="940"/>
      <c r="DR460" s="342" t="s">
        <v>49</v>
      </c>
      <c r="DS460" s="522"/>
      <c r="DT460" s="69" t="s">
        <v>49</v>
      </c>
      <c r="DU460" s="69"/>
      <c r="DV460" s="87"/>
      <c r="DW460" s="87"/>
      <c r="DX460" s="87"/>
      <c r="DY460" s="87"/>
      <c r="DZ460" s="87"/>
      <c r="EA460" s="359" t="str">
        <f t="shared" si="302"/>
        <v>419</v>
      </c>
      <c r="EB460" s="359">
        <v>419</v>
      </c>
      <c r="EC460" s="88"/>
      <c r="ED460" s="88"/>
      <c r="EE460" s="88" t="e">
        <f>IF(CX459=#REF!,"gleich","ungleich")</f>
        <v>#REF!</v>
      </c>
      <c r="EF460" s="186"/>
      <c r="EG460" s="186"/>
      <c r="EH460" s="186"/>
      <c r="EI460" s="186"/>
      <c r="EJ460" s="186"/>
      <c r="EK460" s="186"/>
      <c r="EL460" s="186"/>
      <c r="EM460" s="173"/>
      <c r="EN460" s="186"/>
      <c r="EO460" s="186"/>
      <c r="EP460" s="724"/>
      <c r="EQ460" s="382" t="s">
        <v>6086</v>
      </c>
      <c r="ER460" s="382" t="s">
        <v>6137</v>
      </c>
      <c r="ES460" s="382"/>
      <c r="ET460" s="108"/>
      <c r="EU460" s="182" t="str">
        <f t="shared" si="321"/>
        <v>Koidl Transport Gesellschaft mbH, AT_U33533209_sinv.pdf</v>
      </c>
    </row>
    <row r="461" spans="1:172" ht="89.25">
      <c r="A461" s="1030" t="s">
        <v>4150</v>
      </c>
      <c r="B461" s="638" t="s">
        <v>4902</v>
      </c>
      <c r="C461" s="338" t="s">
        <v>898</v>
      </c>
      <c r="D461" s="182" t="s">
        <v>4151</v>
      </c>
      <c r="E461" s="186" t="s">
        <v>4147</v>
      </c>
      <c r="F461" s="182" t="s">
        <v>899</v>
      </c>
      <c r="G461" s="182"/>
      <c r="H461" s="182"/>
      <c r="I461" s="182" t="s">
        <v>4049</v>
      </c>
      <c r="J461" s="191" t="s">
        <v>4242</v>
      </c>
      <c r="K461" s="182" t="s">
        <v>4152</v>
      </c>
      <c r="L461" s="571" t="s">
        <v>4153</v>
      </c>
      <c r="M461" s="199"/>
      <c r="N461" s="847"/>
      <c r="O461" s="191"/>
      <c r="P461" s="519">
        <v>6</v>
      </c>
      <c r="Q461" s="539">
        <v>100</v>
      </c>
      <c r="R461" s="540">
        <v>1200</v>
      </c>
      <c r="S461" s="338"/>
      <c r="T461" s="54"/>
      <c r="U461" s="54"/>
      <c r="V461" s="338">
        <v>0</v>
      </c>
      <c r="W461" s="338">
        <v>0</v>
      </c>
      <c r="X461" s="919">
        <v>0.72</v>
      </c>
      <c r="Y461" s="338">
        <v>0</v>
      </c>
      <c r="Z461" s="54"/>
      <c r="AA461" s="54"/>
      <c r="AB461" s="188" t="s">
        <v>4402</v>
      </c>
      <c r="AC461" s="13" t="s">
        <v>898</v>
      </c>
      <c r="AD461" s="811" t="s">
        <v>5691</v>
      </c>
      <c r="AE461" s="723">
        <v>43089</v>
      </c>
      <c r="AF461" s="182" t="s">
        <v>5966</v>
      </c>
      <c r="AG461" s="419" t="s">
        <v>5499</v>
      </c>
      <c r="AH461" s="927" t="s">
        <v>896</v>
      </c>
      <c r="AI461" s="63" t="s">
        <v>5763</v>
      </c>
      <c r="AJ461" s="63" t="str">
        <f t="shared" si="289"/>
        <v>NO</v>
      </c>
      <c r="AK461" s="64" t="str">
        <f>VLOOKUP(X461,aux!$G$1:$I$22,2,FALSE)</f>
        <v>zero point seven two</v>
      </c>
      <c r="AL461" s="64" t="str">
        <f>VLOOKUP(X461,aux!$G$1:$J$22,4,FALSE)</f>
        <v>null komma sieben zwei</v>
      </c>
      <c r="AM461" s="214">
        <f t="shared" si="304"/>
        <v>72</v>
      </c>
      <c r="AN461" s="214" t="str">
        <f>IF(INT(AM461)=AM461,EnglishNumber(AM461), _xlfn.CONCAT(EnglishNumber(INT(AM461)), " point ", EnglishNumber(ROUND(INT((AM461 - INT(AM461)) * 10),  0)), " ", EnglishNumber(ROUND((AM461 - INT(AM461))*100 - (INT((AM461-INT(AM461))*10)*10), 0))))</f>
        <v>seventy-two</v>
      </c>
      <c r="AO461" s="214" t="str">
        <f>IF(INT(AM461)=AM461,FctZahl_In_Worten(AM461), _xlfn.CONCAT(FctZahl_In_Worten(INT(AM461)), " komma ", FctZahl_In_Worten(ROUND(INT((AM461 - INT(AM461)) * 10),  0)), " ", FctZahl_In_Worten(ROUND((AM461 - INT(AM461))*100 - (INT((AM461-INT(AM461))*10)*10), 0))))</f>
        <v>zweiundsiebzig</v>
      </c>
      <c r="AP461" s="64" t="str">
        <f>EnglishNumber(Q461)</f>
        <v>one hundred</v>
      </c>
      <c r="AQ461" s="64" t="str">
        <f>FctZahl_In_Worten(Q461)</f>
        <v>einhundert</v>
      </c>
      <c r="AR461" s="64" t="str">
        <f>FctZahl_In_Worten(R461)</f>
        <v>eintausendzweihundert</v>
      </c>
      <c r="AS461" s="64" t="str">
        <f>EnglishNumber(V461)</f>
        <v>zero</v>
      </c>
      <c r="AT461" s="64" t="str">
        <f>EnglishNumber(W461)</f>
        <v>zero</v>
      </c>
      <c r="AU461" s="64" t="str">
        <f t="shared" si="305"/>
        <v>For</v>
      </c>
      <c r="AV461" s="49" t="str">
        <f t="shared" si="298"/>
        <v>Till Engelhard, Geschäftsführer</v>
      </c>
      <c r="AW461" s="65" t="str">
        <f t="shared" si="306"/>
        <v>DE_813309898_CPA_EN</v>
      </c>
      <c r="AX461" s="65" t="str">
        <f t="shared" si="307"/>
        <v>DE_813309898_DoT_EN</v>
      </c>
      <c r="AY461" s="65" t="str">
        <f t="shared" si="308"/>
        <v>DE_813309898_Dis_EN</v>
      </c>
      <c r="AZ461" s="65" t="str">
        <f t="shared" si="309"/>
        <v>DE_813309898_CPA_DE</v>
      </c>
      <c r="BA461" s="65" t="str">
        <f t="shared" si="310"/>
        <v>DE_813309898_DoT_DE</v>
      </c>
      <c r="BB461" s="65" t="str">
        <f t="shared" si="311"/>
        <v>DE_813309898_CPA_ES</v>
      </c>
      <c r="BC461" s="215" t="str">
        <f t="shared" si="312"/>
        <v>DE_813309898_DoT_ES</v>
      </c>
      <c r="BD461" s="65" t="str">
        <f t="shared" si="313"/>
        <v>Rottaler Furnier- und Sperrholzhandel GmbH</v>
      </c>
      <c r="BE461" s="64" t="str">
        <f>VLOOKUP(C461,aux!$A$1:$B$260,2,FALSE)</f>
        <v>Germany</v>
      </c>
      <c r="BF461" s="64" t="str">
        <f>VLOOKUP(C461,aux!$A$1:$C$260,3,FALSE)</f>
        <v>Deutschland</v>
      </c>
      <c r="BG461" s="66" t="str">
        <f t="shared" si="314"/>
        <v>represented by  Till Engelhard, Geschäftsführer</v>
      </c>
      <c r="BH461" s="66" t="str">
        <f t="shared" si="290"/>
        <v>representado por Till Engelhard, Geschäftsführer</v>
      </c>
      <c r="BI461" s="119">
        <f t="shared" si="325"/>
        <v>1</v>
      </c>
      <c r="BJ461" s="119" t="str">
        <f t="shared" si="299"/>
        <v/>
      </c>
      <c r="BK461" s="119" t="str">
        <f t="shared" si="323"/>
        <v>and its</v>
      </c>
      <c r="BL461" s="66" t="str">
        <f t="shared" si="300"/>
        <v/>
      </c>
      <c r="BM461" s="66" t="str">
        <f t="shared" si="324"/>
        <v>und</v>
      </c>
      <c r="BN461" s="66" t="str">
        <f t="shared" si="301"/>
        <v/>
      </c>
      <c r="BO461" s="66" t="str">
        <f t="shared" si="322"/>
        <v>y su</v>
      </c>
      <c r="BP461" s="216" t="str">
        <f>VLOOKUP(X461,aux!$G$1:$I$22,3,FALSE)</f>
        <v>cero coma siete dos</v>
      </c>
      <c r="BQ461" s="66" t="str">
        <f t="shared" si="291"/>
        <v>Por</v>
      </c>
      <c r="BR461" s="66" t="str">
        <f>VLOOKUP(C461,aux!$D$1:$E$307,2,FALSE)</f>
        <v>Alemania</v>
      </c>
      <c r="BS461" s="66" t="str">
        <f t="shared" si="292"/>
        <v>Ciento</v>
      </c>
      <c r="BT461" s="66" t="str">
        <f t="shared" si="293"/>
        <v>Cero</v>
      </c>
      <c r="BU461" s="66" t="str">
        <f t="shared" si="294"/>
        <v>Cero</v>
      </c>
      <c r="BV461" s="315"/>
      <c r="BW461" s="61"/>
      <c r="BX461" s="315"/>
      <c r="BY461" s="148"/>
      <c r="BZ461" s="315"/>
      <c r="CA461" s="1112"/>
      <c r="CB461" s="805">
        <v>43059</v>
      </c>
      <c r="CC461" s="805">
        <v>43066</v>
      </c>
      <c r="CD461" s="434"/>
      <c r="CE461" s="805">
        <v>43066</v>
      </c>
      <c r="CF461" s="434"/>
      <c r="CG461" s="805">
        <v>43076</v>
      </c>
      <c r="CH461" s="497"/>
      <c r="CI461" s="155"/>
      <c r="CJ461" s="54"/>
      <c r="CK461" s="54"/>
      <c r="CL461" s="102" t="str">
        <f t="shared" si="315"/>
        <v>Rottaler Furnier- und Sperrholzhandel GmbH_ DE_813309898_DOT_DE_2sig</v>
      </c>
      <c r="CM461" s="102" t="str">
        <f t="shared" si="316"/>
        <v>Rottaler Furnier- und Sperrholzhandel GmbH_DE_813309898_CPA_DE_2sig</v>
      </c>
      <c r="CN461" s="102" t="str">
        <f t="shared" si="317"/>
        <v>Rottaler Furnier- und Sperrholzhandel GmbH_ DE_813309898_DOT_DE_2sig_stamped</v>
      </c>
      <c r="CO461" s="102" t="str">
        <f t="shared" si="318"/>
        <v>Rottaler Furnier- und Sperrholzhandel GmbH_DE_813309898_DOT_DE_o</v>
      </c>
      <c r="CP461" s="102" t="str">
        <f t="shared" si="319"/>
        <v>Rottaler Furnier- und Sperrholzhandel GmbH_DE_813309898_DOT_DE_o_stamped</v>
      </c>
      <c r="CQ461" s="102" t="str">
        <f t="shared" si="320"/>
        <v>Rottaler Furnier- und Sperrholzhandel GmbH_DE_813309898_powers</v>
      </c>
      <c r="CR461" s="54"/>
      <c r="CS461" s="54"/>
      <c r="CT461" s="54"/>
      <c r="CU461" s="148">
        <f t="shared" si="303"/>
        <v>0</v>
      </c>
      <c r="CV461" s="54"/>
      <c r="CW461" s="54"/>
      <c r="CX461" s="124"/>
      <c r="CY461" s="160"/>
      <c r="CZ461" s="160"/>
      <c r="DA461" s="321"/>
      <c r="DB461" s="321"/>
      <c r="DC461" s="160"/>
      <c r="DD461" s="160"/>
      <c r="DE461" s="321"/>
      <c r="DF461" s="321"/>
      <c r="DG461" s="54"/>
      <c r="DH461" s="54"/>
      <c r="DI461" s="54"/>
      <c r="DJ461" s="321"/>
      <c r="DK461" s="321"/>
      <c r="DL461" s="54"/>
      <c r="DM461" s="321"/>
      <c r="DN461" s="160"/>
      <c r="DO461" s="321"/>
      <c r="DP461" s="963"/>
      <c r="DQ461" s="902"/>
      <c r="DR461" s="503"/>
      <c r="DS461" s="521"/>
      <c r="DT461" s="88"/>
      <c r="DU461" s="168"/>
      <c r="DV461" s="363" t="s">
        <v>6074</v>
      </c>
      <c r="DW461" s="185" t="s">
        <v>899</v>
      </c>
      <c r="DX461" s="168"/>
      <c r="DY461" s="168"/>
      <c r="DZ461" s="168"/>
      <c r="EA461" s="359" t="str">
        <f t="shared" si="302"/>
        <v>420</v>
      </c>
      <c r="EB461" s="359">
        <v>420</v>
      </c>
      <c r="EC461" s="88"/>
      <c r="ED461" s="88"/>
      <c r="EE461" s="88"/>
      <c r="EF461" s="186" t="s">
        <v>4264</v>
      </c>
      <c r="EG461" s="186" t="s">
        <v>4150</v>
      </c>
      <c r="EH461" s="186" t="s">
        <v>5262</v>
      </c>
      <c r="EI461" s="186" t="s">
        <v>5263</v>
      </c>
      <c r="EJ461" s="186">
        <v>18</v>
      </c>
      <c r="EK461" s="186">
        <v>0</v>
      </c>
      <c r="EL461" s="186" t="s">
        <v>5264</v>
      </c>
      <c r="EM461" s="173">
        <v>84307</v>
      </c>
      <c r="EN461" s="173">
        <v>0</v>
      </c>
      <c r="EO461" s="173">
        <v>0</v>
      </c>
      <c r="EP461" s="950" t="s">
        <v>5265</v>
      </c>
      <c r="EQ461" s="410" t="s">
        <v>6086</v>
      </c>
      <c r="ER461" s="182" t="s">
        <v>6137</v>
      </c>
      <c r="ES461" s="410"/>
      <c r="ET461" s="108"/>
      <c r="EU461" s="182" t="str">
        <f t="shared" si="321"/>
        <v>Rottaler Furnier- und Sperrholzhandel GmbH, DE_813309898_sinv.pdf</v>
      </c>
    </row>
    <row r="462" spans="1:172" ht="63.75">
      <c r="A462" s="1010" t="s">
        <v>3388</v>
      </c>
      <c r="B462" s="694" t="s">
        <v>4774</v>
      </c>
      <c r="C462" s="341" t="s">
        <v>1202</v>
      </c>
      <c r="D462" s="201" t="s">
        <v>3389</v>
      </c>
      <c r="E462" s="189" t="s">
        <v>3393</v>
      </c>
      <c r="F462" s="408" t="s">
        <v>2918</v>
      </c>
      <c r="G462" s="408"/>
      <c r="H462" s="408"/>
      <c r="I462" s="408"/>
      <c r="J462" s="201" t="s">
        <v>3376</v>
      </c>
      <c r="K462" s="201" t="s">
        <v>3377</v>
      </c>
      <c r="L462" s="587" t="s">
        <v>3378</v>
      </c>
      <c r="M462" s="201"/>
      <c r="N462" s="1206" t="s">
        <v>3379</v>
      </c>
      <c r="O462" s="201" t="s">
        <v>3223</v>
      </c>
      <c r="P462" s="1227">
        <v>60</v>
      </c>
      <c r="Q462" s="539">
        <v>500</v>
      </c>
      <c r="R462" s="540">
        <v>0</v>
      </c>
      <c r="S462" s="423"/>
      <c r="T462" s="109"/>
      <c r="U462" s="109"/>
      <c r="V462" s="341">
        <v>100</v>
      </c>
      <c r="W462" s="341">
        <v>50</v>
      </c>
      <c r="X462" s="919">
        <v>0.75</v>
      </c>
      <c r="Y462" s="341">
        <v>2.5</v>
      </c>
      <c r="Z462" s="109"/>
      <c r="AA462" s="109"/>
      <c r="AB462" s="201" t="s">
        <v>2988</v>
      </c>
      <c r="AC462" s="13" t="s">
        <v>7377</v>
      </c>
      <c r="AD462" s="812" t="s">
        <v>40</v>
      </c>
      <c r="AE462" s="723">
        <v>43089</v>
      </c>
      <c r="AF462" s="201"/>
      <c r="AG462" s="735"/>
      <c r="AH462" s="115"/>
      <c r="AI462" s="63" t="s">
        <v>5763</v>
      </c>
      <c r="AJ462" s="63" t="str">
        <f t="shared" ref="AJ462:AJ525" si="326">IF(1*(ISERROR(_xlfn.TEXTJOIN("|",FALSE,AK462:BU462)))=0,"NO","YES")</f>
        <v>NO</v>
      </c>
      <c r="AK462" s="64" t="str">
        <f>VLOOKUP(X462,aux!$G$1:$I$22,2,FALSE)</f>
        <v>zero point seven five</v>
      </c>
      <c r="AL462" s="64" t="str">
        <f>VLOOKUP(X462,aux!$G$1:$J$22,4,FALSE)</f>
        <v>null komma sieben fünf</v>
      </c>
      <c r="AM462" s="214">
        <f t="shared" si="304"/>
        <v>75</v>
      </c>
      <c r="AN462" s="214" t="str">
        <f>IF(INT(AM462)=AM462,EnglishNumber(AM462), _xlfn.CONCAT(EnglishNumber(INT(AM462)), " point ", EnglishNumber(ROUND(INT((AM462 - INT(AM462)) * 10),  0)), " ", EnglishNumber(ROUND((AM462 - INT(AM462))*100 - (INT((AM462-INT(AM462))*10)*10), 0))))</f>
        <v>seventy-five</v>
      </c>
      <c r="AO462" s="214" t="str">
        <f>IF(INT(AM462)=AM462,FctZahl_In_Worten(AM462), _xlfn.CONCAT(FctZahl_In_Worten(INT(AM462)), " komma ", FctZahl_In_Worten(ROUND(INT((AM462 - INT(AM462)) * 10),  0)), " ", FctZahl_In_Worten(ROUND((AM462 - INT(AM462))*100 - (INT((AM462-INT(AM462))*10)*10), 0))))</f>
        <v>fünfundsiebzig</v>
      </c>
      <c r="AP462" s="64" t="str">
        <f>EnglishNumber(Q462)</f>
        <v>five hundred</v>
      </c>
      <c r="AQ462" s="64" t="str">
        <f>FctZahl_In_Worten(Q462)</f>
        <v>fünfhundert</v>
      </c>
      <c r="AR462" s="64" t="str">
        <f>FctZahl_In_Worten(R462)</f>
        <v>null</v>
      </c>
      <c r="AS462" s="83" t="str">
        <f>EnglishNumber(V462)</f>
        <v>one hundred</v>
      </c>
      <c r="AT462" s="83" t="str">
        <f>EnglishNumber(W462)</f>
        <v>fifty</v>
      </c>
      <c r="AU462" s="83" t="str">
        <f t="shared" si="305"/>
        <v>For</v>
      </c>
      <c r="AV462" s="113" t="str">
        <f t="shared" si="298"/>
        <v>Rupert Trawöger , CEO</v>
      </c>
      <c r="AW462" s="114" t="str">
        <f t="shared" si="306"/>
        <v>SK_2120304802_CPA_EN</v>
      </c>
      <c r="AX462" s="114" t="str">
        <f t="shared" si="307"/>
        <v>SK_2120304802_DoT_EN</v>
      </c>
      <c r="AY462" s="114" t="str">
        <f t="shared" si="308"/>
        <v>SK_2120304802_Dis_EN</v>
      </c>
      <c r="AZ462" s="114" t="str">
        <f t="shared" si="309"/>
        <v>SK_2120304802_CPA_DE</v>
      </c>
      <c r="BA462" s="114" t="str">
        <f t="shared" si="310"/>
        <v>SK_2120304802_DoT_DE</v>
      </c>
      <c r="BB462" s="65" t="str">
        <f t="shared" si="311"/>
        <v>SK_2120304802_CPA_ES</v>
      </c>
      <c r="BC462" s="215" t="str">
        <f t="shared" si="312"/>
        <v>SK_2120304802_DoT_ES</v>
      </c>
      <c r="BD462" s="114" t="str">
        <f t="shared" si="313"/>
        <v>SaVor spol sro</v>
      </c>
      <c r="BE462" s="83" t="str">
        <f>VLOOKUP(C462,aux!$A$1:$B$260,2,FALSE)</f>
        <v>Slovakia</v>
      </c>
      <c r="BF462" s="83">
        <f>VLOOKUP(C462,aux!$A$1:$C$260,3,FALSE)</f>
        <v>0</v>
      </c>
      <c r="BG462" s="66" t="str">
        <f t="shared" si="314"/>
        <v>represented by  Rupert Trawöger , CEO</v>
      </c>
      <c r="BH462" s="66" t="str">
        <f t="shared" ref="BH462:BH526" si="327">IF(AH462="DNI","",CONCATENATE("representado por ", AV462))</f>
        <v>representado por Rupert Trawöger , CEO</v>
      </c>
      <c r="BI462" s="220">
        <v>1</v>
      </c>
      <c r="BJ462" s="109"/>
      <c r="BK462" s="109"/>
      <c r="BL462" s="109"/>
      <c r="BM462" s="109"/>
      <c r="BN462" s="66" t="str">
        <f t="shared" si="301"/>
        <v/>
      </c>
      <c r="BO462" s="66" t="str">
        <f t="shared" si="322"/>
        <v/>
      </c>
      <c r="BP462" s="216" t="str">
        <f>VLOOKUP(X462,aux!$G$1:$I$22,3,FALSE)</f>
        <v>cero coma siete cinco</v>
      </c>
      <c r="BQ462" s="66" t="str">
        <f t="shared" ref="BQ462:BQ526" si="328">IF(AE462="DNI","","Por")</f>
        <v>Por</v>
      </c>
      <c r="BR462" s="66" t="str">
        <f>VLOOKUP(C462,aux!$D$1:$E$307,2,FALSE)</f>
        <v>Eslovaquia</v>
      </c>
      <c r="BS462" s="66" t="str">
        <f t="shared" ref="BS462:BS526" si="329">NumEnPalabras(Q462)</f>
        <v>Quinientos</v>
      </c>
      <c r="BT462" s="66" t="str">
        <f t="shared" ref="BT462:BT526" si="330">NumEnPalabras(V462)</f>
        <v>Ciento</v>
      </c>
      <c r="BU462" s="66" t="str">
        <f t="shared" ref="BU462:BU526" si="331">NumEnPalabras(W462)</f>
        <v>Cincuenta</v>
      </c>
      <c r="BV462" s="325" t="s">
        <v>2233</v>
      </c>
      <c r="BW462" s="107" t="s">
        <v>2233</v>
      </c>
      <c r="BX462" s="325">
        <v>43061</v>
      </c>
      <c r="BY462" s="149">
        <v>1630010011</v>
      </c>
      <c r="BZ462" s="325">
        <v>43062</v>
      </c>
      <c r="CA462" s="1112" t="s">
        <v>2233</v>
      </c>
      <c r="CB462" s="361">
        <v>43059</v>
      </c>
      <c r="CC462" s="361">
        <v>43062</v>
      </c>
      <c r="CD462" s="611" t="s">
        <v>2233</v>
      </c>
      <c r="CE462" s="361">
        <v>43062</v>
      </c>
      <c r="CF462" s="611" t="s">
        <v>2233</v>
      </c>
      <c r="CG462" s="342">
        <v>43080</v>
      </c>
      <c r="CH462" s="569"/>
      <c r="CI462" s="156"/>
      <c r="CJ462" s="109"/>
      <c r="CK462" s="109"/>
      <c r="CL462" s="102" t="str">
        <f t="shared" si="315"/>
        <v>SaVor spol sro_ SK_2120304802_DOT_EN_2sig</v>
      </c>
      <c r="CM462" s="102" t="str">
        <f t="shared" si="316"/>
        <v>SaVor spol sro_SK_2120304802_CPA_EN_2sig</v>
      </c>
      <c r="CN462" s="102" t="str">
        <f t="shared" si="317"/>
        <v>SaVor spol sro_ SK_2120304802_DOT_EN_2sig_stamped</v>
      </c>
      <c r="CO462" s="102" t="str">
        <f t="shared" si="318"/>
        <v>SaVor spol sro_SK_2120304802_DOT_EN_o</v>
      </c>
      <c r="CP462" s="102" t="str">
        <f t="shared" si="319"/>
        <v>SaVor spol sro_SK_2120304802_DOT_EN_o_stamped</v>
      </c>
      <c r="CQ462" s="102" t="str">
        <f t="shared" si="320"/>
        <v>SaVor spol sro_SK_2120304802_powers</v>
      </c>
      <c r="CR462" s="109"/>
      <c r="CS462" s="109"/>
      <c r="CT462" s="109"/>
      <c r="CU462" s="148">
        <f t="shared" si="303"/>
        <v>0</v>
      </c>
      <c r="CV462" s="109"/>
      <c r="CW462" s="109"/>
      <c r="CX462" s="153"/>
      <c r="CY462" s="150"/>
      <c r="CZ462" s="150"/>
      <c r="DA462" s="329"/>
      <c r="DB462" s="329"/>
      <c r="DC462" s="150"/>
      <c r="DD462" s="150"/>
      <c r="DE462" s="329"/>
      <c r="DF462" s="329"/>
      <c r="DG462" s="115"/>
      <c r="DH462" s="115"/>
      <c r="DI462" s="115"/>
      <c r="DJ462" s="329"/>
      <c r="DK462" s="329"/>
      <c r="DL462" s="115"/>
      <c r="DM462" s="329"/>
      <c r="DN462" s="150"/>
      <c r="DO462" s="329"/>
      <c r="DP462" s="423"/>
      <c r="DQ462" s="975"/>
      <c r="DR462" s="342" t="s">
        <v>49</v>
      </c>
      <c r="DS462" s="111"/>
      <c r="DT462" s="111" t="s">
        <v>49</v>
      </c>
      <c r="DU462" s="109"/>
      <c r="DV462" s="109"/>
      <c r="DW462" s="109"/>
      <c r="DX462" s="109"/>
      <c r="DY462" s="109"/>
      <c r="DZ462" s="109"/>
      <c r="EA462" s="359" t="str">
        <f t="shared" si="302"/>
        <v>421</v>
      </c>
      <c r="EB462" s="359">
        <v>421</v>
      </c>
      <c r="EC462" s="111"/>
      <c r="ED462" s="111"/>
      <c r="EE462" s="111"/>
      <c r="EF462" s="201"/>
      <c r="EG462" s="201"/>
      <c r="EH462" s="201"/>
      <c r="EI462" s="201"/>
      <c r="EJ462" s="201"/>
      <c r="EK462" s="201"/>
      <c r="EL462" s="201"/>
      <c r="EM462" s="567"/>
      <c r="EN462" s="201"/>
      <c r="EO462" s="201"/>
      <c r="EP462" s="1313"/>
      <c r="EQ462" s="201" t="s">
        <v>6094</v>
      </c>
      <c r="ER462" s="201" t="s">
        <v>6107</v>
      </c>
      <c r="ES462" s="201"/>
      <c r="ET462" s="108"/>
      <c r="EU462" s="182" t="str">
        <f t="shared" si="321"/>
        <v>SaVor spol. s.r.o., SK_2120304802_sinv.pdf</v>
      </c>
    </row>
    <row r="463" spans="1:172" ht="63.75">
      <c r="A463" s="1000" t="s">
        <v>3385</v>
      </c>
      <c r="B463" s="696" t="s">
        <v>4773</v>
      </c>
      <c r="C463" s="338" t="s">
        <v>1067</v>
      </c>
      <c r="D463" s="191" t="s">
        <v>3375</v>
      </c>
      <c r="E463" s="189" t="s">
        <v>3393</v>
      </c>
      <c r="F463" s="186" t="s">
        <v>899</v>
      </c>
      <c r="G463" s="182"/>
      <c r="H463" s="182"/>
      <c r="I463" s="182"/>
      <c r="J463" s="191" t="s">
        <v>3386</v>
      </c>
      <c r="K463" s="191" t="s">
        <v>3377</v>
      </c>
      <c r="L463" s="587" t="s">
        <v>3378</v>
      </c>
      <c r="N463" s="846" t="s">
        <v>3387</v>
      </c>
      <c r="O463" s="191" t="s">
        <v>3223</v>
      </c>
      <c r="P463" s="1214">
        <v>200</v>
      </c>
      <c r="Q463" s="539">
        <v>1000</v>
      </c>
      <c r="R463" s="540">
        <v>0</v>
      </c>
      <c r="S463" s="341"/>
      <c r="T463" s="106"/>
      <c r="U463" s="106"/>
      <c r="V463" s="425">
        <v>100</v>
      </c>
      <c r="W463" s="425">
        <v>50</v>
      </c>
      <c r="X463" s="919">
        <v>0.75</v>
      </c>
      <c r="Y463" s="425">
        <v>2.5</v>
      </c>
      <c r="Z463" s="106"/>
      <c r="AA463" s="106"/>
      <c r="AB463" s="188" t="s">
        <v>2988</v>
      </c>
      <c r="AC463" s="13" t="s">
        <v>7377</v>
      </c>
      <c r="AD463" s="812" t="s">
        <v>40</v>
      </c>
      <c r="AE463" s="723">
        <v>43089</v>
      </c>
      <c r="AF463" s="190"/>
      <c r="AG463" s="419"/>
      <c r="AH463" s="61" t="s">
        <v>896</v>
      </c>
      <c r="AI463" s="63" t="s">
        <v>5763</v>
      </c>
      <c r="AJ463" s="63" t="str">
        <f t="shared" si="326"/>
        <v>NO</v>
      </c>
      <c r="AK463" s="64" t="str">
        <f>VLOOKUP(X463,aux!$G$1:$I$22,2,FALSE)</f>
        <v>zero point seven five</v>
      </c>
      <c r="AL463" s="64" t="str">
        <f>VLOOKUP(X463,aux!$G$1:$J$22,4,FALSE)</f>
        <v>null komma sieben fünf</v>
      </c>
      <c r="AM463" s="214">
        <f t="shared" si="304"/>
        <v>75</v>
      </c>
      <c r="AN463" s="214" t="str">
        <f>IF(INT(AM463)=AM463,EnglishNumber(AM463), _xlfn.CONCAT(EnglishNumber(INT(AM463)), " point ", EnglishNumber(ROUND(INT((AM463 - INT(AM463)) * 10),  0)), " ", EnglishNumber(ROUND((AM463 - INT(AM463))*100 - (INT((AM463-INT(AM463))*10)*10), 0))))</f>
        <v>seventy-five</v>
      </c>
      <c r="AO463" s="214" t="str">
        <f>IF(INT(AM463)=AM463,FctZahl_In_Worten(AM463), _xlfn.CONCAT(FctZahl_In_Worten(INT(AM463)), " komma ", FctZahl_In_Worten(ROUND(INT((AM463 - INT(AM463)) * 10),  0)), " ", FctZahl_In_Worten(ROUND((AM463 - INT(AM463))*100 - (INT((AM463-INT(AM463))*10)*10), 0))))</f>
        <v>fünfundsiebzig</v>
      </c>
      <c r="AP463" s="64" t="str">
        <f>EnglishNumber(Q463)</f>
        <v>one thousand</v>
      </c>
      <c r="AQ463" s="64" t="str">
        <f>FctZahl_In_Worten(Q463)</f>
        <v>eintausend</v>
      </c>
      <c r="AR463" s="64" t="str">
        <f>FctZahl_In_Worten(R463)</f>
        <v>null</v>
      </c>
      <c r="AS463" s="64" t="str">
        <f>EnglishNumber(V463)</f>
        <v>one hundred</v>
      </c>
      <c r="AT463" s="64" t="str">
        <f>EnglishNumber(W463)</f>
        <v>fifty</v>
      </c>
      <c r="AU463" s="64" t="str">
        <f t="shared" si="305"/>
        <v>For</v>
      </c>
      <c r="AV463" s="49" t="str">
        <f t="shared" si="298"/>
        <v>Rupert Trawöger , Geschäftsführer</v>
      </c>
      <c r="AW463" s="65" t="str">
        <f t="shared" si="306"/>
        <v>AT_U52860104_CPA_EN</v>
      </c>
      <c r="AX463" s="65" t="str">
        <f t="shared" si="307"/>
        <v>AT_U52860104_DoT_EN</v>
      </c>
      <c r="AY463" s="65" t="str">
        <f t="shared" si="308"/>
        <v>AT_U52860104_Dis_EN</v>
      </c>
      <c r="AZ463" s="65" t="str">
        <f t="shared" si="309"/>
        <v>AT_U52860104_CPA_DE</v>
      </c>
      <c r="BA463" s="65" t="str">
        <f t="shared" si="310"/>
        <v>AT_U52860104_DoT_DE</v>
      </c>
      <c r="BB463" s="65" t="str">
        <f t="shared" si="311"/>
        <v>AT_U52860104_CPA_ES</v>
      </c>
      <c r="BC463" s="215" t="str">
        <f t="shared" si="312"/>
        <v>AT_U52860104_DoT_ES</v>
      </c>
      <c r="BD463" s="65" t="str">
        <f t="shared" si="313"/>
        <v>Scamacon GmbH</v>
      </c>
      <c r="BE463" s="64" t="str">
        <f>VLOOKUP(C463,aux!$A$1:$B$260,2,FALSE)</f>
        <v>Austria</v>
      </c>
      <c r="BF463" s="64" t="str">
        <f>VLOOKUP(C463,aux!$A$1:$C$260,3,FALSE)</f>
        <v>Österreich</v>
      </c>
      <c r="BG463" s="66" t="str">
        <f t="shared" si="314"/>
        <v>represented by  Rupert Trawöger , Geschäftsführer</v>
      </c>
      <c r="BH463" s="66" t="str">
        <f t="shared" si="327"/>
        <v>representado por Rupert Trawöger , Geschäftsführer</v>
      </c>
      <c r="BI463" s="66">
        <v>1</v>
      </c>
      <c r="BJ463" s="106"/>
      <c r="BK463" s="106"/>
      <c r="BL463" s="106"/>
      <c r="BM463" s="106"/>
      <c r="BN463" s="66" t="str">
        <f t="shared" si="301"/>
        <v/>
      </c>
      <c r="BO463" s="66" t="str">
        <f t="shared" si="322"/>
        <v/>
      </c>
      <c r="BP463" s="216" t="str">
        <f>VLOOKUP(X463,aux!$G$1:$I$22,3,FALSE)</f>
        <v>cero coma siete cinco</v>
      </c>
      <c r="BQ463" s="66" t="str">
        <f t="shared" si="328"/>
        <v>Por</v>
      </c>
      <c r="BR463" s="66" t="str">
        <f>VLOOKUP(C463,aux!$D$1:$E$307,2,FALSE)</f>
        <v>Austria</v>
      </c>
      <c r="BS463" s="66" t="str">
        <f t="shared" si="329"/>
        <v>Un Mil</v>
      </c>
      <c r="BT463" s="66" t="str">
        <f t="shared" si="330"/>
        <v>Ciento</v>
      </c>
      <c r="BU463" s="66" t="str">
        <f t="shared" si="331"/>
        <v>Cincuenta</v>
      </c>
      <c r="BV463" s="325" t="s">
        <v>2233</v>
      </c>
      <c r="BW463" s="107" t="s">
        <v>2233</v>
      </c>
      <c r="BX463" s="325">
        <v>43061</v>
      </c>
      <c r="BY463" s="149">
        <v>1630010011</v>
      </c>
      <c r="BZ463" s="325">
        <v>43062</v>
      </c>
      <c r="CA463" s="1112" t="s">
        <v>2233</v>
      </c>
      <c r="CB463" s="612">
        <v>43059</v>
      </c>
      <c r="CC463" s="612">
        <v>43062</v>
      </c>
      <c r="CD463" s="806" t="s">
        <v>2233</v>
      </c>
      <c r="CE463" s="612">
        <v>43062</v>
      </c>
      <c r="CF463" s="806" t="s">
        <v>2233</v>
      </c>
      <c r="CG463" s="342">
        <v>43080</v>
      </c>
      <c r="CH463" s="497"/>
      <c r="CI463" s="155"/>
      <c r="CJ463" s="106"/>
      <c r="CK463" s="106"/>
      <c r="CL463" s="102" t="str">
        <f t="shared" si="315"/>
        <v>Scamacon GmbH_ AT_U52860104_DOT_EN_2sig</v>
      </c>
      <c r="CM463" s="102" t="str">
        <f t="shared" si="316"/>
        <v>Scamacon GmbH_AT_U52860104_CPA_EN_2sig</v>
      </c>
      <c r="CN463" s="102" t="str">
        <f t="shared" si="317"/>
        <v>Scamacon GmbH_ AT_U52860104_DOT_EN_2sig_stamped</v>
      </c>
      <c r="CO463" s="102" t="str">
        <f t="shared" si="318"/>
        <v>Scamacon GmbH_AT_U52860104_DOT_EN_o</v>
      </c>
      <c r="CP463" s="102" t="str">
        <f t="shared" si="319"/>
        <v>Scamacon GmbH_AT_U52860104_DOT_EN_o_stamped</v>
      </c>
      <c r="CQ463" s="102" t="str">
        <f t="shared" si="320"/>
        <v>Scamacon GmbH_AT_U52860104_powers</v>
      </c>
      <c r="CR463" s="106"/>
      <c r="CS463" s="106"/>
      <c r="CT463" s="106"/>
      <c r="CU463" s="148">
        <f t="shared" si="303"/>
        <v>0</v>
      </c>
      <c r="CV463" s="106"/>
      <c r="CW463" s="106"/>
      <c r="CX463" s="152"/>
      <c r="CY463" s="158"/>
      <c r="CZ463" s="158"/>
      <c r="DA463" s="318"/>
      <c r="DB463" s="318"/>
      <c r="DC463" s="158"/>
      <c r="DD463" s="158"/>
      <c r="DE463" s="318"/>
      <c r="DF463" s="318"/>
      <c r="DG463" s="96"/>
      <c r="DH463" s="96"/>
      <c r="DI463" s="96"/>
      <c r="DJ463" s="318"/>
      <c r="DK463" s="318"/>
      <c r="DL463" s="96"/>
      <c r="DM463" s="318"/>
      <c r="DN463" s="158"/>
      <c r="DO463" s="319"/>
      <c r="DP463" s="262"/>
      <c r="DQ463" s="940"/>
      <c r="DR463" s="342" t="s">
        <v>49</v>
      </c>
      <c r="DS463" s="125"/>
      <c r="DT463" s="125" t="s">
        <v>49</v>
      </c>
      <c r="DU463" s="106"/>
      <c r="DV463" s="106"/>
      <c r="DW463" s="106"/>
      <c r="DX463" s="106"/>
      <c r="DY463" s="106"/>
      <c r="DZ463" s="106"/>
      <c r="EA463" s="359" t="str">
        <f t="shared" si="302"/>
        <v>422</v>
      </c>
      <c r="EB463" s="359">
        <v>422</v>
      </c>
      <c r="EC463" s="125"/>
      <c r="ED463" s="125"/>
      <c r="EE463" s="125"/>
      <c r="EF463" s="186"/>
      <c r="EG463" s="186"/>
      <c r="EH463" s="186"/>
      <c r="EI463" s="186"/>
      <c r="EJ463" s="186"/>
      <c r="EK463" s="186"/>
      <c r="EL463" s="186"/>
      <c r="EM463" s="173"/>
      <c r="EN463" s="186"/>
      <c r="EO463" s="186"/>
      <c r="EP463" s="724"/>
      <c r="EQ463" s="382" t="s">
        <v>6086</v>
      </c>
      <c r="ER463" s="382" t="s">
        <v>6137</v>
      </c>
      <c r="ES463" s="382"/>
      <c r="ET463" s="167"/>
      <c r="EU463" s="182" t="str">
        <f t="shared" si="321"/>
        <v>Scamacon GmbH, AT_U52860104_sinv.pdf</v>
      </c>
    </row>
    <row r="464" spans="1:172" ht="76.5">
      <c r="A464" s="1054" t="s">
        <v>3429</v>
      </c>
      <c r="B464" s="694" t="s">
        <v>4816</v>
      </c>
      <c r="C464" s="338" t="s">
        <v>898</v>
      </c>
      <c r="D464" s="201" t="s">
        <v>3470</v>
      </c>
      <c r="E464" s="190" t="s">
        <v>3511</v>
      </c>
      <c r="F464" s="258" t="s">
        <v>899</v>
      </c>
      <c r="G464" s="258" t="s">
        <v>6302</v>
      </c>
      <c r="H464" s="193" t="s">
        <v>913</v>
      </c>
      <c r="I464" s="258"/>
      <c r="J464" s="182"/>
      <c r="K464" s="190" t="s">
        <v>3639</v>
      </c>
      <c r="L464" s="571" t="s">
        <v>3693</v>
      </c>
      <c r="M464" s="181" t="s">
        <v>3694</v>
      </c>
      <c r="N464" s="849"/>
      <c r="O464" s="182"/>
      <c r="P464" s="518">
        <v>42</v>
      </c>
      <c r="Q464" s="539">
        <v>100</v>
      </c>
      <c r="R464" s="540">
        <v>5000</v>
      </c>
      <c r="S464" s="338"/>
      <c r="T464" s="100"/>
      <c r="U464" s="100"/>
      <c r="V464" s="425">
        <v>0</v>
      </c>
      <c r="W464" s="425">
        <v>0</v>
      </c>
      <c r="X464" s="919">
        <v>0.72</v>
      </c>
      <c r="Y464" s="425">
        <v>2.5</v>
      </c>
      <c r="Z464" s="101"/>
      <c r="AA464" s="101"/>
      <c r="AB464" s="188" t="s">
        <v>4402</v>
      </c>
      <c r="AC464" s="13" t="s">
        <v>898</v>
      </c>
      <c r="AD464" s="811" t="s">
        <v>5691</v>
      </c>
      <c r="AE464" s="723">
        <v>43089</v>
      </c>
      <c r="AF464" s="182" t="s">
        <v>6291</v>
      </c>
      <c r="AG464" s="419"/>
      <c r="AH464" s="927" t="s">
        <v>896</v>
      </c>
      <c r="AI464" s="63" t="s">
        <v>5763</v>
      </c>
      <c r="AJ464" s="63" t="str">
        <f t="shared" si="326"/>
        <v>NO</v>
      </c>
      <c r="AK464" s="64" t="str">
        <f>VLOOKUP(X464,aux!$G$1:$I$22,2,FALSE)</f>
        <v>zero point seven two</v>
      </c>
      <c r="AL464" s="64" t="str">
        <f>VLOOKUP(X464,aux!$G$1:$J$22,4,FALSE)</f>
        <v>null komma sieben zwei</v>
      </c>
      <c r="AM464" s="214">
        <f t="shared" si="304"/>
        <v>72</v>
      </c>
      <c r="AN464" s="214" t="str">
        <f>IF(INT(AM464)=AM464,EnglishNumber(AM464), _xlfn.CONCAT(EnglishNumber(INT(AM464)), " point ", EnglishNumber(ROUND(INT((AM464 - INT(AM464)) * 10),  0)), " ", EnglishNumber(ROUND((AM464 - INT(AM464))*100 - (INT((AM464-INT(AM464))*10)*10), 0))))</f>
        <v>seventy-two</v>
      </c>
      <c r="AO464" s="214" t="str">
        <f>IF(INT(AM464)=AM464,FctZahl_In_Worten(AM464), _xlfn.CONCAT(FctZahl_In_Worten(INT(AM464)), " komma ", FctZahl_In_Worten(ROUND(INT((AM464 - INT(AM464)) * 10),  0)), " ", FctZahl_In_Worten(ROUND((AM464 - INT(AM464))*100 - (INT((AM464-INT(AM464))*10)*10), 0))))</f>
        <v>zweiundsiebzig</v>
      </c>
      <c r="AP464" s="64" t="str">
        <f>EnglishNumber(Q464)</f>
        <v>one hundred</v>
      </c>
      <c r="AQ464" s="64" t="str">
        <f>FctZahl_In_Worten(Q464)</f>
        <v>einhundert</v>
      </c>
      <c r="AR464" s="64" t="str">
        <f>FctZahl_In_Worten(R464)</f>
        <v>fünftausend</v>
      </c>
      <c r="AS464" s="64" t="str">
        <f>EnglishNumber(V464)</f>
        <v>zero</v>
      </c>
      <c r="AT464" s="64" t="str">
        <f>EnglishNumber(W464)</f>
        <v>zero</v>
      </c>
      <c r="AU464" s="64" t="str">
        <f t="shared" si="305"/>
        <v>For</v>
      </c>
      <c r="AV464" s="49" t="str">
        <f t="shared" si="298"/>
        <v>Ralph Krahl, Geschäftsführer and Manfred Hommel, Prokurist</v>
      </c>
      <c r="AW464" s="65" t="str">
        <f t="shared" si="306"/>
        <v>DE_120394774_CPA_EN</v>
      </c>
      <c r="AX464" s="65" t="str">
        <f t="shared" si="307"/>
        <v>DE_120394774_DoT_EN</v>
      </c>
      <c r="AY464" s="65" t="str">
        <f t="shared" si="308"/>
        <v>DE_120394774_Dis_EN</v>
      </c>
      <c r="AZ464" s="65" t="str">
        <f t="shared" si="309"/>
        <v>DE_120394774_CPA_DE</v>
      </c>
      <c r="BA464" s="65" t="str">
        <f t="shared" si="310"/>
        <v>DE_120394774_DoT_DE</v>
      </c>
      <c r="BB464" s="65" t="str">
        <f t="shared" si="311"/>
        <v>DE_120394774_CPA_ES</v>
      </c>
      <c r="BC464" s="215" t="str">
        <f t="shared" si="312"/>
        <v>DE_120394774_DoT_ES</v>
      </c>
      <c r="BD464" s="65" t="str">
        <f t="shared" si="313"/>
        <v>Schloss-Quelle Mellis GmbH</v>
      </c>
      <c r="BE464" s="64" t="str">
        <f>VLOOKUP(C464,aux!$A$1:$B$260,2,FALSE)</f>
        <v>Germany</v>
      </c>
      <c r="BF464" s="64" t="str">
        <f>VLOOKUP(C464,aux!$A$1:$C$260,3,FALSE)</f>
        <v>Deutschland</v>
      </c>
      <c r="BG464" s="66" t="str">
        <f t="shared" si="314"/>
        <v>represented by  Ralph Krahl, Geschäftsführer and Manfred Hommel, Prokurist</v>
      </c>
      <c r="BH464" s="66" t="str">
        <f t="shared" si="327"/>
        <v>representado por Ralph Krahl, Geschäftsführer and Manfred Hommel, Prokurist</v>
      </c>
      <c r="BI464" s="119">
        <f>COUNTA(F464,G464)</f>
        <v>2</v>
      </c>
      <c r="BJ464" s="119" t="str">
        <f>IF(H464="","","and its")</f>
        <v>and its</v>
      </c>
      <c r="BK464" s="119" t="str">
        <f>IF(I464="","","and its")</f>
        <v/>
      </c>
      <c r="BL464" s="66" t="str">
        <f t="shared" ref="BL464:BM466" si="332">IF(H464="","","und")</f>
        <v>und</v>
      </c>
      <c r="BM464" s="66" t="str">
        <f t="shared" si="332"/>
        <v/>
      </c>
      <c r="BN464" s="66" t="str">
        <f t="shared" si="301"/>
        <v>y su</v>
      </c>
      <c r="BO464" s="66" t="str">
        <f t="shared" si="322"/>
        <v/>
      </c>
      <c r="BP464" s="216" t="str">
        <f>VLOOKUP(X464,aux!$G$1:$I$22,3,FALSE)</f>
        <v>cero coma siete dos</v>
      </c>
      <c r="BQ464" s="66" t="str">
        <f t="shared" si="328"/>
        <v>Por</v>
      </c>
      <c r="BR464" s="66" t="str">
        <f>VLOOKUP(C464,aux!$D$1:$E$307,2,FALSE)</f>
        <v>Alemania</v>
      </c>
      <c r="BS464" s="66" t="str">
        <f t="shared" si="329"/>
        <v>Ciento</v>
      </c>
      <c r="BT464" s="66" t="str">
        <f t="shared" si="330"/>
        <v>Cero</v>
      </c>
      <c r="BU464" s="66" t="str">
        <f t="shared" si="331"/>
        <v>Cero</v>
      </c>
      <c r="BV464" s="315"/>
      <c r="BW464" s="61"/>
      <c r="BX464" s="315"/>
      <c r="BY464" s="148"/>
      <c r="BZ464" s="315"/>
      <c r="CA464" s="1112"/>
      <c r="CB464" s="805">
        <v>43059</v>
      </c>
      <c r="CC464" s="805">
        <v>43076</v>
      </c>
      <c r="CD464" s="434"/>
      <c r="CE464" s="805">
        <v>43076</v>
      </c>
      <c r="CF464" s="434"/>
      <c r="CG464" s="805">
        <v>43084</v>
      </c>
      <c r="CH464" s="497"/>
      <c r="CI464" s="155"/>
      <c r="CJ464" s="54"/>
      <c r="CK464" s="54"/>
      <c r="CL464" s="102" t="str">
        <f t="shared" si="315"/>
        <v>Schloss-Quelle Mellis GmbH_ DE_120394774_DOT_DE_2sig</v>
      </c>
      <c r="CM464" s="102" t="str">
        <f t="shared" si="316"/>
        <v>Schloss-Quelle Mellis GmbH_DE_120394774_CPA_DE_2sig</v>
      </c>
      <c r="CN464" s="102" t="str">
        <f t="shared" si="317"/>
        <v>Schloss-Quelle Mellis GmbH_ DE_120394774_DOT_DE_2sig_stamped</v>
      </c>
      <c r="CO464" s="102" t="str">
        <f t="shared" si="318"/>
        <v>Schloss-Quelle Mellis GmbH_DE_120394774_DOT_DE_o</v>
      </c>
      <c r="CP464" s="102" t="str">
        <f t="shared" si="319"/>
        <v>Schloss-Quelle Mellis GmbH_DE_120394774_DOT_DE_o_stamped</v>
      </c>
      <c r="CQ464" s="102" t="str">
        <f t="shared" si="320"/>
        <v>Schloss-Quelle Mellis GmbH_DE_120394774_powers</v>
      </c>
      <c r="CR464" s="54"/>
      <c r="CS464" s="54"/>
      <c r="CT464" s="54"/>
      <c r="CU464" s="148">
        <f t="shared" si="303"/>
        <v>0</v>
      </c>
      <c r="CV464" s="54"/>
      <c r="CW464" s="54"/>
      <c r="CX464" s="154"/>
      <c r="CY464" s="160"/>
      <c r="CZ464" s="160"/>
      <c r="DA464" s="321"/>
      <c r="DB464" s="321"/>
      <c r="DC464" s="160"/>
      <c r="DD464" s="160"/>
      <c r="DE464" s="321"/>
      <c r="DF464" s="321"/>
      <c r="DG464" s="54"/>
      <c r="DH464" s="54"/>
      <c r="DI464" s="54"/>
      <c r="DJ464" s="321"/>
      <c r="DK464" s="321"/>
      <c r="DL464" s="54"/>
      <c r="DM464" s="321"/>
      <c r="DN464" s="160"/>
      <c r="DO464" s="321"/>
      <c r="DP464" s="338" t="s">
        <v>6242</v>
      </c>
      <c r="DQ464" s="902"/>
      <c r="DR464" s="503"/>
      <c r="DS464" s="521"/>
      <c r="DT464" s="88"/>
      <c r="DU464" s="168"/>
      <c r="DV464" s="168"/>
      <c r="DW464" s="168"/>
      <c r="DX464" s="168"/>
      <c r="DY464" s="168"/>
      <c r="DZ464" s="168"/>
      <c r="EA464" s="359" t="str">
        <f t="shared" si="302"/>
        <v>423</v>
      </c>
      <c r="EB464" s="359">
        <v>423</v>
      </c>
      <c r="EC464" s="88"/>
      <c r="ED464" s="88"/>
      <c r="EE464" s="88" t="e">
        <f>IF(CX463=#REF!,"gleich","ungleich")</f>
        <v>#REF!</v>
      </c>
      <c r="EF464" s="186" t="s">
        <v>3435</v>
      </c>
      <c r="EG464" s="186" t="s">
        <v>3429</v>
      </c>
      <c r="EH464" s="186" t="s">
        <v>5277</v>
      </c>
      <c r="EI464" s="186" t="s">
        <v>3636</v>
      </c>
      <c r="EJ464" s="186" t="s">
        <v>3637</v>
      </c>
      <c r="EK464" s="186">
        <v>0</v>
      </c>
      <c r="EL464" s="186" t="s">
        <v>3638</v>
      </c>
      <c r="EM464" s="173">
        <v>45478</v>
      </c>
      <c r="EN464" s="173">
        <v>0</v>
      </c>
      <c r="EO464" s="173">
        <v>0</v>
      </c>
      <c r="EP464" s="950" t="s">
        <v>3639</v>
      </c>
      <c r="EQ464" s="258" t="s">
        <v>6086</v>
      </c>
      <c r="ER464" s="182" t="s">
        <v>6137</v>
      </c>
      <c r="ES464" s="201"/>
      <c r="ET464" s="108"/>
      <c r="EU464" s="182" t="str">
        <f t="shared" si="321"/>
        <v>Schloss-Quelle Mellis GmbH, DE_120394774_sinv.pdf</v>
      </c>
    </row>
    <row r="465" spans="1:172" ht="51">
      <c r="A465" s="1009" t="s">
        <v>5388</v>
      </c>
      <c r="B465" s="638" t="s">
        <v>5556</v>
      </c>
      <c r="C465" s="338" t="s">
        <v>898</v>
      </c>
      <c r="D465" s="182" t="s">
        <v>5389</v>
      </c>
      <c r="E465" s="186" t="s">
        <v>5390</v>
      </c>
      <c r="F465" s="182" t="s">
        <v>899</v>
      </c>
      <c r="G465" s="182"/>
      <c r="H465" s="182"/>
      <c r="I465" s="182"/>
      <c r="J465" s="182" t="s">
        <v>5392</v>
      </c>
      <c r="K465" s="182" t="s">
        <v>5394</v>
      </c>
      <c r="L465" s="587" t="s">
        <v>5391</v>
      </c>
      <c r="M465" s="560" t="s">
        <v>6280</v>
      </c>
      <c r="N465" s="1193" t="s">
        <v>5393</v>
      </c>
      <c r="O465" s="182" t="s">
        <v>6046</v>
      </c>
      <c r="P465" s="519">
        <v>0</v>
      </c>
      <c r="Q465" s="539">
        <v>100</v>
      </c>
      <c r="R465" s="540">
        <v>0</v>
      </c>
      <c r="S465" s="338"/>
      <c r="T465" s="168"/>
      <c r="U465" s="168"/>
      <c r="V465" s="338">
        <v>0</v>
      </c>
      <c r="W465" s="338">
        <v>0</v>
      </c>
      <c r="X465" s="919">
        <v>0.7</v>
      </c>
      <c r="Y465" s="338">
        <v>0</v>
      </c>
      <c r="Z465" s="168"/>
      <c r="AA465" s="168"/>
      <c r="AB465" s="186">
        <v>5</v>
      </c>
      <c r="AC465" s="13" t="s">
        <v>7377</v>
      </c>
      <c r="AD465" s="812" t="s">
        <v>40</v>
      </c>
      <c r="AE465" s="723">
        <v>43089</v>
      </c>
      <c r="AG465" s="419"/>
      <c r="AH465" s="927" t="s">
        <v>896</v>
      </c>
      <c r="AI465" s="63" t="s">
        <v>5764</v>
      </c>
      <c r="AJ465" s="63" t="str">
        <f t="shared" si="326"/>
        <v>NO</v>
      </c>
      <c r="AK465" s="64" t="str">
        <f>VLOOKUP(X465,aux!$G$1:$I$22,2,FALSE)</f>
        <v>zero point seven</v>
      </c>
      <c r="AL465" s="64" t="str">
        <f>VLOOKUP(X465,aux!$G$1:$J$22,4,FALSE)</f>
        <v>null komma sieben</v>
      </c>
      <c r="AM465" s="214">
        <f t="shared" si="304"/>
        <v>70</v>
      </c>
      <c r="AN465" s="214" t="str">
        <f>IF(INT(AM465)=AM465,EnglishNumber(AM465), _xlfn.CONCAT(EnglishNumber(INT(AM465)), " point ", EnglishNumber(ROUND(INT((AM465 - INT(AM465)) * 10),  0)), " ", EnglishNumber(ROUND((AM465 - INT(AM465))*100 - (INT((AM465-INT(AM465))*10)*10), 0))))</f>
        <v>seventy</v>
      </c>
      <c r="AO465" s="214" t="str">
        <f>IF(INT(AM465)=AM465,FctZahl_In_Worten(AM465), _xlfn.CONCAT(FctZahl_In_Worten(INT(AM465)), " komma ", FctZahl_In_Worten(ROUND(INT((AM465 - INT(AM465)) * 10),  0)), " ", FctZahl_In_Worten(ROUND((AM465 - INT(AM465))*100 - (INT((AM465-INT(AM465))*10)*10), 0))))</f>
        <v>siebzig</v>
      </c>
      <c r="AP465" s="64" t="str">
        <f>EnglishNumber(Q465)</f>
        <v>one hundred</v>
      </c>
      <c r="AQ465" s="64" t="str">
        <f>FctZahl_In_Worten(Q465)</f>
        <v>einhundert</v>
      </c>
      <c r="AR465" s="64" t="str">
        <f>FctZahl_In_Worten(R465)</f>
        <v>null</v>
      </c>
      <c r="AS465" s="64" t="str">
        <f>EnglishNumber(V465)</f>
        <v>zero</v>
      </c>
      <c r="AT465" s="64" t="str">
        <f>EnglishNumber(W465)</f>
        <v>zero</v>
      </c>
      <c r="AU465" s="64" t="str">
        <f t="shared" si="305"/>
        <v>For</v>
      </c>
      <c r="AV465" s="49" t="str">
        <f t="shared" si="298"/>
        <v>Hartmut Schroth, Geschäftsführer</v>
      </c>
      <c r="AW465" s="65" t="str">
        <f t="shared" si="306"/>
        <v>DE_145206333_CPA_EN</v>
      </c>
      <c r="AX465" s="65" t="str">
        <f t="shared" si="307"/>
        <v>DE_145206333_DoT_EN</v>
      </c>
      <c r="AY465" s="65" t="str">
        <f t="shared" si="308"/>
        <v>DE_145206333_Dis_EN</v>
      </c>
      <c r="AZ465" s="65" t="str">
        <f t="shared" si="309"/>
        <v>DE_145206333_CPA_DE</v>
      </c>
      <c r="BA465" s="65" t="str">
        <f t="shared" si="310"/>
        <v>DE_145206333_DoT_DE</v>
      </c>
      <c r="BB465" s="65" t="str">
        <f t="shared" si="311"/>
        <v>DE_145206333_CPA_ES</v>
      </c>
      <c r="BC465" s="215" t="str">
        <f t="shared" si="312"/>
        <v>DE_145206333_DoT_ES</v>
      </c>
      <c r="BD465" s="65" t="str">
        <f t="shared" si="313"/>
        <v>Schroth GmbH</v>
      </c>
      <c r="BE465" s="64" t="str">
        <f>VLOOKUP(C465,aux!$A$1:$B$260,2,FALSE)</f>
        <v>Germany</v>
      </c>
      <c r="BF465" s="64" t="str">
        <f>VLOOKUP(C465,aux!$A$1:$C$260,3,FALSE)</f>
        <v>Deutschland</v>
      </c>
      <c r="BG465" s="66" t="str">
        <f t="shared" si="314"/>
        <v>represented by  Hartmut Schroth, Geschäftsführer</v>
      </c>
      <c r="BH465" s="66" t="str">
        <f t="shared" si="327"/>
        <v>representado por Hartmut Schroth, Geschäftsführer</v>
      </c>
      <c r="BI465" s="119">
        <f>COUNTA(F465,G465)</f>
        <v>1</v>
      </c>
      <c r="BJ465" s="119" t="str">
        <f>IF(H465="","","and its")</f>
        <v/>
      </c>
      <c r="BK465" s="119" t="str">
        <f>IF(I465="","","and its")</f>
        <v/>
      </c>
      <c r="BL465" s="66" t="str">
        <f t="shared" si="332"/>
        <v/>
      </c>
      <c r="BM465" s="66" t="str">
        <f t="shared" si="332"/>
        <v/>
      </c>
      <c r="BN465" s="66" t="str">
        <f t="shared" si="301"/>
        <v/>
      </c>
      <c r="BO465" s="66" t="str">
        <f t="shared" si="322"/>
        <v/>
      </c>
      <c r="BP465" s="216" t="str">
        <f>VLOOKUP(X465,aux!$G$1:$I$22,3,FALSE)</f>
        <v xml:space="preserve">cero coma siete </v>
      </c>
      <c r="BQ465" s="66" t="str">
        <f t="shared" si="328"/>
        <v>Por</v>
      </c>
      <c r="BR465" s="66" t="str">
        <f>VLOOKUP(C465,aux!$D$1:$E$307,2,FALSE)</f>
        <v>Alemania</v>
      </c>
      <c r="BS465" s="66" t="str">
        <f t="shared" si="329"/>
        <v>Ciento</v>
      </c>
      <c r="BT465" s="66" t="str">
        <f t="shared" si="330"/>
        <v>Cero</v>
      </c>
      <c r="BU465" s="66" t="str">
        <f t="shared" si="331"/>
        <v>Cero</v>
      </c>
      <c r="BV465" s="319"/>
      <c r="BW465" s="52"/>
      <c r="BX465" s="319"/>
      <c r="BY465" s="148">
        <v>1633028774</v>
      </c>
      <c r="BZ465" s="315" t="s">
        <v>2233</v>
      </c>
      <c r="CA465" s="1112" t="s">
        <v>2233</v>
      </c>
      <c r="CB465" s="805">
        <v>43075</v>
      </c>
      <c r="CC465" s="805">
        <v>43080</v>
      </c>
      <c r="CD465" s="434" t="s">
        <v>2233</v>
      </c>
      <c r="CE465" s="805">
        <v>43080</v>
      </c>
      <c r="CF465" s="434" t="s">
        <v>2233</v>
      </c>
      <c r="CG465" s="805">
        <v>43083</v>
      </c>
      <c r="CH465" s="497"/>
      <c r="CI465" s="155"/>
      <c r="CJ465" s="168"/>
      <c r="CK465" s="168"/>
      <c r="CL465" s="102" t="str">
        <f t="shared" si="315"/>
        <v>Schroth GmbH_ DE_145206333_DOT_EN_2sig</v>
      </c>
      <c r="CM465" s="102" t="str">
        <f t="shared" si="316"/>
        <v>Schroth GmbH_DE_145206333_CPA_EN_2sig</v>
      </c>
      <c r="CN465" s="102" t="str">
        <f t="shared" si="317"/>
        <v>Schroth GmbH_ DE_145206333_DOT_EN_2sig_stamped</v>
      </c>
      <c r="CO465" s="102" t="str">
        <f t="shared" si="318"/>
        <v>Schroth GmbH_DE_145206333_DOT_EN_o</v>
      </c>
      <c r="CP465" s="102" t="str">
        <f t="shared" si="319"/>
        <v>Schroth GmbH_DE_145206333_DOT_EN_o_stamped</v>
      </c>
      <c r="CQ465" s="102" t="str">
        <f t="shared" si="320"/>
        <v>Schroth GmbH_DE_145206333_powers</v>
      </c>
      <c r="CR465" s="168"/>
      <c r="CS465" s="168"/>
      <c r="CT465" s="168"/>
      <c r="CU465" s="148">
        <f t="shared" si="303"/>
        <v>0</v>
      </c>
      <c r="CV465" s="168"/>
      <c r="CW465" s="168"/>
      <c r="CX465" s="252"/>
      <c r="CY465" s="251"/>
      <c r="CZ465" s="251"/>
      <c r="DA465" s="324"/>
      <c r="DB465" s="324"/>
      <c r="DC465" s="251"/>
      <c r="DD465" s="251"/>
      <c r="DE465" s="324"/>
      <c r="DF465" s="324"/>
      <c r="DG465" s="168"/>
      <c r="DH465" s="168"/>
      <c r="DI465" s="168"/>
      <c r="DJ465" s="324"/>
      <c r="DK465" s="324"/>
      <c r="DL465" s="168"/>
      <c r="DM465" s="324"/>
      <c r="DN465" s="251"/>
      <c r="DO465" s="324"/>
      <c r="DP465" s="338"/>
      <c r="DQ465" s="902"/>
      <c r="DR465" s="582">
        <v>43144</v>
      </c>
      <c r="DS465" s="88"/>
      <c r="DT465" s="88" t="s">
        <v>49</v>
      </c>
      <c r="DU465" s="168"/>
      <c r="DV465" s="168"/>
      <c r="DW465" s="168"/>
      <c r="DX465" s="168"/>
      <c r="DY465" s="168"/>
      <c r="DZ465" s="168"/>
      <c r="EA465" s="359" t="str">
        <f t="shared" si="302"/>
        <v>424</v>
      </c>
      <c r="EB465" s="359">
        <v>424</v>
      </c>
      <c r="EC465" s="88"/>
      <c r="ED465" s="88"/>
      <c r="EE465" s="88"/>
      <c r="EF465" s="186"/>
      <c r="EG465" s="186" t="e">
        <v>#N/A</v>
      </c>
      <c r="EH465" s="186" t="e">
        <v>#N/A</v>
      </c>
      <c r="EI465" s="186" t="e">
        <v>#N/A</v>
      </c>
      <c r="EJ465" s="186" t="e">
        <v>#N/A</v>
      </c>
      <c r="EK465" s="186" t="e">
        <v>#N/A</v>
      </c>
      <c r="EL465" s="186" t="e">
        <v>#N/A</v>
      </c>
      <c r="EM465" s="173" t="e">
        <v>#N/A</v>
      </c>
      <c r="EN465" s="173" t="e">
        <v>#N/A</v>
      </c>
      <c r="EO465" s="173" t="e">
        <v>#N/A</v>
      </c>
      <c r="EP465" s="950" t="e">
        <v>#N/A</v>
      </c>
      <c r="EQ465" s="258" t="s">
        <v>6086</v>
      </c>
      <c r="ER465" s="182" t="s">
        <v>6137</v>
      </c>
      <c r="ES465" s="182"/>
      <c r="ET465" s="901"/>
      <c r="EU465" s="182" t="str">
        <f t="shared" si="321"/>
        <v>Schroth GmbH, DE_145206333_sinv.pdf</v>
      </c>
    </row>
    <row r="466" spans="1:172" ht="63.75">
      <c r="A466" s="1000" t="s">
        <v>3108</v>
      </c>
      <c r="B466" s="696" t="s">
        <v>4766</v>
      </c>
      <c r="C466" s="338" t="s">
        <v>1067</v>
      </c>
      <c r="D466" s="191" t="s">
        <v>3099</v>
      </c>
      <c r="E466" s="189" t="s">
        <v>3100</v>
      </c>
      <c r="F466" s="186" t="s">
        <v>899</v>
      </c>
      <c r="G466" s="186"/>
      <c r="H466" s="186"/>
      <c r="I466" s="191" t="s">
        <v>3101</v>
      </c>
      <c r="J466" s="191" t="s">
        <v>3102</v>
      </c>
      <c r="K466" s="191" t="s">
        <v>3103</v>
      </c>
      <c r="L466" s="587" t="s">
        <v>3104</v>
      </c>
      <c r="M466" s="199"/>
      <c r="N466" s="846" t="s">
        <v>3105</v>
      </c>
      <c r="O466" s="191" t="s">
        <v>3106</v>
      </c>
      <c r="P466" s="546">
        <v>25</v>
      </c>
      <c r="Q466" s="539">
        <v>100</v>
      </c>
      <c r="R466" s="540">
        <v>0</v>
      </c>
      <c r="S466" s="338"/>
      <c r="T466" s="100"/>
      <c r="U466" s="100"/>
      <c r="V466" s="425">
        <v>100</v>
      </c>
      <c r="W466" s="425">
        <v>50</v>
      </c>
      <c r="X466" s="919">
        <v>0.75</v>
      </c>
      <c r="Y466" s="425">
        <v>2.5</v>
      </c>
      <c r="Z466" s="101"/>
      <c r="AA466" s="101"/>
      <c r="AB466" s="188" t="s">
        <v>2988</v>
      </c>
      <c r="AC466" s="13" t="s">
        <v>7377</v>
      </c>
      <c r="AD466" s="812" t="s">
        <v>40</v>
      </c>
      <c r="AE466" s="723">
        <v>43089</v>
      </c>
      <c r="AF466" s="182" t="s">
        <v>3107</v>
      </c>
      <c r="AG466" s="419"/>
      <c r="AH466" s="61" t="s">
        <v>896</v>
      </c>
      <c r="AI466" s="63" t="s">
        <v>5763</v>
      </c>
      <c r="AJ466" s="63" t="str">
        <f t="shared" si="326"/>
        <v>NO</v>
      </c>
      <c r="AK466" s="64" t="str">
        <f>VLOOKUP(X466,aux!$G$1:$I$22,2,FALSE)</f>
        <v>zero point seven five</v>
      </c>
      <c r="AL466" s="64" t="str">
        <f>VLOOKUP(X466,aux!$G$1:$J$22,4,FALSE)</f>
        <v>null komma sieben fünf</v>
      </c>
      <c r="AM466" s="214">
        <f t="shared" si="304"/>
        <v>75</v>
      </c>
      <c r="AN466" s="214" t="str">
        <f>IF(INT(AM466)=AM466,EnglishNumber(AM466), _xlfn.CONCAT(EnglishNumber(INT(AM466)), " point ", EnglishNumber(ROUND(INT((AM466 - INT(AM466)) * 10),  0)), " ", EnglishNumber(ROUND((AM466 - INT(AM466))*100 - (INT((AM466-INT(AM466))*10)*10), 0))))</f>
        <v>seventy-five</v>
      </c>
      <c r="AO466" s="214" t="str">
        <f>IF(INT(AM466)=AM466,FctZahl_In_Worten(AM466), _xlfn.CONCAT(FctZahl_In_Worten(INT(AM466)), " komma ", FctZahl_In_Worten(ROUND(INT((AM466 - INT(AM466)) * 10),  0)), " ", FctZahl_In_Worten(ROUND((AM466 - INT(AM466))*100 - (INT((AM466-INT(AM466))*10)*10), 0))))</f>
        <v>fünfundsiebzig</v>
      </c>
      <c r="AP466" s="64" t="str">
        <f>EnglishNumber(Q466)</f>
        <v>one hundred</v>
      </c>
      <c r="AQ466" s="64" t="str">
        <f>FctZahl_In_Worten(Q466)</f>
        <v>einhundert</v>
      </c>
      <c r="AR466" s="64" t="str">
        <f>FctZahl_In_Worten(R466)</f>
        <v>null</v>
      </c>
      <c r="AS466" s="64" t="str">
        <f>EnglishNumber(V466)</f>
        <v>one hundred</v>
      </c>
      <c r="AT466" s="64" t="str">
        <f>EnglishNumber(W466)</f>
        <v>fifty</v>
      </c>
      <c r="AU466" s="64" t="str">
        <f t="shared" si="305"/>
        <v>For</v>
      </c>
      <c r="AV466" s="49" t="str">
        <f t="shared" si="298"/>
        <v>Markus AUER, Geschäftsführer</v>
      </c>
      <c r="AW466" s="65" t="str">
        <f t="shared" si="306"/>
        <v>AT_U57523059_CPA_EN</v>
      </c>
      <c r="AX466" s="65" t="str">
        <f t="shared" si="307"/>
        <v>AT_U57523059_DoT_EN</v>
      </c>
      <c r="AY466" s="65" t="str">
        <f t="shared" si="308"/>
        <v>AT_U57523059_Dis_EN</v>
      </c>
      <c r="AZ466" s="65" t="str">
        <f t="shared" si="309"/>
        <v>AT_U57523059_CPA_DE</v>
      </c>
      <c r="BA466" s="65" t="str">
        <f t="shared" si="310"/>
        <v>AT_U57523059_DoT_DE</v>
      </c>
      <c r="BB466" s="65" t="str">
        <f t="shared" si="311"/>
        <v>AT_U57523059_CPA_ES</v>
      </c>
      <c r="BC466" s="215" t="str">
        <f t="shared" si="312"/>
        <v>AT_U57523059_DoT_ES</v>
      </c>
      <c r="BD466" s="65" t="str">
        <f t="shared" si="313"/>
        <v>STS Transport GmbH</v>
      </c>
      <c r="BE466" s="64" t="str">
        <f>VLOOKUP(C466,aux!$A$1:$B$260,2,FALSE)</f>
        <v>Austria</v>
      </c>
      <c r="BF466" s="64" t="str">
        <f>VLOOKUP(C466,aux!$A$1:$C$260,3,FALSE)</f>
        <v>Österreich</v>
      </c>
      <c r="BG466" s="66" t="str">
        <f t="shared" si="314"/>
        <v>represented by  Markus AUER, Geschäftsführer</v>
      </c>
      <c r="BH466" s="66" t="str">
        <f t="shared" si="327"/>
        <v>representado por Markus AUER, Geschäftsführer</v>
      </c>
      <c r="BI466" s="66">
        <v>1</v>
      </c>
      <c r="BJ466" s="66"/>
      <c r="BK466" s="66"/>
      <c r="BL466" s="66" t="str">
        <f t="shared" si="332"/>
        <v/>
      </c>
      <c r="BM466" s="66" t="str">
        <f t="shared" si="332"/>
        <v>und</v>
      </c>
      <c r="BN466" s="66" t="str">
        <f t="shared" si="301"/>
        <v/>
      </c>
      <c r="BO466" s="66" t="str">
        <f t="shared" si="322"/>
        <v>y su</v>
      </c>
      <c r="BP466" s="216" t="str">
        <f>VLOOKUP(X466,aux!$G$1:$I$22,3,FALSE)</f>
        <v>cero coma siete cinco</v>
      </c>
      <c r="BQ466" s="66" t="str">
        <f t="shared" si="328"/>
        <v>Por</v>
      </c>
      <c r="BR466" s="66" t="str">
        <f>VLOOKUP(C466,aux!$D$1:$E$307,2,FALSE)</f>
        <v>Austria</v>
      </c>
      <c r="BS466" s="66" t="str">
        <f t="shared" si="329"/>
        <v>Ciento</v>
      </c>
      <c r="BT466" s="66" t="str">
        <f t="shared" si="330"/>
        <v>Ciento</v>
      </c>
      <c r="BU466" s="66" t="str">
        <f t="shared" si="331"/>
        <v>Cincuenta</v>
      </c>
      <c r="BV466" s="315" t="s">
        <v>2233</v>
      </c>
      <c r="BW466" s="61" t="s">
        <v>2233</v>
      </c>
      <c r="BX466" s="139">
        <v>43061</v>
      </c>
      <c r="BY466" s="148">
        <v>1630010009</v>
      </c>
      <c r="BZ466" s="139">
        <v>43062</v>
      </c>
      <c r="CA466" s="1112" t="s">
        <v>2233</v>
      </c>
      <c r="CB466" s="805">
        <v>43059</v>
      </c>
      <c r="CC466" s="353">
        <v>43074</v>
      </c>
      <c r="CD466" s="434" t="s">
        <v>2233</v>
      </c>
      <c r="CE466" s="353">
        <v>43074</v>
      </c>
      <c r="CF466" s="434" t="s">
        <v>2233</v>
      </c>
      <c r="CG466" s="342">
        <v>43080</v>
      </c>
      <c r="CH466" s="497"/>
      <c r="CI466" s="155"/>
      <c r="CJ466" s="54"/>
      <c r="CK466" s="54"/>
      <c r="CL466" s="102" t="str">
        <f t="shared" si="315"/>
        <v>STS Transport GmbH_ AT_U57523059_DOT_EN_2sig</v>
      </c>
      <c r="CM466" s="102" t="str">
        <f t="shared" si="316"/>
        <v>STS Transport GmbH_AT_U57523059_CPA_EN_2sig</v>
      </c>
      <c r="CN466" s="102" t="str">
        <f t="shared" si="317"/>
        <v>STS Transport GmbH_ AT_U57523059_DOT_EN_2sig_stamped</v>
      </c>
      <c r="CO466" s="102" t="str">
        <f t="shared" si="318"/>
        <v>STS Transport GmbH_AT_U57523059_DOT_EN_o</v>
      </c>
      <c r="CP466" s="102" t="str">
        <f t="shared" si="319"/>
        <v>STS Transport GmbH_AT_U57523059_DOT_EN_o_stamped</v>
      </c>
      <c r="CQ466" s="102" t="str">
        <f t="shared" si="320"/>
        <v>STS Transport GmbH_AT_U57523059_powers</v>
      </c>
      <c r="CR466" s="54"/>
      <c r="CS466" s="54"/>
      <c r="CT466" s="54"/>
      <c r="CU466" s="148">
        <f t="shared" si="303"/>
        <v>0</v>
      </c>
      <c r="CV466" s="54"/>
      <c r="CW466" s="54"/>
      <c r="CX466" s="152" t="s">
        <v>2233</v>
      </c>
      <c r="CY466" s="158" t="s">
        <v>2233</v>
      </c>
      <c r="CZ466" s="158" t="s">
        <v>2233</v>
      </c>
      <c r="DA466" s="318" t="s">
        <v>2233</v>
      </c>
      <c r="DB466" s="318" t="s">
        <v>2233</v>
      </c>
      <c r="DC466" s="158" t="s">
        <v>2233</v>
      </c>
      <c r="DD466" s="158" t="s">
        <v>2233</v>
      </c>
      <c r="DE466" s="318" t="s">
        <v>2233</v>
      </c>
      <c r="DF466" s="318" t="s">
        <v>2233</v>
      </c>
      <c r="DG466" s="96" t="s">
        <v>2233</v>
      </c>
      <c r="DH466" s="96" t="s">
        <v>2233</v>
      </c>
      <c r="DI466" s="96" t="s">
        <v>2233</v>
      </c>
      <c r="DJ466" s="318" t="s">
        <v>2233</v>
      </c>
      <c r="DK466" s="318"/>
      <c r="DL466" s="96" t="s">
        <v>2233</v>
      </c>
      <c r="DM466" s="318" t="s">
        <v>2233</v>
      </c>
      <c r="DN466" s="158" t="s">
        <v>2233</v>
      </c>
      <c r="DO466" s="318" t="s">
        <v>2233</v>
      </c>
      <c r="DP466" s="465" t="s">
        <v>2233</v>
      </c>
      <c r="DQ466" s="940"/>
      <c r="DR466" s="342" t="s">
        <v>49</v>
      </c>
      <c r="DS466" s="521"/>
      <c r="DT466" s="88" t="s">
        <v>49</v>
      </c>
      <c r="DU466" s="168"/>
      <c r="DV466" s="168"/>
      <c r="DW466" s="168"/>
      <c r="DX466" s="168"/>
      <c r="DY466" s="168"/>
      <c r="DZ466" s="168"/>
      <c r="EA466" s="359" t="str">
        <f t="shared" si="302"/>
        <v>425</v>
      </c>
      <c r="EB466" s="359">
        <v>425</v>
      </c>
      <c r="EC466" s="88"/>
      <c r="ED466" s="88"/>
      <c r="EE466" s="88" t="e">
        <f>IF(CX465=#REF!,"gleich","ungleich")</f>
        <v>#REF!</v>
      </c>
      <c r="EF466" s="186"/>
      <c r="EG466" s="186"/>
      <c r="EH466" s="186"/>
      <c r="EI466" s="186"/>
      <c r="EJ466" s="186"/>
      <c r="EK466" s="186"/>
      <c r="EL466" s="186"/>
      <c r="EM466" s="173"/>
      <c r="EN466" s="186"/>
      <c r="EO466" s="186"/>
      <c r="EP466" s="445"/>
      <c r="EQ466" s="382" t="s">
        <v>6086</v>
      </c>
      <c r="ER466" s="382" t="s">
        <v>6137</v>
      </c>
      <c r="ES466" s="382"/>
      <c r="ET466" s="108"/>
      <c r="EU466" s="182" t="str">
        <f t="shared" si="321"/>
        <v>STS Transport GmbH, AT_U57523059_sinv.pdf</v>
      </c>
    </row>
    <row r="467" spans="1:172" ht="76.5">
      <c r="A467" s="1002" t="s">
        <v>4446</v>
      </c>
      <c r="B467" s="415" t="s">
        <v>4466</v>
      </c>
      <c r="C467" s="646" t="s">
        <v>898</v>
      </c>
      <c r="D467" s="415" t="s">
        <v>4447</v>
      </c>
      <c r="E467" s="371" t="s">
        <v>3898</v>
      </c>
      <c r="F467" s="193" t="s">
        <v>899</v>
      </c>
      <c r="G467" s="182"/>
      <c r="H467" s="182"/>
      <c r="I467" s="193" t="s">
        <v>4418</v>
      </c>
      <c r="J467" s="193" t="s">
        <v>4479</v>
      </c>
      <c r="K467" s="203" t="s">
        <v>4485</v>
      </c>
      <c r="L467" s="586" t="s">
        <v>3900</v>
      </c>
      <c r="N467" s="849"/>
      <c r="O467" s="247"/>
      <c r="P467" s="519">
        <v>0</v>
      </c>
      <c r="Q467" s="535">
        <v>0</v>
      </c>
      <c r="R467" s="535">
        <v>0</v>
      </c>
      <c r="S467" s="341"/>
      <c r="T467" s="224"/>
      <c r="U467" s="224"/>
      <c r="V467" s="341">
        <v>0</v>
      </c>
      <c r="W467" s="341">
        <v>0</v>
      </c>
      <c r="X467" s="920">
        <v>0.72</v>
      </c>
      <c r="Y467" s="341">
        <v>0</v>
      </c>
      <c r="Z467" s="224"/>
      <c r="AA467" s="224"/>
      <c r="AB467" s="190" t="s">
        <v>4488</v>
      </c>
      <c r="AC467" s="13" t="s">
        <v>898</v>
      </c>
      <c r="AD467" s="811" t="s">
        <v>5691</v>
      </c>
      <c r="AE467" s="723">
        <v>43089</v>
      </c>
      <c r="AG467" s="419"/>
      <c r="AH467" s="927" t="s">
        <v>896</v>
      </c>
      <c r="AI467" s="63" t="s">
        <v>5763</v>
      </c>
      <c r="AJ467" s="63" t="str">
        <f t="shared" si="326"/>
        <v>YES</v>
      </c>
      <c r="AK467" s="64" t="str">
        <f>VLOOKUP(X467,aux!$G$1:$I$22,2,FALSE)</f>
        <v>zero point seven two</v>
      </c>
      <c r="AL467" s="64" t="str">
        <f>VLOOKUP(X467,aux!$G$1:$J$22,4,FALSE)</f>
        <v>null komma sieben zwei</v>
      </c>
      <c r="AM467" s="214">
        <f t="shared" si="304"/>
        <v>72</v>
      </c>
      <c r="AN467" s="214" t="str">
        <f>IF(INT(AM467)=AM467,EnglishNumber(AM467), _xlfn.CONCAT(EnglishNumber(INT(AM467)), " point ", EnglishNumber(ROUND(INT((AM467 - INT(AM467)) * 10),  0)), " ", EnglishNumber(ROUND((AM467 - INT(AM467))*100 - (INT((AM467-INT(AM467))*10)*10), 0))))</f>
        <v>seventy-two</v>
      </c>
      <c r="AO467" s="214" t="str">
        <f>IF(INT(AM467)=AM467,FctZahl_In_Worten(AM467), _xlfn.CONCAT(FctZahl_In_Worten(INT(AM467)), " komma ", FctZahl_In_Worten(ROUND(INT((AM467 - INT(AM467)) * 10),  0)), " ", FctZahl_In_Worten(ROUND((AM467 - INT(AM467))*100 - (INT((AM467-INT(AM467))*10)*10), 0))))</f>
        <v>zweiundsiebzig</v>
      </c>
      <c r="AP467" s="64" t="str">
        <f>EnglishNumber(Q467)</f>
        <v>zero</v>
      </c>
      <c r="AQ467" s="64" t="str">
        <f>FctZahl_In_Worten(Q467)</f>
        <v>null</v>
      </c>
      <c r="AR467" s="64" t="str">
        <f>FctZahl_In_Worten(R467)</f>
        <v>null</v>
      </c>
      <c r="AS467" s="64" t="str">
        <f>EnglishNumber(V467)</f>
        <v>zero</v>
      </c>
      <c r="AT467" s="64" t="str">
        <f>EnglishNumber(W467)</f>
        <v>zero</v>
      </c>
      <c r="AU467" s="64" t="str">
        <f t="shared" si="305"/>
        <v>For</v>
      </c>
      <c r="AV467" s="49" t="e">
        <f>IF(AH467="DNI","",IF((COUNTA(E467,DX467))=1,CONCATENATE(E467,", ",DW467),IF(COUNTA(E467,DX467)=2,CONCATENATE(E467,", ",DW467," and ",DX467,", ",#REF!),"Error, there is a problem with representatives or their titles")))</f>
        <v>#REF!</v>
      </c>
      <c r="AW467" s="65" t="str">
        <f t="shared" si="306"/>
        <v>DE_260980979_CPA_EN</v>
      </c>
      <c r="AX467" s="65" t="str">
        <f t="shared" si="307"/>
        <v>DE_260980979_DoT_EN</v>
      </c>
      <c r="AY467" s="65" t="str">
        <f t="shared" si="308"/>
        <v>DE_260980979_Dis_EN</v>
      </c>
      <c r="AZ467" s="65" t="str">
        <f t="shared" si="309"/>
        <v>DE_260980979_CPA_DE</v>
      </c>
      <c r="BA467" s="65" t="str">
        <f t="shared" si="310"/>
        <v>DE_260980979_DoT_DE</v>
      </c>
      <c r="BB467" s="65" t="str">
        <f t="shared" si="311"/>
        <v>DE_260980979_CPA_ES</v>
      </c>
      <c r="BC467" s="215" t="str">
        <f t="shared" si="312"/>
        <v>DE_260980979_DoT_ES</v>
      </c>
      <c r="BD467" s="65" t="str">
        <f t="shared" si="313"/>
        <v xml:space="preserve">Südfleisch Bamberg GmbH </v>
      </c>
      <c r="BE467" s="64" t="str">
        <f>VLOOKUP(C467,aux!$A$1:$B$260,2,FALSE)</f>
        <v>Germany</v>
      </c>
      <c r="BF467" s="64" t="str">
        <f>VLOOKUP(C467,aux!$A$1:$C$260,3,FALSE)</f>
        <v>Deutschland</v>
      </c>
      <c r="BG467" s="66" t="e">
        <f t="shared" si="314"/>
        <v>#REF!</v>
      </c>
      <c r="BH467" s="66" t="e">
        <f t="shared" si="327"/>
        <v>#REF!</v>
      </c>
      <c r="BI467" s="119">
        <f>COUNTA(DW467,DX467)</f>
        <v>1</v>
      </c>
      <c r="BJ467" s="119" t="e">
        <f>IF(#REF!="","","and its")</f>
        <v>#REF!</v>
      </c>
      <c r="BK467" s="119" t="str">
        <f>IF(I467="","","and its")</f>
        <v>and its</v>
      </c>
      <c r="BL467" s="66" t="e">
        <f>IF(#REF!="","","und")</f>
        <v>#REF!</v>
      </c>
      <c r="BM467" s="66" t="str">
        <f>IF(I467="","","und")</f>
        <v>und</v>
      </c>
      <c r="BN467" s="66" t="e">
        <f>IF(#REF!="","","y su")</f>
        <v>#REF!</v>
      </c>
      <c r="BO467" s="66" t="str">
        <f t="shared" si="322"/>
        <v>y su</v>
      </c>
      <c r="BP467" s="216" t="str">
        <f>VLOOKUP(X467,aux!$G$1:$I$22,3,FALSE)</f>
        <v>cero coma siete dos</v>
      </c>
      <c r="BQ467" s="66" t="str">
        <f t="shared" si="328"/>
        <v>Por</v>
      </c>
      <c r="BR467" s="66" t="str">
        <f>VLOOKUP(C467,aux!$D$1:$E$307,2,FALSE)</f>
        <v>Alemania</v>
      </c>
      <c r="BS467" s="66" t="str">
        <f t="shared" si="329"/>
        <v>Cero</v>
      </c>
      <c r="BT467" s="66" t="str">
        <f t="shared" si="330"/>
        <v>Cero</v>
      </c>
      <c r="BU467" s="66" t="str">
        <f t="shared" si="331"/>
        <v>Cero</v>
      </c>
      <c r="BV467" s="315"/>
      <c r="BW467" s="61"/>
      <c r="BX467" s="315"/>
      <c r="BY467" s="148"/>
      <c r="BZ467" s="315"/>
      <c r="CA467" s="1112"/>
      <c r="CB467" s="805">
        <v>43066</v>
      </c>
      <c r="CC467" s="805">
        <v>43068</v>
      </c>
      <c r="CD467" s="434"/>
      <c r="CE467" s="805">
        <v>43068</v>
      </c>
      <c r="CF467" s="434"/>
      <c r="CG467" s="805">
        <v>43084</v>
      </c>
      <c r="CH467" s="497"/>
      <c r="CI467" s="155"/>
      <c r="CJ467" s="168"/>
      <c r="CK467" s="168"/>
      <c r="CL467" s="102" t="str">
        <f t="shared" si="315"/>
        <v>Südfleisch Bamberg GmbH _ DE_260980979_DOT_DE_2sig</v>
      </c>
      <c r="CM467" s="102" t="str">
        <f t="shared" si="316"/>
        <v>Südfleisch Bamberg GmbH _DE_260980979_CPA_DE_2sig</v>
      </c>
      <c r="CN467" s="102" t="str">
        <f t="shared" si="317"/>
        <v>Südfleisch Bamberg GmbH _ DE_260980979_DOT_DE_2sig_stamped</v>
      </c>
      <c r="CO467" s="102" t="str">
        <f t="shared" si="318"/>
        <v>Südfleisch Bamberg GmbH _DE_260980979_DOT_DE_o</v>
      </c>
      <c r="CP467" s="102" t="str">
        <f t="shared" si="319"/>
        <v>Südfleisch Bamberg GmbH _DE_260980979_DOT_DE_o_stamped</v>
      </c>
      <c r="CQ467" s="102" t="str">
        <f t="shared" si="320"/>
        <v>Südfleisch Bamberg GmbH_DE_260980979_powers</v>
      </c>
      <c r="CR467" s="168"/>
      <c r="CS467" s="168"/>
      <c r="CT467" s="168"/>
      <c r="CU467" s="148">
        <f t="shared" si="303"/>
        <v>0</v>
      </c>
      <c r="CV467" s="168"/>
      <c r="CW467" s="168"/>
      <c r="CX467" s="252"/>
      <c r="CY467" s="251"/>
      <c r="CZ467" s="251"/>
      <c r="DA467" s="324"/>
      <c r="DB467" s="324"/>
      <c r="DC467" s="251"/>
      <c r="DD467" s="251"/>
      <c r="DE467" s="324"/>
      <c r="DF467" s="324"/>
      <c r="DG467" s="168"/>
      <c r="DH467" s="168"/>
      <c r="DI467" s="168"/>
      <c r="DJ467" s="324"/>
      <c r="DK467" s="324"/>
      <c r="DL467" s="168"/>
      <c r="DM467" s="324"/>
      <c r="DN467" s="251"/>
      <c r="DO467" s="324"/>
      <c r="DP467" s="338"/>
      <c r="DQ467" s="902" t="s">
        <v>58</v>
      </c>
      <c r="DR467" s="503"/>
      <c r="DS467" s="88"/>
      <c r="DT467" s="88"/>
      <c r="DU467" s="168"/>
      <c r="DV467" s="168"/>
      <c r="DW467" s="393"/>
      <c r="DX467" s="393" t="s">
        <v>4448</v>
      </c>
      <c r="DY467" s="393" t="s">
        <v>899</v>
      </c>
      <c r="DZ467" s="393"/>
      <c r="EA467" s="359" t="str">
        <f t="shared" si="302"/>
        <v>426</v>
      </c>
      <c r="EB467" s="359">
        <v>426</v>
      </c>
      <c r="EC467" s="88"/>
      <c r="ED467" s="88"/>
      <c r="EE467" s="88"/>
      <c r="EF467" s="186" t="s">
        <v>3849</v>
      </c>
      <c r="EG467" s="186" t="s">
        <v>4446</v>
      </c>
      <c r="EH467" s="186" t="s">
        <v>4959</v>
      </c>
      <c r="EI467" s="186" t="s">
        <v>5284</v>
      </c>
      <c r="EJ467" s="186">
        <v>3</v>
      </c>
      <c r="EK467" s="186">
        <v>0</v>
      </c>
      <c r="EL467" s="186" t="s">
        <v>5285</v>
      </c>
      <c r="EM467" s="173">
        <v>96052</v>
      </c>
      <c r="EN467" s="173">
        <v>0</v>
      </c>
      <c r="EO467" s="173">
        <v>0</v>
      </c>
      <c r="EP467" s="498" t="s">
        <v>4485</v>
      </c>
      <c r="EQ467" s="386" t="s">
        <v>6086</v>
      </c>
      <c r="ER467" s="182" t="s">
        <v>6137</v>
      </c>
      <c r="ES467" s="386"/>
      <c r="ET467" s="167"/>
      <c r="EU467" s="182" t="str">
        <f t="shared" si="321"/>
        <v>Südfleisch Bamberg GmbH, DE_260980979_sinv.pdf</v>
      </c>
    </row>
    <row r="468" spans="1:172" ht="76.5">
      <c r="A468" s="1010" t="s">
        <v>4483</v>
      </c>
      <c r="B468" s="415" t="s">
        <v>4465</v>
      </c>
      <c r="C468" s="646" t="s">
        <v>898</v>
      </c>
      <c r="D468" s="415" t="s">
        <v>3897</v>
      </c>
      <c r="E468" s="371" t="s">
        <v>4445</v>
      </c>
      <c r="F468" s="193" t="s">
        <v>899</v>
      </c>
      <c r="G468" s="193" t="s">
        <v>3898</v>
      </c>
      <c r="H468" s="193" t="s">
        <v>899</v>
      </c>
      <c r="I468" s="193" t="s">
        <v>4418</v>
      </c>
      <c r="J468" s="193" t="s">
        <v>4484</v>
      </c>
      <c r="K468" s="1168" t="s">
        <v>4485</v>
      </c>
      <c r="L468" s="586" t="s">
        <v>3900</v>
      </c>
      <c r="M468" s="201"/>
      <c r="N468" s="849"/>
      <c r="O468" s="258"/>
      <c r="P468" s="518">
        <v>0</v>
      </c>
      <c r="Q468" s="535">
        <v>0</v>
      </c>
      <c r="R468" s="535">
        <v>0</v>
      </c>
      <c r="S468" s="341"/>
      <c r="T468" s="224"/>
      <c r="U468" s="224"/>
      <c r="V468" s="341">
        <v>0</v>
      </c>
      <c r="W468" s="341">
        <v>0</v>
      </c>
      <c r="X468" s="920">
        <v>0.72</v>
      </c>
      <c r="Y468" s="341">
        <v>0</v>
      </c>
      <c r="Z468" s="224"/>
      <c r="AA468" s="224"/>
      <c r="AB468" s="190" t="s">
        <v>4488</v>
      </c>
      <c r="AC468" s="13" t="s">
        <v>898</v>
      </c>
      <c r="AD468" s="811" t="s">
        <v>5691</v>
      </c>
      <c r="AE468" s="723">
        <v>43089</v>
      </c>
      <c r="AF468" s="258"/>
      <c r="AG468" s="419"/>
      <c r="AH468" s="931" t="s">
        <v>896</v>
      </c>
      <c r="AI468" s="63" t="s">
        <v>5763</v>
      </c>
      <c r="AJ468" s="220" t="str">
        <f t="shared" si="326"/>
        <v>NO</v>
      </c>
      <c r="AK468" s="83" t="str">
        <f>VLOOKUP(X468,aux!$G$1:$I$22,2,FALSE)</f>
        <v>zero point seven two</v>
      </c>
      <c r="AL468" s="83" t="str">
        <f>VLOOKUP(X468,aux!$G$1:$J$22,4,FALSE)</f>
        <v>null komma sieben zwei</v>
      </c>
      <c r="AM468" s="219">
        <f t="shared" si="304"/>
        <v>72</v>
      </c>
      <c r="AN468" s="214" t="str">
        <f>IF(INT(AM468)=AM468,EnglishNumber(AM468), _xlfn.CONCAT(EnglishNumber(INT(AM468)), " point ", EnglishNumber(ROUND(INT((AM468 - INT(AM468)) * 10),  0)), " ", EnglishNumber(ROUND((AM468 - INT(AM468))*100 - (INT((AM468-INT(AM468))*10)*10), 0))))</f>
        <v>seventy-two</v>
      </c>
      <c r="AO468" s="214" t="str">
        <f>IF(INT(AM468)=AM468,FctZahl_In_Worten(AM468), _xlfn.CONCAT(FctZahl_In_Worten(INT(AM468)), " komma ", FctZahl_In_Worten(ROUND(INT((AM468 - INT(AM468)) * 10),  0)), " ", FctZahl_In_Worten(ROUND((AM468 - INT(AM468))*100 - (INT((AM468-INT(AM468))*10)*10), 0))))</f>
        <v>zweiundsiebzig</v>
      </c>
      <c r="AP468" s="64" t="str">
        <f>EnglishNumber(Q468)</f>
        <v>zero</v>
      </c>
      <c r="AQ468" s="83" t="str">
        <f>FctZahl_In_Worten(Q468)</f>
        <v>null</v>
      </c>
      <c r="AR468" s="83" t="str">
        <f>FctZahl_In_Worten(R468)</f>
        <v>null</v>
      </c>
      <c r="AS468" s="83" t="str">
        <f>EnglishNumber(V468)</f>
        <v>zero</v>
      </c>
      <c r="AT468" s="83" t="str">
        <f>EnglishNumber(W468)</f>
        <v>zero</v>
      </c>
      <c r="AU468" s="83" t="str">
        <f t="shared" si="305"/>
        <v>For</v>
      </c>
      <c r="AV468" s="113" t="str">
        <f t="shared" ref="AV468:AV488" si="333">IF(AH468="DNI","",IF((COUNTA(E468,G468))=1,CONCATENATE(E468,", ",F468),IF(COUNTA(E468,G468)=2,CONCATENATE(E468,", ",F468," and ",G468,", ",H468),"Error, there is a problem with representatives or their titles")))</f>
        <v>Armin Trinkwalder, Geschäftsführer and Bernd Stange, Geschäftsführer</v>
      </c>
      <c r="AW468" s="114" t="str">
        <f t="shared" si="306"/>
        <v>DE_198611902_CPA_EN</v>
      </c>
      <c r="AX468" s="114" t="str">
        <f t="shared" si="307"/>
        <v>DE_198611902_DoT_EN</v>
      </c>
      <c r="AY468" s="114" t="str">
        <f t="shared" si="308"/>
        <v>DE_198611902_Dis_EN</v>
      </c>
      <c r="AZ468" s="114" t="str">
        <f t="shared" si="309"/>
        <v>DE_198611902_CPA_DE</v>
      </c>
      <c r="BA468" s="114" t="str">
        <f t="shared" si="310"/>
        <v>DE_198611902_DoT_DE</v>
      </c>
      <c r="BB468" s="114" t="str">
        <f t="shared" si="311"/>
        <v>DE_198611902_CPA_ES</v>
      </c>
      <c r="BC468" s="226" t="str">
        <f t="shared" si="312"/>
        <v>DE_198611902_DoT_ES</v>
      </c>
      <c r="BD468" s="114" t="str">
        <f t="shared" si="313"/>
        <v xml:space="preserve">Südfleisch Holding GmbH </v>
      </c>
      <c r="BE468" s="83" t="str">
        <f>VLOOKUP(C468,aux!$A$1:$B$260,2,FALSE)</f>
        <v>Germany</v>
      </c>
      <c r="BF468" s="83" t="str">
        <f>VLOOKUP(C468,aux!$A$1:$C$260,3,FALSE)</f>
        <v>Deutschland</v>
      </c>
      <c r="BG468" s="66" t="str">
        <f t="shared" si="314"/>
        <v>represented by  Armin Trinkwalder, Geschäftsführer and Bernd Stange, Geschäftsführer</v>
      </c>
      <c r="BH468" s="66" t="str">
        <f t="shared" si="327"/>
        <v>representado por Armin Trinkwalder, Geschäftsführer and Bernd Stange, Geschäftsführer</v>
      </c>
      <c r="BI468" s="119">
        <f>COUNTA(F468,G468)</f>
        <v>2</v>
      </c>
      <c r="BJ468" s="119" t="str">
        <f>IF(H468="","","and its")</f>
        <v>and its</v>
      </c>
      <c r="BK468" s="119" t="str">
        <f>IF(I468="","","and its")</f>
        <v>and its</v>
      </c>
      <c r="BL468" s="66" t="str">
        <f>IF(H468="","","und")</f>
        <v>und</v>
      </c>
      <c r="BM468" s="66" t="str">
        <f>IF(I468="","","und")</f>
        <v>und</v>
      </c>
      <c r="BN468" s="66" t="str">
        <f t="shared" ref="BN468:BN499" si="334">IF(H468="","","y su")</f>
        <v>y su</v>
      </c>
      <c r="BO468" s="66" t="str">
        <f t="shared" si="322"/>
        <v>y su</v>
      </c>
      <c r="BP468" s="216" t="str">
        <f>VLOOKUP(X468,aux!$G$1:$I$22,3,FALSE)</f>
        <v>cero coma siete dos</v>
      </c>
      <c r="BQ468" s="66" t="str">
        <f t="shared" si="328"/>
        <v>Por</v>
      </c>
      <c r="BR468" s="66" t="str">
        <f>VLOOKUP(C468,aux!$D$1:$E$307,2,FALSE)</f>
        <v>Alemania</v>
      </c>
      <c r="BS468" s="66" t="str">
        <f t="shared" si="329"/>
        <v>Cero</v>
      </c>
      <c r="BT468" s="66" t="str">
        <f t="shared" si="330"/>
        <v>Cero</v>
      </c>
      <c r="BU468" s="66" t="str">
        <f t="shared" si="331"/>
        <v>Cero</v>
      </c>
      <c r="BV468" s="325"/>
      <c r="BW468" s="107"/>
      <c r="BX468" s="325"/>
      <c r="BY468" s="149"/>
      <c r="BZ468" s="325"/>
      <c r="CA468" s="1112"/>
      <c r="CB468" s="612">
        <v>43066</v>
      </c>
      <c r="CC468" s="612">
        <v>43070</v>
      </c>
      <c r="CD468" s="434"/>
      <c r="CE468" s="612">
        <v>43070</v>
      </c>
      <c r="CF468" s="434"/>
      <c r="CG468" s="612">
        <v>43084</v>
      </c>
      <c r="CH468" s="497"/>
      <c r="CI468" s="155"/>
      <c r="CJ468" s="224"/>
      <c r="CK468" s="224"/>
      <c r="CL468" s="102" t="str">
        <f t="shared" si="315"/>
        <v>Südfleisch Holding GmbH _ DE_198611902_DOT_DE_2sig</v>
      </c>
      <c r="CM468" s="102" t="str">
        <f t="shared" si="316"/>
        <v>Südfleisch Holding GmbH _DE_198611902_CPA_DE_2sig</v>
      </c>
      <c r="CN468" s="102" t="str">
        <f t="shared" si="317"/>
        <v>Südfleisch Holding GmbH _ DE_198611902_DOT_DE_2sig_stamped</v>
      </c>
      <c r="CO468" s="102" t="str">
        <f t="shared" si="318"/>
        <v>Südfleisch Holding GmbH _DE_198611902_DOT_DE_o</v>
      </c>
      <c r="CP468" s="102" t="str">
        <f t="shared" si="319"/>
        <v>Südfleisch Holding GmbH _DE_198611902_DOT_DE_o_stamped</v>
      </c>
      <c r="CQ468" s="102" t="str">
        <f t="shared" si="320"/>
        <v>Südfleisch Holding GmbH_DE_198611902_powers</v>
      </c>
      <c r="CR468" s="224"/>
      <c r="CS468" s="224"/>
      <c r="CT468" s="224"/>
      <c r="CU468" s="148">
        <f t="shared" si="303"/>
        <v>0</v>
      </c>
      <c r="CV468" s="224"/>
      <c r="CW468" s="224"/>
      <c r="CX468" s="224"/>
      <c r="CY468" s="259"/>
      <c r="CZ468" s="259"/>
      <c r="DA468" s="330"/>
      <c r="DB468" s="330"/>
      <c r="DC468" s="259"/>
      <c r="DD468" s="259"/>
      <c r="DE468" s="330"/>
      <c r="DF468" s="330"/>
      <c r="DG468" s="224"/>
      <c r="DH468" s="224"/>
      <c r="DI468" s="224"/>
      <c r="DJ468" s="330"/>
      <c r="DK468" s="330"/>
      <c r="DL468" s="224"/>
      <c r="DM468" s="330"/>
      <c r="DN468" s="259"/>
      <c r="DO468" s="330"/>
      <c r="DP468" s="341"/>
      <c r="DQ468" s="902" t="s">
        <v>58</v>
      </c>
      <c r="DR468" s="509"/>
      <c r="DS468" s="223"/>
      <c r="DT468" s="223"/>
      <c r="DU468" s="224"/>
      <c r="DV468" s="224"/>
      <c r="DW468" s="224"/>
      <c r="DX468" s="224"/>
      <c r="DY468" s="224"/>
      <c r="DZ468" s="224"/>
      <c r="EA468" s="359" t="str">
        <f t="shared" si="302"/>
        <v>427</v>
      </c>
      <c r="EB468" s="359">
        <v>427</v>
      </c>
      <c r="EC468" s="223"/>
      <c r="ED468" s="223"/>
      <c r="EE468" s="223"/>
      <c r="EF468" s="186" t="s">
        <v>3849</v>
      </c>
      <c r="EG468" s="186" t="e">
        <v>#N/A</v>
      </c>
      <c r="EH468" s="186" t="e">
        <v>#N/A</v>
      </c>
      <c r="EI468" s="186" t="e">
        <v>#N/A</v>
      </c>
      <c r="EJ468" s="186" t="e">
        <v>#N/A</v>
      </c>
      <c r="EK468" s="186" t="e">
        <v>#N/A</v>
      </c>
      <c r="EL468" s="186" t="e">
        <v>#N/A</v>
      </c>
      <c r="EM468" s="173" t="e">
        <v>#N/A</v>
      </c>
      <c r="EN468" s="173" t="e">
        <v>#N/A</v>
      </c>
      <c r="EO468" s="173" t="e">
        <v>#N/A</v>
      </c>
      <c r="EP468" s="950" t="e">
        <v>#N/A</v>
      </c>
      <c r="EQ468" s="258" t="s">
        <v>6086</v>
      </c>
      <c r="ER468" s="182" t="s">
        <v>6137</v>
      </c>
      <c r="ES468" s="415"/>
      <c r="ET468" s="167"/>
      <c r="EU468" s="182" t="str">
        <f t="shared" si="321"/>
        <v>Südfleisch Holding GmbH, DE_198611902_sinv.pdf</v>
      </c>
    </row>
    <row r="469" spans="1:172" s="227" customFormat="1" ht="89.25">
      <c r="A469" s="1010" t="s">
        <v>3431</v>
      </c>
      <c r="B469" s="694" t="s">
        <v>4818</v>
      </c>
      <c r="C469" s="338" t="s">
        <v>898</v>
      </c>
      <c r="D469" s="201" t="s">
        <v>3472</v>
      </c>
      <c r="E469" s="190" t="s">
        <v>3513</v>
      </c>
      <c r="F469" s="258" t="s">
        <v>899</v>
      </c>
      <c r="G469" s="258"/>
      <c r="H469" s="258"/>
      <c r="I469" s="258"/>
      <c r="J469" s="182"/>
      <c r="K469" s="190" t="s">
        <v>3643</v>
      </c>
      <c r="L469" s="571" t="s">
        <v>3696</v>
      </c>
      <c r="M469" s="201"/>
      <c r="N469" s="849"/>
      <c r="O469" s="182"/>
      <c r="P469" s="518">
        <v>56</v>
      </c>
      <c r="Q469" s="539">
        <v>300</v>
      </c>
      <c r="R469" s="540">
        <v>5000</v>
      </c>
      <c r="S469" s="338"/>
      <c r="T469" s="100"/>
      <c r="U469" s="100"/>
      <c r="V469" s="425">
        <v>0</v>
      </c>
      <c r="W469" s="425">
        <v>0</v>
      </c>
      <c r="X469" s="919">
        <v>0.72</v>
      </c>
      <c r="Y469" s="425">
        <v>2.5</v>
      </c>
      <c r="Z469" s="101"/>
      <c r="AA469" s="101"/>
      <c r="AB469" s="188" t="s">
        <v>4402</v>
      </c>
      <c r="AC469" s="13" t="s">
        <v>898</v>
      </c>
      <c r="AD469" s="811" t="s">
        <v>5691</v>
      </c>
      <c r="AE469" s="723">
        <v>43089</v>
      </c>
      <c r="AF469" s="182"/>
      <c r="AG469" s="419"/>
      <c r="AH469" s="927" t="s">
        <v>896</v>
      </c>
      <c r="AI469" s="63" t="s">
        <v>5763</v>
      </c>
      <c r="AJ469" s="63" t="str">
        <f t="shared" si="326"/>
        <v>NO</v>
      </c>
      <c r="AK469" s="64" t="str">
        <f>VLOOKUP(X469,aux!$G$1:$I$22,2,FALSE)</f>
        <v>zero point seven two</v>
      </c>
      <c r="AL469" s="64" t="str">
        <f>VLOOKUP(X469,aux!$G$1:$J$22,4,FALSE)</f>
        <v>null komma sieben zwei</v>
      </c>
      <c r="AM469" s="214">
        <f t="shared" si="304"/>
        <v>72</v>
      </c>
      <c r="AN469" s="214" t="str">
        <f>IF(INT(AM469)=AM469,EnglishNumber(AM469), _xlfn.CONCAT(EnglishNumber(INT(AM469)), " point ", EnglishNumber(ROUND(INT((AM469 - INT(AM469)) * 10),  0)), " ", EnglishNumber(ROUND((AM469 - INT(AM469))*100 - (INT((AM469-INT(AM469))*10)*10), 0))))</f>
        <v>seventy-two</v>
      </c>
      <c r="AO469" s="214" t="str">
        <f>IF(INT(AM469)=AM469,FctZahl_In_Worten(AM469), _xlfn.CONCAT(FctZahl_In_Worten(INT(AM469)), " komma ", FctZahl_In_Worten(ROUND(INT((AM469 - INT(AM469)) * 10),  0)), " ", FctZahl_In_Worten(ROUND((AM469 - INT(AM469))*100 - (INT((AM469-INT(AM469))*10)*10), 0))))</f>
        <v>zweiundsiebzig</v>
      </c>
      <c r="AP469" s="64" t="str">
        <f>EnglishNumber(Q469)</f>
        <v>three hundred</v>
      </c>
      <c r="AQ469" s="64" t="str">
        <f>FctZahl_In_Worten(Q469)</f>
        <v>dreihundert</v>
      </c>
      <c r="AR469" s="64" t="str">
        <f>FctZahl_In_Worten(R469)</f>
        <v>fünftausend</v>
      </c>
      <c r="AS469" s="64" t="str">
        <f>EnglishNumber(V469)</f>
        <v>zero</v>
      </c>
      <c r="AT469" s="64" t="str">
        <f>EnglishNumber(W469)</f>
        <v>zero</v>
      </c>
      <c r="AU469" s="64" t="str">
        <f t="shared" si="305"/>
        <v>For</v>
      </c>
      <c r="AV469" s="49" t="str">
        <f t="shared" si="333"/>
        <v>Udo Mika, Geschäftsführer</v>
      </c>
      <c r="AW469" s="65" t="str">
        <f t="shared" si="306"/>
        <v>DE_812719846_CPA_EN</v>
      </c>
      <c r="AX469" s="65" t="str">
        <f t="shared" si="307"/>
        <v>DE_812719846_DoT_EN</v>
      </c>
      <c r="AY469" s="65" t="str">
        <f t="shared" si="308"/>
        <v>DE_812719846_Dis_EN</v>
      </c>
      <c r="AZ469" s="65" t="str">
        <f t="shared" si="309"/>
        <v>DE_812719846_CPA_DE</v>
      </c>
      <c r="BA469" s="65" t="str">
        <f t="shared" si="310"/>
        <v>DE_812719846_DoT_DE</v>
      </c>
      <c r="BB469" s="65" t="str">
        <f t="shared" si="311"/>
        <v>DE_812719846_CPA_ES</v>
      </c>
      <c r="BC469" s="215" t="str">
        <f t="shared" si="312"/>
        <v>DE_812719846_DoT_ES</v>
      </c>
      <c r="BD469" s="65" t="str">
        <f t="shared" si="313"/>
        <v>Termin Transporte Bonillo GmbH &amp; Co KG</v>
      </c>
      <c r="BE469" s="64" t="str">
        <f>VLOOKUP(C469,aux!$A$1:$B$260,2,FALSE)</f>
        <v>Germany</v>
      </c>
      <c r="BF469" s="64" t="str">
        <f>VLOOKUP(C469,aux!$A$1:$C$260,3,FALSE)</f>
        <v>Deutschland</v>
      </c>
      <c r="BG469" s="66" t="str">
        <f t="shared" si="314"/>
        <v>represented by  Udo Mika, Geschäftsführer</v>
      </c>
      <c r="BH469" s="66" t="str">
        <f t="shared" si="327"/>
        <v>representado por Udo Mika, Geschäftsführer</v>
      </c>
      <c r="BI469" s="119">
        <f>COUNTA(F469,G469)</f>
        <v>1</v>
      </c>
      <c r="BJ469" s="119" t="str">
        <f>IF(H469="","","and its")</f>
        <v/>
      </c>
      <c r="BK469" s="119" t="str">
        <f>IF(I469="","","and its")</f>
        <v/>
      </c>
      <c r="BL469" s="66" t="str">
        <f>IF(H469="","","und")</f>
        <v/>
      </c>
      <c r="BM469" s="66" t="str">
        <f>IF(I469="","","und")</f>
        <v/>
      </c>
      <c r="BN469" s="66" t="str">
        <f t="shared" si="334"/>
        <v/>
      </c>
      <c r="BO469" s="66" t="str">
        <f t="shared" si="322"/>
        <v/>
      </c>
      <c r="BP469" s="216" t="str">
        <f>VLOOKUP(X469,aux!$G$1:$I$22,3,FALSE)</f>
        <v>cero coma siete dos</v>
      </c>
      <c r="BQ469" s="66" t="str">
        <f t="shared" si="328"/>
        <v>Por</v>
      </c>
      <c r="BR469" s="66" t="str">
        <f>VLOOKUP(C469,aux!$D$1:$E$307,2,FALSE)</f>
        <v>Alemania</v>
      </c>
      <c r="BS469" s="66" t="str">
        <f t="shared" si="329"/>
        <v>Trescientos</v>
      </c>
      <c r="BT469" s="66" t="str">
        <f t="shared" si="330"/>
        <v>Cero</v>
      </c>
      <c r="BU469" s="66" t="str">
        <f t="shared" si="331"/>
        <v>Cero</v>
      </c>
      <c r="BV469" s="315"/>
      <c r="BW469" s="61"/>
      <c r="BX469" s="315"/>
      <c r="BY469" s="148"/>
      <c r="BZ469" s="315"/>
      <c r="CA469" s="1112"/>
      <c r="CB469" s="805">
        <v>43059</v>
      </c>
      <c r="CC469" s="805">
        <v>43073</v>
      </c>
      <c r="CD469" s="434"/>
      <c r="CE469" s="805">
        <v>43073</v>
      </c>
      <c r="CF469" s="434"/>
      <c r="CG469" s="805">
        <v>43084</v>
      </c>
      <c r="CH469" s="497"/>
      <c r="CI469" s="155"/>
      <c r="CJ469" s="54"/>
      <c r="CK469" s="54"/>
      <c r="CL469" s="102" t="str">
        <f t="shared" si="315"/>
        <v>Termin Transporte Bonillo GmbH &amp; Co KG_ DE_812719846_DOT_DE_2sig</v>
      </c>
      <c r="CM469" s="102" t="str">
        <f t="shared" si="316"/>
        <v>Termin Transporte Bonillo GmbH &amp; Co KG_DE_812719846_CPA_DE_2sig</v>
      </c>
      <c r="CN469" s="102" t="str">
        <f t="shared" si="317"/>
        <v>Termin Transporte Bonillo GmbH &amp; Co KG_ DE_812719846_DOT_DE_2sig_stamped</v>
      </c>
      <c r="CO469" s="102" t="str">
        <f t="shared" si="318"/>
        <v>Termin Transporte Bonillo GmbH &amp; Co KG_DE_812719846_DOT_DE_o</v>
      </c>
      <c r="CP469" s="102" t="str">
        <f t="shared" si="319"/>
        <v>Termin Transporte Bonillo GmbH &amp; Co KG_DE_812719846_DOT_DE_o_stamped</v>
      </c>
      <c r="CQ469" s="102" t="str">
        <f t="shared" si="320"/>
        <v>Termin Transporte Bonillo GmbH &amp; Co KG_DE_812719846_powers</v>
      </c>
      <c r="CR469" s="54"/>
      <c r="CS469" s="54"/>
      <c r="CT469" s="54"/>
      <c r="CU469" s="148">
        <f t="shared" si="303"/>
        <v>0</v>
      </c>
      <c r="CV469" s="54"/>
      <c r="CW469" s="54"/>
      <c r="CX469" s="154"/>
      <c r="CY469" s="160"/>
      <c r="CZ469" s="160"/>
      <c r="DA469" s="321"/>
      <c r="DB469" s="321"/>
      <c r="DC469" s="160"/>
      <c r="DD469" s="160"/>
      <c r="DE469" s="321"/>
      <c r="DF469" s="321"/>
      <c r="DG469" s="54"/>
      <c r="DH469" s="54"/>
      <c r="DI469" s="54"/>
      <c r="DJ469" s="321"/>
      <c r="DK469" s="321"/>
      <c r="DL469" s="54"/>
      <c r="DM469" s="321"/>
      <c r="DN469" s="160"/>
      <c r="DO469" s="321"/>
      <c r="DP469" s="963"/>
      <c r="DQ469" s="902"/>
      <c r="DR469" s="503"/>
      <c r="DS469" s="521"/>
      <c r="DT469" s="88"/>
      <c r="DU469" s="168"/>
      <c r="DV469" s="168"/>
      <c r="DW469" s="168"/>
      <c r="DX469" s="168"/>
      <c r="DY469" s="168"/>
      <c r="DZ469" s="168"/>
      <c r="EA469" s="359" t="str">
        <f t="shared" si="302"/>
        <v>428</v>
      </c>
      <c r="EB469" s="359">
        <v>428</v>
      </c>
      <c r="EC469" s="88"/>
      <c r="ED469" s="88"/>
      <c r="EE469" s="88" t="e">
        <f>IF(CX468=#REF!,"gleich","ungleich")</f>
        <v>#REF!</v>
      </c>
      <c r="EF469" s="186" t="s">
        <v>3435</v>
      </c>
      <c r="EG469" s="186" t="s">
        <v>3431</v>
      </c>
      <c r="EH469" s="186" t="s">
        <v>3513</v>
      </c>
      <c r="EI469" s="186" t="s">
        <v>3548</v>
      </c>
      <c r="EJ469" s="186">
        <v>134</v>
      </c>
      <c r="EK469" s="186">
        <v>0</v>
      </c>
      <c r="EL469" s="186" t="s">
        <v>3531</v>
      </c>
      <c r="EM469" s="173">
        <v>51105</v>
      </c>
      <c r="EN469" s="173">
        <v>0</v>
      </c>
      <c r="EO469" s="173">
        <v>0</v>
      </c>
      <c r="EP469" s="950" t="s">
        <v>3643</v>
      </c>
      <c r="EQ469" s="258" t="s">
        <v>6095</v>
      </c>
      <c r="ER469" s="258" t="s">
        <v>6114</v>
      </c>
      <c r="ES469" s="201"/>
      <c r="ET469" s="108"/>
      <c r="EU469" s="182" t="str">
        <f t="shared" si="321"/>
        <v>Termin Transporte Bonillo GmbH &amp; Co. KG, DE_812719846_sinv.pdf</v>
      </c>
      <c r="EV469" s="44"/>
      <c r="EW469" s="44"/>
      <c r="EX469" s="44"/>
      <c r="EY469" s="44"/>
      <c r="EZ469" s="44"/>
      <c r="FA469" s="44"/>
      <c r="FB469" s="44"/>
      <c r="FC469" s="44"/>
      <c r="FD469" s="44"/>
      <c r="FE469" s="44"/>
      <c r="FF469" s="44"/>
      <c r="FG469" s="44"/>
      <c r="FH469" s="44"/>
      <c r="FI469" s="44"/>
      <c r="FJ469" s="44"/>
      <c r="FK469" s="44"/>
      <c r="FL469" s="44"/>
      <c r="FM469" s="44"/>
      <c r="FN469" s="44"/>
      <c r="FO469" s="44"/>
      <c r="FP469" s="44"/>
    </row>
    <row r="470" spans="1:172" s="169" customFormat="1" ht="72">
      <c r="A470" s="1000" t="s">
        <v>7504</v>
      </c>
      <c r="B470" s="696" t="s">
        <v>4767</v>
      </c>
      <c r="C470" s="338" t="s">
        <v>1067</v>
      </c>
      <c r="D470" s="191" t="s">
        <v>3099</v>
      </c>
      <c r="E470" s="189" t="s">
        <v>3109</v>
      </c>
      <c r="F470" s="186" t="s">
        <v>899</v>
      </c>
      <c r="G470" s="186" t="s">
        <v>3110</v>
      </c>
      <c r="H470" s="186" t="s">
        <v>899</v>
      </c>
      <c r="I470" s="191" t="s">
        <v>3101</v>
      </c>
      <c r="J470" s="191" t="s">
        <v>3111</v>
      </c>
      <c r="K470" s="191" t="s">
        <v>3113</v>
      </c>
      <c r="L470" s="587" t="s">
        <v>6066</v>
      </c>
      <c r="M470" s="199"/>
      <c r="N470" s="846" t="s">
        <v>3115</v>
      </c>
      <c r="O470" s="191" t="s">
        <v>2986</v>
      </c>
      <c r="P470" s="546">
        <v>208</v>
      </c>
      <c r="Q470" s="539">
        <v>1000</v>
      </c>
      <c r="R470" s="540">
        <v>0</v>
      </c>
      <c r="S470" s="338"/>
      <c r="T470" s="100"/>
      <c r="U470" s="100"/>
      <c r="V470" s="425">
        <v>100</v>
      </c>
      <c r="W470" s="425">
        <v>50</v>
      </c>
      <c r="X470" s="919">
        <v>0.75</v>
      </c>
      <c r="Y470" s="425">
        <v>2.5</v>
      </c>
      <c r="Z470" s="101"/>
      <c r="AA470" s="101"/>
      <c r="AB470" s="188" t="s">
        <v>2988</v>
      </c>
      <c r="AC470" s="13" t="s">
        <v>7377</v>
      </c>
      <c r="AD470" s="812" t="s">
        <v>40</v>
      </c>
      <c r="AE470" s="723">
        <v>43089</v>
      </c>
      <c r="AF470" s="202" t="s">
        <v>7242</v>
      </c>
      <c r="AG470" s="419" t="s">
        <v>5496</v>
      </c>
      <c r="AH470" s="61" t="s">
        <v>896</v>
      </c>
      <c r="AI470" s="63" t="s">
        <v>5763</v>
      </c>
      <c r="AJ470" s="63" t="str">
        <f t="shared" si="326"/>
        <v>NO</v>
      </c>
      <c r="AK470" s="64" t="str">
        <f>VLOOKUP(X470,aux!$G$1:$I$22,2,FALSE)</f>
        <v>zero point seven five</v>
      </c>
      <c r="AL470" s="64" t="str">
        <f>VLOOKUP(X470,aux!$G$1:$J$22,4,FALSE)</f>
        <v>null komma sieben fünf</v>
      </c>
      <c r="AM470" s="214">
        <f t="shared" si="304"/>
        <v>75</v>
      </c>
      <c r="AN470" s="214" t="str">
        <f>IF(INT(AM470)=AM470,EnglishNumber(AM470), _xlfn.CONCAT(EnglishNumber(INT(AM470)), " point ", EnglishNumber(ROUND(INT((AM470 - INT(AM470)) * 10),  0)), " ", EnglishNumber(ROUND((AM470 - INT(AM470))*100 - (INT((AM470-INT(AM470))*10)*10), 0))))</f>
        <v>seventy-five</v>
      </c>
      <c r="AO470" s="214" t="str">
        <f>IF(INT(AM470)=AM470,FctZahl_In_Worten(AM470), _xlfn.CONCAT(FctZahl_In_Worten(INT(AM470)), " komma ", FctZahl_In_Worten(ROUND(INT((AM470 - INT(AM470)) * 10),  0)), " ", FctZahl_In_Worten(ROUND((AM470 - INT(AM470))*100 - (INT((AM470-INT(AM470))*10)*10), 0))))</f>
        <v>fünfundsiebzig</v>
      </c>
      <c r="AP470" s="64" t="str">
        <f>EnglishNumber(Q470)</f>
        <v>one thousand</v>
      </c>
      <c r="AQ470" s="64" t="str">
        <f>FctZahl_In_Worten(Q470)</f>
        <v>eintausend</v>
      </c>
      <c r="AR470" s="64" t="str">
        <f>FctZahl_In_Worten(R470)</f>
        <v>null</v>
      </c>
      <c r="AS470" s="64" t="str">
        <f>EnglishNumber(V470)</f>
        <v>one hundred</v>
      </c>
      <c r="AT470" s="64" t="str">
        <f>EnglishNumber(W470)</f>
        <v>fifty</v>
      </c>
      <c r="AU470" s="64" t="str">
        <f t="shared" si="305"/>
        <v>For</v>
      </c>
      <c r="AV470" s="49" t="str">
        <f t="shared" si="333"/>
        <v>Reinhard WINKLER, Geschäftsführer and Mag.Hans-Peter HAGER, Geschäftsführer</v>
      </c>
      <c r="AW470" s="65" t="str">
        <f t="shared" si="306"/>
        <v>AT_U37204707_CPA_EN</v>
      </c>
      <c r="AX470" s="65" t="str">
        <f t="shared" si="307"/>
        <v>AT_U37204707_DoT_EN</v>
      </c>
      <c r="AY470" s="65" t="str">
        <f t="shared" si="308"/>
        <v>AT_U37204707_Dis_EN</v>
      </c>
      <c r="AZ470" s="65" t="str">
        <f t="shared" si="309"/>
        <v>AT_U37204707_CPA_DE</v>
      </c>
      <c r="BA470" s="65" t="str">
        <f t="shared" si="310"/>
        <v>AT_U37204707_DoT_DE</v>
      </c>
      <c r="BB470" s="65" t="str">
        <f t="shared" si="311"/>
        <v>AT_U37204707_CPA_ES</v>
      </c>
      <c r="BC470" s="215" t="str">
        <f t="shared" si="312"/>
        <v>AT_U37204707_DoT_ES</v>
      </c>
      <c r="BD470" s="65" t="str">
        <f t="shared" si="313"/>
        <v>Transped Europe GmbH</v>
      </c>
      <c r="BE470" s="64" t="str">
        <f>VLOOKUP(C470,aux!$A$1:$B$260,2,FALSE)</f>
        <v>Austria</v>
      </c>
      <c r="BF470" s="64" t="str">
        <f>VLOOKUP(C470,aux!$A$1:$C$260,3,FALSE)</f>
        <v>Österreich</v>
      </c>
      <c r="BG470" s="66" t="str">
        <f t="shared" si="314"/>
        <v>represented by  Reinhard WINKLER, Geschäftsführer and Mag.Hans-Peter HAGER, Geschäftsführer</v>
      </c>
      <c r="BH470" s="66" t="str">
        <f t="shared" si="327"/>
        <v>representado por Reinhard WINKLER, Geschäftsführer and Mag.Hans-Peter HAGER, Geschäftsführer</v>
      </c>
      <c r="BI470" s="66">
        <v>2</v>
      </c>
      <c r="BJ470" s="66" t="str">
        <f>IF(H470="","","and its")</f>
        <v>and its</v>
      </c>
      <c r="BK470" s="66" t="str">
        <f>IF(I470="","","and its")</f>
        <v>and its</v>
      </c>
      <c r="BL470" s="66" t="str">
        <f>IF(H470="","","und")</f>
        <v>und</v>
      </c>
      <c r="BM470" s="66" t="str">
        <f>IF(I470="","","und")</f>
        <v>und</v>
      </c>
      <c r="BN470" s="66" t="str">
        <f t="shared" si="334"/>
        <v>y su</v>
      </c>
      <c r="BO470" s="66" t="str">
        <f t="shared" si="322"/>
        <v>y su</v>
      </c>
      <c r="BP470" s="216" t="str">
        <f>VLOOKUP(X470,aux!$G$1:$I$22,3,FALSE)</f>
        <v>cero coma siete cinco</v>
      </c>
      <c r="BQ470" s="66" t="str">
        <f t="shared" si="328"/>
        <v>Por</v>
      </c>
      <c r="BR470" s="66" t="str">
        <f>VLOOKUP(C470,aux!$D$1:$E$307,2,FALSE)</f>
        <v>Austria</v>
      </c>
      <c r="BS470" s="66" t="str">
        <f t="shared" si="329"/>
        <v>Un Mil</v>
      </c>
      <c r="BT470" s="66" t="str">
        <f t="shared" si="330"/>
        <v>Ciento</v>
      </c>
      <c r="BU470" s="66" t="str">
        <f t="shared" si="331"/>
        <v>Cincuenta</v>
      </c>
      <c r="BV470" s="315"/>
      <c r="BW470" s="61"/>
      <c r="BX470" s="315"/>
      <c r="BY470" s="148"/>
      <c r="BZ470" s="315"/>
      <c r="CA470" s="1112"/>
      <c r="CB470" s="805">
        <v>43066</v>
      </c>
      <c r="CC470" s="805">
        <v>43069</v>
      </c>
      <c r="CD470" s="434" t="s">
        <v>2233</v>
      </c>
      <c r="CE470" s="805">
        <v>43069</v>
      </c>
      <c r="CF470" s="434" t="s">
        <v>2233</v>
      </c>
      <c r="CG470" s="342">
        <v>43080</v>
      </c>
      <c r="CH470" s="497"/>
      <c r="CI470" s="155"/>
      <c r="CJ470" s="54"/>
      <c r="CK470" s="54"/>
      <c r="CL470" s="102" t="str">
        <f t="shared" si="315"/>
        <v>Transped Europe GmbH_ AT_U37204707_DOT_EN_2sig</v>
      </c>
      <c r="CM470" s="102" t="str">
        <f t="shared" si="316"/>
        <v>Transped Europe GmbH_AT_U37204707_CPA_EN_2sig</v>
      </c>
      <c r="CN470" s="102" t="str">
        <f t="shared" si="317"/>
        <v>Transped Europe GmbH_ AT_U37204707_DOT_EN_2sig_stamped</v>
      </c>
      <c r="CO470" s="102" t="str">
        <f t="shared" si="318"/>
        <v>Transped Europe GmbH_AT_U37204707_DOT_EN_o</v>
      </c>
      <c r="CP470" s="102" t="str">
        <f t="shared" si="319"/>
        <v>Transped Europe GmbH_AT_U37204707_DOT_EN_o_stamped</v>
      </c>
      <c r="CQ470" s="102" t="str">
        <f t="shared" si="320"/>
        <v>Transped Europe GmbH_AT_U37204707_powers</v>
      </c>
      <c r="CR470" s="54"/>
      <c r="CS470" s="54"/>
      <c r="CT470" s="54"/>
      <c r="CU470" s="148">
        <f t="shared" si="303"/>
        <v>0</v>
      </c>
      <c r="CV470" s="54"/>
      <c r="CW470" s="54"/>
      <c r="CX470" s="152" t="s">
        <v>2233</v>
      </c>
      <c r="CY470" s="158" t="s">
        <v>2233</v>
      </c>
      <c r="CZ470" s="158" t="s">
        <v>2233</v>
      </c>
      <c r="DA470" s="318" t="s">
        <v>2233</v>
      </c>
      <c r="DB470" s="318" t="s">
        <v>2233</v>
      </c>
      <c r="DC470" s="158" t="s">
        <v>2233</v>
      </c>
      <c r="DD470" s="158" t="s">
        <v>2233</v>
      </c>
      <c r="DE470" s="318" t="s">
        <v>2233</v>
      </c>
      <c r="DF470" s="318" t="s">
        <v>2233</v>
      </c>
      <c r="DG470" s="96" t="s">
        <v>2233</v>
      </c>
      <c r="DH470" s="96" t="s">
        <v>2233</v>
      </c>
      <c r="DI470" s="96" t="s">
        <v>2233</v>
      </c>
      <c r="DJ470" s="318" t="s">
        <v>2233</v>
      </c>
      <c r="DK470" s="318"/>
      <c r="DL470" s="96" t="s">
        <v>2233</v>
      </c>
      <c r="DM470" s="318" t="s">
        <v>2233</v>
      </c>
      <c r="DN470" s="158" t="s">
        <v>2233</v>
      </c>
      <c r="DO470" s="318" t="s">
        <v>2233</v>
      </c>
      <c r="DP470" s="465" t="s">
        <v>2233</v>
      </c>
      <c r="DQ470" s="940"/>
      <c r="DR470" s="342">
        <v>43123</v>
      </c>
      <c r="DS470" s="521"/>
      <c r="DT470" s="88" t="s">
        <v>49</v>
      </c>
      <c r="DU470" s="168"/>
      <c r="DV470" s="168"/>
      <c r="DW470" s="168"/>
      <c r="DX470" s="168"/>
      <c r="DY470" s="168"/>
      <c r="DZ470" s="168"/>
      <c r="EA470" s="359" t="str">
        <f t="shared" si="302"/>
        <v>429</v>
      </c>
      <c r="EB470" s="359">
        <v>429</v>
      </c>
      <c r="EC470" s="88"/>
      <c r="ED470" s="88"/>
      <c r="EE470" s="88" t="e">
        <f>IF(CX469=#REF!,"gleich","ungleich")</f>
        <v>#REF!</v>
      </c>
      <c r="EF470" s="186"/>
      <c r="EG470" s="186"/>
      <c r="EH470" s="186"/>
      <c r="EI470" s="186"/>
      <c r="EJ470" s="186"/>
      <c r="EK470" s="186"/>
      <c r="EL470" s="186"/>
      <c r="EM470" s="173"/>
      <c r="EN470" s="186"/>
      <c r="EO470" s="186"/>
      <c r="EP470" s="724"/>
      <c r="EQ470" s="382" t="s">
        <v>6086</v>
      </c>
      <c r="ER470" s="382" t="s">
        <v>6137</v>
      </c>
      <c r="ES470" s="382"/>
      <c r="ET470" s="108"/>
      <c r="EU470" s="182" t="str">
        <f t="shared" si="321"/>
        <v>Transped Europe GmbH, AT_U37204707_sinv.pdf</v>
      </c>
    </row>
    <row r="471" spans="1:172" ht="76.5">
      <c r="A471" s="1000" t="s">
        <v>7505</v>
      </c>
      <c r="B471" s="696" t="s">
        <v>4768</v>
      </c>
      <c r="C471" s="338" t="s">
        <v>1067</v>
      </c>
      <c r="D471" s="191" t="s">
        <v>3099</v>
      </c>
      <c r="E471" s="189" t="s">
        <v>3109</v>
      </c>
      <c r="F471" s="186" t="s">
        <v>899</v>
      </c>
      <c r="G471" s="186" t="s">
        <v>3110</v>
      </c>
      <c r="H471" s="186" t="s">
        <v>899</v>
      </c>
      <c r="I471" s="191" t="s">
        <v>3101</v>
      </c>
      <c r="J471" s="191" t="s">
        <v>3112</v>
      </c>
      <c r="K471" s="191" t="s">
        <v>3114</v>
      </c>
      <c r="L471" s="587" t="s">
        <v>6066</v>
      </c>
      <c r="M471" s="199"/>
      <c r="N471" s="846" t="s">
        <v>3116</v>
      </c>
      <c r="O471" s="191" t="s">
        <v>3106</v>
      </c>
      <c r="P471" s="546">
        <v>141</v>
      </c>
      <c r="Q471" s="539">
        <v>1000</v>
      </c>
      <c r="R471" s="540">
        <v>0</v>
      </c>
      <c r="S471" s="338"/>
      <c r="T471" s="100"/>
      <c r="U471" s="100"/>
      <c r="V471" s="425">
        <v>100</v>
      </c>
      <c r="W471" s="425">
        <v>50</v>
      </c>
      <c r="X471" s="919">
        <v>0.75</v>
      </c>
      <c r="Y471" s="425">
        <v>2.5</v>
      </c>
      <c r="Z471" s="101"/>
      <c r="AA471" s="101"/>
      <c r="AB471" s="188" t="s">
        <v>2988</v>
      </c>
      <c r="AC471" s="13" t="s">
        <v>7377</v>
      </c>
      <c r="AD471" s="812" t="s">
        <v>40</v>
      </c>
      <c r="AE471" s="723">
        <v>43089</v>
      </c>
      <c r="AF471" s="202" t="s">
        <v>7242</v>
      </c>
      <c r="AG471" s="419" t="s">
        <v>5496</v>
      </c>
      <c r="AH471" s="61" t="s">
        <v>896</v>
      </c>
      <c r="AI471" s="63" t="s">
        <v>5763</v>
      </c>
      <c r="AJ471" s="63" t="str">
        <f t="shared" si="326"/>
        <v>NO</v>
      </c>
      <c r="AK471" s="64" t="str">
        <f>VLOOKUP(X471,aux!$G$1:$I$22,2,FALSE)</f>
        <v>zero point seven five</v>
      </c>
      <c r="AL471" s="64" t="str">
        <f>VLOOKUP(X471,aux!$G$1:$J$22,4,FALSE)</f>
        <v>null komma sieben fünf</v>
      </c>
      <c r="AM471" s="214">
        <f t="shared" si="304"/>
        <v>75</v>
      </c>
      <c r="AN471" s="214" t="str">
        <f>IF(INT(AM471)=AM471,EnglishNumber(AM471), _xlfn.CONCAT(EnglishNumber(INT(AM471)), " point ", EnglishNumber(ROUND(INT((AM471 - INT(AM471)) * 10),  0)), " ", EnglishNumber(ROUND((AM471 - INT(AM471))*100 - (INT((AM471-INT(AM471))*10)*10), 0))))</f>
        <v>seventy-five</v>
      </c>
      <c r="AO471" s="214" t="str">
        <f>IF(INT(AM471)=AM471,FctZahl_In_Worten(AM471), _xlfn.CONCAT(FctZahl_In_Worten(INT(AM471)), " komma ", FctZahl_In_Worten(ROUND(INT((AM471 - INT(AM471)) * 10),  0)), " ", FctZahl_In_Worten(ROUND((AM471 - INT(AM471))*100 - (INT((AM471-INT(AM471))*10)*10), 0))))</f>
        <v>fünfundsiebzig</v>
      </c>
      <c r="AP471" s="64" t="str">
        <f>EnglishNumber(Q471)</f>
        <v>one thousand</v>
      </c>
      <c r="AQ471" s="64" t="str">
        <f>FctZahl_In_Worten(Q471)</f>
        <v>eintausend</v>
      </c>
      <c r="AR471" s="64" t="str">
        <f>FctZahl_In_Worten(R471)</f>
        <v>null</v>
      </c>
      <c r="AS471" s="64" t="str">
        <f>EnglishNumber(V471)</f>
        <v>one hundred</v>
      </c>
      <c r="AT471" s="64" t="str">
        <f>EnglishNumber(W471)</f>
        <v>fifty</v>
      </c>
      <c r="AU471" s="64" t="str">
        <f t="shared" si="305"/>
        <v>For</v>
      </c>
      <c r="AV471" s="49" t="str">
        <f t="shared" si="333"/>
        <v>Reinhard WINKLER, Geschäftsführer and Mag.Hans-Peter HAGER, Geschäftsführer</v>
      </c>
      <c r="AW471" s="65" t="str">
        <f t="shared" si="306"/>
        <v>AT_U56428716_CPA_EN</v>
      </c>
      <c r="AX471" s="65" t="str">
        <f t="shared" si="307"/>
        <v>AT_U56428716_DoT_EN</v>
      </c>
      <c r="AY471" s="65" t="str">
        <f t="shared" si="308"/>
        <v>AT_U56428716_Dis_EN</v>
      </c>
      <c r="AZ471" s="65" t="str">
        <f t="shared" si="309"/>
        <v>AT_U56428716_CPA_DE</v>
      </c>
      <c r="BA471" s="65" t="str">
        <f t="shared" si="310"/>
        <v>AT_U56428716_DoT_DE</v>
      </c>
      <c r="BB471" s="65" t="str">
        <f t="shared" si="311"/>
        <v>AT_U56428716_CPA_ES</v>
      </c>
      <c r="BC471" s="215" t="str">
        <f t="shared" si="312"/>
        <v>AT_U56428716_DoT_ES</v>
      </c>
      <c r="BD471" s="65" t="str">
        <f t="shared" si="313"/>
        <v>Transped Immofinanz GmbH</v>
      </c>
      <c r="BE471" s="64" t="str">
        <f>VLOOKUP(C471,aux!$A$1:$B$260,2,FALSE)</f>
        <v>Austria</v>
      </c>
      <c r="BF471" s="64" t="str">
        <f>VLOOKUP(C471,aux!$A$1:$C$260,3,FALSE)</f>
        <v>Österreich</v>
      </c>
      <c r="BG471" s="66" t="str">
        <f t="shared" si="314"/>
        <v>represented by  Reinhard WINKLER, Geschäftsführer and Mag.Hans-Peter HAGER, Geschäftsführer</v>
      </c>
      <c r="BH471" s="66" t="str">
        <f t="shared" si="327"/>
        <v>representado por Reinhard WINKLER, Geschäftsführer and Mag.Hans-Peter HAGER, Geschäftsführer</v>
      </c>
      <c r="BI471" s="66">
        <v>2</v>
      </c>
      <c r="BJ471" s="66" t="str">
        <f>IF(H471="","","and its")</f>
        <v>and its</v>
      </c>
      <c r="BK471" s="66" t="str">
        <f>IF(I471="","","and its")</f>
        <v>and its</v>
      </c>
      <c r="BL471" s="66" t="str">
        <f>IF(H471="","","und")</f>
        <v>und</v>
      </c>
      <c r="BM471" s="66" t="str">
        <f>IF(I471="","","und")</f>
        <v>und</v>
      </c>
      <c r="BN471" s="66" t="str">
        <f t="shared" si="334"/>
        <v>y su</v>
      </c>
      <c r="BO471" s="66" t="str">
        <f t="shared" si="322"/>
        <v>y su</v>
      </c>
      <c r="BP471" s="216" t="str">
        <f>VLOOKUP(X471,aux!$G$1:$I$22,3,FALSE)</f>
        <v>cero coma siete cinco</v>
      </c>
      <c r="BQ471" s="66" t="str">
        <f t="shared" si="328"/>
        <v>Por</v>
      </c>
      <c r="BR471" s="66" t="str">
        <f>VLOOKUP(C471,aux!$D$1:$E$307,2,FALSE)</f>
        <v>Austria</v>
      </c>
      <c r="BS471" s="66" t="str">
        <f t="shared" si="329"/>
        <v>Un Mil</v>
      </c>
      <c r="BT471" s="66" t="str">
        <f t="shared" si="330"/>
        <v>Ciento</v>
      </c>
      <c r="BU471" s="66" t="str">
        <f t="shared" si="331"/>
        <v>Cincuenta</v>
      </c>
      <c r="BV471" s="315"/>
      <c r="BW471" s="61"/>
      <c r="BX471" s="315"/>
      <c r="BY471" s="148"/>
      <c r="BZ471" s="315"/>
      <c r="CA471" s="1112"/>
      <c r="CB471" s="805">
        <v>43066</v>
      </c>
      <c r="CC471" s="353">
        <v>43069</v>
      </c>
      <c r="CD471" s="434" t="s">
        <v>2233</v>
      </c>
      <c r="CE471" s="353">
        <v>43069</v>
      </c>
      <c r="CF471" s="434" t="s">
        <v>2233</v>
      </c>
      <c r="CG471" s="342">
        <v>43080</v>
      </c>
      <c r="CH471" s="497"/>
      <c r="CI471" s="155"/>
      <c r="CJ471" s="54"/>
      <c r="CK471" s="54"/>
      <c r="CL471" s="102" t="str">
        <f t="shared" si="315"/>
        <v>Transped Immofinanz GmbH_ AT_U56428716_DOT_EN_2sig</v>
      </c>
      <c r="CM471" s="102" t="str">
        <f t="shared" si="316"/>
        <v>Transped Immofinanz GmbH_AT_U56428716_CPA_EN_2sig</v>
      </c>
      <c r="CN471" s="102" t="str">
        <f t="shared" si="317"/>
        <v>Transped Immofinanz GmbH_ AT_U56428716_DOT_EN_2sig_stamped</v>
      </c>
      <c r="CO471" s="102" t="str">
        <f t="shared" si="318"/>
        <v>Transped Immofinanz GmbH_AT_U56428716_DOT_EN_o</v>
      </c>
      <c r="CP471" s="102" t="str">
        <f t="shared" si="319"/>
        <v>Transped Immofinanz GmbH_AT_U56428716_DOT_EN_o_stamped</v>
      </c>
      <c r="CQ471" s="102" t="str">
        <f t="shared" si="320"/>
        <v>Transped Immofinanz GmbH_AT_U56428716_powers</v>
      </c>
      <c r="CR471" s="54"/>
      <c r="CS471" s="54"/>
      <c r="CT471" s="54"/>
      <c r="CU471" s="148">
        <f t="shared" si="303"/>
        <v>0</v>
      </c>
      <c r="CV471" s="54"/>
      <c r="CW471" s="54"/>
      <c r="CX471" s="152" t="s">
        <v>2233</v>
      </c>
      <c r="CY471" s="158" t="s">
        <v>2233</v>
      </c>
      <c r="CZ471" s="158" t="s">
        <v>2233</v>
      </c>
      <c r="DA471" s="318" t="s">
        <v>2233</v>
      </c>
      <c r="DB471" s="318" t="s">
        <v>2233</v>
      </c>
      <c r="DC471" s="158" t="s">
        <v>2233</v>
      </c>
      <c r="DD471" s="158" t="s">
        <v>2233</v>
      </c>
      <c r="DE471" s="318" t="s">
        <v>2233</v>
      </c>
      <c r="DF471" s="318" t="s">
        <v>2233</v>
      </c>
      <c r="DG471" s="96" t="s">
        <v>2233</v>
      </c>
      <c r="DH471" s="96" t="s">
        <v>2233</v>
      </c>
      <c r="DI471" s="96" t="s">
        <v>2233</v>
      </c>
      <c r="DJ471" s="318" t="s">
        <v>2233</v>
      </c>
      <c r="DK471" s="318"/>
      <c r="DL471" s="96" t="s">
        <v>2233</v>
      </c>
      <c r="DM471" s="318" t="s">
        <v>2233</v>
      </c>
      <c r="DN471" s="158" t="s">
        <v>2233</v>
      </c>
      <c r="DO471" s="318" t="s">
        <v>2233</v>
      </c>
      <c r="DP471" s="465" t="s">
        <v>2233</v>
      </c>
      <c r="DQ471" s="940"/>
      <c r="DR471" s="342">
        <v>43123</v>
      </c>
      <c r="DS471" s="521"/>
      <c r="DT471" s="88" t="s">
        <v>49</v>
      </c>
      <c r="DU471" s="168"/>
      <c r="DV471" s="168"/>
      <c r="DW471" s="168"/>
      <c r="DX471" s="168"/>
      <c r="DY471" s="168"/>
      <c r="DZ471" s="168"/>
      <c r="EA471" s="359" t="str">
        <f t="shared" si="302"/>
        <v>430</v>
      </c>
      <c r="EB471" s="359">
        <v>430</v>
      </c>
      <c r="EC471" s="88"/>
      <c r="ED471" s="88"/>
      <c r="EE471" s="88" t="e">
        <f>IF(CX470=#REF!,"gleich","ungleich")</f>
        <v>#REF!</v>
      </c>
      <c r="EF471" s="186"/>
      <c r="EG471" s="186"/>
      <c r="EH471" s="186"/>
      <c r="EI471" s="186"/>
      <c r="EJ471" s="186"/>
      <c r="EK471" s="186"/>
      <c r="EL471" s="186"/>
      <c r="EM471" s="173"/>
      <c r="EN471" s="186"/>
      <c r="EO471" s="186"/>
      <c r="EP471" s="724"/>
      <c r="EQ471" s="382" t="s">
        <v>6086</v>
      </c>
      <c r="ER471" s="382" t="s">
        <v>6137</v>
      </c>
      <c r="ES471" s="382"/>
      <c r="ET471" s="182"/>
      <c r="EU471" s="182" t="str">
        <f t="shared" si="321"/>
        <v>Transped Immofinanz GmbH, AT_U56428716_sinv.pdf</v>
      </c>
      <c r="EV471" s="169"/>
      <c r="EW471" s="169"/>
      <c r="EX471" s="169"/>
      <c r="EY471" s="169"/>
      <c r="EZ471" s="169"/>
      <c r="FA471" s="169"/>
      <c r="FB471" s="169"/>
      <c r="FC471" s="169"/>
      <c r="FD471" s="169"/>
      <c r="FE471" s="169"/>
      <c r="FF471" s="169"/>
      <c r="FG471" s="169"/>
      <c r="FH471" s="169"/>
      <c r="FI471" s="169"/>
      <c r="FJ471" s="169"/>
      <c r="FK471" s="169"/>
      <c r="FL471" s="169"/>
      <c r="FM471" s="169"/>
      <c r="FN471" s="169"/>
      <c r="FO471" s="169"/>
      <c r="FP471" s="169"/>
    </row>
    <row r="472" spans="1:172" ht="64.5" thickBot="1">
      <c r="A472" s="1048" t="s">
        <v>5561</v>
      </c>
      <c r="B472" s="696" t="s">
        <v>5504</v>
      </c>
      <c r="C472" s="338" t="s">
        <v>1067</v>
      </c>
      <c r="D472" s="191" t="s">
        <v>3390</v>
      </c>
      <c r="E472" s="189"/>
      <c r="F472" s="186"/>
      <c r="G472" s="182"/>
      <c r="H472" s="182"/>
      <c r="I472" s="182"/>
      <c r="J472" s="191" t="s">
        <v>5409</v>
      </c>
      <c r="K472" s="191" t="s">
        <v>3377</v>
      </c>
      <c r="L472" s="587" t="s">
        <v>3378</v>
      </c>
      <c r="N472" s="1195" t="s">
        <v>3379</v>
      </c>
      <c r="O472" s="300" t="s">
        <v>3223</v>
      </c>
      <c r="P472" s="1213">
        <v>14</v>
      </c>
      <c r="Q472" s="539">
        <v>100</v>
      </c>
      <c r="R472" s="540">
        <v>0</v>
      </c>
      <c r="S472" s="341"/>
      <c r="T472" s="106"/>
      <c r="U472" s="106"/>
      <c r="V472" s="425">
        <v>100</v>
      </c>
      <c r="W472" s="425">
        <v>50</v>
      </c>
      <c r="X472" s="919">
        <v>0.75</v>
      </c>
      <c r="Y472" s="425">
        <v>2.5</v>
      </c>
      <c r="Z472" s="1233"/>
      <c r="AA472" s="1233"/>
      <c r="AB472" s="188" t="s">
        <v>2988</v>
      </c>
      <c r="AC472" s="13" t="s">
        <v>7377</v>
      </c>
      <c r="AD472" s="1235" t="s">
        <v>40</v>
      </c>
      <c r="AE472" s="723">
        <v>43089</v>
      </c>
      <c r="AF472" s="190"/>
      <c r="AG472" s="1237" t="s">
        <v>5410</v>
      </c>
      <c r="AH472" s="53" t="s">
        <v>192</v>
      </c>
      <c r="AI472" s="63" t="s">
        <v>5763</v>
      </c>
      <c r="AJ472" s="45" t="str">
        <f t="shared" si="326"/>
        <v>NO</v>
      </c>
      <c r="AK472" s="46" t="str">
        <f>VLOOKUP(X472,aux!$G$1:$I$22,2,FALSE)</f>
        <v>zero point seven five</v>
      </c>
      <c r="AL472" s="47" t="str">
        <f>VLOOKUP(X472,aux!$G$1:$J$22,4,FALSE)</f>
        <v>null komma sieben fünf</v>
      </c>
      <c r="AM472" s="48">
        <f t="shared" si="304"/>
        <v>75</v>
      </c>
      <c r="AN472" s="214" t="str">
        <f>IF(INT(AM472)=AM472,EnglishNumber(AM472), _xlfn.CONCAT(EnglishNumber(INT(AM472)), " point ", EnglishNumber(ROUND(INT((AM472 - INT(AM472)) * 10),  0)), " ", EnglishNumber(ROUND((AM472 - INT(AM472))*100 - (INT((AM472-INT(AM472))*10)*10), 0))))</f>
        <v>seventy-five</v>
      </c>
      <c r="AO472" s="214" t="str">
        <f>IF(INT(AM472)=AM472,FctZahl_In_Worten(AM472), _xlfn.CONCAT(FctZahl_In_Worten(INT(AM472)), " komma ", FctZahl_In_Worten(ROUND(INT((AM472 - INT(AM472)) * 10),  0)), " ", FctZahl_In_Worten(ROUND((AM472 - INT(AM472))*100 - (INT((AM472-INT(AM472))*10)*10), 0))))</f>
        <v>fünfundsiebzig</v>
      </c>
      <c r="AP472" s="64" t="str">
        <f>EnglishNumber(Q472)</f>
        <v>one hundred</v>
      </c>
      <c r="AQ472" s="46" t="str">
        <f>FctZahl_In_Worten(Q472)</f>
        <v>einhundert</v>
      </c>
      <c r="AR472" s="47" t="str">
        <f>FctZahl_In_Worten(R472)</f>
        <v>null</v>
      </c>
      <c r="AS472" s="59" t="str">
        <f>EnglishNumber(V472)</f>
        <v>one hundred</v>
      </c>
      <c r="AT472" s="59" t="str">
        <f>EnglishNumber(W472)</f>
        <v>fifty</v>
      </c>
      <c r="AU472" s="59" t="str">
        <f t="shared" si="305"/>
        <v/>
      </c>
      <c r="AV472" s="213" t="str">
        <f t="shared" si="333"/>
        <v/>
      </c>
      <c r="AW472" s="60" t="str">
        <f t="shared" si="306"/>
        <v>AT_10932322_CPA_EN</v>
      </c>
      <c r="AX472" s="60" t="str">
        <f t="shared" si="307"/>
        <v>AT_10932322_DoT_EN</v>
      </c>
      <c r="AY472" s="60" t="str">
        <f t="shared" si="308"/>
        <v>AT_10932322_Dis_EN</v>
      </c>
      <c r="AZ472" s="50" t="str">
        <f t="shared" si="309"/>
        <v>AT_10932322_CPA_DE</v>
      </c>
      <c r="BA472" s="50" t="str">
        <f t="shared" si="310"/>
        <v>AT_10932322_DoT_DE</v>
      </c>
      <c r="BB472" s="50" t="str">
        <f t="shared" si="311"/>
        <v>AT_10932322_CPA_ES</v>
      </c>
      <c r="BC472" s="128" t="str">
        <f t="shared" si="312"/>
        <v>AT_10932322_DoT_ES</v>
      </c>
      <c r="BD472" s="60" t="str">
        <f t="shared" si="313"/>
        <v>Rupert Tragwöger</v>
      </c>
      <c r="BE472" s="59" t="str">
        <f>VLOOKUP(C472,aux!$A$1:$B$260,2,FALSE)</f>
        <v>Austria</v>
      </c>
      <c r="BF472" s="46" t="str">
        <f>VLOOKUP(C472,aux!$A$1:$C$260,3,FALSE)</f>
        <v>Österreich</v>
      </c>
      <c r="BG472" s="66" t="str">
        <f t="shared" si="314"/>
        <v/>
      </c>
      <c r="BH472" s="66" t="str">
        <f t="shared" si="327"/>
        <v/>
      </c>
      <c r="BI472" s="66"/>
      <c r="BJ472" s="106"/>
      <c r="BK472" s="106"/>
      <c r="BL472" s="106"/>
      <c r="BM472" s="106"/>
      <c r="BN472" s="66" t="str">
        <f t="shared" si="334"/>
        <v/>
      </c>
      <c r="BO472" s="66" t="str">
        <f t="shared" si="322"/>
        <v/>
      </c>
      <c r="BP472" s="216" t="str">
        <f>VLOOKUP(X472,aux!$G$1:$I$22,3,FALSE)</f>
        <v>cero coma siete cinco</v>
      </c>
      <c r="BQ472" s="66" t="str">
        <f t="shared" si="328"/>
        <v>Por</v>
      </c>
      <c r="BR472" s="66" t="str">
        <f>VLOOKUP(C472,aux!$D$1:$E$307,2,FALSE)</f>
        <v>Austria</v>
      </c>
      <c r="BS472" s="66" t="str">
        <f t="shared" si="329"/>
        <v>Ciento</v>
      </c>
      <c r="BT472" s="66" t="str">
        <f t="shared" si="330"/>
        <v>Ciento</v>
      </c>
      <c r="BU472" s="66" t="str">
        <f t="shared" si="331"/>
        <v>Cincuenta</v>
      </c>
      <c r="BV472" s="1255" t="s">
        <v>2233</v>
      </c>
      <c r="BW472" s="1257" t="s">
        <v>2233</v>
      </c>
      <c r="BX472" s="1255">
        <v>43061</v>
      </c>
      <c r="BY472" s="1259">
        <v>1630010011</v>
      </c>
      <c r="BZ472" s="1255">
        <v>43062</v>
      </c>
      <c r="CA472" s="1117" t="s">
        <v>2233</v>
      </c>
      <c r="CB472" s="1261">
        <v>43059</v>
      </c>
      <c r="CC472" s="612">
        <v>43062</v>
      </c>
      <c r="CD472" s="621" t="s">
        <v>2233</v>
      </c>
      <c r="CE472" s="612">
        <v>43062</v>
      </c>
      <c r="CF472" s="621" t="s">
        <v>2233</v>
      </c>
      <c r="CG472" s="342">
        <v>43080</v>
      </c>
      <c r="CH472" s="746"/>
      <c r="CI472" s="274"/>
      <c r="CJ472" s="1233"/>
      <c r="CK472" s="1233"/>
      <c r="CL472" s="102" t="str">
        <f t="shared" si="315"/>
        <v>Rupert Tragwöger_ AT_10932322_DOT_EN_2sig</v>
      </c>
      <c r="CM472" s="102" t="str">
        <f t="shared" si="316"/>
        <v>Rupert Tragwöger_AT_10932322_CPA_EN_2sig</v>
      </c>
      <c r="CN472" s="102" t="str">
        <f t="shared" si="317"/>
        <v>Rupert Tragwöger_ AT_10932322_DOT_EN_2sig_stamped</v>
      </c>
      <c r="CO472" s="102" t="str">
        <f t="shared" si="318"/>
        <v>Rupert Tragwöger_AT_10932322_DOT_EN_o</v>
      </c>
      <c r="CP472" s="102" t="str">
        <f t="shared" si="319"/>
        <v>Rupert Tragwöger_AT_10932322_DOT_EN_o_stamped</v>
      </c>
      <c r="CQ472" s="102" t="str">
        <f t="shared" si="320"/>
        <v>Rupert Tragwöger_AT_10932322_powers</v>
      </c>
      <c r="CR472" s="1233"/>
      <c r="CS472" s="1233"/>
      <c r="CT472" s="1270"/>
      <c r="CU472" s="148">
        <f t="shared" si="303"/>
        <v>0</v>
      </c>
      <c r="CV472" s="1274"/>
      <c r="CW472" s="1233"/>
      <c r="CX472" s="1278"/>
      <c r="CY472" s="1280"/>
      <c r="CZ472" s="1280"/>
      <c r="DA472" s="1283"/>
      <c r="DB472" s="1283"/>
      <c r="DC472" s="1280"/>
      <c r="DD472" s="1280"/>
      <c r="DE472" s="1283"/>
      <c r="DF472" s="1283"/>
      <c r="DG472" s="1286"/>
      <c r="DH472" s="1286"/>
      <c r="DI472" s="1286"/>
      <c r="DJ472" s="1283"/>
      <c r="DK472" s="1283"/>
      <c r="DL472" s="1286"/>
      <c r="DM472" s="1283"/>
      <c r="DN472" s="1280"/>
      <c r="DO472" s="1283"/>
      <c r="DP472" s="1288"/>
      <c r="DQ472" s="973"/>
      <c r="DR472" s="515" t="s">
        <v>49</v>
      </c>
      <c r="DS472" s="1293"/>
      <c r="DT472" s="1293" t="s">
        <v>49</v>
      </c>
      <c r="DU472" s="1233"/>
      <c r="DV472" s="1233"/>
      <c r="DW472" s="1233"/>
      <c r="DX472" s="1233"/>
      <c r="DY472" s="1233"/>
      <c r="DZ472" s="1233"/>
      <c r="EA472" s="359" t="str">
        <f t="shared" si="302"/>
        <v>431</v>
      </c>
      <c r="EB472" s="359">
        <v>431</v>
      </c>
      <c r="EC472" s="1293"/>
      <c r="ED472" s="1293"/>
      <c r="EE472" s="1293"/>
      <c r="EF472" s="186"/>
      <c r="EG472" s="186"/>
      <c r="EH472" s="186"/>
      <c r="EI472" s="186"/>
      <c r="EJ472" s="186"/>
      <c r="EK472" s="186"/>
      <c r="EL472" s="186"/>
      <c r="EM472" s="173"/>
      <c r="EN472" s="186"/>
      <c r="EO472" s="186"/>
      <c r="EP472" s="724"/>
      <c r="EQ472" s="176" t="s">
        <v>6100</v>
      </c>
      <c r="ER472" s="176" t="s">
        <v>6100</v>
      </c>
      <c r="ES472" s="443"/>
      <c r="ET472" s="108"/>
      <c r="EU472" s="182" t="str">
        <f t="shared" si="321"/>
        <v>Rupert Tragwöger, AT_10932322_sinv.pdf</v>
      </c>
    </row>
    <row r="473" spans="1:172" s="169" customFormat="1" ht="90.75" thickTop="1" thickBot="1">
      <c r="A473" s="1000" t="s">
        <v>3374</v>
      </c>
      <c r="B473" s="696" t="s">
        <v>4771</v>
      </c>
      <c r="C473" s="338" t="s">
        <v>1067</v>
      </c>
      <c r="D473" s="191" t="s">
        <v>3375</v>
      </c>
      <c r="E473" s="189" t="s">
        <v>3393</v>
      </c>
      <c r="F473" s="186" t="s">
        <v>899</v>
      </c>
      <c r="G473" s="182"/>
      <c r="H473" s="182"/>
      <c r="I473" s="191"/>
      <c r="J473" s="191" t="s">
        <v>3376</v>
      </c>
      <c r="K473" s="191" t="s">
        <v>3377</v>
      </c>
      <c r="L473" s="587" t="s">
        <v>3378</v>
      </c>
      <c r="M473" s="382"/>
      <c r="N473" s="846" t="s">
        <v>3379</v>
      </c>
      <c r="O473" s="191" t="s">
        <v>3223</v>
      </c>
      <c r="P473" s="1214">
        <v>289</v>
      </c>
      <c r="Q473" s="539">
        <v>1000</v>
      </c>
      <c r="R473" s="540">
        <v>0</v>
      </c>
      <c r="S473" s="341"/>
      <c r="T473" s="106"/>
      <c r="U473" s="106"/>
      <c r="V473" s="425">
        <v>100</v>
      </c>
      <c r="W473" s="425">
        <v>50</v>
      </c>
      <c r="X473" s="919">
        <v>0.75</v>
      </c>
      <c r="Y473" s="425">
        <v>2.5</v>
      </c>
      <c r="Z473" s="106"/>
      <c r="AA473" s="106"/>
      <c r="AB473" s="188" t="s">
        <v>2988</v>
      </c>
      <c r="AC473" s="13" t="s">
        <v>7377</v>
      </c>
      <c r="AD473" s="812" t="s">
        <v>40</v>
      </c>
      <c r="AE473" s="723">
        <v>43089</v>
      </c>
      <c r="AF473" s="190"/>
      <c r="AG473" s="419"/>
      <c r="AH473" s="61" t="s">
        <v>896</v>
      </c>
      <c r="AI473" s="63" t="s">
        <v>5763</v>
      </c>
      <c r="AJ473" s="45" t="str">
        <f t="shared" si="326"/>
        <v>NO</v>
      </c>
      <c r="AK473" s="46" t="str">
        <f>VLOOKUP(X473,aux!$G$1:$I$22,2,FALSE)</f>
        <v>zero point seven five</v>
      </c>
      <c r="AL473" s="47" t="str">
        <f>VLOOKUP(X473,aux!$G$1:$J$22,4,FALSE)</f>
        <v>null komma sieben fünf</v>
      </c>
      <c r="AM473" s="48">
        <f t="shared" si="304"/>
        <v>75</v>
      </c>
      <c r="AN473" s="214" t="str">
        <f>IF(INT(AM473)=AM473,EnglishNumber(AM473), _xlfn.CONCAT(EnglishNumber(INT(AM473)), " point ", EnglishNumber(ROUND(INT((AM473 - INT(AM473)) * 10),  0)), " ", EnglishNumber(ROUND((AM473 - INT(AM473))*100 - (INT((AM473-INT(AM473))*10)*10), 0))))</f>
        <v>seventy-five</v>
      </c>
      <c r="AO473" s="214" t="str">
        <f>IF(INT(AM473)=AM473,FctZahl_In_Worten(AM473), _xlfn.CONCAT(FctZahl_In_Worten(INT(AM473)), " komma ", FctZahl_In_Worten(ROUND(INT((AM473 - INT(AM473)) * 10),  0)), " ", FctZahl_In_Worten(ROUND((AM473 - INT(AM473))*100 - (INT((AM473-INT(AM473))*10)*10), 0))))</f>
        <v>fünfundsiebzig</v>
      </c>
      <c r="AP473" s="64" t="str">
        <f>EnglishNumber(Q473)</f>
        <v>one thousand</v>
      </c>
      <c r="AQ473" s="46" t="str">
        <f>FctZahl_In_Worten(Q473)</f>
        <v>eintausend</v>
      </c>
      <c r="AR473" s="47" t="str">
        <f>FctZahl_In_Worten(R473)</f>
        <v>null</v>
      </c>
      <c r="AS473" s="64" t="str">
        <f>EnglishNumber(V473)</f>
        <v>one hundred</v>
      </c>
      <c r="AT473" s="64" t="str">
        <f>EnglishNumber(W473)</f>
        <v>fifty</v>
      </c>
      <c r="AU473" s="64" t="str">
        <f t="shared" si="305"/>
        <v>For</v>
      </c>
      <c r="AV473" s="49" t="str">
        <f t="shared" si="333"/>
        <v>Rupert Trawöger , Geschäftsführer</v>
      </c>
      <c r="AW473" s="60" t="str">
        <f t="shared" si="306"/>
        <v>AT_U22039309_CPA_EN</v>
      </c>
      <c r="AX473" s="60" t="str">
        <f t="shared" si="307"/>
        <v>AT_U22039309_DoT_EN</v>
      </c>
      <c r="AY473" s="60" t="str">
        <f t="shared" si="308"/>
        <v>AT_U22039309_Dis_EN</v>
      </c>
      <c r="AZ473" s="50" t="str">
        <f t="shared" si="309"/>
        <v>AT_U22039309_CPA_DE</v>
      </c>
      <c r="BA473" s="50" t="str">
        <f t="shared" si="310"/>
        <v>AT_U22039309_DoT_DE</v>
      </c>
      <c r="BB473" s="50" t="str">
        <f t="shared" si="311"/>
        <v>AT_U22039309_CPA_ES</v>
      </c>
      <c r="BC473" s="128" t="str">
        <f t="shared" si="312"/>
        <v>AT_U22039309_DoT_ES</v>
      </c>
      <c r="BD473" s="65" t="str">
        <f t="shared" si="313"/>
        <v>Trawöger Transport Gesellschaft m b H</v>
      </c>
      <c r="BE473" s="64" t="str">
        <f>VLOOKUP(C473,aux!$A$1:$B$260,2,FALSE)</f>
        <v>Austria</v>
      </c>
      <c r="BF473" s="46" t="str">
        <f>VLOOKUP(C473,aux!$A$1:$C$260,3,FALSE)</f>
        <v>Österreich</v>
      </c>
      <c r="BG473" s="66" t="str">
        <f t="shared" si="314"/>
        <v>represented by  Rupert Trawöger , Geschäftsführer</v>
      </c>
      <c r="BH473" s="66" t="str">
        <f t="shared" si="327"/>
        <v>representado por Rupert Trawöger , Geschäftsführer</v>
      </c>
      <c r="BI473" s="66">
        <v>1</v>
      </c>
      <c r="BJ473" s="106"/>
      <c r="BK473" s="106"/>
      <c r="BL473" s="106"/>
      <c r="BM473" s="106"/>
      <c r="BN473" s="66" t="str">
        <f t="shared" si="334"/>
        <v/>
      </c>
      <c r="BO473" s="66" t="str">
        <f t="shared" si="322"/>
        <v/>
      </c>
      <c r="BP473" s="216" t="str">
        <f>VLOOKUP(X473,aux!$G$1:$I$22,3,FALSE)</f>
        <v>cero coma siete cinco</v>
      </c>
      <c r="BQ473" s="66" t="str">
        <f t="shared" si="328"/>
        <v>Por</v>
      </c>
      <c r="BR473" s="66" t="str">
        <f>VLOOKUP(C473,aux!$D$1:$E$307,2,FALSE)</f>
        <v>Austria</v>
      </c>
      <c r="BS473" s="66" t="str">
        <f t="shared" si="329"/>
        <v>Un Mil</v>
      </c>
      <c r="BT473" s="66" t="str">
        <f t="shared" si="330"/>
        <v>Ciento</v>
      </c>
      <c r="BU473" s="66" t="str">
        <f t="shared" si="331"/>
        <v>Cincuenta</v>
      </c>
      <c r="BV473" s="325" t="s">
        <v>2233</v>
      </c>
      <c r="BW473" s="107" t="s">
        <v>2233</v>
      </c>
      <c r="BX473" s="325">
        <v>43061</v>
      </c>
      <c r="BY473" s="149">
        <v>1630010011</v>
      </c>
      <c r="BZ473" s="325">
        <v>43062</v>
      </c>
      <c r="CA473" s="1112" t="s">
        <v>2233</v>
      </c>
      <c r="CB473" s="612">
        <v>43059</v>
      </c>
      <c r="CC473" s="626">
        <v>43062</v>
      </c>
      <c r="CD473" s="434" t="s">
        <v>2233</v>
      </c>
      <c r="CE473" s="612">
        <v>43062</v>
      </c>
      <c r="CF473" s="434" t="s">
        <v>2233</v>
      </c>
      <c r="CG473" s="342">
        <v>43080</v>
      </c>
      <c r="CH473" s="497"/>
      <c r="CI473" s="155"/>
      <c r="CJ473" s="106"/>
      <c r="CK473" s="106"/>
      <c r="CL473" s="102" t="str">
        <f t="shared" si="315"/>
        <v>Trawöger Transport Gesellschaft m b H_ AT_U22039309_DOT_EN_2sig</v>
      </c>
      <c r="CM473" s="102" t="str">
        <f t="shared" si="316"/>
        <v>Trawöger Transport Gesellschaft m b H_AT_U22039309_CPA_EN_2sig</v>
      </c>
      <c r="CN473" s="102" t="str">
        <f t="shared" si="317"/>
        <v>Trawöger Transport Gesellschaft m b H_ AT_U22039309_DOT_EN_2sig_stamped</v>
      </c>
      <c r="CO473" s="102" t="str">
        <f t="shared" si="318"/>
        <v>Trawöger Transport Gesellschaft m b H_AT_U22039309_DOT_EN_o</v>
      </c>
      <c r="CP473" s="102" t="str">
        <f t="shared" si="319"/>
        <v>Trawöger Transport Gesellschaft m b H_AT_U22039309_DOT_EN_o_stamped</v>
      </c>
      <c r="CQ473" s="102" t="str">
        <f t="shared" si="320"/>
        <v>Trawöger Transport Gesellschaft m b H_AT_U22039309_powers</v>
      </c>
      <c r="CR473" s="106"/>
      <c r="CS473" s="106"/>
      <c r="CT473" s="493"/>
      <c r="CU473" s="148">
        <f t="shared" si="303"/>
        <v>0</v>
      </c>
      <c r="CV473" s="494"/>
      <c r="CW473" s="106"/>
      <c r="CX473" s="152"/>
      <c r="CY473" s="158"/>
      <c r="CZ473" s="158"/>
      <c r="DA473" s="318"/>
      <c r="DB473" s="318"/>
      <c r="DC473" s="158"/>
      <c r="DD473" s="158"/>
      <c r="DE473" s="318"/>
      <c r="DF473" s="318"/>
      <c r="DG473" s="96"/>
      <c r="DH473" s="96"/>
      <c r="DI473" s="96"/>
      <c r="DJ473" s="318"/>
      <c r="DK473" s="318"/>
      <c r="DL473" s="96"/>
      <c r="DM473" s="318"/>
      <c r="DN473" s="158"/>
      <c r="DO473" s="318"/>
      <c r="DP473" s="465"/>
      <c r="DQ473" s="940"/>
      <c r="DR473" s="342" t="s">
        <v>49</v>
      </c>
      <c r="DS473" s="125"/>
      <c r="DT473" s="125" t="s">
        <v>49</v>
      </c>
      <c r="DU473" s="106"/>
      <c r="DV473" s="106"/>
      <c r="DW473" s="106"/>
      <c r="DX473" s="106"/>
      <c r="DY473" s="106"/>
      <c r="DZ473" s="106"/>
      <c r="EA473" s="359" t="str">
        <f t="shared" si="302"/>
        <v>432</v>
      </c>
      <c r="EB473" s="359">
        <v>432</v>
      </c>
      <c r="EC473" s="125"/>
      <c r="ED473" s="125"/>
      <c r="EE473" s="125"/>
      <c r="EF473" s="445"/>
      <c r="EG473" s="445"/>
      <c r="EH473" s="445"/>
      <c r="EI473" s="445"/>
      <c r="EJ473" s="445"/>
      <c r="EK473" s="445"/>
      <c r="EL473" s="445"/>
      <c r="EM473" s="498"/>
      <c r="EN473" s="445"/>
      <c r="EO473" s="445"/>
      <c r="EP473" s="445"/>
      <c r="EQ473" s="382" t="s">
        <v>6086</v>
      </c>
      <c r="ER473" s="382" t="s">
        <v>6137</v>
      </c>
      <c r="ES473" s="382"/>
      <c r="ET473" s="108"/>
      <c r="EU473" s="182" t="str">
        <f t="shared" si="321"/>
        <v>Trawöger Transport Gesellschaft m. b. H., AT_U22039309_sinv.pdf</v>
      </c>
    </row>
    <row r="474" spans="1:172" s="169" customFormat="1" ht="65.25" thickTop="1" thickBot="1">
      <c r="A474" s="1000" t="s">
        <v>3380</v>
      </c>
      <c r="B474" s="696" t="s">
        <v>4772</v>
      </c>
      <c r="C474" s="338" t="s">
        <v>1067</v>
      </c>
      <c r="D474" s="191" t="s">
        <v>3375</v>
      </c>
      <c r="E474" s="189" t="s">
        <v>3393</v>
      </c>
      <c r="F474" s="186" t="s">
        <v>899</v>
      </c>
      <c r="G474" s="182"/>
      <c r="H474" s="182"/>
      <c r="I474" s="182"/>
      <c r="J474" s="191" t="s">
        <v>3381</v>
      </c>
      <c r="K474" s="191" t="s">
        <v>3377</v>
      </c>
      <c r="L474" s="587" t="s">
        <v>3378</v>
      </c>
      <c r="M474" s="382"/>
      <c r="N474" s="846" t="s">
        <v>3382</v>
      </c>
      <c r="O474" s="191" t="s">
        <v>3383</v>
      </c>
      <c r="P474" s="1214">
        <v>11</v>
      </c>
      <c r="Q474" s="539">
        <v>100</v>
      </c>
      <c r="R474" s="540">
        <v>0</v>
      </c>
      <c r="S474" s="341"/>
      <c r="T474" s="106"/>
      <c r="U474" s="106"/>
      <c r="V474" s="425">
        <v>100</v>
      </c>
      <c r="W474" s="425">
        <v>50</v>
      </c>
      <c r="X474" s="919">
        <v>0.75</v>
      </c>
      <c r="Y474" s="425">
        <v>2.5</v>
      </c>
      <c r="Z474" s="106"/>
      <c r="AA474" s="106"/>
      <c r="AB474" s="188" t="s">
        <v>2988</v>
      </c>
      <c r="AC474" s="13" t="s">
        <v>7377</v>
      </c>
      <c r="AD474" s="812" t="s">
        <v>40</v>
      </c>
      <c r="AE474" s="723">
        <v>43089</v>
      </c>
      <c r="AF474" s="190"/>
      <c r="AG474" s="419"/>
      <c r="AH474" s="61" t="s">
        <v>896</v>
      </c>
      <c r="AI474" s="63" t="s">
        <v>5763</v>
      </c>
      <c r="AJ474" s="45" t="str">
        <f t="shared" si="326"/>
        <v>NO</v>
      </c>
      <c r="AK474" s="46" t="str">
        <f>VLOOKUP(X474,aux!$G$1:$I$22,2,FALSE)</f>
        <v>zero point seven five</v>
      </c>
      <c r="AL474" s="47" t="str">
        <f>VLOOKUP(X474,aux!$G$1:$J$22,4,FALSE)</f>
        <v>null komma sieben fünf</v>
      </c>
      <c r="AM474" s="48">
        <f t="shared" si="304"/>
        <v>75</v>
      </c>
      <c r="AN474" s="214" t="str">
        <f>IF(INT(AM474)=AM474,EnglishNumber(AM474), _xlfn.CONCAT(EnglishNumber(INT(AM474)), " point ", EnglishNumber(ROUND(INT((AM474 - INT(AM474)) * 10),  0)), " ", EnglishNumber(ROUND((AM474 - INT(AM474))*100 - (INT((AM474-INT(AM474))*10)*10), 0))))</f>
        <v>seventy-five</v>
      </c>
      <c r="AO474" s="214" t="str">
        <f>IF(INT(AM474)=AM474,FctZahl_In_Worten(AM474), _xlfn.CONCAT(FctZahl_In_Worten(INT(AM474)), " komma ", FctZahl_In_Worten(ROUND(INT((AM474 - INT(AM474)) * 10),  0)), " ", FctZahl_In_Worten(ROUND((AM474 - INT(AM474))*100 - (INT((AM474-INT(AM474))*10)*10), 0))))</f>
        <v>fünfundsiebzig</v>
      </c>
      <c r="AP474" s="64" t="str">
        <f>EnglishNumber(Q474)</f>
        <v>one hundred</v>
      </c>
      <c r="AQ474" s="46" t="str">
        <f>FctZahl_In_Worten(Q474)</f>
        <v>einhundert</v>
      </c>
      <c r="AR474" s="47" t="str">
        <f>FctZahl_In_Worten(R474)</f>
        <v>null</v>
      </c>
      <c r="AS474" s="64" t="str">
        <f>EnglishNumber(V474)</f>
        <v>one hundred</v>
      </c>
      <c r="AT474" s="64" t="str">
        <f>EnglishNumber(W474)</f>
        <v>fifty</v>
      </c>
      <c r="AU474" s="64" t="str">
        <f t="shared" si="305"/>
        <v>For</v>
      </c>
      <c r="AV474" s="49" t="str">
        <f t="shared" si="333"/>
        <v>Rupert Trawöger , Geschäftsführer</v>
      </c>
      <c r="AW474" s="60" t="str">
        <f t="shared" si="306"/>
        <v>AT_U49586407_CPA_EN</v>
      </c>
      <c r="AX474" s="60" t="str">
        <f t="shared" si="307"/>
        <v>AT_U49586407_DoT_EN</v>
      </c>
      <c r="AY474" s="60" t="str">
        <f t="shared" si="308"/>
        <v>AT_U49586407_Dis_EN</v>
      </c>
      <c r="AZ474" s="50" t="str">
        <f t="shared" si="309"/>
        <v>AT_U49586407_CPA_DE</v>
      </c>
      <c r="BA474" s="50" t="str">
        <f t="shared" si="310"/>
        <v>AT_U49586407_DoT_DE</v>
      </c>
      <c r="BB474" s="50" t="str">
        <f t="shared" si="311"/>
        <v>AT_U49586407_CPA_ES</v>
      </c>
      <c r="BC474" s="128" t="str">
        <f t="shared" si="312"/>
        <v>AT_U49586407_DoT_ES</v>
      </c>
      <c r="BD474" s="65" t="str">
        <f t="shared" si="313"/>
        <v>TSF Transport GmbH</v>
      </c>
      <c r="BE474" s="64" t="str">
        <f>VLOOKUP(C474,aux!$A$1:$B$260,2,FALSE)</f>
        <v>Austria</v>
      </c>
      <c r="BF474" s="46" t="str">
        <f>VLOOKUP(C474,aux!$A$1:$C$260,3,FALSE)</f>
        <v>Österreich</v>
      </c>
      <c r="BG474" s="66" t="str">
        <f t="shared" si="314"/>
        <v>represented by  Rupert Trawöger , Geschäftsführer</v>
      </c>
      <c r="BH474" s="66" t="str">
        <f t="shared" si="327"/>
        <v>representado por Rupert Trawöger , Geschäftsführer</v>
      </c>
      <c r="BI474" s="66">
        <v>1</v>
      </c>
      <c r="BJ474" s="106"/>
      <c r="BK474" s="106"/>
      <c r="BL474" s="106"/>
      <c r="BM474" s="106"/>
      <c r="BN474" s="66" t="str">
        <f t="shared" si="334"/>
        <v/>
      </c>
      <c r="BO474" s="66" t="str">
        <f t="shared" si="322"/>
        <v/>
      </c>
      <c r="BP474" s="216" t="str">
        <f>VLOOKUP(X474,aux!$G$1:$I$22,3,FALSE)</f>
        <v>cero coma siete cinco</v>
      </c>
      <c r="BQ474" s="66" t="str">
        <f t="shared" si="328"/>
        <v>Por</v>
      </c>
      <c r="BR474" s="66" t="str">
        <f>VLOOKUP(C474,aux!$D$1:$E$307,2,FALSE)</f>
        <v>Austria</v>
      </c>
      <c r="BS474" s="66" t="str">
        <f t="shared" si="329"/>
        <v>Ciento</v>
      </c>
      <c r="BT474" s="66" t="str">
        <f t="shared" si="330"/>
        <v>Ciento</v>
      </c>
      <c r="BU474" s="66" t="str">
        <f t="shared" si="331"/>
        <v>Cincuenta</v>
      </c>
      <c r="BV474" s="325" t="s">
        <v>2233</v>
      </c>
      <c r="BW474" s="107" t="s">
        <v>2233</v>
      </c>
      <c r="BX474" s="325">
        <v>43061</v>
      </c>
      <c r="BY474" s="149">
        <v>1630010011</v>
      </c>
      <c r="BZ474" s="325">
        <v>43062</v>
      </c>
      <c r="CA474" s="1112" t="s">
        <v>2233</v>
      </c>
      <c r="CB474" s="612">
        <v>43059</v>
      </c>
      <c r="CC474" s="626">
        <v>43062</v>
      </c>
      <c r="CD474" s="806" t="s">
        <v>2233</v>
      </c>
      <c r="CE474" s="612">
        <v>43062</v>
      </c>
      <c r="CF474" s="806" t="s">
        <v>2233</v>
      </c>
      <c r="CG474" s="342">
        <v>43080</v>
      </c>
      <c r="CH474" s="497"/>
      <c r="CI474" s="155"/>
      <c r="CJ474" s="106"/>
      <c r="CK474" s="106"/>
      <c r="CL474" s="102" t="str">
        <f t="shared" si="315"/>
        <v>TSF Transport GmbH_ AT_U49586407_DOT_EN_2sig</v>
      </c>
      <c r="CM474" s="102" t="str">
        <f t="shared" si="316"/>
        <v>TSF Transport GmbH_AT_U49586407_CPA_EN_2sig</v>
      </c>
      <c r="CN474" s="102" t="str">
        <f t="shared" si="317"/>
        <v>TSF Transport GmbH_ AT_U49586407_DOT_EN_2sig_stamped</v>
      </c>
      <c r="CO474" s="102" t="str">
        <f t="shared" si="318"/>
        <v>TSF Transport GmbH_AT_U49586407_DOT_EN_o</v>
      </c>
      <c r="CP474" s="102" t="str">
        <f t="shared" si="319"/>
        <v>TSF Transport GmbH_AT_U49586407_DOT_EN_o_stamped</v>
      </c>
      <c r="CQ474" s="102" t="str">
        <f t="shared" si="320"/>
        <v>TSF Transport GmbH_AT_U49586407_powers</v>
      </c>
      <c r="CR474" s="106"/>
      <c r="CS474" s="106"/>
      <c r="CT474" s="493"/>
      <c r="CU474" s="148">
        <f t="shared" si="303"/>
        <v>0</v>
      </c>
      <c r="CV474" s="494"/>
      <c r="CW474" s="106"/>
      <c r="CX474" s="152"/>
      <c r="CY474" s="158"/>
      <c r="CZ474" s="158"/>
      <c r="DA474" s="318"/>
      <c r="DB474" s="318"/>
      <c r="DC474" s="158"/>
      <c r="DD474" s="158"/>
      <c r="DE474" s="318"/>
      <c r="DF474" s="318"/>
      <c r="DG474" s="96"/>
      <c r="DH474" s="96"/>
      <c r="DI474" s="96"/>
      <c r="DJ474" s="318"/>
      <c r="DK474" s="318"/>
      <c r="DL474" s="96"/>
      <c r="DM474" s="318"/>
      <c r="DN474" s="158"/>
      <c r="DO474" s="318"/>
      <c r="DP474" s="465"/>
      <c r="DQ474" s="940"/>
      <c r="DR474" s="342" t="s">
        <v>49</v>
      </c>
      <c r="DS474" s="125"/>
      <c r="DT474" s="125" t="s">
        <v>49</v>
      </c>
      <c r="DU474" s="106"/>
      <c r="DV474" s="106"/>
      <c r="DW474" s="106"/>
      <c r="DX474" s="106"/>
      <c r="DY474" s="106"/>
      <c r="DZ474" s="106"/>
      <c r="EA474" s="359" t="str">
        <f t="shared" si="302"/>
        <v>433</v>
      </c>
      <c r="EB474" s="359">
        <v>433</v>
      </c>
      <c r="EC474" s="125"/>
      <c r="ED474" s="125"/>
      <c r="EE474" s="125"/>
      <c r="EF474" s="445"/>
      <c r="EG474" s="445"/>
      <c r="EH474" s="445"/>
      <c r="EI474" s="445"/>
      <c r="EJ474" s="445"/>
      <c r="EK474" s="445"/>
      <c r="EL474" s="445"/>
      <c r="EM474" s="498"/>
      <c r="EN474" s="445"/>
      <c r="EO474" s="445"/>
      <c r="EP474" s="445"/>
      <c r="EQ474" s="382" t="s">
        <v>6086</v>
      </c>
      <c r="ER474" s="382" t="s">
        <v>6137</v>
      </c>
      <c r="ES474" s="382"/>
      <c r="ET474" s="108"/>
      <c r="EU474" s="182" t="str">
        <f t="shared" si="321"/>
        <v>TSF Transport GmbH, AT_U49586407_sinv.pdf</v>
      </c>
    </row>
    <row r="475" spans="1:172" s="169" customFormat="1" ht="85.5" thickTop="1" thickBot="1">
      <c r="A475" s="1000" t="s">
        <v>2938</v>
      </c>
      <c r="B475" s="694" t="s">
        <v>4583</v>
      </c>
      <c r="C475" s="338" t="s">
        <v>1067</v>
      </c>
      <c r="D475" s="191" t="s">
        <v>2939</v>
      </c>
      <c r="E475" s="189" t="s">
        <v>7516</v>
      </c>
      <c r="F475" s="186" t="s">
        <v>2941</v>
      </c>
      <c r="G475" s="186"/>
      <c r="H475" s="186"/>
      <c r="I475" s="191" t="s">
        <v>7515</v>
      </c>
      <c r="J475" s="191" t="s">
        <v>2942</v>
      </c>
      <c r="K475" s="191" t="s">
        <v>2943</v>
      </c>
      <c r="L475" s="571" t="s">
        <v>2944</v>
      </c>
      <c r="M475" s="199"/>
      <c r="N475" s="846" t="s">
        <v>2945</v>
      </c>
      <c r="O475" s="191" t="s">
        <v>2946</v>
      </c>
      <c r="P475" s="546">
        <v>112</v>
      </c>
      <c r="Q475" s="539">
        <v>1000</v>
      </c>
      <c r="R475" s="540">
        <v>0</v>
      </c>
      <c r="S475" s="338"/>
      <c r="T475" s="100"/>
      <c r="U475" s="100"/>
      <c r="V475" s="425">
        <v>100</v>
      </c>
      <c r="W475" s="425">
        <v>50</v>
      </c>
      <c r="X475" s="919">
        <v>0.75</v>
      </c>
      <c r="Y475" s="425">
        <v>2.5</v>
      </c>
      <c r="Z475" s="101"/>
      <c r="AA475" s="101"/>
      <c r="AB475" s="188" t="s">
        <v>2988</v>
      </c>
      <c r="AC475" s="13" t="s">
        <v>7377</v>
      </c>
      <c r="AD475" s="812" t="s">
        <v>40</v>
      </c>
      <c r="AE475" s="723">
        <v>43089</v>
      </c>
      <c r="AF475" s="182"/>
      <c r="AG475" s="419"/>
      <c r="AH475" s="61" t="s">
        <v>3363</v>
      </c>
      <c r="AI475" s="63" t="s">
        <v>5763</v>
      </c>
      <c r="AJ475" s="45" t="str">
        <f t="shared" si="326"/>
        <v>NO</v>
      </c>
      <c r="AK475" s="46" t="str">
        <f>VLOOKUP(X475,aux!$G$1:$I$22,2,FALSE)</f>
        <v>zero point seven five</v>
      </c>
      <c r="AL475" s="47" t="str">
        <f>VLOOKUP(X475,aux!$G$1:$J$22,4,FALSE)</f>
        <v>null komma sieben fünf</v>
      </c>
      <c r="AM475" s="48">
        <f t="shared" si="304"/>
        <v>75</v>
      </c>
      <c r="AN475" s="214" t="str">
        <f>IF(INT(AM475)=AM475,EnglishNumber(AM475), _xlfn.CONCAT(EnglishNumber(INT(AM475)), " point ", EnglishNumber(ROUND(INT((AM475 - INT(AM475)) * 10),  0)), " ", EnglishNumber(ROUND((AM475 - INT(AM475))*100 - (INT((AM475-INT(AM475))*10)*10), 0))))</f>
        <v>seventy-five</v>
      </c>
      <c r="AO475" s="214" t="str">
        <f>IF(INT(AM475)=AM475,FctZahl_In_Worten(AM475), _xlfn.CONCAT(FctZahl_In_Worten(INT(AM475)), " komma ", FctZahl_In_Worten(ROUND(INT((AM475 - INT(AM475)) * 10),  0)), " ", FctZahl_In_Worten(ROUND((AM475 - INT(AM475))*100 - (INT((AM475-INT(AM475))*10)*10), 0))))</f>
        <v>fünfundsiebzig</v>
      </c>
      <c r="AP475" s="64" t="str">
        <f>EnglishNumber(Q475)</f>
        <v>one thousand</v>
      </c>
      <c r="AQ475" s="46" t="str">
        <f>FctZahl_In_Worten(Q475)</f>
        <v>eintausend</v>
      </c>
      <c r="AR475" s="47" t="str">
        <f>FctZahl_In_Worten(R475)</f>
        <v>null</v>
      </c>
      <c r="AS475" s="64" t="str">
        <f>EnglishNumber(V475)</f>
        <v>one hundred</v>
      </c>
      <c r="AT475" s="64" t="str">
        <f>EnglishNumber(W475)</f>
        <v>fifty</v>
      </c>
      <c r="AU475" s="64" t="str">
        <f>IF(AH474="DNI","","For")</f>
        <v>For</v>
      </c>
      <c r="AV475" s="49" t="str">
        <f t="shared" si="333"/>
        <v xml:space="preserve">
GRJ Steuerberatung GmbH, vertreten durch Peter A. Grüner, Nachtragsliquidator</v>
      </c>
      <c r="AW475" s="60" t="str">
        <f t="shared" si="306"/>
        <v>AT_844501262_CPA_EN</v>
      </c>
      <c r="AX475" s="60" t="str">
        <f t="shared" si="307"/>
        <v>AT_844501262_DoT_EN</v>
      </c>
      <c r="AY475" s="60" t="str">
        <f t="shared" si="308"/>
        <v>AT_844501262_Dis_EN</v>
      </c>
      <c r="AZ475" s="50" t="str">
        <f t="shared" si="309"/>
        <v>AT_844501262_CPA_DE</v>
      </c>
      <c r="BA475" s="50" t="str">
        <f t="shared" si="310"/>
        <v>AT_844501262_DoT_DE</v>
      </c>
      <c r="BB475" s="50" t="str">
        <f t="shared" si="311"/>
        <v>AT_844501262_CPA_ES</v>
      </c>
      <c r="BC475" s="128" t="str">
        <f t="shared" si="312"/>
        <v>AT_844501262_DoT_ES</v>
      </c>
      <c r="BD475" s="65" t="str">
        <f t="shared" si="313"/>
        <v>Unitrans Transport GmbH in Liqu</v>
      </c>
      <c r="BE475" s="64" t="str">
        <f>VLOOKUP(C475,aux!$A$1:$B$260,2,FALSE)</f>
        <v>Austria</v>
      </c>
      <c r="BF475" s="46" t="str">
        <f>VLOOKUP(C475,aux!$A$1:$C$260,3,FALSE)</f>
        <v>Österreich</v>
      </c>
      <c r="BG475" s="66" t="str">
        <f t="shared" si="314"/>
        <v>represented by  
GRJ Steuerberatung GmbH, vertreten durch Peter A. Grüner, Nachtragsliquidator</v>
      </c>
      <c r="BH475" s="66" t="str">
        <f t="shared" si="327"/>
        <v>representado por 
GRJ Steuerberatung GmbH, vertreten durch Peter A. Grüner, Nachtragsliquidator</v>
      </c>
      <c r="BI475" s="66">
        <f t="shared" ref="BI475:BI488" si="335">COUNTA(F475,G475)</f>
        <v>1</v>
      </c>
      <c r="BJ475" s="66" t="str">
        <f t="shared" ref="BJ475:BJ484" si="336">IF(H475="","","and its")</f>
        <v/>
      </c>
      <c r="BK475" s="66" t="str">
        <f t="shared" ref="BK475:BK484" si="337">IF(I475="","","and its")</f>
        <v>and its</v>
      </c>
      <c r="BL475" s="66" t="str">
        <f t="shared" ref="BL475:BL506" si="338">IF(H475="","","und")</f>
        <v/>
      </c>
      <c r="BM475" s="66" t="str">
        <f t="shared" ref="BM475:BM506" si="339">IF(I475="","","und")</f>
        <v>und</v>
      </c>
      <c r="BN475" s="66" t="str">
        <f t="shared" si="334"/>
        <v/>
      </c>
      <c r="BO475" s="66" t="str">
        <f t="shared" si="322"/>
        <v>y su</v>
      </c>
      <c r="BP475" s="216" t="str">
        <f>VLOOKUP(X475,aux!$G$1:$I$22,3,FALSE)</f>
        <v>cero coma siete cinco</v>
      </c>
      <c r="BQ475" s="66" t="str">
        <f t="shared" si="328"/>
        <v>Por</v>
      </c>
      <c r="BR475" s="66" t="str">
        <f>VLOOKUP(C475,aux!$D$1:$E$307,2,FALSE)</f>
        <v>Austria</v>
      </c>
      <c r="BS475" s="66" t="str">
        <f t="shared" si="329"/>
        <v>Un Mil</v>
      </c>
      <c r="BT475" s="66" t="str">
        <f t="shared" si="330"/>
        <v>Ciento</v>
      </c>
      <c r="BU475" s="66" t="str">
        <f t="shared" si="331"/>
        <v>Cincuenta</v>
      </c>
      <c r="BV475" s="315" t="s">
        <v>2233</v>
      </c>
      <c r="BW475" s="61" t="s">
        <v>2233</v>
      </c>
      <c r="BX475" s="315">
        <v>43067</v>
      </c>
      <c r="BY475" s="148">
        <v>1633028773</v>
      </c>
      <c r="BZ475" s="315"/>
      <c r="CA475" s="1112" t="s">
        <v>2233</v>
      </c>
      <c r="CB475" s="805">
        <v>43059</v>
      </c>
      <c r="CC475" s="623">
        <v>43073</v>
      </c>
      <c r="CD475" s="434">
        <v>0.56111111111111112</v>
      </c>
      <c r="CE475" s="805">
        <v>43073</v>
      </c>
      <c r="CF475" s="434">
        <v>0.5625</v>
      </c>
      <c r="CG475" s="342">
        <v>43080</v>
      </c>
      <c r="CH475" s="497"/>
      <c r="CI475" s="155"/>
      <c r="CJ475" s="54"/>
      <c r="CK475" s="54"/>
      <c r="CL475" s="102" t="str">
        <f t="shared" si="315"/>
        <v>Unitrans Transport GmbH in Liqu_ AT_844501262_DOT_EN_2sig</v>
      </c>
      <c r="CM475" s="102" t="str">
        <f t="shared" si="316"/>
        <v>Unitrans Transport GmbH in Liqu_AT_844501262_CPA_EN_2sig</v>
      </c>
      <c r="CN475" s="102" t="str">
        <f t="shared" si="317"/>
        <v>Unitrans Transport GmbH in Liqu_ AT_844501262_DOT_EN_2sig_stamped</v>
      </c>
      <c r="CO475" s="102" t="str">
        <f t="shared" si="318"/>
        <v>Unitrans Transport GmbH in Liqu_AT_844501262_DOT_EN_o</v>
      </c>
      <c r="CP475" s="102" t="str">
        <f t="shared" si="319"/>
        <v>Unitrans Transport GmbH in Liqu_AT_844501262_DOT_EN_o_stamped</v>
      </c>
      <c r="CQ475" s="102" t="str">
        <f t="shared" si="320"/>
        <v>Unitrans Transport GmbH in Liqu_AT_844501262_powers</v>
      </c>
      <c r="CR475" s="54"/>
      <c r="CS475" s="54"/>
      <c r="CT475" s="204"/>
      <c r="CU475" s="148">
        <f t="shared" si="303"/>
        <v>0</v>
      </c>
      <c r="CV475" s="205"/>
      <c r="CW475" s="54"/>
      <c r="CX475" s="152" t="s">
        <v>2233</v>
      </c>
      <c r="CY475" s="158" t="s">
        <v>2233</v>
      </c>
      <c r="CZ475" s="158" t="s">
        <v>2233</v>
      </c>
      <c r="DA475" s="318" t="s">
        <v>2233</v>
      </c>
      <c r="DB475" s="318" t="s">
        <v>2233</v>
      </c>
      <c r="DC475" s="158" t="s">
        <v>2233</v>
      </c>
      <c r="DD475" s="158" t="s">
        <v>2233</v>
      </c>
      <c r="DE475" s="318" t="s">
        <v>2233</v>
      </c>
      <c r="DF475" s="318" t="s">
        <v>2233</v>
      </c>
      <c r="DG475" s="96" t="s">
        <v>2233</v>
      </c>
      <c r="DH475" s="96" t="s">
        <v>2233</v>
      </c>
      <c r="DI475" s="96" t="s">
        <v>2233</v>
      </c>
      <c r="DJ475" s="318" t="s">
        <v>2233</v>
      </c>
      <c r="DK475" s="318"/>
      <c r="DL475" s="96" t="s">
        <v>2233</v>
      </c>
      <c r="DM475" s="318" t="s">
        <v>2233</v>
      </c>
      <c r="DN475" s="158" t="s">
        <v>2233</v>
      </c>
      <c r="DO475" s="318" t="s">
        <v>2233</v>
      </c>
      <c r="DP475" s="465" t="s">
        <v>2233</v>
      </c>
      <c r="DQ475" s="940" t="s">
        <v>49</v>
      </c>
      <c r="DR475" s="342" t="s">
        <v>49</v>
      </c>
      <c r="DS475" s="521"/>
      <c r="DT475" s="88" t="s">
        <v>49</v>
      </c>
      <c r="DU475" s="189" t="s">
        <v>2940</v>
      </c>
      <c r="DV475" s="168"/>
      <c r="DW475" s="168"/>
      <c r="DX475" s="168"/>
      <c r="DY475" s="168"/>
      <c r="DZ475" s="168"/>
      <c r="EA475" s="359" t="str">
        <f t="shared" si="302"/>
        <v>434</v>
      </c>
      <c r="EB475" s="359">
        <v>434</v>
      </c>
      <c r="EC475" s="88"/>
      <c r="ED475" s="88"/>
      <c r="EE475" s="88" t="e">
        <f>IF(CX474=#REF!,"gleich","ungleich")</f>
        <v>#REF!</v>
      </c>
      <c r="EF475" s="445"/>
      <c r="EG475" s="445"/>
      <c r="EH475" s="445"/>
      <c r="EI475" s="445"/>
      <c r="EJ475" s="445"/>
      <c r="EK475" s="445"/>
      <c r="EL475" s="445"/>
      <c r="EM475" s="498"/>
      <c r="EN475" s="445"/>
      <c r="EO475" s="445"/>
      <c r="EP475" s="445"/>
      <c r="EQ475" s="382" t="s">
        <v>6086</v>
      </c>
      <c r="ER475" s="382" t="s">
        <v>6137</v>
      </c>
      <c r="ES475" s="382"/>
      <c r="ET475" s="108"/>
      <c r="EU475" s="182" t="str">
        <f t="shared" si="321"/>
        <v>Unitrans Transport GmbH in Liqu., AT_844501262_sinv.pdf</v>
      </c>
    </row>
    <row r="476" spans="1:172" s="169" customFormat="1" ht="78" thickTop="1" thickBot="1">
      <c r="A476" s="1002" t="s">
        <v>4421</v>
      </c>
      <c r="B476" s="415" t="s">
        <v>4607</v>
      </c>
      <c r="C476" s="646" t="s">
        <v>898</v>
      </c>
      <c r="D476" s="415" t="s">
        <v>4422</v>
      </c>
      <c r="E476" s="371" t="s">
        <v>3898</v>
      </c>
      <c r="F476" s="193" t="s">
        <v>899</v>
      </c>
      <c r="G476" s="193"/>
      <c r="H476" s="193"/>
      <c r="I476" s="193" t="s">
        <v>4418</v>
      </c>
      <c r="J476" s="193" t="s">
        <v>4471</v>
      </c>
      <c r="K476" s="203" t="s">
        <v>4485</v>
      </c>
      <c r="L476" s="586" t="s">
        <v>3900</v>
      </c>
      <c r="M476" s="382"/>
      <c r="N476" s="849"/>
      <c r="O476" s="182"/>
      <c r="P476" s="519">
        <v>0</v>
      </c>
      <c r="Q476" s="535">
        <v>0</v>
      </c>
      <c r="R476" s="535">
        <v>0</v>
      </c>
      <c r="S476" s="341"/>
      <c r="T476" s="224"/>
      <c r="U476" s="224"/>
      <c r="V476" s="341">
        <v>0</v>
      </c>
      <c r="W476" s="341">
        <v>0</v>
      </c>
      <c r="X476" s="920">
        <v>0.72</v>
      </c>
      <c r="Y476" s="341">
        <v>0</v>
      </c>
      <c r="Z476" s="224"/>
      <c r="AA476" s="224"/>
      <c r="AB476" s="190" t="s">
        <v>4488</v>
      </c>
      <c r="AC476" s="13" t="s">
        <v>898</v>
      </c>
      <c r="AD476" s="811" t="s">
        <v>5691</v>
      </c>
      <c r="AE476" s="723">
        <v>43089</v>
      </c>
      <c r="AF476" s="182"/>
      <c r="AG476" s="419"/>
      <c r="AH476" s="927" t="s">
        <v>896</v>
      </c>
      <c r="AI476" s="63" t="s">
        <v>5763</v>
      </c>
      <c r="AJ476" s="45" t="str">
        <f t="shared" si="326"/>
        <v>NO</v>
      </c>
      <c r="AK476" s="46" t="str">
        <f>VLOOKUP(X476,aux!$G$1:$I$22,2,FALSE)</f>
        <v>zero point seven two</v>
      </c>
      <c r="AL476" s="47" t="str">
        <f>VLOOKUP(X476,aux!$G$1:$J$22,4,FALSE)</f>
        <v>null komma sieben zwei</v>
      </c>
      <c r="AM476" s="48">
        <f t="shared" si="304"/>
        <v>72</v>
      </c>
      <c r="AN476" s="214" t="str">
        <f>IF(INT(AM476)=AM476,EnglishNumber(AM476), _xlfn.CONCAT(EnglishNumber(INT(AM476)), " point ", EnglishNumber(ROUND(INT((AM476 - INT(AM476)) * 10),  0)), " ", EnglishNumber(ROUND((AM476 - INT(AM476))*100 - (INT((AM476-INT(AM476))*10)*10), 0))))</f>
        <v>seventy-two</v>
      </c>
      <c r="AO476" s="214" t="str">
        <f>IF(INT(AM476)=AM476,FctZahl_In_Worten(AM476), _xlfn.CONCAT(FctZahl_In_Worten(INT(AM476)), " komma ", FctZahl_In_Worten(ROUND(INT((AM476 - INT(AM476)) * 10),  0)), " ", FctZahl_In_Worten(ROUND((AM476 - INT(AM476))*100 - (INT((AM476-INT(AM476))*10)*10), 0))))</f>
        <v>zweiundsiebzig</v>
      </c>
      <c r="AP476" s="64" t="str">
        <f>EnglishNumber(Q476)</f>
        <v>zero</v>
      </c>
      <c r="AQ476" s="46" t="str">
        <f>FctZahl_In_Worten(Q476)</f>
        <v>null</v>
      </c>
      <c r="AR476" s="47" t="str">
        <f>FctZahl_In_Worten(R476)</f>
        <v>null</v>
      </c>
      <c r="AS476" s="64" t="str">
        <f>EnglishNumber(V476)</f>
        <v>zero</v>
      </c>
      <c r="AT476" s="64" t="str">
        <f>EnglishNumber(W476)</f>
        <v>zero</v>
      </c>
      <c r="AU476" s="64" t="str">
        <f t="shared" ref="AU476:AU507" si="340">IF(AH476="DNI","","For")</f>
        <v>For</v>
      </c>
      <c r="AV476" s="49" t="str">
        <f t="shared" si="333"/>
        <v>Bernd Stange, Geschäftsführer</v>
      </c>
      <c r="AW476" s="60" t="str">
        <f t="shared" si="306"/>
        <v>DE_221074542_CPA_EN</v>
      </c>
      <c r="AX476" s="60" t="str">
        <f t="shared" si="307"/>
        <v>DE_221074542_DoT_EN</v>
      </c>
      <c r="AY476" s="60" t="str">
        <f t="shared" si="308"/>
        <v>DE_221074542_Dis_EN</v>
      </c>
      <c r="AZ476" s="50" t="str">
        <f t="shared" si="309"/>
        <v>DE_221074542_CPA_DE</v>
      </c>
      <c r="BA476" s="50" t="str">
        <f t="shared" si="310"/>
        <v>DE_221074542_DoT_DE</v>
      </c>
      <c r="BB476" s="50" t="str">
        <f t="shared" si="311"/>
        <v>DE_221074542_CPA_ES</v>
      </c>
      <c r="BC476" s="128" t="str">
        <f t="shared" si="312"/>
        <v>DE_221074542_DoT_ES</v>
      </c>
      <c r="BD476" s="65" t="str">
        <f t="shared" si="313"/>
        <v>VION FKM Furth im Wald GmbH</v>
      </c>
      <c r="BE476" s="64" t="str">
        <f>VLOOKUP(C476,aux!$A$1:$B$260,2,FALSE)</f>
        <v>Germany</v>
      </c>
      <c r="BF476" s="46" t="str">
        <f>VLOOKUP(C476,aux!$A$1:$C$260,3,FALSE)</f>
        <v>Deutschland</v>
      </c>
      <c r="BG476" s="66" t="str">
        <f t="shared" si="314"/>
        <v>represented by  Bernd Stange, Geschäftsführer</v>
      </c>
      <c r="BH476" s="66" t="str">
        <f t="shared" si="327"/>
        <v>representado por Bernd Stange, Geschäftsführer</v>
      </c>
      <c r="BI476" s="119">
        <f t="shared" si="335"/>
        <v>1</v>
      </c>
      <c r="BJ476" s="119" t="str">
        <f t="shared" si="336"/>
        <v/>
      </c>
      <c r="BK476" s="119" t="str">
        <f t="shared" si="337"/>
        <v>and its</v>
      </c>
      <c r="BL476" s="66" t="str">
        <f t="shared" si="338"/>
        <v/>
      </c>
      <c r="BM476" s="66" t="str">
        <f t="shared" si="339"/>
        <v>und</v>
      </c>
      <c r="BN476" s="66" t="str">
        <f t="shared" si="334"/>
        <v/>
      </c>
      <c r="BO476" s="66" t="str">
        <f t="shared" si="322"/>
        <v>y su</v>
      </c>
      <c r="BP476" s="216" t="str">
        <f>VLOOKUP(X476,aux!$G$1:$I$22,3,FALSE)</f>
        <v>cero coma siete dos</v>
      </c>
      <c r="BQ476" s="66" t="str">
        <f t="shared" si="328"/>
        <v>Por</v>
      </c>
      <c r="BR476" s="66" t="str">
        <f>VLOOKUP(C476,aux!$D$1:$E$307,2,FALSE)</f>
        <v>Alemania</v>
      </c>
      <c r="BS476" s="66" t="str">
        <f t="shared" si="329"/>
        <v>Cero</v>
      </c>
      <c r="BT476" s="66" t="str">
        <f t="shared" si="330"/>
        <v>Cero</v>
      </c>
      <c r="BU476" s="66" t="str">
        <f t="shared" si="331"/>
        <v>Cero</v>
      </c>
      <c r="BV476" s="315"/>
      <c r="BW476" s="61"/>
      <c r="BX476" s="315"/>
      <c r="BY476" s="148"/>
      <c r="BZ476" s="315"/>
      <c r="CA476" s="1112"/>
      <c r="CB476" s="805">
        <v>43066</v>
      </c>
      <c r="CC476" s="623">
        <v>43070</v>
      </c>
      <c r="CD476" s="434"/>
      <c r="CE476" s="805">
        <v>43070</v>
      </c>
      <c r="CF476" s="434"/>
      <c r="CG476" s="805">
        <v>43084</v>
      </c>
      <c r="CH476" s="497"/>
      <c r="CI476" s="155"/>
      <c r="CJ476" s="168"/>
      <c r="CK476" s="168"/>
      <c r="CL476" s="102" t="str">
        <f t="shared" si="315"/>
        <v>VION FKM Furth im Wald GmbH_ DE_221074542_DOT_DE_2sig</v>
      </c>
      <c r="CM476" s="102" t="str">
        <f t="shared" si="316"/>
        <v>VION FKM Furth im Wald GmbH_DE_221074542_CPA_DE_2sig</v>
      </c>
      <c r="CN476" s="102" t="str">
        <f t="shared" si="317"/>
        <v>VION FKM Furth im Wald GmbH_ DE_221074542_DOT_DE_2sig_stamped</v>
      </c>
      <c r="CO476" s="102" t="str">
        <f t="shared" si="318"/>
        <v>VION FKM Furth im Wald GmbH_DE_221074542_DOT_DE_o</v>
      </c>
      <c r="CP476" s="102" t="str">
        <f t="shared" si="319"/>
        <v>VION FKM Furth im Wald GmbH_DE_221074542_DOT_DE_o_stamped</v>
      </c>
      <c r="CQ476" s="102" t="str">
        <f t="shared" si="320"/>
        <v>VION FKM Furth im Wald GmbH_DE_221074542_powers</v>
      </c>
      <c r="CR476" s="168"/>
      <c r="CS476" s="168"/>
      <c r="CT476" s="253"/>
      <c r="CU476" s="148">
        <f t="shared" si="303"/>
        <v>0</v>
      </c>
      <c r="CV476" s="254"/>
      <c r="CW476" s="168"/>
      <c r="CX476" s="252"/>
      <c r="CY476" s="251"/>
      <c r="CZ476" s="251"/>
      <c r="DA476" s="324"/>
      <c r="DB476" s="324"/>
      <c r="DC476" s="251"/>
      <c r="DD476" s="251"/>
      <c r="DE476" s="324"/>
      <c r="DF476" s="324"/>
      <c r="DG476" s="168"/>
      <c r="DH476" s="168"/>
      <c r="DI476" s="168"/>
      <c r="DJ476" s="324"/>
      <c r="DK476" s="324"/>
      <c r="DL476" s="168"/>
      <c r="DM476" s="324"/>
      <c r="DN476" s="251"/>
      <c r="DO476" s="324"/>
      <c r="DP476" s="338"/>
      <c r="DQ476" s="902" t="s">
        <v>58</v>
      </c>
      <c r="DR476" s="503"/>
      <c r="DS476" s="88"/>
      <c r="DT476" s="88"/>
      <c r="DU476" s="168"/>
      <c r="DV476" s="168"/>
      <c r="DW476" s="168"/>
      <c r="DX476" s="168"/>
      <c r="DY476" s="168"/>
      <c r="DZ476" s="168"/>
      <c r="EA476" s="359" t="str">
        <f t="shared" si="302"/>
        <v>435</v>
      </c>
      <c r="EB476" s="359">
        <v>435</v>
      </c>
      <c r="EC476" s="88"/>
      <c r="ED476" s="88"/>
      <c r="EE476" s="88"/>
      <c r="EF476" s="445" t="s">
        <v>3849</v>
      </c>
      <c r="EG476" s="445" t="s">
        <v>4421</v>
      </c>
      <c r="EH476" s="445" t="s">
        <v>4959</v>
      </c>
      <c r="EI476" s="445" t="s">
        <v>4971</v>
      </c>
      <c r="EJ476" s="445">
        <v>10</v>
      </c>
      <c r="EK476" s="445">
        <v>0</v>
      </c>
      <c r="EL476" s="445" t="s">
        <v>4972</v>
      </c>
      <c r="EM476" s="498">
        <v>86807</v>
      </c>
      <c r="EN476" s="498">
        <v>0</v>
      </c>
      <c r="EO476" s="498">
        <v>0</v>
      </c>
      <c r="EP476" s="498" t="s">
        <v>4485</v>
      </c>
      <c r="EQ476" s="386" t="s">
        <v>6086</v>
      </c>
      <c r="ER476" s="182" t="s">
        <v>6137</v>
      </c>
      <c r="ES476" s="386"/>
      <c r="ET476" s="123"/>
      <c r="EU476" s="182" t="str">
        <f t="shared" si="321"/>
        <v>VION FKM Furth im Wald GmbH, DE_221074542_sinv.pdf</v>
      </c>
      <c r="EV476" s="44"/>
      <c r="EW476" s="44"/>
      <c r="EX476" s="44"/>
      <c r="EY476" s="44"/>
      <c r="EZ476" s="44"/>
      <c r="FA476" s="44"/>
      <c r="FB476" s="44"/>
      <c r="FC476" s="44"/>
      <c r="FD476" s="44"/>
      <c r="FE476" s="44"/>
      <c r="FF476" s="44"/>
      <c r="FG476" s="44"/>
      <c r="FH476" s="44"/>
      <c r="FI476" s="44"/>
      <c r="FJ476" s="44"/>
      <c r="FK476" s="44"/>
      <c r="FL476" s="44"/>
      <c r="FM476" s="44"/>
      <c r="FN476" s="44"/>
      <c r="FO476" s="44"/>
      <c r="FP476" s="44"/>
    </row>
    <row r="477" spans="1:172" ht="65.25" thickTop="1" thickBot="1">
      <c r="A477" s="1002" t="s">
        <v>4486</v>
      </c>
      <c r="B477" s="630" t="s">
        <v>4535</v>
      </c>
      <c r="C477" s="646" t="s">
        <v>898</v>
      </c>
      <c r="D477" s="415" t="s">
        <v>4419</v>
      </c>
      <c r="E477" s="371" t="s">
        <v>3898</v>
      </c>
      <c r="F477" s="193" t="s">
        <v>899</v>
      </c>
      <c r="G477" s="193" t="s">
        <v>4420</v>
      </c>
      <c r="H477" s="193" t="s">
        <v>913</v>
      </c>
      <c r="I477" s="193" t="s">
        <v>4418</v>
      </c>
      <c r="J477" s="193" t="s">
        <v>4487</v>
      </c>
      <c r="K477" s="203" t="s">
        <v>4485</v>
      </c>
      <c r="L477" s="586" t="s">
        <v>3900</v>
      </c>
      <c r="N477" s="849"/>
      <c r="O477" s="182"/>
      <c r="P477" s="519">
        <v>0</v>
      </c>
      <c r="Q477" s="535">
        <v>0</v>
      </c>
      <c r="R477" s="535">
        <v>0</v>
      </c>
      <c r="S477" s="341"/>
      <c r="T477" s="224"/>
      <c r="U477" s="224"/>
      <c r="V477" s="341">
        <v>0</v>
      </c>
      <c r="W477" s="341">
        <v>0</v>
      </c>
      <c r="X477" s="920">
        <v>0.72</v>
      </c>
      <c r="Y477" s="341">
        <v>0</v>
      </c>
      <c r="Z477" s="224"/>
      <c r="AA477" s="224"/>
      <c r="AB477" s="190" t="s">
        <v>4488</v>
      </c>
      <c r="AC477" s="13" t="s">
        <v>898</v>
      </c>
      <c r="AD477" s="811" t="s">
        <v>5691</v>
      </c>
      <c r="AE477" s="723">
        <v>43089</v>
      </c>
      <c r="AF477" s="182" t="s">
        <v>5517</v>
      </c>
      <c r="AG477" s="419" t="s">
        <v>6061</v>
      </c>
      <c r="AH477" s="927" t="s">
        <v>896</v>
      </c>
      <c r="AI477" s="63" t="s">
        <v>5763</v>
      </c>
      <c r="AJ477" s="45" t="str">
        <f t="shared" si="326"/>
        <v>NO</v>
      </c>
      <c r="AK477" s="46" t="str">
        <f>VLOOKUP(X477,aux!$G$1:$I$22,2,FALSE)</f>
        <v>zero point seven two</v>
      </c>
      <c r="AL477" s="47" t="str">
        <f>VLOOKUP(X477,aux!$G$1:$J$22,4,FALSE)</f>
        <v>null komma sieben zwei</v>
      </c>
      <c r="AM477" s="48">
        <f t="shared" si="304"/>
        <v>72</v>
      </c>
      <c r="AN477" s="214" t="str">
        <f>IF(INT(AM477)=AM477,EnglishNumber(AM477), _xlfn.CONCAT(EnglishNumber(INT(AM477)), " point ", EnglishNumber(ROUND(INT((AM477 - INT(AM477)) * 10),  0)), " ", EnglishNumber(ROUND((AM477 - INT(AM477))*100 - (INT((AM477-INT(AM477))*10)*10), 0))))</f>
        <v>seventy-two</v>
      </c>
      <c r="AO477" s="214" t="str">
        <f>IF(INT(AM477)=AM477,FctZahl_In_Worten(AM477), _xlfn.CONCAT(FctZahl_In_Worten(INT(AM477)), " komma ", FctZahl_In_Worten(ROUND(INT((AM477 - INT(AM477)) * 10),  0)), " ", FctZahl_In_Worten(ROUND((AM477 - INT(AM477))*100 - (INT((AM477-INT(AM477))*10)*10), 0))))</f>
        <v>zweiundsiebzig</v>
      </c>
      <c r="AP477" s="64" t="str">
        <f>EnglishNumber(Q477)</f>
        <v>zero</v>
      </c>
      <c r="AQ477" s="46" t="str">
        <f>FctZahl_In_Worten(Q477)</f>
        <v>null</v>
      </c>
      <c r="AR477" s="47" t="str">
        <f>FctZahl_In_Worten(R477)</f>
        <v>null</v>
      </c>
      <c r="AS477" s="64" t="str">
        <f>EnglishNumber(V477)</f>
        <v>zero</v>
      </c>
      <c r="AT477" s="64" t="str">
        <f>EnglishNumber(W477)</f>
        <v>zero</v>
      </c>
      <c r="AU477" s="64" t="str">
        <f t="shared" si="340"/>
        <v>For</v>
      </c>
      <c r="AV477" s="49" t="str">
        <f t="shared" si="333"/>
        <v>Bernd Stange, Geschäftsführer and Karl-Heinz Lonnemann, Prokurist</v>
      </c>
      <c r="AW477" s="60" t="str">
        <f t="shared" si="306"/>
        <v>DE_118610392_CPA_EN</v>
      </c>
      <c r="AX477" s="60" t="str">
        <f t="shared" si="307"/>
        <v>DE_118610392_DoT_EN</v>
      </c>
      <c r="AY477" s="60" t="str">
        <f t="shared" si="308"/>
        <v>DE_118610392_Dis_EN</v>
      </c>
      <c r="AZ477" s="50" t="str">
        <f t="shared" si="309"/>
        <v>DE_118610392_CPA_DE</v>
      </c>
      <c r="BA477" s="50" t="str">
        <f t="shared" si="310"/>
        <v>DE_118610392_DoT_DE</v>
      </c>
      <c r="BB477" s="50" t="str">
        <f t="shared" si="311"/>
        <v>DE_118610392_CPA_ES</v>
      </c>
      <c r="BC477" s="128" t="str">
        <f t="shared" si="312"/>
        <v>DE_118610392_DoT_ES</v>
      </c>
      <c r="BD477" s="65" t="str">
        <f t="shared" si="313"/>
        <v xml:space="preserve">VION Food North GmbH </v>
      </c>
      <c r="BE477" s="64" t="str">
        <f>VLOOKUP(C477,aux!$A$1:$B$260,2,FALSE)</f>
        <v>Germany</v>
      </c>
      <c r="BF477" s="46" t="str">
        <f>VLOOKUP(C477,aux!$A$1:$C$260,3,FALSE)</f>
        <v>Deutschland</v>
      </c>
      <c r="BG477" s="66" t="str">
        <f t="shared" si="314"/>
        <v>represented by  Bernd Stange, Geschäftsführer and Karl-Heinz Lonnemann, Prokurist</v>
      </c>
      <c r="BH477" s="66" t="str">
        <f t="shared" si="327"/>
        <v>representado por Bernd Stange, Geschäftsführer and Karl-Heinz Lonnemann, Prokurist</v>
      </c>
      <c r="BI477" s="119">
        <f t="shared" si="335"/>
        <v>2</v>
      </c>
      <c r="BJ477" s="119" t="str">
        <f t="shared" si="336"/>
        <v>and its</v>
      </c>
      <c r="BK477" s="119" t="str">
        <f t="shared" si="337"/>
        <v>and its</v>
      </c>
      <c r="BL477" s="66" t="str">
        <f t="shared" si="338"/>
        <v>und</v>
      </c>
      <c r="BM477" s="66" t="str">
        <f t="shared" si="339"/>
        <v>und</v>
      </c>
      <c r="BN477" s="66" t="str">
        <f t="shared" si="334"/>
        <v>y su</v>
      </c>
      <c r="BO477" s="66" t="str">
        <f t="shared" si="322"/>
        <v>y su</v>
      </c>
      <c r="BP477" s="216" t="str">
        <f>VLOOKUP(X477,aux!$G$1:$I$22,3,FALSE)</f>
        <v>cero coma siete dos</v>
      </c>
      <c r="BQ477" s="66" t="str">
        <f t="shared" si="328"/>
        <v>Por</v>
      </c>
      <c r="BR477" s="66" t="str">
        <f>VLOOKUP(C477,aux!$D$1:$E$307,2,FALSE)</f>
        <v>Alemania</v>
      </c>
      <c r="BS477" s="66" t="str">
        <f t="shared" si="329"/>
        <v>Cero</v>
      </c>
      <c r="BT477" s="66" t="str">
        <f t="shared" si="330"/>
        <v>Cero</v>
      </c>
      <c r="BU477" s="66" t="str">
        <f t="shared" si="331"/>
        <v>Cero</v>
      </c>
      <c r="BV477" s="315"/>
      <c r="BW477" s="61"/>
      <c r="BX477" s="315"/>
      <c r="BY477" s="148"/>
      <c r="BZ477" s="315"/>
      <c r="CA477" s="1112"/>
      <c r="CB477" s="353">
        <v>43066</v>
      </c>
      <c r="CC477" s="623">
        <v>43070</v>
      </c>
      <c r="CD477" s="434"/>
      <c r="CE477" s="353">
        <v>43070</v>
      </c>
      <c r="CF477" s="434"/>
      <c r="CG477" s="353">
        <v>43084</v>
      </c>
      <c r="CH477" s="497"/>
      <c r="CI477" s="155"/>
      <c r="CJ477" s="168"/>
      <c r="CK477" s="168"/>
      <c r="CL477" s="102" t="str">
        <f t="shared" si="315"/>
        <v>VION Food North GmbH _ DE_118610392_DOT_DE_2sig</v>
      </c>
      <c r="CM477" s="102" t="str">
        <f t="shared" si="316"/>
        <v>VION Food North GmbH _DE_118610392_CPA_DE_2sig</v>
      </c>
      <c r="CN477" s="102" t="str">
        <f t="shared" si="317"/>
        <v>VION Food North GmbH _ DE_118610392_DOT_DE_2sig_stamped</v>
      </c>
      <c r="CO477" s="102" t="str">
        <f t="shared" si="318"/>
        <v>VION Food North GmbH _DE_118610392_DOT_DE_o</v>
      </c>
      <c r="CP477" s="102" t="str">
        <f t="shared" si="319"/>
        <v>VION Food North GmbH _DE_118610392_DOT_DE_o_stamped</v>
      </c>
      <c r="CQ477" s="102" t="str">
        <f t="shared" si="320"/>
        <v>VION Food North GmbH_DE_118610392_powers</v>
      </c>
      <c r="CR477" s="168"/>
      <c r="CS477" s="168"/>
      <c r="CT477" s="253"/>
      <c r="CU477" s="148">
        <f t="shared" si="303"/>
        <v>0</v>
      </c>
      <c r="CV477" s="254"/>
      <c r="CW477" s="168"/>
      <c r="CX477" s="252"/>
      <c r="CY477" s="251"/>
      <c r="CZ477" s="251"/>
      <c r="DA477" s="324"/>
      <c r="DB477" s="324"/>
      <c r="DC477" s="251"/>
      <c r="DD477" s="251"/>
      <c r="DE477" s="324"/>
      <c r="DF477" s="324"/>
      <c r="DG477" s="168"/>
      <c r="DH477" s="168"/>
      <c r="DI477" s="168"/>
      <c r="DJ477" s="324"/>
      <c r="DK477" s="324"/>
      <c r="DL477" s="168"/>
      <c r="DM477" s="324"/>
      <c r="DN477" s="251"/>
      <c r="DO477" s="324"/>
      <c r="DP477" s="338"/>
      <c r="DQ477" s="902" t="s">
        <v>58</v>
      </c>
      <c r="DR477" s="503"/>
      <c r="DS477" s="88"/>
      <c r="DT477" s="88"/>
      <c r="DU477" s="168"/>
      <c r="DV477" s="168"/>
      <c r="DW477" s="168"/>
      <c r="DX477" s="193" t="s">
        <v>913</v>
      </c>
      <c r="DY477" s="393" t="s">
        <v>4420</v>
      </c>
      <c r="DZ477" s="393"/>
      <c r="EA477" s="359" t="str">
        <f t="shared" si="302"/>
        <v>436</v>
      </c>
      <c r="EB477" s="359">
        <v>436</v>
      </c>
      <c r="EC477" s="88"/>
      <c r="ED477" s="88"/>
      <c r="EE477" s="88"/>
      <c r="EF477" s="445" t="s">
        <v>3849</v>
      </c>
      <c r="EG477" s="186" t="e">
        <v>#N/A</v>
      </c>
      <c r="EH477" s="186" t="e">
        <v>#N/A</v>
      </c>
      <c r="EI477" s="186" t="e">
        <v>#N/A</v>
      </c>
      <c r="EJ477" s="186" t="e">
        <v>#N/A</v>
      </c>
      <c r="EK477" s="186" t="e">
        <v>#N/A</v>
      </c>
      <c r="EL477" s="186" t="e">
        <v>#N/A</v>
      </c>
      <c r="EM477" s="173" t="e">
        <v>#N/A</v>
      </c>
      <c r="EN477" s="173" t="e">
        <v>#N/A</v>
      </c>
      <c r="EO477" s="173" t="e">
        <v>#N/A</v>
      </c>
      <c r="EP477" s="950" t="e">
        <v>#N/A</v>
      </c>
      <c r="EQ477" s="386" t="s">
        <v>6086</v>
      </c>
      <c r="ER477" s="182" t="s">
        <v>6137</v>
      </c>
      <c r="ES477" s="386"/>
      <c r="ET477" s="123"/>
      <c r="EU477" s="182" t="str">
        <f t="shared" si="321"/>
        <v>VION Food North GmbH, DE_118610392_sinv.pdf</v>
      </c>
    </row>
    <row r="478" spans="1:172" ht="65.25" thickTop="1" thickBot="1">
      <c r="A478" s="1002" t="s">
        <v>4423</v>
      </c>
      <c r="B478" s="415" t="s">
        <v>4608</v>
      </c>
      <c r="C478" s="646" t="s">
        <v>898</v>
      </c>
      <c r="D478" s="415" t="s">
        <v>4424</v>
      </c>
      <c r="E478" s="371" t="s">
        <v>3898</v>
      </c>
      <c r="F478" s="193" t="s">
        <v>899</v>
      </c>
      <c r="G478" s="193" t="s">
        <v>4425</v>
      </c>
      <c r="H478" s="193" t="s">
        <v>899</v>
      </c>
      <c r="I478" s="193" t="s">
        <v>4418</v>
      </c>
      <c r="J478" s="193" t="s">
        <v>4472</v>
      </c>
      <c r="K478" s="203" t="s">
        <v>4485</v>
      </c>
      <c r="L478" s="586" t="s">
        <v>3900</v>
      </c>
      <c r="N478" s="849"/>
      <c r="O478" s="182"/>
      <c r="P478" s="519">
        <v>0</v>
      </c>
      <c r="Q478" s="535">
        <v>0</v>
      </c>
      <c r="R478" s="535">
        <v>0</v>
      </c>
      <c r="S478" s="341"/>
      <c r="T478" s="224"/>
      <c r="U478" s="224"/>
      <c r="V478" s="341">
        <v>0</v>
      </c>
      <c r="W478" s="341">
        <v>0</v>
      </c>
      <c r="X478" s="920">
        <v>0.72</v>
      </c>
      <c r="Y478" s="341">
        <v>0</v>
      </c>
      <c r="Z478" s="224"/>
      <c r="AA478" s="224"/>
      <c r="AB478" s="190" t="s">
        <v>4488</v>
      </c>
      <c r="AC478" s="13" t="s">
        <v>898</v>
      </c>
      <c r="AD478" s="811" t="s">
        <v>5691</v>
      </c>
      <c r="AE478" s="723">
        <v>43089</v>
      </c>
      <c r="AG478" s="419"/>
      <c r="AH478" s="927" t="s">
        <v>896</v>
      </c>
      <c r="AI478" s="63" t="s">
        <v>5763</v>
      </c>
      <c r="AJ478" s="45" t="str">
        <f t="shared" si="326"/>
        <v>NO</v>
      </c>
      <c r="AK478" s="46" t="str">
        <f>VLOOKUP(X478,aux!$G$1:$I$22,2,FALSE)</f>
        <v>zero point seven two</v>
      </c>
      <c r="AL478" s="47" t="str">
        <f>VLOOKUP(X478,aux!$G$1:$J$22,4,FALSE)</f>
        <v>null komma sieben zwei</v>
      </c>
      <c r="AM478" s="48">
        <f t="shared" si="304"/>
        <v>72</v>
      </c>
      <c r="AN478" s="214" t="str">
        <f>IF(INT(AM478)=AM478,EnglishNumber(AM478), _xlfn.CONCAT(EnglishNumber(INT(AM478)), " point ", EnglishNumber(ROUND(INT((AM478 - INT(AM478)) * 10),  0)), " ", EnglishNumber(ROUND((AM478 - INT(AM478))*100 - (INT((AM478-INT(AM478))*10)*10), 0))))</f>
        <v>seventy-two</v>
      </c>
      <c r="AO478" s="214" t="str">
        <f>IF(INT(AM478)=AM478,FctZahl_In_Worten(AM478), _xlfn.CONCAT(FctZahl_In_Worten(INT(AM478)), " komma ", FctZahl_In_Worten(ROUND(INT((AM478 - INT(AM478)) * 10),  0)), " ", FctZahl_In_Worten(ROUND((AM478 - INT(AM478))*100 - (INT((AM478-INT(AM478))*10)*10), 0))))</f>
        <v>zweiundsiebzig</v>
      </c>
      <c r="AP478" s="64" t="str">
        <f>EnglishNumber(Q478)</f>
        <v>zero</v>
      </c>
      <c r="AQ478" s="46" t="str">
        <f>FctZahl_In_Worten(Q478)</f>
        <v>null</v>
      </c>
      <c r="AR478" s="47" t="str">
        <f>FctZahl_In_Worten(R478)</f>
        <v>null</v>
      </c>
      <c r="AS478" s="64" t="str">
        <f>EnglishNumber(V478)</f>
        <v>zero</v>
      </c>
      <c r="AT478" s="64" t="str">
        <f>EnglishNumber(W478)</f>
        <v>zero</v>
      </c>
      <c r="AU478" s="64" t="str">
        <f t="shared" si="340"/>
        <v>For</v>
      </c>
      <c r="AV478" s="49" t="str">
        <f t="shared" si="333"/>
        <v>Bernd Stange, Geschäftsführer and Christian Henke
, Geschäftsführer</v>
      </c>
      <c r="AW478" s="60" t="str">
        <f t="shared" si="306"/>
        <v>DE_121386152_CPA_EN</v>
      </c>
      <c r="AX478" s="60" t="str">
        <f t="shared" si="307"/>
        <v>DE_121386152_DoT_EN</v>
      </c>
      <c r="AY478" s="60" t="str">
        <f t="shared" si="308"/>
        <v>DE_121386152_Dis_EN</v>
      </c>
      <c r="AZ478" s="50" t="str">
        <f t="shared" si="309"/>
        <v>DE_121386152_CPA_DE</v>
      </c>
      <c r="BA478" s="50" t="str">
        <f t="shared" si="310"/>
        <v>DE_121386152_DoT_DE</v>
      </c>
      <c r="BB478" s="50" t="str">
        <f t="shared" si="311"/>
        <v>DE_121386152_CPA_ES</v>
      </c>
      <c r="BC478" s="128" t="str">
        <f t="shared" si="312"/>
        <v>DE_121386152_DoT_ES</v>
      </c>
      <c r="BD478" s="65" t="str">
        <f t="shared" si="313"/>
        <v>VION Hilden GmbH</v>
      </c>
      <c r="BE478" s="64" t="str">
        <f>VLOOKUP(C478,aux!$A$1:$B$260,2,FALSE)</f>
        <v>Germany</v>
      </c>
      <c r="BF478" s="46" t="str">
        <f>VLOOKUP(C478,aux!$A$1:$C$260,3,FALSE)</f>
        <v>Deutschland</v>
      </c>
      <c r="BG478" s="66" t="str">
        <f t="shared" si="314"/>
        <v>represented by  Bernd Stange, Geschäftsführer and Christian Henke
, Geschäftsführer</v>
      </c>
      <c r="BH478" s="66" t="str">
        <f t="shared" si="327"/>
        <v>representado por Bernd Stange, Geschäftsführer and Christian Henke
, Geschäftsführer</v>
      </c>
      <c r="BI478" s="119">
        <f t="shared" si="335"/>
        <v>2</v>
      </c>
      <c r="BJ478" s="119" t="str">
        <f t="shared" si="336"/>
        <v>and its</v>
      </c>
      <c r="BK478" s="119" t="str">
        <f t="shared" si="337"/>
        <v>and its</v>
      </c>
      <c r="BL478" s="66" t="str">
        <f t="shared" si="338"/>
        <v>und</v>
      </c>
      <c r="BM478" s="66" t="str">
        <f t="shared" si="339"/>
        <v>und</v>
      </c>
      <c r="BN478" s="66" t="str">
        <f t="shared" si="334"/>
        <v>y su</v>
      </c>
      <c r="BO478" s="66" t="str">
        <f t="shared" si="322"/>
        <v>y su</v>
      </c>
      <c r="BP478" s="216" t="str">
        <f>VLOOKUP(X478,aux!$G$1:$I$22,3,FALSE)</f>
        <v>cero coma siete dos</v>
      </c>
      <c r="BQ478" s="66" t="str">
        <f t="shared" si="328"/>
        <v>Por</v>
      </c>
      <c r="BR478" s="66" t="str">
        <f>VLOOKUP(C478,aux!$D$1:$E$307,2,FALSE)</f>
        <v>Alemania</v>
      </c>
      <c r="BS478" s="66" t="str">
        <f t="shared" si="329"/>
        <v>Cero</v>
      </c>
      <c r="BT478" s="66" t="str">
        <f t="shared" si="330"/>
        <v>Cero</v>
      </c>
      <c r="BU478" s="66" t="str">
        <f t="shared" si="331"/>
        <v>Cero</v>
      </c>
      <c r="BV478" s="315"/>
      <c r="BW478" s="61"/>
      <c r="BX478" s="315"/>
      <c r="BY478" s="148"/>
      <c r="BZ478" s="315"/>
      <c r="CA478" s="1112"/>
      <c r="CB478" s="805">
        <v>43066</v>
      </c>
      <c r="CC478" s="623">
        <v>43069</v>
      </c>
      <c r="CD478" s="806"/>
      <c r="CE478" s="805">
        <v>43069</v>
      </c>
      <c r="CF478" s="806"/>
      <c r="CG478" s="805">
        <v>43084</v>
      </c>
      <c r="CH478" s="497"/>
      <c r="CI478" s="155"/>
      <c r="CJ478" s="168"/>
      <c r="CK478" s="168"/>
      <c r="CL478" s="102" t="str">
        <f t="shared" si="315"/>
        <v>VION Hilden GmbH_ DE_121386152_DOT_DE_2sig</v>
      </c>
      <c r="CM478" s="102" t="str">
        <f t="shared" si="316"/>
        <v>VION Hilden GmbH_DE_121386152_CPA_DE_2sig</v>
      </c>
      <c r="CN478" s="102" t="str">
        <f t="shared" si="317"/>
        <v>VION Hilden GmbH_ DE_121386152_DOT_DE_2sig_stamped</v>
      </c>
      <c r="CO478" s="102" t="str">
        <f t="shared" si="318"/>
        <v>VION Hilden GmbH_DE_121386152_DOT_DE_o</v>
      </c>
      <c r="CP478" s="102" t="str">
        <f t="shared" si="319"/>
        <v>VION Hilden GmbH_DE_121386152_DOT_DE_o_stamped</v>
      </c>
      <c r="CQ478" s="102" t="str">
        <f t="shared" si="320"/>
        <v>VION Hilden GmbH_DE_121386152_powers</v>
      </c>
      <c r="CR478" s="168"/>
      <c r="CS478" s="168"/>
      <c r="CT478" s="253"/>
      <c r="CU478" s="148">
        <f t="shared" si="303"/>
        <v>0</v>
      </c>
      <c r="CV478" s="254"/>
      <c r="CW478" s="168"/>
      <c r="CX478" s="252"/>
      <c r="CY478" s="251"/>
      <c r="CZ478" s="251"/>
      <c r="DA478" s="324"/>
      <c r="DB478" s="324"/>
      <c r="DC478" s="251"/>
      <c r="DD478" s="251"/>
      <c r="DE478" s="324"/>
      <c r="DF478" s="324"/>
      <c r="DG478" s="168"/>
      <c r="DH478" s="168"/>
      <c r="DI478" s="168"/>
      <c r="DJ478" s="324"/>
      <c r="DK478" s="324"/>
      <c r="DL478" s="168"/>
      <c r="DM478" s="324"/>
      <c r="DN478" s="251"/>
      <c r="DO478" s="324"/>
      <c r="DP478" s="338"/>
      <c r="DQ478" s="902" t="s">
        <v>58</v>
      </c>
      <c r="DR478" s="503"/>
      <c r="DS478" s="88"/>
      <c r="DT478" s="88"/>
      <c r="DU478" s="168"/>
      <c r="DV478" s="168"/>
      <c r="DW478" s="168"/>
      <c r="DX478" s="168"/>
      <c r="DY478" s="168"/>
      <c r="DZ478" s="168"/>
      <c r="EA478" s="359" t="str">
        <f t="shared" si="302"/>
        <v>437</v>
      </c>
      <c r="EB478" s="359">
        <v>437</v>
      </c>
      <c r="EC478" s="88"/>
      <c r="ED478" s="88"/>
      <c r="EE478" s="88"/>
      <c r="EF478" s="445" t="s">
        <v>3849</v>
      </c>
      <c r="EG478" s="186" t="s">
        <v>4423</v>
      </c>
      <c r="EH478" s="186" t="s">
        <v>4959</v>
      </c>
      <c r="EI478" s="186" t="s">
        <v>5299</v>
      </c>
      <c r="EJ478" s="186">
        <v>21</v>
      </c>
      <c r="EK478" s="186">
        <v>0</v>
      </c>
      <c r="EL478" s="186" t="s">
        <v>5300</v>
      </c>
      <c r="EM478" s="173">
        <v>40721</v>
      </c>
      <c r="EN478" s="173">
        <v>0</v>
      </c>
      <c r="EO478" s="173">
        <v>0</v>
      </c>
      <c r="EP478" s="950" t="s">
        <v>4485</v>
      </c>
      <c r="EQ478" s="386" t="s">
        <v>6086</v>
      </c>
      <c r="ER478" s="182" t="s">
        <v>6137</v>
      </c>
      <c r="ES478" s="386"/>
      <c r="ET478" s="123"/>
      <c r="EU478" s="182" t="str">
        <f t="shared" si="321"/>
        <v>VION Hilden GmbH, DE_121386152_sinv.pdf</v>
      </c>
      <c r="EV478" s="169"/>
      <c r="EW478" s="169"/>
      <c r="EX478" s="169"/>
      <c r="EY478" s="169"/>
      <c r="EZ478" s="169"/>
      <c r="FA478" s="169"/>
      <c r="FB478" s="169"/>
      <c r="FC478" s="169"/>
      <c r="FD478" s="169"/>
      <c r="FE478" s="169"/>
      <c r="FF478" s="169"/>
      <c r="FG478" s="169"/>
      <c r="FH478" s="169"/>
      <c r="FI478" s="169"/>
      <c r="FJ478" s="169"/>
      <c r="FK478" s="169"/>
      <c r="FL478" s="169"/>
      <c r="FM478" s="169"/>
      <c r="FN478" s="169"/>
      <c r="FO478" s="169"/>
      <c r="FP478" s="169"/>
    </row>
    <row r="479" spans="1:172" ht="65.25" thickTop="1" thickBot="1">
      <c r="A479" s="1002" t="s">
        <v>3896</v>
      </c>
      <c r="B479" s="415" t="s">
        <v>4460</v>
      </c>
      <c r="C479" s="646" t="s">
        <v>898</v>
      </c>
      <c r="D479" s="415" t="s">
        <v>3897</v>
      </c>
      <c r="E479" s="371" t="s">
        <v>3898</v>
      </c>
      <c r="F479" s="193" t="s">
        <v>899</v>
      </c>
      <c r="G479" s="193" t="s">
        <v>4445</v>
      </c>
      <c r="H479" s="193" t="s">
        <v>899</v>
      </c>
      <c r="I479" s="193" t="s">
        <v>4418</v>
      </c>
      <c r="J479" s="193" t="s">
        <v>4470</v>
      </c>
      <c r="K479" s="172" t="s">
        <v>3899</v>
      </c>
      <c r="L479" s="586" t="s">
        <v>3900</v>
      </c>
      <c r="N479" s="849"/>
      <c r="O479" s="182"/>
      <c r="P479" s="518">
        <v>174</v>
      </c>
      <c r="Q479" s="535">
        <v>1000</v>
      </c>
      <c r="R479" s="881">
        <v>6050</v>
      </c>
      <c r="S479" s="341"/>
      <c r="T479" s="224"/>
      <c r="U479" s="224"/>
      <c r="V479" s="341">
        <v>0</v>
      </c>
      <c r="W479" s="341">
        <v>0</v>
      </c>
      <c r="X479" s="920">
        <v>0.72</v>
      </c>
      <c r="Y479" s="341">
        <v>0</v>
      </c>
      <c r="Z479" s="224"/>
      <c r="AA479" s="224"/>
      <c r="AB479" s="190" t="s">
        <v>4488</v>
      </c>
      <c r="AC479" s="13" t="s">
        <v>898</v>
      </c>
      <c r="AD479" s="811" t="s">
        <v>5691</v>
      </c>
      <c r="AE479" s="723">
        <v>43089</v>
      </c>
      <c r="AF479" s="182" t="s">
        <v>6198</v>
      </c>
      <c r="AG479" s="419"/>
      <c r="AH479" s="927" t="s">
        <v>896</v>
      </c>
      <c r="AI479" s="63" t="s">
        <v>5763</v>
      </c>
      <c r="AJ479" s="45" t="str">
        <f t="shared" si="326"/>
        <v>NO</v>
      </c>
      <c r="AK479" s="46" t="str">
        <f>VLOOKUP(X479,aux!$G$1:$I$22,2,FALSE)</f>
        <v>zero point seven two</v>
      </c>
      <c r="AL479" s="47" t="str">
        <f>VLOOKUP(X479,aux!$G$1:$J$22,4,FALSE)</f>
        <v>null komma sieben zwei</v>
      </c>
      <c r="AM479" s="48">
        <f t="shared" si="304"/>
        <v>72</v>
      </c>
      <c r="AN479" s="214" t="str">
        <f>IF(INT(AM479)=AM479,EnglishNumber(AM479), _xlfn.CONCAT(EnglishNumber(INT(AM479)), " point ", EnglishNumber(ROUND(INT((AM479 - INT(AM479)) * 10),  0)), " ", EnglishNumber(ROUND((AM479 - INT(AM479))*100 - (INT((AM479-INT(AM479))*10)*10), 0))))</f>
        <v>seventy-two</v>
      </c>
      <c r="AO479" s="214" t="str">
        <f>IF(INT(AM479)=AM479,FctZahl_In_Worten(AM479), _xlfn.CONCAT(FctZahl_In_Worten(INT(AM479)), " komma ", FctZahl_In_Worten(ROUND(INT((AM479 - INT(AM479)) * 10),  0)), " ", FctZahl_In_Worten(ROUND((AM479 - INT(AM479))*100 - (INT((AM479-INT(AM479))*10)*10), 0))))</f>
        <v>zweiundsiebzig</v>
      </c>
      <c r="AP479" s="64" t="str">
        <f>EnglishNumber(Q479)</f>
        <v>one thousand</v>
      </c>
      <c r="AQ479" s="46" t="str">
        <f>FctZahl_In_Worten(Q479)</f>
        <v>eintausend</v>
      </c>
      <c r="AR479" s="47" t="str">
        <f>FctZahl_In_Worten(R479)</f>
        <v>sechstausendfünfzig</v>
      </c>
      <c r="AS479" s="64" t="str">
        <f>EnglishNumber(V479)</f>
        <v>zero</v>
      </c>
      <c r="AT479" s="64" t="str">
        <f>EnglishNumber(W479)</f>
        <v>zero</v>
      </c>
      <c r="AU479" s="64" t="str">
        <f t="shared" si="340"/>
        <v>For</v>
      </c>
      <c r="AV479" s="49" t="str">
        <f t="shared" si="333"/>
        <v>Bernd Stange, Geschäftsführer and Armin Trinkwalder, Geschäftsführer</v>
      </c>
      <c r="AW479" s="60" t="str">
        <f t="shared" si="306"/>
        <v>DE_244955656_CPA_EN</v>
      </c>
      <c r="AX479" s="60" t="str">
        <f t="shared" si="307"/>
        <v>DE_244955656_DoT_EN</v>
      </c>
      <c r="AY479" s="60" t="str">
        <f t="shared" si="308"/>
        <v>DE_244955656_Dis_EN</v>
      </c>
      <c r="AZ479" s="50" t="str">
        <f t="shared" si="309"/>
        <v>DE_244955656_CPA_DE</v>
      </c>
      <c r="BA479" s="50" t="str">
        <f t="shared" si="310"/>
        <v>DE_244955656_DoT_DE</v>
      </c>
      <c r="BB479" s="50" t="str">
        <f t="shared" si="311"/>
        <v>DE_244955656_CPA_ES</v>
      </c>
      <c r="BC479" s="128" t="str">
        <f t="shared" si="312"/>
        <v>DE_244955656_DoT_ES</v>
      </c>
      <c r="BD479" s="65" t="str">
        <f t="shared" si="313"/>
        <v>Vion Move GmbH</v>
      </c>
      <c r="BE479" s="64" t="str">
        <f>VLOOKUP(C479,aux!$A$1:$B$260,2,FALSE)</f>
        <v>Germany</v>
      </c>
      <c r="BF479" s="46" t="str">
        <f>VLOOKUP(C479,aux!$A$1:$C$260,3,FALSE)</f>
        <v>Deutschland</v>
      </c>
      <c r="BG479" s="66" t="str">
        <f t="shared" si="314"/>
        <v>represented by  Bernd Stange, Geschäftsführer and Armin Trinkwalder, Geschäftsführer</v>
      </c>
      <c r="BH479" s="66" t="str">
        <f t="shared" si="327"/>
        <v>representado por Bernd Stange, Geschäftsführer and Armin Trinkwalder, Geschäftsführer</v>
      </c>
      <c r="BI479" s="119">
        <f t="shared" si="335"/>
        <v>2</v>
      </c>
      <c r="BJ479" s="119" t="str">
        <f t="shared" si="336"/>
        <v>and its</v>
      </c>
      <c r="BK479" s="119" t="str">
        <f t="shared" si="337"/>
        <v>and its</v>
      </c>
      <c r="BL479" s="66" t="str">
        <f t="shared" si="338"/>
        <v>und</v>
      </c>
      <c r="BM479" s="66" t="str">
        <f t="shared" si="339"/>
        <v>und</v>
      </c>
      <c r="BN479" s="66" t="str">
        <f t="shared" si="334"/>
        <v>y su</v>
      </c>
      <c r="BO479" s="66" t="str">
        <f t="shared" si="322"/>
        <v>y su</v>
      </c>
      <c r="BP479" s="216" t="str">
        <f>VLOOKUP(X479,aux!$G$1:$I$22,3,FALSE)</f>
        <v>cero coma siete dos</v>
      </c>
      <c r="BQ479" s="66" t="str">
        <f t="shared" si="328"/>
        <v>Por</v>
      </c>
      <c r="BR479" s="66" t="str">
        <f>VLOOKUP(C479,aux!$D$1:$E$307,2,FALSE)</f>
        <v>Alemania</v>
      </c>
      <c r="BS479" s="66" t="str">
        <f t="shared" si="329"/>
        <v>Un Mil</v>
      </c>
      <c r="BT479" s="66" t="str">
        <f t="shared" si="330"/>
        <v>Cero</v>
      </c>
      <c r="BU479" s="66" t="str">
        <f t="shared" si="331"/>
        <v>Cero</v>
      </c>
      <c r="BV479" s="315"/>
      <c r="BW479" s="61"/>
      <c r="BX479" s="315"/>
      <c r="BY479" s="148"/>
      <c r="BZ479" s="315"/>
      <c r="CA479" s="1112"/>
      <c r="CB479" s="805">
        <v>43066</v>
      </c>
      <c r="CC479" s="623">
        <v>43070</v>
      </c>
      <c r="CD479" s="434"/>
      <c r="CE479" s="805">
        <v>43070</v>
      </c>
      <c r="CF479" s="434"/>
      <c r="CG479" s="805">
        <v>43084</v>
      </c>
      <c r="CH479" s="497"/>
      <c r="CI479" s="155"/>
      <c r="CJ479" s="168"/>
      <c r="CK479" s="168"/>
      <c r="CL479" s="102" t="str">
        <f t="shared" si="315"/>
        <v>Vion Move GmbH_ DE_244955656_DOT_DE_2sig</v>
      </c>
      <c r="CM479" s="102" t="str">
        <f t="shared" si="316"/>
        <v>Vion Move GmbH_DE_244955656_CPA_DE_2sig</v>
      </c>
      <c r="CN479" s="102" t="str">
        <f t="shared" si="317"/>
        <v>Vion Move GmbH_ DE_244955656_DOT_DE_2sig_stamped</v>
      </c>
      <c r="CO479" s="102" t="str">
        <f t="shared" si="318"/>
        <v>Vion Move GmbH_DE_244955656_DOT_DE_o</v>
      </c>
      <c r="CP479" s="102" t="str">
        <f t="shared" si="319"/>
        <v>Vion Move GmbH_DE_244955656_DOT_DE_o_stamped</v>
      </c>
      <c r="CQ479" s="102" t="str">
        <f t="shared" si="320"/>
        <v>Vion Move GmbH_DE_244955656_powers</v>
      </c>
      <c r="CR479" s="168"/>
      <c r="CS479" s="168"/>
      <c r="CT479" s="253"/>
      <c r="CU479" s="148">
        <f t="shared" si="303"/>
        <v>0</v>
      </c>
      <c r="CV479" s="254"/>
      <c r="CW479" s="168"/>
      <c r="CX479" s="252"/>
      <c r="CY479" s="251"/>
      <c r="CZ479" s="251"/>
      <c r="DA479" s="324"/>
      <c r="DB479" s="324"/>
      <c r="DC479" s="251"/>
      <c r="DD479" s="251"/>
      <c r="DE479" s="324"/>
      <c r="DF479" s="324"/>
      <c r="DG479" s="168"/>
      <c r="DH479" s="168"/>
      <c r="DI479" s="168"/>
      <c r="DJ479" s="324"/>
      <c r="DK479" s="324"/>
      <c r="DL479" s="168"/>
      <c r="DM479" s="324"/>
      <c r="DN479" s="251"/>
      <c r="DO479" s="324"/>
      <c r="DP479" s="338"/>
      <c r="DQ479" s="902" t="s">
        <v>58</v>
      </c>
      <c r="DR479" s="503"/>
      <c r="DS479" s="88"/>
      <c r="DT479" s="88"/>
      <c r="DU479" s="168"/>
      <c r="DV479" s="168"/>
      <c r="DW479" s="168"/>
      <c r="DX479" s="168"/>
      <c r="DY479" s="168"/>
      <c r="DZ479" s="168"/>
      <c r="EA479" s="359" t="str">
        <f t="shared" si="302"/>
        <v>438</v>
      </c>
      <c r="EB479" s="359">
        <v>438</v>
      </c>
      <c r="EC479" s="88"/>
      <c r="ED479" s="88"/>
      <c r="EE479" s="88"/>
      <c r="EF479" s="445" t="s">
        <v>3849</v>
      </c>
      <c r="EG479" s="186" t="s">
        <v>3896</v>
      </c>
      <c r="EH479" s="186" t="s">
        <v>4959</v>
      </c>
      <c r="EI479" s="186" t="s">
        <v>4971</v>
      </c>
      <c r="EJ479" s="186">
        <v>10</v>
      </c>
      <c r="EK479" s="186">
        <v>0</v>
      </c>
      <c r="EL479" s="186" t="s">
        <v>4972</v>
      </c>
      <c r="EM479" s="173">
        <v>86807</v>
      </c>
      <c r="EN479" s="173">
        <v>0</v>
      </c>
      <c r="EO479" s="173">
        <v>0</v>
      </c>
      <c r="EP479" s="498" t="s">
        <v>3899</v>
      </c>
      <c r="EQ479" s="386" t="s">
        <v>6086</v>
      </c>
      <c r="ER479" s="182" t="s">
        <v>6137</v>
      </c>
      <c r="ES479" s="386"/>
      <c r="ET479" s="959"/>
      <c r="EU479" s="182" t="str">
        <f t="shared" si="321"/>
        <v>Vion Move GmbH, DE_244955656_sinv.pdf</v>
      </c>
    </row>
    <row r="480" spans="1:172" s="246" customFormat="1" ht="78" thickTop="1" thickBot="1">
      <c r="A480" s="1002" t="s">
        <v>4434</v>
      </c>
      <c r="B480" s="415" t="s">
        <v>4462</v>
      </c>
      <c r="C480" s="646" t="s">
        <v>898</v>
      </c>
      <c r="D480" s="415" t="s">
        <v>4435</v>
      </c>
      <c r="E480" s="371" t="s">
        <v>4428</v>
      </c>
      <c r="F480" s="193" t="s">
        <v>899</v>
      </c>
      <c r="G480" s="193" t="s">
        <v>4429</v>
      </c>
      <c r="H480" s="193" t="s">
        <v>899</v>
      </c>
      <c r="I480" s="193" t="s">
        <v>4418</v>
      </c>
      <c r="J480" s="193" t="s">
        <v>4475</v>
      </c>
      <c r="K480" s="203" t="s">
        <v>4485</v>
      </c>
      <c r="L480" s="586" t="s">
        <v>3900</v>
      </c>
      <c r="M480" s="382"/>
      <c r="N480" s="849"/>
      <c r="O480" s="182"/>
      <c r="P480" s="519">
        <v>0</v>
      </c>
      <c r="Q480" s="535">
        <v>0</v>
      </c>
      <c r="R480" s="535">
        <v>0</v>
      </c>
      <c r="S480" s="341"/>
      <c r="T480" s="224"/>
      <c r="U480" s="224"/>
      <c r="V480" s="341">
        <v>0</v>
      </c>
      <c r="W480" s="341">
        <v>0</v>
      </c>
      <c r="X480" s="920">
        <v>0.72</v>
      </c>
      <c r="Y480" s="341">
        <v>0</v>
      </c>
      <c r="Z480" s="224"/>
      <c r="AA480" s="224"/>
      <c r="AB480" s="190" t="s">
        <v>4488</v>
      </c>
      <c r="AC480" s="13" t="s">
        <v>898</v>
      </c>
      <c r="AD480" s="811" t="s">
        <v>5691</v>
      </c>
      <c r="AE480" s="723">
        <v>43089</v>
      </c>
      <c r="AF480" s="182"/>
      <c r="AG480" s="419"/>
      <c r="AH480" s="927" t="s">
        <v>896</v>
      </c>
      <c r="AI480" s="63" t="s">
        <v>5763</v>
      </c>
      <c r="AJ480" s="45" t="str">
        <f t="shared" si="326"/>
        <v>NO</v>
      </c>
      <c r="AK480" s="46" t="str">
        <f>VLOOKUP(X480,aux!$G$1:$I$22,2,FALSE)</f>
        <v>zero point seven two</v>
      </c>
      <c r="AL480" s="47" t="str">
        <f>VLOOKUP(X480,aux!$G$1:$J$22,4,FALSE)</f>
        <v>null komma sieben zwei</v>
      </c>
      <c r="AM480" s="48">
        <f t="shared" si="304"/>
        <v>72</v>
      </c>
      <c r="AN480" s="214" t="str">
        <f>IF(INT(AM480)=AM480,EnglishNumber(AM480), _xlfn.CONCAT(EnglishNumber(INT(AM480)), " point ", EnglishNumber(ROUND(INT((AM480 - INT(AM480)) * 10),  0)), " ", EnglishNumber(ROUND((AM480 - INT(AM480))*100 - (INT((AM480-INT(AM480))*10)*10), 0))))</f>
        <v>seventy-two</v>
      </c>
      <c r="AO480" s="214" t="str">
        <f>IF(INT(AM480)=AM480,FctZahl_In_Worten(AM480), _xlfn.CONCAT(FctZahl_In_Worten(INT(AM480)), " komma ", FctZahl_In_Worten(ROUND(INT((AM480 - INT(AM480)) * 10),  0)), " ", FctZahl_In_Worten(ROUND((AM480 - INT(AM480))*100 - (INT((AM480-INT(AM480))*10)*10), 0))))</f>
        <v>zweiundsiebzig</v>
      </c>
      <c r="AP480" s="64" t="str">
        <f>EnglishNumber(Q480)</f>
        <v>zero</v>
      </c>
      <c r="AQ480" s="46" t="str">
        <f>FctZahl_In_Worten(Q480)</f>
        <v>null</v>
      </c>
      <c r="AR480" s="47" t="str">
        <f>FctZahl_In_Worten(R480)</f>
        <v>null</v>
      </c>
      <c r="AS480" s="64" t="str">
        <f>EnglishNumber(V480)</f>
        <v>zero</v>
      </c>
      <c r="AT480" s="64" t="str">
        <f>EnglishNumber(W480)</f>
        <v>zero</v>
      </c>
      <c r="AU480" s="64" t="str">
        <f t="shared" si="340"/>
        <v>For</v>
      </c>
      <c r="AV480" s="49" t="str">
        <f t="shared" si="333"/>
        <v>Johann Auer, Geschäftsführer and Ulrich Steinemann , Geschäftsführer</v>
      </c>
      <c r="AW480" s="60" t="str">
        <f t="shared" si="306"/>
        <v>DE_814955110_CPA_EN</v>
      </c>
      <c r="AX480" s="60" t="str">
        <f t="shared" si="307"/>
        <v>DE_814955110_DoT_EN</v>
      </c>
      <c r="AY480" s="60" t="str">
        <f t="shared" si="308"/>
        <v>DE_814955110_Dis_EN</v>
      </c>
      <c r="AZ480" s="50" t="str">
        <f t="shared" si="309"/>
        <v>DE_814955110_CPA_DE</v>
      </c>
      <c r="BA480" s="50" t="str">
        <f t="shared" si="310"/>
        <v>DE_814955110_DoT_DE</v>
      </c>
      <c r="BB480" s="50" t="str">
        <f t="shared" si="311"/>
        <v>DE_814955110_CPA_ES</v>
      </c>
      <c r="BC480" s="128" t="str">
        <f t="shared" si="312"/>
        <v>DE_814955110_DoT_ES</v>
      </c>
      <c r="BD480" s="65" t="str">
        <f t="shared" si="313"/>
        <v>VION Vilshofen GmbH</v>
      </c>
      <c r="BE480" s="64" t="str">
        <f>VLOOKUP(C480,aux!$A$1:$B$260,2,FALSE)</f>
        <v>Germany</v>
      </c>
      <c r="BF480" s="46" t="str">
        <f>VLOOKUP(C480,aux!$A$1:$C$260,3,FALSE)</f>
        <v>Deutschland</v>
      </c>
      <c r="BG480" s="66" t="str">
        <f t="shared" si="314"/>
        <v>represented by  Johann Auer, Geschäftsführer and Ulrich Steinemann , Geschäftsführer</v>
      </c>
      <c r="BH480" s="66" t="str">
        <f t="shared" si="327"/>
        <v>representado por Johann Auer, Geschäftsführer and Ulrich Steinemann , Geschäftsführer</v>
      </c>
      <c r="BI480" s="119">
        <f t="shared" si="335"/>
        <v>2</v>
      </c>
      <c r="BJ480" s="119" t="str">
        <f t="shared" si="336"/>
        <v>and its</v>
      </c>
      <c r="BK480" s="119" t="str">
        <f t="shared" si="337"/>
        <v>and its</v>
      </c>
      <c r="BL480" s="66" t="str">
        <f t="shared" si="338"/>
        <v>und</v>
      </c>
      <c r="BM480" s="66" t="str">
        <f t="shared" si="339"/>
        <v>und</v>
      </c>
      <c r="BN480" s="66" t="str">
        <f t="shared" si="334"/>
        <v>y su</v>
      </c>
      <c r="BO480" s="66" t="str">
        <f t="shared" si="322"/>
        <v>y su</v>
      </c>
      <c r="BP480" s="216" t="str">
        <f>VLOOKUP(X480,aux!$G$1:$I$22,3,FALSE)</f>
        <v>cero coma siete dos</v>
      </c>
      <c r="BQ480" s="66" t="str">
        <f t="shared" si="328"/>
        <v>Por</v>
      </c>
      <c r="BR480" s="66" t="str">
        <f>VLOOKUP(C480,aux!$D$1:$E$307,2,FALSE)</f>
        <v>Alemania</v>
      </c>
      <c r="BS480" s="66" t="str">
        <f t="shared" si="329"/>
        <v>Cero</v>
      </c>
      <c r="BT480" s="66" t="str">
        <f t="shared" si="330"/>
        <v>Cero</v>
      </c>
      <c r="BU480" s="66" t="str">
        <f t="shared" si="331"/>
        <v>Cero</v>
      </c>
      <c r="BV480" s="315"/>
      <c r="BW480" s="61"/>
      <c r="BX480" s="315"/>
      <c r="BY480" s="148"/>
      <c r="BZ480" s="315"/>
      <c r="CA480" s="1112"/>
      <c r="CB480" s="353">
        <v>43066</v>
      </c>
      <c r="CC480" s="623">
        <v>43073</v>
      </c>
      <c r="CD480" s="434"/>
      <c r="CE480" s="353">
        <v>43073</v>
      </c>
      <c r="CF480" s="434"/>
      <c r="CG480" s="805">
        <v>43084</v>
      </c>
      <c r="CH480" s="497"/>
      <c r="CI480" s="155"/>
      <c r="CJ480" s="168"/>
      <c r="CK480" s="168"/>
      <c r="CL480" s="102" t="str">
        <f t="shared" si="315"/>
        <v>VION Vilshofen GmbH_ DE_814955110_DOT_DE_2sig</v>
      </c>
      <c r="CM480" s="102" t="str">
        <f t="shared" si="316"/>
        <v>VION Vilshofen GmbH_DE_814955110_CPA_DE_2sig</v>
      </c>
      <c r="CN480" s="102" t="str">
        <f t="shared" si="317"/>
        <v>VION Vilshofen GmbH_ DE_814955110_DOT_DE_2sig_stamped</v>
      </c>
      <c r="CO480" s="102" t="str">
        <f t="shared" si="318"/>
        <v>VION Vilshofen GmbH_DE_814955110_DOT_DE_o</v>
      </c>
      <c r="CP480" s="102" t="str">
        <f t="shared" si="319"/>
        <v>VION Vilshofen GmbH_DE_814955110_DOT_DE_o_stamped</v>
      </c>
      <c r="CQ480" s="102" t="str">
        <f t="shared" si="320"/>
        <v>VION Vilshofen GmbH_DE_814955110_powers</v>
      </c>
      <c r="CR480" s="168"/>
      <c r="CS480" s="168"/>
      <c r="CT480" s="253"/>
      <c r="CU480" s="148">
        <f t="shared" si="303"/>
        <v>0</v>
      </c>
      <c r="CV480" s="254"/>
      <c r="CW480" s="168"/>
      <c r="CX480" s="252"/>
      <c r="CY480" s="251"/>
      <c r="CZ480" s="251"/>
      <c r="DA480" s="324"/>
      <c r="DB480" s="324"/>
      <c r="DC480" s="251"/>
      <c r="DD480" s="251"/>
      <c r="DE480" s="324"/>
      <c r="DF480" s="324"/>
      <c r="DG480" s="168"/>
      <c r="DH480" s="168"/>
      <c r="DI480" s="168"/>
      <c r="DJ480" s="324"/>
      <c r="DK480" s="324"/>
      <c r="DL480" s="168"/>
      <c r="DM480" s="324"/>
      <c r="DN480" s="251"/>
      <c r="DO480" s="324"/>
      <c r="DP480" s="338"/>
      <c r="DQ480" s="902" t="s">
        <v>58</v>
      </c>
      <c r="DR480" s="503"/>
      <c r="DS480" s="88"/>
      <c r="DT480" s="88"/>
      <c r="DU480" s="168"/>
      <c r="DV480" s="168"/>
      <c r="DW480" s="168"/>
      <c r="DX480" s="168"/>
      <c r="DY480" s="168"/>
      <c r="DZ480" s="168"/>
      <c r="EA480" s="359" t="str">
        <f t="shared" si="302"/>
        <v>439</v>
      </c>
      <c r="EB480" s="359">
        <v>439</v>
      </c>
      <c r="EC480" s="88"/>
      <c r="ED480" s="88"/>
      <c r="EE480" s="88"/>
      <c r="EF480" s="445" t="s">
        <v>3849</v>
      </c>
      <c r="EG480" s="186" t="s">
        <v>4434</v>
      </c>
      <c r="EH480" s="186" t="s">
        <v>4959</v>
      </c>
      <c r="EI480" s="186" t="s">
        <v>5305</v>
      </c>
      <c r="EJ480" s="186">
        <v>78</v>
      </c>
      <c r="EK480" s="186">
        <v>0</v>
      </c>
      <c r="EL480" s="186" t="s">
        <v>5306</v>
      </c>
      <c r="EM480" s="173">
        <v>94474</v>
      </c>
      <c r="EN480" s="173">
        <v>0</v>
      </c>
      <c r="EO480" s="173">
        <v>0</v>
      </c>
      <c r="EP480" s="498" t="s">
        <v>4485</v>
      </c>
      <c r="EQ480" s="386" t="s">
        <v>6086</v>
      </c>
      <c r="ER480" s="182" t="s">
        <v>6137</v>
      </c>
      <c r="ES480" s="386"/>
      <c r="ET480" s="167"/>
      <c r="EU480" s="182" t="str">
        <f t="shared" si="321"/>
        <v>VION Vilshofen GmbH, DE_814955110_sinv.pdf</v>
      </c>
      <c r="EV480" s="44"/>
      <c r="EW480" s="44"/>
      <c r="EX480" s="44"/>
      <c r="EY480" s="44"/>
      <c r="EZ480" s="44"/>
      <c r="FA480" s="44"/>
      <c r="FB480" s="44"/>
      <c r="FC480" s="44"/>
      <c r="FD480" s="44"/>
      <c r="FE480" s="44"/>
      <c r="FF480" s="44"/>
      <c r="FG480" s="44"/>
      <c r="FH480" s="44"/>
      <c r="FI480" s="44"/>
      <c r="FJ480" s="44"/>
      <c r="FK480" s="44"/>
      <c r="FL480" s="44"/>
      <c r="FM480" s="44"/>
      <c r="FN480" s="44"/>
      <c r="FO480" s="44"/>
      <c r="FP480" s="44"/>
    </row>
    <row r="481" spans="1:172" s="255" customFormat="1" ht="78" thickTop="1" thickBot="1">
      <c r="A481" s="1002" t="s">
        <v>4439</v>
      </c>
      <c r="B481" s="415" t="s">
        <v>4461</v>
      </c>
      <c r="C481" s="646" t="s">
        <v>898</v>
      </c>
      <c r="D481" s="415" t="s">
        <v>4419</v>
      </c>
      <c r="E481" s="371" t="s">
        <v>4440</v>
      </c>
      <c r="F481" s="193" t="s">
        <v>899</v>
      </c>
      <c r="G481" s="193" t="s">
        <v>3898</v>
      </c>
      <c r="H481" s="193" t="s">
        <v>899</v>
      </c>
      <c r="I481" s="193" t="s">
        <v>4418</v>
      </c>
      <c r="J481" s="193" t="s">
        <v>4477</v>
      </c>
      <c r="K481" s="203" t="s">
        <v>4485</v>
      </c>
      <c r="L481" s="586" t="s">
        <v>3900</v>
      </c>
      <c r="M481" s="382"/>
      <c r="N481" s="849"/>
      <c r="O481" s="182"/>
      <c r="P481" s="519">
        <v>0</v>
      </c>
      <c r="Q481" s="535">
        <v>0</v>
      </c>
      <c r="R481" s="535">
        <v>0</v>
      </c>
      <c r="S481" s="341"/>
      <c r="T481" s="224"/>
      <c r="U481" s="224"/>
      <c r="V481" s="341">
        <v>0</v>
      </c>
      <c r="W481" s="341">
        <v>0</v>
      </c>
      <c r="X481" s="920">
        <v>0.72</v>
      </c>
      <c r="Y481" s="341">
        <v>0</v>
      </c>
      <c r="Z481" s="224"/>
      <c r="AA481" s="224"/>
      <c r="AB481" s="190" t="s">
        <v>4488</v>
      </c>
      <c r="AC481" s="13" t="s">
        <v>898</v>
      </c>
      <c r="AD481" s="811" t="s">
        <v>5691</v>
      </c>
      <c r="AE481" s="723">
        <v>43089</v>
      </c>
      <c r="AF481" s="313" t="s">
        <v>6200</v>
      </c>
      <c r="AG481" s="419"/>
      <c r="AH481" s="927" t="s">
        <v>896</v>
      </c>
      <c r="AI481" s="63" t="s">
        <v>5763</v>
      </c>
      <c r="AJ481" s="45" t="str">
        <f t="shared" si="326"/>
        <v>NO</v>
      </c>
      <c r="AK481" s="46" t="str">
        <f>VLOOKUP(X481,aux!$G$1:$I$22,2,FALSE)</f>
        <v>zero point seven two</v>
      </c>
      <c r="AL481" s="47" t="str">
        <f>VLOOKUP(X481,aux!$G$1:$J$22,4,FALSE)</f>
        <v>null komma sieben zwei</v>
      </c>
      <c r="AM481" s="48">
        <f t="shared" si="304"/>
        <v>72</v>
      </c>
      <c r="AN481" s="214" t="str">
        <f>IF(INT(AM481)=AM481,EnglishNumber(AM481), _xlfn.CONCAT(EnglishNumber(INT(AM481)), " point ", EnglishNumber(ROUND(INT((AM481 - INT(AM481)) * 10),  0)), " ", EnglishNumber(ROUND((AM481 - INT(AM481))*100 - (INT((AM481-INT(AM481))*10)*10), 0))))</f>
        <v>seventy-two</v>
      </c>
      <c r="AO481" s="214" t="str">
        <f>IF(INT(AM481)=AM481,FctZahl_In_Worten(AM481), _xlfn.CONCAT(FctZahl_In_Worten(INT(AM481)), " komma ", FctZahl_In_Worten(ROUND(INT((AM481 - INT(AM481)) * 10),  0)), " ", FctZahl_In_Worten(ROUND((AM481 - INT(AM481))*100 - (INT((AM481-INT(AM481))*10)*10), 0))))</f>
        <v>zweiundsiebzig</v>
      </c>
      <c r="AP481" s="64" t="str">
        <f>EnglishNumber(Q481)</f>
        <v>zero</v>
      </c>
      <c r="AQ481" s="46" t="str">
        <f>FctZahl_In_Worten(Q481)</f>
        <v>null</v>
      </c>
      <c r="AR481" s="47" t="str">
        <f>FctZahl_In_Worten(R481)</f>
        <v>null</v>
      </c>
      <c r="AS481" s="64" t="str">
        <f>EnglishNumber(V481)</f>
        <v>zero</v>
      </c>
      <c r="AT481" s="64" t="str">
        <f>EnglishNumber(W481)</f>
        <v>zero</v>
      </c>
      <c r="AU481" s="64" t="str">
        <f t="shared" si="340"/>
        <v>For</v>
      </c>
      <c r="AV481" s="49" t="str">
        <f t="shared" si="333"/>
        <v>Dr. Holger Looft , Geschäftsführer and Bernd Stange, Geschäftsführer</v>
      </c>
      <c r="AW481" s="60" t="str">
        <f t="shared" si="306"/>
        <v>DE_115657187_CPA_EN</v>
      </c>
      <c r="AX481" s="60" t="str">
        <f t="shared" si="307"/>
        <v>DE_115657187_DoT_EN</v>
      </c>
      <c r="AY481" s="60" t="str">
        <f t="shared" si="308"/>
        <v>DE_115657187_Dis_EN</v>
      </c>
      <c r="AZ481" s="50" t="str">
        <f t="shared" si="309"/>
        <v>DE_115657187_CPA_DE</v>
      </c>
      <c r="BA481" s="50" t="str">
        <f t="shared" si="310"/>
        <v>DE_115657187_DoT_DE</v>
      </c>
      <c r="BB481" s="50" t="str">
        <f t="shared" si="311"/>
        <v>DE_115657187_CPA_ES</v>
      </c>
      <c r="BC481" s="128" t="str">
        <f t="shared" si="312"/>
        <v>DE_115657187_DoT_ES</v>
      </c>
      <c r="BD481" s="65" t="str">
        <f t="shared" si="313"/>
        <v>VION Zucht- und Nutzvieh GmbH</v>
      </c>
      <c r="BE481" s="64" t="str">
        <f>VLOOKUP(C481,aux!$A$1:$B$260,2,FALSE)</f>
        <v>Germany</v>
      </c>
      <c r="BF481" s="46" t="str">
        <f>VLOOKUP(C481,aux!$A$1:$C$260,3,FALSE)</f>
        <v>Deutschland</v>
      </c>
      <c r="BG481" s="66" t="str">
        <f t="shared" si="314"/>
        <v>represented by  Dr. Holger Looft , Geschäftsführer and Bernd Stange, Geschäftsführer</v>
      </c>
      <c r="BH481" s="66" t="str">
        <f t="shared" si="327"/>
        <v>representado por Dr. Holger Looft , Geschäftsführer and Bernd Stange, Geschäftsführer</v>
      </c>
      <c r="BI481" s="119">
        <f t="shared" si="335"/>
        <v>2</v>
      </c>
      <c r="BJ481" s="119" t="str">
        <f t="shared" si="336"/>
        <v>and its</v>
      </c>
      <c r="BK481" s="119" t="str">
        <f t="shared" si="337"/>
        <v>and its</v>
      </c>
      <c r="BL481" s="66" t="str">
        <f t="shared" si="338"/>
        <v>und</v>
      </c>
      <c r="BM481" s="66" t="str">
        <f t="shared" si="339"/>
        <v>und</v>
      </c>
      <c r="BN481" s="66" t="str">
        <f t="shared" si="334"/>
        <v>y su</v>
      </c>
      <c r="BO481" s="66" t="str">
        <f t="shared" si="322"/>
        <v>y su</v>
      </c>
      <c r="BP481" s="216" t="str">
        <f>VLOOKUP(X481,aux!$G$1:$I$22,3,FALSE)</f>
        <v>cero coma siete dos</v>
      </c>
      <c r="BQ481" s="66" t="str">
        <f t="shared" si="328"/>
        <v>Por</v>
      </c>
      <c r="BR481" s="66" t="str">
        <f>VLOOKUP(C481,aux!$D$1:$E$307,2,FALSE)</f>
        <v>Alemania</v>
      </c>
      <c r="BS481" s="66" t="str">
        <f t="shared" si="329"/>
        <v>Cero</v>
      </c>
      <c r="BT481" s="66" t="str">
        <f t="shared" si="330"/>
        <v>Cero</v>
      </c>
      <c r="BU481" s="66" t="str">
        <f t="shared" si="331"/>
        <v>Cero</v>
      </c>
      <c r="BV481" s="315"/>
      <c r="BW481" s="61"/>
      <c r="BX481" s="315"/>
      <c r="BY481" s="148"/>
      <c r="BZ481" s="315"/>
      <c r="CA481" s="1112"/>
      <c r="CB481" s="805">
        <v>43066</v>
      </c>
      <c r="CC481" s="623">
        <v>43070</v>
      </c>
      <c r="CD481" s="806"/>
      <c r="CE481" s="805">
        <v>43070</v>
      </c>
      <c r="CF481" s="806"/>
      <c r="CG481" s="805">
        <v>43084</v>
      </c>
      <c r="CH481" s="497"/>
      <c r="CI481" s="155"/>
      <c r="CJ481" s="168"/>
      <c r="CK481" s="168"/>
      <c r="CL481" s="102" t="str">
        <f t="shared" si="315"/>
        <v>VION Zucht- und Nutzvieh GmbH_ DE_115657187_DOT_DE_2sig</v>
      </c>
      <c r="CM481" s="102" t="str">
        <f t="shared" si="316"/>
        <v>VION Zucht- und Nutzvieh GmbH_DE_115657187_CPA_DE_2sig</v>
      </c>
      <c r="CN481" s="102" t="str">
        <f t="shared" si="317"/>
        <v>VION Zucht- und Nutzvieh GmbH_ DE_115657187_DOT_DE_2sig_stamped</v>
      </c>
      <c r="CO481" s="102" t="str">
        <f t="shared" si="318"/>
        <v>VION Zucht- und Nutzvieh GmbH_DE_115657187_DOT_DE_o</v>
      </c>
      <c r="CP481" s="102" t="str">
        <f t="shared" si="319"/>
        <v>VION Zucht- und Nutzvieh GmbH_DE_115657187_DOT_DE_o_stamped</v>
      </c>
      <c r="CQ481" s="102" t="str">
        <f t="shared" si="320"/>
        <v>VION Zucht- und Nutzvieh GmbH_DE_115657187_powers</v>
      </c>
      <c r="CR481" s="168"/>
      <c r="CS481" s="168"/>
      <c r="CT481" s="253"/>
      <c r="CU481" s="148">
        <f t="shared" si="303"/>
        <v>0</v>
      </c>
      <c r="CV481" s="254"/>
      <c r="CW481" s="168"/>
      <c r="CX481" s="252"/>
      <c r="CY481" s="251"/>
      <c r="CZ481" s="251"/>
      <c r="DA481" s="324"/>
      <c r="DB481" s="324"/>
      <c r="DC481" s="251"/>
      <c r="DD481" s="251"/>
      <c r="DE481" s="324"/>
      <c r="DF481" s="324"/>
      <c r="DG481" s="168"/>
      <c r="DH481" s="168"/>
      <c r="DI481" s="168"/>
      <c r="DJ481" s="324"/>
      <c r="DK481" s="324"/>
      <c r="DL481" s="168"/>
      <c r="DM481" s="324"/>
      <c r="DN481" s="251"/>
      <c r="DO481" s="324"/>
      <c r="DP481" s="338"/>
      <c r="DQ481" s="902" t="s">
        <v>58</v>
      </c>
      <c r="DR481" s="503"/>
      <c r="DS481" s="88"/>
      <c r="DT481" s="88"/>
      <c r="DU481" s="168"/>
      <c r="DV481" s="168"/>
      <c r="DW481" s="168"/>
      <c r="DX481" s="393" t="s">
        <v>3898</v>
      </c>
      <c r="DY481" s="228" t="s">
        <v>899</v>
      </c>
      <c r="DZ481" s="228"/>
      <c r="EA481" s="359" t="str">
        <f t="shared" si="302"/>
        <v>440</v>
      </c>
      <c r="EB481" s="359">
        <v>440</v>
      </c>
      <c r="EC481" s="88"/>
      <c r="ED481" s="88"/>
      <c r="EE481" s="88"/>
      <c r="EF481" s="445" t="s">
        <v>3849</v>
      </c>
      <c r="EG481" s="186" t="s">
        <v>4439</v>
      </c>
      <c r="EH481" s="186" t="s">
        <v>4959</v>
      </c>
      <c r="EI481" s="186" t="s">
        <v>5310</v>
      </c>
      <c r="EJ481" s="186" t="s">
        <v>5311</v>
      </c>
      <c r="EK481" s="186">
        <v>0</v>
      </c>
      <c r="EL481" s="186" t="s">
        <v>5312</v>
      </c>
      <c r="EM481" s="173">
        <v>24576</v>
      </c>
      <c r="EN481" s="173">
        <v>0</v>
      </c>
      <c r="EO481" s="173">
        <v>0</v>
      </c>
      <c r="EP481" s="498" t="s">
        <v>4485</v>
      </c>
      <c r="EQ481" s="386" t="s">
        <v>6086</v>
      </c>
      <c r="ER481" s="182" t="s">
        <v>6137</v>
      </c>
      <c r="ES481" s="386"/>
      <c r="ET481" s="167"/>
      <c r="EU481" s="182" t="str">
        <f t="shared" si="321"/>
        <v>VION Zucht- und Nutzvieh GmbH, DE_115657187_sinv.pdf</v>
      </c>
      <c r="EV481" s="44"/>
      <c r="EW481" s="44"/>
      <c r="EX481" s="44"/>
      <c r="EY481" s="44"/>
      <c r="EZ481" s="44"/>
      <c r="FA481" s="44"/>
      <c r="FB481" s="44"/>
      <c r="FC481" s="44"/>
      <c r="FD481" s="44"/>
      <c r="FE481" s="44"/>
      <c r="FF481" s="44"/>
      <c r="FG481" s="44"/>
      <c r="FH481" s="44"/>
      <c r="FI481" s="44"/>
      <c r="FJ481" s="44"/>
      <c r="FK481" s="44"/>
      <c r="FL481" s="44"/>
      <c r="FM481" s="44"/>
      <c r="FN481" s="44"/>
      <c r="FO481" s="44"/>
      <c r="FP481" s="44"/>
    </row>
    <row r="482" spans="1:172" s="255" customFormat="1" ht="97.5" thickTop="1" thickBot="1">
      <c r="A482" s="1010" t="s">
        <v>3433</v>
      </c>
      <c r="B482" s="694" t="s">
        <v>4820</v>
      </c>
      <c r="C482" s="338" t="s">
        <v>898</v>
      </c>
      <c r="D482" s="201" t="s">
        <v>3474</v>
      </c>
      <c r="E482" s="371" t="s">
        <v>3515</v>
      </c>
      <c r="F482" s="193" t="s">
        <v>4615</v>
      </c>
      <c r="G482" s="258"/>
      <c r="H482" s="258"/>
      <c r="I482" s="258"/>
      <c r="J482" s="182"/>
      <c r="K482" s="190" t="s">
        <v>3651</v>
      </c>
      <c r="L482" s="571" t="s">
        <v>3698</v>
      </c>
      <c r="M482" s="201"/>
      <c r="N482" s="849"/>
      <c r="O482" s="182"/>
      <c r="P482" s="518">
        <v>3</v>
      </c>
      <c r="Q482" s="539">
        <v>100</v>
      </c>
      <c r="R482" s="540">
        <v>600</v>
      </c>
      <c r="S482" s="338"/>
      <c r="T482" s="63"/>
      <c r="U482" s="63"/>
      <c r="V482" s="425">
        <v>0</v>
      </c>
      <c r="W482" s="425">
        <v>0</v>
      </c>
      <c r="X482" s="919">
        <v>0.72</v>
      </c>
      <c r="Y482" s="425">
        <v>2.5</v>
      </c>
      <c r="Z482" s="41"/>
      <c r="AA482" s="41"/>
      <c r="AB482" s="188" t="s">
        <v>4402</v>
      </c>
      <c r="AC482" s="13" t="s">
        <v>898</v>
      </c>
      <c r="AD482" s="811" t="s">
        <v>5691</v>
      </c>
      <c r="AE482" s="723">
        <v>43089</v>
      </c>
      <c r="AF482" s="313" t="s">
        <v>6043</v>
      </c>
      <c r="AG482" s="419" t="s">
        <v>6133</v>
      </c>
      <c r="AH482" s="927" t="s">
        <v>896</v>
      </c>
      <c r="AI482" s="63" t="s">
        <v>5764</v>
      </c>
      <c r="AJ482" s="45" t="str">
        <f t="shared" si="326"/>
        <v>NO</v>
      </c>
      <c r="AK482" s="46" t="str">
        <f>VLOOKUP(X482,aux!$G$1:$I$22,2,FALSE)</f>
        <v>zero point seven two</v>
      </c>
      <c r="AL482" s="47" t="str">
        <f>VLOOKUP(X482,aux!$G$1:$J$22,4,FALSE)</f>
        <v>null komma sieben zwei</v>
      </c>
      <c r="AM482" s="48">
        <f t="shared" si="304"/>
        <v>72</v>
      </c>
      <c r="AN482" s="214" t="str">
        <f>IF(INT(AM482)=AM482,EnglishNumber(AM482), _xlfn.CONCAT(EnglishNumber(INT(AM482)), " point ", EnglishNumber(ROUND(INT((AM482 - INT(AM482)) * 10),  0)), " ", EnglishNumber(ROUND((AM482 - INT(AM482))*100 - (INT((AM482-INT(AM482))*10)*10), 0))))</f>
        <v>seventy-two</v>
      </c>
      <c r="AO482" s="214" t="str">
        <f>IF(INT(AM482)=AM482,FctZahl_In_Worten(AM482), _xlfn.CONCAT(FctZahl_In_Worten(INT(AM482)), " komma ", FctZahl_In_Worten(ROUND(INT((AM482 - INT(AM482)) * 10),  0)), " ", FctZahl_In_Worten(ROUND((AM482 - INT(AM482))*100 - (INT((AM482-INT(AM482))*10)*10), 0))))</f>
        <v>zweiundsiebzig</v>
      </c>
      <c r="AP482" s="64" t="str">
        <f>EnglishNumber(Q482)</f>
        <v>one hundred</v>
      </c>
      <c r="AQ482" s="46" t="str">
        <f>FctZahl_In_Worten(Q482)</f>
        <v>einhundert</v>
      </c>
      <c r="AR482" s="47" t="str">
        <f>FctZahl_In_Worten(R482)</f>
        <v>sechshundert</v>
      </c>
      <c r="AS482" s="64" t="str">
        <f>EnglishNumber(V482)</f>
        <v>zero</v>
      </c>
      <c r="AT482" s="64" t="str">
        <f>EnglishNumber(W482)</f>
        <v>zero</v>
      </c>
      <c r="AU482" s="64" t="str">
        <f t="shared" si="340"/>
        <v>For</v>
      </c>
      <c r="AV482" s="49" t="str">
        <f t="shared" si="333"/>
        <v>Jens Geimer, Geschäftsführer der Komplementärin, der Westerwald Brauerei H. Schneider Verwaltungs-GmbH</v>
      </c>
      <c r="AW482" s="60" t="str">
        <f t="shared" si="306"/>
        <v>DE_148555348_CPA_EN</v>
      </c>
      <c r="AX482" s="60" t="str">
        <f t="shared" si="307"/>
        <v>DE_148555348_DoT_EN</v>
      </c>
      <c r="AY482" s="60" t="str">
        <f t="shared" si="308"/>
        <v>DE_148555348_Dis_EN</v>
      </c>
      <c r="AZ482" s="50" t="str">
        <f t="shared" si="309"/>
        <v>DE_148555348_CPA_DE</v>
      </c>
      <c r="BA482" s="50" t="str">
        <f t="shared" si="310"/>
        <v>DE_148555348_DoT_DE</v>
      </c>
      <c r="BB482" s="50" t="str">
        <f t="shared" si="311"/>
        <v>DE_148555348_CPA_ES</v>
      </c>
      <c r="BC482" s="128" t="str">
        <f t="shared" si="312"/>
        <v>DE_148555348_DoT_ES</v>
      </c>
      <c r="BD482" s="65" t="str">
        <f t="shared" si="313"/>
        <v>Westerwald-Brauerei HSchneider GmbH &amp; CoKG</v>
      </c>
      <c r="BE482" s="64" t="str">
        <f>VLOOKUP(C482,aux!$A$1:$B$260,2,FALSE)</f>
        <v>Germany</v>
      </c>
      <c r="BF482" s="46" t="str">
        <f>VLOOKUP(C482,aux!$A$1:$C$260,3,FALSE)</f>
        <v>Deutschland</v>
      </c>
      <c r="BG482" s="66" t="str">
        <f t="shared" si="314"/>
        <v>represented by  Jens Geimer, Geschäftsführer der Komplementärin, der Westerwald Brauerei H. Schneider Verwaltungs-GmbH</v>
      </c>
      <c r="BH482" s="66" t="str">
        <f t="shared" si="327"/>
        <v>representado por Jens Geimer, Geschäftsführer der Komplementärin, der Westerwald Brauerei H. Schneider Verwaltungs-GmbH</v>
      </c>
      <c r="BI482" s="119">
        <f t="shared" si="335"/>
        <v>1</v>
      </c>
      <c r="BJ482" s="119" t="str">
        <f t="shared" si="336"/>
        <v/>
      </c>
      <c r="BK482" s="119" t="str">
        <f t="shared" si="337"/>
        <v/>
      </c>
      <c r="BL482" s="66" t="str">
        <f t="shared" si="338"/>
        <v/>
      </c>
      <c r="BM482" s="66" t="str">
        <f t="shared" si="339"/>
        <v/>
      </c>
      <c r="BN482" s="66" t="str">
        <f t="shared" si="334"/>
        <v/>
      </c>
      <c r="BO482" s="66" t="str">
        <f t="shared" si="322"/>
        <v/>
      </c>
      <c r="BP482" s="216" t="str">
        <f>VLOOKUP(X482,aux!$G$1:$I$22,3,FALSE)</f>
        <v>cero coma siete dos</v>
      </c>
      <c r="BQ482" s="66" t="str">
        <f t="shared" si="328"/>
        <v>Por</v>
      </c>
      <c r="BR482" s="66" t="str">
        <f>VLOOKUP(C482,aux!$D$1:$E$307,2,FALSE)</f>
        <v>Alemania</v>
      </c>
      <c r="BS482" s="66" t="str">
        <f t="shared" si="329"/>
        <v>Ciento</v>
      </c>
      <c r="BT482" s="66" t="str">
        <f t="shared" si="330"/>
        <v>Cero</v>
      </c>
      <c r="BU482" s="66" t="str">
        <f t="shared" si="331"/>
        <v>Cero</v>
      </c>
      <c r="BV482" s="315"/>
      <c r="BW482" s="61"/>
      <c r="BX482" s="315"/>
      <c r="BY482" s="148"/>
      <c r="BZ482" s="315"/>
      <c r="CA482" s="1112"/>
      <c r="CB482" s="805">
        <v>43059</v>
      </c>
      <c r="CC482" s="623">
        <v>43080</v>
      </c>
      <c r="CD482" s="806"/>
      <c r="CE482" s="805">
        <v>43080</v>
      </c>
      <c r="CF482" s="806"/>
      <c r="CG482" s="805">
        <v>43084</v>
      </c>
      <c r="CH482" s="497"/>
      <c r="CI482" s="155"/>
      <c r="CJ482" s="168"/>
      <c r="CK482" s="168"/>
      <c r="CL482" s="102" t="str">
        <f t="shared" si="315"/>
        <v>Westerwald-Brauerei HSchneider GmbH &amp; CoKG_ DE_148555348_DOT_DE_2sig</v>
      </c>
      <c r="CM482" s="102" t="str">
        <f t="shared" si="316"/>
        <v>Westerwald-Brauerei HSchneider GmbH &amp; CoKG_DE_148555348_CPA_DE_2sig</v>
      </c>
      <c r="CN482" s="102" t="str">
        <f t="shared" si="317"/>
        <v>Westerwald-Brauerei HSchneider GmbH &amp; CoKG_ DE_148555348_DOT_DE_2sig_stamped</v>
      </c>
      <c r="CO482" s="102" t="str">
        <f t="shared" si="318"/>
        <v>Westerwald-Brauerei HSchneider GmbH &amp; CoKG_DE_148555348_DOT_DE_o</v>
      </c>
      <c r="CP482" s="102" t="str">
        <f t="shared" si="319"/>
        <v>Westerwald-Brauerei HSchneider GmbH &amp; CoKG_DE_148555348_DOT_DE_o_stamped</v>
      </c>
      <c r="CQ482" s="102" t="str">
        <f t="shared" si="320"/>
        <v>Westerwald-Brauerei HSchneider GmbH &amp; CoKG_DE_148555348_powers</v>
      </c>
      <c r="CR482" s="168"/>
      <c r="CS482" s="168"/>
      <c r="CT482" s="253"/>
      <c r="CU482" s="148">
        <f t="shared" si="303"/>
        <v>0</v>
      </c>
      <c r="CV482" s="254"/>
      <c r="CW482" s="168"/>
      <c r="CX482" s="257"/>
      <c r="CY482" s="251"/>
      <c r="CZ482" s="251"/>
      <c r="DA482" s="324"/>
      <c r="DB482" s="324"/>
      <c r="DC482" s="251"/>
      <c r="DD482" s="251"/>
      <c r="DE482" s="435">
        <v>43110</v>
      </c>
      <c r="DF482" s="435">
        <v>43115</v>
      </c>
      <c r="DG482" s="338"/>
      <c r="DH482" s="338"/>
      <c r="DI482" s="338"/>
      <c r="DJ482" s="435">
        <v>43115</v>
      </c>
      <c r="DK482" s="435">
        <v>43118</v>
      </c>
      <c r="DL482" s="168"/>
      <c r="DM482" s="324"/>
      <c r="DN482" s="441">
        <v>1633025096</v>
      </c>
      <c r="DO482" s="440"/>
      <c r="DP482" s="338" t="s">
        <v>6134</v>
      </c>
      <c r="DQ482" s="902"/>
      <c r="DR482" s="503"/>
      <c r="DS482" s="88"/>
      <c r="DT482" s="88"/>
      <c r="DU482" s="168"/>
      <c r="DV482" s="168"/>
      <c r="DW482" s="228" t="s">
        <v>2831</v>
      </c>
      <c r="DX482" s="168"/>
      <c r="DY482" s="168"/>
      <c r="DZ482" s="168"/>
      <c r="EA482" s="359" t="str">
        <f t="shared" si="302"/>
        <v>441</v>
      </c>
      <c r="EB482" s="359">
        <v>441</v>
      </c>
      <c r="EC482" s="88"/>
      <c r="ED482" s="88"/>
      <c r="EE482" s="88" t="e">
        <f>IF(CX481=#REF!,"gleich","ungleich")</f>
        <v>#REF!</v>
      </c>
      <c r="EF482" s="445" t="s">
        <v>3435</v>
      </c>
      <c r="EG482" s="186" t="s">
        <v>3433</v>
      </c>
      <c r="EH482" s="186" t="s">
        <v>5326</v>
      </c>
      <c r="EI482" s="186" t="s">
        <v>3648</v>
      </c>
      <c r="EJ482" s="186" t="s">
        <v>3649</v>
      </c>
      <c r="EK482" s="186">
        <v>0</v>
      </c>
      <c r="EL482" s="186" t="s">
        <v>3650</v>
      </c>
      <c r="EM482" s="173">
        <v>57627</v>
      </c>
      <c r="EN482" s="173">
        <v>0</v>
      </c>
      <c r="EO482" s="173">
        <v>0</v>
      </c>
      <c r="EP482" s="498" t="s">
        <v>3651</v>
      </c>
      <c r="EQ482" s="258" t="s">
        <v>6095</v>
      </c>
      <c r="ER482" s="258" t="s">
        <v>6114</v>
      </c>
      <c r="ES482" s="201"/>
      <c r="ET482" s="167"/>
      <c r="EU482" s="182" t="str">
        <f t="shared" si="321"/>
        <v>Westerwald-Brauerei H.Schneider GmbH &amp; Co.KG, DE_148555348_sinv.pdf</v>
      </c>
      <c r="EV482" s="44"/>
      <c r="EW482" s="44"/>
      <c r="EX482" s="44"/>
      <c r="EY482" s="44"/>
      <c r="EZ482" s="44"/>
      <c r="FA482" s="44"/>
      <c r="FB482" s="44"/>
      <c r="FC482" s="44"/>
      <c r="FD482" s="44"/>
      <c r="FE482" s="44"/>
      <c r="FF482" s="44"/>
      <c r="FG482" s="44"/>
      <c r="FH482" s="44"/>
      <c r="FI482" s="44"/>
      <c r="FJ482" s="44"/>
      <c r="FK482" s="44"/>
      <c r="FL482" s="44"/>
      <c r="FM482" s="44"/>
      <c r="FN482" s="44"/>
      <c r="FO482" s="44"/>
      <c r="FP482" s="44"/>
    </row>
    <row r="483" spans="1:172" s="169" customFormat="1" ht="78" thickTop="1" thickBot="1">
      <c r="A483" s="1010" t="s">
        <v>4572</v>
      </c>
      <c r="B483" s="694" t="s">
        <v>6254</v>
      </c>
      <c r="C483" s="423" t="s">
        <v>898</v>
      </c>
      <c r="D483" s="201" t="s">
        <v>3759</v>
      </c>
      <c r="E483" s="190" t="s">
        <v>4573</v>
      </c>
      <c r="F483" s="258" t="s">
        <v>4574</v>
      </c>
      <c r="G483" s="258"/>
      <c r="H483" s="258"/>
      <c r="I483" s="258"/>
      <c r="J483" s="190" t="s">
        <v>3884</v>
      </c>
      <c r="K483" s="190" t="s">
        <v>5583</v>
      </c>
      <c r="L483" s="571" t="s">
        <v>3846</v>
      </c>
      <c r="M483" s="201"/>
      <c r="N483" s="847"/>
      <c r="O483" s="190"/>
      <c r="P483" s="518">
        <v>174</v>
      </c>
      <c r="Q483" s="539">
        <v>1000</v>
      </c>
      <c r="R483" s="540">
        <v>5000</v>
      </c>
      <c r="S483" s="341"/>
      <c r="T483" s="54"/>
      <c r="U483" s="54"/>
      <c r="V483" s="338">
        <v>0</v>
      </c>
      <c r="W483" s="338">
        <v>0</v>
      </c>
      <c r="X483" s="919">
        <v>0.72</v>
      </c>
      <c r="Y483" s="425">
        <v>2.5</v>
      </c>
      <c r="Z483" s="54"/>
      <c r="AA483" s="54"/>
      <c r="AB483" s="188" t="s">
        <v>4402</v>
      </c>
      <c r="AC483" s="13" t="s">
        <v>898</v>
      </c>
      <c r="AD483" s="811" t="s">
        <v>5691</v>
      </c>
      <c r="AE483" s="723">
        <v>43089</v>
      </c>
      <c r="AF483" s="182"/>
      <c r="AG483" s="419"/>
      <c r="AH483" s="927" t="s">
        <v>896</v>
      </c>
      <c r="AI483" s="63" t="s">
        <v>5764</v>
      </c>
      <c r="AJ483" s="229" t="str">
        <f t="shared" si="326"/>
        <v>NO</v>
      </c>
      <c r="AK483" s="301" t="str">
        <f>VLOOKUP(X483,aux!$G$1:$I$22,2,FALSE)</f>
        <v>zero point seven two</v>
      </c>
      <c r="AL483" s="47" t="str">
        <f>VLOOKUP(X483,aux!$G$1:$J$22,4,FALSE)</f>
        <v>null komma sieben zwei</v>
      </c>
      <c r="AM483" s="48">
        <f t="shared" si="304"/>
        <v>72</v>
      </c>
      <c r="AN483" s="214" t="str">
        <f>IF(INT(AM483)=AM483,EnglishNumber(AM483), _xlfn.CONCAT(EnglishNumber(INT(AM483)), " point ", EnglishNumber(ROUND(INT((AM483 - INT(AM483)) * 10),  0)), " ", EnglishNumber(ROUND((AM483 - INT(AM483))*100 - (INT((AM483-INT(AM483))*10)*10), 0))))</f>
        <v>seventy-two</v>
      </c>
      <c r="AO483" s="214" t="str">
        <f>IF(INT(AM483)=AM483,FctZahl_In_Worten(AM483), _xlfn.CONCAT(FctZahl_In_Worten(INT(AM483)), " komma ", FctZahl_In_Worten(ROUND(INT((AM483 - INT(AM483)) * 10),  0)), " ", FctZahl_In_Worten(ROUND((AM483 - INT(AM483))*100 - (INT((AM483-INT(AM483))*10)*10), 0))))</f>
        <v>zweiundsiebzig</v>
      </c>
      <c r="AP483" s="303" t="str">
        <f>EnglishNumber(Q483)</f>
        <v>one thousand</v>
      </c>
      <c r="AQ483" s="301" t="str">
        <f>FctZahl_In_Worten(Q483)</f>
        <v>eintausend</v>
      </c>
      <c r="AR483" s="47" t="str">
        <f>FctZahl_In_Worten(R483)</f>
        <v>fünftausend</v>
      </c>
      <c r="AS483" s="64" t="str">
        <f>EnglishNumber(V483)</f>
        <v>zero</v>
      </c>
      <c r="AT483" s="64" t="str">
        <f>EnglishNumber(W483)</f>
        <v>zero</v>
      </c>
      <c r="AU483" s="64" t="str">
        <f t="shared" si="340"/>
        <v>For</v>
      </c>
      <c r="AV483" s="49" t="str">
        <f t="shared" si="333"/>
        <v>Hans Joachim Wohlert, Komplementär (persönlich haftender Gesellschafter)</v>
      </c>
      <c r="AW483" s="60" t="str">
        <f t="shared" si="306"/>
        <v>DE_296742783_CPA_EN</v>
      </c>
      <c r="AX483" s="60" t="str">
        <f t="shared" si="307"/>
        <v>DE_296742783_DoT_EN</v>
      </c>
      <c r="AY483" s="60" t="str">
        <f t="shared" si="308"/>
        <v>DE_296742783_Dis_EN</v>
      </c>
      <c r="AZ483" s="50" t="str">
        <f t="shared" si="309"/>
        <v>DE_296742783_CPA_DE</v>
      </c>
      <c r="BA483" s="50" t="str">
        <f t="shared" si="310"/>
        <v>DE_296742783_DoT_DE</v>
      </c>
      <c r="BB483" s="50" t="str">
        <f t="shared" si="311"/>
        <v>DE_296742783_CPA_ES</v>
      </c>
      <c r="BC483" s="128" t="str">
        <f t="shared" si="312"/>
        <v>DE_296742783_DoT_ES</v>
      </c>
      <c r="BD483" s="65" t="str">
        <f t="shared" si="313"/>
        <v>Wohlert-Besitzgesellschaft KG</v>
      </c>
      <c r="BE483" s="64" t="str">
        <f>VLOOKUP(C483,aux!$A$1:$B$260,2,FALSE)</f>
        <v>Germany</v>
      </c>
      <c r="BF483" s="46" t="str">
        <f>VLOOKUP(C483,aux!$A$1:$C$260,3,FALSE)</f>
        <v>Deutschland</v>
      </c>
      <c r="BG483" s="66" t="str">
        <f t="shared" si="314"/>
        <v>represented by  Hans Joachim Wohlert, Komplementär (persönlich haftender Gesellschafter)</v>
      </c>
      <c r="BH483" s="66" t="str">
        <f t="shared" si="327"/>
        <v>representado por Hans Joachim Wohlert, Komplementär (persönlich haftender Gesellschafter)</v>
      </c>
      <c r="BI483" s="119">
        <f t="shared" si="335"/>
        <v>1</v>
      </c>
      <c r="BJ483" s="119" t="str">
        <f t="shared" si="336"/>
        <v/>
      </c>
      <c r="BK483" s="119" t="str">
        <f t="shared" si="337"/>
        <v/>
      </c>
      <c r="BL483" s="66" t="str">
        <f t="shared" si="338"/>
        <v/>
      </c>
      <c r="BM483" s="66" t="str">
        <f t="shared" si="339"/>
        <v/>
      </c>
      <c r="BN483" s="66" t="str">
        <f t="shared" si="334"/>
        <v/>
      </c>
      <c r="BO483" s="66" t="str">
        <f t="shared" si="322"/>
        <v/>
      </c>
      <c r="BP483" s="216" t="str">
        <f>VLOOKUP(X483,aux!$G$1:$I$22,3,FALSE)</f>
        <v>cero coma siete dos</v>
      </c>
      <c r="BQ483" s="66" t="str">
        <f t="shared" si="328"/>
        <v>Por</v>
      </c>
      <c r="BR483" s="66" t="str">
        <f>VLOOKUP(C483,aux!$D$1:$E$307,2,FALSE)</f>
        <v>Alemania</v>
      </c>
      <c r="BS483" s="66" t="str">
        <f t="shared" si="329"/>
        <v>Un Mil</v>
      </c>
      <c r="BT483" s="66" t="str">
        <f t="shared" si="330"/>
        <v>Cero</v>
      </c>
      <c r="BU483" s="66" t="str">
        <f t="shared" si="331"/>
        <v>Cero</v>
      </c>
      <c r="BV483" s="315"/>
      <c r="BW483" s="61"/>
      <c r="BX483" s="315"/>
      <c r="BY483" s="148"/>
      <c r="BZ483" s="315"/>
      <c r="CA483" s="1112"/>
      <c r="CB483" s="805">
        <v>43075</v>
      </c>
      <c r="CC483" s="623">
        <v>43076</v>
      </c>
      <c r="CD483" s="434"/>
      <c r="CE483" s="805">
        <v>43076</v>
      </c>
      <c r="CF483" s="434"/>
      <c r="CG483" s="353">
        <v>43083</v>
      </c>
      <c r="CH483" s="497"/>
      <c r="CI483" s="155"/>
      <c r="CJ483" s="54"/>
      <c r="CK483" s="54"/>
      <c r="CL483" s="102" t="str">
        <f t="shared" si="315"/>
        <v>Wohlert-Besitzgesellschaft KG_ DE_296742783_DOT_DE_2sig</v>
      </c>
      <c r="CM483" s="102" t="str">
        <f t="shared" si="316"/>
        <v>Wohlert-Besitzgesellschaft KG_DE_296742783_CPA_DE_2sig</v>
      </c>
      <c r="CN483" s="102" t="str">
        <f t="shared" si="317"/>
        <v>Wohlert-Besitzgesellschaft KG_ DE_296742783_DOT_DE_2sig_stamped</v>
      </c>
      <c r="CO483" s="102" t="str">
        <f t="shared" si="318"/>
        <v>Wohlert-Besitzgesellschaft KG_DE_296742783_DOT_DE_o</v>
      </c>
      <c r="CP483" s="102" t="str">
        <f t="shared" si="319"/>
        <v>Wohlert-Besitzgesellschaft KG_DE_296742783_DOT_DE_o_stamped</v>
      </c>
      <c r="CQ483" s="102" t="str">
        <f t="shared" si="320"/>
        <v>Wohlert-Besitzgesellschaft KG_DE_296742783_powers</v>
      </c>
      <c r="CR483" s="54"/>
      <c r="CS483" s="54"/>
      <c r="CT483" s="204"/>
      <c r="CU483" s="148">
        <f t="shared" si="303"/>
        <v>0</v>
      </c>
      <c r="CV483" s="205"/>
      <c r="CW483" s="54"/>
      <c r="CX483" s="124"/>
      <c r="CY483" s="160"/>
      <c r="CZ483" s="160"/>
      <c r="DA483" s="321"/>
      <c r="DB483" s="321"/>
      <c r="DC483" s="160"/>
      <c r="DD483" s="160"/>
      <c r="DE483" s="321"/>
      <c r="DF483" s="321"/>
      <c r="DG483" s="54"/>
      <c r="DH483" s="54"/>
      <c r="DI483" s="54"/>
      <c r="DJ483" s="321"/>
      <c r="DK483" s="321"/>
      <c r="DL483" s="54"/>
      <c r="DM483" s="321"/>
      <c r="DN483" s="160"/>
      <c r="DO483" s="321"/>
      <c r="DP483" s="963"/>
      <c r="DQ483" s="902"/>
      <c r="DR483" s="503"/>
      <c r="DS483" s="521"/>
      <c r="DT483" s="88"/>
      <c r="DU483" s="168"/>
      <c r="DV483" s="168"/>
      <c r="DW483" s="168"/>
      <c r="DX483" s="168"/>
      <c r="DY483" s="168"/>
      <c r="DZ483" s="168"/>
      <c r="EA483" s="359" t="str">
        <f t="shared" si="302"/>
        <v>442</v>
      </c>
      <c r="EB483" s="359">
        <v>442</v>
      </c>
      <c r="EC483" s="88"/>
      <c r="ED483" s="88"/>
      <c r="EE483" s="88"/>
      <c r="EF483" s="445" t="s">
        <v>3849</v>
      </c>
      <c r="EG483" s="186" t="s">
        <v>5331</v>
      </c>
      <c r="EH483" s="186" t="s">
        <v>5330</v>
      </c>
      <c r="EI483" s="186" t="s">
        <v>5332</v>
      </c>
      <c r="EJ483" s="186" t="s">
        <v>2238</v>
      </c>
      <c r="EK483" s="186">
        <v>0</v>
      </c>
      <c r="EL483" s="186" t="s">
        <v>5333</v>
      </c>
      <c r="EM483" s="173">
        <v>24855</v>
      </c>
      <c r="EN483" s="173">
        <v>0</v>
      </c>
      <c r="EO483" s="173">
        <v>0</v>
      </c>
      <c r="EP483" s="498" t="s">
        <v>3816</v>
      </c>
      <c r="EQ483" s="415" t="s">
        <v>1364</v>
      </c>
      <c r="ER483" s="415" t="s">
        <v>6113</v>
      </c>
      <c r="ES483" s="415"/>
      <c r="ET483" s="108"/>
      <c r="EU483" s="182" t="str">
        <f t="shared" si="321"/>
        <v>Wohlert-Besitzgesellschaft KG, DE_296742783_sinv.pdf</v>
      </c>
      <c r="EV483" s="44"/>
      <c r="EW483" s="44"/>
      <c r="EX483" s="44"/>
      <c r="EY483" s="44"/>
      <c r="EZ483" s="44"/>
      <c r="FA483" s="44"/>
      <c r="FB483" s="44"/>
      <c r="FC483" s="44"/>
      <c r="FD483" s="44"/>
      <c r="FE483" s="44"/>
      <c r="FF483" s="44"/>
      <c r="FG483" s="44"/>
      <c r="FH483" s="44"/>
      <c r="FI483" s="44"/>
      <c r="FJ483" s="44"/>
      <c r="FK483" s="44"/>
      <c r="FL483" s="44"/>
      <c r="FM483" s="44"/>
      <c r="FN483" s="44"/>
      <c r="FO483" s="44"/>
      <c r="FP483" s="44"/>
    </row>
    <row r="484" spans="1:172" ht="154.5" thickTop="1" thickBot="1">
      <c r="A484" s="1000" t="s">
        <v>6226</v>
      </c>
      <c r="B484" s="762" t="s">
        <v>5693</v>
      </c>
      <c r="C484" s="338" t="s">
        <v>898</v>
      </c>
      <c r="D484" s="174" t="s">
        <v>5703</v>
      </c>
      <c r="E484" s="630" t="s">
        <v>5709</v>
      </c>
      <c r="F484" s="438" t="s">
        <v>3788</v>
      </c>
      <c r="G484" s="438" t="s">
        <v>6227</v>
      </c>
      <c r="H484" s="438" t="s">
        <v>3788</v>
      </c>
      <c r="I484" s="174"/>
      <c r="J484" s="186"/>
      <c r="K484" s="193" t="s">
        <v>6229</v>
      </c>
      <c r="L484" s="571" t="s">
        <v>5716</v>
      </c>
      <c r="N484" s="846" t="s">
        <v>5717</v>
      </c>
      <c r="O484" s="186" t="s">
        <v>6311</v>
      </c>
      <c r="P484" s="519">
        <v>20</v>
      </c>
      <c r="Q484" s="436">
        <v>100</v>
      </c>
      <c r="R484" s="540">
        <v>0</v>
      </c>
      <c r="S484" s="338"/>
      <c r="T484" s="82"/>
      <c r="U484" s="82"/>
      <c r="V484" s="338">
        <v>0</v>
      </c>
      <c r="W484" s="338">
        <v>0</v>
      </c>
      <c r="X484" s="919">
        <v>0.7</v>
      </c>
      <c r="Y484" s="338">
        <v>0</v>
      </c>
      <c r="Z484" s="82"/>
      <c r="AA484" s="82"/>
      <c r="AB484" s="186" t="s">
        <v>5755</v>
      </c>
      <c r="AC484" s="13" t="s">
        <v>898</v>
      </c>
      <c r="AD484" s="811" t="s">
        <v>5691</v>
      </c>
      <c r="AE484" s="723">
        <v>43138</v>
      </c>
      <c r="AF484" s="186" t="s">
        <v>6312</v>
      </c>
      <c r="AG484" s="419" t="s">
        <v>6290</v>
      </c>
      <c r="AH484" s="927" t="s">
        <v>896</v>
      </c>
      <c r="AI484" s="559" t="s">
        <v>5764</v>
      </c>
      <c r="AJ484" s="57" t="str">
        <f t="shared" si="326"/>
        <v>NO</v>
      </c>
      <c r="AK484" s="64" t="str">
        <f>VLOOKUP(X484,aux!$G$1:$I$22,2,FALSE)</f>
        <v>zero point seven</v>
      </c>
      <c r="AL484" s="64" t="str">
        <f>VLOOKUP(X484,aux!$G$1:$J$22,4,FALSE)</f>
        <v>null komma sieben</v>
      </c>
      <c r="AM484" s="214">
        <f t="shared" si="304"/>
        <v>70</v>
      </c>
      <c r="AN484" s="214" t="str">
        <f>IF(INT(AM484)=AM484,EnglishNumber(AM484), _xlfn.CONCAT(EnglishNumber(INT(AM484)), " point ", EnglishNumber(ROUND(INT((AM484 - INT(AM484)) * 10),  0)), " ", EnglishNumber(ROUND((AM484 - INT(AM484))*100 - (INT((AM484-INT(AM484))*10)*10), 0))))</f>
        <v>seventy</v>
      </c>
      <c r="AO484" s="214" t="str">
        <f>IF(INT(AM484)=AM484,FctZahl_In_Worten(AM484), _xlfn.CONCAT(FctZahl_In_Worten(INT(AM484)), " komma ", FctZahl_In_Worten(ROUND(INT((AM484 - INT(AM484)) * 10),  0)), " ", FctZahl_In_Worten(ROUND((AM484 - INT(AM484))*100 - (INT((AM484-INT(AM484))*10)*10), 0))))</f>
        <v>siebzig</v>
      </c>
      <c r="AP484" s="64" t="str">
        <f>EnglishNumber(Q484)</f>
        <v>one hundred</v>
      </c>
      <c r="AQ484" s="64" t="str">
        <f>FctZahl_In_Worten(Q484)</f>
        <v>einhundert</v>
      </c>
      <c r="AR484" s="64" t="str">
        <f>FctZahl_In_Worten(R484)</f>
        <v>null</v>
      </c>
      <c r="AS484" s="64" t="str">
        <f>EnglishNumber(V484)</f>
        <v>zero</v>
      </c>
      <c r="AT484" s="64" t="str">
        <f>EnglishNumber(W484)</f>
        <v>zero</v>
      </c>
      <c r="AU484" s="64" t="str">
        <f t="shared" si="340"/>
        <v>For</v>
      </c>
      <c r="AV484" s="364" t="str">
        <f t="shared" si="333"/>
        <v xml:space="preserve">Andreas Giese , Geschäftsführer  and Matthias Kähne, Geschäftsführer </v>
      </c>
      <c r="AW484" s="788" t="str">
        <f t="shared" si="306"/>
        <v>DE_204267057_CPA_EN</v>
      </c>
      <c r="AX484" s="788" t="str">
        <f t="shared" si="307"/>
        <v>DE_204267057_DoT_EN</v>
      </c>
      <c r="AY484" s="788" t="str">
        <f t="shared" si="308"/>
        <v>DE_204267057_Dis_EN</v>
      </c>
      <c r="AZ484" s="790" t="str">
        <f t="shared" si="309"/>
        <v>DE_204267057_CPA_DE</v>
      </c>
      <c r="BA484" s="790" t="str">
        <f t="shared" si="310"/>
        <v>DE_204267057_DoT_DE</v>
      </c>
      <c r="BB484" s="790" t="str">
        <f t="shared" si="311"/>
        <v>DE_204267057_CPA_ES</v>
      </c>
      <c r="BC484" s="792" t="str">
        <f t="shared" si="312"/>
        <v>DE_204267057_DoT_ES</v>
      </c>
      <c r="BD484" s="365" t="str">
        <f t="shared" si="313"/>
        <v>Andreas Giese Baustoffhandel GmbH</v>
      </c>
      <c r="BE484" s="64" t="str">
        <f>VLOOKUP(C484,aux!$A$1:$B$260,2,FALSE)</f>
        <v>Germany</v>
      </c>
      <c r="BF484" s="46" t="str">
        <f>VLOOKUP(C484,aux!$A$1:$C$260,3,FALSE)</f>
        <v>Deutschland</v>
      </c>
      <c r="BG484" s="64" t="str">
        <f t="shared" si="314"/>
        <v xml:space="preserve">represented by  Andreas Giese , Geschäftsführer  and Matthias Kähne, Geschäftsführer </v>
      </c>
      <c r="BH484" s="64" t="str">
        <f t="shared" si="327"/>
        <v xml:space="preserve">representado por Andreas Giese , Geschäftsführer  and Matthias Kähne, Geschäftsführer </v>
      </c>
      <c r="BI484" s="39">
        <f t="shared" si="335"/>
        <v>2</v>
      </c>
      <c r="BJ484" s="39" t="str">
        <f t="shared" si="336"/>
        <v>and its</v>
      </c>
      <c r="BK484" s="39" t="str">
        <f t="shared" si="337"/>
        <v/>
      </c>
      <c r="BL484" s="64" t="str">
        <f t="shared" si="338"/>
        <v>und</v>
      </c>
      <c r="BM484" s="64" t="str">
        <f t="shared" si="339"/>
        <v/>
      </c>
      <c r="BN484" s="64" t="str">
        <f t="shared" si="334"/>
        <v>y su</v>
      </c>
      <c r="BO484" s="64" t="str">
        <f t="shared" si="322"/>
        <v/>
      </c>
      <c r="BP484" s="216" t="str">
        <f>VLOOKUP(X484,aux!$G$1:$I$22,3,FALSE)</f>
        <v xml:space="preserve">cero coma siete </v>
      </c>
      <c r="BQ484" s="64" t="str">
        <f t="shared" si="328"/>
        <v>Por</v>
      </c>
      <c r="BR484" s="64" t="str">
        <f>VLOOKUP(C484,aux!$D$1:$E$307,2,FALSE)</f>
        <v>Alemania</v>
      </c>
      <c r="BS484" s="64" t="str">
        <f t="shared" si="329"/>
        <v>Ciento</v>
      </c>
      <c r="BT484" s="64" t="str">
        <f t="shared" si="330"/>
        <v>Cero</v>
      </c>
      <c r="BU484" s="64" t="str">
        <f t="shared" si="331"/>
        <v>Cero</v>
      </c>
      <c r="BV484" s="161"/>
      <c r="BW484" s="56"/>
      <c r="BX484" s="315">
        <v>43102</v>
      </c>
      <c r="BY484" s="366">
        <v>163001020901</v>
      </c>
      <c r="BZ484" s="161"/>
      <c r="CA484" s="1113"/>
      <c r="CB484" s="805">
        <v>43102</v>
      </c>
      <c r="CC484" s="623">
        <v>43118</v>
      </c>
      <c r="CD484" s="610"/>
      <c r="CE484" s="805">
        <v>43118</v>
      </c>
      <c r="CF484" s="610"/>
      <c r="CG484" s="342">
        <v>43125</v>
      </c>
      <c r="CH484" s="497"/>
      <c r="CI484" s="367"/>
      <c r="CJ484" s="82"/>
      <c r="CK484" s="82"/>
      <c r="CL484" s="102" t="str">
        <f t="shared" si="315"/>
        <v>Andreas Giese Baustoffhandel GmbH_ DE_204267057_DOT_DE_2sig</v>
      </c>
      <c r="CM484" s="102" t="str">
        <f t="shared" si="316"/>
        <v>Andreas Giese Baustoffhandel GmbH_DE_204267057_CPA_DE_2sig</v>
      </c>
      <c r="CN484" s="102" t="str">
        <f t="shared" si="317"/>
        <v>Andreas Giese Baustoffhandel GmbH_ DE_204267057_DOT_DE_2sig_stamped</v>
      </c>
      <c r="CO484" s="102" t="str">
        <f t="shared" si="318"/>
        <v>Andreas Giese Baustoffhandel GmbH_DE_204267057_DOT_DE_o</v>
      </c>
      <c r="CP484" s="102" t="str">
        <f t="shared" si="319"/>
        <v>Andreas Giese Baustoffhandel GmbH_DE_204267057_DOT_DE_o_stamped</v>
      </c>
      <c r="CQ484" s="102" t="str">
        <f t="shared" si="320"/>
        <v>Andreas Giese Baustoffhandel GmbH_DE_204267057_powers</v>
      </c>
      <c r="CR484" s="82"/>
      <c r="CS484" s="82"/>
      <c r="CT484" s="797"/>
      <c r="CU484" s="369"/>
      <c r="CV484" s="798"/>
      <c r="CW484" s="82"/>
      <c r="CX484" s="99"/>
      <c r="CY484" s="369"/>
      <c r="CZ484" s="369"/>
      <c r="DA484" s="370"/>
      <c r="DB484" s="370"/>
      <c r="DC484" s="369"/>
      <c r="DD484" s="369"/>
      <c r="DE484" s="370"/>
      <c r="DF484" s="370"/>
      <c r="DG484" s="82"/>
      <c r="DH484" s="82"/>
      <c r="DI484" s="82"/>
      <c r="DJ484" s="370"/>
      <c r="DK484" s="370"/>
      <c r="DL484" s="82"/>
      <c r="DM484" s="370"/>
      <c r="DN484" s="369"/>
      <c r="DO484" s="370"/>
      <c r="DP484" s="338" t="s">
        <v>6228</v>
      </c>
      <c r="DQ484" s="902"/>
      <c r="DR484" s="503"/>
      <c r="DS484" s="88"/>
      <c r="DT484" s="88" t="s">
        <v>49</v>
      </c>
      <c r="DU484" s="176" t="s">
        <v>5692</v>
      </c>
      <c r="DV484" s="82"/>
      <c r="DW484" s="82"/>
      <c r="DX484" s="98" t="s">
        <v>6216</v>
      </c>
      <c r="DY484" s="98" t="s">
        <v>6216</v>
      </c>
      <c r="DZ484" s="98"/>
      <c r="EA484" s="359" t="str">
        <f t="shared" si="302"/>
        <v>443</v>
      </c>
      <c r="EB484" s="359">
        <v>443</v>
      </c>
      <c r="EC484" s="88"/>
      <c r="ED484" s="88"/>
      <c r="EE484" s="88"/>
      <c r="EF484" s="445"/>
      <c r="EG484" s="174" t="s">
        <v>5732</v>
      </c>
      <c r="EH484" s="174" t="s">
        <v>5709</v>
      </c>
      <c r="EI484" s="174" t="s">
        <v>5733</v>
      </c>
      <c r="EJ484" s="174">
        <v>8</v>
      </c>
      <c r="EK484" s="174"/>
      <c r="EL484" s="174" t="s">
        <v>5734</v>
      </c>
      <c r="EM484" s="174">
        <v>23866</v>
      </c>
      <c r="EN484" s="174"/>
      <c r="EO484" s="174"/>
      <c r="EP484" s="670" t="s">
        <v>5735</v>
      </c>
      <c r="EQ484" s="176" t="s">
        <v>6086</v>
      </c>
      <c r="ER484" s="182" t="s">
        <v>6137</v>
      </c>
      <c r="ES484" s="176"/>
      <c r="ET484" s="108"/>
      <c r="EU484" s="182" t="str">
        <f t="shared" si="321"/>
        <v>Andreas Giese Baustoffhandel GmbH, DE_204267057_sinv.pdf</v>
      </c>
    </row>
    <row r="485" spans="1:172" ht="65.25" thickTop="1" thickBot="1">
      <c r="A485" s="1000" t="s">
        <v>3070</v>
      </c>
      <c r="B485" s="696" t="s">
        <v>4765</v>
      </c>
      <c r="C485" s="338" t="s">
        <v>1067</v>
      </c>
      <c r="D485" s="191" t="s">
        <v>3071</v>
      </c>
      <c r="E485" s="189" t="s">
        <v>3072</v>
      </c>
      <c r="F485" s="186" t="s">
        <v>3342</v>
      </c>
      <c r="G485" s="186"/>
      <c r="H485" s="186"/>
      <c r="I485" s="383"/>
      <c r="J485" s="191" t="s">
        <v>5756</v>
      </c>
      <c r="K485" s="191" t="s">
        <v>3075</v>
      </c>
      <c r="L485" s="587" t="s">
        <v>3073</v>
      </c>
      <c r="M485" s="199"/>
      <c r="N485" s="846" t="s">
        <v>3074</v>
      </c>
      <c r="O485" s="191" t="s">
        <v>2874</v>
      </c>
      <c r="P485" s="546">
        <v>30</v>
      </c>
      <c r="Q485" s="539">
        <v>250</v>
      </c>
      <c r="R485" s="540">
        <v>0</v>
      </c>
      <c r="S485" s="338"/>
      <c r="T485" s="100"/>
      <c r="U485" s="100"/>
      <c r="V485" s="425">
        <v>100</v>
      </c>
      <c r="W485" s="425">
        <v>50</v>
      </c>
      <c r="X485" s="919">
        <v>0.75</v>
      </c>
      <c r="Y485" s="425">
        <v>2.5</v>
      </c>
      <c r="Z485" s="101"/>
      <c r="AA485" s="101"/>
      <c r="AB485" s="188" t="s">
        <v>2988</v>
      </c>
      <c r="AC485" s="13" t="s">
        <v>7377</v>
      </c>
      <c r="AD485" s="812" t="s">
        <v>40</v>
      </c>
      <c r="AE485" s="723">
        <v>43138</v>
      </c>
      <c r="AG485" s="419"/>
      <c r="AH485" s="927" t="s">
        <v>192</v>
      </c>
      <c r="AI485" s="559" t="s">
        <v>5764</v>
      </c>
      <c r="AJ485" s="63" t="str">
        <f t="shared" si="326"/>
        <v>NO</v>
      </c>
      <c r="AK485" s="64" t="str">
        <f>VLOOKUP(X485,aux!$G$1:$I$22,2,FALSE)</f>
        <v>zero point seven five</v>
      </c>
      <c r="AL485" s="64" t="str">
        <f>VLOOKUP(X485,aux!$G$1:$J$22,4,FALSE)</f>
        <v>null komma sieben fünf</v>
      </c>
      <c r="AM485" s="214">
        <f t="shared" si="304"/>
        <v>75</v>
      </c>
      <c r="AN485" s="214" t="str">
        <f>IF(INT(AM485)=AM485,EnglishNumber(AM485), _xlfn.CONCAT(EnglishNumber(INT(AM485)), " point ", EnglishNumber(ROUND(INT((AM485 - INT(AM485)) * 10),  0)), " ", EnglishNumber(ROUND((AM485 - INT(AM485))*100 - (INT((AM485-INT(AM485))*10)*10), 0))))</f>
        <v>seventy-five</v>
      </c>
      <c r="AO485" s="214" t="str">
        <f>IF(INT(AM485)=AM485,FctZahl_In_Worten(AM485), _xlfn.CONCAT(FctZahl_In_Worten(INT(AM485)), " komma ", FctZahl_In_Worten(ROUND(INT((AM485 - INT(AM485)) * 10),  0)), " ", FctZahl_In_Worten(ROUND((AM485 - INT(AM485))*100 - (INT((AM485-INT(AM485))*10)*10), 0))))</f>
        <v>fünfundsiebzig</v>
      </c>
      <c r="AP485" s="64" t="str">
        <f>EnglishNumber(Q485)</f>
        <v>two hundred fifty</v>
      </c>
      <c r="AQ485" s="64" t="str">
        <f>FctZahl_In_Worten(Q485)</f>
        <v>zweihundertfünfzig</v>
      </c>
      <c r="AR485" s="64" t="str">
        <f>FctZahl_In_Worten(R485)</f>
        <v>null</v>
      </c>
      <c r="AS485" s="64" t="str">
        <f>EnglishNumber(V485)</f>
        <v>one hundred</v>
      </c>
      <c r="AT485" s="64" t="str">
        <f>EnglishNumber(W485)</f>
        <v>fifty</v>
      </c>
      <c r="AU485" s="64" t="str">
        <f t="shared" si="340"/>
        <v/>
      </c>
      <c r="AV485" s="49" t="str">
        <f t="shared" si="333"/>
        <v/>
      </c>
      <c r="AW485" s="60" t="str">
        <f t="shared" si="306"/>
        <v>AT_U57333424_CPA_EN</v>
      </c>
      <c r="AX485" s="60" t="str">
        <f t="shared" si="307"/>
        <v>AT_U57333424_DoT_EN</v>
      </c>
      <c r="AY485" s="60" t="str">
        <f t="shared" si="308"/>
        <v>AT_U57333424_Dis_EN</v>
      </c>
      <c r="AZ485" s="50" t="str">
        <f t="shared" si="309"/>
        <v>AT_U57333424_CPA_DE</v>
      </c>
      <c r="BA485" s="50" t="str">
        <f t="shared" si="310"/>
        <v>AT_U57333424_DoT_DE</v>
      </c>
      <c r="BB485" s="50" t="str">
        <f t="shared" si="311"/>
        <v>AT_U57333424_CPA_ES</v>
      </c>
      <c r="BC485" s="128" t="str">
        <f t="shared" si="312"/>
        <v>AT_U57333424_DoT_ES</v>
      </c>
      <c r="BD485" s="65" t="str">
        <f t="shared" si="313"/>
        <v>Alfred Heim Transporte</v>
      </c>
      <c r="BE485" s="64" t="str">
        <f>VLOOKUP(C485,aux!$A$1:$B$260,2,FALSE)</f>
        <v>Austria</v>
      </c>
      <c r="BF485" s="46" t="str">
        <f>VLOOKUP(C485,aux!$A$1:$C$260,3,FALSE)</f>
        <v>Österreich</v>
      </c>
      <c r="BG485" s="66" t="str">
        <f t="shared" si="314"/>
        <v/>
      </c>
      <c r="BH485" s="66" t="str">
        <f t="shared" si="327"/>
        <v/>
      </c>
      <c r="BI485" s="66">
        <f t="shared" si="335"/>
        <v>1</v>
      </c>
      <c r="BJ485" s="66"/>
      <c r="BK485" s="66"/>
      <c r="BL485" s="66" t="str">
        <f t="shared" si="338"/>
        <v/>
      </c>
      <c r="BM485" s="66" t="str">
        <f t="shared" si="339"/>
        <v/>
      </c>
      <c r="BN485" s="66" t="str">
        <f t="shared" si="334"/>
        <v/>
      </c>
      <c r="BO485" s="66" t="str">
        <f t="shared" si="322"/>
        <v/>
      </c>
      <c r="BP485" s="216" t="str">
        <f>VLOOKUP(X485,aux!$G$1:$I$22,3,FALSE)</f>
        <v>cero coma siete cinco</v>
      </c>
      <c r="BQ485" s="66" t="str">
        <f t="shared" si="328"/>
        <v>Por</v>
      </c>
      <c r="BR485" s="66" t="str">
        <f>VLOOKUP(C485,aux!$D$1:$E$307,2,FALSE)</f>
        <v>Austria</v>
      </c>
      <c r="BS485" s="66" t="str">
        <f t="shared" si="329"/>
        <v>Doscientos Cincuenta</v>
      </c>
      <c r="BT485" s="66" t="str">
        <f t="shared" si="330"/>
        <v>Ciento</v>
      </c>
      <c r="BU485" s="66" t="str">
        <f t="shared" si="331"/>
        <v>Cincuenta</v>
      </c>
      <c r="BV485" s="137"/>
      <c r="BW485" s="51"/>
      <c r="BX485" s="315">
        <v>43102</v>
      </c>
      <c r="BY485" s="148">
        <v>163001021901</v>
      </c>
      <c r="BZ485" s="315"/>
      <c r="CA485" s="1112"/>
      <c r="CB485" s="805">
        <v>43102</v>
      </c>
      <c r="CC485" s="623">
        <v>43108</v>
      </c>
      <c r="CD485" s="806"/>
      <c r="CE485" s="623">
        <v>43108</v>
      </c>
      <c r="CF485" s="806"/>
      <c r="CG485" s="342">
        <v>43110</v>
      </c>
      <c r="CH485" s="497"/>
      <c r="CI485" s="155"/>
      <c r="CJ485" s="54"/>
      <c r="CK485" s="54"/>
      <c r="CL485" s="102" t="str">
        <f t="shared" si="315"/>
        <v>Alfred Heim Transporte_ AT_U57333424_DOT_EN_2sig</v>
      </c>
      <c r="CM485" s="102" t="str">
        <f t="shared" si="316"/>
        <v>Alfred Heim Transporte_AT_U57333424_CPA_EN_2sig</v>
      </c>
      <c r="CN485" s="102" t="str">
        <f t="shared" si="317"/>
        <v>Alfred Heim Transporte_ AT_U57333424_DOT_EN_2sig_stamped</v>
      </c>
      <c r="CO485" s="102" t="str">
        <f t="shared" si="318"/>
        <v>Alfred Heim Transporte_AT_U57333424_DOT_EN_o</v>
      </c>
      <c r="CP485" s="102" t="str">
        <f t="shared" si="319"/>
        <v>Alfred Heim Transporte_AT_U57333424_DOT_EN_o_stamped</v>
      </c>
      <c r="CQ485" s="102" t="str">
        <f t="shared" si="320"/>
        <v>Alfred Heim Transporte_AT_U57333424_powers</v>
      </c>
      <c r="CR485" s="54"/>
      <c r="CS485" s="54"/>
      <c r="CT485" s="204"/>
      <c r="CU485" s="148">
        <f>CE485-CC485</f>
        <v>0</v>
      </c>
      <c r="CV485" s="205"/>
      <c r="CW485" s="54"/>
      <c r="CX485" s="152" t="s">
        <v>2233</v>
      </c>
      <c r="CY485" s="158" t="s">
        <v>2233</v>
      </c>
      <c r="CZ485" s="158" t="s">
        <v>2233</v>
      </c>
      <c r="DA485" s="318" t="s">
        <v>2233</v>
      </c>
      <c r="DB485" s="318" t="s">
        <v>2233</v>
      </c>
      <c r="DC485" s="158" t="s">
        <v>2233</v>
      </c>
      <c r="DD485" s="158" t="s">
        <v>2233</v>
      </c>
      <c r="DE485" s="318" t="s">
        <v>2233</v>
      </c>
      <c r="DF485" s="318" t="s">
        <v>2233</v>
      </c>
      <c r="DG485" s="96" t="s">
        <v>2233</v>
      </c>
      <c r="DH485" s="96" t="s">
        <v>2233</v>
      </c>
      <c r="DI485" s="96" t="s">
        <v>2233</v>
      </c>
      <c r="DJ485" s="318" t="s">
        <v>2233</v>
      </c>
      <c r="DK485" s="318"/>
      <c r="DL485" s="96" t="s">
        <v>2233</v>
      </c>
      <c r="DM485" s="318" t="s">
        <v>2233</v>
      </c>
      <c r="DN485" s="158" t="s">
        <v>2233</v>
      </c>
      <c r="DO485" s="318" t="s">
        <v>2233</v>
      </c>
      <c r="DP485" s="465" t="s">
        <v>2233</v>
      </c>
      <c r="DQ485" s="940"/>
      <c r="DR485" s="342" t="s">
        <v>49</v>
      </c>
      <c r="DS485" s="521"/>
      <c r="DT485" s="88" t="s">
        <v>49</v>
      </c>
      <c r="DU485" s="168"/>
      <c r="DV485" s="168"/>
      <c r="DW485" s="168"/>
      <c r="DX485" s="168"/>
      <c r="DY485" s="168"/>
      <c r="DZ485" s="168"/>
      <c r="EA485" s="359" t="str">
        <f t="shared" si="302"/>
        <v>444</v>
      </c>
      <c r="EB485" s="359">
        <v>444</v>
      </c>
      <c r="EC485" s="88"/>
      <c r="ED485" s="88"/>
      <c r="EE485" s="88" t="e">
        <f>IF(CX483=#REF!,"gleich","ungleich")</f>
        <v>#REF!</v>
      </c>
      <c r="EF485" s="445"/>
      <c r="EG485" s="186"/>
      <c r="EH485" s="186"/>
      <c r="EI485" s="186"/>
      <c r="EJ485" s="186"/>
      <c r="EK485" s="186"/>
      <c r="EL485" s="186"/>
      <c r="EM485" s="173"/>
      <c r="EN485" s="186"/>
      <c r="EO485" s="186"/>
      <c r="EP485" s="445"/>
      <c r="EQ485" s="382" t="s">
        <v>6101</v>
      </c>
      <c r="ER485" s="382" t="s">
        <v>6101</v>
      </c>
      <c r="ES485" s="382"/>
      <c r="ET485" s="108"/>
      <c r="EU485" s="182" t="str">
        <f t="shared" si="321"/>
        <v>Alfred Heim Transporte, AT_U57333424_sinv.pdf</v>
      </c>
      <c r="EV485" s="169"/>
      <c r="EW485" s="169"/>
      <c r="EX485" s="169"/>
      <c r="EY485" s="169"/>
      <c r="EZ485" s="169"/>
      <c r="FA485" s="169"/>
      <c r="FB485" s="169"/>
      <c r="FC485" s="169"/>
      <c r="FD485" s="169"/>
      <c r="FE485" s="169"/>
      <c r="FF485" s="169"/>
      <c r="FG485" s="169"/>
      <c r="FH485" s="169"/>
      <c r="FI485" s="169"/>
      <c r="FJ485" s="169"/>
      <c r="FK485" s="169"/>
      <c r="FL485" s="169"/>
      <c r="FM485" s="169"/>
      <c r="FN485" s="169"/>
      <c r="FO485" s="169"/>
      <c r="FP485" s="169"/>
    </row>
    <row r="486" spans="1:172" ht="90.75" thickTop="1" thickBot="1">
      <c r="A486" s="1006" t="s">
        <v>5883</v>
      </c>
      <c r="B486" s="176" t="s">
        <v>5959</v>
      </c>
      <c r="C486" s="654" t="s">
        <v>898</v>
      </c>
      <c r="D486" s="202" t="s">
        <v>5884</v>
      </c>
      <c r="E486" s="438" t="s">
        <v>5885</v>
      </c>
      <c r="F486" s="202" t="s">
        <v>899</v>
      </c>
      <c r="G486" s="202" t="s">
        <v>5886</v>
      </c>
      <c r="H486" s="202" t="s">
        <v>5887</v>
      </c>
      <c r="I486" s="202"/>
      <c r="J486" s="182"/>
      <c r="K486" s="192" t="s">
        <v>5901</v>
      </c>
      <c r="L486" s="586" t="s">
        <v>5888</v>
      </c>
      <c r="M486" s="561" t="s">
        <v>5889</v>
      </c>
      <c r="N486" s="844"/>
      <c r="O486" s="192"/>
      <c r="P486" s="547">
        <v>70</v>
      </c>
      <c r="Q486" s="539">
        <v>100</v>
      </c>
      <c r="R486" s="540">
        <v>0</v>
      </c>
      <c r="S486" s="338"/>
      <c r="T486" s="168"/>
      <c r="U486" s="168"/>
      <c r="V486" s="338">
        <v>0</v>
      </c>
      <c r="W486" s="338">
        <v>0</v>
      </c>
      <c r="X486" s="919">
        <v>0.7</v>
      </c>
      <c r="Y486" s="338">
        <v>0</v>
      </c>
      <c r="Z486" s="168"/>
      <c r="AA486" s="168"/>
      <c r="AB486" s="186" t="s">
        <v>5960</v>
      </c>
      <c r="AC486" s="13" t="s">
        <v>898</v>
      </c>
      <c r="AD486" s="811" t="s">
        <v>5691</v>
      </c>
      <c r="AE486" s="723">
        <v>43138</v>
      </c>
      <c r="AG486" s="297"/>
      <c r="AH486" s="927" t="s">
        <v>896</v>
      </c>
      <c r="AI486" s="559" t="s">
        <v>5766</v>
      </c>
      <c r="AJ486" s="63" t="str">
        <f t="shared" si="326"/>
        <v>NO</v>
      </c>
      <c r="AK486" s="64" t="str">
        <f>VLOOKUP(X486,aux!$G$1:$I$22,2,FALSE)</f>
        <v>zero point seven</v>
      </c>
      <c r="AL486" s="64" t="str">
        <f>VLOOKUP(X486,aux!$G$1:$J$22,4,FALSE)</f>
        <v>null komma sieben</v>
      </c>
      <c r="AM486" s="214">
        <f t="shared" si="304"/>
        <v>70</v>
      </c>
      <c r="AN486" s="214" t="str">
        <f>IF(INT(AM486)=AM486,EnglishNumber(AM486), _xlfn.CONCAT(EnglishNumber(INT(AM486)), " point ", EnglishNumber(ROUND(INT((AM486 - INT(AM486)) * 10),  0)), " ", EnglishNumber(ROUND((AM486 - INT(AM486))*100 - (INT((AM486-INT(AM486))*10)*10), 0))))</f>
        <v>seventy</v>
      </c>
      <c r="AO486" s="214" t="str">
        <f>IF(INT(AM486)=AM486,FctZahl_In_Worten(AM486), _xlfn.CONCAT(FctZahl_In_Worten(INT(AM486)), " komma ", FctZahl_In_Worten(ROUND(INT((AM486 - INT(AM486)) * 10),  0)), " ", FctZahl_In_Worten(ROUND((AM486 - INT(AM486))*100 - (INT((AM486-INT(AM486))*10)*10), 0))))</f>
        <v>siebzig</v>
      </c>
      <c r="AP486" s="64" t="str">
        <f>EnglishNumber(Q486)</f>
        <v>one hundred</v>
      </c>
      <c r="AQ486" s="64" t="str">
        <f>FctZahl_In_Worten(Q486)</f>
        <v>einhundert</v>
      </c>
      <c r="AR486" s="64" t="str">
        <f>FctZahl_In_Worten(R486)</f>
        <v>null</v>
      </c>
      <c r="AS486" s="64" t="str">
        <f>EnglishNumber(V486)</f>
        <v>zero</v>
      </c>
      <c r="AT486" s="64" t="str">
        <f>EnglishNumber(W486)</f>
        <v>zero</v>
      </c>
      <c r="AU486" s="64" t="str">
        <f t="shared" si="340"/>
        <v>For</v>
      </c>
      <c r="AV486" s="49" t="str">
        <f t="shared" si="333"/>
        <v>Martin Swierzy, Geschäftsführer and Andreas Pohlenz, Kaufmännischer Leiter</v>
      </c>
      <c r="AW486" s="60" t="str">
        <f t="shared" si="306"/>
        <v>DE_121964882_CPA_EN</v>
      </c>
      <c r="AX486" s="60" t="str">
        <f t="shared" si="307"/>
        <v>DE_121964882_DoT_EN</v>
      </c>
      <c r="AY486" s="60" t="str">
        <f t="shared" si="308"/>
        <v>DE_121964882_Dis_EN</v>
      </c>
      <c r="AZ486" s="50" t="str">
        <f t="shared" si="309"/>
        <v>DE_121964882_CPA_DE</v>
      </c>
      <c r="BA486" s="50" t="str">
        <f t="shared" si="310"/>
        <v>DE_121964882_DoT_DE</v>
      </c>
      <c r="BB486" s="50" t="str">
        <f t="shared" si="311"/>
        <v>DE_121964882_CPA_ES</v>
      </c>
      <c r="BC486" s="128" t="str">
        <f t="shared" si="312"/>
        <v>DE_121964882_DoT_ES</v>
      </c>
      <c r="BD486" s="65" t="str">
        <f t="shared" si="313"/>
        <v>Alsco Berufskleidungs-Service GmbH</v>
      </c>
      <c r="BE486" s="64" t="str">
        <f>VLOOKUP(C486,aux!$A$1:$B$260,2,FALSE)</f>
        <v>Germany</v>
      </c>
      <c r="BF486" s="46" t="str">
        <f>VLOOKUP(C486,aux!$A$1:$C$260,3,FALSE)</f>
        <v>Deutschland</v>
      </c>
      <c r="BG486" s="66" t="str">
        <f t="shared" si="314"/>
        <v>represented by  Martin Swierzy, Geschäftsführer and Andreas Pohlenz, Kaufmännischer Leiter</v>
      </c>
      <c r="BH486" s="66" t="str">
        <f t="shared" si="327"/>
        <v>representado por Martin Swierzy, Geschäftsführer and Andreas Pohlenz, Kaufmännischer Leiter</v>
      </c>
      <c r="BI486" s="119">
        <f t="shared" si="335"/>
        <v>2</v>
      </c>
      <c r="BJ486" s="119" t="str">
        <f t="shared" ref="BJ486:BJ526" si="341">IF(H486="","","and its")</f>
        <v>and its</v>
      </c>
      <c r="BK486" s="119" t="str">
        <f t="shared" ref="BK486:BK526" si="342">IF(I486="","","and its")</f>
        <v/>
      </c>
      <c r="BL486" s="66" t="str">
        <f t="shared" si="338"/>
        <v>und</v>
      </c>
      <c r="BM486" s="66" t="str">
        <f t="shared" si="339"/>
        <v/>
      </c>
      <c r="BN486" s="66" t="str">
        <f t="shared" si="334"/>
        <v>y su</v>
      </c>
      <c r="BO486" s="66" t="str">
        <f t="shared" si="322"/>
        <v/>
      </c>
      <c r="BP486" s="216" t="str">
        <f>VLOOKUP(X486,aux!$G$1:$I$22,3,FALSE)</f>
        <v xml:space="preserve">cero coma siete </v>
      </c>
      <c r="BQ486" s="66" t="str">
        <f t="shared" si="328"/>
        <v>Por</v>
      </c>
      <c r="BR486" s="66" t="str">
        <f>VLOOKUP(C486,aux!$D$1:$E$307,2,FALSE)</f>
        <v>Alemania</v>
      </c>
      <c r="BS486" s="66" t="str">
        <f t="shared" si="329"/>
        <v>Ciento</v>
      </c>
      <c r="BT486" s="66" t="str">
        <f t="shared" si="330"/>
        <v>Cero</v>
      </c>
      <c r="BU486" s="66" t="str">
        <f t="shared" si="331"/>
        <v>Cero</v>
      </c>
      <c r="BV486" s="315"/>
      <c r="BW486" s="61"/>
      <c r="BX486" s="315"/>
      <c r="BY486" s="148"/>
      <c r="BZ486" s="315"/>
      <c r="CA486" s="1112"/>
      <c r="CB486" s="353">
        <v>43109</v>
      </c>
      <c r="CC486" s="623">
        <v>43112</v>
      </c>
      <c r="CD486" s="434"/>
      <c r="CE486" s="353">
        <v>43112</v>
      </c>
      <c r="CF486" s="434"/>
      <c r="CG486" s="609">
        <v>43125</v>
      </c>
      <c r="CH486" s="742"/>
      <c r="CI486" s="155"/>
      <c r="CJ486" s="168"/>
      <c r="CK486" s="168"/>
      <c r="CL486" s="102" t="str">
        <f t="shared" si="315"/>
        <v>Alsco Berufskleidungs-Service GmbH_ DE_121964882_DOT_DE_2sig</v>
      </c>
      <c r="CM486" s="102" t="str">
        <f t="shared" si="316"/>
        <v>Alsco Berufskleidungs-Service GmbH_DE_121964882_CPA_DE_2sig</v>
      </c>
      <c r="CN486" s="102" t="str">
        <f t="shared" si="317"/>
        <v>Alsco Berufskleidungs-Service GmbH_ DE_121964882_DOT_DE_2sig_stamped</v>
      </c>
      <c r="CO486" s="102" t="str">
        <f t="shared" si="318"/>
        <v>Alsco Berufskleidungs-Service GmbH_DE_121964882_DOT_DE_o</v>
      </c>
      <c r="CP486" s="102" t="str">
        <f t="shared" si="319"/>
        <v>Alsco Berufskleidungs-Service GmbH_DE_121964882_DOT_DE_o_stamped</v>
      </c>
      <c r="CQ486" s="102" t="str">
        <f t="shared" si="320"/>
        <v>Alsco Berufskleidungs-Service GmbH_DE_121964882_powers</v>
      </c>
      <c r="CR486" s="168"/>
      <c r="CS486" s="168"/>
      <c r="CT486" s="253"/>
      <c r="CU486" s="251"/>
      <c r="CV486" s="254"/>
      <c r="CW486" s="168"/>
      <c r="CX486" s="252"/>
      <c r="CY486" s="251"/>
      <c r="CZ486" s="251"/>
      <c r="DA486" s="324"/>
      <c r="DB486" s="324"/>
      <c r="DC486" s="251"/>
      <c r="DD486" s="251"/>
      <c r="DE486" s="324"/>
      <c r="DF486" s="324"/>
      <c r="DG486" s="168"/>
      <c r="DH486" s="168"/>
      <c r="DI486" s="168"/>
      <c r="DJ486" s="324"/>
      <c r="DK486" s="324"/>
      <c r="DL486" s="168"/>
      <c r="DM486" s="324"/>
      <c r="DN486" s="251"/>
      <c r="DO486" s="324"/>
      <c r="DP486" s="338"/>
      <c r="DQ486" s="902"/>
      <c r="DR486" s="503"/>
      <c r="DS486" s="88"/>
      <c r="DT486" s="88"/>
      <c r="DU486" s="168"/>
      <c r="DV486" s="168"/>
      <c r="DW486" s="168"/>
      <c r="DX486" s="168"/>
      <c r="DY486" s="168"/>
      <c r="DZ486" s="168"/>
      <c r="EA486" s="359" t="str">
        <f t="shared" si="302"/>
        <v>445</v>
      </c>
      <c r="EB486" s="359">
        <v>445</v>
      </c>
      <c r="EC486" s="88"/>
      <c r="ED486" s="88"/>
      <c r="EE486" s="88"/>
      <c r="EF486" s="445" t="s">
        <v>5963</v>
      </c>
      <c r="EG486" s="202" t="s">
        <v>5883</v>
      </c>
      <c r="EH486" s="202" t="s">
        <v>5936</v>
      </c>
      <c r="EI486" s="202" t="s">
        <v>5937</v>
      </c>
      <c r="EJ486" s="202" t="s">
        <v>5938</v>
      </c>
      <c r="EK486" s="655" t="s">
        <v>5240</v>
      </c>
      <c r="EL486" s="202" t="s">
        <v>3531</v>
      </c>
      <c r="EM486" s="655" t="s">
        <v>5939</v>
      </c>
      <c r="EN486" s="202"/>
      <c r="EO486" s="174" t="str">
        <f>B486</f>
        <v>DE_121964882</v>
      </c>
      <c r="EP486" s="670" t="s">
        <v>5901</v>
      </c>
      <c r="EQ486" s="643" t="s">
        <v>6086</v>
      </c>
      <c r="ER486" s="182" t="s">
        <v>6137</v>
      </c>
      <c r="ES486" s="362"/>
      <c r="ET486" s="108"/>
      <c r="EU486" s="182" t="str">
        <f t="shared" si="321"/>
        <v>Alsco Berufskleidungs-Service GmbH, DE_121964882_sinv.pdf</v>
      </c>
      <c r="EV486" s="169"/>
      <c r="EW486" s="169"/>
      <c r="EX486" s="169"/>
      <c r="EY486" s="169"/>
      <c r="EZ486" s="169"/>
      <c r="FA486" s="169"/>
      <c r="FB486" s="169"/>
      <c r="FC486" s="169"/>
      <c r="FD486" s="169"/>
      <c r="FE486" s="169"/>
      <c r="FF486" s="169"/>
      <c r="FG486" s="169"/>
      <c r="FH486" s="169"/>
      <c r="FI486" s="169"/>
      <c r="FJ486" s="169"/>
      <c r="FK486" s="169"/>
      <c r="FL486" s="169"/>
      <c r="FM486" s="169"/>
      <c r="FN486" s="169"/>
      <c r="FO486" s="169"/>
      <c r="FP486" s="169"/>
    </row>
    <row r="487" spans="1:172" s="169" customFormat="1" ht="65.25" thickTop="1" thickBot="1">
      <c r="A487" s="1000" t="s">
        <v>3126</v>
      </c>
      <c r="B487" s="696" t="s">
        <v>4779</v>
      </c>
      <c r="C487" s="338" t="s">
        <v>1202</v>
      </c>
      <c r="D487" s="186" t="s">
        <v>3127</v>
      </c>
      <c r="E487" s="186" t="s">
        <v>3119</v>
      </c>
      <c r="F487" s="186" t="s">
        <v>3120</v>
      </c>
      <c r="G487" s="186" t="s">
        <v>3121</v>
      </c>
      <c r="H487" s="186" t="s">
        <v>3122</v>
      </c>
      <c r="I487" s="186" t="s">
        <v>3130</v>
      </c>
      <c r="J487" s="186" t="s">
        <v>3355</v>
      </c>
      <c r="K487" s="191" t="s">
        <v>3123</v>
      </c>
      <c r="L487" s="587" t="s">
        <v>3124</v>
      </c>
      <c r="M487" s="199"/>
      <c r="N487" s="846" t="s">
        <v>3128</v>
      </c>
      <c r="O487" s="191" t="s">
        <v>3129</v>
      </c>
      <c r="P487" s="519">
        <v>50</v>
      </c>
      <c r="Q487" s="539">
        <v>250</v>
      </c>
      <c r="R487" s="540">
        <v>0</v>
      </c>
      <c r="S487" s="338"/>
      <c r="T487" s="43"/>
      <c r="U487" s="43"/>
      <c r="V487" s="425">
        <v>0</v>
      </c>
      <c r="W487" s="425">
        <v>0</v>
      </c>
      <c r="X487" s="919">
        <v>0.73</v>
      </c>
      <c r="Y487" s="425">
        <v>2.5</v>
      </c>
      <c r="Z487" s="112"/>
      <c r="AA487" s="112"/>
      <c r="AB487" s="188" t="s">
        <v>4403</v>
      </c>
      <c r="AC487" s="13" t="s">
        <v>7377</v>
      </c>
      <c r="AD487" s="812" t="s">
        <v>40</v>
      </c>
      <c r="AE487" s="723">
        <v>43138</v>
      </c>
      <c r="AF487" s="182" t="s">
        <v>4404</v>
      </c>
      <c r="AG487" s="419"/>
      <c r="AH487" s="61" t="s">
        <v>896</v>
      </c>
      <c r="AI487" s="559" t="s">
        <v>5762</v>
      </c>
      <c r="AJ487" s="63" t="str">
        <f t="shared" si="326"/>
        <v>NO</v>
      </c>
      <c r="AK487" s="64" t="str">
        <f>VLOOKUP(X487,aux!$G$1:$I$22,2,FALSE)</f>
        <v>zero point seven three</v>
      </c>
      <c r="AL487" s="64" t="str">
        <f>VLOOKUP(X487,aux!$G$1:$J$22,4,FALSE)</f>
        <v>null komma sieben drei</v>
      </c>
      <c r="AM487" s="214">
        <f t="shared" si="304"/>
        <v>73</v>
      </c>
      <c r="AN487" s="214" t="str">
        <f>IF(INT(AM487)=AM487,EnglishNumber(AM487), _xlfn.CONCAT(EnglishNumber(INT(AM487)), " point ", EnglishNumber(ROUND(INT((AM487 - INT(AM487)) * 10),  0)), " ", EnglishNumber(ROUND((AM487 - INT(AM487))*100 - (INT((AM487-INT(AM487))*10)*10), 0))))</f>
        <v>seventy-three</v>
      </c>
      <c r="AO487" s="214" t="str">
        <f>IF(INT(AM487)=AM487,FctZahl_In_Worten(AM487), _xlfn.CONCAT(FctZahl_In_Worten(INT(AM487)), " komma ", FctZahl_In_Worten(ROUND(INT((AM487 - INT(AM487)) * 10),  0)), " ", FctZahl_In_Worten(ROUND((AM487 - INT(AM487))*100 - (INT((AM487-INT(AM487))*10)*10), 0))))</f>
        <v>dreiundsiebzig</v>
      </c>
      <c r="AP487" s="64" t="str">
        <f>EnglishNumber(Q487)</f>
        <v>two hundred fifty</v>
      </c>
      <c r="AQ487" s="64" t="str">
        <f>FctZahl_In_Worten(Q487)</f>
        <v>zweihundertfünfzig</v>
      </c>
      <c r="AR487" s="64" t="str">
        <f>FctZahl_In_Worten(R487)</f>
        <v>null</v>
      </c>
      <c r="AS487" s="39" t="str">
        <f>EnglishNumber(V487)</f>
        <v>zero</v>
      </c>
      <c r="AT487" s="39" t="str">
        <f>EnglishNumber(W487)</f>
        <v>zero</v>
      </c>
      <c r="AU487" s="39" t="str">
        <f t="shared" si="340"/>
        <v>For</v>
      </c>
      <c r="AV487" s="117" t="str">
        <f t="shared" si="333"/>
        <v>Welter Viviane, gérante-associée and Welter Marianne, gérante associée</v>
      </c>
      <c r="AW487" s="884" t="str">
        <f t="shared" si="306"/>
        <v>SK_2022005964_CPA_EN</v>
      </c>
      <c r="AX487" s="884" t="str">
        <f t="shared" si="307"/>
        <v>SK_2022005964_DoT_EN</v>
      </c>
      <c r="AY487" s="884" t="str">
        <f t="shared" si="308"/>
        <v>SK_2022005964_Dis_EN</v>
      </c>
      <c r="AZ487" s="50" t="str">
        <f t="shared" si="309"/>
        <v>SK_2022005964_CPA_DE</v>
      </c>
      <c r="BA487" s="50" t="str">
        <f t="shared" si="310"/>
        <v>SK_2022005964_DoT_DE</v>
      </c>
      <c r="BB487" s="50" t="str">
        <f t="shared" si="311"/>
        <v>SK_2022005964_CPA_ES</v>
      </c>
      <c r="BC487" s="128" t="str">
        <f t="shared" si="312"/>
        <v>SK_2022005964_DoT_ES</v>
      </c>
      <c r="BD487" s="118" t="str">
        <f t="shared" si="313"/>
        <v>Arthur Welter Slovakia SRO</v>
      </c>
      <c r="BE487" s="39" t="str">
        <f>VLOOKUP(C487,aux!$A$1:$B$260,2,FALSE)</f>
        <v>Slovakia</v>
      </c>
      <c r="BF487" s="46">
        <f>VLOOKUP(C487,aux!$A$1:$C$260,3,FALSE)</f>
        <v>0</v>
      </c>
      <c r="BG487" s="66" t="str">
        <f t="shared" si="314"/>
        <v>represented by  Welter Viviane, gérante-associée and Welter Marianne, gérante associée</v>
      </c>
      <c r="BH487" s="66" t="str">
        <f t="shared" si="327"/>
        <v>representado por Welter Viviane, gérante-associée and Welter Marianne, gérante associée</v>
      </c>
      <c r="BI487" s="66">
        <f t="shared" si="335"/>
        <v>2</v>
      </c>
      <c r="BJ487" s="119" t="str">
        <f t="shared" si="341"/>
        <v>and its</v>
      </c>
      <c r="BK487" s="119" t="str">
        <f t="shared" si="342"/>
        <v>and its</v>
      </c>
      <c r="BL487" s="66" t="str">
        <f t="shared" si="338"/>
        <v>und</v>
      </c>
      <c r="BM487" s="66" t="str">
        <f t="shared" si="339"/>
        <v>und</v>
      </c>
      <c r="BN487" s="66" t="str">
        <f t="shared" si="334"/>
        <v>y su</v>
      </c>
      <c r="BO487" s="66" t="str">
        <f t="shared" si="322"/>
        <v>y su</v>
      </c>
      <c r="BP487" s="216" t="str">
        <f>VLOOKUP(X487,aux!$G$1:$I$22,3,FALSE)</f>
        <v>cero coma siete tree</v>
      </c>
      <c r="BQ487" s="66" t="str">
        <f t="shared" si="328"/>
        <v>Por</v>
      </c>
      <c r="BR487" s="66" t="str">
        <f>VLOOKUP(C487,aux!$D$1:$E$307,2,FALSE)</f>
        <v>Eslovaquia</v>
      </c>
      <c r="BS487" s="66" t="str">
        <f t="shared" si="329"/>
        <v>Doscientos Cincuenta</v>
      </c>
      <c r="BT487" s="66" t="str">
        <f t="shared" si="330"/>
        <v>Cero</v>
      </c>
      <c r="BU487" s="66" t="str">
        <f t="shared" si="331"/>
        <v>Cero</v>
      </c>
      <c r="BV487" s="372" t="s">
        <v>2233</v>
      </c>
      <c r="BW487" s="373" t="s">
        <v>2233</v>
      </c>
      <c r="BX487" s="315">
        <v>43052</v>
      </c>
      <c r="BY487" s="148">
        <v>1633033554</v>
      </c>
      <c r="BZ487" s="315">
        <v>43053</v>
      </c>
      <c r="CA487" s="1112" t="s">
        <v>2233</v>
      </c>
      <c r="CB487" s="342">
        <v>43047</v>
      </c>
      <c r="CC487" s="623">
        <v>43087</v>
      </c>
      <c r="CD487" s="434">
        <v>0.61805555555555558</v>
      </c>
      <c r="CE487" s="353">
        <v>43091</v>
      </c>
      <c r="CF487" s="434"/>
      <c r="CG487" s="342">
        <v>43110</v>
      </c>
      <c r="CH487" s="497"/>
      <c r="CI487" s="155"/>
      <c r="CJ487" s="43"/>
      <c r="CK487" s="43"/>
      <c r="CL487" s="102" t="str">
        <f t="shared" si="315"/>
        <v>Arthur Welter Slovakia SRO_ SK_2022005964_DOT_EN_2sig</v>
      </c>
      <c r="CM487" s="102" t="str">
        <f t="shared" si="316"/>
        <v>Arthur Welter Slovakia SRO_SK_2022005964_CPA_EN_2sig</v>
      </c>
      <c r="CN487" s="102" t="str">
        <f t="shared" si="317"/>
        <v>Arthur Welter Slovakia SRO_ SK_2022005964_DOT_EN_2sig_stamped</v>
      </c>
      <c r="CO487" s="102" t="str">
        <f t="shared" si="318"/>
        <v>Arthur Welter Slovakia SRO_SK_2022005964_DOT_EN_o</v>
      </c>
      <c r="CP487" s="102" t="str">
        <f t="shared" si="319"/>
        <v>Arthur Welter Slovakia SRO_SK_2022005964_DOT_EN_o_stamped</v>
      </c>
      <c r="CQ487" s="102" t="str">
        <f t="shared" si="320"/>
        <v>Arthur Welter Slovakia SRO_SK_2022005964_powers</v>
      </c>
      <c r="CR487" s="43"/>
      <c r="CS487" s="43"/>
      <c r="CT487" s="891"/>
      <c r="CU487" s="148">
        <f>CE487-CC487</f>
        <v>4</v>
      </c>
      <c r="CV487" s="893"/>
      <c r="CW487" s="43"/>
      <c r="CX487" s="152" t="s">
        <v>2233</v>
      </c>
      <c r="CY487" s="158" t="s">
        <v>2233</v>
      </c>
      <c r="CZ487" s="158" t="s">
        <v>2233</v>
      </c>
      <c r="DA487" s="318" t="s">
        <v>2233</v>
      </c>
      <c r="DB487" s="318" t="s">
        <v>2233</v>
      </c>
      <c r="DC487" s="158" t="s">
        <v>2233</v>
      </c>
      <c r="DD487" s="158" t="s">
        <v>2233</v>
      </c>
      <c r="DE487" s="318" t="s">
        <v>2233</v>
      </c>
      <c r="DF487" s="318" t="s">
        <v>2233</v>
      </c>
      <c r="DG487" s="96" t="s">
        <v>2233</v>
      </c>
      <c r="DH487" s="96" t="s">
        <v>2233</v>
      </c>
      <c r="DI487" s="96" t="s">
        <v>2233</v>
      </c>
      <c r="DJ487" s="318" t="s">
        <v>2233</v>
      </c>
      <c r="DK487" s="318"/>
      <c r="DL487" s="96" t="s">
        <v>2233</v>
      </c>
      <c r="DM487" s="318" t="s">
        <v>2233</v>
      </c>
      <c r="DN487" s="158" t="s">
        <v>2233</v>
      </c>
      <c r="DO487" s="318" t="s">
        <v>2233</v>
      </c>
      <c r="DP487" s="465" t="s">
        <v>2233</v>
      </c>
      <c r="DQ487" s="940"/>
      <c r="DR487" s="342" t="s">
        <v>49</v>
      </c>
      <c r="DS487" s="523"/>
      <c r="DT487" s="61" t="s">
        <v>49</v>
      </c>
      <c r="DU487" s="67"/>
      <c r="DV487" s="67"/>
      <c r="DW487" s="67"/>
      <c r="DX487" s="67"/>
      <c r="DY487" s="67"/>
      <c r="DZ487" s="67"/>
      <c r="EA487" s="359" t="str">
        <f t="shared" si="302"/>
        <v>446</v>
      </c>
      <c r="EB487" s="359">
        <v>446</v>
      </c>
      <c r="EC487" s="61"/>
      <c r="ED487" s="61"/>
      <c r="EE487" s="88" t="e">
        <f>IF(CX486=#REF!,"gleich","ungleich")</f>
        <v>#REF!</v>
      </c>
      <c r="EF487" s="445"/>
      <c r="EG487" s="186"/>
      <c r="EH487" s="186"/>
      <c r="EI487" s="186"/>
      <c r="EJ487" s="186"/>
      <c r="EK487" s="186"/>
      <c r="EL487" s="186"/>
      <c r="EM487" s="173"/>
      <c r="EN487" s="186"/>
      <c r="EO487" s="186"/>
      <c r="EP487" s="445"/>
      <c r="EQ487" s="201" t="s">
        <v>6094</v>
      </c>
      <c r="ER487" s="201" t="s">
        <v>6107</v>
      </c>
      <c r="ES487" s="382"/>
      <c r="ET487" s="108"/>
      <c r="EU487" s="182" t="str">
        <f t="shared" si="321"/>
        <v>Arthur Welter Slovakia SRO, SK_2022005964_sinv.pdf</v>
      </c>
      <c r="EV487" s="499"/>
      <c r="EW487" s="499"/>
      <c r="EX487" s="499"/>
      <c r="EY487" s="499"/>
      <c r="EZ487" s="499"/>
      <c r="FA487" s="499"/>
      <c r="FB487" s="499"/>
      <c r="FC487" s="499"/>
      <c r="FD487" s="499"/>
      <c r="FE487" s="499"/>
      <c r="FF487" s="499"/>
      <c r="FG487" s="499"/>
      <c r="FH487" s="499"/>
      <c r="FI487" s="499"/>
      <c r="FJ487" s="499"/>
      <c r="FK487" s="499"/>
      <c r="FL487" s="499"/>
      <c r="FM487" s="499"/>
      <c r="FN487" s="499"/>
      <c r="FO487" s="499"/>
      <c r="FP487" s="499"/>
    </row>
    <row r="488" spans="1:172" ht="78" thickTop="1" thickBot="1">
      <c r="A488" s="1000" t="s">
        <v>3117</v>
      </c>
      <c r="B488" s="438" t="s">
        <v>6210</v>
      </c>
      <c r="C488" s="338" t="s">
        <v>963</v>
      </c>
      <c r="D488" s="186" t="s">
        <v>3118</v>
      </c>
      <c r="E488" s="186" t="s">
        <v>3119</v>
      </c>
      <c r="F488" s="186" t="s">
        <v>3120</v>
      </c>
      <c r="G488" s="186" t="s">
        <v>3121</v>
      </c>
      <c r="H488" s="186" t="s">
        <v>3122</v>
      </c>
      <c r="I488" s="186" t="s">
        <v>3130</v>
      </c>
      <c r="J488" s="186" t="s">
        <v>3355</v>
      </c>
      <c r="K488" s="191" t="s">
        <v>3123</v>
      </c>
      <c r="L488" s="587" t="s">
        <v>3124</v>
      </c>
      <c r="M488" s="199"/>
      <c r="N488" s="846" t="s">
        <v>3125</v>
      </c>
      <c r="O488" s="191" t="s">
        <v>965</v>
      </c>
      <c r="P488" s="519">
        <v>215</v>
      </c>
      <c r="Q488" s="539">
        <v>750</v>
      </c>
      <c r="R488" s="540">
        <v>0</v>
      </c>
      <c r="S488" s="338"/>
      <c r="T488" s="43"/>
      <c r="U488" s="43"/>
      <c r="V488" s="425">
        <v>0</v>
      </c>
      <c r="W488" s="425">
        <v>0</v>
      </c>
      <c r="X488" s="919">
        <v>0.73</v>
      </c>
      <c r="Y488" s="425">
        <v>2.5</v>
      </c>
      <c r="Z488" s="112"/>
      <c r="AA488" s="112"/>
      <c r="AB488" s="188" t="s">
        <v>4403</v>
      </c>
      <c r="AC488" s="13" t="s">
        <v>7377</v>
      </c>
      <c r="AD488" s="812" t="s">
        <v>40</v>
      </c>
      <c r="AE488" s="723">
        <v>43138</v>
      </c>
      <c r="AF488" s="182" t="s">
        <v>4404</v>
      </c>
      <c r="AG488" s="419"/>
      <c r="AH488" s="61" t="s">
        <v>896</v>
      </c>
      <c r="AI488" s="559" t="s">
        <v>5762</v>
      </c>
      <c r="AJ488" s="63" t="str">
        <f t="shared" si="326"/>
        <v>NO</v>
      </c>
      <c r="AK488" s="64" t="str">
        <f>VLOOKUP(X488,aux!$G$1:$I$22,2,FALSE)</f>
        <v>zero point seven three</v>
      </c>
      <c r="AL488" s="64" t="str">
        <f>VLOOKUP(X488,aux!$G$1:$J$22,4,FALSE)</f>
        <v>null komma sieben drei</v>
      </c>
      <c r="AM488" s="214">
        <f t="shared" si="304"/>
        <v>73</v>
      </c>
      <c r="AN488" s="214" t="str">
        <f>IF(INT(AM488)=AM488,EnglishNumber(AM488), _xlfn.CONCAT(EnglishNumber(INT(AM488)), " point ", EnglishNumber(ROUND(INT((AM488 - INT(AM488)) * 10),  0)), " ", EnglishNumber(ROUND((AM488 - INT(AM488))*100 - (INT((AM488-INT(AM488))*10)*10), 0))))</f>
        <v>seventy-three</v>
      </c>
      <c r="AO488" s="214" t="str">
        <f>IF(INT(AM488)=AM488,FctZahl_In_Worten(AM488), _xlfn.CONCAT(FctZahl_In_Worten(INT(AM488)), " komma ", FctZahl_In_Worten(ROUND(INT((AM488 - INT(AM488)) * 10),  0)), " ", FctZahl_In_Worten(ROUND((AM488 - INT(AM488))*100 - (INT((AM488-INT(AM488))*10)*10), 0))))</f>
        <v>dreiundsiebzig</v>
      </c>
      <c r="AP488" s="64" t="str">
        <f>EnglishNumber(Q488)</f>
        <v>seven hundred fifty</v>
      </c>
      <c r="AQ488" s="64" t="str">
        <f>FctZahl_In_Worten(Q488)</f>
        <v>siebenhundertfünfzig</v>
      </c>
      <c r="AR488" s="64" t="str">
        <f>FctZahl_In_Worten(R488)</f>
        <v>null</v>
      </c>
      <c r="AS488" s="39" t="str">
        <f>EnglishNumber(V488)</f>
        <v>zero</v>
      </c>
      <c r="AT488" s="39" t="str">
        <f>EnglishNumber(W488)</f>
        <v>zero</v>
      </c>
      <c r="AU488" s="39" t="str">
        <f t="shared" si="340"/>
        <v>For</v>
      </c>
      <c r="AV488" s="117" t="str">
        <f t="shared" si="333"/>
        <v>Welter Viviane, gérante-associée and Welter Marianne, gérante associée</v>
      </c>
      <c r="AW488" s="884" t="str">
        <f t="shared" si="306"/>
        <v>LU_16468636_CPA_EN</v>
      </c>
      <c r="AX488" s="884" t="str">
        <f t="shared" si="307"/>
        <v>LU_16468636_DoT_EN</v>
      </c>
      <c r="AY488" s="884" t="str">
        <f t="shared" si="308"/>
        <v>LU_16468636_Dis_EN</v>
      </c>
      <c r="AZ488" s="50" t="str">
        <f t="shared" si="309"/>
        <v>LU_16468636_CPA_DE</v>
      </c>
      <c r="BA488" s="50" t="str">
        <f t="shared" si="310"/>
        <v>LU_16468636_DoT_DE</v>
      </c>
      <c r="BB488" s="50" t="str">
        <f t="shared" si="311"/>
        <v>LU_16468636_CPA_ES</v>
      </c>
      <c r="BC488" s="128" t="str">
        <f t="shared" si="312"/>
        <v>LU_16468636_DoT_ES</v>
      </c>
      <c r="BD488" s="118" t="str">
        <f t="shared" si="313"/>
        <v>Arthur Welter Transports Sàrl</v>
      </c>
      <c r="BE488" s="39" t="str">
        <f>VLOOKUP(C488,aux!$A$1:$B$260,2,FALSE)</f>
        <v>Luxembourg</v>
      </c>
      <c r="BF488" s="46">
        <f>VLOOKUP(C488,aux!$A$1:$C$260,3,FALSE)</f>
        <v>0</v>
      </c>
      <c r="BG488" s="66" t="str">
        <f t="shared" si="314"/>
        <v>represented by  Welter Viviane, gérante-associée and Welter Marianne, gérante associée</v>
      </c>
      <c r="BH488" s="66" t="str">
        <f t="shared" si="327"/>
        <v>representado por Welter Viviane, gérante-associée and Welter Marianne, gérante associée</v>
      </c>
      <c r="BI488" s="66">
        <f t="shared" si="335"/>
        <v>2</v>
      </c>
      <c r="BJ488" s="119" t="str">
        <f t="shared" si="341"/>
        <v>and its</v>
      </c>
      <c r="BK488" s="119" t="str">
        <f t="shared" si="342"/>
        <v>and its</v>
      </c>
      <c r="BL488" s="66" t="str">
        <f t="shared" si="338"/>
        <v>und</v>
      </c>
      <c r="BM488" s="66" t="str">
        <f t="shared" si="339"/>
        <v>und</v>
      </c>
      <c r="BN488" s="66" t="str">
        <f t="shared" si="334"/>
        <v>y su</v>
      </c>
      <c r="BO488" s="66" t="str">
        <f t="shared" si="322"/>
        <v>y su</v>
      </c>
      <c r="BP488" s="216" t="str">
        <f>VLOOKUP(X488,aux!$G$1:$I$22,3,FALSE)</f>
        <v>cero coma siete tree</v>
      </c>
      <c r="BQ488" s="66" t="str">
        <f t="shared" si="328"/>
        <v>Por</v>
      </c>
      <c r="BR488" s="66" t="str">
        <f>VLOOKUP(C488,aux!$D$1:$E$307,2,FALSE)</f>
        <v>Luxemburgo</v>
      </c>
      <c r="BS488" s="66" t="str">
        <f t="shared" si="329"/>
        <v>Setecientos Cincuenta</v>
      </c>
      <c r="BT488" s="66" t="str">
        <f t="shared" si="330"/>
        <v>Cero</v>
      </c>
      <c r="BU488" s="66" t="str">
        <f t="shared" si="331"/>
        <v>Cero</v>
      </c>
      <c r="BV488" s="372" t="s">
        <v>2233</v>
      </c>
      <c r="BW488" s="373" t="s">
        <v>2233</v>
      </c>
      <c r="BX488" s="315">
        <v>43052</v>
      </c>
      <c r="BY488" s="148">
        <v>1633033554</v>
      </c>
      <c r="BZ488" s="315">
        <v>43053</v>
      </c>
      <c r="CA488" s="1112" t="s">
        <v>2233</v>
      </c>
      <c r="CB488" s="342">
        <v>43047</v>
      </c>
      <c r="CC488" s="623">
        <v>43087</v>
      </c>
      <c r="CD488" s="434">
        <v>0.61805555555555558</v>
      </c>
      <c r="CE488" s="353">
        <v>43091</v>
      </c>
      <c r="CF488" s="434"/>
      <c r="CG488" s="342">
        <v>43110</v>
      </c>
      <c r="CH488" s="497"/>
      <c r="CI488" s="155"/>
      <c r="CJ488" s="43"/>
      <c r="CK488" s="43"/>
      <c r="CL488" s="102" t="str">
        <f t="shared" si="315"/>
        <v>Arthur Welter Transports Sàrl_ LU_16468636_DOT_EN_2sig</v>
      </c>
      <c r="CM488" s="102" t="str">
        <f t="shared" si="316"/>
        <v>Arthur Welter Transports Sàrl_LU_16468636_CPA_EN_2sig</v>
      </c>
      <c r="CN488" s="102" t="str">
        <f t="shared" si="317"/>
        <v>Arthur Welter Transports Sàrl_ LU_16468636_DOT_EN_2sig_stamped</v>
      </c>
      <c r="CO488" s="102" t="str">
        <f t="shared" si="318"/>
        <v>Arthur Welter Transports Sàrl_LU_16468636_DOT_EN_o</v>
      </c>
      <c r="CP488" s="102" t="str">
        <f t="shared" si="319"/>
        <v>Arthur Welter Transports Sàrl_LU_16468636_DOT_EN_o_stamped</v>
      </c>
      <c r="CQ488" s="102" t="str">
        <f t="shared" si="320"/>
        <v>Arthur Welter Transports Sàrl_LU_16468636_powers</v>
      </c>
      <c r="CR488" s="43"/>
      <c r="CS488" s="43"/>
      <c r="CT488" s="891"/>
      <c r="CU488" s="148">
        <f>CE488-CC488</f>
        <v>4</v>
      </c>
      <c r="CV488" s="893"/>
      <c r="CW488" s="43"/>
      <c r="CX488" s="152" t="s">
        <v>2233</v>
      </c>
      <c r="CY488" s="158" t="s">
        <v>2233</v>
      </c>
      <c r="CZ488" s="158" t="s">
        <v>2233</v>
      </c>
      <c r="DA488" s="318" t="s">
        <v>2233</v>
      </c>
      <c r="DB488" s="318" t="s">
        <v>2233</v>
      </c>
      <c r="DC488" s="158" t="s">
        <v>2233</v>
      </c>
      <c r="DD488" s="158" t="s">
        <v>2233</v>
      </c>
      <c r="DE488" s="318" t="s">
        <v>2233</v>
      </c>
      <c r="DF488" s="318" t="s">
        <v>2233</v>
      </c>
      <c r="DG488" s="96" t="s">
        <v>2233</v>
      </c>
      <c r="DH488" s="96" t="s">
        <v>2233</v>
      </c>
      <c r="DI488" s="96" t="s">
        <v>2233</v>
      </c>
      <c r="DJ488" s="318" t="s">
        <v>2233</v>
      </c>
      <c r="DK488" s="318"/>
      <c r="DL488" s="96" t="s">
        <v>2233</v>
      </c>
      <c r="DM488" s="318" t="s">
        <v>2233</v>
      </c>
      <c r="DN488" s="158" t="s">
        <v>2233</v>
      </c>
      <c r="DO488" s="318" t="s">
        <v>2233</v>
      </c>
      <c r="DP488" s="465" t="s">
        <v>2233</v>
      </c>
      <c r="DQ488" s="940"/>
      <c r="DR488" s="342" t="s">
        <v>49</v>
      </c>
      <c r="DS488" s="523"/>
      <c r="DT488" s="61" t="s">
        <v>49</v>
      </c>
      <c r="DU488" s="1298"/>
      <c r="DV488" s="67"/>
      <c r="DW488" s="67"/>
      <c r="DX488" s="67"/>
      <c r="DY488" s="67"/>
      <c r="DZ488" s="67"/>
      <c r="EA488" s="359" t="str">
        <f t="shared" si="302"/>
        <v>447</v>
      </c>
      <c r="EB488" s="359">
        <v>447</v>
      </c>
      <c r="EC488" s="61"/>
      <c r="ED488" s="61"/>
      <c r="EE488" s="88" t="e">
        <f>IF(CX487=#REF!,"gleich","ungleich")</f>
        <v>#REF!</v>
      </c>
      <c r="EF488" s="445"/>
      <c r="EG488" s="186"/>
      <c r="EH488" s="186"/>
      <c r="EI488" s="186"/>
      <c r="EJ488" s="186"/>
      <c r="EK488" s="186"/>
      <c r="EL488" s="186"/>
      <c r="EM488" s="173"/>
      <c r="EN488" s="186"/>
      <c r="EO488" s="186"/>
      <c r="EP488" s="445"/>
      <c r="EQ488" s="382" t="s">
        <v>6101</v>
      </c>
      <c r="ER488" s="382" t="s">
        <v>6101</v>
      </c>
      <c r="ES488" s="382"/>
      <c r="ET488" s="108"/>
      <c r="EU488" s="182" t="str">
        <f t="shared" si="321"/>
        <v>Arthur Welter Transports Sàrl, LU_16468636_sinv.pdf</v>
      </c>
      <c r="EV488" s="169"/>
      <c r="EW488" s="169"/>
      <c r="EX488" s="169"/>
      <c r="EY488" s="169"/>
      <c r="EZ488" s="169"/>
      <c r="FA488" s="169"/>
      <c r="FB488" s="169"/>
      <c r="FC488" s="169"/>
      <c r="FD488" s="169"/>
      <c r="FE488" s="169"/>
      <c r="FF488" s="169"/>
      <c r="FG488" s="169"/>
      <c r="FH488" s="169"/>
      <c r="FI488" s="169"/>
      <c r="FJ488" s="169"/>
      <c r="FK488" s="169"/>
      <c r="FL488" s="169"/>
      <c r="FM488" s="169"/>
      <c r="FN488" s="169"/>
      <c r="FO488" s="169"/>
      <c r="FP488" s="169"/>
    </row>
    <row r="489" spans="1:172" s="169" customFormat="1" ht="65.25" thickTop="1" thickBot="1">
      <c r="A489" s="1012" t="s">
        <v>5828</v>
      </c>
      <c r="B489" s="176" t="s">
        <v>5945</v>
      </c>
      <c r="C489" s="654" t="s">
        <v>898</v>
      </c>
      <c r="D489" s="202" t="s">
        <v>5834</v>
      </c>
      <c r="E489" s="182" t="s">
        <v>6078</v>
      </c>
      <c r="F489" s="182" t="s">
        <v>913</v>
      </c>
      <c r="G489" s="202" t="s">
        <v>5827</v>
      </c>
      <c r="H489" s="202" t="s">
        <v>899</v>
      </c>
      <c r="I489" s="202" t="s">
        <v>5828</v>
      </c>
      <c r="J489" s="182" t="s">
        <v>6293</v>
      </c>
      <c r="K489" s="192" t="s">
        <v>5890</v>
      </c>
      <c r="L489" s="586" t="s">
        <v>5829</v>
      </c>
      <c r="M489" s="561" t="s">
        <v>5830</v>
      </c>
      <c r="N489" s="844"/>
      <c r="O489" s="192"/>
      <c r="P489" s="547">
        <v>5</v>
      </c>
      <c r="Q489" s="539">
        <v>100</v>
      </c>
      <c r="R489" s="540">
        <v>0</v>
      </c>
      <c r="S489" s="338"/>
      <c r="T489" s="168"/>
      <c r="U489" s="168"/>
      <c r="V489" s="338">
        <v>0</v>
      </c>
      <c r="W489" s="338">
        <v>0</v>
      </c>
      <c r="X489" s="919">
        <v>0.7</v>
      </c>
      <c r="Y489" s="338">
        <v>0</v>
      </c>
      <c r="Z489" s="168"/>
      <c r="AA489" s="168"/>
      <c r="AB489" s="186" t="s">
        <v>5960</v>
      </c>
      <c r="AC489" s="13" t="s">
        <v>898</v>
      </c>
      <c r="AD489" s="811" t="s">
        <v>5691</v>
      </c>
      <c r="AE489" s="723">
        <v>43138</v>
      </c>
      <c r="AF489" s="182" t="s">
        <v>6130</v>
      </c>
      <c r="AG489" s="419"/>
      <c r="AH489" s="927" t="s">
        <v>896</v>
      </c>
      <c r="AI489" s="559" t="s">
        <v>5766</v>
      </c>
      <c r="AJ489" s="63" t="str">
        <f t="shared" si="326"/>
        <v>NO</v>
      </c>
      <c r="AK489" s="64" t="str">
        <f>VLOOKUP(X489,aux!$G$1:$I$22,2,FALSE)</f>
        <v>zero point seven</v>
      </c>
      <c r="AL489" s="64" t="str">
        <f>VLOOKUP(X489,aux!$G$1:$J$22,4,FALSE)</f>
        <v>null komma sieben</v>
      </c>
      <c r="AM489" s="214">
        <f t="shared" si="304"/>
        <v>70</v>
      </c>
      <c r="AN489" s="214" t="str">
        <f>IF(INT(AM489)=AM489,EnglishNumber(AM489), _xlfn.CONCAT(EnglishNumber(INT(AM489)), " point ", EnglishNumber(ROUND(INT((AM489 - INT(AM489)) * 10),  0)), " ", EnglishNumber(ROUND((AM489 - INT(AM489))*100 - (INT((AM489-INT(AM489))*10)*10), 0))))</f>
        <v>seventy</v>
      </c>
      <c r="AO489" s="214" t="str">
        <f>IF(INT(AM489)=AM489,FctZahl_In_Worten(AM489), _xlfn.CONCAT(FctZahl_In_Worten(INT(AM489)), " komma ", FctZahl_In_Worten(ROUND(INT((AM489 - INT(AM489)) * 10),  0)), " ", FctZahl_In_Worten(ROUND((AM489 - INT(AM489))*100 - (INT((AM489-INT(AM489))*10)*10), 0))))</f>
        <v>siebzig</v>
      </c>
      <c r="AP489" s="64" t="str">
        <f>EnglishNumber(Q489)</f>
        <v>one hundred</v>
      </c>
      <c r="AQ489" s="64" t="str">
        <f>FctZahl_In_Worten(Q489)</f>
        <v>einhundert</v>
      </c>
      <c r="AR489" s="64" t="str">
        <f>FctZahl_In_Worten(R489)</f>
        <v>null</v>
      </c>
      <c r="AS489" s="64" t="str">
        <f>EnglishNumber(V489)</f>
        <v>zero</v>
      </c>
      <c r="AT489" s="64" t="str">
        <f>EnglishNumber(W489)</f>
        <v>zero</v>
      </c>
      <c r="AU489" s="64" t="str">
        <f t="shared" si="340"/>
        <v>For</v>
      </c>
      <c r="AV489" s="49" t="str">
        <f>IF(AH489="DNI","",IF((COUNTA(DV489,G489))=1,CONCATENATE(DV489,", ",DW489),IF(COUNTA(DV489,G489)=2,CONCATENATE(DV489,", ",DW489," and ",G489,", ",H489),"Error, there is a problem with representatives or their titles")))</f>
        <v>Beate Bardewyck, Geschäftsführer and Torden Schade, Geschäftsführer</v>
      </c>
      <c r="AW489" s="60" t="str">
        <f t="shared" si="306"/>
        <v>DE_211079601_CPA_EN</v>
      </c>
      <c r="AX489" s="60" t="str">
        <f t="shared" si="307"/>
        <v>DE_211079601_DoT_EN</v>
      </c>
      <c r="AY489" s="60" t="str">
        <f t="shared" si="308"/>
        <v>DE_211079601_Dis_EN</v>
      </c>
      <c r="AZ489" s="50" t="str">
        <f t="shared" si="309"/>
        <v>DE_211079601_CPA_DE</v>
      </c>
      <c r="BA489" s="50" t="str">
        <f t="shared" si="310"/>
        <v>DE_211079601_DoT_DE</v>
      </c>
      <c r="BB489" s="50" t="str">
        <f t="shared" si="311"/>
        <v>DE_211079601_CPA_ES</v>
      </c>
      <c r="BC489" s="128" t="str">
        <f t="shared" si="312"/>
        <v>DE_211079601_DoT_ES</v>
      </c>
      <c r="BD489" s="65" t="str">
        <f t="shared" si="313"/>
        <v>Berendsen GmbH</v>
      </c>
      <c r="BE489" s="64" t="str">
        <f>VLOOKUP(C489,aux!$A$1:$B$260,2,FALSE)</f>
        <v>Germany</v>
      </c>
      <c r="BF489" s="46" t="str">
        <f>VLOOKUP(C489,aux!$A$1:$C$260,3,FALSE)</f>
        <v>Deutschland</v>
      </c>
      <c r="BG489" s="66" t="str">
        <f t="shared" si="314"/>
        <v>represented by  Beate Bardewyck, Geschäftsführer and Torden Schade, Geschäftsführer</v>
      </c>
      <c r="BH489" s="66" t="str">
        <f t="shared" si="327"/>
        <v>representado por Beate Bardewyck, Geschäftsführer and Torden Schade, Geschäftsführer</v>
      </c>
      <c r="BI489" s="119">
        <f>COUNTA(DW489,G489)</f>
        <v>2</v>
      </c>
      <c r="BJ489" s="119" t="str">
        <f t="shared" si="341"/>
        <v>and its</v>
      </c>
      <c r="BK489" s="119" t="str">
        <f t="shared" si="342"/>
        <v>and its</v>
      </c>
      <c r="BL489" s="66" t="str">
        <f t="shared" si="338"/>
        <v>und</v>
      </c>
      <c r="BM489" s="66" t="str">
        <f t="shared" si="339"/>
        <v>und</v>
      </c>
      <c r="BN489" s="66" t="str">
        <f t="shared" si="334"/>
        <v>y su</v>
      </c>
      <c r="BO489" s="66" t="str">
        <f t="shared" si="322"/>
        <v>y su</v>
      </c>
      <c r="BP489" s="216" t="str">
        <f>VLOOKUP(X489,aux!$G$1:$I$22,3,FALSE)</f>
        <v xml:space="preserve">cero coma siete </v>
      </c>
      <c r="BQ489" s="66" t="str">
        <f t="shared" si="328"/>
        <v>Por</v>
      </c>
      <c r="BR489" s="66" t="str">
        <f>VLOOKUP(C489,aux!$D$1:$E$307,2,FALSE)</f>
        <v>Alemania</v>
      </c>
      <c r="BS489" s="66" t="str">
        <f t="shared" si="329"/>
        <v>Ciento</v>
      </c>
      <c r="BT489" s="66" t="str">
        <f t="shared" si="330"/>
        <v>Cero</v>
      </c>
      <c r="BU489" s="66" t="str">
        <f t="shared" si="331"/>
        <v>Cero</v>
      </c>
      <c r="BV489" s="315"/>
      <c r="BW489" s="61"/>
      <c r="BX489" s="315"/>
      <c r="BY489" s="148"/>
      <c r="BZ489" s="315"/>
      <c r="CA489" s="1112"/>
      <c r="CB489" s="353">
        <v>43109</v>
      </c>
      <c r="CC489" s="623">
        <v>43112</v>
      </c>
      <c r="CD489" s="434"/>
      <c r="CE489" s="805">
        <v>43112</v>
      </c>
      <c r="CF489" s="434"/>
      <c r="CG489" s="342">
        <v>43125</v>
      </c>
      <c r="CH489" s="497"/>
      <c r="CI489" s="155"/>
      <c r="CJ489" s="168"/>
      <c r="CK489" s="168"/>
      <c r="CL489" s="102" t="str">
        <f t="shared" si="315"/>
        <v>Berendsen GmbH_ DE_211079601_DOT_DE_2sig</v>
      </c>
      <c r="CM489" s="102" t="str">
        <f t="shared" si="316"/>
        <v>Berendsen GmbH_DE_211079601_CPA_DE_2sig</v>
      </c>
      <c r="CN489" s="102" t="str">
        <f t="shared" si="317"/>
        <v>Berendsen GmbH_ DE_211079601_DOT_DE_2sig_stamped</v>
      </c>
      <c r="CO489" s="102" t="str">
        <f t="shared" si="318"/>
        <v>Berendsen GmbH_DE_211079601_DOT_DE_o</v>
      </c>
      <c r="CP489" s="102" t="str">
        <f t="shared" si="319"/>
        <v>Berendsen GmbH_DE_211079601_DOT_DE_o_stamped</v>
      </c>
      <c r="CQ489" s="102" t="str">
        <f t="shared" si="320"/>
        <v>Berendsen GmbH_DE_211079601_powers</v>
      </c>
      <c r="CR489" s="168"/>
      <c r="CS489" s="168"/>
      <c r="CT489" s="253"/>
      <c r="CU489" s="251"/>
      <c r="CV489" s="254"/>
      <c r="CW489" s="168"/>
      <c r="CX489" s="252"/>
      <c r="CY489" s="251"/>
      <c r="CZ489" s="251"/>
      <c r="DA489" s="324"/>
      <c r="DB489" s="324"/>
      <c r="DC489" s="251"/>
      <c r="DD489" s="251"/>
      <c r="DE489" s="324"/>
      <c r="DF489" s="324"/>
      <c r="DG489" s="168"/>
      <c r="DH489" s="168"/>
      <c r="DI489" s="168"/>
      <c r="DJ489" s="324"/>
      <c r="DK489" s="324"/>
      <c r="DL489" s="168"/>
      <c r="DM489" s="324"/>
      <c r="DN489" s="251"/>
      <c r="DO489" s="324"/>
      <c r="DP489" s="338"/>
      <c r="DQ489" s="902" t="s">
        <v>7332</v>
      </c>
      <c r="DR489" s="503"/>
      <c r="DS489" s="88"/>
      <c r="DT489" s="88"/>
      <c r="DU489" s="168"/>
      <c r="DV489" s="368" t="s">
        <v>5833</v>
      </c>
      <c r="DW489" s="432" t="s">
        <v>899</v>
      </c>
      <c r="DX489" s="168"/>
      <c r="DY489" s="168"/>
      <c r="DZ489" s="168"/>
      <c r="EA489" s="359" t="str">
        <f t="shared" si="302"/>
        <v>448</v>
      </c>
      <c r="EB489" s="359">
        <v>448</v>
      </c>
      <c r="EC489" s="88"/>
      <c r="ED489" s="88"/>
      <c r="EE489" s="88"/>
      <c r="EF489" s="445" t="s">
        <v>5963</v>
      </c>
      <c r="EG489" s="202" t="s">
        <v>5828</v>
      </c>
      <c r="EH489" s="174" t="s">
        <v>5902</v>
      </c>
      <c r="EI489" s="174" t="s">
        <v>5903</v>
      </c>
      <c r="EJ489" s="192" t="s">
        <v>5904</v>
      </c>
      <c r="EK489" s="940" t="s">
        <v>5905</v>
      </c>
      <c r="EL489" s="174" t="s">
        <v>5906</v>
      </c>
      <c r="EM489" s="941">
        <v>25348</v>
      </c>
      <c r="EN489" s="202"/>
      <c r="EO489" s="174" t="str">
        <f>B489</f>
        <v>DE_211079601</v>
      </c>
      <c r="EP489" s="670" t="s">
        <v>5890</v>
      </c>
      <c r="EQ489" s="176" t="s">
        <v>6086</v>
      </c>
      <c r="ER489" s="182" t="s">
        <v>6137</v>
      </c>
      <c r="ES489" s="657"/>
      <c r="ET489" s="108"/>
      <c r="EU489" s="182" t="str">
        <f t="shared" si="321"/>
        <v>Berendsen GmbH, DE_211079601_sinv.pdf</v>
      </c>
    </row>
    <row r="490" spans="1:172" s="169" customFormat="1" ht="65.25" thickTop="1" thickBot="1">
      <c r="A490" s="1136" t="s">
        <v>5831</v>
      </c>
      <c r="B490" s="1059" t="s">
        <v>5940</v>
      </c>
      <c r="C490" s="1148" t="s">
        <v>898</v>
      </c>
      <c r="D490" s="572" t="s">
        <v>5832</v>
      </c>
      <c r="E490" s="945" t="s">
        <v>6078</v>
      </c>
      <c r="F490" s="945" t="s">
        <v>913</v>
      </c>
      <c r="G490" s="572" t="s">
        <v>5827</v>
      </c>
      <c r="H490" s="572" t="s">
        <v>899</v>
      </c>
      <c r="I490" s="572" t="s">
        <v>5828</v>
      </c>
      <c r="J490" s="945" t="s">
        <v>6293</v>
      </c>
      <c r="K490" s="1166" t="s">
        <v>5890</v>
      </c>
      <c r="L490" s="1186" t="s">
        <v>5829</v>
      </c>
      <c r="M490" s="561" t="s">
        <v>5830</v>
      </c>
      <c r="N490" s="1201"/>
      <c r="O490" s="1166"/>
      <c r="P490" s="1225">
        <v>18</v>
      </c>
      <c r="Q490" s="539">
        <v>100</v>
      </c>
      <c r="R490" s="540">
        <v>0</v>
      </c>
      <c r="S490" s="338"/>
      <c r="T490" s="168"/>
      <c r="U490" s="168"/>
      <c r="V490" s="338">
        <v>0</v>
      </c>
      <c r="W490" s="338">
        <v>0</v>
      </c>
      <c r="X490" s="919">
        <v>0.7</v>
      </c>
      <c r="Y490" s="338">
        <v>0</v>
      </c>
      <c r="Z490" s="690"/>
      <c r="AA490" s="690"/>
      <c r="AB490" s="186" t="s">
        <v>5960</v>
      </c>
      <c r="AC490" s="13" t="s">
        <v>898</v>
      </c>
      <c r="AD490" s="811" t="s">
        <v>5691</v>
      </c>
      <c r="AE490" s="723">
        <v>43138</v>
      </c>
      <c r="AF490" s="182" t="s">
        <v>6130</v>
      </c>
      <c r="AG490" s="419"/>
      <c r="AH490" s="927" t="s">
        <v>896</v>
      </c>
      <c r="AI490" s="559" t="s">
        <v>5766</v>
      </c>
      <c r="AJ490" s="63" t="str">
        <f t="shared" si="326"/>
        <v>NO</v>
      </c>
      <c r="AK490" s="64" t="str">
        <f>VLOOKUP(X490,aux!$G$1:$I$22,2,FALSE)</f>
        <v>zero point seven</v>
      </c>
      <c r="AL490" s="64" t="str">
        <f>VLOOKUP(X490,aux!$G$1:$J$22,4,FALSE)</f>
        <v>null komma sieben</v>
      </c>
      <c r="AM490" s="214">
        <f t="shared" si="304"/>
        <v>70</v>
      </c>
      <c r="AN490" s="214" t="str">
        <f>IF(INT(AM490)=AM490,EnglishNumber(AM490), _xlfn.CONCAT(EnglishNumber(INT(AM490)), " point ", EnglishNumber(ROUND(INT((AM490 - INT(AM490)) * 10),  0)), " ", EnglishNumber(ROUND((AM490 - INT(AM490))*100 - (INT((AM490-INT(AM490))*10)*10), 0))))</f>
        <v>seventy</v>
      </c>
      <c r="AO490" s="214" t="str">
        <f>IF(INT(AM490)=AM490,FctZahl_In_Worten(AM490), _xlfn.CONCAT(FctZahl_In_Worten(INT(AM490)), " komma ", FctZahl_In_Worten(ROUND(INT((AM490 - INT(AM490)) * 10),  0)), " ", FctZahl_In_Worten(ROUND((AM490 - INT(AM490))*100 - (INT((AM490-INT(AM490))*10)*10), 0))))</f>
        <v>siebzig</v>
      </c>
      <c r="AP490" s="64" t="str">
        <f>EnglishNumber(Q490)</f>
        <v>one hundred</v>
      </c>
      <c r="AQ490" s="64" t="str">
        <f>FctZahl_In_Worten(Q490)</f>
        <v>einhundert</v>
      </c>
      <c r="AR490" s="64" t="str">
        <f>FctZahl_In_Worten(R490)</f>
        <v>null</v>
      </c>
      <c r="AS490" s="64" t="str">
        <f>EnglishNumber(V490)</f>
        <v>zero</v>
      </c>
      <c r="AT490" s="64" t="str">
        <f>EnglishNumber(W490)</f>
        <v>zero</v>
      </c>
      <c r="AU490" s="64" t="str">
        <f t="shared" si="340"/>
        <v>For</v>
      </c>
      <c r="AV490" s="49" t="str">
        <f>IF(AH490="DNI","",IF((COUNTA(DV490,G490))=1,CONCATENATE(DV490,", ",DW490),IF(COUNTA(DV490,G490)=2,CONCATENATE(DV490,", ",DW490," and ",G490,", ",H490),"Error, there is a problem with representatives or their titles")))</f>
        <v>Beate Bardewyck, Geschäftsführer and Torden Schade, Geschäftsführer</v>
      </c>
      <c r="AW490" s="60" t="str">
        <f t="shared" si="306"/>
        <v>DE_812501877_CPA_EN</v>
      </c>
      <c r="AX490" s="60" t="str">
        <f t="shared" si="307"/>
        <v>DE_812501877_DoT_EN</v>
      </c>
      <c r="AY490" s="60" t="str">
        <f t="shared" si="308"/>
        <v>DE_812501877_Dis_EN</v>
      </c>
      <c r="AZ490" s="50" t="str">
        <f t="shared" si="309"/>
        <v>DE_812501877_CPA_DE</v>
      </c>
      <c r="BA490" s="50" t="str">
        <f t="shared" si="310"/>
        <v>DE_812501877_DoT_DE</v>
      </c>
      <c r="BB490" s="50" t="str">
        <f t="shared" si="311"/>
        <v>DE_812501877_CPA_ES</v>
      </c>
      <c r="BC490" s="128" t="str">
        <f t="shared" si="312"/>
        <v>DE_812501877_DoT_ES</v>
      </c>
      <c r="BD490" s="65" t="str">
        <f t="shared" si="313"/>
        <v>Berendsen GmbH Nordost</v>
      </c>
      <c r="BE490" s="64" t="str">
        <f>VLOOKUP(C490,aux!$A$1:$B$260,2,FALSE)</f>
        <v>Germany</v>
      </c>
      <c r="BF490" s="46" t="str">
        <f>VLOOKUP(C490,aux!$A$1:$C$260,3,FALSE)</f>
        <v>Deutschland</v>
      </c>
      <c r="BG490" s="66" t="str">
        <f t="shared" si="314"/>
        <v>represented by  Beate Bardewyck, Geschäftsführer and Torden Schade, Geschäftsführer</v>
      </c>
      <c r="BH490" s="66" t="str">
        <f t="shared" si="327"/>
        <v>representado por Beate Bardewyck, Geschäftsführer and Torden Schade, Geschäftsführer</v>
      </c>
      <c r="BI490" s="119">
        <f>COUNTA(DW490,G490)</f>
        <v>2</v>
      </c>
      <c r="BJ490" s="119" t="str">
        <f t="shared" si="341"/>
        <v>and its</v>
      </c>
      <c r="BK490" s="119" t="str">
        <f t="shared" si="342"/>
        <v>and its</v>
      </c>
      <c r="BL490" s="66" t="str">
        <f t="shared" si="338"/>
        <v>und</v>
      </c>
      <c r="BM490" s="66" t="str">
        <f t="shared" si="339"/>
        <v>und</v>
      </c>
      <c r="BN490" s="66" t="str">
        <f t="shared" si="334"/>
        <v>y su</v>
      </c>
      <c r="BO490" s="66" t="str">
        <f t="shared" si="322"/>
        <v>y su</v>
      </c>
      <c r="BP490" s="216" t="str">
        <f>VLOOKUP(X490,aux!$G$1:$I$22,3,FALSE)</f>
        <v xml:space="preserve">cero coma siete </v>
      </c>
      <c r="BQ490" s="66" t="str">
        <f t="shared" si="328"/>
        <v>Por</v>
      </c>
      <c r="BR490" s="66" t="str">
        <f>VLOOKUP(C490,aux!$D$1:$E$307,2,FALSE)</f>
        <v>Alemania</v>
      </c>
      <c r="BS490" s="66" t="str">
        <f t="shared" si="329"/>
        <v>Ciento</v>
      </c>
      <c r="BT490" s="66" t="str">
        <f t="shared" si="330"/>
        <v>Cero</v>
      </c>
      <c r="BU490" s="66" t="str">
        <f t="shared" si="331"/>
        <v>Cero</v>
      </c>
      <c r="BV490" s="315"/>
      <c r="BW490" s="61"/>
      <c r="BX490" s="315"/>
      <c r="BY490" s="148"/>
      <c r="BZ490" s="315"/>
      <c r="CA490" s="1112"/>
      <c r="CB490" s="353">
        <v>43109</v>
      </c>
      <c r="CC490" s="623">
        <v>43112</v>
      </c>
      <c r="CD490" s="434"/>
      <c r="CE490" s="353">
        <v>43112</v>
      </c>
      <c r="CF490" s="434"/>
      <c r="CG490" s="342">
        <v>43125</v>
      </c>
      <c r="CH490" s="497"/>
      <c r="CI490" s="155"/>
      <c r="CJ490" s="168"/>
      <c r="CK490" s="168"/>
      <c r="CL490" s="102" t="str">
        <f t="shared" si="315"/>
        <v>Berendsen GmbH Nordost_ DE_812501877_DOT_DE_2sig</v>
      </c>
      <c r="CM490" s="102" t="str">
        <f t="shared" si="316"/>
        <v>Berendsen GmbH Nordost_DE_812501877_CPA_DE_2sig</v>
      </c>
      <c r="CN490" s="102" t="str">
        <f t="shared" si="317"/>
        <v>Berendsen GmbH Nordost_ DE_812501877_DOT_DE_2sig_stamped</v>
      </c>
      <c r="CO490" s="102" t="str">
        <f t="shared" si="318"/>
        <v>Berendsen GmbH Nordost_DE_812501877_DOT_DE_o</v>
      </c>
      <c r="CP490" s="102" t="str">
        <f t="shared" si="319"/>
        <v>Berendsen GmbH Nordost_DE_812501877_DOT_DE_o_stamped</v>
      </c>
      <c r="CQ490" s="102" t="str">
        <f t="shared" si="320"/>
        <v>Berendsen GmbH Nordost_DE_812501877_powers</v>
      </c>
      <c r="CR490" s="168"/>
      <c r="CS490" s="168"/>
      <c r="CT490" s="253"/>
      <c r="CU490" s="251"/>
      <c r="CV490" s="254"/>
      <c r="CW490" s="168"/>
      <c r="CX490" s="252"/>
      <c r="CY490" s="251"/>
      <c r="CZ490" s="251"/>
      <c r="DA490" s="324"/>
      <c r="DB490" s="324"/>
      <c r="DC490" s="251"/>
      <c r="DD490" s="251"/>
      <c r="DE490" s="324"/>
      <c r="DF490" s="324"/>
      <c r="DG490" s="168"/>
      <c r="DH490" s="168"/>
      <c r="DI490" s="168"/>
      <c r="DJ490" s="324"/>
      <c r="DK490" s="324"/>
      <c r="DL490" s="168"/>
      <c r="DM490" s="324"/>
      <c r="DN490" s="251"/>
      <c r="DO490" s="324"/>
      <c r="DP490" s="338"/>
      <c r="DQ490" s="902" t="s">
        <v>7332</v>
      </c>
      <c r="DR490" s="503"/>
      <c r="DS490" s="88"/>
      <c r="DT490" s="88"/>
      <c r="DU490" s="168"/>
      <c r="DV490" s="368" t="s">
        <v>5833</v>
      </c>
      <c r="DW490" s="432" t="s">
        <v>899</v>
      </c>
      <c r="DX490" s="168"/>
      <c r="DY490" s="168"/>
      <c r="DZ490" s="168"/>
      <c r="EA490" s="359" t="str">
        <f t="shared" si="302"/>
        <v>449</v>
      </c>
      <c r="EB490" s="359">
        <v>449</v>
      </c>
      <c r="EC490" s="88"/>
      <c r="ED490" s="88"/>
      <c r="EE490" s="88"/>
      <c r="EF490" s="445" t="s">
        <v>5963</v>
      </c>
      <c r="EG490" s="831" t="s">
        <v>5831</v>
      </c>
      <c r="EH490" s="174" t="s">
        <v>5902</v>
      </c>
      <c r="EI490" s="174" t="s">
        <v>5903</v>
      </c>
      <c r="EJ490" s="192" t="s">
        <v>5904</v>
      </c>
      <c r="EK490" s="940" t="s">
        <v>5905</v>
      </c>
      <c r="EL490" s="174" t="s">
        <v>5906</v>
      </c>
      <c r="EM490" s="941">
        <v>25348</v>
      </c>
      <c r="EN490" s="831"/>
      <c r="EO490" s="174" t="str">
        <f>B490</f>
        <v>DE_812501877</v>
      </c>
      <c r="EP490" s="670" t="s">
        <v>5890</v>
      </c>
      <c r="EQ490" s="176" t="s">
        <v>6086</v>
      </c>
      <c r="ER490" s="182" t="s">
        <v>6137</v>
      </c>
      <c r="ES490" s="657"/>
      <c r="ET490" s="108"/>
      <c r="EU490" s="182" t="str">
        <f t="shared" si="321"/>
        <v>Berendsen GmbH Nordost, DE_812501877_sinv.pdf</v>
      </c>
    </row>
    <row r="491" spans="1:172" ht="78" thickTop="1" thickBot="1">
      <c r="A491" s="1012" t="s">
        <v>5835</v>
      </c>
      <c r="B491" s="176" t="s">
        <v>5946</v>
      </c>
      <c r="C491" s="654" t="s">
        <v>898</v>
      </c>
      <c r="D491" s="202" t="s">
        <v>5836</v>
      </c>
      <c r="E491" s="182" t="s">
        <v>6078</v>
      </c>
      <c r="F491" s="182" t="s">
        <v>913</v>
      </c>
      <c r="G491" s="202" t="s">
        <v>5827</v>
      </c>
      <c r="H491" s="202" t="s">
        <v>899</v>
      </c>
      <c r="I491" s="202" t="s">
        <v>5828</v>
      </c>
      <c r="J491" s="182" t="s">
        <v>6293</v>
      </c>
      <c r="K491" s="192" t="s">
        <v>5890</v>
      </c>
      <c r="L491" s="586" t="s">
        <v>5829</v>
      </c>
      <c r="M491" s="561" t="s">
        <v>5830</v>
      </c>
      <c r="N491" s="844"/>
      <c r="O491" s="192"/>
      <c r="P491" s="547">
        <v>2</v>
      </c>
      <c r="Q491" s="539">
        <v>100</v>
      </c>
      <c r="R491" s="540">
        <v>0</v>
      </c>
      <c r="S491" s="338"/>
      <c r="T491" s="168"/>
      <c r="U491" s="168"/>
      <c r="V491" s="338">
        <v>0</v>
      </c>
      <c r="W491" s="338">
        <v>0</v>
      </c>
      <c r="X491" s="919">
        <v>0.7</v>
      </c>
      <c r="Y491" s="338">
        <v>0</v>
      </c>
      <c r="Z491" s="168"/>
      <c r="AA491" s="168"/>
      <c r="AB491" s="186" t="s">
        <v>5960</v>
      </c>
      <c r="AC491" s="13" t="s">
        <v>898</v>
      </c>
      <c r="AD491" s="811" t="s">
        <v>5691</v>
      </c>
      <c r="AE491" s="723">
        <v>43138</v>
      </c>
      <c r="AF491" s="182" t="s">
        <v>6130</v>
      </c>
      <c r="AG491" s="419"/>
      <c r="AH491" s="927" t="s">
        <v>896</v>
      </c>
      <c r="AI491" s="559" t="s">
        <v>5766</v>
      </c>
      <c r="AJ491" s="63" t="str">
        <f t="shared" si="326"/>
        <v>NO</v>
      </c>
      <c r="AK491" s="64" t="str">
        <f>VLOOKUP(X491,aux!$G$1:$I$22,2,FALSE)</f>
        <v>zero point seven</v>
      </c>
      <c r="AL491" s="64" t="str">
        <f>VLOOKUP(X491,aux!$G$1:$J$22,4,FALSE)</f>
        <v>null komma sieben</v>
      </c>
      <c r="AM491" s="214">
        <f t="shared" si="304"/>
        <v>70</v>
      </c>
      <c r="AN491" s="214" t="str">
        <f>IF(INT(AM491)=AM491,EnglishNumber(AM491), _xlfn.CONCAT(EnglishNumber(INT(AM491)), " point ", EnglishNumber(ROUND(INT((AM491 - INT(AM491)) * 10),  0)), " ", EnglishNumber(ROUND((AM491 - INT(AM491))*100 - (INT((AM491-INT(AM491))*10)*10), 0))))</f>
        <v>seventy</v>
      </c>
      <c r="AO491" s="214" t="str">
        <f>IF(INT(AM491)=AM491,FctZahl_In_Worten(AM491), _xlfn.CONCAT(FctZahl_In_Worten(INT(AM491)), " komma ", FctZahl_In_Worten(ROUND(INT((AM491 - INT(AM491)) * 10),  0)), " ", FctZahl_In_Worten(ROUND((AM491 - INT(AM491))*100 - (INT((AM491-INT(AM491))*10)*10), 0))))</f>
        <v>siebzig</v>
      </c>
      <c r="AP491" s="64" t="str">
        <f>EnglishNumber(Q491)</f>
        <v>one hundred</v>
      </c>
      <c r="AQ491" s="64" t="str">
        <f>FctZahl_In_Worten(Q491)</f>
        <v>einhundert</v>
      </c>
      <c r="AR491" s="64" t="str">
        <f>FctZahl_In_Worten(R491)</f>
        <v>null</v>
      </c>
      <c r="AS491" s="64" t="str">
        <f>EnglishNumber(V491)</f>
        <v>zero</v>
      </c>
      <c r="AT491" s="64" t="str">
        <f>EnglishNumber(W491)</f>
        <v>zero</v>
      </c>
      <c r="AU491" s="64" t="str">
        <f t="shared" si="340"/>
        <v>For</v>
      </c>
      <c r="AV491" s="49" t="str">
        <f>IF(AH491="DNI","",IF((COUNTA(DV491,G491))=1,CONCATENATE(DV491,", ",DW491),IF(COUNTA(DV491,G491)=2,CONCATENATE(DV491,", ",DW491," and ",G491,", ",H491),"Error, there is a problem with representatives or their titles")))</f>
        <v>Beate Bardewyck, Geschäftsführer and Torden Schade, Geschäftsführer</v>
      </c>
      <c r="AW491" s="60" t="str">
        <f t="shared" si="306"/>
        <v>DE_163691775_CPA_EN</v>
      </c>
      <c r="AX491" s="60" t="str">
        <f t="shared" si="307"/>
        <v>DE_163691775_DoT_EN</v>
      </c>
      <c r="AY491" s="60" t="str">
        <f t="shared" si="308"/>
        <v>DE_163691775_Dis_EN</v>
      </c>
      <c r="AZ491" s="50" t="str">
        <f t="shared" si="309"/>
        <v>DE_163691775_CPA_DE</v>
      </c>
      <c r="BA491" s="50" t="str">
        <f t="shared" si="310"/>
        <v>DE_163691775_DoT_DE</v>
      </c>
      <c r="BB491" s="50" t="str">
        <f t="shared" si="311"/>
        <v>DE_163691775_CPA_ES</v>
      </c>
      <c r="BC491" s="128" t="str">
        <f t="shared" si="312"/>
        <v>DE_163691775_DoT_ES</v>
      </c>
      <c r="BD491" s="65" t="str">
        <f t="shared" si="313"/>
        <v>Berendsen GmbH Schleswig</v>
      </c>
      <c r="BE491" s="64" t="str">
        <f>VLOOKUP(C491,aux!$A$1:$B$260,2,FALSE)</f>
        <v>Germany</v>
      </c>
      <c r="BF491" s="46" t="str">
        <f>VLOOKUP(C491,aux!$A$1:$C$260,3,FALSE)</f>
        <v>Deutschland</v>
      </c>
      <c r="BG491" s="66" t="str">
        <f t="shared" si="314"/>
        <v>represented by  Beate Bardewyck, Geschäftsführer and Torden Schade, Geschäftsführer</v>
      </c>
      <c r="BH491" s="66" t="str">
        <f t="shared" si="327"/>
        <v>representado por Beate Bardewyck, Geschäftsführer and Torden Schade, Geschäftsführer</v>
      </c>
      <c r="BI491" s="119">
        <f>COUNTA(DW491,G491)</f>
        <v>2</v>
      </c>
      <c r="BJ491" s="119" t="str">
        <f t="shared" si="341"/>
        <v>and its</v>
      </c>
      <c r="BK491" s="119" t="str">
        <f t="shared" si="342"/>
        <v>and its</v>
      </c>
      <c r="BL491" s="66" t="str">
        <f t="shared" si="338"/>
        <v>und</v>
      </c>
      <c r="BM491" s="66" t="str">
        <f t="shared" si="339"/>
        <v>und</v>
      </c>
      <c r="BN491" s="66" t="str">
        <f t="shared" si="334"/>
        <v>y su</v>
      </c>
      <c r="BO491" s="66" t="str">
        <f t="shared" si="322"/>
        <v>y su</v>
      </c>
      <c r="BP491" s="216" t="str">
        <f>VLOOKUP(X491,aux!$G$1:$I$22,3,FALSE)</f>
        <v xml:space="preserve">cero coma siete </v>
      </c>
      <c r="BQ491" s="66" t="str">
        <f t="shared" si="328"/>
        <v>Por</v>
      </c>
      <c r="BR491" s="66" t="str">
        <f>VLOOKUP(C491,aux!$D$1:$E$307,2,FALSE)</f>
        <v>Alemania</v>
      </c>
      <c r="BS491" s="66" t="str">
        <f t="shared" si="329"/>
        <v>Ciento</v>
      </c>
      <c r="BT491" s="66" t="str">
        <f t="shared" si="330"/>
        <v>Cero</v>
      </c>
      <c r="BU491" s="66" t="str">
        <f t="shared" si="331"/>
        <v>Cero</v>
      </c>
      <c r="BV491" s="315"/>
      <c r="BW491" s="61"/>
      <c r="BX491" s="315"/>
      <c r="BY491" s="148"/>
      <c r="BZ491" s="315"/>
      <c r="CA491" s="1112"/>
      <c r="CB491" s="805">
        <v>43109</v>
      </c>
      <c r="CC491" s="623">
        <v>43112</v>
      </c>
      <c r="CD491" s="806"/>
      <c r="CE491" s="805">
        <v>43112</v>
      </c>
      <c r="CF491" s="806"/>
      <c r="CG491" s="342">
        <v>43125</v>
      </c>
      <c r="CH491" s="497"/>
      <c r="CI491" s="155"/>
      <c r="CJ491" s="168"/>
      <c r="CK491" s="168"/>
      <c r="CL491" s="102" t="str">
        <f t="shared" si="315"/>
        <v>Berendsen GmbH Schleswig_ DE_163691775_DOT_DE_2sig</v>
      </c>
      <c r="CM491" s="102" t="str">
        <f t="shared" si="316"/>
        <v>Berendsen GmbH Schleswig_DE_163691775_CPA_DE_2sig</v>
      </c>
      <c r="CN491" s="102" t="str">
        <f t="shared" si="317"/>
        <v>Berendsen GmbH Schleswig_ DE_163691775_DOT_DE_2sig_stamped</v>
      </c>
      <c r="CO491" s="102" t="str">
        <f t="shared" si="318"/>
        <v>Berendsen GmbH Schleswig_DE_163691775_DOT_DE_o</v>
      </c>
      <c r="CP491" s="102" t="str">
        <f t="shared" si="319"/>
        <v>Berendsen GmbH Schleswig_DE_163691775_DOT_DE_o_stamped</v>
      </c>
      <c r="CQ491" s="102" t="str">
        <f t="shared" si="320"/>
        <v>Berendsen GmbH Schleswig_DE_163691775_powers</v>
      </c>
      <c r="CR491" s="168"/>
      <c r="CS491" s="168"/>
      <c r="CT491" s="253"/>
      <c r="CU491" s="251"/>
      <c r="CV491" s="254"/>
      <c r="CW491" s="168"/>
      <c r="CX491" s="252"/>
      <c r="CY491" s="251"/>
      <c r="CZ491" s="251"/>
      <c r="DA491" s="324"/>
      <c r="DB491" s="324"/>
      <c r="DC491" s="251"/>
      <c r="DD491" s="251"/>
      <c r="DE491" s="324"/>
      <c r="DF491" s="324"/>
      <c r="DG491" s="168"/>
      <c r="DH491" s="168"/>
      <c r="DI491" s="168"/>
      <c r="DJ491" s="324"/>
      <c r="DK491" s="324"/>
      <c r="DL491" s="168"/>
      <c r="DM491" s="324"/>
      <c r="DN491" s="251"/>
      <c r="DO491" s="324"/>
      <c r="DP491" s="338"/>
      <c r="DQ491" s="902" t="s">
        <v>7332</v>
      </c>
      <c r="DR491" s="1101"/>
      <c r="DS491" s="88"/>
      <c r="DT491" s="88"/>
      <c r="DU491" s="168"/>
      <c r="DV491" s="368" t="s">
        <v>5833</v>
      </c>
      <c r="DW491" s="432" t="s">
        <v>899</v>
      </c>
      <c r="DX491" s="168"/>
      <c r="DY491" s="168"/>
      <c r="DZ491" s="168"/>
      <c r="EA491" s="359" t="str">
        <f t="shared" si="302"/>
        <v>450</v>
      </c>
      <c r="EB491" s="359">
        <v>450</v>
      </c>
      <c r="EC491" s="88"/>
      <c r="ED491" s="88"/>
      <c r="EE491" s="88"/>
      <c r="EF491" s="445" t="s">
        <v>5963</v>
      </c>
      <c r="EG491" s="202" t="s">
        <v>5835</v>
      </c>
      <c r="EH491" s="174" t="s">
        <v>5902</v>
      </c>
      <c r="EI491" s="174" t="s">
        <v>5903</v>
      </c>
      <c r="EJ491" s="192" t="s">
        <v>5904</v>
      </c>
      <c r="EK491" s="940" t="s">
        <v>5905</v>
      </c>
      <c r="EL491" s="174" t="s">
        <v>5906</v>
      </c>
      <c r="EM491" s="941">
        <v>25348</v>
      </c>
      <c r="EN491" s="202"/>
      <c r="EO491" s="174" t="str">
        <f>B491</f>
        <v>DE_163691775</v>
      </c>
      <c r="EP491" s="670" t="s">
        <v>5890</v>
      </c>
      <c r="EQ491" s="176" t="s">
        <v>6086</v>
      </c>
      <c r="ER491" s="182" t="s">
        <v>6137</v>
      </c>
      <c r="ES491" s="657"/>
      <c r="ET491" s="108"/>
      <c r="EU491" s="182" t="str">
        <f t="shared" si="321"/>
        <v>Berendsen GmbH Schleswig, DE_163691775_sinv.pdf</v>
      </c>
    </row>
    <row r="492" spans="1:172" s="169" customFormat="1" ht="65.25" thickTop="1" thickBot="1">
      <c r="A492" s="1131" t="s">
        <v>5824</v>
      </c>
      <c r="B492" s="1138" t="s">
        <v>5961</v>
      </c>
      <c r="C492" s="1142" t="s">
        <v>898</v>
      </c>
      <c r="D492" s="1150" t="s">
        <v>5825</v>
      </c>
      <c r="E492" s="299" t="s">
        <v>6078</v>
      </c>
      <c r="F492" s="299" t="s">
        <v>913</v>
      </c>
      <c r="G492" s="768" t="s">
        <v>5827</v>
      </c>
      <c r="H492" s="662" t="s">
        <v>899</v>
      </c>
      <c r="I492" s="1150" t="s">
        <v>5828</v>
      </c>
      <c r="J492" s="299" t="s">
        <v>6293</v>
      </c>
      <c r="K492" s="1087" t="s">
        <v>5890</v>
      </c>
      <c r="L492" s="1174" t="s">
        <v>5829</v>
      </c>
      <c r="M492" s="561" t="s">
        <v>5830</v>
      </c>
      <c r="N492" s="873"/>
      <c r="O492" s="192"/>
      <c r="P492" s="547">
        <v>12</v>
      </c>
      <c r="Q492" s="539">
        <v>100</v>
      </c>
      <c r="R492" s="540">
        <v>0</v>
      </c>
      <c r="S492" s="338"/>
      <c r="T492" s="168"/>
      <c r="U492" s="168"/>
      <c r="V492" s="338">
        <v>0</v>
      </c>
      <c r="W492" s="338">
        <v>0</v>
      </c>
      <c r="X492" s="919">
        <v>0.7</v>
      </c>
      <c r="Y492" s="338">
        <v>0</v>
      </c>
      <c r="Z492" s="231"/>
      <c r="AA492" s="231"/>
      <c r="AB492" s="186" t="s">
        <v>5960</v>
      </c>
      <c r="AC492" s="13" t="s">
        <v>898</v>
      </c>
      <c r="AD492" s="811" t="s">
        <v>5691</v>
      </c>
      <c r="AE492" s="723">
        <v>43138</v>
      </c>
      <c r="AF492" s="182" t="s">
        <v>6130</v>
      </c>
      <c r="AG492" s="419"/>
      <c r="AH492" s="927" t="s">
        <v>896</v>
      </c>
      <c r="AI492" s="559" t="s">
        <v>5766</v>
      </c>
      <c r="AJ492" s="63" t="str">
        <f t="shared" si="326"/>
        <v>NO</v>
      </c>
      <c r="AK492" s="64" t="str">
        <f>VLOOKUP(X492,aux!$G$1:$I$22,2,FALSE)</f>
        <v>zero point seven</v>
      </c>
      <c r="AL492" s="64" t="str">
        <f>VLOOKUP(X492,aux!$G$1:$J$22,4,FALSE)</f>
        <v>null komma sieben</v>
      </c>
      <c r="AM492" s="214">
        <f t="shared" si="304"/>
        <v>70</v>
      </c>
      <c r="AN492" s="214" t="str">
        <f>IF(INT(AM492)=AM492,EnglishNumber(AM492), _xlfn.CONCAT(EnglishNumber(INT(AM492)), " point ", EnglishNumber(ROUND(INT((AM492 - INT(AM492)) * 10),  0)), " ", EnglishNumber(ROUND((AM492 - INT(AM492))*100 - (INT((AM492-INT(AM492))*10)*10), 0))))</f>
        <v>seventy</v>
      </c>
      <c r="AO492" s="214" t="str">
        <f>IF(INT(AM492)=AM492,FctZahl_In_Worten(AM492), _xlfn.CONCAT(FctZahl_In_Worten(INT(AM492)), " komma ", FctZahl_In_Worten(ROUND(INT((AM492 - INT(AM492)) * 10),  0)), " ", FctZahl_In_Worten(ROUND((AM492 - INT(AM492))*100 - (INT((AM492-INT(AM492))*10)*10), 0))))</f>
        <v>siebzig</v>
      </c>
      <c r="AP492" s="64" t="str">
        <f>EnglishNumber(Q492)</f>
        <v>one hundred</v>
      </c>
      <c r="AQ492" s="64" t="str">
        <f>FctZahl_In_Worten(Q492)</f>
        <v>einhundert</v>
      </c>
      <c r="AR492" s="64" t="str">
        <f>FctZahl_In_Worten(R492)</f>
        <v>null</v>
      </c>
      <c r="AS492" s="64" t="str">
        <f>EnglishNumber(V492)</f>
        <v>zero</v>
      </c>
      <c r="AT492" s="64" t="str">
        <f>EnglishNumber(W492)</f>
        <v>zero</v>
      </c>
      <c r="AU492" s="64" t="str">
        <f t="shared" si="340"/>
        <v>For</v>
      </c>
      <c r="AV492" s="49" t="str">
        <f>IF(AH492="DNI","",IF((COUNTA(DV492,G492))=1,CONCATENATE(DV492,", ",DW492),IF(COUNTA(DV492,G492)=2,CONCATENATE(DV492,", ",DW492," and ",G492,", ",H492),"Error, there is a problem with representatives or their titles")))</f>
        <v>Jörg Meßbauer, Geschäftsführer and Torden Schade, Geschäftsführer</v>
      </c>
      <c r="AW492" s="60" t="str">
        <f t="shared" si="306"/>
        <v>DE_813899481_CPA_EN</v>
      </c>
      <c r="AX492" s="60" t="str">
        <f t="shared" si="307"/>
        <v>DE_813899481_DoT_EN</v>
      </c>
      <c r="AY492" s="60" t="str">
        <f t="shared" si="308"/>
        <v>DE_813899481_Dis_EN</v>
      </c>
      <c r="AZ492" s="50" t="str">
        <f t="shared" si="309"/>
        <v>DE_813899481_CPA_DE</v>
      </c>
      <c r="BA492" s="50" t="str">
        <f t="shared" si="310"/>
        <v>DE_813899481_DoT_DE</v>
      </c>
      <c r="BB492" s="50" t="str">
        <f t="shared" si="311"/>
        <v>DE_813899481_CPA_ES</v>
      </c>
      <c r="BC492" s="128" t="str">
        <f t="shared" si="312"/>
        <v>DE_813899481_DoT_ES</v>
      </c>
      <c r="BD492" s="65" t="str">
        <f t="shared" si="313"/>
        <v>Berendsen GmbH West</v>
      </c>
      <c r="BE492" s="64" t="str">
        <f>VLOOKUP(C492,aux!$A$1:$B$260,2,FALSE)</f>
        <v>Germany</v>
      </c>
      <c r="BF492" s="46" t="str">
        <f>VLOOKUP(C492,aux!$A$1:$C$260,3,FALSE)</f>
        <v>Deutschland</v>
      </c>
      <c r="BG492" s="66" t="str">
        <f t="shared" si="314"/>
        <v>represented by  Jörg Meßbauer, Geschäftsführer and Torden Schade, Geschäftsführer</v>
      </c>
      <c r="BH492" s="66" t="str">
        <f t="shared" si="327"/>
        <v>representado por Jörg Meßbauer, Geschäftsführer and Torden Schade, Geschäftsführer</v>
      </c>
      <c r="BI492" s="119">
        <f>COUNTA(DW492,G492)</f>
        <v>2</v>
      </c>
      <c r="BJ492" s="119" t="str">
        <f t="shared" si="341"/>
        <v>and its</v>
      </c>
      <c r="BK492" s="119" t="str">
        <f t="shared" si="342"/>
        <v>and its</v>
      </c>
      <c r="BL492" s="66" t="str">
        <f t="shared" si="338"/>
        <v>und</v>
      </c>
      <c r="BM492" s="66" t="str">
        <f t="shared" si="339"/>
        <v>und</v>
      </c>
      <c r="BN492" s="66" t="str">
        <f t="shared" si="334"/>
        <v>y su</v>
      </c>
      <c r="BO492" s="66" t="str">
        <f t="shared" si="322"/>
        <v>y su</v>
      </c>
      <c r="BP492" s="216" t="str">
        <f>VLOOKUP(X492,aux!$G$1:$I$22,3,FALSE)</f>
        <v xml:space="preserve">cero coma siete </v>
      </c>
      <c r="BQ492" s="66" t="str">
        <f t="shared" si="328"/>
        <v>Por</v>
      </c>
      <c r="BR492" s="66" t="str">
        <f>VLOOKUP(C492,aux!$D$1:$E$307,2,FALSE)</f>
        <v>Alemania</v>
      </c>
      <c r="BS492" s="66" t="str">
        <f t="shared" si="329"/>
        <v>Ciento</v>
      </c>
      <c r="BT492" s="66" t="str">
        <f t="shared" si="330"/>
        <v>Cero</v>
      </c>
      <c r="BU492" s="66" t="str">
        <f t="shared" si="331"/>
        <v>Cero</v>
      </c>
      <c r="BV492" s="315"/>
      <c r="BW492" s="61"/>
      <c r="BX492" s="315"/>
      <c r="BY492" s="148"/>
      <c r="BZ492" s="315"/>
      <c r="CA492" s="1112"/>
      <c r="CB492" s="805">
        <v>43109</v>
      </c>
      <c r="CC492" s="623">
        <v>43112</v>
      </c>
      <c r="CD492" s="806"/>
      <c r="CE492" s="805">
        <v>43112</v>
      </c>
      <c r="CF492" s="806"/>
      <c r="CG492" s="342">
        <v>43125</v>
      </c>
      <c r="CH492" s="497"/>
      <c r="CI492" s="155"/>
      <c r="CJ492" s="168"/>
      <c r="CK492" s="168"/>
      <c r="CL492" s="102" t="str">
        <f t="shared" si="315"/>
        <v>Berendsen GmbH West_ DE_813899481_DOT_DE_2sig</v>
      </c>
      <c r="CM492" s="102" t="str">
        <f t="shared" si="316"/>
        <v>Berendsen GmbH West_DE_813899481_CPA_DE_2sig</v>
      </c>
      <c r="CN492" s="102" t="str">
        <f t="shared" si="317"/>
        <v>Berendsen GmbH West_ DE_813899481_DOT_DE_2sig_stamped</v>
      </c>
      <c r="CO492" s="102" t="str">
        <f t="shared" si="318"/>
        <v>Berendsen GmbH West_DE_813899481_DOT_DE_o</v>
      </c>
      <c r="CP492" s="102" t="str">
        <f t="shared" si="319"/>
        <v>Berendsen GmbH West_DE_813899481_DOT_DE_o_stamped</v>
      </c>
      <c r="CQ492" s="102" t="str">
        <f t="shared" si="320"/>
        <v>Berendsen GmbH West_DE_813899481_powers</v>
      </c>
      <c r="CR492" s="168"/>
      <c r="CS492" s="168"/>
      <c r="CT492" s="253"/>
      <c r="CU492" s="251"/>
      <c r="CV492" s="254"/>
      <c r="CW492" s="168"/>
      <c r="CX492" s="252"/>
      <c r="CY492" s="251"/>
      <c r="CZ492" s="251"/>
      <c r="DA492" s="324"/>
      <c r="DB492" s="324"/>
      <c r="DC492" s="251"/>
      <c r="DD492" s="251"/>
      <c r="DE492" s="324"/>
      <c r="DF492" s="324"/>
      <c r="DG492" s="168"/>
      <c r="DH492" s="168"/>
      <c r="DI492" s="168"/>
      <c r="DJ492" s="324"/>
      <c r="DK492" s="324"/>
      <c r="DL492" s="168"/>
      <c r="DM492" s="324"/>
      <c r="DN492" s="251"/>
      <c r="DO492" s="324"/>
      <c r="DP492" s="338"/>
      <c r="DQ492" s="902" t="s">
        <v>7332</v>
      </c>
      <c r="DR492" s="503"/>
      <c r="DS492" s="88"/>
      <c r="DT492" s="88"/>
      <c r="DU492" s="168"/>
      <c r="DV492" s="431" t="s">
        <v>5826</v>
      </c>
      <c r="DW492" s="447" t="s">
        <v>899</v>
      </c>
      <c r="DX492" s="168"/>
      <c r="DY492" s="231"/>
      <c r="DZ492" s="231"/>
      <c r="EA492" s="359" t="str">
        <f t="shared" si="302"/>
        <v>451</v>
      </c>
      <c r="EB492" s="359">
        <v>451</v>
      </c>
      <c r="EC492" s="88"/>
      <c r="ED492" s="88"/>
      <c r="EE492" s="88"/>
      <c r="EF492" s="445" t="s">
        <v>5963</v>
      </c>
      <c r="EG492" s="174" t="s">
        <v>5824</v>
      </c>
      <c r="EH492" s="174" t="s">
        <v>5902</v>
      </c>
      <c r="EI492" s="174" t="s">
        <v>5903</v>
      </c>
      <c r="EJ492" s="192" t="s">
        <v>5904</v>
      </c>
      <c r="EK492" s="940" t="s">
        <v>5905</v>
      </c>
      <c r="EL492" s="174" t="s">
        <v>5906</v>
      </c>
      <c r="EM492" s="941">
        <v>25348</v>
      </c>
      <c r="EN492" s="174"/>
      <c r="EO492" s="174" t="str">
        <f>B492</f>
        <v>DE_813899481</v>
      </c>
      <c r="EP492" s="670" t="s">
        <v>5890</v>
      </c>
      <c r="EQ492" s="176" t="s">
        <v>6086</v>
      </c>
      <c r="ER492" s="182" t="s">
        <v>6137</v>
      </c>
      <c r="ES492" s="658"/>
      <c r="ET492" s="108"/>
      <c r="EU492" s="182" t="str">
        <f t="shared" si="321"/>
        <v>Berendsen GmbH West, DE_813899481_sinv.pdf</v>
      </c>
      <c r="EV492" s="44"/>
      <c r="EW492" s="44"/>
      <c r="EX492" s="44"/>
      <c r="EY492" s="44"/>
      <c r="EZ492" s="44"/>
      <c r="FA492" s="44"/>
      <c r="FB492" s="44"/>
      <c r="FC492" s="44"/>
      <c r="FD492" s="44"/>
      <c r="FE492" s="44"/>
      <c r="FF492" s="44"/>
      <c r="FG492" s="44"/>
      <c r="FH492" s="44"/>
      <c r="FI492" s="44"/>
      <c r="FJ492" s="44"/>
      <c r="FK492" s="44"/>
      <c r="FL492" s="44"/>
      <c r="FM492" s="44"/>
      <c r="FN492" s="44"/>
      <c r="FO492" s="44"/>
      <c r="FP492" s="44"/>
    </row>
    <row r="493" spans="1:172" ht="78" thickTop="1" thickBot="1">
      <c r="A493" s="1006" t="s">
        <v>5878</v>
      </c>
      <c r="B493" s="176" t="s">
        <v>5958</v>
      </c>
      <c r="C493" s="654" t="s">
        <v>898</v>
      </c>
      <c r="D493" s="202" t="s">
        <v>6222</v>
      </c>
      <c r="E493" s="438" t="s">
        <v>5827</v>
      </c>
      <c r="F493" s="202" t="s">
        <v>5880</v>
      </c>
      <c r="G493" s="202" t="s">
        <v>5881</v>
      </c>
      <c r="H493" s="202" t="s">
        <v>5880</v>
      </c>
      <c r="I493" s="202"/>
      <c r="J493" s="182"/>
      <c r="K493" s="192" t="s">
        <v>5900</v>
      </c>
      <c r="L493" s="586" t="s">
        <v>5882</v>
      </c>
      <c r="M493" s="566"/>
      <c r="N493" s="844"/>
      <c r="O493" s="192"/>
      <c r="P493" s="547">
        <v>20</v>
      </c>
      <c r="Q493" s="539">
        <v>100</v>
      </c>
      <c r="R493" s="540">
        <v>0</v>
      </c>
      <c r="S493" s="338"/>
      <c r="T493" s="168"/>
      <c r="U493" s="168"/>
      <c r="V493" s="338">
        <v>0</v>
      </c>
      <c r="W493" s="338">
        <v>0</v>
      </c>
      <c r="X493" s="919">
        <v>0.7</v>
      </c>
      <c r="Y493" s="338">
        <v>0</v>
      </c>
      <c r="Z493" s="168"/>
      <c r="AA493" s="168"/>
      <c r="AB493" s="186" t="s">
        <v>5960</v>
      </c>
      <c r="AC493" s="13" t="s">
        <v>898</v>
      </c>
      <c r="AD493" s="811" t="s">
        <v>5691</v>
      </c>
      <c r="AE493" s="723">
        <v>43138</v>
      </c>
      <c r="AF493" s="182" t="s">
        <v>6298</v>
      </c>
      <c r="AG493" s="419"/>
      <c r="AH493" s="927" t="s">
        <v>896</v>
      </c>
      <c r="AI493" s="559" t="s">
        <v>5766</v>
      </c>
      <c r="AJ493" s="63" t="str">
        <f t="shared" si="326"/>
        <v>NO</v>
      </c>
      <c r="AK493" s="64" t="str">
        <f>VLOOKUP(X493,aux!$G$1:$I$22,2,FALSE)</f>
        <v>zero point seven</v>
      </c>
      <c r="AL493" s="64" t="str">
        <f>VLOOKUP(X493,aux!$G$1:$J$22,4,FALSE)</f>
        <v>null komma sieben</v>
      </c>
      <c r="AM493" s="214">
        <f t="shared" si="304"/>
        <v>70</v>
      </c>
      <c r="AN493" s="214" t="str">
        <f>IF(INT(AM493)=AM493,EnglishNumber(AM493), _xlfn.CONCAT(EnglishNumber(INT(AM493)), " point ", EnglishNumber(ROUND(INT((AM493 - INT(AM493)) * 10),  0)), " ", EnglishNumber(ROUND((AM493 - INT(AM493))*100 - (INT((AM493-INT(AM493))*10)*10), 0))))</f>
        <v>seventy</v>
      </c>
      <c r="AO493" s="214" t="str">
        <f>IF(INT(AM493)=AM493,FctZahl_In_Worten(AM493), _xlfn.CONCAT(FctZahl_In_Worten(INT(AM493)), " komma ", FctZahl_In_Worten(ROUND(INT((AM493 - INT(AM493)) * 10),  0)), " ", FctZahl_In_Worten(ROUND((AM493 - INT(AM493))*100 - (INT((AM493-INT(AM493))*10)*10), 0))))</f>
        <v>siebzig</v>
      </c>
      <c r="AP493" s="64" t="str">
        <f>EnglishNumber(Q493)</f>
        <v>one hundred</v>
      </c>
      <c r="AQ493" s="64" t="str">
        <f>FctZahl_In_Worten(Q493)</f>
        <v>einhundert</v>
      </c>
      <c r="AR493" s="64" t="str">
        <f>FctZahl_In_Worten(R493)</f>
        <v>null</v>
      </c>
      <c r="AS493" s="64" t="str">
        <f>EnglishNumber(V493)</f>
        <v>zero</v>
      </c>
      <c r="AT493" s="64" t="str">
        <f>EnglishNumber(W493)</f>
        <v>zero</v>
      </c>
      <c r="AU493" s="64" t="str">
        <f t="shared" si="340"/>
        <v>For</v>
      </c>
      <c r="AV493" s="49" t="str">
        <f t="shared" ref="AV493:AV502" si="343">IF(AH493="DNI","",IF((COUNTA(E493,G493))=1,CONCATENATE(E493,", ",F493),IF(COUNTA(E493,G493)=2,CONCATENATE(E493,", ",F493," and ",G493,", ",H493),"Error, there is a problem with representatives or their titles")))</f>
        <v>Torden Schade, Geschäftsführung and Sascha Wiemer, Geschäftsführung</v>
      </c>
      <c r="AW493" s="60" t="str">
        <f t="shared" si="306"/>
        <v>DE_156830402_CPA_EN</v>
      </c>
      <c r="AX493" s="60" t="str">
        <f t="shared" si="307"/>
        <v>DE_156830402_DoT_EN</v>
      </c>
      <c r="AY493" s="60" t="str">
        <f t="shared" si="308"/>
        <v>DE_156830402_Dis_EN</v>
      </c>
      <c r="AZ493" s="50" t="str">
        <f t="shared" si="309"/>
        <v>DE_156830402_CPA_DE</v>
      </c>
      <c r="BA493" s="50" t="str">
        <f t="shared" si="310"/>
        <v>DE_156830402_DoT_DE</v>
      </c>
      <c r="BB493" s="50" t="str">
        <f t="shared" si="311"/>
        <v>DE_156830402_CPA_ES</v>
      </c>
      <c r="BC493" s="128" t="str">
        <f t="shared" si="312"/>
        <v>DE_156830402_DoT_ES</v>
      </c>
      <c r="BD493" s="65" t="str">
        <f t="shared" si="313"/>
        <v>Berendsen Textilservice GmbH</v>
      </c>
      <c r="BE493" s="64" t="str">
        <f>VLOOKUP(C493,aux!$A$1:$B$260,2,FALSE)</f>
        <v>Germany</v>
      </c>
      <c r="BF493" s="46" t="str">
        <f>VLOOKUP(C493,aux!$A$1:$C$260,3,FALSE)</f>
        <v>Deutschland</v>
      </c>
      <c r="BG493" s="66" t="str">
        <f t="shared" si="314"/>
        <v>represented by  Torden Schade, Geschäftsführung and Sascha Wiemer, Geschäftsführung</v>
      </c>
      <c r="BH493" s="66" t="str">
        <f t="shared" si="327"/>
        <v>representado por Torden Schade, Geschäftsführung and Sascha Wiemer, Geschäftsführung</v>
      </c>
      <c r="BI493" s="119">
        <f t="shared" ref="BI493:BI502" si="344">COUNTA(F493,G493)</f>
        <v>2</v>
      </c>
      <c r="BJ493" s="119" t="str">
        <f t="shared" si="341"/>
        <v>and its</v>
      </c>
      <c r="BK493" s="119" t="str">
        <f t="shared" si="342"/>
        <v/>
      </c>
      <c r="BL493" s="66" t="str">
        <f t="shared" si="338"/>
        <v>und</v>
      </c>
      <c r="BM493" s="66" t="str">
        <f t="shared" si="339"/>
        <v/>
      </c>
      <c r="BN493" s="66" t="str">
        <f t="shared" si="334"/>
        <v>y su</v>
      </c>
      <c r="BO493" s="66" t="str">
        <f t="shared" si="322"/>
        <v/>
      </c>
      <c r="BP493" s="216" t="str">
        <f>VLOOKUP(X493,aux!$G$1:$I$22,3,FALSE)</f>
        <v xml:space="preserve">cero coma siete </v>
      </c>
      <c r="BQ493" s="66" t="str">
        <f t="shared" si="328"/>
        <v>Por</v>
      </c>
      <c r="BR493" s="66" t="str">
        <f>VLOOKUP(C493,aux!$D$1:$E$307,2,FALSE)</f>
        <v>Alemania</v>
      </c>
      <c r="BS493" s="66" t="str">
        <f t="shared" si="329"/>
        <v>Ciento</v>
      </c>
      <c r="BT493" s="66" t="str">
        <f t="shared" si="330"/>
        <v>Cero</v>
      </c>
      <c r="BU493" s="66" t="str">
        <f t="shared" si="331"/>
        <v>Cero</v>
      </c>
      <c r="BV493" s="315"/>
      <c r="BW493" s="61"/>
      <c r="BX493" s="315"/>
      <c r="BY493" s="148"/>
      <c r="BZ493" s="315"/>
      <c r="CA493" s="1112"/>
      <c r="CB493" s="805">
        <v>43109</v>
      </c>
      <c r="CC493" s="623">
        <v>43124</v>
      </c>
      <c r="CD493" s="434"/>
      <c r="CE493" s="805">
        <v>43124</v>
      </c>
      <c r="CF493" s="434"/>
      <c r="CG493" s="805">
        <v>43125</v>
      </c>
      <c r="CH493" s="497"/>
      <c r="CI493" s="155"/>
      <c r="CJ493" s="168"/>
      <c r="CK493" s="168"/>
      <c r="CL493" s="102" t="str">
        <f t="shared" si="315"/>
        <v>Berendsen Textilservice GmbH_ DE_156830402_DOT_DE_2sig</v>
      </c>
      <c r="CM493" s="102" t="str">
        <f t="shared" si="316"/>
        <v>Berendsen Textilservice GmbH_DE_156830402_CPA_DE_2sig</v>
      </c>
      <c r="CN493" s="102" t="str">
        <f t="shared" si="317"/>
        <v>Berendsen Textilservice GmbH_ DE_156830402_DOT_DE_2sig_stamped</v>
      </c>
      <c r="CO493" s="102" t="str">
        <f t="shared" si="318"/>
        <v>Berendsen Textilservice GmbH_DE_156830402_DOT_DE_o</v>
      </c>
      <c r="CP493" s="102" t="str">
        <f t="shared" si="319"/>
        <v>Berendsen Textilservice GmbH_DE_156830402_DOT_DE_o_stamped</v>
      </c>
      <c r="CQ493" s="102" t="str">
        <f t="shared" si="320"/>
        <v>Berendsen Textilservice GmbH_DE_156830402_powers</v>
      </c>
      <c r="CR493" s="168"/>
      <c r="CS493" s="168"/>
      <c r="CT493" s="253"/>
      <c r="CU493" s="251"/>
      <c r="CV493" s="254"/>
      <c r="CW493" s="168"/>
      <c r="CX493" s="252"/>
      <c r="CY493" s="251"/>
      <c r="CZ493" s="251"/>
      <c r="DA493" s="324"/>
      <c r="DB493" s="324"/>
      <c r="DC493" s="251"/>
      <c r="DD493" s="251"/>
      <c r="DE493" s="324"/>
      <c r="DF493" s="324"/>
      <c r="DG493" s="168"/>
      <c r="DH493" s="168"/>
      <c r="DI493" s="168"/>
      <c r="DJ493" s="324"/>
      <c r="DK493" s="324"/>
      <c r="DL493" s="168"/>
      <c r="DM493" s="324"/>
      <c r="DN493" s="251"/>
      <c r="DO493" s="324"/>
      <c r="DP493" s="338" t="s">
        <v>6249</v>
      </c>
      <c r="DQ493" s="902"/>
      <c r="DR493" s="503"/>
      <c r="DS493" s="88"/>
      <c r="DT493" s="88"/>
      <c r="DU493" s="168"/>
      <c r="DV493" s="168" t="s">
        <v>5879</v>
      </c>
      <c r="DW493" s="168"/>
      <c r="DX493" s="168"/>
      <c r="DY493" s="168"/>
      <c r="DZ493" s="168"/>
      <c r="EA493" s="359" t="str">
        <f t="shared" si="302"/>
        <v>452</v>
      </c>
      <c r="EB493" s="359">
        <v>452</v>
      </c>
      <c r="EC493" s="88"/>
      <c r="ED493" s="88"/>
      <c r="EE493" s="88"/>
      <c r="EF493" s="445" t="s">
        <v>5963</v>
      </c>
      <c r="EG493" s="202" t="s">
        <v>5878</v>
      </c>
      <c r="EH493" s="202" t="s">
        <v>5902</v>
      </c>
      <c r="EI493" s="202" t="s">
        <v>5933</v>
      </c>
      <c r="EJ493" s="202" t="s">
        <v>5934</v>
      </c>
      <c r="EK493" s="655" t="s">
        <v>2988</v>
      </c>
      <c r="EL493" s="202" t="s">
        <v>3594</v>
      </c>
      <c r="EM493" s="655" t="s">
        <v>5935</v>
      </c>
      <c r="EN493" s="202"/>
      <c r="EO493" s="174" t="str">
        <f>B493</f>
        <v>DE_156830402</v>
      </c>
      <c r="EP493" s="670" t="s">
        <v>5900</v>
      </c>
      <c r="EQ493" s="643" t="s">
        <v>6086</v>
      </c>
      <c r="ER493" s="182" t="s">
        <v>6137</v>
      </c>
      <c r="ES493" s="362"/>
      <c r="ET493" s="108"/>
      <c r="EU493" s="182" t="str">
        <f t="shared" si="321"/>
        <v>Berendsen Textilservice GmbH, DE_156830402_sinv.pdf</v>
      </c>
    </row>
    <row r="494" spans="1:172" s="169" customFormat="1" ht="120.75" thickTop="1">
      <c r="A494" s="1010" t="s">
        <v>5814</v>
      </c>
      <c r="B494" s="415" t="s">
        <v>5809</v>
      </c>
      <c r="C494" s="660" t="s">
        <v>42</v>
      </c>
      <c r="D494" s="371" t="s">
        <v>5785</v>
      </c>
      <c r="E494" s="633" t="s">
        <v>5786</v>
      </c>
      <c r="F494" s="371" t="s">
        <v>835</v>
      </c>
      <c r="G494" s="193" t="s">
        <v>5787</v>
      </c>
      <c r="H494" s="193" t="s">
        <v>835</v>
      </c>
      <c r="I494" s="371" t="s">
        <v>5788</v>
      </c>
      <c r="J494" s="371" t="s">
        <v>5789</v>
      </c>
      <c r="K494" s="172" t="s">
        <v>5790</v>
      </c>
      <c r="L494" s="1173" t="s">
        <v>5791</v>
      </c>
      <c r="M494" s="593"/>
      <c r="N494" s="845" t="s">
        <v>5792</v>
      </c>
      <c r="O494" s="172" t="s">
        <v>759</v>
      </c>
      <c r="P494" s="537">
        <v>70</v>
      </c>
      <c r="Q494" s="538">
        <v>1000</v>
      </c>
      <c r="R494" s="535">
        <v>0</v>
      </c>
      <c r="S494" s="341"/>
      <c r="T494" s="222"/>
      <c r="U494" s="222"/>
      <c r="V494" s="341">
        <v>0</v>
      </c>
      <c r="W494" s="341">
        <v>0</v>
      </c>
      <c r="X494" s="920">
        <v>0.75</v>
      </c>
      <c r="Y494" s="341">
        <v>0</v>
      </c>
      <c r="Z494" s="1234"/>
      <c r="AA494" s="1234"/>
      <c r="AB494" s="1061" t="s">
        <v>5812</v>
      </c>
      <c r="AC494" s="13" t="s">
        <v>7377</v>
      </c>
      <c r="AD494" s="814" t="s">
        <v>5689</v>
      </c>
      <c r="AE494" s="723">
        <v>43138</v>
      </c>
      <c r="AF494" s="202" t="s">
        <v>7544</v>
      </c>
      <c r="AG494" s="747"/>
      <c r="AH494" s="1238" t="s">
        <v>896</v>
      </c>
      <c r="AI494" s="1239" t="s">
        <v>5766</v>
      </c>
      <c r="AJ494" s="220" t="str">
        <f t="shared" si="326"/>
        <v>NO</v>
      </c>
      <c r="AK494" s="83" t="str">
        <f>VLOOKUP(X494,aux!$G$1:$I$22,2,FALSE)</f>
        <v>zero point seven five</v>
      </c>
      <c r="AL494" s="83" t="str">
        <f>VLOOKUP(X494,aux!$G$1:$J$22,4,FALSE)</f>
        <v>null komma sieben fünf</v>
      </c>
      <c r="AM494" s="219">
        <f t="shared" si="304"/>
        <v>75</v>
      </c>
      <c r="AN494" s="214" t="str">
        <f>IF(INT(AM494)=AM494,EnglishNumber(AM494), _xlfn.CONCAT(EnglishNumber(INT(AM494)), " point ", EnglishNumber(ROUND(INT((AM494 - INT(AM494)) * 10),  0)), " ", EnglishNumber(ROUND((AM494 - INT(AM494))*100 - (INT((AM494-INT(AM494))*10)*10), 0))))</f>
        <v>seventy-five</v>
      </c>
      <c r="AO494" s="214" t="str">
        <f>IF(INT(AM494)=AM494,FctZahl_In_Worten(AM494), _xlfn.CONCAT(FctZahl_In_Worten(INT(AM494)), " komma ", FctZahl_In_Worten(ROUND(INT((AM494 - INT(AM494)) * 10),  0)), " ", FctZahl_In_Worten(ROUND((AM494 - INT(AM494))*100 - (INT((AM494-INT(AM494))*10)*10), 0))))</f>
        <v>fünfundsiebzig</v>
      </c>
      <c r="AP494" s="83" t="str">
        <f>EnglishNumber(Q494)</f>
        <v>one thousand</v>
      </c>
      <c r="AQ494" s="83" t="str">
        <f>FctZahl_In_Worten(Q494)</f>
        <v>eintausend</v>
      </c>
      <c r="AR494" s="83" t="str">
        <f>FctZahl_In_Worten(R494)</f>
        <v>null</v>
      </c>
      <c r="AS494" s="1244" t="str">
        <f>EnglishNumber(V494)</f>
        <v>zero</v>
      </c>
      <c r="AT494" s="1244" t="str">
        <f>EnglishNumber(W494)</f>
        <v>zero</v>
      </c>
      <c r="AU494" s="1244" t="str">
        <f t="shared" si="340"/>
        <v>For</v>
      </c>
      <c r="AV494" s="1245" t="str">
        <f t="shared" si="343"/>
        <v>RICARD GARCIA DE LA SERRANA VIDAL, ADMINISTRADOR SOLIDARIO and M. ANGELS GARCIA DE LA SERRANA VIDAL, ADMINISTRADOR SOLIDARIO</v>
      </c>
      <c r="AW494" s="1246" t="str">
        <f t="shared" si="306"/>
        <v>ES_B61088944_CPA_EN</v>
      </c>
      <c r="AX494" s="1246" t="str">
        <f t="shared" si="307"/>
        <v>ES_B61088944_DoT_EN</v>
      </c>
      <c r="AY494" s="1246" t="str">
        <f t="shared" si="308"/>
        <v>ES_B61088944_Dis_EN</v>
      </c>
      <c r="AZ494" s="1247" t="str">
        <f t="shared" si="309"/>
        <v>ES_B61088944_CPA_DE</v>
      </c>
      <c r="BA494" s="1247" t="str">
        <f t="shared" si="310"/>
        <v>ES_B61088944_DoT_DE</v>
      </c>
      <c r="BB494" s="1247" t="str">
        <f t="shared" si="311"/>
        <v>ES_B61088944_CPA_ES</v>
      </c>
      <c r="BC494" s="1249" t="str">
        <f t="shared" si="312"/>
        <v>ES_B61088944_DoT_ES</v>
      </c>
      <c r="BD494" s="1250" t="str">
        <f t="shared" si="313"/>
        <v xml:space="preserve">BIG SERVICE TRAILER SL </v>
      </c>
      <c r="BE494" s="1244" t="str">
        <f>VLOOKUP(C494,aux!$A$1:$B$260,2,FALSE)</f>
        <v>Spain</v>
      </c>
      <c r="BF494" s="1251" t="str">
        <f>VLOOKUP(C494,aux!$A$1:$C$260,3,FALSE)</f>
        <v>Spanien</v>
      </c>
      <c r="BG494" s="1252" t="str">
        <f t="shared" si="314"/>
        <v>represented by  RICARD GARCIA DE LA SERRANA VIDAL, ADMINISTRADOR SOLIDARIO and M. ANGELS GARCIA DE LA SERRANA VIDAL, ADMINISTRADOR SOLIDARIO</v>
      </c>
      <c r="BH494" s="1252" t="str">
        <f t="shared" si="327"/>
        <v>representado por RICARD GARCIA DE LA SERRANA VIDAL, ADMINISTRADOR SOLIDARIO and M. ANGELS GARCIA DE LA SERRANA VIDAL, ADMINISTRADOR SOLIDARIO</v>
      </c>
      <c r="BI494" s="1253">
        <f t="shared" si="344"/>
        <v>2</v>
      </c>
      <c r="BJ494" s="1253" t="str">
        <f t="shared" si="341"/>
        <v>and its</v>
      </c>
      <c r="BK494" s="1253" t="str">
        <f t="shared" si="342"/>
        <v>and its</v>
      </c>
      <c r="BL494" s="1252" t="str">
        <f t="shared" si="338"/>
        <v>und</v>
      </c>
      <c r="BM494" s="1252" t="str">
        <f t="shared" si="339"/>
        <v>und</v>
      </c>
      <c r="BN494" s="1252" t="str">
        <f t="shared" si="334"/>
        <v>y su</v>
      </c>
      <c r="BO494" s="1252" t="str">
        <f t="shared" si="322"/>
        <v>y su</v>
      </c>
      <c r="BP494" s="1254" t="str">
        <f>VLOOKUP(X494,aux!$G$1:$I$22,3,FALSE)</f>
        <v>cero coma siete cinco</v>
      </c>
      <c r="BQ494" s="1252" t="str">
        <f t="shared" si="328"/>
        <v>Por</v>
      </c>
      <c r="BR494" s="1252" t="str">
        <f>VLOOKUP(C494,aux!$D$1:$E$307,2,FALSE)</f>
        <v>España</v>
      </c>
      <c r="BS494" s="1252" t="str">
        <f t="shared" si="329"/>
        <v>Un Mil</v>
      </c>
      <c r="BT494" s="1252" t="str">
        <f t="shared" si="330"/>
        <v>Cero</v>
      </c>
      <c r="BU494" s="1252" t="str">
        <f t="shared" si="331"/>
        <v>Cero</v>
      </c>
      <c r="BV494" s="1256"/>
      <c r="BW494" s="1258"/>
      <c r="BX494" s="1256"/>
      <c r="BY494" s="149"/>
      <c r="BZ494" s="325"/>
      <c r="CA494" s="1112"/>
      <c r="CB494" s="612">
        <v>43105</v>
      </c>
      <c r="CC494" s="1262">
        <v>43108</v>
      </c>
      <c r="CD494" s="625"/>
      <c r="CE494" s="795">
        <v>43108</v>
      </c>
      <c r="CF494" s="625"/>
      <c r="CG494" s="795">
        <v>43125</v>
      </c>
      <c r="CH494" s="497"/>
      <c r="CI494" s="1265"/>
      <c r="CJ494" s="1234"/>
      <c r="CK494" s="1234"/>
      <c r="CL494" s="102" t="str">
        <f t="shared" si="315"/>
        <v>BIG SERVICE TRAILER SL _ ES_B61088944_DOT_EN_2sig</v>
      </c>
      <c r="CM494" s="102" t="str">
        <f t="shared" si="316"/>
        <v>BIG SERVICE TRAILER SL _ES_B61088944_CPA_EN_2sig</v>
      </c>
      <c r="CN494" s="102" t="str">
        <f t="shared" si="317"/>
        <v>BIG SERVICE TRAILER SL _ ES_B61088944_DOT_EN_2sig_stamped</v>
      </c>
      <c r="CO494" s="102" t="str">
        <f t="shared" si="318"/>
        <v>BIG SERVICE TRAILER SL _ES_B61088944_DOT_EN_o</v>
      </c>
      <c r="CP494" s="102" t="str">
        <f t="shared" si="319"/>
        <v>BIG SERVICE TRAILER SL _ES_B61088944_DOT_EN_o_stamped</v>
      </c>
      <c r="CQ494" s="102" t="str">
        <f t="shared" si="320"/>
        <v>BIG SERVICE TRAILER SL_ES_B61088944_powers</v>
      </c>
      <c r="CR494" s="1234"/>
      <c r="CS494" s="1234"/>
      <c r="CT494" s="1272"/>
      <c r="CU494" s="378"/>
      <c r="CV494" s="1276"/>
      <c r="CW494" s="1234"/>
      <c r="CX494" s="1234"/>
      <c r="CY494" s="1281"/>
      <c r="CZ494" s="1281"/>
      <c r="DA494" s="1284"/>
      <c r="DB494" s="1284"/>
      <c r="DC494" s="1281"/>
      <c r="DD494" s="1281"/>
      <c r="DE494" s="1284"/>
      <c r="DF494" s="1284"/>
      <c r="DG494" s="1234"/>
      <c r="DH494" s="1234"/>
      <c r="DI494" s="1234"/>
      <c r="DJ494" s="1284"/>
      <c r="DK494" s="1284"/>
      <c r="DL494" s="1234"/>
      <c r="DM494" s="1284"/>
      <c r="DN494" s="1281"/>
      <c r="DO494" s="1284"/>
      <c r="DP494" s="1289"/>
      <c r="DQ494" s="1291"/>
      <c r="DR494" s="509"/>
      <c r="DS494" s="1294"/>
      <c r="DT494" s="1296" t="s">
        <v>49</v>
      </c>
      <c r="DU494" s="1297"/>
      <c r="DV494" s="1297"/>
      <c r="DW494" s="1297"/>
      <c r="DX494" s="1297"/>
      <c r="DY494" s="1297"/>
      <c r="DZ494" s="1297"/>
      <c r="EA494" s="359" t="str">
        <f t="shared" si="302"/>
        <v>453</v>
      </c>
      <c r="EB494" s="486">
        <v>453</v>
      </c>
      <c r="EC494" s="1296"/>
      <c r="ED494" s="1296"/>
      <c r="EE494" s="1296"/>
      <c r="EF494" s="742"/>
      <c r="EG494" s="942"/>
      <c r="EH494" s="942"/>
      <c r="EI494" s="942"/>
      <c r="EJ494" s="942"/>
      <c r="EK494" s="942"/>
      <c r="EL494" s="942"/>
      <c r="EM494" s="943"/>
      <c r="EN494" s="942"/>
      <c r="EO494" s="942"/>
      <c r="EP494" s="1302"/>
      <c r="EQ494" s="201" t="s">
        <v>6088</v>
      </c>
      <c r="ER494" s="201" t="s">
        <v>6109</v>
      </c>
      <c r="ES494" s="415"/>
      <c r="ET494" s="108"/>
      <c r="EU494" s="182" t="str">
        <f t="shared" si="321"/>
        <v>BIG SERVICE TRAILER SL, ES_B61088944_sinv.pdf</v>
      </c>
      <c r="EV494" s="44"/>
      <c r="EW494" s="44"/>
      <c r="EX494" s="44"/>
      <c r="EY494" s="44"/>
      <c r="EZ494" s="44"/>
      <c r="FA494" s="44"/>
      <c r="FB494" s="44"/>
      <c r="FC494" s="44"/>
      <c r="FD494" s="44"/>
      <c r="FE494" s="44"/>
      <c r="FF494" s="44"/>
      <c r="FG494" s="44"/>
      <c r="FH494" s="44"/>
      <c r="FI494" s="44"/>
      <c r="FJ494" s="44"/>
      <c r="FK494" s="44"/>
      <c r="FL494" s="44"/>
      <c r="FM494" s="44"/>
      <c r="FN494" s="44"/>
      <c r="FO494" s="44"/>
      <c r="FP494" s="44"/>
    </row>
    <row r="495" spans="1:172" s="169" customFormat="1" ht="96">
      <c r="A495" s="1006" t="s">
        <v>6016</v>
      </c>
      <c r="B495" s="371" t="s">
        <v>6008</v>
      </c>
      <c r="C495" s="655" t="s">
        <v>963</v>
      </c>
      <c r="D495" s="661" t="s">
        <v>6009</v>
      </c>
      <c r="E495" s="371" t="s">
        <v>5990</v>
      </c>
      <c r="F495" s="193" t="s">
        <v>6010</v>
      </c>
      <c r="G495" s="193" t="s">
        <v>5992</v>
      </c>
      <c r="H495" s="193" t="s">
        <v>6010</v>
      </c>
      <c r="I495" s="174" t="s">
        <v>5982</v>
      </c>
      <c r="J495" s="202" t="s">
        <v>6011</v>
      </c>
      <c r="K495" s="192" t="s">
        <v>5994</v>
      </c>
      <c r="L495" s="589" t="s">
        <v>5995</v>
      </c>
      <c r="M495" s="563" t="s">
        <v>5984</v>
      </c>
      <c r="N495" s="851" t="s">
        <v>6012</v>
      </c>
      <c r="O495" s="443" t="s">
        <v>6013</v>
      </c>
      <c r="P495" s="519">
        <v>0</v>
      </c>
      <c r="Q495" s="539">
        <v>1000</v>
      </c>
      <c r="R495" s="540">
        <v>0</v>
      </c>
      <c r="S495" s="338"/>
      <c r="T495" s="168"/>
      <c r="U495" s="168"/>
      <c r="V495" s="338">
        <v>0</v>
      </c>
      <c r="W495" s="338">
        <v>0</v>
      </c>
      <c r="X495" s="919">
        <v>0.74</v>
      </c>
      <c r="Y495" s="338">
        <v>0</v>
      </c>
      <c r="Z495" s="168"/>
      <c r="AA495" s="168"/>
      <c r="AB495" s="186">
        <v>4</v>
      </c>
      <c r="AC495" s="13" t="s">
        <v>7377</v>
      </c>
      <c r="AD495" s="812" t="s">
        <v>40</v>
      </c>
      <c r="AE495" s="723">
        <v>43138</v>
      </c>
      <c r="AF495" s="182" t="s">
        <v>6030</v>
      </c>
      <c r="AG495" s="419"/>
      <c r="AH495" s="927" t="s">
        <v>896</v>
      </c>
      <c r="AI495" s="559" t="s">
        <v>5766</v>
      </c>
      <c r="AJ495" s="63" t="str">
        <f t="shared" si="326"/>
        <v>NO</v>
      </c>
      <c r="AK495" s="64" t="str">
        <f>VLOOKUP(X495,aux!$G$1:$I$22,2,FALSE)</f>
        <v>zero point seven four</v>
      </c>
      <c r="AL495" s="64" t="str">
        <f>VLOOKUP(X495,aux!$G$1:$J$22,4,FALSE)</f>
        <v>null komma sieben vier</v>
      </c>
      <c r="AM495" s="214">
        <f t="shared" si="304"/>
        <v>74</v>
      </c>
      <c r="AN495" s="214" t="str">
        <f>IF(INT(AM495)=AM495,EnglishNumber(AM495), _xlfn.CONCAT(EnglishNumber(INT(AM495)), " point ", EnglishNumber(ROUND(INT((AM495 - INT(AM495)) * 10),  0)), " ", EnglishNumber(ROUND((AM495 - INT(AM495))*100 - (INT((AM495-INT(AM495))*10)*10), 0))))</f>
        <v>seventy-four</v>
      </c>
      <c r="AO495" s="214" t="str">
        <f>IF(INT(AM495)=AM495,FctZahl_In_Worten(AM495), _xlfn.CONCAT(FctZahl_In_Worten(INT(AM495)), " komma ", FctZahl_In_Worten(ROUND(INT((AM495 - INT(AM495)) * 10),  0)), " ", FctZahl_In_Worten(ROUND((AM495 - INT(AM495))*100 - (INT((AM495-INT(AM495))*10)*10), 0))))</f>
        <v>vierundsiebzig</v>
      </c>
      <c r="AP495" s="64" t="str">
        <f>EnglishNumber(Q495)</f>
        <v>one thousand</v>
      </c>
      <c r="AQ495" s="64" t="str">
        <f>FctZahl_In_Worten(Q495)</f>
        <v>eintausend</v>
      </c>
      <c r="AR495" s="64" t="str">
        <f>FctZahl_In_Worten(R495)</f>
        <v>null</v>
      </c>
      <c r="AS495" s="64" t="str">
        <f>EnglishNumber(V495)</f>
        <v>zero</v>
      </c>
      <c r="AT495" s="64" t="str">
        <f>EnglishNumber(W495)</f>
        <v>zero</v>
      </c>
      <c r="AU495" s="64" t="str">
        <f t="shared" si="340"/>
        <v>For</v>
      </c>
      <c r="AV495" s="49" t="str">
        <f t="shared" si="343"/>
        <v>Philippe Vandeuren, Directeur/Administrateur and Jean-Jacques Velkeniers, Directeur/Administrateur</v>
      </c>
      <c r="AW495" s="65" t="str">
        <f t="shared" si="306"/>
        <v>LU_19199421_CPA_EN</v>
      </c>
      <c r="AX495" s="65" t="str">
        <f t="shared" si="307"/>
        <v>LU_19199421_DoT_EN</v>
      </c>
      <c r="AY495" s="65" t="str">
        <f t="shared" si="308"/>
        <v>LU_19199421_Dis_EN</v>
      </c>
      <c r="AZ495" s="65" t="str">
        <f t="shared" si="309"/>
        <v>LU_19199421_CPA_DE</v>
      </c>
      <c r="BA495" s="65" t="str">
        <f t="shared" si="310"/>
        <v>LU_19199421_DoT_DE</v>
      </c>
      <c r="BB495" s="65" t="str">
        <f t="shared" si="311"/>
        <v>LU_19199421_CPA_ES</v>
      </c>
      <c r="BC495" s="215" t="str">
        <f t="shared" si="312"/>
        <v>LU_19199421_DoT_ES</v>
      </c>
      <c r="BD495" s="65" t="str">
        <f t="shared" si="313"/>
        <v>BRASSERIE DE LUXEMBOURG MOUSEL-DIEKIRCH SA</v>
      </c>
      <c r="BE495" s="64" t="str">
        <f>VLOOKUP(C495,aux!$A$1:$B$260,2,FALSE)</f>
        <v>Luxembourg</v>
      </c>
      <c r="BF495" s="64">
        <f>VLOOKUP(C495,aux!$A$1:$C$260,3,FALSE)</f>
        <v>0</v>
      </c>
      <c r="BG495" s="66" t="str">
        <f t="shared" si="314"/>
        <v>represented by  Philippe Vandeuren, Directeur/Administrateur and Jean-Jacques Velkeniers, Directeur/Administrateur</v>
      </c>
      <c r="BH495" s="66" t="str">
        <f t="shared" si="327"/>
        <v>representado por Philippe Vandeuren, Directeur/Administrateur and Jean-Jacques Velkeniers, Directeur/Administrateur</v>
      </c>
      <c r="BI495" s="119">
        <f t="shared" si="344"/>
        <v>2</v>
      </c>
      <c r="BJ495" s="119" t="str">
        <f t="shared" si="341"/>
        <v>and its</v>
      </c>
      <c r="BK495" s="119" t="str">
        <f t="shared" si="342"/>
        <v>and its</v>
      </c>
      <c r="BL495" s="66" t="str">
        <f t="shared" si="338"/>
        <v>und</v>
      </c>
      <c r="BM495" s="66" t="str">
        <f t="shared" si="339"/>
        <v>und</v>
      </c>
      <c r="BN495" s="66" t="str">
        <f t="shared" si="334"/>
        <v>y su</v>
      </c>
      <c r="BO495" s="66" t="str">
        <f t="shared" si="322"/>
        <v>y su</v>
      </c>
      <c r="BP495" s="216" t="str">
        <f>VLOOKUP(X495,aux!$G$1:$I$22,3,FALSE)</f>
        <v>cero coma siete cuatros</v>
      </c>
      <c r="BQ495" s="66" t="str">
        <f t="shared" si="328"/>
        <v>Por</v>
      </c>
      <c r="BR495" s="66" t="str">
        <f>VLOOKUP(C495,aux!$D$1:$E$307,2,FALSE)</f>
        <v>Luxemburgo</v>
      </c>
      <c r="BS495" s="66" t="str">
        <f t="shared" si="329"/>
        <v>Un Mil</v>
      </c>
      <c r="BT495" s="66" t="str">
        <f t="shared" si="330"/>
        <v>Cero</v>
      </c>
      <c r="BU495" s="66" t="str">
        <f t="shared" si="331"/>
        <v>Cero</v>
      </c>
      <c r="BV495" s="315"/>
      <c r="BW495" s="61"/>
      <c r="BX495" s="315">
        <v>43115</v>
      </c>
      <c r="BY495" s="148">
        <v>353901060101</v>
      </c>
      <c r="BZ495" s="315"/>
      <c r="CA495" s="1112"/>
      <c r="CB495" s="805">
        <v>43115</v>
      </c>
      <c r="CC495" s="342">
        <v>43118</v>
      </c>
      <c r="CD495" s="806"/>
      <c r="CE495" s="342">
        <v>43118</v>
      </c>
      <c r="CF495" s="806"/>
      <c r="CG495" s="342">
        <v>43125</v>
      </c>
      <c r="CH495" s="497"/>
      <c r="CI495" s="155"/>
      <c r="CJ495" s="168"/>
      <c r="CK495" s="168"/>
      <c r="CL495" s="102" t="str">
        <f t="shared" si="315"/>
        <v>BRASSERIE DE LUXEMBOURG MOUSEL-DIEKIRCH SA_ LU_19199421_DOT_EN_2sig</v>
      </c>
      <c r="CM495" s="102" t="str">
        <f t="shared" si="316"/>
        <v>BRASSERIE DE LUXEMBOURG MOUSEL-DIEKIRCH SA_LU_19199421_CPA_EN_2sig</v>
      </c>
      <c r="CN495" s="102" t="str">
        <f t="shared" si="317"/>
        <v>BRASSERIE DE LUXEMBOURG MOUSEL-DIEKIRCH SA_ LU_19199421_DOT_EN_2sig_stamped</v>
      </c>
      <c r="CO495" s="102" t="str">
        <f t="shared" si="318"/>
        <v>BRASSERIE DE LUXEMBOURG MOUSEL-DIEKIRCH SA_LU_19199421_DOT_EN_o</v>
      </c>
      <c r="CP495" s="102" t="str">
        <f t="shared" si="319"/>
        <v>BRASSERIE DE LUXEMBOURG MOUSEL-DIEKIRCH SA_LU_19199421_DOT_EN_o_stamped</v>
      </c>
      <c r="CQ495" s="102" t="str">
        <f t="shared" si="320"/>
        <v>BRASSERIE DE LUXEMBOURG MOUSEL-DIEKIRCH SA_LU_19199421_powers</v>
      </c>
      <c r="CR495" s="168"/>
      <c r="CS495" s="168"/>
      <c r="CT495" s="168"/>
      <c r="CU495" s="251"/>
      <c r="CV495" s="168"/>
      <c r="CW495" s="168"/>
      <c r="CX495" s="252"/>
      <c r="CY495" s="251"/>
      <c r="CZ495" s="251"/>
      <c r="DA495" s="324"/>
      <c r="DB495" s="324"/>
      <c r="DC495" s="251"/>
      <c r="DD495" s="251"/>
      <c r="DE495" s="324"/>
      <c r="DF495" s="324"/>
      <c r="DG495" s="168"/>
      <c r="DH495" s="168"/>
      <c r="DI495" s="168"/>
      <c r="DJ495" s="324"/>
      <c r="DK495" s="324"/>
      <c r="DL495" s="168"/>
      <c r="DM495" s="324"/>
      <c r="DN495" s="251"/>
      <c r="DO495" s="324"/>
      <c r="DP495" s="338"/>
      <c r="DQ495" s="902"/>
      <c r="DR495" s="503"/>
      <c r="DS495" s="88"/>
      <c r="DT495" s="88" t="s">
        <v>49</v>
      </c>
      <c r="DU495" s="168"/>
      <c r="DV495" s="168"/>
      <c r="DW495" s="168"/>
      <c r="DX495" s="168"/>
      <c r="DY495" s="168"/>
      <c r="DZ495" s="168"/>
      <c r="EA495" s="359" t="str">
        <f t="shared" ref="EA495:EA558" si="345">CONCATENATE(EB495,EC495)</f>
        <v>454</v>
      </c>
      <c r="EB495" s="359">
        <v>454</v>
      </c>
      <c r="EC495" s="88"/>
      <c r="ED495" s="88"/>
      <c r="EE495" s="88"/>
      <c r="EF495" s="186"/>
      <c r="EG495" s="182"/>
      <c r="EH495" s="182"/>
      <c r="EI495" s="182"/>
      <c r="EJ495" s="182"/>
      <c r="EK495" s="182"/>
      <c r="EL495" s="182"/>
      <c r="EM495" s="203"/>
      <c r="EN495" s="182"/>
      <c r="EO495" s="182"/>
      <c r="EP495" s="247"/>
      <c r="EQ495" s="643" t="s">
        <v>6089</v>
      </c>
      <c r="ER495" s="643" t="s">
        <v>6106</v>
      </c>
      <c r="ES495" s="362"/>
      <c r="ET495" s="108"/>
      <c r="EU495" s="182" t="str">
        <f t="shared" si="321"/>
        <v>BRASSERIE DE LUXEMBOURG MOUSEL-DIEKIRCH S.A., LU_19199421_sinv.pdf</v>
      </c>
      <c r="EV495" s="44"/>
      <c r="EW495" s="44"/>
      <c r="EX495" s="44"/>
      <c r="EY495" s="44"/>
      <c r="EZ495" s="44"/>
      <c r="FA495" s="44"/>
      <c r="FB495" s="44"/>
      <c r="FC495" s="44"/>
      <c r="FD495" s="44"/>
      <c r="FE495" s="44"/>
      <c r="FF495" s="44"/>
      <c r="FG495" s="44"/>
      <c r="FH495" s="44"/>
      <c r="FI495" s="44"/>
      <c r="FJ495" s="44"/>
      <c r="FK495" s="44"/>
      <c r="FL495" s="44"/>
      <c r="FM495" s="44"/>
      <c r="FN495" s="44"/>
      <c r="FO495" s="44"/>
      <c r="FP495" s="44"/>
    </row>
    <row r="496" spans="1:172" s="169" customFormat="1" ht="63.75">
      <c r="A496" s="1006" t="s">
        <v>7682</v>
      </c>
      <c r="B496" s="176" t="s">
        <v>5957</v>
      </c>
      <c r="C496" s="654" t="s">
        <v>898</v>
      </c>
      <c r="D496" s="202" t="s">
        <v>5874</v>
      </c>
      <c r="E496" s="438" t="s">
        <v>5875</v>
      </c>
      <c r="F496" s="202" t="s">
        <v>899</v>
      </c>
      <c r="G496" s="202" t="s">
        <v>5876</v>
      </c>
      <c r="H496" s="202" t="s">
        <v>899</v>
      </c>
      <c r="I496" s="202" t="s">
        <v>5877</v>
      </c>
      <c r="J496" s="182"/>
      <c r="K496" s="192" t="s">
        <v>5899</v>
      </c>
      <c r="L496" s="1067" t="s">
        <v>7345</v>
      </c>
      <c r="M496" s="561" t="s">
        <v>7344</v>
      </c>
      <c r="N496" s="844"/>
      <c r="O496" s="192"/>
      <c r="P496" s="547">
        <v>31</v>
      </c>
      <c r="Q496" s="539">
        <v>100</v>
      </c>
      <c r="R496" s="540">
        <v>0</v>
      </c>
      <c r="S496" s="338"/>
      <c r="T496" s="168"/>
      <c r="U496" s="168"/>
      <c r="V496" s="338">
        <v>0</v>
      </c>
      <c r="W496" s="338">
        <v>0</v>
      </c>
      <c r="X496" s="919">
        <v>0.7</v>
      </c>
      <c r="Y496" s="338">
        <v>0</v>
      </c>
      <c r="Z496" s="168"/>
      <c r="AA496" s="168"/>
      <c r="AB496" s="186" t="s">
        <v>5960</v>
      </c>
      <c r="AC496" s="13" t="s">
        <v>898</v>
      </c>
      <c r="AD496" s="811" t="s">
        <v>5691</v>
      </c>
      <c r="AE496" s="723">
        <v>43138</v>
      </c>
      <c r="AF496" s="182" t="s">
        <v>7346</v>
      </c>
      <c r="AG496" s="419"/>
      <c r="AH496" s="927" t="s">
        <v>896</v>
      </c>
      <c r="AI496" s="559" t="s">
        <v>5766</v>
      </c>
      <c r="AJ496" s="63" t="str">
        <f t="shared" si="326"/>
        <v>NO</v>
      </c>
      <c r="AK496" s="64" t="str">
        <f>VLOOKUP(X496,aux!$G$1:$I$22,2,FALSE)</f>
        <v>zero point seven</v>
      </c>
      <c r="AL496" s="64" t="str">
        <f>VLOOKUP(X496,aux!$G$1:$J$22,4,FALSE)</f>
        <v>null komma sieben</v>
      </c>
      <c r="AM496" s="214">
        <f t="shared" si="304"/>
        <v>70</v>
      </c>
      <c r="AN496" s="214" t="str">
        <f>IF(INT(AM496)=AM496,EnglishNumber(AM496), _xlfn.CONCAT(EnglishNumber(INT(AM496)), " point ", EnglishNumber(ROUND(INT((AM496 - INT(AM496)) * 10),  0)), " ", EnglishNumber(ROUND((AM496 - INT(AM496))*100 - (INT((AM496-INT(AM496))*10)*10), 0))))</f>
        <v>seventy</v>
      </c>
      <c r="AO496" s="214" t="str">
        <f>IF(INT(AM496)=AM496,FctZahl_In_Worten(AM496), _xlfn.CONCAT(FctZahl_In_Worten(INT(AM496)), " komma ", FctZahl_In_Worten(ROUND(INT((AM496 - INT(AM496)) * 10),  0)), " ", FctZahl_In_Worten(ROUND((AM496 - INT(AM496))*100 - (INT((AM496-INT(AM496))*10)*10), 0))))</f>
        <v>siebzig</v>
      </c>
      <c r="AP496" s="64" t="str">
        <f>EnglishNumber(Q496)</f>
        <v>one hundred</v>
      </c>
      <c r="AQ496" s="64" t="str">
        <f>FctZahl_In_Worten(Q496)</f>
        <v>einhundert</v>
      </c>
      <c r="AR496" s="64" t="str">
        <f>FctZahl_In_Worten(R496)</f>
        <v>null</v>
      </c>
      <c r="AS496" s="64" t="str">
        <f>EnglishNumber(V496)</f>
        <v>zero</v>
      </c>
      <c r="AT496" s="64" t="str">
        <f>EnglishNumber(W496)</f>
        <v>zero</v>
      </c>
      <c r="AU496" s="64" t="str">
        <f t="shared" si="340"/>
        <v>For</v>
      </c>
      <c r="AV496" s="49" t="str">
        <f t="shared" si="343"/>
        <v>Sebastian Böge, Geschäftsführer and Christian Böge, Geschäftsführer</v>
      </c>
      <c r="AW496" s="65" t="str">
        <f t="shared" si="306"/>
        <v>DE_134847608_CPA_EN</v>
      </c>
      <c r="AX496" s="65" t="str">
        <f t="shared" si="307"/>
        <v>DE_134847608_DoT_EN</v>
      </c>
      <c r="AY496" s="65" t="str">
        <f t="shared" si="308"/>
        <v>DE_134847608_Dis_EN</v>
      </c>
      <c r="AZ496" s="65" t="str">
        <f t="shared" si="309"/>
        <v>DE_134847608_CPA_DE</v>
      </c>
      <c r="BA496" s="65" t="str">
        <f t="shared" si="310"/>
        <v>DE_134847608_DoT_DE</v>
      </c>
      <c r="BB496" s="65" t="str">
        <f t="shared" si="311"/>
        <v>DE_134847608_CPA_ES</v>
      </c>
      <c r="BC496" s="215" t="str">
        <f t="shared" si="312"/>
        <v>DE_134847608_DoT_ES</v>
      </c>
      <c r="BD496" s="65" t="str">
        <f t="shared" si="313"/>
        <v>Wulff Textil-Service GmbH</v>
      </c>
      <c r="BE496" s="64" t="str">
        <f>VLOOKUP(C496,aux!$A$1:$B$260,2,FALSE)</f>
        <v>Germany</v>
      </c>
      <c r="BF496" s="64" t="str">
        <f>VLOOKUP(C496,aux!$A$1:$C$260,3,FALSE)</f>
        <v>Deutschland</v>
      </c>
      <c r="BG496" s="66" t="str">
        <f t="shared" si="314"/>
        <v>represented by  Sebastian Böge, Geschäftsführer and Christian Böge, Geschäftsführer</v>
      </c>
      <c r="BH496" s="66" t="str">
        <f t="shared" si="327"/>
        <v>representado por Sebastian Böge, Geschäftsführer and Christian Böge, Geschäftsführer</v>
      </c>
      <c r="BI496" s="119">
        <f t="shared" si="344"/>
        <v>2</v>
      </c>
      <c r="BJ496" s="119" t="str">
        <f t="shared" si="341"/>
        <v>and its</v>
      </c>
      <c r="BK496" s="119" t="str">
        <f t="shared" si="342"/>
        <v>and its</v>
      </c>
      <c r="BL496" s="66" t="str">
        <f t="shared" si="338"/>
        <v>und</v>
      </c>
      <c r="BM496" s="66" t="str">
        <f t="shared" si="339"/>
        <v>und</v>
      </c>
      <c r="BN496" s="66" t="str">
        <f t="shared" si="334"/>
        <v>y su</v>
      </c>
      <c r="BO496" s="66" t="str">
        <f t="shared" si="322"/>
        <v>y su</v>
      </c>
      <c r="BP496" s="216" t="str">
        <f>VLOOKUP(X496,aux!$G$1:$I$22,3,FALSE)</f>
        <v xml:space="preserve">cero coma siete </v>
      </c>
      <c r="BQ496" s="66" t="str">
        <f t="shared" si="328"/>
        <v>Por</v>
      </c>
      <c r="BR496" s="66" t="str">
        <f>VLOOKUP(C496,aux!$D$1:$E$307,2,FALSE)</f>
        <v>Alemania</v>
      </c>
      <c r="BS496" s="66" t="str">
        <f t="shared" si="329"/>
        <v>Ciento</v>
      </c>
      <c r="BT496" s="66" t="str">
        <f t="shared" si="330"/>
        <v>Cero</v>
      </c>
      <c r="BU496" s="66" t="str">
        <f t="shared" si="331"/>
        <v>Cero</v>
      </c>
      <c r="BV496" s="315"/>
      <c r="BW496" s="61"/>
      <c r="BX496" s="315"/>
      <c r="BY496" s="148"/>
      <c r="BZ496" s="315"/>
      <c r="CA496" s="1112"/>
      <c r="CB496" s="805">
        <v>43109</v>
      </c>
      <c r="CC496" s="342">
        <v>43124</v>
      </c>
      <c r="CD496" s="434"/>
      <c r="CE496" s="342">
        <v>43124</v>
      </c>
      <c r="CF496" s="434"/>
      <c r="CG496" s="342">
        <v>43129</v>
      </c>
      <c r="CH496" s="497"/>
      <c r="CI496" s="155"/>
      <c r="CJ496" s="168"/>
      <c r="CK496" s="168"/>
      <c r="CL496" s="102" t="str">
        <f t="shared" si="315"/>
        <v>Wulff Textil-Service GmbH_ DE_134847608_DOT_DE_2sig</v>
      </c>
      <c r="CM496" s="102" t="str">
        <f t="shared" si="316"/>
        <v>Wulff Textil-Service GmbH_DE_134847608_CPA_DE_2sig</v>
      </c>
      <c r="CN496" s="102" t="str">
        <f t="shared" si="317"/>
        <v>Wulff Textil-Service GmbH_ DE_134847608_DOT_DE_2sig_stamped</v>
      </c>
      <c r="CO496" s="102" t="str">
        <f t="shared" si="318"/>
        <v>Wulff Textil-Service GmbH_DE_134847608_DOT_DE_o</v>
      </c>
      <c r="CP496" s="102" t="str">
        <f t="shared" si="319"/>
        <v>Wulff Textil-Service GmbH_DE_134847608_DOT_DE_o_stamped</v>
      </c>
      <c r="CQ496" s="102" t="str">
        <f t="shared" si="320"/>
        <v>Wulff Textil-Service GmbH_DE_134847608_powers</v>
      </c>
      <c r="CR496" s="168"/>
      <c r="CS496" s="168"/>
      <c r="CT496" s="168"/>
      <c r="CU496" s="251"/>
      <c r="CV496" s="168"/>
      <c r="CW496" s="168"/>
      <c r="CX496" s="252"/>
      <c r="CY496" s="251"/>
      <c r="CZ496" s="251"/>
      <c r="DA496" s="324"/>
      <c r="DB496" s="324"/>
      <c r="DC496" s="251"/>
      <c r="DD496" s="251"/>
      <c r="DE496" s="324"/>
      <c r="DF496" s="324"/>
      <c r="DG496" s="168"/>
      <c r="DH496" s="168"/>
      <c r="DI496" s="168"/>
      <c r="DJ496" s="324"/>
      <c r="DK496" s="324"/>
      <c r="DL496" s="168"/>
      <c r="DM496" s="324"/>
      <c r="DN496" s="251"/>
      <c r="DO496" s="324"/>
      <c r="DP496" s="338"/>
      <c r="DQ496" s="902"/>
      <c r="DR496" s="503"/>
      <c r="DS496" s="88"/>
      <c r="DT496" s="88"/>
      <c r="DU496" s="168" t="s">
        <v>5873</v>
      </c>
      <c r="DV496" s="168"/>
      <c r="DW496" s="168"/>
      <c r="DX496" s="168"/>
      <c r="DY496" s="168"/>
      <c r="DZ496" s="168"/>
      <c r="EA496" s="359" t="str">
        <f t="shared" si="345"/>
        <v>455</v>
      </c>
      <c r="EB496" s="359">
        <v>455</v>
      </c>
      <c r="EC496" s="88"/>
      <c r="ED496" s="88"/>
      <c r="EE496" s="88"/>
      <c r="EF496" s="186" t="s">
        <v>5963</v>
      </c>
      <c r="EG496" s="572" t="s">
        <v>5873</v>
      </c>
      <c r="EH496" s="572" t="s">
        <v>5927</v>
      </c>
      <c r="EI496" s="572" t="s">
        <v>5928</v>
      </c>
      <c r="EJ496" s="572" t="s">
        <v>5929</v>
      </c>
      <c r="EK496" s="1306" t="s">
        <v>5930</v>
      </c>
      <c r="EL496" s="572" t="s">
        <v>5931</v>
      </c>
      <c r="EM496" s="1306" t="s">
        <v>5932</v>
      </c>
      <c r="EN496" s="572"/>
      <c r="EO496" s="1312" t="str">
        <f>B496</f>
        <v>DE_134847608</v>
      </c>
      <c r="EP496" s="670" t="s">
        <v>5899</v>
      </c>
      <c r="EQ496" s="643" t="s">
        <v>6086</v>
      </c>
      <c r="ER496" s="182" t="s">
        <v>6137</v>
      </c>
      <c r="ES496" s="362"/>
      <c r="ET496" s="108"/>
      <c r="EU496" s="182" t="str">
        <f t="shared" si="321"/>
        <v>Wulff Textil-Service GmbH, DE_134847608_sinv.pdf</v>
      </c>
      <c r="EV496" s="247"/>
      <c r="EW496" s="247"/>
      <c r="EX496" s="247"/>
      <c r="EY496" s="247"/>
      <c r="EZ496" s="247"/>
      <c r="FA496" s="247"/>
      <c r="FB496" s="247"/>
      <c r="FC496" s="247"/>
      <c r="FD496" s="247"/>
      <c r="FE496" s="247"/>
      <c r="FF496" s="247"/>
      <c r="FG496" s="247"/>
      <c r="FH496" s="247"/>
      <c r="FI496" s="247"/>
      <c r="FJ496" s="247"/>
      <c r="FK496" s="247"/>
      <c r="FL496" s="247"/>
      <c r="FM496" s="247"/>
      <c r="FN496" s="247"/>
      <c r="FO496" s="247"/>
      <c r="FP496" s="247"/>
    </row>
    <row r="497" spans="1:172" s="169" customFormat="1" ht="64.5" thickBot="1">
      <c r="A497" s="1133" t="s">
        <v>5681</v>
      </c>
      <c r="B497" s="1140" t="s">
        <v>5685</v>
      </c>
      <c r="C497" s="866" t="s">
        <v>898</v>
      </c>
      <c r="D497" s="1151" t="s">
        <v>5687</v>
      </c>
      <c r="E497" s="492" t="s">
        <v>5683</v>
      </c>
      <c r="F497" s="945" t="s">
        <v>3478</v>
      </c>
      <c r="G497" s="1161"/>
      <c r="H497" s="1161"/>
      <c r="I497" s="945" t="s">
        <v>5682</v>
      </c>
      <c r="J497" s="299"/>
      <c r="K497" s="247"/>
      <c r="L497" s="1182" t="s">
        <v>4324</v>
      </c>
      <c r="M497" s="382"/>
      <c r="N497" s="1080"/>
      <c r="O497" s="299"/>
      <c r="P497" s="1222">
        <v>2</v>
      </c>
      <c r="Q497" s="539">
        <v>100</v>
      </c>
      <c r="R497" s="540">
        <v>0</v>
      </c>
      <c r="S497" s="338"/>
      <c r="T497" s="168"/>
      <c r="U497" s="168"/>
      <c r="V497" s="338">
        <v>0</v>
      </c>
      <c r="W497" s="338">
        <v>0</v>
      </c>
      <c r="X497" s="919">
        <v>0.72</v>
      </c>
      <c r="Y497" s="338">
        <v>0</v>
      </c>
      <c r="Z497" s="231"/>
      <c r="AA497" s="231"/>
      <c r="AB497" s="186" t="s">
        <v>5686</v>
      </c>
      <c r="AC497" s="13" t="s">
        <v>898</v>
      </c>
      <c r="AD497" s="811" t="s">
        <v>5691</v>
      </c>
      <c r="AE497" s="723">
        <v>43138</v>
      </c>
      <c r="AF497" s="182"/>
      <c r="AG497" s="736"/>
      <c r="AH497" s="934" t="s">
        <v>896</v>
      </c>
      <c r="AI497" s="559" t="s">
        <v>5764</v>
      </c>
      <c r="AJ497" s="63" t="str">
        <f t="shared" si="326"/>
        <v>NO</v>
      </c>
      <c r="AK497" s="64" t="str">
        <f>VLOOKUP(X497,aux!$G$1:$I$22,2,FALSE)</f>
        <v>zero point seven two</v>
      </c>
      <c r="AL497" s="64" t="str">
        <f>VLOOKUP(X497,aux!$G$1:$J$22,4,FALSE)</f>
        <v>null komma sieben zwei</v>
      </c>
      <c r="AM497" s="214">
        <f t="shared" si="304"/>
        <v>72</v>
      </c>
      <c r="AN497" s="214" t="str">
        <f>IF(INT(AM497)=AM497,EnglishNumber(AM497), _xlfn.CONCAT(EnglishNumber(INT(AM497)), " point ", EnglishNumber(ROUND(INT((AM497 - INT(AM497)) * 10),  0)), " ", EnglishNumber(ROUND((AM497 - INT(AM497))*100 - (INT((AM497-INT(AM497))*10)*10), 0))))</f>
        <v>seventy-two</v>
      </c>
      <c r="AO497" s="214" t="str">
        <f>IF(INT(AM497)=AM497,FctZahl_In_Worten(AM497), _xlfn.CONCAT(FctZahl_In_Worten(INT(AM497)), " komma ", FctZahl_In_Worten(ROUND(INT((AM497 - INT(AM497)) * 10),  0)), " ", FctZahl_In_Worten(ROUND((AM497 - INT(AM497))*100 - (INT((AM497-INT(AM497))*10)*10), 0))))</f>
        <v>zweiundsiebzig</v>
      </c>
      <c r="AP497" s="64" t="str">
        <f>EnglishNumber(Q497)</f>
        <v>one hundred</v>
      </c>
      <c r="AQ497" s="64" t="str">
        <f>FctZahl_In_Worten(Q497)</f>
        <v>einhundert</v>
      </c>
      <c r="AR497" s="64" t="str">
        <f>FctZahl_In_Worten(R497)</f>
        <v>null</v>
      </c>
      <c r="AS497" s="59" t="str">
        <f>EnglishNumber(V497)</f>
        <v>zero</v>
      </c>
      <c r="AT497" s="59" t="str">
        <f>EnglishNumber(W497)</f>
        <v>zero</v>
      </c>
      <c r="AU497" s="59" t="str">
        <f t="shared" si="340"/>
        <v>For</v>
      </c>
      <c r="AV497" s="213" t="str">
        <f t="shared" si="343"/>
        <v>Birgit Zach, Komplementärin</v>
      </c>
      <c r="AW497" s="60" t="str">
        <f t="shared" si="306"/>
        <v>DE_140215268_CPA_EN</v>
      </c>
      <c r="AX497" s="60" t="str">
        <f t="shared" si="307"/>
        <v>DE_140215268_DoT_EN</v>
      </c>
      <c r="AY497" s="60" t="str">
        <f t="shared" si="308"/>
        <v>DE_140215268_Dis_EN</v>
      </c>
      <c r="AZ497" s="50" t="str">
        <f t="shared" si="309"/>
        <v>DE_140215268_CPA_DE</v>
      </c>
      <c r="BA497" s="50" t="str">
        <f t="shared" si="310"/>
        <v>DE_140215268_DoT_DE</v>
      </c>
      <c r="BB497" s="50" t="str">
        <f t="shared" si="311"/>
        <v>DE_140215268_CPA_ES</v>
      </c>
      <c r="BC497" s="128" t="str">
        <f t="shared" si="312"/>
        <v>DE_140215268_DoT_ES</v>
      </c>
      <c r="BD497" s="60" t="str">
        <f t="shared" si="313"/>
        <v>Ernst Flack KG</v>
      </c>
      <c r="BE497" s="59" t="str">
        <f>VLOOKUP(C497,aux!$A$1:$B$260,2,FALSE)</f>
        <v>Germany</v>
      </c>
      <c r="BF497" s="46" t="str">
        <f>VLOOKUP(C497,aux!$A$1:$C$260,3,FALSE)</f>
        <v>Deutschland</v>
      </c>
      <c r="BG497" s="232" t="str">
        <f t="shared" si="314"/>
        <v>represented by  Birgit Zach, Komplementärin</v>
      </c>
      <c r="BH497" s="232" t="str">
        <f t="shared" si="327"/>
        <v>representado por Birgit Zach, Komplementärin</v>
      </c>
      <c r="BI497" s="576">
        <f t="shared" si="344"/>
        <v>1</v>
      </c>
      <c r="BJ497" s="576" t="str">
        <f t="shared" si="341"/>
        <v/>
      </c>
      <c r="BK497" s="576" t="str">
        <f t="shared" si="342"/>
        <v>and its</v>
      </c>
      <c r="BL497" s="232" t="str">
        <f t="shared" si="338"/>
        <v/>
      </c>
      <c r="BM497" s="232" t="str">
        <f t="shared" si="339"/>
        <v>und</v>
      </c>
      <c r="BN497" s="232" t="str">
        <f t="shared" si="334"/>
        <v/>
      </c>
      <c r="BO497" s="232" t="str">
        <f t="shared" si="322"/>
        <v>y su</v>
      </c>
      <c r="BP497" s="233" t="str">
        <f>VLOOKUP(X497,aux!$G$1:$I$22,3,FALSE)</f>
        <v>cero coma siete dos</v>
      </c>
      <c r="BQ497" s="232" t="str">
        <f t="shared" si="328"/>
        <v>Por</v>
      </c>
      <c r="BR497" s="232" t="str">
        <f>VLOOKUP(C497,aux!$D$1:$E$307,2,FALSE)</f>
        <v>Alemania</v>
      </c>
      <c r="BS497" s="232" t="str">
        <f t="shared" si="329"/>
        <v>Ciento</v>
      </c>
      <c r="BT497" s="232" t="str">
        <f t="shared" si="330"/>
        <v>Cero</v>
      </c>
      <c r="BU497" s="232" t="str">
        <f t="shared" si="331"/>
        <v>Cero</v>
      </c>
      <c r="BV497" s="336"/>
      <c r="BW497" s="53"/>
      <c r="BX497" s="336">
        <v>43102</v>
      </c>
      <c r="BY497" s="148">
        <v>163001020801</v>
      </c>
      <c r="BZ497" s="315"/>
      <c r="CA497" s="1112"/>
      <c r="CB497" s="805">
        <v>43102</v>
      </c>
      <c r="CC497" s="620">
        <v>43108</v>
      </c>
      <c r="CD497" s="621"/>
      <c r="CE497" s="619">
        <v>43108</v>
      </c>
      <c r="CF497" s="621"/>
      <c r="CG497" s="515">
        <v>43110</v>
      </c>
      <c r="CH497" s="746"/>
      <c r="CI497" s="274"/>
      <c r="CJ497" s="231"/>
      <c r="CK497" s="231"/>
      <c r="CL497" s="102" t="str">
        <f t="shared" si="315"/>
        <v>Ernst Flack KG_ DE_140215268_DOT_DE_2sig</v>
      </c>
      <c r="CM497" s="102" t="str">
        <f t="shared" si="316"/>
        <v>Ernst Flack KG_DE_140215268_CPA_DE_2sig</v>
      </c>
      <c r="CN497" s="102" t="str">
        <f t="shared" si="317"/>
        <v>Ernst Flack KG_ DE_140215268_DOT_DE_2sig_stamped</v>
      </c>
      <c r="CO497" s="102" t="str">
        <f t="shared" si="318"/>
        <v>Ernst Flack KG_DE_140215268_DOT_DE_o</v>
      </c>
      <c r="CP497" s="102" t="str">
        <f t="shared" si="319"/>
        <v>Ernst Flack KG_DE_140215268_DOT_DE_o_stamped</v>
      </c>
      <c r="CQ497" s="102" t="str">
        <f t="shared" si="320"/>
        <v>Ernst Flack KG_DE_140215268_powers</v>
      </c>
      <c r="CR497" s="231"/>
      <c r="CS497" s="231"/>
      <c r="CT497" s="577"/>
      <c r="CU497" s="251"/>
      <c r="CV497" s="578"/>
      <c r="CW497" s="231"/>
      <c r="CX497" s="579"/>
      <c r="CY497" s="580"/>
      <c r="CZ497" s="580"/>
      <c r="DA497" s="581"/>
      <c r="DB497" s="581"/>
      <c r="DC497" s="580"/>
      <c r="DD497" s="580"/>
      <c r="DE497" s="581"/>
      <c r="DF497" s="581"/>
      <c r="DG497" s="231"/>
      <c r="DH497" s="231"/>
      <c r="DI497" s="231"/>
      <c r="DJ497" s="581"/>
      <c r="DK497" s="581"/>
      <c r="DL497" s="231"/>
      <c r="DM497" s="581"/>
      <c r="DN497" s="580"/>
      <c r="DO497" s="581"/>
      <c r="DP497" s="426"/>
      <c r="DQ497" s="979"/>
      <c r="DR497" s="514"/>
      <c r="DS497" s="212"/>
      <c r="DT497" s="212"/>
      <c r="DU497" s="231"/>
      <c r="DV497" s="1299" t="s">
        <v>4321</v>
      </c>
      <c r="DW497" s="231"/>
      <c r="DX497" s="231"/>
      <c r="DY497" s="231"/>
      <c r="DZ497" s="231"/>
      <c r="EA497" s="359" t="str">
        <f t="shared" si="345"/>
        <v>456</v>
      </c>
      <c r="EB497" s="360">
        <v>456</v>
      </c>
      <c r="EC497" s="212"/>
      <c r="ED497" s="212"/>
      <c r="EE497" s="212"/>
      <c r="EF497" s="445"/>
      <c r="EG497" s="193" t="s">
        <v>5681</v>
      </c>
      <c r="EH497" s="193" t="s">
        <v>5683</v>
      </c>
      <c r="EI497" s="193" t="s">
        <v>5684</v>
      </c>
      <c r="EJ497" s="193" t="s">
        <v>4975</v>
      </c>
      <c r="EK497" s="193"/>
      <c r="EL497" s="193" t="s">
        <v>5028</v>
      </c>
      <c r="EM497" s="193" t="s">
        <v>5029</v>
      </c>
      <c r="EN497" s="193"/>
      <c r="EO497" s="193"/>
      <c r="EP497" s="952" t="s">
        <v>4323</v>
      </c>
      <c r="EQ497" s="371" t="s">
        <v>1364</v>
      </c>
      <c r="ER497" s="371" t="s">
        <v>6113</v>
      </c>
      <c r="ES497" s="371"/>
      <c r="ET497" s="108"/>
      <c r="EU497" s="182" t="str">
        <f t="shared" si="321"/>
        <v>Ernst Flack KG, DE_140215268_sinv.pdf</v>
      </c>
      <c r="EV497" s="246"/>
      <c r="EW497" s="246"/>
      <c r="EX497" s="246"/>
      <c r="EY497" s="246"/>
      <c r="EZ497" s="246"/>
      <c r="FA497" s="246"/>
      <c r="FB497" s="246"/>
      <c r="FC497" s="246"/>
      <c r="FD497" s="246"/>
      <c r="FE497" s="246"/>
      <c r="FF497" s="246"/>
      <c r="FG497" s="246"/>
      <c r="FH497" s="246"/>
      <c r="FI497" s="246"/>
      <c r="FJ497" s="246"/>
      <c r="FK497" s="246"/>
      <c r="FL497" s="246"/>
      <c r="FM497" s="246"/>
      <c r="FN497" s="246"/>
      <c r="FO497" s="246"/>
      <c r="FP497" s="246"/>
    </row>
    <row r="498" spans="1:172" ht="78" thickTop="1" thickBot="1">
      <c r="A498" s="1010" t="s">
        <v>3716</v>
      </c>
      <c r="B498" s="694" t="s">
        <v>4831</v>
      </c>
      <c r="C498" s="423" t="s">
        <v>898</v>
      </c>
      <c r="D498" s="201" t="s">
        <v>3743</v>
      </c>
      <c r="E498" s="190" t="s">
        <v>3770</v>
      </c>
      <c r="F498" s="258" t="s">
        <v>899</v>
      </c>
      <c r="G498" s="258"/>
      <c r="H498" s="258"/>
      <c r="I498" s="258"/>
      <c r="J498" s="497" t="s">
        <v>3870</v>
      </c>
      <c r="K498" s="190" t="s">
        <v>3803</v>
      </c>
      <c r="L498" s="571" t="s">
        <v>3828</v>
      </c>
      <c r="M498" s="181" t="s">
        <v>3829</v>
      </c>
      <c r="N498" s="847"/>
      <c r="O498" s="190"/>
      <c r="P498" s="518">
        <v>12</v>
      </c>
      <c r="Q498" s="539">
        <v>100</v>
      </c>
      <c r="R498" s="540">
        <v>2400</v>
      </c>
      <c r="S498" s="341"/>
      <c r="T498" s="54"/>
      <c r="U498" s="54"/>
      <c r="V498" s="338">
        <v>0</v>
      </c>
      <c r="W498" s="338">
        <v>0</v>
      </c>
      <c r="X498" s="919">
        <v>0.72</v>
      </c>
      <c r="Y498" s="425">
        <v>2.5</v>
      </c>
      <c r="Z498" s="54"/>
      <c r="AA498" s="54"/>
      <c r="AB498" s="188" t="s">
        <v>4402</v>
      </c>
      <c r="AC498" s="13" t="s">
        <v>898</v>
      </c>
      <c r="AD498" s="811" t="s">
        <v>5691</v>
      </c>
      <c r="AE498" s="723">
        <v>43138</v>
      </c>
      <c r="AG498" s="419"/>
      <c r="AH498" s="927" t="s">
        <v>896</v>
      </c>
      <c r="AI498" s="559" t="s">
        <v>5763</v>
      </c>
      <c r="AJ498" s="63" t="str">
        <f t="shared" si="326"/>
        <v>NO</v>
      </c>
      <c r="AK498" s="64" t="str">
        <f>VLOOKUP(X498,aux!$G$1:$I$22,2,FALSE)</f>
        <v>zero point seven two</v>
      </c>
      <c r="AL498" s="64" t="str">
        <f>VLOOKUP(X498,aux!$G$1:$J$22,4,FALSE)</f>
        <v>null komma sieben zwei</v>
      </c>
      <c r="AM498" s="214">
        <f t="shared" si="304"/>
        <v>72</v>
      </c>
      <c r="AN498" s="214" t="str">
        <f>IF(INT(AM498)=AM498,EnglishNumber(AM498), _xlfn.CONCAT(EnglishNumber(INT(AM498)), " point ", EnglishNumber(ROUND(INT((AM498 - INT(AM498)) * 10),  0)), " ", EnglishNumber(ROUND((AM498 - INT(AM498))*100 - (INT((AM498-INT(AM498))*10)*10), 0))))</f>
        <v>seventy-two</v>
      </c>
      <c r="AO498" s="214" t="str">
        <f>IF(INT(AM498)=AM498,FctZahl_In_Worten(AM498), _xlfn.CONCAT(FctZahl_In_Worten(INT(AM498)), " komma ", FctZahl_In_Worten(ROUND(INT((AM498 - INT(AM498)) * 10),  0)), " ", FctZahl_In_Worten(ROUND((AM498 - INT(AM498))*100 - (INT((AM498-INT(AM498))*10)*10), 0))))</f>
        <v>zweiundsiebzig</v>
      </c>
      <c r="AP498" s="64" t="str">
        <f>EnglishNumber(Q498)</f>
        <v>one hundred</v>
      </c>
      <c r="AQ498" s="64" t="str">
        <f>FctZahl_In_Worten(Q498)</f>
        <v>einhundert</v>
      </c>
      <c r="AR498" s="64" t="str">
        <f>FctZahl_In_Worten(R498)</f>
        <v>zweitausendvierhundert</v>
      </c>
      <c r="AS498" s="64" t="str">
        <f>EnglishNumber(V498)</f>
        <v>zero</v>
      </c>
      <c r="AT498" s="64" t="str">
        <f>EnglishNumber(W498)</f>
        <v>zero</v>
      </c>
      <c r="AU498" s="64" t="str">
        <f t="shared" si="340"/>
        <v>For</v>
      </c>
      <c r="AV498" s="49" t="str">
        <f t="shared" si="343"/>
        <v>Jürgen Riedlinger, Geschäftsführer</v>
      </c>
      <c r="AW498" s="60" t="str">
        <f t="shared" si="306"/>
        <v>DE_811353859_CPA_EN</v>
      </c>
      <c r="AX498" s="60" t="str">
        <f t="shared" si="307"/>
        <v>DE_811353859_DoT_EN</v>
      </c>
      <c r="AY498" s="60" t="str">
        <f t="shared" si="308"/>
        <v>DE_811353859_Dis_EN</v>
      </c>
      <c r="AZ498" s="50" t="str">
        <f t="shared" si="309"/>
        <v>DE_811353859_CPA_DE</v>
      </c>
      <c r="BA498" s="50" t="str">
        <f t="shared" si="310"/>
        <v>DE_811353859_DoT_DE</v>
      </c>
      <c r="BB498" s="50" t="str">
        <f t="shared" si="311"/>
        <v>DE_811353859_CPA_ES</v>
      </c>
      <c r="BC498" s="128" t="str">
        <f t="shared" si="312"/>
        <v>DE_811353859_DoT_ES</v>
      </c>
      <c r="BD498" s="65" t="str">
        <f t="shared" si="313"/>
        <v>Fruchthof Konstanz GmbH</v>
      </c>
      <c r="BE498" s="64" t="str">
        <f>VLOOKUP(C498,aux!$A$1:$B$260,2,FALSE)</f>
        <v>Germany</v>
      </c>
      <c r="BF498" s="46" t="str">
        <f>VLOOKUP(C498,aux!$A$1:$C$260,3,FALSE)</f>
        <v>Deutschland</v>
      </c>
      <c r="BG498" s="66" t="str">
        <f t="shared" si="314"/>
        <v>represented by  Jürgen Riedlinger, Geschäftsführer</v>
      </c>
      <c r="BH498" s="66" t="str">
        <f t="shared" si="327"/>
        <v>representado por Jürgen Riedlinger, Geschäftsführer</v>
      </c>
      <c r="BI498" s="119">
        <f t="shared" si="344"/>
        <v>1</v>
      </c>
      <c r="BJ498" s="119" t="str">
        <f t="shared" si="341"/>
        <v/>
      </c>
      <c r="BK498" s="119" t="str">
        <f t="shared" si="342"/>
        <v/>
      </c>
      <c r="BL498" s="66" t="str">
        <f t="shared" si="338"/>
        <v/>
      </c>
      <c r="BM498" s="66" t="str">
        <f t="shared" si="339"/>
        <v/>
      </c>
      <c r="BN498" s="66" t="str">
        <f t="shared" si="334"/>
        <v/>
      </c>
      <c r="BO498" s="66" t="str">
        <f t="shared" si="322"/>
        <v/>
      </c>
      <c r="BP498" s="216" t="str">
        <f>VLOOKUP(X498,aux!$G$1:$I$22,3,FALSE)</f>
        <v>cero coma siete dos</v>
      </c>
      <c r="BQ498" s="66" t="str">
        <f t="shared" si="328"/>
        <v>Por</v>
      </c>
      <c r="BR498" s="66" t="str">
        <f>VLOOKUP(C498,aux!$D$1:$E$307,2,FALSE)</f>
        <v>Alemania</v>
      </c>
      <c r="BS498" s="66" t="str">
        <f t="shared" si="329"/>
        <v>Ciento</v>
      </c>
      <c r="BT498" s="66" t="str">
        <f t="shared" si="330"/>
        <v>Cero</v>
      </c>
      <c r="BU498" s="66" t="str">
        <f t="shared" si="331"/>
        <v>Cero</v>
      </c>
      <c r="BV498" s="137"/>
      <c r="BW498" s="51"/>
      <c r="BX498" s="433"/>
      <c r="BY498" s="437"/>
      <c r="BZ498" s="433"/>
      <c r="CA498" s="1112"/>
      <c r="CB498" s="805">
        <v>43059</v>
      </c>
      <c r="CC498" s="623">
        <v>43091</v>
      </c>
      <c r="CD498" s="434"/>
      <c r="CE498" s="353">
        <v>43091</v>
      </c>
      <c r="CF498" s="434"/>
      <c r="CG498" s="342">
        <v>43125</v>
      </c>
      <c r="CH498" s="497"/>
      <c r="CI498" s="155"/>
      <c r="CJ498" s="54"/>
      <c r="CK498" s="54"/>
      <c r="CL498" s="102" t="str">
        <f t="shared" si="315"/>
        <v>Fruchthof Konstanz GmbH_ DE_811353859_DOT_DE_2sig</v>
      </c>
      <c r="CM498" s="102" t="str">
        <f t="shared" si="316"/>
        <v>Fruchthof Konstanz GmbH_DE_811353859_CPA_DE_2sig</v>
      </c>
      <c r="CN498" s="102" t="str">
        <f t="shared" si="317"/>
        <v>Fruchthof Konstanz GmbH_ DE_811353859_DOT_DE_2sig_stamped</v>
      </c>
      <c r="CO498" s="102" t="str">
        <f t="shared" si="318"/>
        <v>Fruchthof Konstanz GmbH_DE_811353859_DOT_DE_o</v>
      </c>
      <c r="CP498" s="102" t="str">
        <f t="shared" si="319"/>
        <v>Fruchthof Konstanz GmbH_DE_811353859_DOT_DE_o_stamped</v>
      </c>
      <c r="CQ498" s="102" t="str">
        <f t="shared" si="320"/>
        <v>Fruchthof Konstanz GmbH_DE_811353859_powers</v>
      </c>
      <c r="CR498" s="54"/>
      <c r="CS498" s="54"/>
      <c r="CT498" s="204"/>
      <c r="CU498" s="148">
        <f>CE498-CC498</f>
        <v>0</v>
      </c>
      <c r="CV498" s="205"/>
      <c r="CW498" s="54"/>
      <c r="CX498" s="124"/>
      <c r="CY498" s="160"/>
      <c r="CZ498" s="160"/>
      <c r="DA498" s="321"/>
      <c r="DB498" s="321"/>
      <c r="DC498" s="160"/>
      <c r="DD498" s="160"/>
      <c r="DE498" s="321"/>
      <c r="DF498" s="321"/>
      <c r="DG498" s="54"/>
      <c r="DH498" s="54"/>
      <c r="DI498" s="54"/>
      <c r="DJ498" s="321"/>
      <c r="DK498" s="321"/>
      <c r="DL498" s="54"/>
      <c r="DM498" s="321"/>
      <c r="DN498" s="160"/>
      <c r="DO498" s="321"/>
      <c r="DP498" s="963"/>
      <c r="DQ498" s="902"/>
      <c r="DR498" s="503"/>
      <c r="DS498" s="521"/>
      <c r="DT498" s="88"/>
      <c r="DU498" s="168"/>
      <c r="DV498" s="168"/>
      <c r="DW498" s="168"/>
      <c r="DX498" s="168"/>
      <c r="DY498" s="168"/>
      <c r="DZ498" s="168"/>
      <c r="EA498" s="359" t="str">
        <f t="shared" si="345"/>
        <v>457</v>
      </c>
      <c r="EB498" s="359">
        <v>457</v>
      </c>
      <c r="EC498" s="88"/>
      <c r="ED498" s="88"/>
      <c r="EE498" s="88"/>
      <c r="EF498" s="445" t="s">
        <v>3849</v>
      </c>
      <c r="EG498" s="186" t="s">
        <v>3716</v>
      </c>
      <c r="EH498" s="186" t="s">
        <v>5051</v>
      </c>
      <c r="EI498" s="186" t="s">
        <v>5052</v>
      </c>
      <c r="EJ498" s="186" t="s">
        <v>3608</v>
      </c>
      <c r="EK498" s="186">
        <v>0</v>
      </c>
      <c r="EL498" s="186" t="s">
        <v>5053</v>
      </c>
      <c r="EM498" s="173">
        <v>78467</v>
      </c>
      <c r="EN498" s="173">
        <v>0</v>
      </c>
      <c r="EO498" s="173">
        <v>0</v>
      </c>
      <c r="EP498" s="950" t="s">
        <v>3803</v>
      </c>
      <c r="EQ498" s="258" t="s">
        <v>6086</v>
      </c>
      <c r="ER498" s="182" t="s">
        <v>6137</v>
      </c>
      <c r="ES498" s="201"/>
      <c r="ET498" s="108"/>
      <c r="EU498" s="182" t="str">
        <f t="shared" si="321"/>
        <v>Fruchthof Konstanz GmbH, DE_811353859_sinv.pdf</v>
      </c>
      <c r="EV498" s="234"/>
      <c r="EW498" s="234"/>
      <c r="EX498" s="234"/>
      <c r="EY498" s="234"/>
      <c r="EZ498" s="234"/>
      <c r="FA498" s="234"/>
      <c r="FB498" s="234"/>
      <c r="FC498" s="234"/>
      <c r="FD498" s="234"/>
      <c r="FE498" s="234"/>
      <c r="FF498" s="234"/>
      <c r="FG498" s="234"/>
      <c r="FH498" s="234"/>
      <c r="FI498" s="234"/>
      <c r="FJ498" s="234"/>
      <c r="FK498" s="234"/>
      <c r="FL498" s="234"/>
      <c r="FM498" s="234"/>
      <c r="FN498" s="234"/>
      <c r="FO498" s="234"/>
      <c r="FP498" s="234"/>
    </row>
    <row r="499" spans="1:172" ht="65.25" thickTop="1" thickBot="1">
      <c r="A499" s="1132" t="s">
        <v>5595</v>
      </c>
      <c r="B499" s="1139" t="s">
        <v>5596</v>
      </c>
      <c r="C499" s="1145" t="s">
        <v>898</v>
      </c>
      <c r="D499" s="1139" t="s">
        <v>5597</v>
      </c>
      <c r="E499" s="1153" t="s">
        <v>5598</v>
      </c>
      <c r="F499" s="1158" t="s">
        <v>3084</v>
      </c>
      <c r="G499" s="1158"/>
      <c r="H499" s="1158"/>
      <c r="I499" s="1158" t="s">
        <v>5594</v>
      </c>
      <c r="J499" s="182"/>
      <c r="K499" s="182"/>
      <c r="L499" s="596"/>
      <c r="N499" s="849"/>
      <c r="O499" s="182"/>
      <c r="P499" s="519">
        <v>0</v>
      </c>
      <c r="Q499" s="539">
        <v>0</v>
      </c>
      <c r="R499" s="540">
        <v>0</v>
      </c>
      <c r="S499" s="424" t="s">
        <v>5615</v>
      </c>
      <c r="T499" s="168"/>
      <c r="U499" s="168"/>
      <c r="V499" s="338">
        <v>0</v>
      </c>
      <c r="W499" s="338">
        <v>0</v>
      </c>
      <c r="X499" s="919">
        <v>0.72</v>
      </c>
      <c r="Y499" s="338">
        <v>0</v>
      </c>
      <c r="Z499" s="168"/>
      <c r="AA499" s="168"/>
      <c r="AB499" s="188" t="s">
        <v>5513</v>
      </c>
      <c r="AC499" s="13" t="s">
        <v>898</v>
      </c>
      <c r="AD499" s="811" t="s">
        <v>5691</v>
      </c>
      <c r="AE499" s="723">
        <v>43138</v>
      </c>
      <c r="AF499" s="182" t="s">
        <v>7467</v>
      </c>
      <c r="AG499" s="419"/>
      <c r="AH499" s="927" t="s">
        <v>896</v>
      </c>
      <c r="AI499" s="559">
        <v>0</v>
      </c>
      <c r="AJ499" s="63" t="str">
        <f t="shared" si="326"/>
        <v>NO</v>
      </c>
      <c r="AK499" s="64" t="str">
        <f>VLOOKUP(X499,aux!$G$1:$I$22,2,FALSE)</f>
        <v>zero point seven two</v>
      </c>
      <c r="AL499" s="64" t="str">
        <f>VLOOKUP(X499,aux!$G$1:$J$22,4,FALSE)</f>
        <v>null komma sieben zwei</v>
      </c>
      <c r="AM499" s="214">
        <f t="shared" si="304"/>
        <v>72</v>
      </c>
      <c r="AN499" s="214" t="str">
        <f>IF(INT(AM499)=AM499,EnglishNumber(AM499), _xlfn.CONCAT(EnglishNumber(INT(AM499)), " point ", EnglishNumber(ROUND(INT((AM499 - INT(AM499)) * 10),  0)), " ", EnglishNumber(ROUND((AM499 - INT(AM499))*100 - (INT((AM499-INT(AM499))*10)*10), 0))))</f>
        <v>seventy-two</v>
      </c>
      <c r="AO499" s="214" t="str">
        <f>IF(INT(AM499)=AM499,FctZahl_In_Worten(AM499), _xlfn.CONCAT(FctZahl_In_Worten(INT(AM499)), " komma ", FctZahl_In_Worten(ROUND(INT((AM499 - INT(AM499)) * 10),  0)), " ", FctZahl_In_Worten(ROUND((AM499 - INT(AM499))*100 - (INT((AM499-INT(AM499))*10)*10), 0))))</f>
        <v>zweiundsiebzig</v>
      </c>
      <c r="AP499" s="64" t="str">
        <f>EnglishNumber(Q499)</f>
        <v>zero</v>
      </c>
      <c r="AQ499" s="64" t="str">
        <f>FctZahl_In_Worten(Q499)</f>
        <v>null</v>
      </c>
      <c r="AR499" s="64" t="str">
        <f>FctZahl_In_Worten(R499)</f>
        <v>null</v>
      </c>
      <c r="AS499" s="64" t="str">
        <f>EnglishNumber(V499)</f>
        <v>zero</v>
      </c>
      <c r="AT499" s="64" t="str">
        <f>EnglishNumber(W499)</f>
        <v>zero</v>
      </c>
      <c r="AU499" s="64" t="str">
        <f t="shared" si="340"/>
        <v>For</v>
      </c>
      <c r="AV499" s="49" t="str">
        <f t="shared" si="343"/>
        <v>Christ, Vorstand</v>
      </c>
      <c r="AW499" s="60" t="str">
        <f t="shared" si="306"/>
        <v>DE_128785046_CPA_EN</v>
      </c>
      <c r="AX499" s="60" t="str">
        <f t="shared" si="307"/>
        <v>DE_128785046_DoT_EN</v>
      </c>
      <c r="AY499" s="60" t="str">
        <f t="shared" si="308"/>
        <v>DE_128785046_Dis_EN</v>
      </c>
      <c r="AZ499" s="50" t="str">
        <f t="shared" si="309"/>
        <v>DE_128785046_CPA_DE</v>
      </c>
      <c r="BA499" s="50" t="str">
        <f t="shared" si="310"/>
        <v>DE_128785046_DoT_DE</v>
      </c>
      <c r="BB499" s="50" t="str">
        <f t="shared" si="311"/>
        <v>DE_128785046_CPA_ES</v>
      </c>
      <c r="BC499" s="128" t="str">
        <f t="shared" si="312"/>
        <v>DE_128785046_DoT_ES</v>
      </c>
      <c r="BD499" s="65" t="str">
        <f t="shared" si="313"/>
        <v>Allgäuer Brauhaus AG</v>
      </c>
      <c r="BE499" s="64" t="str">
        <f>VLOOKUP(C499,aux!$A$1:$B$260,2,FALSE)</f>
        <v>Germany</v>
      </c>
      <c r="BF499" s="46" t="str">
        <f>VLOOKUP(C499,aux!$A$1:$C$260,3,FALSE)</f>
        <v>Deutschland</v>
      </c>
      <c r="BG499" s="66" t="str">
        <f t="shared" si="314"/>
        <v>represented by  Christ, Vorstand</v>
      </c>
      <c r="BH499" s="66" t="str">
        <f t="shared" si="327"/>
        <v>representado por Christ, Vorstand</v>
      </c>
      <c r="BI499" s="119">
        <f t="shared" si="344"/>
        <v>1</v>
      </c>
      <c r="BJ499" s="119" t="str">
        <f t="shared" si="341"/>
        <v/>
      </c>
      <c r="BK499" s="119" t="str">
        <f t="shared" si="342"/>
        <v>and its</v>
      </c>
      <c r="BL499" s="66" t="str">
        <f t="shared" si="338"/>
        <v/>
      </c>
      <c r="BM499" s="66" t="str">
        <f t="shared" si="339"/>
        <v>und</v>
      </c>
      <c r="BN499" s="66" t="str">
        <f t="shared" si="334"/>
        <v/>
      </c>
      <c r="BO499" s="66" t="str">
        <f t="shared" si="322"/>
        <v>y su</v>
      </c>
      <c r="BP499" s="216" t="str">
        <f>VLOOKUP(X499,aux!$G$1:$I$22,3,FALSE)</f>
        <v>cero coma siete dos</v>
      </c>
      <c r="BQ499" s="66" t="str">
        <f t="shared" si="328"/>
        <v>Por</v>
      </c>
      <c r="BR499" s="66" t="str">
        <f>VLOOKUP(C499,aux!$D$1:$E$307,2,FALSE)</f>
        <v>Alemania</v>
      </c>
      <c r="BS499" s="66" t="str">
        <f t="shared" si="329"/>
        <v>Cero</v>
      </c>
      <c r="BT499" s="66" t="str">
        <f t="shared" si="330"/>
        <v>Cero</v>
      </c>
      <c r="BU499" s="66" t="str">
        <f t="shared" si="331"/>
        <v>Cero</v>
      </c>
      <c r="BV499" s="315"/>
      <c r="BW499" s="61"/>
      <c r="BX499" s="315"/>
      <c r="BY499" s="148"/>
      <c r="BZ499" s="315"/>
      <c r="CA499" s="1112"/>
      <c r="CB499" s="805"/>
      <c r="CC499" s="623"/>
      <c r="CD499" s="434"/>
      <c r="CE499" s="805"/>
      <c r="CF499" s="434"/>
      <c r="CG499" s="805"/>
      <c r="CH499" s="497"/>
      <c r="CI499" s="155"/>
      <c r="CJ499" s="168"/>
      <c r="CK499" s="168"/>
      <c r="CL499" s="102" t="str">
        <f t="shared" si="315"/>
        <v>Allgäuer Brauhaus AG_ DE_128785046_DOT_DE_2sig</v>
      </c>
      <c r="CM499" s="102" t="str">
        <f t="shared" si="316"/>
        <v>Allgäuer Brauhaus AG_DE_128785046_CPA_DE_2sig</v>
      </c>
      <c r="CN499" s="102" t="str">
        <f t="shared" si="317"/>
        <v>Allgäuer Brauhaus AG_ DE_128785046_DOT_DE_2sig_stamped</v>
      </c>
      <c r="CO499" s="102" t="str">
        <f t="shared" si="318"/>
        <v>Allgäuer Brauhaus AG_DE_128785046_DOT_DE_o</v>
      </c>
      <c r="CP499" s="102" t="str">
        <f t="shared" si="319"/>
        <v>Allgäuer Brauhaus AG_DE_128785046_DOT_DE_o_stamped</v>
      </c>
      <c r="CQ499" s="102" t="str">
        <f t="shared" si="320"/>
        <v>Allgäuer Brauhaus AG_DE_128785046_powers</v>
      </c>
      <c r="CR499" s="168"/>
      <c r="CS499" s="168"/>
      <c r="CT499" s="253"/>
      <c r="CU499" s="251"/>
      <c r="CV499" s="254"/>
      <c r="CW499" s="168"/>
      <c r="CX499" s="252"/>
      <c r="CY499" s="251"/>
      <c r="CZ499" s="251"/>
      <c r="DA499" s="324"/>
      <c r="DB499" s="324"/>
      <c r="DC499" s="251"/>
      <c r="DD499" s="251"/>
      <c r="DE499" s="324"/>
      <c r="DF499" s="324"/>
      <c r="DG499" s="168"/>
      <c r="DH499" s="168"/>
      <c r="DI499" s="168"/>
      <c r="DJ499" s="324"/>
      <c r="DK499" s="324"/>
      <c r="DL499" s="168"/>
      <c r="DM499" s="324"/>
      <c r="DN499" s="251"/>
      <c r="DO499" s="324"/>
      <c r="DP499" s="338"/>
      <c r="DQ499" s="902"/>
      <c r="DR499" s="503"/>
      <c r="DS499" s="88"/>
      <c r="DT499" s="88"/>
      <c r="DU499" s="168"/>
      <c r="DV499" s="168"/>
      <c r="DW499" s="168"/>
      <c r="DX499" s="168"/>
      <c r="DY499" s="168"/>
      <c r="DZ499" s="168"/>
      <c r="EA499" s="359" t="str">
        <f t="shared" si="345"/>
        <v>458a</v>
      </c>
      <c r="EB499" s="359">
        <v>458</v>
      </c>
      <c r="EC499" s="88" t="s">
        <v>5505</v>
      </c>
      <c r="ED499" s="88"/>
      <c r="EE499" s="88"/>
      <c r="EF499" s="445"/>
      <c r="EG499" s="182"/>
      <c r="EH499" s="182"/>
      <c r="EI499" s="182"/>
      <c r="EJ499" s="182"/>
      <c r="EK499" s="182"/>
      <c r="EL499" s="182"/>
      <c r="EM499" s="203"/>
      <c r="EN499" s="182"/>
      <c r="EO499" s="182"/>
      <c r="EP499" s="796"/>
      <c r="EQ499" s="422" t="s">
        <v>1050</v>
      </c>
      <c r="ER499" s="422" t="s">
        <v>6117</v>
      </c>
      <c r="ES499" s="422"/>
      <c r="ET499" s="108"/>
      <c r="EU499" s="182" t="str">
        <f t="shared" si="321"/>
        <v>Allgäuer Brauhaus AG, DE_128785046_sinv.pdf</v>
      </c>
      <c r="EV499" s="169"/>
      <c r="EW499" s="169"/>
      <c r="EX499" s="169"/>
      <c r="EY499" s="169"/>
      <c r="EZ499" s="169"/>
      <c r="FA499" s="169"/>
      <c r="FB499" s="169"/>
      <c r="FC499" s="169"/>
      <c r="FD499" s="169"/>
      <c r="FE499" s="169"/>
      <c r="FF499" s="169"/>
      <c r="FG499" s="169"/>
      <c r="FH499" s="169"/>
      <c r="FI499" s="169"/>
      <c r="FJ499" s="169"/>
      <c r="FK499" s="169"/>
      <c r="FL499" s="169"/>
      <c r="FM499" s="169"/>
      <c r="FN499" s="169"/>
      <c r="FO499" s="169"/>
      <c r="FP499" s="169"/>
    </row>
    <row r="500" spans="1:172" ht="90.75" thickTop="1" thickBot="1">
      <c r="A500" s="1004" t="s">
        <v>5599</v>
      </c>
      <c r="B500" s="415" t="s">
        <v>5600</v>
      </c>
      <c r="C500" s="646" t="s">
        <v>898</v>
      </c>
      <c r="D500" s="415" t="s">
        <v>5601</v>
      </c>
      <c r="E500" s="172" t="s">
        <v>5602</v>
      </c>
      <c r="F500" s="193" t="s">
        <v>913</v>
      </c>
      <c r="G500" s="193" t="s">
        <v>5603</v>
      </c>
      <c r="H500" s="193" t="s">
        <v>913</v>
      </c>
      <c r="I500" s="193" t="s">
        <v>5594</v>
      </c>
      <c r="J500" s="182"/>
      <c r="K500" s="182"/>
      <c r="L500" s="596"/>
      <c r="N500" s="849"/>
      <c r="O500" s="182"/>
      <c r="P500" s="519">
        <v>0</v>
      </c>
      <c r="Q500" s="539">
        <v>0</v>
      </c>
      <c r="R500" s="540">
        <v>0</v>
      </c>
      <c r="S500" s="424" t="s">
        <v>5615</v>
      </c>
      <c r="T500" s="168"/>
      <c r="U500" s="168"/>
      <c r="V500" s="338">
        <v>0</v>
      </c>
      <c r="W500" s="338">
        <v>0</v>
      </c>
      <c r="X500" s="919">
        <v>0.72</v>
      </c>
      <c r="Y500" s="338">
        <v>0</v>
      </c>
      <c r="Z500" s="168"/>
      <c r="AA500" s="168"/>
      <c r="AB500" s="188" t="s">
        <v>5513</v>
      </c>
      <c r="AC500" s="13" t="s">
        <v>898</v>
      </c>
      <c r="AD500" s="811" t="s">
        <v>5691</v>
      </c>
      <c r="AE500" s="723">
        <v>43138</v>
      </c>
      <c r="AF500" s="454" t="s">
        <v>7467</v>
      </c>
      <c r="AG500" s="419"/>
      <c r="AH500" s="927" t="s">
        <v>896</v>
      </c>
      <c r="AI500" s="559">
        <v>0</v>
      </c>
      <c r="AJ500" s="63" t="str">
        <f t="shared" si="326"/>
        <v>NO</v>
      </c>
      <c r="AK500" s="64" t="str">
        <f>VLOOKUP(X500,aux!$G$1:$I$22,2,FALSE)</f>
        <v>zero point seven two</v>
      </c>
      <c r="AL500" s="64" t="str">
        <f>VLOOKUP(X500,aux!$G$1:$J$22,4,FALSE)</f>
        <v>null komma sieben zwei</v>
      </c>
      <c r="AM500" s="214">
        <f t="shared" si="304"/>
        <v>72</v>
      </c>
      <c r="AN500" s="214" t="str">
        <f>IF(INT(AM500)=AM500,EnglishNumber(AM500), _xlfn.CONCAT(EnglishNumber(INT(AM500)), " point ", EnglishNumber(ROUND(INT((AM500 - INT(AM500)) * 10),  0)), " ", EnglishNumber(ROUND((AM500 - INT(AM500))*100 - (INT((AM500-INT(AM500))*10)*10), 0))))</f>
        <v>seventy-two</v>
      </c>
      <c r="AO500" s="214" t="str">
        <f>IF(INT(AM500)=AM500,FctZahl_In_Worten(AM500), _xlfn.CONCAT(FctZahl_In_Worten(INT(AM500)), " komma ", FctZahl_In_Worten(ROUND(INT((AM500 - INT(AM500)) * 10),  0)), " ", FctZahl_In_Worten(ROUND((AM500 - INT(AM500))*100 - (INT((AM500-INT(AM500))*10)*10), 0))))</f>
        <v>zweiundsiebzig</v>
      </c>
      <c r="AP500" s="64" t="str">
        <f>EnglishNumber(Q500)</f>
        <v>zero</v>
      </c>
      <c r="AQ500" s="64" t="str">
        <f>FctZahl_In_Worten(Q500)</f>
        <v>null</v>
      </c>
      <c r="AR500" s="64" t="str">
        <f>FctZahl_In_Worten(R500)</f>
        <v>null</v>
      </c>
      <c r="AS500" s="64" t="str">
        <f>EnglishNumber(V500)</f>
        <v>zero</v>
      </c>
      <c r="AT500" s="64" t="str">
        <f>EnglishNumber(W500)</f>
        <v>zero</v>
      </c>
      <c r="AU500" s="64" t="str">
        <f t="shared" si="340"/>
        <v>For</v>
      </c>
      <c r="AV500" s="49" t="str">
        <f t="shared" si="343"/>
        <v>Dr. Christmann , Prokurist and Dr. Edelmann, Prokurist</v>
      </c>
      <c r="AW500" s="60" t="str">
        <f t="shared" si="306"/>
        <v>DE_814411623_CPA_EN</v>
      </c>
      <c r="AX500" s="60" t="str">
        <f t="shared" si="307"/>
        <v>DE_814411623_DoT_EN</v>
      </c>
      <c r="AY500" s="60" t="str">
        <f t="shared" si="308"/>
        <v>DE_814411623_Dis_EN</v>
      </c>
      <c r="AZ500" s="50" t="str">
        <f t="shared" si="309"/>
        <v>DE_814411623_CPA_DE</v>
      </c>
      <c r="BA500" s="50" t="str">
        <f t="shared" si="310"/>
        <v>DE_814411623_DoT_DE</v>
      </c>
      <c r="BB500" s="50" t="str">
        <f t="shared" si="311"/>
        <v>DE_814411623_CPA_ES</v>
      </c>
      <c r="BC500" s="128" t="str">
        <f t="shared" si="312"/>
        <v>DE_814411623_DoT_ES</v>
      </c>
      <c r="BD500" s="65" t="str">
        <f t="shared" si="313"/>
        <v>Dr August Oetker Nahrungsmittel KG</v>
      </c>
      <c r="BE500" s="64" t="str">
        <f>VLOOKUP(C500,aux!$A$1:$B$260,2,FALSE)</f>
        <v>Germany</v>
      </c>
      <c r="BF500" s="46" t="str">
        <f>VLOOKUP(C500,aux!$A$1:$C$260,3,FALSE)</f>
        <v>Deutschland</v>
      </c>
      <c r="BG500" s="66" t="str">
        <f t="shared" si="314"/>
        <v>represented by  Dr. Christmann , Prokurist and Dr. Edelmann, Prokurist</v>
      </c>
      <c r="BH500" s="66" t="str">
        <f t="shared" si="327"/>
        <v>representado por Dr. Christmann , Prokurist and Dr. Edelmann, Prokurist</v>
      </c>
      <c r="BI500" s="119">
        <f t="shared" si="344"/>
        <v>2</v>
      </c>
      <c r="BJ500" s="119" t="str">
        <f t="shared" si="341"/>
        <v>and its</v>
      </c>
      <c r="BK500" s="119" t="str">
        <f t="shared" si="342"/>
        <v>and its</v>
      </c>
      <c r="BL500" s="66" t="str">
        <f t="shared" si="338"/>
        <v>und</v>
      </c>
      <c r="BM500" s="66" t="str">
        <f t="shared" si="339"/>
        <v>und</v>
      </c>
      <c r="BN500" s="66" t="str">
        <f t="shared" ref="BN500:BN526" si="346">IF(H500="","","y su")</f>
        <v>y su</v>
      </c>
      <c r="BO500" s="66" t="str">
        <f t="shared" si="322"/>
        <v>y su</v>
      </c>
      <c r="BP500" s="216" t="str">
        <f>VLOOKUP(X500,aux!$G$1:$I$22,3,FALSE)</f>
        <v>cero coma siete dos</v>
      </c>
      <c r="BQ500" s="66" t="str">
        <f t="shared" si="328"/>
        <v>Por</v>
      </c>
      <c r="BR500" s="66" t="str">
        <f>VLOOKUP(C500,aux!$D$1:$E$307,2,FALSE)</f>
        <v>Alemania</v>
      </c>
      <c r="BS500" s="66" t="str">
        <f t="shared" si="329"/>
        <v>Cero</v>
      </c>
      <c r="BT500" s="66" t="str">
        <f t="shared" si="330"/>
        <v>Cero</v>
      </c>
      <c r="BU500" s="66" t="str">
        <f t="shared" si="331"/>
        <v>Cero</v>
      </c>
      <c r="BV500" s="315"/>
      <c r="BW500" s="61"/>
      <c r="BX500" s="315"/>
      <c r="BY500" s="148"/>
      <c r="BZ500" s="315"/>
      <c r="CA500" s="1112"/>
      <c r="CB500" s="805"/>
      <c r="CC500" s="623"/>
      <c r="CD500" s="806"/>
      <c r="CE500" s="805"/>
      <c r="CF500" s="806"/>
      <c r="CG500" s="805"/>
      <c r="CH500" s="497"/>
      <c r="CI500" s="155"/>
      <c r="CJ500" s="168"/>
      <c r="CK500" s="168"/>
      <c r="CL500" s="102" t="str">
        <f t="shared" si="315"/>
        <v>Dr August Oetker Nahrungsmittel KG_ DE_814411623_DOT_DE_2sig</v>
      </c>
      <c r="CM500" s="102" t="str">
        <f t="shared" si="316"/>
        <v>Dr August Oetker Nahrungsmittel KG_DE_814411623_CPA_DE_2sig</v>
      </c>
      <c r="CN500" s="102" t="str">
        <f t="shared" si="317"/>
        <v>Dr August Oetker Nahrungsmittel KG_ DE_814411623_DOT_DE_2sig_stamped</v>
      </c>
      <c r="CO500" s="102" t="str">
        <f t="shared" si="318"/>
        <v>Dr August Oetker Nahrungsmittel KG_DE_814411623_DOT_DE_o</v>
      </c>
      <c r="CP500" s="102" t="str">
        <f t="shared" si="319"/>
        <v>Dr August Oetker Nahrungsmittel KG_DE_814411623_DOT_DE_o_stamped</v>
      </c>
      <c r="CQ500" s="102" t="str">
        <f t="shared" si="320"/>
        <v>Dr August Oetker Nahrungsmittel KG_DE_814411623_powers</v>
      </c>
      <c r="CR500" s="168"/>
      <c r="CS500" s="168"/>
      <c r="CT500" s="253"/>
      <c r="CU500" s="251"/>
      <c r="CV500" s="254"/>
      <c r="CW500" s="168"/>
      <c r="CX500" s="252"/>
      <c r="CY500" s="251"/>
      <c r="CZ500" s="251"/>
      <c r="DA500" s="324"/>
      <c r="DB500" s="324"/>
      <c r="DC500" s="251"/>
      <c r="DD500" s="251"/>
      <c r="DE500" s="324"/>
      <c r="DF500" s="324"/>
      <c r="DG500" s="168"/>
      <c r="DH500" s="168"/>
      <c r="DI500" s="168"/>
      <c r="DJ500" s="324"/>
      <c r="DK500" s="324"/>
      <c r="DL500" s="168"/>
      <c r="DM500" s="324"/>
      <c r="DN500" s="251"/>
      <c r="DO500" s="324"/>
      <c r="DP500" s="338"/>
      <c r="DQ500" s="902"/>
      <c r="DR500" s="503"/>
      <c r="DS500" s="88"/>
      <c r="DT500" s="88"/>
      <c r="DU500" s="168"/>
      <c r="DV500" s="168"/>
      <c r="DW500" s="168"/>
      <c r="DX500" s="168"/>
      <c r="DY500" s="168"/>
      <c r="DZ500" s="168"/>
      <c r="EA500" s="359" t="str">
        <f t="shared" si="345"/>
        <v>458b</v>
      </c>
      <c r="EB500" s="359">
        <v>458</v>
      </c>
      <c r="EC500" s="88" t="s">
        <v>5508</v>
      </c>
      <c r="ED500" s="88"/>
      <c r="EE500" s="88"/>
      <c r="EF500" s="445"/>
      <c r="EG500" s="182"/>
      <c r="EH500" s="182"/>
      <c r="EI500" s="182"/>
      <c r="EJ500" s="182"/>
      <c r="EK500" s="182"/>
      <c r="EL500" s="182"/>
      <c r="EM500" s="203"/>
      <c r="EN500" s="182"/>
      <c r="EO500" s="182"/>
      <c r="EP500" s="796"/>
      <c r="EQ500" s="422" t="s">
        <v>1364</v>
      </c>
      <c r="ER500" s="422" t="s">
        <v>6113</v>
      </c>
      <c r="ES500" s="422"/>
      <c r="ET500" s="108"/>
      <c r="EU500" s="182" t="str">
        <f t="shared" si="321"/>
        <v>Dr. August Oetker Nahrungsmittel KG, DE_814411623_sinv.pdf</v>
      </c>
    </row>
    <row r="501" spans="1:172" ht="78" thickTop="1" thickBot="1">
      <c r="A501" s="1004" t="s">
        <v>5604</v>
      </c>
      <c r="B501" s="415" t="s">
        <v>5605</v>
      </c>
      <c r="C501" s="646" t="s">
        <v>898</v>
      </c>
      <c r="D501" s="415" t="s">
        <v>5606</v>
      </c>
      <c r="E501" s="172" t="s">
        <v>5607</v>
      </c>
      <c r="F501" s="193" t="s">
        <v>899</v>
      </c>
      <c r="G501" s="193" t="s">
        <v>5608</v>
      </c>
      <c r="H501" s="193" t="s">
        <v>899</v>
      </c>
      <c r="I501" s="193" t="s">
        <v>5594</v>
      </c>
      <c r="J501" s="182"/>
      <c r="K501" s="182"/>
      <c r="L501" s="596"/>
      <c r="N501" s="849"/>
      <c r="O501" s="182"/>
      <c r="P501" s="519">
        <v>0</v>
      </c>
      <c r="Q501" s="539">
        <v>0</v>
      </c>
      <c r="R501" s="540">
        <v>0</v>
      </c>
      <c r="S501" s="424" t="s">
        <v>5615</v>
      </c>
      <c r="T501" s="168"/>
      <c r="U501" s="168"/>
      <c r="V501" s="338">
        <v>0</v>
      </c>
      <c r="W501" s="338">
        <v>0</v>
      </c>
      <c r="X501" s="919">
        <v>0.72</v>
      </c>
      <c r="Y501" s="338">
        <v>0</v>
      </c>
      <c r="Z501" s="168"/>
      <c r="AA501" s="168"/>
      <c r="AB501" s="188" t="s">
        <v>5513</v>
      </c>
      <c r="AC501" s="13" t="s">
        <v>898</v>
      </c>
      <c r="AD501" s="811" t="s">
        <v>5691</v>
      </c>
      <c r="AE501" s="723">
        <v>43138</v>
      </c>
      <c r="AF501" s="454" t="s">
        <v>7467</v>
      </c>
      <c r="AG501" s="419"/>
      <c r="AH501" s="927" t="s">
        <v>896</v>
      </c>
      <c r="AI501" s="559">
        <v>0</v>
      </c>
      <c r="AJ501" s="63" t="str">
        <f t="shared" si="326"/>
        <v>NO</v>
      </c>
      <c r="AK501" s="64" t="str">
        <f>VLOOKUP(X501,aux!$G$1:$I$22,2,FALSE)</f>
        <v>zero point seven two</v>
      </c>
      <c r="AL501" s="64" t="str">
        <f>VLOOKUP(X501,aux!$G$1:$J$22,4,FALSE)</f>
        <v>null komma sieben zwei</v>
      </c>
      <c r="AM501" s="214">
        <f t="shared" si="304"/>
        <v>72</v>
      </c>
      <c r="AN501" s="214" t="str">
        <f>IF(INT(AM501)=AM501,EnglishNumber(AM501), _xlfn.CONCAT(EnglishNumber(INT(AM501)), " point ", EnglishNumber(ROUND(INT((AM501 - INT(AM501)) * 10),  0)), " ", EnglishNumber(ROUND((AM501 - INT(AM501))*100 - (INT((AM501-INT(AM501))*10)*10), 0))))</f>
        <v>seventy-two</v>
      </c>
      <c r="AO501" s="214" t="str">
        <f>IF(INT(AM501)=AM501,FctZahl_In_Worten(AM501), _xlfn.CONCAT(FctZahl_In_Worten(INT(AM501)), " komma ", FctZahl_In_Worten(ROUND(INT((AM501 - INT(AM501)) * 10),  0)), " ", FctZahl_In_Worten(ROUND((AM501 - INT(AM501))*100 - (INT((AM501-INT(AM501))*10)*10), 0))))</f>
        <v>zweiundsiebzig</v>
      </c>
      <c r="AP501" s="64" t="str">
        <f>EnglishNumber(Q501)</f>
        <v>zero</v>
      </c>
      <c r="AQ501" s="64" t="str">
        <f>FctZahl_In_Worten(Q501)</f>
        <v>null</v>
      </c>
      <c r="AR501" s="64" t="str">
        <f>FctZahl_In_Worten(R501)</f>
        <v>null</v>
      </c>
      <c r="AS501" s="64" t="str">
        <f>EnglishNumber(V501)</f>
        <v>zero</v>
      </c>
      <c r="AT501" s="64" t="str">
        <f>EnglishNumber(W501)</f>
        <v>zero</v>
      </c>
      <c r="AU501" s="64" t="str">
        <f t="shared" si="340"/>
        <v>For</v>
      </c>
      <c r="AV501" s="49" t="str">
        <f t="shared" si="343"/>
        <v>Rammelt, Geschäftsführer and Tauch, Geschäftsführer</v>
      </c>
      <c r="AW501" s="60" t="str">
        <f t="shared" si="306"/>
        <v>DE_290651066_CPA_EN</v>
      </c>
      <c r="AX501" s="60" t="str">
        <f t="shared" si="307"/>
        <v>DE_290651066_DoT_EN</v>
      </c>
      <c r="AY501" s="60" t="str">
        <f t="shared" si="308"/>
        <v>DE_290651066_Dis_EN</v>
      </c>
      <c r="AZ501" s="50" t="str">
        <f t="shared" si="309"/>
        <v>DE_290651066_CPA_DE</v>
      </c>
      <c r="BA501" s="50" t="str">
        <f t="shared" si="310"/>
        <v>DE_290651066_DoT_DE</v>
      </c>
      <c r="BB501" s="50" t="str">
        <f t="shared" si="311"/>
        <v>DE_290651066_CPA_ES</v>
      </c>
      <c r="BC501" s="128" t="str">
        <f t="shared" si="312"/>
        <v>DE_290651066_DoT_ES</v>
      </c>
      <c r="BD501" s="65" t="str">
        <f t="shared" si="313"/>
        <v>ESG Getränkevertriebs GmbH</v>
      </c>
      <c r="BE501" s="64" t="str">
        <f>VLOOKUP(C501,aux!$A$1:$B$260,2,FALSE)</f>
        <v>Germany</v>
      </c>
      <c r="BF501" s="46" t="str">
        <f>VLOOKUP(C501,aux!$A$1:$C$260,3,FALSE)</f>
        <v>Deutschland</v>
      </c>
      <c r="BG501" s="66" t="str">
        <f t="shared" si="314"/>
        <v>represented by  Rammelt, Geschäftsführer and Tauch, Geschäftsführer</v>
      </c>
      <c r="BH501" s="66" t="str">
        <f t="shared" si="327"/>
        <v>representado por Rammelt, Geschäftsführer and Tauch, Geschäftsführer</v>
      </c>
      <c r="BI501" s="119">
        <f t="shared" si="344"/>
        <v>2</v>
      </c>
      <c r="BJ501" s="119" t="str">
        <f t="shared" si="341"/>
        <v>and its</v>
      </c>
      <c r="BK501" s="119" t="str">
        <f t="shared" si="342"/>
        <v>and its</v>
      </c>
      <c r="BL501" s="66" t="str">
        <f t="shared" si="338"/>
        <v>und</v>
      </c>
      <c r="BM501" s="66" t="str">
        <f t="shared" si="339"/>
        <v>und</v>
      </c>
      <c r="BN501" s="66" t="str">
        <f t="shared" si="346"/>
        <v>y su</v>
      </c>
      <c r="BO501" s="66" t="str">
        <f t="shared" si="322"/>
        <v>y su</v>
      </c>
      <c r="BP501" s="216" t="str">
        <f>VLOOKUP(X501,aux!$G$1:$I$22,3,FALSE)</f>
        <v>cero coma siete dos</v>
      </c>
      <c r="BQ501" s="66" t="str">
        <f t="shared" si="328"/>
        <v>Por</v>
      </c>
      <c r="BR501" s="66" t="str">
        <f>VLOOKUP(C501,aux!$D$1:$E$307,2,FALSE)</f>
        <v>Alemania</v>
      </c>
      <c r="BS501" s="66" t="str">
        <f t="shared" si="329"/>
        <v>Cero</v>
      </c>
      <c r="BT501" s="66" t="str">
        <f t="shared" si="330"/>
        <v>Cero</v>
      </c>
      <c r="BU501" s="66" t="str">
        <f t="shared" si="331"/>
        <v>Cero</v>
      </c>
      <c r="BV501" s="315"/>
      <c r="BW501" s="61"/>
      <c r="BX501" s="315"/>
      <c r="BY501" s="148"/>
      <c r="BZ501" s="315"/>
      <c r="CA501" s="1112"/>
      <c r="CB501" s="353"/>
      <c r="CC501" s="623"/>
      <c r="CD501" s="434"/>
      <c r="CE501" s="353"/>
      <c r="CF501" s="434"/>
      <c r="CG501" s="805"/>
      <c r="CH501" s="497"/>
      <c r="CI501" s="155"/>
      <c r="CJ501" s="168"/>
      <c r="CK501" s="168"/>
      <c r="CL501" s="102" t="str">
        <f t="shared" si="315"/>
        <v>ESG Getränkevertriebs GmbH_ DE_290651066_DOT_DE_2sig</v>
      </c>
      <c r="CM501" s="102" t="str">
        <f t="shared" si="316"/>
        <v>ESG Getränkevertriebs GmbH_DE_290651066_CPA_DE_2sig</v>
      </c>
      <c r="CN501" s="102" t="str">
        <f t="shared" si="317"/>
        <v>ESG Getränkevertriebs GmbH_ DE_290651066_DOT_DE_2sig_stamped</v>
      </c>
      <c r="CO501" s="102" t="str">
        <f t="shared" si="318"/>
        <v>ESG Getränkevertriebs GmbH_DE_290651066_DOT_DE_o</v>
      </c>
      <c r="CP501" s="102" t="str">
        <f t="shared" si="319"/>
        <v>ESG Getränkevertriebs GmbH_DE_290651066_DOT_DE_o_stamped</v>
      </c>
      <c r="CQ501" s="102" t="str">
        <f t="shared" si="320"/>
        <v>ESG Getränkevertriebs GmbH_DE_290651066_powers</v>
      </c>
      <c r="CR501" s="168"/>
      <c r="CS501" s="168"/>
      <c r="CT501" s="253"/>
      <c r="CU501" s="251"/>
      <c r="CV501" s="254"/>
      <c r="CW501" s="168"/>
      <c r="CX501" s="252"/>
      <c r="CY501" s="251"/>
      <c r="CZ501" s="251"/>
      <c r="DA501" s="324"/>
      <c r="DB501" s="324"/>
      <c r="DC501" s="251"/>
      <c r="DD501" s="251"/>
      <c r="DE501" s="324"/>
      <c r="DF501" s="324"/>
      <c r="DG501" s="168"/>
      <c r="DH501" s="168"/>
      <c r="DI501" s="168"/>
      <c r="DJ501" s="324"/>
      <c r="DK501" s="324"/>
      <c r="DL501" s="168"/>
      <c r="DM501" s="324"/>
      <c r="DN501" s="251"/>
      <c r="DO501" s="324"/>
      <c r="DP501" s="338"/>
      <c r="DQ501" s="902"/>
      <c r="DR501" s="503"/>
      <c r="DS501" s="88"/>
      <c r="DT501" s="88"/>
      <c r="DU501" s="168"/>
      <c r="DV501" s="168"/>
      <c r="DW501" s="168"/>
      <c r="DX501" s="168"/>
      <c r="DY501" s="168"/>
      <c r="DZ501" s="168"/>
      <c r="EA501" s="359" t="str">
        <f t="shared" si="345"/>
        <v>458c</v>
      </c>
      <c r="EB501" s="359">
        <v>458</v>
      </c>
      <c r="EC501" s="88" t="s">
        <v>5507</v>
      </c>
      <c r="ED501" s="88"/>
      <c r="EE501" s="88"/>
      <c r="EF501" s="445"/>
      <c r="EG501" s="182"/>
      <c r="EH501" s="182"/>
      <c r="EI501" s="182"/>
      <c r="EJ501" s="182"/>
      <c r="EK501" s="182"/>
      <c r="EL501" s="182"/>
      <c r="EM501" s="203"/>
      <c r="EN501" s="182"/>
      <c r="EO501" s="182"/>
      <c r="EP501" s="796"/>
      <c r="EQ501" s="385" t="s">
        <v>6086</v>
      </c>
      <c r="ER501" s="385" t="s">
        <v>6137</v>
      </c>
      <c r="ES501" s="422"/>
      <c r="ET501" s="108"/>
      <c r="EU501" s="182" t="str">
        <f t="shared" si="321"/>
        <v>ESG Getränkevertriebs GmbH, DE_290651066_sinv.pdf</v>
      </c>
      <c r="EV501" s="169"/>
      <c r="EW501" s="169"/>
      <c r="EX501" s="169"/>
      <c r="EY501" s="169"/>
      <c r="EZ501" s="169"/>
      <c r="FA501" s="169"/>
      <c r="FB501" s="169"/>
      <c r="FC501" s="169"/>
      <c r="FD501" s="169"/>
      <c r="FE501" s="169"/>
      <c r="FF501" s="169"/>
      <c r="FG501" s="169"/>
      <c r="FH501" s="169"/>
      <c r="FI501" s="169"/>
      <c r="FJ501" s="169"/>
      <c r="FK501" s="169"/>
      <c r="FL501" s="169"/>
      <c r="FM501" s="169"/>
      <c r="FN501" s="169"/>
      <c r="FO501" s="169"/>
      <c r="FP501" s="169"/>
    </row>
    <row r="502" spans="1:172" ht="78" thickTop="1" thickBot="1">
      <c r="A502" s="1004" t="s">
        <v>5609</v>
      </c>
      <c r="B502" s="415" t="s">
        <v>5610</v>
      </c>
      <c r="C502" s="646" t="s">
        <v>898</v>
      </c>
      <c r="D502" s="415" t="s">
        <v>5611</v>
      </c>
      <c r="E502" s="172" t="s">
        <v>5612</v>
      </c>
      <c r="F502" s="193" t="s">
        <v>899</v>
      </c>
      <c r="G502" s="193" t="s">
        <v>5613</v>
      </c>
      <c r="H502" s="193" t="s">
        <v>899</v>
      </c>
      <c r="I502" s="193" t="s">
        <v>5594</v>
      </c>
      <c r="J502" s="182"/>
      <c r="K502" s="182"/>
      <c r="L502" s="596"/>
      <c r="N502" s="849"/>
      <c r="O502" s="182"/>
      <c r="P502" s="519">
        <v>0</v>
      </c>
      <c r="Q502" s="539">
        <v>0</v>
      </c>
      <c r="R502" s="540">
        <v>0</v>
      </c>
      <c r="S502" s="424" t="s">
        <v>5615</v>
      </c>
      <c r="T502" s="168"/>
      <c r="U502" s="168"/>
      <c r="V502" s="338">
        <v>0</v>
      </c>
      <c r="W502" s="338">
        <v>0</v>
      </c>
      <c r="X502" s="919">
        <v>0.72</v>
      </c>
      <c r="Y502" s="338">
        <v>0</v>
      </c>
      <c r="Z502" s="168"/>
      <c r="AA502" s="168"/>
      <c r="AB502" s="188" t="s">
        <v>5513</v>
      </c>
      <c r="AC502" s="13" t="s">
        <v>898</v>
      </c>
      <c r="AD502" s="811" t="s">
        <v>5691</v>
      </c>
      <c r="AE502" s="723">
        <v>43138</v>
      </c>
      <c r="AF502" s="454" t="s">
        <v>7467</v>
      </c>
      <c r="AG502" s="419"/>
      <c r="AH502" s="927" t="s">
        <v>896</v>
      </c>
      <c r="AI502" s="559">
        <v>0</v>
      </c>
      <c r="AJ502" s="63" t="str">
        <f t="shared" si="326"/>
        <v>NO</v>
      </c>
      <c r="AK502" s="64" t="str">
        <f>VLOOKUP(X502,aux!$G$1:$I$22,2,FALSE)</f>
        <v>zero point seven two</v>
      </c>
      <c r="AL502" s="64" t="str">
        <f>VLOOKUP(X502,aux!$G$1:$J$22,4,FALSE)</f>
        <v>null komma sieben zwei</v>
      </c>
      <c r="AM502" s="214">
        <f t="shared" si="304"/>
        <v>72</v>
      </c>
      <c r="AN502" s="214" t="str">
        <f>IF(INT(AM502)=AM502,EnglishNumber(AM502), _xlfn.CONCAT(EnglishNumber(INT(AM502)), " point ", EnglishNumber(ROUND(INT((AM502 - INT(AM502)) * 10),  0)), " ", EnglishNumber(ROUND((AM502 - INT(AM502))*100 - (INT((AM502-INT(AM502))*10)*10), 0))))</f>
        <v>seventy-two</v>
      </c>
      <c r="AO502" s="214" t="str">
        <f>IF(INT(AM502)=AM502,FctZahl_In_Worten(AM502), _xlfn.CONCAT(FctZahl_In_Worten(INT(AM502)), " komma ", FctZahl_In_Worten(ROUND(INT((AM502 - INT(AM502)) * 10),  0)), " ", FctZahl_In_Worten(ROUND((AM502 - INT(AM502))*100 - (INT((AM502-INT(AM502))*10)*10), 0))))</f>
        <v>zweiundsiebzig</v>
      </c>
      <c r="AP502" s="64" t="str">
        <f>EnglishNumber(Q502)</f>
        <v>zero</v>
      </c>
      <c r="AQ502" s="64" t="str">
        <f>FctZahl_In_Worten(Q502)</f>
        <v>null</v>
      </c>
      <c r="AR502" s="64" t="str">
        <f>FctZahl_In_Worten(R502)</f>
        <v>null</v>
      </c>
      <c r="AS502" s="64" t="str">
        <f>EnglishNumber(V502)</f>
        <v>zero</v>
      </c>
      <c r="AT502" s="64" t="str">
        <f>EnglishNumber(W502)</f>
        <v>zero</v>
      </c>
      <c r="AU502" s="64" t="str">
        <f t="shared" si="340"/>
        <v>For</v>
      </c>
      <c r="AV502" s="49" t="str">
        <f t="shared" si="343"/>
        <v>Prof. Dr. Eßlinger, Geschäftsführer and zur Hausen, Geschäftsführer</v>
      </c>
      <c r="AW502" s="60" t="str">
        <f t="shared" si="306"/>
        <v>DE_250362578_CPA_EN</v>
      </c>
      <c r="AX502" s="60" t="str">
        <f t="shared" si="307"/>
        <v>DE_250362578_DoT_EN</v>
      </c>
      <c r="AY502" s="60" t="str">
        <f t="shared" si="308"/>
        <v>DE_250362578_Dis_EN</v>
      </c>
      <c r="AZ502" s="50" t="str">
        <f t="shared" si="309"/>
        <v>DE_250362578_CPA_DE</v>
      </c>
      <c r="BA502" s="50" t="str">
        <f t="shared" si="310"/>
        <v>DE_250362578_DoT_DE</v>
      </c>
      <c r="BB502" s="50" t="str">
        <f t="shared" si="311"/>
        <v>DE_250362578_CPA_ES</v>
      </c>
      <c r="BC502" s="128" t="str">
        <f t="shared" si="312"/>
        <v>DE_250362578_DoT_ES</v>
      </c>
      <c r="BD502" s="65" t="str">
        <f t="shared" si="313"/>
        <v>Freiberger Brauhaus GmbH</v>
      </c>
      <c r="BE502" s="64" t="str">
        <f>VLOOKUP(C502,aux!$A$1:$B$260,2,FALSE)</f>
        <v>Germany</v>
      </c>
      <c r="BF502" s="46" t="str">
        <f>VLOOKUP(C502,aux!$A$1:$C$260,3,FALSE)</f>
        <v>Deutschland</v>
      </c>
      <c r="BG502" s="66" t="str">
        <f t="shared" si="314"/>
        <v>represented by  Prof. Dr. Eßlinger, Geschäftsführer and zur Hausen, Geschäftsführer</v>
      </c>
      <c r="BH502" s="66" t="str">
        <f t="shared" si="327"/>
        <v>representado por Prof. Dr. Eßlinger, Geschäftsführer and zur Hausen, Geschäftsführer</v>
      </c>
      <c r="BI502" s="119">
        <f t="shared" si="344"/>
        <v>2</v>
      </c>
      <c r="BJ502" s="119" t="str">
        <f t="shared" si="341"/>
        <v>and its</v>
      </c>
      <c r="BK502" s="119" t="str">
        <f t="shared" si="342"/>
        <v>and its</v>
      </c>
      <c r="BL502" s="66" t="str">
        <f t="shared" si="338"/>
        <v>und</v>
      </c>
      <c r="BM502" s="66" t="str">
        <f t="shared" si="339"/>
        <v>und</v>
      </c>
      <c r="BN502" s="66" t="str">
        <f t="shared" si="346"/>
        <v>y su</v>
      </c>
      <c r="BO502" s="66" t="str">
        <f t="shared" si="322"/>
        <v>y su</v>
      </c>
      <c r="BP502" s="216" t="str">
        <f>VLOOKUP(X502,aux!$G$1:$I$22,3,FALSE)</f>
        <v>cero coma siete dos</v>
      </c>
      <c r="BQ502" s="66" t="str">
        <f t="shared" si="328"/>
        <v>Por</v>
      </c>
      <c r="BR502" s="66" t="str">
        <f>VLOOKUP(C502,aux!$D$1:$E$307,2,FALSE)</f>
        <v>Alemania</v>
      </c>
      <c r="BS502" s="66" t="str">
        <f t="shared" si="329"/>
        <v>Cero</v>
      </c>
      <c r="BT502" s="66" t="str">
        <f t="shared" si="330"/>
        <v>Cero</v>
      </c>
      <c r="BU502" s="66" t="str">
        <f t="shared" si="331"/>
        <v>Cero</v>
      </c>
      <c r="BV502" s="315"/>
      <c r="BW502" s="61"/>
      <c r="BX502" s="315"/>
      <c r="BY502" s="148"/>
      <c r="BZ502" s="315"/>
      <c r="CA502" s="1112"/>
      <c r="CB502" s="805"/>
      <c r="CC502" s="623"/>
      <c r="CD502" s="434"/>
      <c r="CE502" s="805"/>
      <c r="CF502" s="434"/>
      <c r="CG502" s="805"/>
      <c r="CH502" s="497"/>
      <c r="CI502" s="155"/>
      <c r="CJ502" s="168"/>
      <c r="CK502" s="168"/>
      <c r="CL502" s="102" t="str">
        <f t="shared" si="315"/>
        <v>Freiberger Brauhaus GmbH_ DE_250362578_DOT_DE_2sig</v>
      </c>
      <c r="CM502" s="102" t="str">
        <f t="shared" si="316"/>
        <v>Freiberger Brauhaus GmbH_DE_250362578_CPA_DE_2sig</v>
      </c>
      <c r="CN502" s="102" t="str">
        <f t="shared" si="317"/>
        <v>Freiberger Brauhaus GmbH_ DE_250362578_DOT_DE_2sig_stamped</v>
      </c>
      <c r="CO502" s="102" t="str">
        <f t="shared" si="318"/>
        <v>Freiberger Brauhaus GmbH_DE_250362578_DOT_DE_o</v>
      </c>
      <c r="CP502" s="102" t="str">
        <f t="shared" si="319"/>
        <v>Freiberger Brauhaus GmbH_DE_250362578_DOT_DE_o_stamped</v>
      </c>
      <c r="CQ502" s="102" t="str">
        <f t="shared" si="320"/>
        <v>Freiberger Brauhaus GmbH_DE_250362578_powers</v>
      </c>
      <c r="CR502" s="168"/>
      <c r="CS502" s="168"/>
      <c r="CT502" s="253"/>
      <c r="CU502" s="251"/>
      <c r="CV502" s="254"/>
      <c r="CW502" s="168"/>
      <c r="CX502" s="252"/>
      <c r="CY502" s="251"/>
      <c r="CZ502" s="251"/>
      <c r="DA502" s="324"/>
      <c r="DB502" s="324"/>
      <c r="DC502" s="251"/>
      <c r="DD502" s="251"/>
      <c r="DE502" s="324"/>
      <c r="DF502" s="324"/>
      <c r="DG502" s="168"/>
      <c r="DH502" s="168"/>
      <c r="DI502" s="168"/>
      <c r="DJ502" s="324"/>
      <c r="DK502" s="324"/>
      <c r="DL502" s="168"/>
      <c r="DM502" s="324"/>
      <c r="DN502" s="251"/>
      <c r="DO502" s="324"/>
      <c r="DP502" s="338"/>
      <c r="DQ502" s="902"/>
      <c r="DR502" s="503"/>
      <c r="DS502" s="88"/>
      <c r="DT502" s="88"/>
      <c r="DU502" s="168"/>
      <c r="DV502" s="168"/>
      <c r="DW502" s="168"/>
      <c r="DX502" s="168"/>
      <c r="DY502" s="168"/>
      <c r="DZ502" s="168"/>
      <c r="EA502" s="359" t="str">
        <f t="shared" si="345"/>
        <v>458d</v>
      </c>
      <c r="EB502" s="359">
        <v>458</v>
      </c>
      <c r="EC502" s="88" t="s">
        <v>5509</v>
      </c>
      <c r="ED502" s="88"/>
      <c r="EE502" s="88"/>
      <c r="EF502" s="445"/>
      <c r="EG502" s="182"/>
      <c r="EH502" s="182"/>
      <c r="EI502" s="182"/>
      <c r="EJ502" s="182"/>
      <c r="EK502" s="182"/>
      <c r="EL502" s="182"/>
      <c r="EM502" s="203"/>
      <c r="EN502" s="182"/>
      <c r="EO502" s="182"/>
      <c r="EP502" s="796"/>
      <c r="EQ502" s="385" t="s">
        <v>6086</v>
      </c>
      <c r="ER502" s="385" t="s">
        <v>6137</v>
      </c>
      <c r="ES502" s="422"/>
      <c r="ET502" s="108"/>
      <c r="EU502" s="182" t="str">
        <f t="shared" si="321"/>
        <v>Freiberger Brauhaus GmbH, DE_250362578_sinv.pdf</v>
      </c>
    </row>
    <row r="503" spans="1:172" ht="65.25" thickTop="1" thickBot="1">
      <c r="A503" s="1004" t="s">
        <v>5614</v>
      </c>
      <c r="B503" s="415" t="s">
        <v>5615</v>
      </c>
      <c r="C503" s="646" t="s">
        <v>898</v>
      </c>
      <c r="D503" s="415" t="s">
        <v>5616</v>
      </c>
      <c r="E503" s="193" t="s">
        <v>5674</v>
      </c>
      <c r="F503" s="193" t="s">
        <v>913</v>
      </c>
      <c r="G503" s="182" t="s">
        <v>6072</v>
      </c>
      <c r="H503" s="193" t="s">
        <v>913</v>
      </c>
      <c r="I503" s="193" t="s">
        <v>5594</v>
      </c>
      <c r="J503" s="182"/>
      <c r="K503" s="182"/>
      <c r="L503" s="573" t="s">
        <v>6281</v>
      </c>
      <c r="M503" s="560" t="s">
        <v>6282</v>
      </c>
      <c r="N503" s="849"/>
      <c r="O503" s="182"/>
      <c r="P503" s="519">
        <v>860</v>
      </c>
      <c r="Q503" s="539">
        <v>1000</v>
      </c>
      <c r="R503" s="540">
        <v>10000</v>
      </c>
      <c r="S503" s="424"/>
      <c r="T503" s="168"/>
      <c r="U503" s="168"/>
      <c r="V503" s="338">
        <v>0</v>
      </c>
      <c r="W503" s="338">
        <v>0</v>
      </c>
      <c r="X503" s="919">
        <v>0.72</v>
      </c>
      <c r="Y503" s="338">
        <v>0</v>
      </c>
      <c r="Z503" s="168"/>
      <c r="AA503" s="168"/>
      <c r="AB503" s="530" t="s">
        <v>5676</v>
      </c>
      <c r="AC503" s="13" t="s">
        <v>898</v>
      </c>
      <c r="AD503" s="811" t="s">
        <v>5691</v>
      </c>
      <c r="AE503" s="723">
        <v>43138</v>
      </c>
      <c r="AF503" s="182" t="s">
        <v>5677</v>
      </c>
      <c r="AG503" s="419" t="s">
        <v>6135</v>
      </c>
      <c r="AH503" s="927" t="s">
        <v>896</v>
      </c>
      <c r="AI503" s="559" t="s">
        <v>5764</v>
      </c>
      <c r="AJ503" s="63" t="str">
        <f t="shared" si="326"/>
        <v>YES</v>
      </c>
      <c r="AK503" s="64" t="str">
        <f>VLOOKUP(X503,aux!$G$1:$I$22,2,FALSE)</f>
        <v>zero point seven two</v>
      </c>
      <c r="AL503" s="64" t="str">
        <f>VLOOKUP(X503,aux!$G$1:$J$22,4,FALSE)</f>
        <v>null komma sieben zwei</v>
      </c>
      <c r="AM503" s="214">
        <f t="shared" si="304"/>
        <v>72</v>
      </c>
      <c r="AN503" s="214" t="str">
        <f>IF(INT(AM503)=AM503,EnglishNumber(AM503), _xlfn.CONCAT(EnglishNumber(INT(AM503)), " point ", EnglishNumber(ROUND(INT((AM503 - INT(AM503)) * 10),  0)), " ", EnglishNumber(ROUND((AM503 - INT(AM503))*100 - (INT((AM503-INT(AM503))*10)*10), 0))))</f>
        <v>seventy-two</v>
      </c>
      <c r="AO503" s="214" t="str">
        <f>IF(INT(AM503)=AM503,FctZahl_In_Worten(AM503), _xlfn.CONCAT(FctZahl_In_Worten(INT(AM503)), " komma ", FctZahl_In_Worten(ROUND(INT((AM503 - INT(AM503)) * 10),  0)), " ", FctZahl_In_Worten(ROUND((AM503 - INT(AM503))*100 - (INT((AM503-INT(AM503))*10)*10), 0))))</f>
        <v>zweiundsiebzig</v>
      </c>
      <c r="AP503" s="64" t="str">
        <f>EnglishNumber(Q503)</f>
        <v>one thousand</v>
      </c>
      <c r="AQ503" s="64" t="str">
        <f>FctZahl_In_Worten(Q503)</f>
        <v>eintausend</v>
      </c>
      <c r="AR503" s="64" t="str">
        <f>FctZahl_In_Worten(R503)</f>
        <v>zehntausend</v>
      </c>
      <c r="AS503" s="64" t="str">
        <f>EnglishNumber(V503)</f>
        <v>zero</v>
      </c>
      <c r="AT503" s="64" t="str">
        <f>EnglishNumber(W503)</f>
        <v>zero</v>
      </c>
      <c r="AU503" s="64" t="str">
        <f t="shared" si="340"/>
        <v>For</v>
      </c>
      <c r="AV503" s="49" t="e">
        <f>IF(AH503="DNI","",IF((COUNTA(#REF!,E503))=1,CONCATENATE(#REF!,", ",F503),IF(COUNTA(#REF!,E503)=2,CONCATENATE(#REF!,", ",F503," and ",E503,", ",H503),"Error, there is a problem with representatives or their titles")))</f>
        <v>#REF!</v>
      </c>
      <c r="AW503" s="60" t="str">
        <f t="shared" si="306"/>
        <v>DE_307983591_CPA_EN</v>
      </c>
      <c r="AX503" s="60" t="str">
        <f t="shared" si="307"/>
        <v>DE_307983591_DoT_EN</v>
      </c>
      <c r="AY503" s="60" t="str">
        <f t="shared" si="308"/>
        <v>DE_307983591_Dis_EN</v>
      </c>
      <c r="AZ503" s="50" t="str">
        <f t="shared" si="309"/>
        <v>DE_307983591_CPA_DE</v>
      </c>
      <c r="BA503" s="50" t="str">
        <f t="shared" si="310"/>
        <v>DE_307983591_DoT_DE</v>
      </c>
      <c r="BB503" s="50" t="str">
        <f t="shared" si="311"/>
        <v>DE_307983591_CPA_ES</v>
      </c>
      <c r="BC503" s="128" t="str">
        <f t="shared" si="312"/>
        <v>DE_307983591_DoT_ES</v>
      </c>
      <c r="BD503" s="65" t="str">
        <f t="shared" si="313"/>
        <v xml:space="preserve">Getränke Essmann KG </v>
      </c>
      <c r="BE503" s="64" t="str">
        <f>VLOOKUP(C503,aux!$A$1:$B$260,2,FALSE)</f>
        <v>Germany</v>
      </c>
      <c r="BF503" s="46" t="str">
        <f>VLOOKUP(C503,aux!$A$1:$C$260,3,FALSE)</f>
        <v>Deutschland</v>
      </c>
      <c r="BG503" s="66" t="e">
        <f t="shared" si="314"/>
        <v>#REF!</v>
      </c>
      <c r="BH503" s="66" t="e">
        <f t="shared" si="327"/>
        <v>#REF!</v>
      </c>
      <c r="BI503" s="119">
        <f>COUNTA(F503,E503)</f>
        <v>2</v>
      </c>
      <c r="BJ503" s="119" t="str">
        <f t="shared" si="341"/>
        <v>and its</v>
      </c>
      <c r="BK503" s="119" t="str">
        <f t="shared" si="342"/>
        <v>and its</v>
      </c>
      <c r="BL503" s="66" t="str">
        <f t="shared" si="338"/>
        <v>und</v>
      </c>
      <c r="BM503" s="66" t="str">
        <f t="shared" si="339"/>
        <v>und</v>
      </c>
      <c r="BN503" s="66" t="str">
        <f t="shared" si="346"/>
        <v>y su</v>
      </c>
      <c r="BO503" s="66" t="str">
        <f t="shared" si="322"/>
        <v>y su</v>
      </c>
      <c r="BP503" s="216" t="str">
        <f>VLOOKUP(X503,aux!$G$1:$I$22,3,FALSE)</f>
        <v>cero coma siete dos</v>
      </c>
      <c r="BQ503" s="66" t="str">
        <f t="shared" si="328"/>
        <v>Por</v>
      </c>
      <c r="BR503" s="66" t="str">
        <f>VLOOKUP(C503,aux!$D$1:$E$307,2,FALSE)</f>
        <v>Alemania</v>
      </c>
      <c r="BS503" s="66" t="str">
        <f t="shared" si="329"/>
        <v>Un Mil</v>
      </c>
      <c r="BT503" s="66" t="str">
        <f t="shared" si="330"/>
        <v>Cero</v>
      </c>
      <c r="BU503" s="66" t="str">
        <f t="shared" si="331"/>
        <v>Cero</v>
      </c>
      <c r="BV503" s="137"/>
      <c r="BW503" s="51"/>
      <c r="BX503" s="315">
        <v>43091</v>
      </c>
      <c r="BY503" s="148">
        <v>1633025097</v>
      </c>
      <c r="BZ503" s="315"/>
      <c r="CA503" s="1112"/>
      <c r="CB503" s="805">
        <v>43091</v>
      </c>
      <c r="CC503" s="623">
        <v>43097</v>
      </c>
      <c r="CD503" s="806"/>
      <c r="CE503" s="805">
        <v>43097</v>
      </c>
      <c r="CF503" s="806"/>
      <c r="CG503" s="805">
        <v>43110</v>
      </c>
      <c r="CH503" s="497"/>
      <c r="CI503" s="155"/>
      <c r="CJ503" s="168"/>
      <c r="CK503" s="168"/>
      <c r="CL503" s="102" t="str">
        <f t="shared" si="315"/>
        <v>Getränke Essmann KG _ DE_307983591_DOT_DE_2sig</v>
      </c>
      <c r="CM503" s="102" t="str">
        <f t="shared" si="316"/>
        <v>Getränke Essmann KG _DE_307983591_CPA_DE_2sig</v>
      </c>
      <c r="CN503" s="102" t="str">
        <f t="shared" si="317"/>
        <v>Getränke Essmann KG _ DE_307983591_DOT_DE_2sig_stamped</v>
      </c>
      <c r="CO503" s="102" t="str">
        <f t="shared" si="318"/>
        <v>Getränke Essmann KG _DE_307983591_DOT_DE_o</v>
      </c>
      <c r="CP503" s="102" t="str">
        <f t="shared" si="319"/>
        <v>Getränke Essmann KG _DE_307983591_DOT_DE_o_stamped</v>
      </c>
      <c r="CQ503" s="102" t="str">
        <f t="shared" si="320"/>
        <v>Getränke Essmann KG_DE_307983591_powers</v>
      </c>
      <c r="CR503" s="168"/>
      <c r="CS503" s="168"/>
      <c r="CT503" s="253"/>
      <c r="CU503" s="251"/>
      <c r="CV503" s="254"/>
      <c r="CW503" s="168"/>
      <c r="CX503" s="252"/>
      <c r="CY503" s="251"/>
      <c r="CZ503" s="251"/>
      <c r="DA503" s="324"/>
      <c r="DB503" s="324"/>
      <c r="DC503" s="251"/>
      <c r="DD503" s="251"/>
      <c r="DE503" s="324"/>
      <c r="DF503" s="324"/>
      <c r="DG503" s="168"/>
      <c r="DH503" s="168"/>
      <c r="DI503" s="168"/>
      <c r="DJ503" s="324"/>
      <c r="DK503" s="324"/>
      <c r="DL503" s="168"/>
      <c r="DM503" s="324"/>
      <c r="DN503" s="251"/>
      <c r="DO503" s="324"/>
      <c r="DP503" s="338"/>
      <c r="DQ503" s="902"/>
      <c r="DR503" s="503"/>
      <c r="DS503" s="88"/>
      <c r="DT503" s="88"/>
      <c r="DU503" s="168"/>
      <c r="DV503" s="168"/>
      <c r="DW503" s="168"/>
      <c r="DX503" s="168" t="s">
        <v>6136</v>
      </c>
      <c r="DY503" s="228" t="s">
        <v>913</v>
      </c>
      <c r="DZ503" s="228"/>
      <c r="EA503" s="359" t="str">
        <f t="shared" si="345"/>
        <v>458</v>
      </c>
      <c r="EB503" s="359">
        <v>458</v>
      </c>
      <c r="EC503" s="88"/>
      <c r="ED503" s="88"/>
      <c r="EE503" s="88"/>
      <c r="EF503" s="445"/>
      <c r="EG503" s="182"/>
      <c r="EH503" s="182"/>
      <c r="EI503" s="182"/>
      <c r="EJ503" s="182"/>
      <c r="EK503" s="182"/>
      <c r="EL503" s="182"/>
      <c r="EM503" s="203"/>
      <c r="EN503" s="182"/>
      <c r="EO503" s="182"/>
      <c r="EP503" s="796"/>
      <c r="EQ503" s="422" t="s">
        <v>1364</v>
      </c>
      <c r="ER503" s="422" t="s">
        <v>6113</v>
      </c>
      <c r="ES503" s="422"/>
      <c r="ET503" s="108"/>
      <c r="EU503" s="182" t="str">
        <f t="shared" si="321"/>
        <v>Getränke Essmann KG, DE_307983591_sinv.pdf</v>
      </c>
    </row>
    <row r="504" spans="1:172" ht="78" thickTop="1" thickBot="1">
      <c r="A504" s="1134" t="s">
        <v>5618</v>
      </c>
      <c r="B504" s="1141" t="s">
        <v>5619</v>
      </c>
      <c r="C504" s="1147" t="s">
        <v>898</v>
      </c>
      <c r="D504" s="1141" t="s">
        <v>5620</v>
      </c>
      <c r="E504" s="1155" t="s">
        <v>5621</v>
      </c>
      <c r="F504" s="1159" t="s">
        <v>899</v>
      </c>
      <c r="G504" s="1159" t="s">
        <v>5593</v>
      </c>
      <c r="H504" s="1159" t="s">
        <v>913</v>
      </c>
      <c r="I504" s="1159" t="s">
        <v>5594</v>
      </c>
      <c r="J504" s="182"/>
      <c r="K504" s="182"/>
      <c r="L504" s="596"/>
      <c r="N504" s="849"/>
      <c r="O504" s="182"/>
      <c r="P504" s="519">
        <v>0</v>
      </c>
      <c r="Q504" s="539">
        <v>0</v>
      </c>
      <c r="R504" s="540">
        <v>0</v>
      </c>
      <c r="S504" s="424" t="s">
        <v>5615</v>
      </c>
      <c r="T504" s="168"/>
      <c r="U504" s="168"/>
      <c r="V504" s="338">
        <v>0</v>
      </c>
      <c r="W504" s="338">
        <v>0</v>
      </c>
      <c r="X504" s="919">
        <v>0.72</v>
      </c>
      <c r="Y504" s="338">
        <v>0</v>
      </c>
      <c r="Z504" s="168"/>
      <c r="AA504" s="168"/>
      <c r="AB504" s="188" t="s">
        <v>5513</v>
      </c>
      <c r="AC504" s="13" t="s">
        <v>898</v>
      </c>
      <c r="AD504" s="811" t="s">
        <v>5691</v>
      </c>
      <c r="AE504" s="723">
        <v>43138</v>
      </c>
      <c r="AF504" s="454" t="s">
        <v>7467</v>
      </c>
      <c r="AG504" s="419"/>
      <c r="AH504" s="927" t="s">
        <v>896</v>
      </c>
      <c r="AI504" s="559">
        <v>0</v>
      </c>
      <c r="AJ504" s="63" t="str">
        <f t="shared" si="326"/>
        <v>NO</v>
      </c>
      <c r="AK504" s="64" t="str">
        <f>VLOOKUP(X504,aux!$G$1:$I$22,2,FALSE)</f>
        <v>zero point seven two</v>
      </c>
      <c r="AL504" s="64" t="str">
        <f>VLOOKUP(X504,aux!$G$1:$J$22,4,FALSE)</f>
        <v>null komma sieben zwei</v>
      </c>
      <c r="AM504" s="214">
        <f t="shared" si="304"/>
        <v>72</v>
      </c>
      <c r="AN504" s="214" t="str">
        <f>IF(INT(AM504)=AM504,EnglishNumber(AM504), _xlfn.CONCAT(EnglishNumber(INT(AM504)), " point ", EnglishNumber(ROUND(INT((AM504 - INT(AM504)) * 10),  0)), " ", EnglishNumber(ROUND((AM504 - INT(AM504))*100 - (INT((AM504-INT(AM504))*10)*10), 0))))</f>
        <v>seventy-two</v>
      </c>
      <c r="AO504" s="214" t="str">
        <f>IF(INT(AM504)=AM504,FctZahl_In_Worten(AM504), _xlfn.CONCAT(FctZahl_In_Worten(INT(AM504)), " komma ", FctZahl_In_Worten(ROUND(INT((AM504 - INT(AM504)) * 10),  0)), " ", FctZahl_In_Worten(ROUND((AM504 - INT(AM504))*100 - (INT((AM504-INT(AM504))*10)*10), 0))))</f>
        <v>zweiundsiebzig</v>
      </c>
      <c r="AP504" s="64" t="str">
        <f>EnglishNumber(Q504)</f>
        <v>zero</v>
      </c>
      <c r="AQ504" s="64" t="str">
        <f>FctZahl_In_Worten(Q504)</f>
        <v>null</v>
      </c>
      <c r="AR504" s="64" t="str">
        <f>FctZahl_In_Worten(R504)</f>
        <v>null</v>
      </c>
      <c r="AS504" s="64" t="str">
        <f>EnglishNumber(V504)</f>
        <v>zero</v>
      </c>
      <c r="AT504" s="64" t="str">
        <f>EnglishNumber(W504)</f>
        <v>zero</v>
      </c>
      <c r="AU504" s="64" t="str">
        <f t="shared" si="340"/>
        <v>For</v>
      </c>
      <c r="AV504" s="49" t="str">
        <f t="shared" ref="AV504:AV526" si="347">IF(AH504="DNI","",IF((COUNTA(E504,G504))=1,CONCATENATE(E504,", ",F504),IF(COUNTA(E504,G504)=2,CONCATENATE(E504,", ",F504," and ",G504,", ",H504),"Error, there is a problem with representatives or their titles")))</f>
        <v>Benedikt, Geschäftsführer and Kampruwen, Prokurist</v>
      </c>
      <c r="AW504" s="60" t="str">
        <f t="shared" si="306"/>
        <v>DE_136703084_CPA_EN</v>
      </c>
      <c r="AX504" s="60" t="str">
        <f t="shared" si="307"/>
        <v>DE_136703084_DoT_EN</v>
      </c>
      <c r="AY504" s="60" t="str">
        <f t="shared" si="308"/>
        <v>DE_136703084_Dis_EN</v>
      </c>
      <c r="AZ504" s="50" t="str">
        <f t="shared" si="309"/>
        <v>DE_136703084_CPA_DE</v>
      </c>
      <c r="BA504" s="50" t="str">
        <f t="shared" si="310"/>
        <v>DE_136703084_DoT_DE</v>
      </c>
      <c r="BB504" s="50" t="str">
        <f t="shared" si="311"/>
        <v>DE_136703084_CPA_ES</v>
      </c>
      <c r="BC504" s="128" t="str">
        <f t="shared" si="312"/>
        <v>DE_136703084_DoT_ES</v>
      </c>
      <c r="BD504" s="65" t="str">
        <f t="shared" si="313"/>
        <v>Getränke Hoffmann GmbH</v>
      </c>
      <c r="BE504" s="64" t="str">
        <f>VLOOKUP(C504,aux!$A$1:$B$260,2,FALSE)</f>
        <v>Germany</v>
      </c>
      <c r="BF504" s="46" t="str">
        <f>VLOOKUP(C504,aux!$A$1:$C$260,3,FALSE)</f>
        <v>Deutschland</v>
      </c>
      <c r="BG504" s="66" t="str">
        <f t="shared" si="314"/>
        <v>represented by  Benedikt, Geschäftsführer and Kampruwen, Prokurist</v>
      </c>
      <c r="BH504" s="66" t="str">
        <f t="shared" si="327"/>
        <v>representado por Benedikt, Geschäftsführer and Kampruwen, Prokurist</v>
      </c>
      <c r="BI504" s="119">
        <f t="shared" ref="BI504:BI526" si="348">COUNTA(F504,G504)</f>
        <v>2</v>
      </c>
      <c r="BJ504" s="119" t="str">
        <f t="shared" si="341"/>
        <v>and its</v>
      </c>
      <c r="BK504" s="119" t="str">
        <f t="shared" si="342"/>
        <v>and its</v>
      </c>
      <c r="BL504" s="66" t="str">
        <f t="shared" si="338"/>
        <v>und</v>
      </c>
      <c r="BM504" s="66" t="str">
        <f t="shared" si="339"/>
        <v>und</v>
      </c>
      <c r="BN504" s="66" t="str">
        <f t="shared" si="346"/>
        <v>y su</v>
      </c>
      <c r="BO504" s="66" t="str">
        <f t="shared" si="322"/>
        <v>y su</v>
      </c>
      <c r="BP504" s="216" t="str">
        <f>VLOOKUP(X504,aux!$G$1:$I$22,3,FALSE)</f>
        <v>cero coma siete dos</v>
      </c>
      <c r="BQ504" s="66" t="str">
        <f t="shared" si="328"/>
        <v>Por</v>
      </c>
      <c r="BR504" s="66" t="str">
        <f>VLOOKUP(C504,aux!$D$1:$E$307,2,FALSE)</f>
        <v>Alemania</v>
      </c>
      <c r="BS504" s="66" t="str">
        <f t="shared" si="329"/>
        <v>Cero</v>
      </c>
      <c r="BT504" s="66" t="str">
        <f t="shared" si="330"/>
        <v>Cero</v>
      </c>
      <c r="BU504" s="66" t="str">
        <f t="shared" si="331"/>
        <v>Cero</v>
      </c>
      <c r="BV504" s="315"/>
      <c r="BW504" s="61"/>
      <c r="BX504" s="315"/>
      <c r="BY504" s="148"/>
      <c r="BZ504" s="315"/>
      <c r="CA504" s="1112"/>
      <c r="CB504" s="805"/>
      <c r="CC504" s="623"/>
      <c r="CD504" s="806"/>
      <c r="CE504" s="805"/>
      <c r="CF504" s="806"/>
      <c r="CG504" s="805"/>
      <c r="CH504" s="497"/>
      <c r="CI504" s="155"/>
      <c r="CJ504" s="168"/>
      <c r="CK504" s="168"/>
      <c r="CL504" s="102" t="str">
        <f t="shared" si="315"/>
        <v>Getränke Hoffmann GmbH_ DE_136703084_DOT_DE_2sig</v>
      </c>
      <c r="CM504" s="102" t="str">
        <f t="shared" si="316"/>
        <v>Getränke Hoffmann GmbH_DE_136703084_CPA_DE_2sig</v>
      </c>
      <c r="CN504" s="102" t="str">
        <f t="shared" si="317"/>
        <v>Getränke Hoffmann GmbH_ DE_136703084_DOT_DE_2sig_stamped</v>
      </c>
      <c r="CO504" s="102" t="str">
        <f t="shared" si="318"/>
        <v>Getränke Hoffmann GmbH_DE_136703084_DOT_DE_o</v>
      </c>
      <c r="CP504" s="102" t="str">
        <f t="shared" si="319"/>
        <v>Getränke Hoffmann GmbH_DE_136703084_DOT_DE_o_stamped</v>
      </c>
      <c r="CQ504" s="102" t="str">
        <f t="shared" si="320"/>
        <v>Getränke Hoffmann GmbH_DE_136703084_powers</v>
      </c>
      <c r="CR504" s="168"/>
      <c r="CS504" s="168"/>
      <c r="CT504" s="253"/>
      <c r="CU504" s="251"/>
      <c r="CV504" s="254"/>
      <c r="CW504" s="168"/>
      <c r="CX504" s="252"/>
      <c r="CY504" s="251"/>
      <c r="CZ504" s="251"/>
      <c r="DA504" s="324"/>
      <c r="DB504" s="324"/>
      <c r="DC504" s="251"/>
      <c r="DD504" s="251"/>
      <c r="DE504" s="324"/>
      <c r="DF504" s="324"/>
      <c r="DG504" s="168"/>
      <c r="DH504" s="168"/>
      <c r="DI504" s="168"/>
      <c r="DJ504" s="324"/>
      <c r="DK504" s="324"/>
      <c r="DL504" s="168"/>
      <c r="DM504" s="324"/>
      <c r="DN504" s="251"/>
      <c r="DO504" s="324"/>
      <c r="DP504" s="338"/>
      <c r="DQ504" s="902"/>
      <c r="DR504" s="503"/>
      <c r="DS504" s="88"/>
      <c r="DT504" s="88"/>
      <c r="DU504" s="168"/>
      <c r="DV504" s="168"/>
      <c r="DW504" s="168"/>
      <c r="DX504" s="168"/>
      <c r="DY504" s="168"/>
      <c r="DZ504" s="168"/>
      <c r="EA504" s="359" t="str">
        <f t="shared" si="345"/>
        <v>458f</v>
      </c>
      <c r="EB504" s="359">
        <v>458</v>
      </c>
      <c r="EC504" s="88" t="s">
        <v>5510</v>
      </c>
      <c r="ED504" s="88"/>
      <c r="EE504" s="88"/>
      <c r="EF504" s="445"/>
      <c r="EG504" s="182"/>
      <c r="EH504" s="182"/>
      <c r="EI504" s="182"/>
      <c r="EJ504" s="182"/>
      <c r="EK504" s="182"/>
      <c r="EL504" s="182"/>
      <c r="EM504" s="203"/>
      <c r="EN504" s="182"/>
      <c r="EO504" s="182"/>
      <c r="EP504" s="796"/>
      <c r="EQ504" s="385" t="s">
        <v>6086</v>
      </c>
      <c r="ER504" s="385" t="s">
        <v>6137</v>
      </c>
      <c r="ES504" s="422"/>
      <c r="ET504" s="108"/>
      <c r="EU504" s="182" t="str">
        <f t="shared" si="321"/>
        <v>Getränke Hoffmann GmbH, DE_136703084_sinv.pdf</v>
      </c>
    </row>
    <row r="505" spans="1:172" ht="90.75" thickTop="1" thickBot="1">
      <c r="A505" s="1004" t="s">
        <v>5622</v>
      </c>
      <c r="B505" s="415" t="s">
        <v>5623</v>
      </c>
      <c r="C505" s="646" t="s">
        <v>898</v>
      </c>
      <c r="D505" s="415" t="s">
        <v>5624</v>
      </c>
      <c r="E505" s="172" t="s">
        <v>5593</v>
      </c>
      <c r="F505" s="193" t="s">
        <v>913</v>
      </c>
      <c r="G505" s="193" t="s">
        <v>5625</v>
      </c>
      <c r="H505" s="193" t="s">
        <v>913</v>
      </c>
      <c r="I505" s="193" t="s">
        <v>5594</v>
      </c>
      <c r="J505" s="591"/>
      <c r="K505" s="182"/>
      <c r="L505" s="596"/>
      <c r="N505" s="849"/>
      <c r="O505" s="182"/>
      <c r="P505" s="519">
        <v>0</v>
      </c>
      <c r="Q505" s="539">
        <v>0</v>
      </c>
      <c r="R505" s="540">
        <v>0</v>
      </c>
      <c r="S505" s="424" t="s">
        <v>5615</v>
      </c>
      <c r="T505" s="168"/>
      <c r="U505" s="168"/>
      <c r="V505" s="338">
        <v>0</v>
      </c>
      <c r="W505" s="338">
        <v>0</v>
      </c>
      <c r="X505" s="919">
        <v>0.72</v>
      </c>
      <c r="Y505" s="338">
        <v>0</v>
      </c>
      <c r="Z505" s="168"/>
      <c r="AA505" s="168"/>
      <c r="AB505" s="188" t="s">
        <v>5513</v>
      </c>
      <c r="AC505" s="13" t="s">
        <v>898</v>
      </c>
      <c r="AD505" s="811" t="s">
        <v>5691</v>
      </c>
      <c r="AE505" s="723">
        <v>43138</v>
      </c>
      <c r="AF505" s="454" t="s">
        <v>7467</v>
      </c>
      <c r="AG505" s="419"/>
      <c r="AH505" s="927" t="s">
        <v>896</v>
      </c>
      <c r="AI505" s="559">
        <v>0</v>
      </c>
      <c r="AJ505" s="63" t="str">
        <f t="shared" si="326"/>
        <v>NO</v>
      </c>
      <c r="AK505" s="64" t="str">
        <f>VLOOKUP(X505,aux!$G$1:$I$22,2,FALSE)</f>
        <v>zero point seven two</v>
      </c>
      <c r="AL505" s="64" t="str">
        <f>VLOOKUP(X505,aux!$G$1:$J$22,4,FALSE)</f>
        <v>null komma sieben zwei</v>
      </c>
      <c r="AM505" s="214">
        <f t="shared" si="304"/>
        <v>72</v>
      </c>
      <c r="AN505" s="214" t="str">
        <f>IF(INT(AM505)=AM505,EnglishNumber(AM505), _xlfn.CONCAT(EnglishNumber(INT(AM505)), " point ", EnglishNumber(ROUND(INT((AM505 - INT(AM505)) * 10),  0)), " ", EnglishNumber(ROUND((AM505 - INT(AM505))*100 - (INT((AM505-INT(AM505))*10)*10), 0))))</f>
        <v>seventy-two</v>
      </c>
      <c r="AO505" s="214" t="str">
        <f>IF(INT(AM505)=AM505,FctZahl_In_Worten(AM505), _xlfn.CONCAT(FctZahl_In_Worten(INT(AM505)), " komma ", FctZahl_In_Worten(ROUND(INT((AM505 - INT(AM505)) * 10),  0)), " ", FctZahl_In_Worten(ROUND((AM505 - INT(AM505))*100 - (INT((AM505-INT(AM505))*10)*10), 0))))</f>
        <v>zweiundsiebzig</v>
      </c>
      <c r="AP505" s="64" t="str">
        <f>EnglishNumber(Q505)</f>
        <v>zero</v>
      </c>
      <c r="AQ505" s="64" t="str">
        <f>FctZahl_In_Worten(Q505)</f>
        <v>null</v>
      </c>
      <c r="AR505" s="64" t="str">
        <f>FctZahl_In_Worten(R505)</f>
        <v>null</v>
      </c>
      <c r="AS505" s="64" t="str">
        <f>EnglishNumber(V505)</f>
        <v>zero</v>
      </c>
      <c r="AT505" s="64" t="str">
        <f>EnglishNumber(W505)</f>
        <v>zero</v>
      </c>
      <c r="AU505" s="64" t="str">
        <f t="shared" si="340"/>
        <v>For</v>
      </c>
      <c r="AV505" s="49" t="str">
        <f t="shared" si="347"/>
        <v>Kampruwen, Prokurist and Langer, Prokurist</v>
      </c>
      <c r="AW505" s="60" t="str">
        <f t="shared" si="306"/>
        <v>DE_811177231_CPA_EN</v>
      </c>
      <c r="AX505" s="60" t="str">
        <f t="shared" si="307"/>
        <v>DE_811177231_DoT_EN</v>
      </c>
      <c r="AY505" s="60" t="str">
        <f t="shared" si="308"/>
        <v>DE_811177231_Dis_EN</v>
      </c>
      <c r="AZ505" s="50" t="str">
        <f t="shared" si="309"/>
        <v>DE_811177231_CPA_DE</v>
      </c>
      <c r="BA505" s="50" t="str">
        <f t="shared" si="310"/>
        <v>DE_811177231_DoT_DE</v>
      </c>
      <c r="BB505" s="50" t="str">
        <f t="shared" si="311"/>
        <v>DE_811177231_CPA_ES</v>
      </c>
      <c r="BC505" s="128" t="str">
        <f t="shared" si="312"/>
        <v>DE_811177231_DoT_ES</v>
      </c>
      <c r="BD505" s="65" t="str">
        <f t="shared" si="313"/>
        <v>Getränke Preuss Münchhagen GmbH</v>
      </c>
      <c r="BE505" s="64" t="str">
        <f>VLOOKUP(C505,aux!$A$1:$B$260,2,FALSE)</f>
        <v>Germany</v>
      </c>
      <c r="BF505" s="46" t="str">
        <f>VLOOKUP(C505,aux!$A$1:$C$260,3,FALSE)</f>
        <v>Deutschland</v>
      </c>
      <c r="BG505" s="66" t="str">
        <f t="shared" si="314"/>
        <v>represented by  Kampruwen, Prokurist and Langer, Prokurist</v>
      </c>
      <c r="BH505" s="66" t="str">
        <f t="shared" si="327"/>
        <v>representado por Kampruwen, Prokurist and Langer, Prokurist</v>
      </c>
      <c r="BI505" s="119">
        <f t="shared" si="348"/>
        <v>2</v>
      </c>
      <c r="BJ505" s="119" t="str">
        <f t="shared" si="341"/>
        <v>and its</v>
      </c>
      <c r="BK505" s="119" t="str">
        <f t="shared" si="342"/>
        <v>and its</v>
      </c>
      <c r="BL505" s="66" t="str">
        <f t="shared" si="338"/>
        <v>und</v>
      </c>
      <c r="BM505" s="66" t="str">
        <f t="shared" si="339"/>
        <v>und</v>
      </c>
      <c r="BN505" s="66" t="str">
        <f t="shared" si="346"/>
        <v>y su</v>
      </c>
      <c r="BO505" s="66" t="str">
        <f t="shared" si="322"/>
        <v>y su</v>
      </c>
      <c r="BP505" s="216" t="str">
        <f>VLOOKUP(X505,aux!$G$1:$I$22,3,FALSE)</f>
        <v>cero coma siete dos</v>
      </c>
      <c r="BQ505" s="66" t="str">
        <f t="shared" si="328"/>
        <v>Por</v>
      </c>
      <c r="BR505" s="66" t="str">
        <f>VLOOKUP(C505,aux!$D$1:$E$307,2,FALSE)</f>
        <v>Alemania</v>
      </c>
      <c r="BS505" s="66" t="str">
        <f t="shared" si="329"/>
        <v>Cero</v>
      </c>
      <c r="BT505" s="66" t="str">
        <f t="shared" si="330"/>
        <v>Cero</v>
      </c>
      <c r="BU505" s="66" t="str">
        <f t="shared" si="331"/>
        <v>Cero</v>
      </c>
      <c r="BV505" s="315"/>
      <c r="BW505" s="61"/>
      <c r="BX505" s="315"/>
      <c r="BY505" s="148"/>
      <c r="BZ505" s="315"/>
      <c r="CA505" s="1112"/>
      <c r="CB505" s="805"/>
      <c r="CC505" s="623"/>
      <c r="CD505" s="806"/>
      <c r="CE505" s="805"/>
      <c r="CF505" s="806"/>
      <c r="CG505" s="805"/>
      <c r="CH505" s="497"/>
      <c r="CI505" s="155"/>
      <c r="CJ505" s="168"/>
      <c r="CK505" s="168"/>
      <c r="CL505" s="102" t="str">
        <f t="shared" si="315"/>
        <v>Getränke Preuss Münchhagen GmbH_ DE_811177231_DOT_DE_2sig</v>
      </c>
      <c r="CM505" s="102" t="str">
        <f t="shared" si="316"/>
        <v>Getränke Preuss Münchhagen GmbH_DE_811177231_CPA_DE_2sig</v>
      </c>
      <c r="CN505" s="102" t="str">
        <f t="shared" si="317"/>
        <v>Getränke Preuss Münchhagen GmbH_ DE_811177231_DOT_DE_2sig_stamped</v>
      </c>
      <c r="CO505" s="102" t="str">
        <f t="shared" si="318"/>
        <v>Getränke Preuss Münchhagen GmbH_DE_811177231_DOT_DE_o</v>
      </c>
      <c r="CP505" s="102" t="str">
        <f t="shared" si="319"/>
        <v>Getränke Preuss Münchhagen GmbH_DE_811177231_DOT_DE_o_stamped</v>
      </c>
      <c r="CQ505" s="102" t="str">
        <f t="shared" si="320"/>
        <v>Getränke Preuss Münchhagen GmbH_DE_811177231_powers</v>
      </c>
      <c r="CR505" s="168"/>
      <c r="CS505" s="168"/>
      <c r="CT505" s="253"/>
      <c r="CU505" s="251"/>
      <c r="CV505" s="254"/>
      <c r="CW505" s="168"/>
      <c r="CX505" s="252"/>
      <c r="CY505" s="251"/>
      <c r="CZ505" s="251"/>
      <c r="DA505" s="324"/>
      <c r="DB505" s="324"/>
      <c r="DC505" s="251"/>
      <c r="DD505" s="251"/>
      <c r="DE505" s="324"/>
      <c r="DF505" s="324"/>
      <c r="DG505" s="168"/>
      <c r="DH505" s="168"/>
      <c r="DI505" s="168"/>
      <c r="DJ505" s="324"/>
      <c r="DK505" s="324"/>
      <c r="DL505" s="168"/>
      <c r="DM505" s="324"/>
      <c r="DN505" s="251"/>
      <c r="DO505" s="324"/>
      <c r="DP505" s="338"/>
      <c r="DQ505" s="902"/>
      <c r="DR505" s="503"/>
      <c r="DS505" s="88"/>
      <c r="DT505" s="88"/>
      <c r="DU505" s="168"/>
      <c r="DV505" s="168"/>
      <c r="DW505" s="168"/>
      <c r="DX505" s="168"/>
      <c r="DY505" s="168"/>
      <c r="DZ505" s="168"/>
      <c r="EA505" s="359" t="str">
        <f t="shared" si="345"/>
        <v>458g</v>
      </c>
      <c r="EB505" s="359">
        <v>458</v>
      </c>
      <c r="EC505" s="88" t="s">
        <v>5511</v>
      </c>
      <c r="ED505" s="88"/>
      <c r="EE505" s="88"/>
      <c r="EF505" s="445"/>
      <c r="EG505" s="247"/>
      <c r="EH505" s="247"/>
      <c r="EI505" s="247"/>
      <c r="EJ505" s="247"/>
      <c r="EK505" s="247"/>
      <c r="EL505" s="247"/>
      <c r="EM505" s="946"/>
      <c r="EN505" s="247"/>
      <c r="EO505" s="247"/>
      <c r="EP505" s="247"/>
      <c r="EQ505" s="385" t="s">
        <v>6086</v>
      </c>
      <c r="ER505" s="385" t="s">
        <v>6137</v>
      </c>
      <c r="ES505" s="422"/>
      <c r="ET505" s="108"/>
      <c r="EU505" s="182" t="str">
        <f t="shared" si="321"/>
        <v>Getränke Preuss Münchhagen GmbH, DE_811177231_sinv.pdf</v>
      </c>
      <c r="EV505" s="169"/>
      <c r="EW505" s="169"/>
      <c r="EX505" s="169"/>
      <c r="EY505" s="169"/>
      <c r="EZ505" s="169"/>
      <c r="FA505" s="169"/>
      <c r="FB505" s="169"/>
      <c r="FC505" s="169"/>
      <c r="FD505" s="169"/>
      <c r="FE505" s="169"/>
      <c r="FF505" s="169"/>
      <c r="FG505" s="169"/>
      <c r="FH505" s="169"/>
      <c r="FI505" s="169"/>
      <c r="FJ505" s="169"/>
      <c r="FK505" s="169"/>
      <c r="FL505" s="169"/>
      <c r="FM505" s="169"/>
      <c r="FN505" s="169"/>
      <c r="FO505" s="169"/>
      <c r="FP505" s="169"/>
    </row>
    <row r="506" spans="1:172" ht="65.25" thickTop="1" thickBot="1">
      <c r="A506" s="1004" t="s">
        <v>5626</v>
      </c>
      <c r="B506" s="415" t="s">
        <v>5627</v>
      </c>
      <c r="C506" s="1146" t="s">
        <v>898</v>
      </c>
      <c r="D506" s="415" t="s">
        <v>5628</v>
      </c>
      <c r="E506" s="172" t="s">
        <v>5629</v>
      </c>
      <c r="F506" s="193" t="s">
        <v>899</v>
      </c>
      <c r="G506" s="193" t="s">
        <v>5630</v>
      </c>
      <c r="H506" s="193" t="s">
        <v>899</v>
      </c>
      <c r="I506" s="193" t="s">
        <v>5594</v>
      </c>
      <c r="J506" s="591"/>
      <c r="K506" s="182"/>
      <c r="L506" s="1188"/>
      <c r="N506" s="849"/>
      <c r="O506" s="182"/>
      <c r="P506" s="519">
        <v>0</v>
      </c>
      <c r="Q506" s="539">
        <v>0</v>
      </c>
      <c r="R506" s="540">
        <v>0</v>
      </c>
      <c r="S506" s="424" t="s">
        <v>5615</v>
      </c>
      <c r="T506" s="168"/>
      <c r="U506" s="168"/>
      <c r="V506" s="338">
        <v>0</v>
      </c>
      <c r="W506" s="338">
        <v>0</v>
      </c>
      <c r="X506" s="919">
        <v>0.72</v>
      </c>
      <c r="Y506" s="338">
        <v>0</v>
      </c>
      <c r="Z506" s="168"/>
      <c r="AA506" s="168"/>
      <c r="AB506" s="188" t="s">
        <v>5513</v>
      </c>
      <c r="AC506" s="13" t="s">
        <v>898</v>
      </c>
      <c r="AD506" s="811" t="s">
        <v>5691</v>
      </c>
      <c r="AE506" s="723">
        <v>43138</v>
      </c>
      <c r="AF506" s="454" t="s">
        <v>7467</v>
      </c>
      <c r="AG506" s="419"/>
      <c r="AH506" s="927" t="s">
        <v>896</v>
      </c>
      <c r="AI506" s="559">
        <v>0</v>
      </c>
      <c r="AJ506" s="63" t="str">
        <f t="shared" si="326"/>
        <v>NO</v>
      </c>
      <c r="AK506" s="64" t="str">
        <f>VLOOKUP(X506,aux!$G$1:$I$22,2,FALSE)</f>
        <v>zero point seven two</v>
      </c>
      <c r="AL506" s="64" t="str">
        <f>VLOOKUP(X506,aux!$G$1:$J$22,4,FALSE)</f>
        <v>null komma sieben zwei</v>
      </c>
      <c r="AM506" s="214">
        <f t="shared" si="304"/>
        <v>72</v>
      </c>
      <c r="AN506" s="214" t="str">
        <f>IF(INT(AM506)=AM506,EnglishNumber(AM506), _xlfn.CONCAT(EnglishNumber(INT(AM506)), " point ", EnglishNumber(ROUND(INT((AM506 - INT(AM506)) * 10),  0)), " ", EnglishNumber(ROUND((AM506 - INT(AM506))*100 - (INT((AM506-INT(AM506))*10)*10), 0))))</f>
        <v>seventy-two</v>
      </c>
      <c r="AO506" s="214" t="str">
        <f>IF(INT(AM506)=AM506,FctZahl_In_Worten(AM506), _xlfn.CONCAT(FctZahl_In_Worten(INT(AM506)), " komma ", FctZahl_In_Worten(ROUND(INT((AM506 - INT(AM506)) * 10),  0)), " ", FctZahl_In_Worten(ROUND((AM506 - INT(AM506))*100 - (INT((AM506-INT(AM506))*10)*10), 0))))</f>
        <v>zweiundsiebzig</v>
      </c>
      <c r="AP506" s="64" t="str">
        <f>EnglishNumber(Q506)</f>
        <v>zero</v>
      </c>
      <c r="AQ506" s="64" t="str">
        <f>FctZahl_In_Worten(Q506)</f>
        <v>null</v>
      </c>
      <c r="AR506" s="64" t="str">
        <f>FctZahl_In_Worten(R506)</f>
        <v>null</v>
      </c>
      <c r="AS506" s="64" t="str">
        <f>EnglishNumber(V506)</f>
        <v>zero</v>
      </c>
      <c r="AT506" s="64" t="str">
        <f>EnglishNumber(W506)</f>
        <v>zero</v>
      </c>
      <c r="AU506" s="64" t="str">
        <f t="shared" si="340"/>
        <v>For</v>
      </c>
      <c r="AV506" s="49" t="str">
        <f t="shared" si="347"/>
        <v>Robers, Geschäftsführer and Fangmann, Geschäftsführer</v>
      </c>
      <c r="AW506" s="60" t="str">
        <f t="shared" si="306"/>
        <v>DE_170831907_CPA_EN</v>
      </c>
      <c r="AX506" s="60" t="str">
        <f t="shared" si="307"/>
        <v>DE_170831907_DoT_EN</v>
      </c>
      <c r="AY506" s="60" t="str">
        <f t="shared" si="308"/>
        <v>DE_170831907_Dis_EN</v>
      </c>
      <c r="AZ506" s="50" t="str">
        <f t="shared" si="309"/>
        <v>DE_170831907_CPA_DE</v>
      </c>
      <c r="BA506" s="50" t="str">
        <f t="shared" si="310"/>
        <v>DE_170831907_DoT_DE</v>
      </c>
      <c r="BB506" s="50" t="str">
        <f t="shared" si="311"/>
        <v>DE_170831907_CPA_ES</v>
      </c>
      <c r="BC506" s="128" t="str">
        <f t="shared" si="312"/>
        <v>DE_170831907_DoT_ES</v>
      </c>
      <c r="BD506" s="65" t="str">
        <f t="shared" si="313"/>
        <v>Getränke Robers GmbH</v>
      </c>
      <c r="BE506" s="64" t="str">
        <f>VLOOKUP(C506,aux!$A$1:$B$260,2,FALSE)</f>
        <v>Germany</v>
      </c>
      <c r="BF506" s="46" t="str">
        <f>VLOOKUP(C506,aux!$A$1:$C$260,3,FALSE)</f>
        <v>Deutschland</v>
      </c>
      <c r="BG506" s="66" t="str">
        <f t="shared" si="314"/>
        <v>represented by  Robers, Geschäftsführer and Fangmann, Geschäftsführer</v>
      </c>
      <c r="BH506" s="66" t="str">
        <f t="shared" si="327"/>
        <v>representado por Robers, Geschäftsführer and Fangmann, Geschäftsführer</v>
      </c>
      <c r="BI506" s="119">
        <f t="shared" si="348"/>
        <v>2</v>
      </c>
      <c r="BJ506" s="119" t="str">
        <f t="shared" si="341"/>
        <v>and its</v>
      </c>
      <c r="BK506" s="119" t="str">
        <f t="shared" si="342"/>
        <v>and its</v>
      </c>
      <c r="BL506" s="66" t="str">
        <f t="shared" si="338"/>
        <v>und</v>
      </c>
      <c r="BM506" s="66" t="str">
        <f t="shared" si="339"/>
        <v>und</v>
      </c>
      <c r="BN506" s="66" t="str">
        <f t="shared" si="346"/>
        <v>y su</v>
      </c>
      <c r="BO506" s="66" t="str">
        <f t="shared" si="322"/>
        <v>y su</v>
      </c>
      <c r="BP506" s="216" t="str">
        <f>VLOOKUP(X506,aux!$G$1:$I$22,3,FALSE)</f>
        <v>cero coma siete dos</v>
      </c>
      <c r="BQ506" s="66" t="str">
        <f t="shared" si="328"/>
        <v>Por</v>
      </c>
      <c r="BR506" s="66" t="str">
        <f>VLOOKUP(C506,aux!$D$1:$E$307,2,FALSE)</f>
        <v>Alemania</v>
      </c>
      <c r="BS506" s="66" t="str">
        <f t="shared" si="329"/>
        <v>Cero</v>
      </c>
      <c r="BT506" s="66" t="str">
        <f t="shared" si="330"/>
        <v>Cero</v>
      </c>
      <c r="BU506" s="66" t="str">
        <f t="shared" si="331"/>
        <v>Cero</v>
      </c>
      <c r="BV506" s="315"/>
      <c r="BW506" s="61"/>
      <c r="BX506" s="315"/>
      <c r="BY506" s="148"/>
      <c r="BZ506" s="315"/>
      <c r="CA506" s="1112"/>
      <c r="CB506" s="805"/>
      <c r="CC506" s="623"/>
      <c r="CD506" s="806"/>
      <c r="CE506" s="805"/>
      <c r="CF506" s="806"/>
      <c r="CG506" s="805"/>
      <c r="CH506" s="497"/>
      <c r="CI506" s="155"/>
      <c r="CJ506" s="168"/>
      <c r="CK506" s="168"/>
      <c r="CL506" s="102" t="str">
        <f t="shared" si="315"/>
        <v>Getränke Robers GmbH_ DE_170831907_DOT_DE_2sig</v>
      </c>
      <c r="CM506" s="102" t="str">
        <f t="shared" si="316"/>
        <v>Getränke Robers GmbH_DE_170831907_CPA_DE_2sig</v>
      </c>
      <c r="CN506" s="102" t="str">
        <f t="shared" si="317"/>
        <v>Getränke Robers GmbH_ DE_170831907_DOT_DE_2sig_stamped</v>
      </c>
      <c r="CO506" s="102" t="str">
        <f t="shared" si="318"/>
        <v>Getränke Robers GmbH_DE_170831907_DOT_DE_o</v>
      </c>
      <c r="CP506" s="102" t="str">
        <f t="shared" si="319"/>
        <v>Getränke Robers GmbH_DE_170831907_DOT_DE_o_stamped</v>
      </c>
      <c r="CQ506" s="102" t="str">
        <f t="shared" si="320"/>
        <v>Getränke Robers GmbH_DE_170831907_powers</v>
      </c>
      <c r="CR506" s="168"/>
      <c r="CS506" s="168"/>
      <c r="CT506" s="253"/>
      <c r="CU506" s="251"/>
      <c r="CV506" s="254"/>
      <c r="CW506" s="168"/>
      <c r="CX506" s="252"/>
      <c r="CY506" s="251"/>
      <c r="CZ506" s="251"/>
      <c r="DA506" s="324"/>
      <c r="DB506" s="324"/>
      <c r="DC506" s="251"/>
      <c r="DD506" s="251"/>
      <c r="DE506" s="324"/>
      <c r="DF506" s="324"/>
      <c r="DG506" s="168"/>
      <c r="DH506" s="168"/>
      <c r="DI506" s="168"/>
      <c r="DJ506" s="324"/>
      <c r="DK506" s="324"/>
      <c r="DL506" s="168"/>
      <c r="DM506" s="324"/>
      <c r="DN506" s="251"/>
      <c r="DO506" s="324"/>
      <c r="DP506" s="338"/>
      <c r="DQ506" s="902"/>
      <c r="DR506" s="503"/>
      <c r="DS506" s="88"/>
      <c r="DT506" s="88"/>
      <c r="DU506" s="168"/>
      <c r="DV506" s="168"/>
      <c r="DW506" s="168"/>
      <c r="DX506" s="168"/>
      <c r="DY506" s="168"/>
      <c r="DZ506" s="168"/>
      <c r="EA506" s="359" t="str">
        <f t="shared" si="345"/>
        <v>458h</v>
      </c>
      <c r="EB506" s="359">
        <v>458</v>
      </c>
      <c r="EC506" s="88" t="s">
        <v>5512</v>
      </c>
      <c r="ED506" s="88"/>
      <c r="EE506" s="88"/>
      <c r="EF506" s="445"/>
      <c r="EG506" s="247"/>
      <c r="EH506" s="247"/>
      <c r="EI506" s="247"/>
      <c r="EJ506" s="247"/>
      <c r="EK506" s="247"/>
      <c r="EL506" s="247"/>
      <c r="EM506" s="946"/>
      <c r="EN506" s="247"/>
      <c r="EO506" s="247"/>
      <c r="EP506" s="247"/>
      <c r="EQ506" s="385" t="s">
        <v>6086</v>
      </c>
      <c r="ER506" s="385" t="s">
        <v>6137</v>
      </c>
      <c r="ES506" s="422"/>
      <c r="ET506" s="108"/>
      <c r="EU506" s="182" t="str">
        <f t="shared" si="321"/>
        <v>Getränke Robers GmbH, DE_170831907_sinv.pdf</v>
      </c>
    </row>
    <row r="507" spans="1:172" ht="78" thickTop="1" thickBot="1">
      <c r="A507" s="1004" t="s">
        <v>5631</v>
      </c>
      <c r="B507" s="415" t="s">
        <v>5632</v>
      </c>
      <c r="C507" s="1146" t="s">
        <v>898</v>
      </c>
      <c r="D507" s="415" t="s">
        <v>5633</v>
      </c>
      <c r="E507" s="172" t="s">
        <v>5634</v>
      </c>
      <c r="F507" s="193" t="s">
        <v>899</v>
      </c>
      <c r="G507" s="193" t="s">
        <v>5635</v>
      </c>
      <c r="H507" s="193" t="s">
        <v>899</v>
      </c>
      <c r="I507" s="193" t="s">
        <v>5594</v>
      </c>
      <c r="J507" s="182"/>
      <c r="K507" s="182"/>
      <c r="L507" s="596"/>
      <c r="N507" s="849"/>
      <c r="O507" s="182"/>
      <c r="P507" s="519">
        <v>0</v>
      </c>
      <c r="Q507" s="539">
        <v>0</v>
      </c>
      <c r="R507" s="540">
        <v>0</v>
      </c>
      <c r="S507" s="424" t="s">
        <v>5615</v>
      </c>
      <c r="T507" s="168"/>
      <c r="U507" s="168"/>
      <c r="V507" s="338">
        <v>0</v>
      </c>
      <c r="W507" s="338">
        <v>0</v>
      </c>
      <c r="X507" s="919">
        <v>0.72</v>
      </c>
      <c r="Y507" s="338">
        <v>0</v>
      </c>
      <c r="Z507" s="168"/>
      <c r="AA507" s="168"/>
      <c r="AB507" s="188" t="s">
        <v>5513</v>
      </c>
      <c r="AC507" s="13" t="s">
        <v>898</v>
      </c>
      <c r="AD507" s="811" t="s">
        <v>5691</v>
      </c>
      <c r="AE507" s="723">
        <v>43138</v>
      </c>
      <c r="AF507" s="454" t="s">
        <v>7467</v>
      </c>
      <c r="AG507" s="419"/>
      <c r="AH507" s="927" t="s">
        <v>896</v>
      </c>
      <c r="AI507" s="559">
        <v>0</v>
      </c>
      <c r="AJ507" s="63" t="str">
        <f t="shared" si="326"/>
        <v>NO</v>
      </c>
      <c r="AK507" s="64" t="str">
        <f>VLOOKUP(X507,aux!$G$1:$I$22,2,FALSE)</f>
        <v>zero point seven two</v>
      </c>
      <c r="AL507" s="64" t="str">
        <f>VLOOKUP(X507,aux!$G$1:$J$22,4,FALSE)</f>
        <v>null komma sieben zwei</v>
      </c>
      <c r="AM507" s="214">
        <f t="shared" si="304"/>
        <v>72</v>
      </c>
      <c r="AN507" s="214" t="str">
        <f>IF(INT(AM507)=AM507,EnglishNumber(AM507), _xlfn.CONCAT(EnglishNumber(INT(AM507)), " point ", EnglishNumber(ROUND(INT((AM507 - INT(AM507)) * 10),  0)), " ", EnglishNumber(ROUND((AM507 - INT(AM507))*100 - (INT((AM507-INT(AM507))*10)*10), 0))))</f>
        <v>seventy-two</v>
      </c>
      <c r="AO507" s="214" t="str">
        <f>IF(INT(AM507)=AM507,FctZahl_In_Worten(AM507), _xlfn.CONCAT(FctZahl_In_Worten(INT(AM507)), " komma ", FctZahl_In_Worten(ROUND(INT((AM507 - INT(AM507)) * 10),  0)), " ", FctZahl_In_Worten(ROUND((AM507 - INT(AM507))*100 - (INT((AM507-INT(AM507))*10)*10), 0))))</f>
        <v>zweiundsiebzig</v>
      </c>
      <c r="AP507" s="64" t="str">
        <f>EnglishNumber(Q507)</f>
        <v>zero</v>
      </c>
      <c r="AQ507" s="64" t="str">
        <f>FctZahl_In_Worten(Q507)</f>
        <v>null</v>
      </c>
      <c r="AR507" s="64" t="str">
        <f>FctZahl_In_Worten(R507)</f>
        <v>null</v>
      </c>
      <c r="AS507" s="64" t="str">
        <f>EnglishNumber(V507)</f>
        <v>zero</v>
      </c>
      <c r="AT507" s="64" t="str">
        <f>EnglishNumber(W507)</f>
        <v>zero</v>
      </c>
      <c r="AU507" s="64" t="str">
        <f t="shared" si="340"/>
        <v>For</v>
      </c>
      <c r="AV507" s="49" t="str">
        <f t="shared" si="347"/>
        <v>Schenker, Geschäftsführer and Schulte, Geschäftsführer</v>
      </c>
      <c r="AW507" s="60" t="str">
        <f t="shared" si="306"/>
        <v>DE_138898842_CPA_EN</v>
      </c>
      <c r="AX507" s="60" t="str">
        <f t="shared" si="307"/>
        <v>DE_138898842_DoT_EN</v>
      </c>
      <c r="AY507" s="60" t="str">
        <f t="shared" si="308"/>
        <v>DE_138898842_Dis_EN</v>
      </c>
      <c r="AZ507" s="50" t="str">
        <f t="shared" si="309"/>
        <v>DE_138898842_CPA_DE</v>
      </c>
      <c r="BA507" s="50" t="str">
        <f t="shared" si="310"/>
        <v>DE_138898842_DoT_DE</v>
      </c>
      <c r="BB507" s="50" t="str">
        <f t="shared" si="311"/>
        <v>DE_138898842_CPA_ES</v>
      </c>
      <c r="BC507" s="128" t="str">
        <f t="shared" si="312"/>
        <v>DE_138898842_DoT_ES</v>
      </c>
      <c r="BD507" s="65" t="str">
        <f t="shared" si="313"/>
        <v>Getränke Schenker FGH mbH</v>
      </c>
      <c r="BE507" s="64" t="str">
        <f>VLOOKUP(C507,aux!$A$1:$B$260,2,FALSE)</f>
        <v>Germany</v>
      </c>
      <c r="BF507" s="46" t="str">
        <f>VLOOKUP(C507,aux!$A$1:$C$260,3,FALSE)</f>
        <v>Deutschland</v>
      </c>
      <c r="BG507" s="66" t="str">
        <f t="shared" si="314"/>
        <v>represented by  Schenker, Geschäftsführer and Schulte, Geschäftsführer</v>
      </c>
      <c r="BH507" s="66" t="str">
        <f t="shared" si="327"/>
        <v>representado por Schenker, Geschäftsführer and Schulte, Geschäftsführer</v>
      </c>
      <c r="BI507" s="119">
        <f t="shared" si="348"/>
        <v>2</v>
      </c>
      <c r="BJ507" s="119" t="str">
        <f t="shared" si="341"/>
        <v>and its</v>
      </c>
      <c r="BK507" s="119" t="str">
        <f t="shared" si="342"/>
        <v>and its</v>
      </c>
      <c r="BL507" s="66" t="str">
        <f t="shared" ref="BL507:BL526" si="349">IF(H507="","","und")</f>
        <v>und</v>
      </c>
      <c r="BM507" s="66" t="str">
        <f t="shared" ref="BM507:BM526" si="350">IF(I507="","","und")</f>
        <v>und</v>
      </c>
      <c r="BN507" s="66" t="str">
        <f t="shared" si="346"/>
        <v>y su</v>
      </c>
      <c r="BO507" s="66" t="str">
        <f t="shared" si="322"/>
        <v>y su</v>
      </c>
      <c r="BP507" s="216" t="str">
        <f>VLOOKUP(X507,aux!$G$1:$I$22,3,FALSE)</f>
        <v>cero coma siete dos</v>
      </c>
      <c r="BQ507" s="66" t="str">
        <f t="shared" si="328"/>
        <v>Por</v>
      </c>
      <c r="BR507" s="66" t="str">
        <f>VLOOKUP(C507,aux!$D$1:$E$307,2,FALSE)</f>
        <v>Alemania</v>
      </c>
      <c r="BS507" s="66" t="str">
        <f t="shared" si="329"/>
        <v>Cero</v>
      </c>
      <c r="BT507" s="66" t="str">
        <f t="shared" si="330"/>
        <v>Cero</v>
      </c>
      <c r="BU507" s="66" t="str">
        <f t="shared" si="331"/>
        <v>Cero</v>
      </c>
      <c r="BV507" s="315"/>
      <c r="BW507" s="61"/>
      <c r="BX507" s="315"/>
      <c r="BY507" s="148"/>
      <c r="BZ507" s="315"/>
      <c r="CA507" s="1112"/>
      <c r="CB507" s="353"/>
      <c r="CC507" s="805"/>
      <c r="CD507" s="806"/>
      <c r="CE507" s="805"/>
      <c r="CF507" s="806"/>
      <c r="CG507" s="805"/>
      <c r="CH507" s="497"/>
      <c r="CI507" s="155"/>
      <c r="CJ507" s="168"/>
      <c r="CK507" s="168"/>
      <c r="CL507" s="102" t="str">
        <f t="shared" si="315"/>
        <v>Getränke Schenker FGH mbH_ DE_138898842_DOT_DE_2sig</v>
      </c>
      <c r="CM507" s="102" t="str">
        <f t="shared" si="316"/>
        <v>Getränke Schenker FGH mbH_DE_138898842_CPA_DE_2sig</v>
      </c>
      <c r="CN507" s="102" t="str">
        <f t="shared" si="317"/>
        <v>Getränke Schenker FGH mbH_ DE_138898842_DOT_DE_2sig_stamped</v>
      </c>
      <c r="CO507" s="102" t="str">
        <f t="shared" si="318"/>
        <v>Getränke Schenker FGH mbH_DE_138898842_DOT_DE_o</v>
      </c>
      <c r="CP507" s="102" t="str">
        <f t="shared" si="319"/>
        <v>Getränke Schenker FGH mbH_DE_138898842_DOT_DE_o_stamped</v>
      </c>
      <c r="CQ507" s="102" t="str">
        <f t="shared" si="320"/>
        <v>Getränke Schenker FGH mbH_DE_138898842_powers</v>
      </c>
      <c r="CR507" s="168"/>
      <c r="CS507" s="168"/>
      <c r="CT507" s="253"/>
      <c r="CU507" s="251"/>
      <c r="CV507" s="254"/>
      <c r="CW507" s="168"/>
      <c r="CX507" s="252"/>
      <c r="CY507" s="251"/>
      <c r="CZ507" s="251"/>
      <c r="DA507" s="324"/>
      <c r="DB507" s="324"/>
      <c r="DC507" s="251"/>
      <c r="DD507" s="251"/>
      <c r="DE507" s="324"/>
      <c r="DF507" s="324"/>
      <c r="DG507" s="168"/>
      <c r="DH507" s="168"/>
      <c r="DI507" s="168"/>
      <c r="DJ507" s="324"/>
      <c r="DK507" s="324"/>
      <c r="DL507" s="168"/>
      <c r="DM507" s="324"/>
      <c r="DN507" s="251"/>
      <c r="DO507" s="324"/>
      <c r="DP507" s="338"/>
      <c r="DQ507" s="902"/>
      <c r="DR507" s="503"/>
      <c r="DS507" s="88"/>
      <c r="DT507" s="88"/>
      <c r="DU507" s="168"/>
      <c r="DV507" s="168"/>
      <c r="DW507" s="168"/>
      <c r="DX507" s="168"/>
      <c r="DY507" s="168"/>
      <c r="DZ507" s="168"/>
      <c r="EA507" s="359" t="str">
        <f t="shared" si="345"/>
        <v>458i</v>
      </c>
      <c r="EB507" s="359">
        <v>458</v>
      </c>
      <c r="EC507" s="88" t="s">
        <v>6231</v>
      </c>
      <c r="ED507" s="88"/>
      <c r="EE507" s="88"/>
      <c r="EF507" s="445"/>
      <c r="EG507" s="247"/>
      <c r="EH507" s="247"/>
      <c r="EI507" s="247"/>
      <c r="EJ507" s="247"/>
      <c r="EK507" s="247"/>
      <c r="EL507" s="247"/>
      <c r="EM507" s="946"/>
      <c r="EN507" s="247"/>
      <c r="EO507" s="247"/>
      <c r="EP507" s="247"/>
      <c r="EQ507" s="385" t="s">
        <v>6086</v>
      </c>
      <c r="ER507" s="385" t="s">
        <v>6137</v>
      </c>
      <c r="ES507" s="422"/>
      <c r="ET507" s="108"/>
      <c r="EU507" s="182" t="str">
        <f t="shared" si="321"/>
        <v>Getränke Schenker FGH mbH, DE_138898842_sinv.pdf</v>
      </c>
    </row>
    <row r="508" spans="1:172" ht="78" thickTop="1" thickBot="1">
      <c r="A508" s="1004" t="s">
        <v>5636</v>
      </c>
      <c r="B508" s="415" t="s">
        <v>5637</v>
      </c>
      <c r="C508" s="1146" t="s">
        <v>898</v>
      </c>
      <c r="D508" s="415" t="s">
        <v>5638</v>
      </c>
      <c r="E508" s="172" t="s">
        <v>5639</v>
      </c>
      <c r="F508" s="193" t="s">
        <v>899</v>
      </c>
      <c r="G508" s="193" t="s">
        <v>5640</v>
      </c>
      <c r="H508" s="193" t="s">
        <v>899</v>
      </c>
      <c r="I508" s="193" t="s">
        <v>5594</v>
      </c>
      <c r="J508" s="591"/>
      <c r="K508" s="182"/>
      <c r="L508" s="596"/>
      <c r="N508" s="849"/>
      <c r="O508" s="182"/>
      <c r="P508" s="519">
        <v>0</v>
      </c>
      <c r="Q508" s="539">
        <v>0</v>
      </c>
      <c r="R508" s="540">
        <v>0</v>
      </c>
      <c r="S508" s="424" t="s">
        <v>5615</v>
      </c>
      <c r="T508" s="168"/>
      <c r="U508" s="168"/>
      <c r="V508" s="338">
        <v>0</v>
      </c>
      <c r="W508" s="338">
        <v>0</v>
      </c>
      <c r="X508" s="919">
        <v>0.72</v>
      </c>
      <c r="Y508" s="338">
        <v>0</v>
      </c>
      <c r="Z508" s="168"/>
      <c r="AA508" s="168"/>
      <c r="AB508" s="188" t="s">
        <v>5513</v>
      </c>
      <c r="AC508" s="13" t="s">
        <v>898</v>
      </c>
      <c r="AD508" s="811" t="s">
        <v>5691</v>
      </c>
      <c r="AE508" s="723">
        <v>43138</v>
      </c>
      <c r="AF508" s="454" t="s">
        <v>7467</v>
      </c>
      <c r="AG508" s="419"/>
      <c r="AH508" s="927" t="s">
        <v>896</v>
      </c>
      <c r="AI508" s="559">
        <v>0</v>
      </c>
      <c r="AJ508" s="63" t="str">
        <f t="shared" si="326"/>
        <v>NO</v>
      </c>
      <c r="AK508" s="64" t="str">
        <f>VLOOKUP(X508,aux!$G$1:$I$22,2,FALSE)</f>
        <v>zero point seven two</v>
      </c>
      <c r="AL508" s="64" t="str">
        <f>VLOOKUP(X508,aux!$G$1:$J$22,4,FALSE)</f>
        <v>null komma sieben zwei</v>
      </c>
      <c r="AM508" s="214">
        <f t="shared" si="304"/>
        <v>72</v>
      </c>
      <c r="AN508" s="214" t="str">
        <f>IF(INT(AM508)=AM508,EnglishNumber(AM508), _xlfn.CONCAT(EnglishNumber(INT(AM508)), " point ", EnglishNumber(ROUND(INT((AM508 - INT(AM508)) * 10),  0)), " ", EnglishNumber(ROUND((AM508 - INT(AM508))*100 - (INT((AM508-INT(AM508))*10)*10), 0))))</f>
        <v>seventy-two</v>
      </c>
      <c r="AO508" s="214" t="str">
        <f>IF(INT(AM508)=AM508,FctZahl_In_Worten(AM508), _xlfn.CONCAT(FctZahl_In_Worten(INT(AM508)), " komma ", FctZahl_In_Worten(ROUND(INT((AM508 - INT(AM508)) * 10),  0)), " ", FctZahl_In_Worten(ROUND((AM508 - INT(AM508))*100 - (INT((AM508-INT(AM508))*10)*10), 0))))</f>
        <v>zweiundsiebzig</v>
      </c>
      <c r="AP508" s="64" t="str">
        <f>EnglishNumber(Q508)</f>
        <v>zero</v>
      </c>
      <c r="AQ508" s="64" t="str">
        <f>FctZahl_In_Worten(Q508)</f>
        <v>null</v>
      </c>
      <c r="AR508" s="64" t="str">
        <f>FctZahl_In_Worten(R508)</f>
        <v>null</v>
      </c>
      <c r="AS508" s="64" t="str">
        <f>EnglishNumber(V508)</f>
        <v>zero</v>
      </c>
      <c r="AT508" s="64" t="str">
        <f>EnglishNumber(W508)</f>
        <v>zero</v>
      </c>
      <c r="AU508" s="64" t="str">
        <f t="shared" ref="AU508:AU526" si="351">IF(AH508="DNI","","For")</f>
        <v>For</v>
      </c>
      <c r="AV508" s="49" t="str">
        <f t="shared" si="347"/>
        <v>Kinzel, Geschäftsführer and Ratzke, Geschäftsführer</v>
      </c>
      <c r="AW508" s="60" t="str">
        <f t="shared" si="306"/>
        <v>DE_170831870_CPA_EN</v>
      </c>
      <c r="AX508" s="60" t="str">
        <f t="shared" si="307"/>
        <v>DE_170831870_DoT_EN</v>
      </c>
      <c r="AY508" s="60" t="str">
        <f t="shared" si="308"/>
        <v>DE_170831870_Dis_EN</v>
      </c>
      <c r="AZ508" s="50" t="str">
        <f t="shared" si="309"/>
        <v>DE_170831870_CPA_DE</v>
      </c>
      <c r="BA508" s="50" t="str">
        <f t="shared" si="310"/>
        <v>DE_170831870_DoT_DE</v>
      </c>
      <c r="BB508" s="50" t="str">
        <f t="shared" si="311"/>
        <v>DE_170831870_CPA_ES</v>
      </c>
      <c r="BC508" s="128" t="str">
        <f t="shared" si="312"/>
        <v>DE_170831870_DoT_ES</v>
      </c>
      <c r="BD508" s="65" t="str">
        <f t="shared" si="313"/>
        <v>Getränke Weidlich GmbH</v>
      </c>
      <c r="BE508" s="64" t="str">
        <f>VLOOKUP(C508,aux!$A$1:$B$260,2,FALSE)</f>
        <v>Germany</v>
      </c>
      <c r="BF508" s="46" t="str">
        <f>VLOOKUP(C508,aux!$A$1:$C$260,3,FALSE)</f>
        <v>Deutschland</v>
      </c>
      <c r="BG508" s="66" t="str">
        <f t="shared" si="314"/>
        <v>represented by  Kinzel, Geschäftsführer and Ratzke, Geschäftsführer</v>
      </c>
      <c r="BH508" s="66" t="str">
        <f t="shared" si="327"/>
        <v>representado por Kinzel, Geschäftsführer and Ratzke, Geschäftsführer</v>
      </c>
      <c r="BI508" s="119">
        <f t="shared" si="348"/>
        <v>2</v>
      </c>
      <c r="BJ508" s="119" t="str">
        <f t="shared" si="341"/>
        <v>and its</v>
      </c>
      <c r="BK508" s="119" t="str">
        <f t="shared" si="342"/>
        <v>and its</v>
      </c>
      <c r="BL508" s="66" t="str">
        <f t="shared" si="349"/>
        <v>und</v>
      </c>
      <c r="BM508" s="66" t="str">
        <f t="shared" si="350"/>
        <v>und</v>
      </c>
      <c r="BN508" s="66" t="str">
        <f t="shared" si="346"/>
        <v>y su</v>
      </c>
      <c r="BO508" s="66" t="str">
        <f t="shared" si="322"/>
        <v>y su</v>
      </c>
      <c r="BP508" s="216" t="str">
        <f>VLOOKUP(X508,aux!$G$1:$I$22,3,FALSE)</f>
        <v>cero coma siete dos</v>
      </c>
      <c r="BQ508" s="66" t="str">
        <f t="shared" si="328"/>
        <v>Por</v>
      </c>
      <c r="BR508" s="66" t="str">
        <f>VLOOKUP(C508,aux!$D$1:$E$307,2,FALSE)</f>
        <v>Alemania</v>
      </c>
      <c r="BS508" s="66" t="str">
        <f t="shared" si="329"/>
        <v>Cero</v>
      </c>
      <c r="BT508" s="66" t="str">
        <f t="shared" si="330"/>
        <v>Cero</v>
      </c>
      <c r="BU508" s="66" t="str">
        <f t="shared" si="331"/>
        <v>Cero</v>
      </c>
      <c r="BV508" s="315"/>
      <c r="BW508" s="61"/>
      <c r="BX508" s="315"/>
      <c r="BY508" s="148"/>
      <c r="BZ508" s="315"/>
      <c r="CA508" s="1112"/>
      <c r="CB508" s="805"/>
      <c r="CC508" s="623"/>
      <c r="CD508" s="434"/>
      <c r="CE508" s="623"/>
      <c r="CF508" s="434"/>
      <c r="CG508" s="805"/>
      <c r="CH508" s="497"/>
      <c r="CI508" s="155"/>
      <c r="CJ508" s="168"/>
      <c r="CK508" s="168"/>
      <c r="CL508" s="102" t="str">
        <f t="shared" si="315"/>
        <v>Getränke Weidlich GmbH_ DE_170831870_DOT_DE_2sig</v>
      </c>
      <c r="CM508" s="102" t="str">
        <f t="shared" si="316"/>
        <v>Getränke Weidlich GmbH_DE_170831870_CPA_DE_2sig</v>
      </c>
      <c r="CN508" s="102" t="str">
        <f t="shared" si="317"/>
        <v>Getränke Weidlich GmbH_ DE_170831870_DOT_DE_2sig_stamped</v>
      </c>
      <c r="CO508" s="102" t="str">
        <f t="shared" si="318"/>
        <v>Getränke Weidlich GmbH_DE_170831870_DOT_DE_o</v>
      </c>
      <c r="CP508" s="102" t="str">
        <f t="shared" si="319"/>
        <v>Getränke Weidlich GmbH_DE_170831870_DOT_DE_o_stamped</v>
      </c>
      <c r="CQ508" s="102" t="str">
        <f t="shared" si="320"/>
        <v>Getränke Weidlich GmbH_DE_170831870_powers</v>
      </c>
      <c r="CR508" s="168"/>
      <c r="CS508" s="168"/>
      <c r="CT508" s="253"/>
      <c r="CU508" s="251"/>
      <c r="CV508" s="254"/>
      <c r="CW508" s="168"/>
      <c r="CX508" s="252"/>
      <c r="CY508" s="251"/>
      <c r="CZ508" s="251"/>
      <c r="DA508" s="324"/>
      <c r="DB508" s="324"/>
      <c r="DC508" s="251"/>
      <c r="DD508" s="251"/>
      <c r="DE508" s="324"/>
      <c r="DF508" s="324"/>
      <c r="DG508" s="168"/>
      <c r="DH508" s="168"/>
      <c r="DI508" s="168"/>
      <c r="DJ508" s="324"/>
      <c r="DK508" s="324"/>
      <c r="DL508" s="168"/>
      <c r="DM508" s="324"/>
      <c r="DN508" s="251"/>
      <c r="DO508" s="324"/>
      <c r="DP508" s="338"/>
      <c r="DQ508" s="902"/>
      <c r="DR508" s="503"/>
      <c r="DS508" s="88"/>
      <c r="DT508" s="88"/>
      <c r="DU508" s="168"/>
      <c r="DV508" s="168"/>
      <c r="DW508" s="168"/>
      <c r="DX508" s="168"/>
      <c r="DY508" s="168"/>
      <c r="DZ508" s="168"/>
      <c r="EA508" s="359" t="str">
        <f t="shared" si="345"/>
        <v>458j</v>
      </c>
      <c r="EB508" s="359">
        <v>458</v>
      </c>
      <c r="EC508" s="88" t="s">
        <v>6232</v>
      </c>
      <c r="ED508" s="88"/>
      <c r="EE508" s="88"/>
      <c r="EF508" s="445"/>
      <c r="EG508" s="247"/>
      <c r="EH508" s="247"/>
      <c r="EI508" s="247"/>
      <c r="EJ508" s="247"/>
      <c r="EK508" s="247"/>
      <c r="EL508" s="247"/>
      <c r="EM508" s="946"/>
      <c r="EN508" s="247"/>
      <c r="EO508" s="247"/>
      <c r="EP508" s="247"/>
      <c r="EQ508" s="385" t="s">
        <v>6086</v>
      </c>
      <c r="ER508" s="385" t="s">
        <v>6137</v>
      </c>
      <c r="ES508" s="422"/>
      <c r="ET508" s="108"/>
      <c r="EU508" s="182" t="str">
        <f t="shared" si="321"/>
        <v>Getränke Weidlich GmbH, DE_170831870_sinv.pdf</v>
      </c>
    </row>
    <row r="509" spans="1:172" s="169" customFormat="1" ht="103.5" thickTop="1" thickBot="1">
      <c r="A509" s="1132" t="s">
        <v>5641</v>
      </c>
      <c r="B509" s="1139" t="s">
        <v>5642</v>
      </c>
      <c r="C509" s="646" t="s">
        <v>898</v>
      </c>
      <c r="D509" s="1139" t="s">
        <v>5643</v>
      </c>
      <c r="E509" s="1153" t="s">
        <v>5644</v>
      </c>
      <c r="F509" s="1158" t="s">
        <v>899</v>
      </c>
      <c r="G509" s="1158" t="s">
        <v>5635</v>
      </c>
      <c r="H509" s="1158" t="s">
        <v>899</v>
      </c>
      <c r="I509" s="1158" t="s">
        <v>5594</v>
      </c>
      <c r="J509" s="182"/>
      <c r="K509" s="182"/>
      <c r="L509" s="1190"/>
      <c r="M509" s="382"/>
      <c r="N509" s="849"/>
      <c r="O509" s="182"/>
      <c r="P509" s="519">
        <v>0</v>
      </c>
      <c r="Q509" s="539">
        <v>0</v>
      </c>
      <c r="R509" s="540">
        <v>0</v>
      </c>
      <c r="S509" s="424" t="s">
        <v>5615</v>
      </c>
      <c r="T509" s="168"/>
      <c r="U509" s="168"/>
      <c r="V509" s="338">
        <v>0</v>
      </c>
      <c r="W509" s="338">
        <v>0</v>
      </c>
      <c r="X509" s="919">
        <v>0.72</v>
      </c>
      <c r="Y509" s="338">
        <v>0</v>
      </c>
      <c r="Z509" s="168"/>
      <c r="AA509" s="168"/>
      <c r="AB509" s="188" t="s">
        <v>5513</v>
      </c>
      <c r="AC509" s="13" t="s">
        <v>898</v>
      </c>
      <c r="AD509" s="811" t="s">
        <v>5691</v>
      </c>
      <c r="AE509" s="723">
        <v>43138</v>
      </c>
      <c r="AF509" s="454" t="s">
        <v>7467</v>
      </c>
      <c r="AG509" s="419"/>
      <c r="AH509" s="927" t="s">
        <v>896</v>
      </c>
      <c r="AI509" s="559">
        <v>0</v>
      </c>
      <c r="AJ509" s="63" t="str">
        <f t="shared" si="326"/>
        <v>NO</v>
      </c>
      <c r="AK509" s="64" t="str">
        <f>VLOOKUP(X509,aux!$G$1:$I$22,2,FALSE)</f>
        <v>zero point seven two</v>
      </c>
      <c r="AL509" s="64" t="str">
        <f>VLOOKUP(X509,aux!$G$1:$J$22,4,FALSE)</f>
        <v>null komma sieben zwei</v>
      </c>
      <c r="AM509" s="214">
        <f t="shared" si="304"/>
        <v>72</v>
      </c>
      <c r="AN509" s="214" t="str">
        <f>IF(INT(AM509)=AM509,EnglishNumber(AM509), _xlfn.CONCAT(EnglishNumber(INT(AM509)), " point ", EnglishNumber(ROUND(INT((AM509 - INT(AM509)) * 10),  0)), " ", EnglishNumber(ROUND((AM509 - INT(AM509))*100 - (INT((AM509-INT(AM509))*10)*10), 0))))</f>
        <v>seventy-two</v>
      </c>
      <c r="AO509" s="214" t="str">
        <f>IF(INT(AM509)=AM509,FctZahl_In_Worten(AM509), _xlfn.CONCAT(FctZahl_In_Worten(INT(AM509)), " komma ", FctZahl_In_Worten(ROUND(INT((AM509 - INT(AM509)) * 10),  0)), " ", FctZahl_In_Worten(ROUND((AM509 - INT(AM509))*100 - (INT((AM509-INT(AM509))*10)*10), 0))))</f>
        <v>zweiundsiebzig</v>
      </c>
      <c r="AP509" s="64" t="str">
        <f>EnglishNumber(Q509)</f>
        <v>zero</v>
      </c>
      <c r="AQ509" s="64" t="str">
        <f>FctZahl_In_Worten(Q509)</f>
        <v>null</v>
      </c>
      <c r="AR509" s="64" t="str">
        <f>FctZahl_In_Worten(R509)</f>
        <v>null</v>
      </c>
      <c r="AS509" s="64" t="str">
        <f>EnglishNumber(V509)</f>
        <v>zero</v>
      </c>
      <c r="AT509" s="64" t="str">
        <f>EnglishNumber(W509)</f>
        <v>zero</v>
      </c>
      <c r="AU509" s="64" t="str">
        <f t="shared" si="351"/>
        <v>For</v>
      </c>
      <c r="AV509" s="49" t="str">
        <f t="shared" si="347"/>
        <v>Bohn, Geschäftsführer and Schulte, Geschäftsführer</v>
      </c>
      <c r="AW509" s="60" t="str">
        <f t="shared" si="306"/>
        <v>DE_233129651_CPA_EN</v>
      </c>
      <c r="AX509" s="60" t="str">
        <f t="shared" si="307"/>
        <v>DE_233129651_DoT_EN</v>
      </c>
      <c r="AY509" s="60" t="str">
        <f t="shared" si="308"/>
        <v>DE_233129651_Dis_EN</v>
      </c>
      <c r="AZ509" s="50" t="str">
        <f t="shared" si="309"/>
        <v>DE_233129651_CPA_DE</v>
      </c>
      <c r="BA509" s="50" t="str">
        <f t="shared" si="310"/>
        <v>DE_233129651_DoT_DE</v>
      </c>
      <c r="BB509" s="50" t="str">
        <f t="shared" si="311"/>
        <v>DE_233129651_CPA_ES</v>
      </c>
      <c r="BC509" s="128" t="str">
        <f t="shared" si="312"/>
        <v>DE_233129651_DoT_ES</v>
      </c>
      <c r="BD509" s="65" t="str">
        <f t="shared" si="313"/>
        <v>Hans-Jürgen Helmke Getränke-Fachgroßhandel GmbH</v>
      </c>
      <c r="BE509" s="64" t="str">
        <f>VLOOKUP(C509,aux!$A$1:$B$260,2,FALSE)</f>
        <v>Germany</v>
      </c>
      <c r="BF509" s="46" t="str">
        <f>VLOOKUP(C509,aux!$A$1:$C$260,3,FALSE)</f>
        <v>Deutschland</v>
      </c>
      <c r="BG509" s="66" t="str">
        <f t="shared" si="314"/>
        <v>represented by  Bohn, Geschäftsführer and Schulte, Geschäftsführer</v>
      </c>
      <c r="BH509" s="66" t="str">
        <f t="shared" si="327"/>
        <v>representado por Bohn, Geschäftsführer and Schulte, Geschäftsführer</v>
      </c>
      <c r="BI509" s="119">
        <f t="shared" si="348"/>
        <v>2</v>
      </c>
      <c r="BJ509" s="119" t="str">
        <f t="shared" si="341"/>
        <v>and its</v>
      </c>
      <c r="BK509" s="119" t="str">
        <f t="shared" si="342"/>
        <v>and its</v>
      </c>
      <c r="BL509" s="66" t="str">
        <f t="shared" si="349"/>
        <v>und</v>
      </c>
      <c r="BM509" s="66" t="str">
        <f t="shared" si="350"/>
        <v>und</v>
      </c>
      <c r="BN509" s="66" t="str">
        <f t="shared" si="346"/>
        <v>y su</v>
      </c>
      <c r="BO509" s="66" t="str">
        <f t="shared" si="322"/>
        <v>y su</v>
      </c>
      <c r="BP509" s="216" t="str">
        <f>VLOOKUP(X509,aux!$G$1:$I$22,3,FALSE)</f>
        <v>cero coma siete dos</v>
      </c>
      <c r="BQ509" s="66" t="str">
        <f t="shared" si="328"/>
        <v>Por</v>
      </c>
      <c r="BR509" s="66" t="str">
        <f>VLOOKUP(C509,aux!$D$1:$E$307,2,FALSE)</f>
        <v>Alemania</v>
      </c>
      <c r="BS509" s="66" t="str">
        <f t="shared" si="329"/>
        <v>Cero</v>
      </c>
      <c r="BT509" s="66" t="str">
        <f t="shared" si="330"/>
        <v>Cero</v>
      </c>
      <c r="BU509" s="66" t="str">
        <f t="shared" si="331"/>
        <v>Cero</v>
      </c>
      <c r="BV509" s="315"/>
      <c r="BW509" s="61"/>
      <c r="BX509" s="315"/>
      <c r="BY509" s="148"/>
      <c r="BZ509" s="315"/>
      <c r="CA509" s="1112"/>
      <c r="CB509" s="805"/>
      <c r="CC509" s="623"/>
      <c r="CD509" s="806"/>
      <c r="CE509" s="805"/>
      <c r="CF509" s="806"/>
      <c r="CG509" s="805"/>
      <c r="CH509" s="497"/>
      <c r="CI509" s="155"/>
      <c r="CJ509" s="168"/>
      <c r="CK509" s="168"/>
      <c r="CL509" s="102" t="str">
        <f t="shared" si="315"/>
        <v>Hans-Jürgen Helmke Getränke-Fachgroßhandel GmbH_ DE_233129651_DOT_DE_2sig</v>
      </c>
      <c r="CM509" s="102" t="str">
        <f t="shared" si="316"/>
        <v>Hans-Jürgen Helmke Getränke-Fachgroßhandel GmbH_DE_233129651_CPA_DE_2sig</v>
      </c>
      <c r="CN509" s="102" t="str">
        <f t="shared" si="317"/>
        <v>Hans-Jürgen Helmke Getränke-Fachgroßhandel GmbH_ DE_233129651_DOT_DE_2sig_stamped</v>
      </c>
      <c r="CO509" s="102" t="str">
        <f t="shared" si="318"/>
        <v>Hans-Jürgen Helmke Getränke-Fachgroßhandel GmbH_DE_233129651_DOT_DE_o</v>
      </c>
      <c r="CP509" s="102" t="str">
        <f t="shared" si="319"/>
        <v>Hans-Jürgen Helmke Getränke-Fachgroßhandel GmbH_DE_233129651_DOT_DE_o_stamped</v>
      </c>
      <c r="CQ509" s="102" t="str">
        <f t="shared" si="320"/>
        <v>Hans-Jürgen Helmke Getränke-Fachgroßhandel GmbH_DE_233129651_powers</v>
      </c>
      <c r="CR509" s="168"/>
      <c r="CS509" s="168"/>
      <c r="CT509" s="253"/>
      <c r="CU509" s="251"/>
      <c r="CV509" s="254"/>
      <c r="CW509" s="168"/>
      <c r="CX509" s="252"/>
      <c r="CY509" s="251"/>
      <c r="CZ509" s="251"/>
      <c r="DA509" s="324"/>
      <c r="DB509" s="324"/>
      <c r="DC509" s="251"/>
      <c r="DD509" s="251"/>
      <c r="DE509" s="324"/>
      <c r="DF509" s="324"/>
      <c r="DG509" s="168"/>
      <c r="DH509" s="168"/>
      <c r="DI509" s="168"/>
      <c r="DJ509" s="324"/>
      <c r="DK509" s="324"/>
      <c r="DL509" s="168"/>
      <c r="DM509" s="324"/>
      <c r="DN509" s="251"/>
      <c r="DO509" s="324"/>
      <c r="DP509" s="338"/>
      <c r="DQ509" s="902"/>
      <c r="DR509" s="503"/>
      <c r="DS509" s="88"/>
      <c r="DT509" s="88"/>
      <c r="DU509" s="168"/>
      <c r="DV509" s="168"/>
      <c r="DW509" s="168"/>
      <c r="DX509" s="168"/>
      <c r="DY509" s="168"/>
      <c r="DZ509" s="168"/>
      <c r="EA509" s="359" t="str">
        <f t="shared" si="345"/>
        <v>458k</v>
      </c>
      <c r="EB509" s="359">
        <v>458</v>
      </c>
      <c r="EC509" s="88" t="s">
        <v>6233</v>
      </c>
      <c r="ED509" s="88"/>
      <c r="EE509" s="88"/>
      <c r="EF509" s="445"/>
      <c r="EG509" s="247"/>
      <c r="EH509" s="247"/>
      <c r="EI509" s="247"/>
      <c r="EJ509" s="247"/>
      <c r="EK509" s="247"/>
      <c r="EL509" s="247"/>
      <c r="EM509" s="946"/>
      <c r="EN509" s="247"/>
      <c r="EO509" s="247"/>
      <c r="EP509" s="247"/>
      <c r="EQ509" s="385" t="s">
        <v>6086</v>
      </c>
      <c r="ER509" s="385" t="s">
        <v>6137</v>
      </c>
      <c r="ES509" s="422"/>
      <c r="ET509" s="108"/>
      <c r="EU509" s="182" t="str">
        <f t="shared" si="321"/>
        <v>Hans-Jürgen Helmke Getränke-Fachgroßhandel GmbH, DE_233129651_sinv.pdf</v>
      </c>
      <c r="EV509" s="44"/>
      <c r="EW509" s="44"/>
      <c r="EX509" s="44"/>
      <c r="EY509" s="44"/>
      <c r="EZ509" s="44"/>
      <c r="FA509" s="44"/>
      <c r="FB509" s="44"/>
      <c r="FC509" s="44"/>
      <c r="FD509" s="44"/>
      <c r="FE509" s="44"/>
      <c r="FF509" s="44"/>
      <c r="FG509" s="44"/>
      <c r="FH509" s="44"/>
      <c r="FI509" s="44"/>
      <c r="FJ509" s="44"/>
      <c r="FK509" s="44"/>
      <c r="FL509" s="44"/>
      <c r="FM509" s="44"/>
      <c r="FN509" s="44"/>
      <c r="FO509" s="44"/>
      <c r="FP509" s="44"/>
    </row>
    <row r="510" spans="1:172" s="169" customFormat="1" ht="77.25" thickTop="1">
      <c r="A510" s="1134" t="s">
        <v>5645</v>
      </c>
      <c r="B510" s="1141" t="s">
        <v>5646</v>
      </c>
      <c r="C510" s="1147" t="s">
        <v>898</v>
      </c>
      <c r="D510" s="1141" t="s">
        <v>5647</v>
      </c>
      <c r="E510" s="1155" t="s">
        <v>5648</v>
      </c>
      <c r="F510" s="1159" t="s">
        <v>899</v>
      </c>
      <c r="G510" s="1159"/>
      <c r="H510" s="1159"/>
      <c r="I510" s="1159" t="s">
        <v>5594</v>
      </c>
      <c r="J510" s="945"/>
      <c r="K510" s="945"/>
      <c r="L510" s="1187"/>
      <c r="M510" s="382"/>
      <c r="N510" s="1205"/>
      <c r="O510" s="945"/>
      <c r="P510" s="784">
        <v>0</v>
      </c>
      <c r="Q510" s="539">
        <v>0</v>
      </c>
      <c r="R510" s="540">
        <v>0</v>
      </c>
      <c r="S510" s="424" t="s">
        <v>5615</v>
      </c>
      <c r="T510" s="168"/>
      <c r="U510" s="168"/>
      <c r="V510" s="338">
        <v>0</v>
      </c>
      <c r="W510" s="338">
        <v>0</v>
      </c>
      <c r="X510" s="919">
        <v>0.72</v>
      </c>
      <c r="Y510" s="338">
        <v>0</v>
      </c>
      <c r="Z510" s="690"/>
      <c r="AA510" s="690"/>
      <c r="AB510" s="531" t="s">
        <v>5513</v>
      </c>
      <c r="AC510" s="13" t="s">
        <v>898</v>
      </c>
      <c r="AD510" s="817" t="s">
        <v>5691</v>
      </c>
      <c r="AE510" s="723">
        <v>43138</v>
      </c>
      <c r="AF510" s="454" t="s">
        <v>7467</v>
      </c>
      <c r="AG510" s="737"/>
      <c r="AH510" s="935" t="s">
        <v>896</v>
      </c>
      <c r="AI510" s="559">
        <v>0</v>
      </c>
      <c r="AJ510" s="63" t="str">
        <f t="shared" si="326"/>
        <v>NO</v>
      </c>
      <c r="AK510" s="64" t="str">
        <f>VLOOKUP(X510,aux!$G$1:$I$22,2,FALSE)</f>
        <v>zero point seven two</v>
      </c>
      <c r="AL510" s="64" t="str">
        <f>VLOOKUP(X510,aux!$G$1:$J$22,4,FALSE)</f>
        <v>null komma sieben zwei</v>
      </c>
      <c r="AM510" s="214">
        <f t="shared" si="304"/>
        <v>72</v>
      </c>
      <c r="AN510" s="214" t="str">
        <f>IF(INT(AM510)=AM510,EnglishNumber(AM510), _xlfn.CONCAT(EnglishNumber(INT(AM510)), " point ", EnglishNumber(ROUND(INT((AM510 - INT(AM510)) * 10),  0)), " ", EnglishNumber(ROUND((AM510 - INT(AM510))*100 - (INT((AM510-INT(AM510))*10)*10), 0))))</f>
        <v>seventy-two</v>
      </c>
      <c r="AO510" s="214" t="str">
        <f>IF(INT(AM510)=AM510,FctZahl_In_Worten(AM510), _xlfn.CONCAT(FctZahl_In_Worten(INT(AM510)), " komma ", FctZahl_In_Worten(ROUND(INT((AM510 - INT(AM510)) * 10),  0)), " ", FctZahl_In_Worten(ROUND((AM510 - INT(AM510))*100 - (INT((AM510-INT(AM510))*10)*10), 0))))</f>
        <v>zweiundsiebzig</v>
      </c>
      <c r="AP510" s="64" t="str">
        <f>EnglishNumber(Q510)</f>
        <v>zero</v>
      </c>
      <c r="AQ510" s="64" t="str">
        <f>FctZahl_In_Worten(Q510)</f>
        <v>null</v>
      </c>
      <c r="AR510" s="64" t="str">
        <f>FctZahl_In_Worten(R510)</f>
        <v>null</v>
      </c>
      <c r="AS510" s="303" t="str">
        <f>EnglishNumber(V510)</f>
        <v>zero</v>
      </c>
      <c r="AT510" s="303" t="str">
        <f>EnglishNumber(W510)</f>
        <v>zero</v>
      </c>
      <c r="AU510" s="303" t="str">
        <f t="shared" si="351"/>
        <v>For</v>
      </c>
      <c r="AV510" s="304" t="str">
        <f t="shared" si="347"/>
        <v>Reichel, Geschäftsführer</v>
      </c>
      <c r="AW510" s="305" t="str">
        <f t="shared" si="306"/>
        <v>DE_813304640_CPA_EN</v>
      </c>
      <c r="AX510" s="305" t="str">
        <f t="shared" si="307"/>
        <v>DE_813304640_DoT_EN</v>
      </c>
      <c r="AY510" s="305" t="str">
        <f t="shared" si="308"/>
        <v>DE_813304640_Dis_EN</v>
      </c>
      <c r="AZ510" s="306" t="str">
        <f t="shared" si="309"/>
        <v>DE_813304640_CPA_DE</v>
      </c>
      <c r="BA510" s="306" t="str">
        <f t="shared" si="310"/>
        <v>DE_813304640_DoT_DE</v>
      </c>
      <c r="BB510" s="306" t="str">
        <f t="shared" si="311"/>
        <v>DE_813304640_CPA_ES</v>
      </c>
      <c r="BC510" s="307" t="str">
        <f t="shared" si="312"/>
        <v>DE_813304640_DoT_ES</v>
      </c>
      <c r="BD510" s="308" t="str">
        <f t="shared" si="313"/>
        <v>Löffelsend &amp; Wein Compagny GmbH</v>
      </c>
      <c r="BE510" s="303" t="str">
        <f>VLOOKUP(C510,aux!$A$1:$B$260,2,FALSE)</f>
        <v>Germany</v>
      </c>
      <c r="BF510" s="301" t="str">
        <f>VLOOKUP(C510,aux!$A$1:$C$260,3,FALSE)</f>
        <v>Deutschland</v>
      </c>
      <c r="BG510" s="309" t="str">
        <f t="shared" si="314"/>
        <v>represented by  Reichel, Geschäftsführer</v>
      </c>
      <c r="BH510" s="309" t="str">
        <f t="shared" si="327"/>
        <v>representado por Reichel, Geschäftsführer</v>
      </c>
      <c r="BI510" s="686">
        <f t="shared" si="348"/>
        <v>1</v>
      </c>
      <c r="BJ510" s="686" t="str">
        <f t="shared" si="341"/>
        <v/>
      </c>
      <c r="BK510" s="686" t="str">
        <f t="shared" si="342"/>
        <v>and its</v>
      </c>
      <c r="BL510" s="309" t="str">
        <f t="shared" si="349"/>
        <v/>
      </c>
      <c r="BM510" s="309" t="str">
        <f t="shared" si="350"/>
        <v>und</v>
      </c>
      <c r="BN510" s="309" t="str">
        <f t="shared" si="346"/>
        <v/>
      </c>
      <c r="BO510" s="309" t="str">
        <f t="shared" si="322"/>
        <v>y su</v>
      </c>
      <c r="BP510" s="310" t="str">
        <f>VLOOKUP(X510,aux!$G$1:$I$22,3,FALSE)</f>
        <v>cero coma siete dos</v>
      </c>
      <c r="BQ510" s="309" t="str">
        <f t="shared" si="328"/>
        <v>Por</v>
      </c>
      <c r="BR510" s="309" t="str">
        <f>VLOOKUP(C510,aux!$D$1:$E$307,2,FALSE)</f>
        <v>Alemania</v>
      </c>
      <c r="BS510" s="309" t="str">
        <f t="shared" si="329"/>
        <v>Cero</v>
      </c>
      <c r="BT510" s="309" t="str">
        <f t="shared" si="330"/>
        <v>Cero</v>
      </c>
      <c r="BU510" s="309" t="str">
        <f t="shared" si="331"/>
        <v>Cero</v>
      </c>
      <c r="BV510" s="335"/>
      <c r="BW510" s="230"/>
      <c r="BX510" s="335"/>
      <c r="BY510" s="346"/>
      <c r="BZ510" s="335"/>
      <c r="CA510" s="1118"/>
      <c r="CB510" s="687"/>
      <c r="CC510" s="688"/>
      <c r="CD510" s="625"/>
      <c r="CE510" s="688"/>
      <c r="CF510" s="625"/>
      <c r="CG510" s="805"/>
      <c r="CH510" s="747"/>
      <c r="CI510" s="275"/>
      <c r="CJ510" s="690"/>
      <c r="CK510" s="690"/>
      <c r="CL510" s="102" t="str">
        <f t="shared" si="315"/>
        <v>Löffelsend &amp; Wein Compagny GmbH_ DE_813304640_DOT_DE_2sig</v>
      </c>
      <c r="CM510" s="102" t="str">
        <f t="shared" si="316"/>
        <v>Löffelsend &amp; Wein Compagny GmbH_DE_813304640_CPA_DE_2sig</v>
      </c>
      <c r="CN510" s="102" t="str">
        <f t="shared" si="317"/>
        <v>Löffelsend &amp; Wein Compagny GmbH_ DE_813304640_DOT_DE_2sig_stamped</v>
      </c>
      <c r="CO510" s="102" t="str">
        <f t="shared" si="318"/>
        <v>Löffelsend &amp; Wein Compagny GmbH_DE_813304640_DOT_DE_o</v>
      </c>
      <c r="CP510" s="102" t="str">
        <f t="shared" si="319"/>
        <v>Löffelsend &amp; Wein Compagny GmbH_DE_813304640_DOT_DE_o_stamped</v>
      </c>
      <c r="CQ510" s="102" t="str">
        <f t="shared" si="320"/>
        <v>Löffelsend &amp; Wein Compagny GmbH_DE_813304640_powers</v>
      </c>
      <c r="CR510" s="690"/>
      <c r="CS510" s="690"/>
      <c r="CT510" s="710"/>
      <c r="CU510" s="711"/>
      <c r="CV510" s="712"/>
      <c r="CW510" s="690"/>
      <c r="CX510" s="713"/>
      <c r="CY510" s="711"/>
      <c r="CZ510" s="711"/>
      <c r="DA510" s="714"/>
      <c r="DB510" s="714"/>
      <c r="DC510" s="711"/>
      <c r="DD510" s="711"/>
      <c r="DE510" s="714"/>
      <c r="DF510" s="714"/>
      <c r="DG510" s="690"/>
      <c r="DH510" s="690"/>
      <c r="DI510" s="690"/>
      <c r="DJ510" s="714"/>
      <c r="DK510" s="714"/>
      <c r="DL510" s="690"/>
      <c r="DM510" s="714"/>
      <c r="DN510" s="711"/>
      <c r="DO510" s="714"/>
      <c r="DP510" s="418"/>
      <c r="DQ510" s="980"/>
      <c r="DR510" s="689"/>
      <c r="DS510" s="345"/>
      <c r="DT510" s="345"/>
      <c r="DU510" s="690"/>
      <c r="DV510" s="690"/>
      <c r="DW510" s="690"/>
      <c r="DX510" s="690"/>
      <c r="DY510" s="690"/>
      <c r="DZ510" s="690"/>
      <c r="EA510" s="359" t="str">
        <f t="shared" si="345"/>
        <v>458l</v>
      </c>
      <c r="EB510" s="485">
        <v>458</v>
      </c>
      <c r="EC510" s="345" t="s">
        <v>6234</v>
      </c>
      <c r="ED510" s="345"/>
      <c r="EE510" s="345"/>
      <c r="EF510" s="445"/>
      <c r="EG510" s="247"/>
      <c r="EH510" s="247"/>
      <c r="EI510" s="247"/>
      <c r="EJ510" s="247"/>
      <c r="EK510" s="247"/>
      <c r="EL510" s="247"/>
      <c r="EM510" s="946"/>
      <c r="EN510" s="247"/>
      <c r="EO510" s="247"/>
      <c r="EP510" s="247"/>
      <c r="EQ510" s="385" t="s">
        <v>6086</v>
      </c>
      <c r="ER510" s="385" t="s">
        <v>6137</v>
      </c>
      <c r="ES510" s="422"/>
      <c r="ET510" s="108"/>
      <c r="EU510" s="182" t="str">
        <f t="shared" si="321"/>
        <v>Löffelsend &amp; Wein Compagny GmbH, DE_813304640_sinv.pdf</v>
      </c>
      <c r="EV510" s="44"/>
      <c r="EW510" s="44"/>
      <c r="EX510" s="44"/>
      <c r="EY510" s="44"/>
      <c r="EZ510" s="44"/>
      <c r="FA510" s="44"/>
      <c r="FB510" s="44"/>
      <c r="FC510" s="44"/>
      <c r="FD510" s="44"/>
      <c r="FE510" s="44"/>
      <c r="FF510" s="44"/>
      <c r="FG510" s="44"/>
      <c r="FH510" s="44"/>
      <c r="FI510" s="44"/>
      <c r="FJ510" s="44"/>
      <c r="FK510" s="44"/>
      <c r="FL510" s="44"/>
      <c r="FM510" s="44"/>
      <c r="FN510" s="44"/>
      <c r="FO510" s="44"/>
      <c r="FP510" s="44"/>
    </row>
    <row r="511" spans="1:172" s="182" customFormat="1" ht="76.5">
      <c r="A511" s="1004" t="s">
        <v>5649</v>
      </c>
      <c r="B511" s="415" t="s">
        <v>5650</v>
      </c>
      <c r="C511" s="646" t="s">
        <v>898</v>
      </c>
      <c r="D511" s="415" t="s">
        <v>5651</v>
      </c>
      <c r="E511" s="172" t="s">
        <v>5652</v>
      </c>
      <c r="F511" s="392" t="s">
        <v>913</v>
      </c>
      <c r="G511" s="193" t="s">
        <v>5653</v>
      </c>
      <c r="H511" s="392" t="s">
        <v>913</v>
      </c>
      <c r="I511" s="193" t="s">
        <v>5594</v>
      </c>
      <c r="L511" s="596"/>
      <c r="M511" s="382"/>
      <c r="N511" s="849"/>
      <c r="P511" s="519">
        <v>0</v>
      </c>
      <c r="Q511" s="539">
        <v>0</v>
      </c>
      <c r="R511" s="540">
        <v>0</v>
      </c>
      <c r="S511" s="424" t="s">
        <v>5615</v>
      </c>
      <c r="T511" s="168"/>
      <c r="U511" s="168"/>
      <c r="V511" s="338">
        <v>0</v>
      </c>
      <c r="W511" s="338">
        <v>0</v>
      </c>
      <c r="X511" s="919">
        <v>0.72</v>
      </c>
      <c r="Y511" s="338">
        <v>0</v>
      </c>
      <c r="Z511" s="168"/>
      <c r="AA511" s="168"/>
      <c r="AB511" s="188" t="s">
        <v>5513</v>
      </c>
      <c r="AC511" s="13" t="s">
        <v>898</v>
      </c>
      <c r="AD511" s="811" t="s">
        <v>5691</v>
      </c>
      <c r="AE511" s="723">
        <v>43138</v>
      </c>
      <c r="AF511" s="454" t="s">
        <v>7467</v>
      </c>
      <c r="AG511" s="419"/>
      <c r="AH511" s="927" t="s">
        <v>896</v>
      </c>
      <c r="AI511" s="559">
        <v>0</v>
      </c>
      <c r="AJ511" s="63" t="str">
        <f t="shared" si="326"/>
        <v>NO</v>
      </c>
      <c r="AK511" s="64" t="str">
        <f>VLOOKUP(X511,aux!$G$1:$I$22,2,FALSE)</f>
        <v>zero point seven two</v>
      </c>
      <c r="AL511" s="64" t="str">
        <f>VLOOKUP(X511,aux!$G$1:$J$22,4,FALSE)</f>
        <v>null komma sieben zwei</v>
      </c>
      <c r="AM511" s="214">
        <f t="shared" si="304"/>
        <v>72</v>
      </c>
      <c r="AN511" s="214" t="str">
        <f>IF(INT(AM511)=AM511,EnglishNumber(AM511), _xlfn.CONCAT(EnglishNumber(INT(AM511)), " point ", EnglishNumber(ROUND(INT((AM511 - INT(AM511)) * 10),  0)), " ", EnglishNumber(ROUND((AM511 - INT(AM511))*100 - (INT((AM511-INT(AM511))*10)*10), 0))))</f>
        <v>seventy-two</v>
      </c>
      <c r="AO511" s="214" t="str">
        <f>IF(INT(AM511)=AM511,FctZahl_In_Worten(AM511), _xlfn.CONCAT(FctZahl_In_Worten(INT(AM511)), " komma ", FctZahl_In_Worten(ROUND(INT((AM511 - INT(AM511)) * 10),  0)), " ", FctZahl_In_Worten(ROUND((AM511 - INT(AM511))*100 - (INT((AM511-INT(AM511))*10)*10), 0))))</f>
        <v>zweiundsiebzig</v>
      </c>
      <c r="AP511" s="64" t="str">
        <f>EnglishNumber(Q511)</f>
        <v>zero</v>
      </c>
      <c r="AQ511" s="64" t="str">
        <f>FctZahl_In_Worten(Q511)</f>
        <v>null</v>
      </c>
      <c r="AR511" s="64" t="str">
        <f>FctZahl_In_Worten(R511)</f>
        <v>null</v>
      </c>
      <c r="AS511" s="64" t="str">
        <f>EnglishNumber(V511)</f>
        <v>zero</v>
      </c>
      <c r="AT511" s="64" t="str">
        <f>EnglishNumber(W511)</f>
        <v>zero</v>
      </c>
      <c r="AU511" s="64" t="str">
        <f t="shared" si="351"/>
        <v>For</v>
      </c>
      <c r="AV511" s="49" t="str">
        <f t="shared" si="347"/>
        <v>Honerkamp, Prokurist and Hasenpatt, Prokurist</v>
      </c>
      <c r="AW511" s="65" t="str">
        <f t="shared" si="306"/>
        <v>DE_117334611_CPA_EN</v>
      </c>
      <c r="AX511" s="65" t="str">
        <f t="shared" si="307"/>
        <v>DE_117334611_DoT_EN</v>
      </c>
      <c r="AY511" s="65" t="str">
        <f t="shared" si="308"/>
        <v>DE_117334611_Dis_EN</v>
      </c>
      <c r="AZ511" s="65" t="str">
        <f t="shared" si="309"/>
        <v>DE_117334611_CPA_DE</v>
      </c>
      <c r="BA511" s="65" t="str">
        <f t="shared" si="310"/>
        <v>DE_117334611_DoT_DE</v>
      </c>
      <c r="BB511" s="65" t="str">
        <f t="shared" si="311"/>
        <v>DE_117334611_CPA_ES</v>
      </c>
      <c r="BC511" s="215" t="str">
        <f t="shared" si="312"/>
        <v>DE_117334611_DoT_ES</v>
      </c>
      <c r="BD511" s="65" t="str">
        <f t="shared" si="313"/>
        <v>Overnight Tiefkühl-Service GmbH</v>
      </c>
      <c r="BE511" s="64" t="str">
        <f>VLOOKUP(C511,aux!$A$1:$B$260,2,FALSE)</f>
        <v>Germany</v>
      </c>
      <c r="BF511" s="64" t="str">
        <f>VLOOKUP(C511,aux!$A$1:$C$260,3,FALSE)</f>
        <v>Deutschland</v>
      </c>
      <c r="BG511" s="66" t="str">
        <f t="shared" si="314"/>
        <v>represented by  Honerkamp, Prokurist and Hasenpatt, Prokurist</v>
      </c>
      <c r="BH511" s="66" t="str">
        <f t="shared" si="327"/>
        <v>representado por Honerkamp, Prokurist and Hasenpatt, Prokurist</v>
      </c>
      <c r="BI511" s="119">
        <f t="shared" si="348"/>
        <v>2</v>
      </c>
      <c r="BJ511" s="119" t="str">
        <f t="shared" si="341"/>
        <v>and its</v>
      </c>
      <c r="BK511" s="119" t="str">
        <f t="shared" si="342"/>
        <v>and its</v>
      </c>
      <c r="BL511" s="66" t="str">
        <f t="shared" si="349"/>
        <v>und</v>
      </c>
      <c r="BM511" s="66" t="str">
        <f t="shared" si="350"/>
        <v>und</v>
      </c>
      <c r="BN511" s="66" t="str">
        <f t="shared" si="346"/>
        <v>y su</v>
      </c>
      <c r="BO511" s="66" t="str">
        <f t="shared" si="322"/>
        <v>y su</v>
      </c>
      <c r="BP511" s="216" t="str">
        <f>VLOOKUP(X511,aux!$G$1:$I$22,3,FALSE)</f>
        <v>cero coma siete dos</v>
      </c>
      <c r="BQ511" s="66" t="str">
        <f t="shared" si="328"/>
        <v>Por</v>
      </c>
      <c r="BR511" s="66" t="str">
        <f>VLOOKUP(C511,aux!$D$1:$E$307,2,FALSE)</f>
        <v>Alemania</v>
      </c>
      <c r="BS511" s="66" t="str">
        <f t="shared" si="329"/>
        <v>Cero</v>
      </c>
      <c r="BT511" s="66" t="str">
        <f t="shared" si="330"/>
        <v>Cero</v>
      </c>
      <c r="BU511" s="66" t="str">
        <f t="shared" si="331"/>
        <v>Cero</v>
      </c>
      <c r="BV511" s="315"/>
      <c r="BW511" s="61"/>
      <c r="BX511" s="315"/>
      <c r="BY511" s="148"/>
      <c r="BZ511" s="315"/>
      <c r="CA511" s="1112"/>
      <c r="CB511" s="805"/>
      <c r="CC511" s="805"/>
      <c r="CD511" s="806"/>
      <c r="CE511" s="805"/>
      <c r="CF511" s="806"/>
      <c r="CG511" s="805"/>
      <c r="CH511" s="497"/>
      <c r="CI511" s="155"/>
      <c r="CJ511" s="168"/>
      <c r="CK511" s="168"/>
      <c r="CL511" s="102" t="str">
        <f t="shared" si="315"/>
        <v>Overnight Tiefkühl-Service GmbH_ DE_117334611_DOT_DE_2sig</v>
      </c>
      <c r="CM511" s="102" t="str">
        <f t="shared" si="316"/>
        <v>Overnight Tiefkühl-Service GmbH_DE_117334611_CPA_DE_2sig</v>
      </c>
      <c r="CN511" s="102" t="str">
        <f t="shared" si="317"/>
        <v>Overnight Tiefkühl-Service GmbH_ DE_117334611_DOT_DE_2sig_stamped</v>
      </c>
      <c r="CO511" s="102" t="str">
        <f t="shared" si="318"/>
        <v>Overnight Tiefkühl-Service GmbH_DE_117334611_DOT_DE_o</v>
      </c>
      <c r="CP511" s="102" t="str">
        <f t="shared" si="319"/>
        <v>Overnight Tiefkühl-Service GmbH_DE_117334611_DOT_DE_o_stamped</v>
      </c>
      <c r="CQ511" s="102" t="str">
        <f t="shared" si="320"/>
        <v>Overnight Tiefkühl-Service GmbH_DE_117334611_powers</v>
      </c>
      <c r="CR511" s="168"/>
      <c r="CS511" s="168"/>
      <c r="CT511" s="168"/>
      <c r="CU511" s="251"/>
      <c r="CV511" s="168"/>
      <c r="CW511" s="168"/>
      <c r="CX511" s="252"/>
      <c r="CY511" s="251"/>
      <c r="CZ511" s="251"/>
      <c r="DA511" s="324"/>
      <c r="DB511" s="324"/>
      <c r="DC511" s="251"/>
      <c r="DD511" s="251"/>
      <c r="DE511" s="324"/>
      <c r="DF511" s="324"/>
      <c r="DG511" s="168"/>
      <c r="DH511" s="168"/>
      <c r="DI511" s="168"/>
      <c r="DJ511" s="324"/>
      <c r="DK511" s="324"/>
      <c r="DL511" s="168"/>
      <c r="DM511" s="324"/>
      <c r="DN511" s="251"/>
      <c r="DO511" s="324"/>
      <c r="DP511" s="338"/>
      <c r="DQ511" s="902"/>
      <c r="DR511" s="503"/>
      <c r="DS511" s="88"/>
      <c r="DT511" s="88"/>
      <c r="DU511" s="168"/>
      <c r="DV511" s="168"/>
      <c r="DW511" s="168"/>
      <c r="DX511" s="168"/>
      <c r="DY511" s="168"/>
      <c r="DZ511" s="168"/>
      <c r="EA511" s="359" t="str">
        <f t="shared" si="345"/>
        <v>458m</v>
      </c>
      <c r="EB511" s="359">
        <v>458</v>
      </c>
      <c r="EC511" s="88" t="s">
        <v>6235</v>
      </c>
      <c r="ED511" s="88"/>
      <c r="EE511" s="88"/>
      <c r="EF511" s="186"/>
      <c r="EM511" s="203"/>
      <c r="EP511" s="796"/>
      <c r="EQ511" s="385" t="s">
        <v>6086</v>
      </c>
      <c r="ER511" s="385" t="s">
        <v>6137</v>
      </c>
      <c r="ES511" s="422"/>
      <c r="ET511" s="108"/>
      <c r="EU511" s="182" t="str">
        <f t="shared" si="321"/>
        <v>Overnight Tiefkühl-Service GmbH, DE_117334611_sinv.pdf</v>
      </c>
      <c r="EV511" s="954"/>
      <c r="EW511" s="108"/>
      <c r="EX511" s="108"/>
      <c r="EY511" s="108"/>
      <c r="EZ511" s="108"/>
      <c r="FA511" s="108"/>
      <c r="FB511" s="108"/>
      <c r="FC511" s="108"/>
      <c r="FD511" s="108"/>
      <c r="FE511" s="108"/>
      <c r="FF511" s="108"/>
      <c r="FG511" s="108"/>
      <c r="FH511" s="108"/>
      <c r="FI511" s="108"/>
      <c r="FJ511" s="108"/>
      <c r="FK511" s="108"/>
      <c r="FL511" s="108"/>
      <c r="FM511" s="108"/>
      <c r="FN511" s="108"/>
      <c r="FO511" s="108"/>
      <c r="FP511" s="108"/>
    </row>
    <row r="512" spans="1:172" s="182" customFormat="1" ht="63.75">
      <c r="A512" s="1004" t="s">
        <v>5589</v>
      </c>
      <c r="B512" s="415" t="s">
        <v>5590</v>
      </c>
      <c r="C512" s="646" t="s">
        <v>898</v>
      </c>
      <c r="D512" s="415" t="s">
        <v>5591</v>
      </c>
      <c r="E512" s="172" t="s">
        <v>5592</v>
      </c>
      <c r="F512" s="193" t="s">
        <v>913</v>
      </c>
      <c r="G512" s="193" t="s">
        <v>5593</v>
      </c>
      <c r="H512" s="193" t="s">
        <v>913</v>
      </c>
      <c r="I512" s="193" t="s">
        <v>5594</v>
      </c>
      <c r="L512" s="596"/>
      <c r="M512" s="382"/>
      <c r="N512" s="849"/>
      <c r="P512" s="519">
        <v>0</v>
      </c>
      <c r="Q512" s="539">
        <v>0</v>
      </c>
      <c r="R512" s="540">
        <v>0</v>
      </c>
      <c r="S512" s="424" t="s">
        <v>5615</v>
      </c>
      <c r="T512" s="168"/>
      <c r="U512" s="168"/>
      <c r="V512" s="338">
        <v>0</v>
      </c>
      <c r="W512" s="338">
        <v>0</v>
      </c>
      <c r="X512" s="919">
        <v>0.72</v>
      </c>
      <c r="Y512" s="338">
        <v>0</v>
      </c>
      <c r="Z512" s="168"/>
      <c r="AA512" s="168"/>
      <c r="AB512" s="188" t="s">
        <v>5513</v>
      </c>
      <c r="AC512" s="13" t="s">
        <v>898</v>
      </c>
      <c r="AD512" s="811" t="s">
        <v>5691</v>
      </c>
      <c r="AE512" s="723">
        <v>43138</v>
      </c>
      <c r="AF512" s="454" t="s">
        <v>7467</v>
      </c>
      <c r="AG512" s="419"/>
      <c r="AH512" s="927" t="s">
        <v>896</v>
      </c>
      <c r="AI512" s="559">
        <v>0</v>
      </c>
      <c r="AJ512" s="63" t="str">
        <f t="shared" si="326"/>
        <v>NO</v>
      </c>
      <c r="AK512" s="64" t="str">
        <f>VLOOKUP(X512,aux!$G$1:$I$22,2,FALSE)</f>
        <v>zero point seven two</v>
      </c>
      <c r="AL512" s="64" t="str">
        <f>VLOOKUP(X512,aux!$G$1:$J$22,4,FALSE)</f>
        <v>null komma sieben zwei</v>
      </c>
      <c r="AM512" s="214">
        <f t="shared" si="304"/>
        <v>72</v>
      </c>
      <c r="AN512" s="214" t="str">
        <f>IF(INT(AM512)=AM512,EnglishNumber(AM512), _xlfn.CONCAT(EnglishNumber(INT(AM512)), " point ", EnglishNumber(ROUND(INT((AM512 - INT(AM512)) * 10),  0)), " ", EnglishNumber(ROUND((AM512 - INT(AM512))*100 - (INT((AM512-INT(AM512))*10)*10), 0))))</f>
        <v>seventy-two</v>
      </c>
      <c r="AO512" s="214" t="str">
        <f>IF(INT(AM512)=AM512,FctZahl_In_Worten(AM512), _xlfn.CONCAT(FctZahl_In_Worten(INT(AM512)), " komma ", FctZahl_In_Worten(ROUND(INT((AM512 - INT(AM512)) * 10),  0)), " ", FctZahl_In_Worten(ROUND((AM512 - INT(AM512))*100 - (INT((AM512-INT(AM512))*10)*10), 0))))</f>
        <v>zweiundsiebzig</v>
      </c>
      <c r="AP512" s="64" t="str">
        <f>EnglishNumber(Q512)</f>
        <v>zero</v>
      </c>
      <c r="AQ512" s="64" t="str">
        <f>FctZahl_In_Worten(Q512)</f>
        <v>null</v>
      </c>
      <c r="AR512" s="64" t="str">
        <f>FctZahl_In_Worten(R512)</f>
        <v>null</v>
      </c>
      <c r="AS512" s="64" t="str">
        <f>EnglishNumber(V512)</f>
        <v>zero</v>
      </c>
      <c r="AT512" s="64" t="str">
        <f>EnglishNumber(W512)</f>
        <v>zero</v>
      </c>
      <c r="AU512" s="64" t="str">
        <f t="shared" si="351"/>
        <v>For</v>
      </c>
      <c r="AV512" s="49" t="str">
        <f t="shared" si="347"/>
        <v>Schütz, Prokurist and Kampruwen, Prokurist</v>
      </c>
      <c r="AW512" s="65" t="str">
        <f t="shared" si="306"/>
        <v>DE_814562679_CPA_EN</v>
      </c>
      <c r="AX512" s="65" t="str">
        <f t="shared" si="307"/>
        <v>DE_814562679_DoT_EN</v>
      </c>
      <c r="AY512" s="65" t="str">
        <f t="shared" si="308"/>
        <v>DE_814562679_Dis_EN</v>
      </c>
      <c r="AZ512" s="65" t="str">
        <f t="shared" si="309"/>
        <v>DE_814562679_CPA_DE</v>
      </c>
      <c r="BA512" s="65" t="str">
        <f t="shared" si="310"/>
        <v>DE_814562679_DoT_DE</v>
      </c>
      <c r="BB512" s="65" t="str">
        <f t="shared" si="311"/>
        <v>DE_814562679_CPA_ES</v>
      </c>
      <c r="BC512" s="215" t="str">
        <f t="shared" si="312"/>
        <v>DE_814562679_DoT_ES</v>
      </c>
      <c r="BD512" s="65" t="str">
        <f t="shared" si="313"/>
        <v>Radeberger Gruppe KG</v>
      </c>
      <c r="BE512" s="64" t="str">
        <f>VLOOKUP(C512,aux!$A$1:$B$260,2,FALSE)</f>
        <v>Germany</v>
      </c>
      <c r="BF512" s="64" t="str">
        <f>VLOOKUP(C512,aux!$A$1:$C$260,3,FALSE)</f>
        <v>Deutschland</v>
      </c>
      <c r="BG512" s="66" t="str">
        <f t="shared" si="314"/>
        <v>represented by  Schütz, Prokurist and Kampruwen, Prokurist</v>
      </c>
      <c r="BH512" s="66" t="str">
        <f t="shared" si="327"/>
        <v>representado por Schütz, Prokurist and Kampruwen, Prokurist</v>
      </c>
      <c r="BI512" s="119">
        <f t="shared" si="348"/>
        <v>2</v>
      </c>
      <c r="BJ512" s="119" t="str">
        <f t="shared" si="341"/>
        <v>and its</v>
      </c>
      <c r="BK512" s="119" t="str">
        <f t="shared" si="342"/>
        <v>and its</v>
      </c>
      <c r="BL512" s="66" t="str">
        <f t="shared" si="349"/>
        <v>und</v>
      </c>
      <c r="BM512" s="66" t="str">
        <f t="shared" si="350"/>
        <v>und</v>
      </c>
      <c r="BN512" s="66" t="str">
        <f t="shared" si="346"/>
        <v>y su</v>
      </c>
      <c r="BO512" s="66" t="str">
        <f t="shared" si="322"/>
        <v>y su</v>
      </c>
      <c r="BP512" s="216" t="str">
        <f>VLOOKUP(X512,aux!$G$1:$I$22,3,FALSE)</f>
        <v>cero coma siete dos</v>
      </c>
      <c r="BQ512" s="66" t="str">
        <f t="shared" si="328"/>
        <v>Por</v>
      </c>
      <c r="BR512" s="66" t="str">
        <f>VLOOKUP(C512,aux!$D$1:$E$307,2,FALSE)</f>
        <v>Alemania</v>
      </c>
      <c r="BS512" s="66" t="str">
        <f t="shared" si="329"/>
        <v>Cero</v>
      </c>
      <c r="BT512" s="66" t="str">
        <f t="shared" si="330"/>
        <v>Cero</v>
      </c>
      <c r="BU512" s="66" t="str">
        <f t="shared" si="331"/>
        <v>Cero</v>
      </c>
      <c r="BV512" s="315"/>
      <c r="BW512" s="61"/>
      <c r="BX512" s="315"/>
      <c r="BY512" s="148"/>
      <c r="BZ512" s="315"/>
      <c r="CA512" s="1112"/>
      <c r="CB512" s="805"/>
      <c r="CC512" s="805"/>
      <c r="CD512" s="806"/>
      <c r="CE512" s="805"/>
      <c r="CF512" s="806"/>
      <c r="CG512" s="805"/>
      <c r="CH512" s="497"/>
      <c r="CI512" s="155"/>
      <c r="CJ512" s="168"/>
      <c r="CK512" s="168"/>
      <c r="CL512" s="102" t="str">
        <f t="shared" si="315"/>
        <v>Radeberger Gruppe KG_ DE_814562679_DOT_DE_2sig</v>
      </c>
      <c r="CM512" s="102" t="str">
        <f t="shared" si="316"/>
        <v>Radeberger Gruppe KG_DE_814562679_CPA_DE_2sig</v>
      </c>
      <c r="CN512" s="102" t="str">
        <f t="shared" si="317"/>
        <v>Radeberger Gruppe KG_ DE_814562679_DOT_DE_2sig_stamped</v>
      </c>
      <c r="CO512" s="102" t="str">
        <f t="shared" si="318"/>
        <v>Radeberger Gruppe KG_DE_814562679_DOT_DE_o</v>
      </c>
      <c r="CP512" s="102" t="str">
        <f t="shared" si="319"/>
        <v>Radeberger Gruppe KG_DE_814562679_DOT_DE_o_stamped</v>
      </c>
      <c r="CQ512" s="102" t="str">
        <f t="shared" si="320"/>
        <v>Radeberger Gruppe KG_DE_814562679_powers</v>
      </c>
      <c r="CR512" s="168"/>
      <c r="CS512" s="168"/>
      <c r="CT512" s="168"/>
      <c r="CU512" s="251"/>
      <c r="CV512" s="168"/>
      <c r="CW512" s="168"/>
      <c r="CX512" s="252"/>
      <c r="CY512" s="251"/>
      <c r="CZ512" s="251"/>
      <c r="DA512" s="324"/>
      <c r="DB512" s="324"/>
      <c r="DC512" s="251"/>
      <c r="DD512" s="251"/>
      <c r="DE512" s="324"/>
      <c r="DF512" s="324"/>
      <c r="DG512" s="168"/>
      <c r="DH512" s="168"/>
      <c r="DI512" s="168"/>
      <c r="DJ512" s="324"/>
      <c r="DK512" s="324"/>
      <c r="DL512" s="168"/>
      <c r="DM512" s="324"/>
      <c r="DN512" s="251"/>
      <c r="DO512" s="324"/>
      <c r="DP512" s="338"/>
      <c r="DQ512" s="902"/>
      <c r="DR512" s="503"/>
      <c r="DS512" s="88"/>
      <c r="DT512" s="88"/>
      <c r="DU512" s="168"/>
      <c r="DV512" s="168"/>
      <c r="DW512" s="168"/>
      <c r="DX512" s="168"/>
      <c r="DY512" s="168"/>
      <c r="DZ512" s="168"/>
      <c r="EA512" s="359" t="str">
        <f t="shared" si="345"/>
        <v>458n</v>
      </c>
      <c r="EB512" s="359">
        <v>458</v>
      </c>
      <c r="EC512" s="88" t="s">
        <v>6236</v>
      </c>
      <c r="ED512" s="88"/>
      <c r="EE512" s="88"/>
      <c r="EF512" s="186"/>
      <c r="EM512" s="203"/>
      <c r="EP512" s="796"/>
      <c r="EQ512" s="422" t="s">
        <v>1364</v>
      </c>
      <c r="ER512" s="422" t="s">
        <v>6113</v>
      </c>
      <c r="ES512" s="422"/>
      <c r="ET512" s="167"/>
      <c r="EU512" s="182" t="str">
        <f t="shared" si="321"/>
        <v>Radeberger Gruppe KG, DE_814562679_sinv.pdf</v>
      </c>
      <c r="EV512" s="954"/>
      <c r="EW512" s="108"/>
      <c r="EX512" s="108"/>
      <c r="EY512" s="108"/>
      <c r="EZ512" s="108"/>
      <c r="FA512" s="108"/>
      <c r="FB512" s="108"/>
      <c r="FC512" s="108"/>
      <c r="FD512" s="108"/>
      <c r="FE512" s="108"/>
      <c r="FF512" s="108"/>
      <c r="FG512" s="108"/>
      <c r="FH512" s="108"/>
      <c r="FI512" s="108"/>
      <c r="FJ512" s="108"/>
      <c r="FK512" s="108"/>
      <c r="FL512" s="108"/>
      <c r="FM512" s="108"/>
      <c r="FN512" s="108"/>
      <c r="FO512" s="108"/>
      <c r="FP512" s="108"/>
    </row>
    <row r="513" spans="1:172" s="182" customFormat="1" ht="63.75">
      <c r="A513" s="1004" t="s">
        <v>5654</v>
      </c>
      <c r="B513" s="415" t="s">
        <v>5655</v>
      </c>
      <c r="C513" s="646" t="s">
        <v>898</v>
      </c>
      <c r="D513" s="415" t="s">
        <v>5656</v>
      </c>
      <c r="E513" s="172" t="s">
        <v>5657</v>
      </c>
      <c r="F513" s="193" t="s">
        <v>913</v>
      </c>
      <c r="G513" s="193" t="s">
        <v>5658</v>
      </c>
      <c r="H513" s="193" t="s">
        <v>913</v>
      </c>
      <c r="I513" s="193" t="s">
        <v>5594</v>
      </c>
      <c r="L513" s="596"/>
      <c r="M513" s="382"/>
      <c r="N513" s="849"/>
      <c r="P513" s="519">
        <v>0</v>
      </c>
      <c r="Q513" s="539">
        <v>0</v>
      </c>
      <c r="R513" s="540">
        <v>0</v>
      </c>
      <c r="S513" s="424" t="s">
        <v>5615</v>
      </c>
      <c r="T513" s="168"/>
      <c r="U513" s="168"/>
      <c r="V513" s="338">
        <v>0</v>
      </c>
      <c r="W513" s="338">
        <v>0</v>
      </c>
      <c r="X513" s="919">
        <v>0.72</v>
      </c>
      <c r="Y513" s="338">
        <v>0</v>
      </c>
      <c r="Z513" s="168"/>
      <c r="AA513" s="168"/>
      <c r="AB513" s="188" t="s">
        <v>5513</v>
      </c>
      <c r="AC513" s="13" t="s">
        <v>898</v>
      </c>
      <c r="AD513" s="811" t="s">
        <v>5691</v>
      </c>
      <c r="AE513" s="723">
        <v>43138</v>
      </c>
      <c r="AF513" s="454" t="s">
        <v>7467</v>
      </c>
      <c r="AG513" s="419"/>
      <c r="AH513" s="927" t="s">
        <v>896</v>
      </c>
      <c r="AI513" s="559">
        <v>0</v>
      </c>
      <c r="AJ513" s="63" t="str">
        <f t="shared" si="326"/>
        <v>NO</v>
      </c>
      <c r="AK513" s="64" t="str">
        <f>VLOOKUP(X513,aux!$G$1:$I$22,2,FALSE)</f>
        <v>zero point seven two</v>
      </c>
      <c r="AL513" s="64" t="str">
        <f>VLOOKUP(X513,aux!$G$1:$J$22,4,FALSE)</f>
        <v>null komma sieben zwei</v>
      </c>
      <c r="AM513" s="214">
        <f t="shared" si="304"/>
        <v>72</v>
      </c>
      <c r="AN513" s="214" t="str">
        <f>IF(INT(AM513)=AM513,EnglishNumber(AM513), _xlfn.CONCAT(EnglishNumber(INT(AM513)), " point ", EnglishNumber(ROUND(INT((AM513 - INT(AM513)) * 10),  0)), " ", EnglishNumber(ROUND((AM513 - INT(AM513))*100 - (INT((AM513-INT(AM513))*10)*10), 0))))</f>
        <v>seventy-two</v>
      </c>
      <c r="AO513" s="214" t="str">
        <f>IF(INT(AM513)=AM513,FctZahl_In_Worten(AM513), _xlfn.CONCAT(FctZahl_In_Worten(INT(AM513)), " komma ", FctZahl_In_Worten(ROUND(INT((AM513 - INT(AM513)) * 10),  0)), " ", FctZahl_In_Worten(ROUND((AM513 - INT(AM513))*100 - (INT((AM513-INT(AM513))*10)*10), 0))))</f>
        <v>zweiundsiebzig</v>
      </c>
      <c r="AP513" s="64" t="str">
        <f>EnglishNumber(Q513)</f>
        <v>zero</v>
      </c>
      <c r="AQ513" s="64" t="str">
        <f>FctZahl_In_Worten(Q513)</f>
        <v>null</v>
      </c>
      <c r="AR513" s="64" t="str">
        <f>FctZahl_In_Worten(R513)</f>
        <v>null</v>
      </c>
      <c r="AS513" s="64" t="str">
        <f>EnglishNumber(V513)</f>
        <v>zero</v>
      </c>
      <c r="AT513" s="64" t="str">
        <f>EnglishNumber(W513)</f>
        <v>zero</v>
      </c>
      <c r="AU513" s="64" t="str">
        <f t="shared" si="351"/>
        <v>For</v>
      </c>
      <c r="AV513" s="49" t="str">
        <f t="shared" si="347"/>
        <v>Scheerer, Prokurist and Dr. Papies, Prokurist</v>
      </c>
      <c r="AW513" s="65" t="str">
        <f t="shared" si="306"/>
        <v>DE_124000414_CPA_EN</v>
      </c>
      <c r="AX513" s="65" t="str">
        <f t="shared" si="307"/>
        <v>DE_124000414_DoT_EN</v>
      </c>
      <c r="AY513" s="65" t="str">
        <f t="shared" si="308"/>
        <v>DE_124000414_Dis_EN</v>
      </c>
      <c r="AZ513" s="65" t="str">
        <f t="shared" si="309"/>
        <v>DE_124000414_CPA_DE</v>
      </c>
      <c r="BA513" s="65" t="str">
        <f t="shared" si="310"/>
        <v>DE_124000414_DoT_DE</v>
      </c>
      <c r="BB513" s="65" t="str">
        <f t="shared" si="311"/>
        <v>DE_124000414_CPA_ES</v>
      </c>
      <c r="BC513" s="215" t="str">
        <f t="shared" si="312"/>
        <v>DE_124000414_DoT_ES</v>
      </c>
      <c r="BD513" s="65" t="str">
        <f t="shared" si="313"/>
        <v>Roland Transport KG</v>
      </c>
      <c r="BE513" s="64" t="str">
        <f>VLOOKUP(C513,aux!$A$1:$B$260,2,FALSE)</f>
        <v>Germany</v>
      </c>
      <c r="BF513" s="64" t="str">
        <f>VLOOKUP(C513,aux!$A$1:$C$260,3,FALSE)</f>
        <v>Deutschland</v>
      </c>
      <c r="BG513" s="66" t="str">
        <f t="shared" si="314"/>
        <v>represented by  Scheerer, Prokurist and Dr. Papies, Prokurist</v>
      </c>
      <c r="BH513" s="66" t="str">
        <f t="shared" si="327"/>
        <v>representado por Scheerer, Prokurist and Dr. Papies, Prokurist</v>
      </c>
      <c r="BI513" s="119">
        <f t="shared" si="348"/>
        <v>2</v>
      </c>
      <c r="BJ513" s="119" t="str">
        <f t="shared" si="341"/>
        <v>and its</v>
      </c>
      <c r="BK513" s="119" t="str">
        <f t="shared" si="342"/>
        <v>and its</v>
      </c>
      <c r="BL513" s="66" t="str">
        <f t="shared" si="349"/>
        <v>und</v>
      </c>
      <c r="BM513" s="66" t="str">
        <f t="shared" si="350"/>
        <v>und</v>
      </c>
      <c r="BN513" s="66" t="str">
        <f t="shared" si="346"/>
        <v>y su</v>
      </c>
      <c r="BO513" s="66" t="str">
        <f t="shared" si="322"/>
        <v>y su</v>
      </c>
      <c r="BP513" s="216" t="str">
        <f>VLOOKUP(X513,aux!$G$1:$I$22,3,FALSE)</f>
        <v>cero coma siete dos</v>
      </c>
      <c r="BQ513" s="66" t="str">
        <f t="shared" si="328"/>
        <v>Por</v>
      </c>
      <c r="BR513" s="66" t="str">
        <f>VLOOKUP(C513,aux!$D$1:$E$307,2,FALSE)</f>
        <v>Alemania</v>
      </c>
      <c r="BS513" s="66" t="str">
        <f t="shared" si="329"/>
        <v>Cero</v>
      </c>
      <c r="BT513" s="66" t="str">
        <f t="shared" si="330"/>
        <v>Cero</v>
      </c>
      <c r="BU513" s="66" t="str">
        <f t="shared" si="331"/>
        <v>Cero</v>
      </c>
      <c r="BV513" s="315"/>
      <c r="BW513" s="61"/>
      <c r="BX513" s="315"/>
      <c r="BY513" s="148"/>
      <c r="BZ513" s="315"/>
      <c r="CA513" s="1112"/>
      <c r="CB513" s="805"/>
      <c r="CC513" s="805"/>
      <c r="CD513" s="806"/>
      <c r="CE513" s="805"/>
      <c r="CF513" s="806"/>
      <c r="CG513" s="805"/>
      <c r="CH513" s="497"/>
      <c r="CI513" s="155"/>
      <c r="CJ513" s="168"/>
      <c r="CK513" s="168"/>
      <c r="CL513" s="102" t="str">
        <f t="shared" si="315"/>
        <v>Roland Transport KG_ DE_124000414_DOT_DE_2sig</v>
      </c>
      <c r="CM513" s="102" t="str">
        <f t="shared" si="316"/>
        <v>Roland Transport KG_DE_124000414_CPA_DE_2sig</v>
      </c>
      <c r="CN513" s="102" t="str">
        <f t="shared" si="317"/>
        <v>Roland Transport KG_ DE_124000414_DOT_DE_2sig_stamped</v>
      </c>
      <c r="CO513" s="102" t="str">
        <f t="shared" si="318"/>
        <v>Roland Transport KG_DE_124000414_DOT_DE_o</v>
      </c>
      <c r="CP513" s="102" t="str">
        <f t="shared" si="319"/>
        <v>Roland Transport KG_DE_124000414_DOT_DE_o_stamped</v>
      </c>
      <c r="CQ513" s="102" t="str">
        <f t="shared" si="320"/>
        <v>Roland Transport KG_DE_124000414_powers</v>
      </c>
      <c r="CR513" s="168"/>
      <c r="CS513" s="168"/>
      <c r="CT513" s="168"/>
      <c r="CU513" s="251"/>
      <c r="CV513" s="168"/>
      <c r="CW513" s="168"/>
      <c r="CX513" s="252"/>
      <c r="CY513" s="251"/>
      <c r="CZ513" s="251"/>
      <c r="DA513" s="324"/>
      <c r="DB513" s="324"/>
      <c r="DC513" s="251"/>
      <c r="DD513" s="251"/>
      <c r="DE513" s="324"/>
      <c r="DF513" s="324"/>
      <c r="DG513" s="168"/>
      <c r="DH513" s="168"/>
      <c r="DI513" s="168"/>
      <c r="DJ513" s="324"/>
      <c r="DK513" s="324"/>
      <c r="DL513" s="168"/>
      <c r="DM513" s="324"/>
      <c r="DN513" s="251"/>
      <c r="DO513" s="324"/>
      <c r="DP513" s="338"/>
      <c r="DQ513" s="902"/>
      <c r="DR513" s="503"/>
      <c r="DS513" s="88"/>
      <c r="DT513" s="88"/>
      <c r="DU513" s="168"/>
      <c r="DV513" s="168"/>
      <c r="DW513" s="168"/>
      <c r="DX513" s="168"/>
      <c r="DY513" s="168"/>
      <c r="DZ513" s="168"/>
      <c r="EA513" s="359" t="str">
        <f t="shared" si="345"/>
        <v>458o</v>
      </c>
      <c r="EB513" s="359">
        <v>458</v>
      </c>
      <c r="EC513" s="88" t="s">
        <v>6237</v>
      </c>
      <c r="ED513" s="88"/>
      <c r="EE513" s="88"/>
      <c r="EF513" s="186"/>
      <c r="EM513" s="203"/>
      <c r="EP513" s="796"/>
      <c r="EQ513" s="422" t="s">
        <v>1364</v>
      </c>
      <c r="ER513" s="422" t="s">
        <v>6113</v>
      </c>
      <c r="ES513" s="422"/>
      <c r="ET513" s="108"/>
      <c r="EU513" s="182" t="str">
        <f t="shared" si="321"/>
        <v>Roland Transport KG, DE_124000414_sinv.pdf</v>
      </c>
      <c r="EV513" s="954"/>
      <c r="EW513" s="108"/>
      <c r="EX513" s="108"/>
      <c r="EY513" s="108"/>
      <c r="EZ513" s="108"/>
      <c r="FA513" s="108"/>
      <c r="FB513" s="108"/>
      <c r="FC513" s="108"/>
      <c r="FD513" s="108"/>
      <c r="FE513" s="108"/>
      <c r="FF513" s="108"/>
      <c r="FG513" s="108"/>
      <c r="FH513" s="108"/>
      <c r="FI513" s="108"/>
      <c r="FJ513" s="108"/>
      <c r="FK513" s="108"/>
      <c r="FL513" s="108"/>
      <c r="FM513" s="108"/>
      <c r="FN513" s="108"/>
      <c r="FO513" s="108"/>
      <c r="FP513" s="108"/>
    </row>
    <row r="514" spans="1:172" s="169" customFormat="1" ht="89.25">
      <c r="A514" s="1134" t="s">
        <v>5659</v>
      </c>
      <c r="B514" s="574" t="s">
        <v>5660</v>
      </c>
      <c r="C514" s="1147" t="s">
        <v>898</v>
      </c>
      <c r="D514" s="1141" t="s">
        <v>5661</v>
      </c>
      <c r="E514" s="1155" t="s">
        <v>5662</v>
      </c>
      <c r="F514" s="635" t="s">
        <v>899</v>
      </c>
      <c r="G514" s="1159" t="s">
        <v>5663</v>
      </c>
      <c r="H514" s="1159" t="s">
        <v>899</v>
      </c>
      <c r="I514" s="1159" t="s">
        <v>5594</v>
      </c>
      <c r="J514" s="945"/>
      <c r="K514" s="247"/>
      <c r="L514" s="1187"/>
      <c r="M514" s="382"/>
      <c r="N514" s="1205"/>
      <c r="O514" s="945"/>
      <c r="P514" s="784">
        <v>0</v>
      </c>
      <c r="Q514" s="539">
        <v>0</v>
      </c>
      <c r="R514" s="540">
        <v>0</v>
      </c>
      <c r="S514" s="424" t="s">
        <v>5615</v>
      </c>
      <c r="T514" s="168"/>
      <c r="U514" s="168"/>
      <c r="V514" s="338">
        <v>0</v>
      </c>
      <c r="W514" s="338">
        <v>0</v>
      </c>
      <c r="X514" s="919">
        <v>0.72</v>
      </c>
      <c r="Y514" s="338">
        <v>0</v>
      </c>
      <c r="Z514" s="690"/>
      <c r="AA514" s="690"/>
      <c r="AB514" s="531" t="s">
        <v>5513</v>
      </c>
      <c r="AC514" s="13" t="s">
        <v>898</v>
      </c>
      <c r="AD514" s="811" t="s">
        <v>5691</v>
      </c>
      <c r="AE514" s="723">
        <v>43138</v>
      </c>
      <c r="AF514" s="454" t="s">
        <v>7467</v>
      </c>
      <c r="AG514" s="737"/>
      <c r="AH514" s="935" t="s">
        <v>896</v>
      </c>
      <c r="AI514" s="559">
        <v>0</v>
      </c>
      <c r="AJ514" s="63" t="str">
        <f t="shared" si="326"/>
        <v>NO</v>
      </c>
      <c r="AK514" s="64" t="str">
        <f>VLOOKUP(X514,aux!$G$1:$I$22,2,FALSE)</f>
        <v>zero point seven two</v>
      </c>
      <c r="AL514" s="64" t="str">
        <f>VLOOKUP(X514,aux!$G$1:$J$22,4,FALSE)</f>
        <v>null komma sieben zwei</v>
      </c>
      <c r="AM514" s="214">
        <f t="shared" ref="AM514:AM526" si="352">_xlfn.NUMBERVALUE(X514)*100</f>
        <v>72</v>
      </c>
      <c r="AN514" s="214" t="str">
        <f>IF(INT(AM514)=AM514,EnglishNumber(AM514), _xlfn.CONCAT(EnglishNumber(INT(AM514)), " point ", EnglishNumber(ROUND(INT((AM514 - INT(AM514)) * 10),  0)), " ", EnglishNumber(ROUND((AM514 - INT(AM514))*100 - (INT((AM514-INT(AM514))*10)*10), 0))))</f>
        <v>seventy-two</v>
      </c>
      <c r="AO514" s="214" t="str">
        <f>IF(INT(AM514)=AM514,FctZahl_In_Worten(AM514), _xlfn.CONCAT(FctZahl_In_Worten(INT(AM514)), " komma ", FctZahl_In_Worten(ROUND(INT((AM514 - INT(AM514)) * 10),  0)), " ", FctZahl_In_Worten(ROUND((AM514 - INT(AM514))*100 - (INT((AM514-INT(AM514))*10)*10), 0))))</f>
        <v>zweiundsiebzig</v>
      </c>
      <c r="AP514" s="64" t="str">
        <f>EnglishNumber(Q514)</f>
        <v>zero</v>
      </c>
      <c r="AQ514" s="64" t="str">
        <f>FctZahl_In_Worten(Q514)</f>
        <v>null</v>
      </c>
      <c r="AR514" s="64" t="str">
        <f>FctZahl_In_Worten(R514)</f>
        <v>null</v>
      </c>
      <c r="AS514" s="303" t="str">
        <f>EnglishNumber(V514)</f>
        <v>zero</v>
      </c>
      <c r="AT514" s="303" t="str">
        <f>EnglishNumber(W514)</f>
        <v>zero</v>
      </c>
      <c r="AU514" s="303" t="str">
        <f t="shared" si="351"/>
        <v>For</v>
      </c>
      <c r="AV514" s="304" t="str">
        <f t="shared" si="347"/>
        <v>Partusch, Geschäftsführer and Sofke, Geschäftsführer</v>
      </c>
      <c r="AW514" s="308" t="str">
        <f t="shared" ref="AW514:AW526" si="353">CONCATENATE(B514,"_CPA_EN")</f>
        <v>DE_811185153_CPA_EN</v>
      </c>
      <c r="AX514" s="308" t="str">
        <f t="shared" ref="AX514:AX526" si="354">CONCATENATE(B514,"_DoT_EN")</f>
        <v>DE_811185153_DoT_EN</v>
      </c>
      <c r="AY514" s="308" t="str">
        <f t="shared" ref="AY514:AY526" si="355">CONCATENATE(B514,"_Dis_EN")</f>
        <v>DE_811185153_Dis_EN</v>
      </c>
      <c r="AZ514" s="308" t="str">
        <f t="shared" ref="AZ514:AZ526" si="356">CONCATENATE(B514,"_CPA_DE")</f>
        <v>DE_811185153_CPA_DE</v>
      </c>
      <c r="BA514" s="308" t="str">
        <f t="shared" ref="BA514:BA526" si="357">CONCATENATE(B514,"_DoT_DE")</f>
        <v>DE_811185153_DoT_DE</v>
      </c>
      <c r="BB514" s="308" t="str">
        <f t="shared" ref="BB514:BB526" si="358">CONCATENATE(B514,"_CPA_ES")</f>
        <v>DE_811185153_CPA_ES</v>
      </c>
      <c r="BC514" s="575" t="str">
        <f t="shared" ref="BC514:BC526" si="359">CONCATENATE(B514,"_DoT_ES")</f>
        <v>DE_811185153_DoT_ES</v>
      </c>
      <c r="BD514" s="308" t="str">
        <f t="shared" ref="BD514:BD526" si="360">SUBSTITUTE(A514,".","")</f>
        <v>Spree-Trans Getränke Logistik GmbH</v>
      </c>
      <c r="BE514" s="303" t="str">
        <f>VLOOKUP(C514,aux!$A$1:$B$260,2,FALSE)</f>
        <v>Germany</v>
      </c>
      <c r="BF514" s="303" t="str">
        <f>VLOOKUP(C514,aux!$A$1:$C$260,3,FALSE)</f>
        <v>Deutschland</v>
      </c>
      <c r="BG514" s="309" t="str">
        <f t="shared" ref="BG514:BG526" si="361">IF(AH514="DNI","",CONCATENATE("represented by  ", AV514))</f>
        <v>represented by  Partusch, Geschäftsführer and Sofke, Geschäftsführer</v>
      </c>
      <c r="BH514" s="309" t="str">
        <f t="shared" si="327"/>
        <v>representado por Partusch, Geschäftsführer and Sofke, Geschäftsführer</v>
      </c>
      <c r="BI514" s="686">
        <f t="shared" si="348"/>
        <v>2</v>
      </c>
      <c r="BJ514" s="686" t="str">
        <f t="shared" si="341"/>
        <v>and its</v>
      </c>
      <c r="BK514" s="686" t="str">
        <f t="shared" si="342"/>
        <v>and its</v>
      </c>
      <c r="BL514" s="309" t="str">
        <f t="shared" si="349"/>
        <v>und</v>
      </c>
      <c r="BM514" s="309" t="str">
        <f t="shared" si="350"/>
        <v>und</v>
      </c>
      <c r="BN514" s="309" t="str">
        <f t="shared" si="346"/>
        <v>y su</v>
      </c>
      <c r="BO514" s="309" t="str">
        <f t="shared" si="322"/>
        <v>y su</v>
      </c>
      <c r="BP514" s="310" t="str">
        <f>VLOOKUP(X514,aux!$G$1:$I$22,3,FALSE)</f>
        <v>cero coma siete dos</v>
      </c>
      <c r="BQ514" s="309" t="str">
        <f t="shared" si="328"/>
        <v>Por</v>
      </c>
      <c r="BR514" s="309" t="str">
        <f>VLOOKUP(C514,aux!$D$1:$E$307,2,FALSE)</f>
        <v>Alemania</v>
      </c>
      <c r="BS514" s="309" t="str">
        <f t="shared" si="329"/>
        <v>Cero</v>
      </c>
      <c r="BT514" s="309" t="str">
        <f t="shared" si="330"/>
        <v>Cero</v>
      </c>
      <c r="BU514" s="309" t="str">
        <f t="shared" si="331"/>
        <v>Cero</v>
      </c>
      <c r="BV514" s="335"/>
      <c r="BW514" s="230"/>
      <c r="BX514" s="315"/>
      <c r="BY514" s="346"/>
      <c r="BZ514" s="335"/>
      <c r="CA514" s="1118"/>
      <c r="CB514" s="687"/>
      <c r="CC514" s="687"/>
      <c r="CD514" s="625"/>
      <c r="CE514" s="687"/>
      <c r="CF514" s="625"/>
      <c r="CG514" s="687"/>
      <c r="CH514" s="747"/>
      <c r="CI514" s="275"/>
      <c r="CJ514" s="690"/>
      <c r="CK514" s="690"/>
      <c r="CL514" s="102" t="str">
        <f t="shared" ref="CL514:CL577" si="362">_xlfn.CONCAT(BD514,"_ ",B514,"_DOT_",AC514,"_2sig")</f>
        <v>Spree-Trans Getränke Logistik GmbH_ DE_811185153_DOT_DE_2sig</v>
      </c>
      <c r="CM514" s="102" t="str">
        <f t="shared" ref="CM514:CM577" si="363">_xlfn.CONCAT(BD514,"_",B514,"_CPA_",AC514,"_2sig")</f>
        <v>Spree-Trans Getränke Logistik GmbH_DE_811185153_CPA_DE_2sig</v>
      </c>
      <c r="CN514" s="102" t="str">
        <f t="shared" ref="CN514:CN577" si="364">_xlfn.CONCAT(CL514,"_stamped")</f>
        <v>Spree-Trans Getränke Logistik GmbH_ DE_811185153_DOT_DE_2sig_stamped</v>
      </c>
      <c r="CO514" s="102" t="str">
        <f t="shared" ref="CO514:CO577" si="365">_xlfn.CONCAT(BD514,"_",B514,"_DOT_",AC514,"_o")</f>
        <v>Spree-Trans Getränke Logistik GmbH_DE_811185153_DOT_DE_o</v>
      </c>
      <c r="CP514" s="102" t="str">
        <f t="shared" ref="CP514:CP577" si="366">_xlfn.CONCAT(CO514,"_stamped")</f>
        <v>Spree-Trans Getränke Logistik GmbH_DE_811185153_DOT_DE_o_stamped</v>
      </c>
      <c r="CQ514" s="102" t="str">
        <f t="shared" ref="CQ514:CQ577" si="367">_xlfn.CONCAT(TRIM(BD514),"_",TRIM(B514),"_powers")</f>
        <v>Spree-Trans Getränke Logistik GmbH_DE_811185153_powers</v>
      </c>
      <c r="CR514" s="690"/>
      <c r="CS514" s="690"/>
      <c r="CT514" s="690"/>
      <c r="CU514" s="711"/>
      <c r="CV514" s="690"/>
      <c r="CW514" s="690"/>
      <c r="CX514" s="713"/>
      <c r="CY514" s="711"/>
      <c r="CZ514" s="711"/>
      <c r="DA514" s="714"/>
      <c r="DB514" s="714"/>
      <c r="DC514" s="711"/>
      <c r="DD514" s="711"/>
      <c r="DE514" s="714"/>
      <c r="DF514" s="714"/>
      <c r="DG514" s="690"/>
      <c r="DH514" s="690"/>
      <c r="DI514" s="690"/>
      <c r="DJ514" s="714"/>
      <c r="DK514" s="714"/>
      <c r="DL514" s="690"/>
      <c r="DM514" s="714"/>
      <c r="DN514" s="711"/>
      <c r="DO514" s="714"/>
      <c r="DP514" s="418"/>
      <c r="DQ514" s="980"/>
      <c r="DR514" s="689"/>
      <c r="DS514" s="345"/>
      <c r="DT514" s="345"/>
      <c r="DU514" s="690"/>
      <c r="DV514" s="690"/>
      <c r="DW514" s="690"/>
      <c r="DX514" s="690"/>
      <c r="DY514" s="690"/>
      <c r="DZ514" s="690"/>
      <c r="EA514" s="359" t="str">
        <f t="shared" si="345"/>
        <v>458p</v>
      </c>
      <c r="EB514" s="485">
        <v>458</v>
      </c>
      <c r="EC514" s="345" t="s">
        <v>6238</v>
      </c>
      <c r="ED514" s="345"/>
      <c r="EE514" s="345"/>
      <c r="EF514" s="492"/>
      <c r="EG514" s="945"/>
      <c r="EH514" s="945"/>
      <c r="EI514" s="945"/>
      <c r="EJ514" s="945"/>
      <c r="EK514" s="945"/>
      <c r="EL514" s="945"/>
      <c r="EM514" s="1311"/>
      <c r="EN514" s="945"/>
      <c r="EO514" s="945"/>
      <c r="EP514" s="247"/>
      <c r="EQ514" s="385" t="s">
        <v>6086</v>
      </c>
      <c r="ER514" s="385" t="s">
        <v>6137</v>
      </c>
      <c r="ES514" s="422"/>
      <c r="ET514" s="108"/>
      <c r="EU514" s="182" t="str">
        <f t="shared" ref="EU514:EU577" si="368">CONCATENATE(TRIM(A514),", ",TRIM(B514),"_sinv.pdf")</f>
        <v>Spree-Trans Getränke Logistik GmbH, DE_811185153_sinv.pdf</v>
      </c>
      <c r="EV514" s="44"/>
      <c r="EW514" s="44"/>
      <c r="EX514" s="44"/>
      <c r="EY514" s="44"/>
      <c r="EZ514" s="44"/>
      <c r="FA514" s="44"/>
      <c r="FB514" s="44"/>
      <c r="FC514" s="44"/>
      <c r="FD514" s="44"/>
      <c r="FE514" s="44"/>
      <c r="FF514" s="44"/>
      <c r="FG514" s="44"/>
      <c r="FH514" s="44"/>
      <c r="FI514" s="44"/>
      <c r="FJ514" s="44"/>
      <c r="FK514" s="44"/>
      <c r="FL514" s="44"/>
      <c r="FM514" s="44"/>
      <c r="FN514" s="44"/>
      <c r="FO514" s="44"/>
      <c r="FP514" s="44"/>
    </row>
    <row r="515" spans="1:172" s="167" customFormat="1" ht="63.75">
      <c r="A515" s="1004" t="s">
        <v>5664</v>
      </c>
      <c r="B515" s="415" t="s">
        <v>5665</v>
      </c>
      <c r="C515" s="646" t="s">
        <v>898</v>
      </c>
      <c r="D515" s="415" t="s">
        <v>5666</v>
      </c>
      <c r="E515" s="172" t="s">
        <v>5667</v>
      </c>
      <c r="F515" s="1159" t="s">
        <v>899</v>
      </c>
      <c r="G515" s="193" t="s">
        <v>5668</v>
      </c>
      <c r="H515" s="193" t="s">
        <v>899</v>
      </c>
      <c r="I515" s="193" t="s">
        <v>5594</v>
      </c>
      <c r="J515" s="182"/>
      <c r="K515" s="182"/>
      <c r="L515" s="596"/>
      <c r="M515" s="382"/>
      <c r="N515" s="849"/>
      <c r="O515" s="182"/>
      <c r="P515" s="519">
        <v>0</v>
      </c>
      <c r="Q515" s="539">
        <v>0</v>
      </c>
      <c r="R515" s="540">
        <v>0</v>
      </c>
      <c r="S515" s="424" t="s">
        <v>5615</v>
      </c>
      <c r="T515" s="168"/>
      <c r="U515" s="168"/>
      <c r="V515" s="338">
        <v>0</v>
      </c>
      <c r="W515" s="338">
        <v>0</v>
      </c>
      <c r="X515" s="919">
        <v>0.72</v>
      </c>
      <c r="Y515" s="338">
        <v>0</v>
      </c>
      <c r="Z515" s="168"/>
      <c r="AA515" s="168"/>
      <c r="AB515" s="188" t="s">
        <v>5513</v>
      </c>
      <c r="AC515" s="13" t="s">
        <v>898</v>
      </c>
      <c r="AD515" s="811" t="s">
        <v>5691</v>
      </c>
      <c r="AE515" s="723">
        <v>43138</v>
      </c>
      <c r="AF515" s="454" t="s">
        <v>7467</v>
      </c>
      <c r="AG515" s="737"/>
      <c r="AH515" s="927" t="s">
        <v>896</v>
      </c>
      <c r="AI515" s="559">
        <v>0</v>
      </c>
      <c r="AJ515" s="63" t="str">
        <f t="shared" si="326"/>
        <v>NO</v>
      </c>
      <c r="AK515" s="64" t="str">
        <f>VLOOKUP(X515,aux!$G$1:$I$22,2,FALSE)</f>
        <v>zero point seven two</v>
      </c>
      <c r="AL515" s="64" t="str">
        <f>VLOOKUP(X515,aux!$G$1:$J$22,4,FALSE)</f>
        <v>null komma sieben zwei</v>
      </c>
      <c r="AM515" s="214">
        <f t="shared" si="352"/>
        <v>72</v>
      </c>
      <c r="AN515" s="214" t="str">
        <f>IF(INT(AM515)=AM515,EnglishNumber(AM515), _xlfn.CONCAT(EnglishNumber(INT(AM515)), " point ", EnglishNumber(ROUND(INT((AM515 - INT(AM515)) * 10),  0)), " ", EnglishNumber(ROUND((AM515 - INT(AM515))*100 - (INT((AM515-INT(AM515))*10)*10), 0))))</f>
        <v>seventy-two</v>
      </c>
      <c r="AO515" s="214" t="str">
        <f>IF(INT(AM515)=AM515,FctZahl_In_Worten(AM515), _xlfn.CONCAT(FctZahl_In_Worten(INT(AM515)), " komma ", FctZahl_In_Worten(ROUND(INT((AM515 - INT(AM515)) * 10),  0)), " ", FctZahl_In_Worten(ROUND((AM515 - INT(AM515))*100 - (INT((AM515-INT(AM515))*10)*10), 0))))</f>
        <v>zweiundsiebzig</v>
      </c>
      <c r="AP515" s="64" t="str">
        <f>EnglishNumber(Q515)</f>
        <v>zero</v>
      </c>
      <c r="AQ515" s="64" t="str">
        <f>FctZahl_In_Worten(Q515)</f>
        <v>null</v>
      </c>
      <c r="AR515" s="64" t="str">
        <f>FctZahl_In_Worten(R515)</f>
        <v>null</v>
      </c>
      <c r="AS515" s="64" t="str">
        <f>EnglishNumber(V515)</f>
        <v>zero</v>
      </c>
      <c r="AT515" s="64" t="str">
        <f>EnglishNumber(W515)</f>
        <v>zero</v>
      </c>
      <c r="AU515" s="64" t="str">
        <f t="shared" si="351"/>
        <v>For</v>
      </c>
      <c r="AV515" s="49" t="str">
        <f t="shared" si="347"/>
        <v>Höfler, Geschäftsführer and Butz, Geschäftsführer</v>
      </c>
      <c r="AW515" s="65" t="str">
        <f t="shared" si="353"/>
        <v>DE_813495167_CPA_EN</v>
      </c>
      <c r="AX515" s="65" t="str">
        <f t="shared" si="354"/>
        <v>DE_813495167_DoT_EN</v>
      </c>
      <c r="AY515" s="65" t="str">
        <f t="shared" si="355"/>
        <v>DE_813495167_Dis_EN</v>
      </c>
      <c r="AZ515" s="65" t="str">
        <f t="shared" si="356"/>
        <v>DE_813495167_CPA_DE</v>
      </c>
      <c r="BA515" s="65" t="str">
        <f t="shared" si="357"/>
        <v>DE_813495167_DoT_DE</v>
      </c>
      <c r="BB515" s="65" t="str">
        <f t="shared" si="358"/>
        <v>DE_813495167_CPA_ES</v>
      </c>
      <c r="BC515" s="215" t="str">
        <f t="shared" si="359"/>
        <v>DE_813495167_DoT_ES</v>
      </c>
      <c r="BD515" s="65" t="str">
        <f t="shared" si="360"/>
        <v>Tucher Bräu GmbH &amp; CoKG</v>
      </c>
      <c r="BE515" s="64" t="str">
        <f>VLOOKUP(C515,aux!$A$1:$B$260,2,FALSE)</f>
        <v>Germany</v>
      </c>
      <c r="BF515" s="64" t="str">
        <f>VLOOKUP(C515,aux!$A$1:$C$260,3,FALSE)</f>
        <v>Deutschland</v>
      </c>
      <c r="BG515" s="66" t="str">
        <f t="shared" si="361"/>
        <v>represented by  Höfler, Geschäftsführer and Butz, Geschäftsführer</v>
      </c>
      <c r="BH515" s="66" t="str">
        <f t="shared" si="327"/>
        <v>representado por Höfler, Geschäftsführer and Butz, Geschäftsführer</v>
      </c>
      <c r="BI515" s="119">
        <f t="shared" si="348"/>
        <v>2</v>
      </c>
      <c r="BJ515" s="119" t="str">
        <f t="shared" si="341"/>
        <v>and its</v>
      </c>
      <c r="BK515" s="119" t="str">
        <f t="shared" si="342"/>
        <v>and its</v>
      </c>
      <c r="BL515" s="66" t="str">
        <f t="shared" si="349"/>
        <v>und</v>
      </c>
      <c r="BM515" s="66" t="str">
        <f t="shared" si="350"/>
        <v>und</v>
      </c>
      <c r="BN515" s="66" t="str">
        <f t="shared" si="346"/>
        <v>y su</v>
      </c>
      <c r="BO515" s="66" t="str">
        <f t="shared" ref="BO515:BO526" si="369">IF(I515="","","y su")</f>
        <v>y su</v>
      </c>
      <c r="BP515" s="216" t="str">
        <f>VLOOKUP(X515,aux!$G$1:$I$22,3,FALSE)</f>
        <v>cero coma siete dos</v>
      </c>
      <c r="BQ515" s="66" t="str">
        <f t="shared" si="328"/>
        <v>Por</v>
      </c>
      <c r="BR515" s="66" t="str">
        <f>VLOOKUP(C515,aux!$D$1:$E$307,2,FALSE)</f>
        <v>Alemania</v>
      </c>
      <c r="BS515" s="66" t="str">
        <f t="shared" si="329"/>
        <v>Cero</v>
      </c>
      <c r="BT515" s="66" t="str">
        <f t="shared" si="330"/>
        <v>Cero</v>
      </c>
      <c r="BU515" s="66" t="str">
        <f t="shared" si="331"/>
        <v>Cero</v>
      </c>
      <c r="BV515" s="315"/>
      <c r="BW515" s="61"/>
      <c r="BX515" s="315"/>
      <c r="BY515" s="148"/>
      <c r="BZ515" s="315"/>
      <c r="CA515" s="1112"/>
      <c r="CB515" s="805"/>
      <c r="CC515" s="805"/>
      <c r="CD515" s="434"/>
      <c r="CE515" s="805"/>
      <c r="CF515" s="434"/>
      <c r="CG515" s="687"/>
      <c r="CH515" s="747"/>
      <c r="CI515" s="155"/>
      <c r="CJ515" s="168"/>
      <c r="CK515" s="168"/>
      <c r="CL515" s="102" t="str">
        <f t="shared" si="362"/>
        <v>Tucher Bräu GmbH &amp; CoKG_ DE_813495167_DOT_DE_2sig</v>
      </c>
      <c r="CM515" s="102" t="str">
        <f t="shared" si="363"/>
        <v>Tucher Bräu GmbH &amp; CoKG_DE_813495167_CPA_DE_2sig</v>
      </c>
      <c r="CN515" s="102" t="str">
        <f t="shared" si="364"/>
        <v>Tucher Bräu GmbH &amp; CoKG_ DE_813495167_DOT_DE_2sig_stamped</v>
      </c>
      <c r="CO515" s="102" t="str">
        <f t="shared" si="365"/>
        <v>Tucher Bräu GmbH &amp; CoKG_DE_813495167_DOT_DE_o</v>
      </c>
      <c r="CP515" s="102" t="str">
        <f t="shared" si="366"/>
        <v>Tucher Bräu GmbH &amp; CoKG_DE_813495167_DOT_DE_o_stamped</v>
      </c>
      <c r="CQ515" s="102" t="str">
        <f t="shared" si="367"/>
        <v>Tucher Bräu GmbH &amp; CoKG_DE_813495167_powers</v>
      </c>
      <c r="CR515" s="168"/>
      <c r="CS515" s="168"/>
      <c r="CT515" s="168"/>
      <c r="CU515" s="251"/>
      <c r="CV515" s="168"/>
      <c r="CW515" s="168"/>
      <c r="CX515" s="252"/>
      <c r="CY515" s="251"/>
      <c r="CZ515" s="251"/>
      <c r="DA515" s="324"/>
      <c r="DB515" s="324"/>
      <c r="DC515" s="251"/>
      <c r="DD515" s="251"/>
      <c r="DE515" s="324"/>
      <c r="DF515" s="324"/>
      <c r="DG515" s="168"/>
      <c r="DH515" s="168"/>
      <c r="DI515" s="168"/>
      <c r="DJ515" s="324"/>
      <c r="DK515" s="324"/>
      <c r="DL515" s="168"/>
      <c r="DM515" s="324"/>
      <c r="DN515" s="251"/>
      <c r="DO515" s="324"/>
      <c r="DP515" s="338"/>
      <c r="DQ515" s="902"/>
      <c r="DR515" s="503"/>
      <c r="DS515" s="88"/>
      <c r="DT515" s="88"/>
      <c r="DU515" s="168"/>
      <c r="DV515" s="168"/>
      <c r="DW515" s="168"/>
      <c r="DX515" s="168"/>
      <c r="DY515" s="168"/>
      <c r="DZ515" s="168"/>
      <c r="EA515" s="359" t="str">
        <f t="shared" si="345"/>
        <v>458q</v>
      </c>
      <c r="EB515" s="359">
        <v>458</v>
      </c>
      <c r="EC515" s="88" t="s">
        <v>6239</v>
      </c>
      <c r="ED515" s="88"/>
      <c r="EE515" s="88"/>
      <c r="EF515" s="186"/>
      <c r="EG515" s="182"/>
      <c r="EH515" s="182"/>
      <c r="EI515" s="182"/>
      <c r="EJ515" s="182"/>
      <c r="EK515" s="182"/>
      <c r="EL515" s="182"/>
      <c r="EM515" s="203"/>
      <c r="EN515" s="182"/>
      <c r="EO515" s="182"/>
      <c r="EP515" s="796"/>
      <c r="EQ515" s="398" t="s">
        <v>6095</v>
      </c>
      <c r="ER515" s="176" t="s">
        <v>6114</v>
      </c>
      <c r="ES515" s="422"/>
      <c r="ET515" s="108"/>
      <c r="EU515" s="182" t="str">
        <f t="shared" si="368"/>
        <v>Tucher Bräu GmbH &amp; Co.KG, DE_813495167_sinv.pdf</v>
      </c>
      <c r="EV515" s="954"/>
      <c r="EW515" s="108"/>
      <c r="EX515" s="108"/>
      <c r="EY515" s="108"/>
      <c r="EZ515" s="108"/>
      <c r="FA515" s="108"/>
      <c r="FB515" s="108"/>
      <c r="FC515" s="108"/>
      <c r="FD515" s="108"/>
      <c r="FE515" s="108"/>
      <c r="FF515" s="108"/>
      <c r="FG515" s="108"/>
      <c r="FH515" s="108"/>
      <c r="FI515" s="108"/>
      <c r="FJ515" s="108"/>
      <c r="FK515" s="108"/>
      <c r="FL515" s="108"/>
      <c r="FM515" s="108"/>
      <c r="FN515" s="108"/>
      <c r="FO515" s="108"/>
      <c r="FP515" s="108"/>
    </row>
    <row r="516" spans="1:172" s="169" customFormat="1" ht="51.75" thickBot="1">
      <c r="A516" s="1004" t="s">
        <v>5669</v>
      </c>
      <c r="B516" s="415" t="s">
        <v>5670</v>
      </c>
      <c r="C516" s="646" t="s">
        <v>898</v>
      </c>
      <c r="D516" s="415" t="s">
        <v>5671</v>
      </c>
      <c r="E516" s="172" t="s">
        <v>5672</v>
      </c>
      <c r="F516" s="193" t="s">
        <v>899</v>
      </c>
      <c r="G516" s="193" t="s">
        <v>5673</v>
      </c>
      <c r="H516" s="193" t="s">
        <v>899</v>
      </c>
      <c r="I516" s="193" t="s">
        <v>5594</v>
      </c>
      <c r="J516" s="299"/>
      <c r="K516" s="299"/>
      <c r="L516" s="1190"/>
      <c r="M516" s="382"/>
      <c r="N516" s="1080"/>
      <c r="O516" s="299"/>
      <c r="P516" s="1222">
        <v>0</v>
      </c>
      <c r="Q516" s="539">
        <v>0</v>
      </c>
      <c r="R516" s="540">
        <v>0</v>
      </c>
      <c r="S516" s="424" t="s">
        <v>5615</v>
      </c>
      <c r="T516" s="168"/>
      <c r="U516" s="168"/>
      <c r="V516" s="338">
        <v>0</v>
      </c>
      <c r="W516" s="338">
        <v>0</v>
      </c>
      <c r="X516" s="919">
        <v>0.72</v>
      </c>
      <c r="Y516" s="338">
        <v>0</v>
      </c>
      <c r="Z516" s="231"/>
      <c r="AA516" s="231"/>
      <c r="AB516" s="869" t="s">
        <v>5513</v>
      </c>
      <c r="AC516" s="13" t="s">
        <v>898</v>
      </c>
      <c r="AD516" s="816" t="s">
        <v>5691</v>
      </c>
      <c r="AE516" s="723">
        <v>43138</v>
      </c>
      <c r="AF516" s="454" t="s">
        <v>7467</v>
      </c>
      <c r="AG516" s="419"/>
      <c r="AH516" s="934" t="s">
        <v>896</v>
      </c>
      <c r="AI516" s="559">
        <v>0</v>
      </c>
      <c r="AJ516" s="63" t="str">
        <f t="shared" si="326"/>
        <v>NO</v>
      </c>
      <c r="AK516" s="64" t="str">
        <f>VLOOKUP(X516,aux!$G$1:$I$22,2,FALSE)</f>
        <v>zero point seven two</v>
      </c>
      <c r="AL516" s="64" t="str">
        <f>VLOOKUP(X516,aux!$G$1:$J$22,4,FALSE)</f>
        <v>null komma sieben zwei</v>
      </c>
      <c r="AM516" s="214">
        <f t="shared" si="352"/>
        <v>72</v>
      </c>
      <c r="AN516" s="214" t="str">
        <f>IF(INT(AM516)=AM516,EnglishNumber(AM516), _xlfn.CONCAT(EnglishNumber(INT(AM516)), " point ", EnglishNumber(ROUND(INT((AM516 - INT(AM516)) * 10),  0)), " ", EnglishNumber(ROUND((AM516 - INT(AM516))*100 - (INT((AM516-INT(AM516))*10)*10), 0))))</f>
        <v>seventy-two</v>
      </c>
      <c r="AO516" s="214" t="str">
        <f>IF(INT(AM516)=AM516,FctZahl_In_Worten(AM516), _xlfn.CONCAT(FctZahl_In_Worten(INT(AM516)), " komma ", FctZahl_In_Worten(ROUND(INT((AM516 - INT(AM516)) * 10),  0)), " ", FctZahl_In_Worten(ROUND((AM516 - INT(AM516))*100 - (INT((AM516-INT(AM516))*10)*10), 0))))</f>
        <v>zweiundsiebzig</v>
      </c>
      <c r="AP516" s="64" t="str">
        <f>EnglishNumber(Q516)</f>
        <v>zero</v>
      </c>
      <c r="AQ516" s="64" t="str">
        <f>FctZahl_In_Worten(Q516)</f>
        <v>null</v>
      </c>
      <c r="AR516" s="64" t="str">
        <f>FctZahl_In_Worten(R516)</f>
        <v>null</v>
      </c>
      <c r="AS516" s="59" t="str">
        <f>EnglishNumber(V516)</f>
        <v>zero</v>
      </c>
      <c r="AT516" s="59" t="str">
        <f>EnglishNumber(W516)</f>
        <v>zero</v>
      </c>
      <c r="AU516" s="59" t="str">
        <f t="shared" si="351"/>
        <v>For</v>
      </c>
      <c r="AV516" s="213" t="str">
        <f t="shared" si="347"/>
        <v>Longen, Geschäftsführer and Streif, Geschäftsführer</v>
      </c>
      <c r="AW516" s="60" t="str">
        <f t="shared" si="353"/>
        <v>DE_149065011_CPA_EN</v>
      </c>
      <c r="AX516" s="60" t="str">
        <f t="shared" si="354"/>
        <v>DE_149065011_DoT_EN</v>
      </c>
      <c r="AY516" s="60" t="str">
        <f t="shared" si="355"/>
        <v>DE_149065011_Dis_EN</v>
      </c>
      <c r="AZ516" s="50" t="str">
        <f t="shared" si="356"/>
        <v>DE_149065011_CPA_DE</v>
      </c>
      <c r="BA516" s="50" t="str">
        <f t="shared" si="357"/>
        <v>DE_149065011_DoT_DE</v>
      </c>
      <c r="BB516" s="50" t="str">
        <f t="shared" si="358"/>
        <v>DE_149065011_CPA_ES</v>
      </c>
      <c r="BC516" s="128" t="str">
        <f t="shared" si="359"/>
        <v>DE_149065011_DoT_ES</v>
      </c>
      <c r="BD516" s="60" t="str">
        <f t="shared" si="360"/>
        <v>WIGEM GmbH</v>
      </c>
      <c r="BE516" s="59" t="str">
        <f>VLOOKUP(C516,aux!$A$1:$B$260,2,FALSE)</f>
        <v>Germany</v>
      </c>
      <c r="BF516" s="59" t="str">
        <f>VLOOKUP(C516,aux!$A$1:$C$260,3,FALSE)</f>
        <v>Deutschland</v>
      </c>
      <c r="BG516" s="232" t="str">
        <f t="shared" si="361"/>
        <v>represented by  Longen, Geschäftsführer and Streif, Geschäftsführer</v>
      </c>
      <c r="BH516" s="232" t="str">
        <f t="shared" si="327"/>
        <v>representado por Longen, Geschäftsführer and Streif, Geschäftsführer</v>
      </c>
      <c r="BI516" s="576">
        <f t="shared" si="348"/>
        <v>2</v>
      </c>
      <c r="BJ516" s="576" t="str">
        <f t="shared" si="341"/>
        <v>and its</v>
      </c>
      <c r="BK516" s="576" t="str">
        <f t="shared" si="342"/>
        <v>and its</v>
      </c>
      <c r="BL516" s="232" t="str">
        <f t="shared" si="349"/>
        <v>und</v>
      </c>
      <c r="BM516" s="232" t="str">
        <f t="shared" si="350"/>
        <v>und</v>
      </c>
      <c r="BN516" s="232" t="str">
        <f t="shared" si="346"/>
        <v>y su</v>
      </c>
      <c r="BO516" s="232" t="str">
        <f t="shared" si="369"/>
        <v>y su</v>
      </c>
      <c r="BP516" s="233" t="str">
        <f>VLOOKUP(X516,aux!$G$1:$I$22,3,FALSE)</f>
        <v>cero coma siete dos</v>
      </c>
      <c r="BQ516" s="232" t="str">
        <f t="shared" si="328"/>
        <v>Por</v>
      </c>
      <c r="BR516" s="232" t="str">
        <f>VLOOKUP(C516,aux!$D$1:$E$307,2,FALSE)</f>
        <v>Alemania</v>
      </c>
      <c r="BS516" s="232" t="str">
        <f t="shared" si="329"/>
        <v>Cero</v>
      </c>
      <c r="BT516" s="232" t="str">
        <f t="shared" si="330"/>
        <v>Cero</v>
      </c>
      <c r="BU516" s="232" t="str">
        <f t="shared" si="331"/>
        <v>Cero</v>
      </c>
      <c r="BV516" s="336"/>
      <c r="BW516" s="53"/>
      <c r="BX516" s="336"/>
      <c r="BY516" s="165"/>
      <c r="BZ516" s="336"/>
      <c r="CA516" s="1117"/>
      <c r="CB516" s="619"/>
      <c r="CC516" s="620"/>
      <c r="CD516" s="621"/>
      <c r="CE516" s="619"/>
      <c r="CF516" s="621"/>
      <c r="CG516" s="805"/>
      <c r="CH516" s="497"/>
      <c r="CI516" s="274"/>
      <c r="CJ516" s="231"/>
      <c r="CK516" s="231"/>
      <c r="CL516" s="102" t="str">
        <f t="shared" si="362"/>
        <v>WIGEM GmbH_ DE_149065011_DOT_DE_2sig</v>
      </c>
      <c r="CM516" s="102" t="str">
        <f t="shared" si="363"/>
        <v>WIGEM GmbH_DE_149065011_CPA_DE_2sig</v>
      </c>
      <c r="CN516" s="102" t="str">
        <f t="shared" si="364"/>
        <v>WIGEM GmbH_ DE_149065011_DOT_DE_2sig_stamped</v>
      </c>
      <c r="CO516" s="102" t="str">
        <f t="shared" si="365"/>
        <v>WIGEM GmbH_DE_149065011_DOT_DE_o</v>
      </c>
      <c r="CP516" s="102" t="str">
        <f t="shared" si="366"/>
        <v>WIGEM GmbH_DE_149065011_DOT_DE_o_stamped</v>
      </c>
      <c r="CQ516" s="102" t="str">
        <f t="shared" si="367"/>
        <v>WIGEM GmbH_DE_149065011_powers</v>
      </c>
      <c r="CR516" s="231"/>
      <c r="CS516" s="231"/>
      <c r="CT516" s="577"/>
      <c r="CU516" s="580"/>
      <c r="CV516" s="578"/>
      <c r="CW516" s="231"/>
      <c r="CX516" s="579"/>
      <c r="CY516" s="580"/>
      <c r="CZ516" s="580"/>
      <c r="DA516" s="581"/>
      <c r="DB516" s="581"/>
      <c r="DC516" s="580"/>
      <c r="DD516" s="580"/>
      <c r="DE516" s="581"/>
      <c r="DF516" s="581"/>
      <c r="DG516" s="231"/>
      <c r="DH516" s="231"/>
      <c r="DI516" s="231"/>
      <c r="DJ516" s="581"/>
      <c r="DK516" s="581"/>
      <c r="DL516" s="231"/>
      <c r="DM516" s="581"/>
      <c r="DN516" s="580"/>
      <c r="DO516" s="581"/>
      <c r="DP516" s="426"/>
      <c r="DQ516" s="979"/>
      <c r="DR516" s="514"/>
      <c r="DS516" s="212"/>
      <c r="DT516" s="212"/>
      <c r="DU516" s="231"/>
      <c r="DV516" s="231"/>
      <c r="DW516" s="231"/>
      <c r="DX516" s="231"/>
      <c r="DY516" s="231"/>
      <c r="DZ516" s="231"/>
      <c r="EA516" s="359" t="str">
        <f t="shared" si="345"/>
        <v>458r</v>
      </c>
      <c r="EB516" s="360">
        <v>458</v>
      </c>
      <c r="EC516" s="212" t="s">
        <v>6240</v>
      </c>
      <c r="ED516" s="212"/>
      <c r="EE516" s="212"/>
      <c r="EF516" s="445"/>
      <c r="EG516" s="247"/>
      <c r="EH516" s="247"/>
      <c r="EI516" s="247"/>
      <c r="EJ516" s="247"/>
      <c r="EK516" s="247"/>
      <c r="EL516" s="247"/>
      <c r="EM516" s="946"/>
      <c r="EN516" s="247"/>
      <c r="EO516" s="247"/>
      <c r="EP516" s="247"/>
      <c r="EQ516" s="385" t="s">
        <v>6086</v>
      </c>
      <c r="ER516" s="385" t="s">
        <v>6137</v>
      </c>
      <c r="ES516" s="422"/>
      <c r="ET516" s="167"/>
      <c r="EU516" s="182" t="str">
        <f t="shared" si="368"/>
        <v>WIGEM GmbH, DE_149065011_sinv.pdf</v>
      </c>
      <c r="EV516" s="44"/>
      <c r="EW516" s="44"/>
      <c r="EX516" s="44"/>
      <c r="EY516" s="44"/>
      <c r="EZ516" s="44"/>
      <c r="FA516" s="44"/>
      <c r="FB516" s="44"/>
      <c r="FC516" s="44"/>
      <c r="FD516" s="44"/>
      <c r="FE516" s="44"/>
      <c r="FF516" s="44"/>
      <c r="FG516" s="44"/>
      <c r="FH516" s="44"/>
      <c r="FI516" s="44"/>
      <c r="FJ516" s="44"/>
      <c r="FK516" s="44"/>
      <c r="FL516" s="44"/>
      <c r="FM516" s="44"/>
      <c r="FN516" s="44"/>
      <c r="FO516" s="44"/>
      <c r="FP516" s="44"/>
    </row>
    <row r="517" spans="1:172" s="169" customFormat="1" ht="90.75" thickTop="1" thickBot="1">
      <c r="A517" s="1004" t="s">
        <v>5617</v>
      </c>
      <c r="B517" s="438" t="s">
        <v>5675</v>
      </c>
      <c r="C517" s="646" t="s">
        <v>898</v>
      </c>
      <c r="D517" s="415" t="s">
        <v>5616</v>
      </c>
      <c r="E517" s="193" t="s">
        <v>5674</v>
      </c>
      <c r="F517" s="193"/>
      <c r="G517" s="193" t="s">
        <v>6122</v>
      </c>
      <c r="H517" s="193"/>
      <c r="I517" s="193"/>
      <c r="J517" s="182"/>
      <c r="K517" s="182"/>
      <c r="L517" s="596"/>
      <c r="M517" s="382"/>
      <c r="N517" s="849"/>
      <c r="O517" s="182"/>
      <c r="P517" s="519">
        <v>0</v>
      </c>
      <c r="Q517" s="539">
        <v>0</v>
      </c>
      <c r="R517" s="540">
        <v>0</v>
      </c>
      <c r="S517" s="424" t="s">
        <v>5615</v>
      </c>
      <c r="T517" s="168"/>
      <c r="U517" s="168"/>
      <c r="V517" s="338">
        <v>0</v>
      </c>
      <c r="W517" s="338">
        <v>0</v>
      </c>
      <c r="X517" s="919">
        <v>0.72</v>
      </c>
      <c r="Y517" s="338">
        <v>0</v>
      </c>
      <c r="Z517" s="168"/>
      <c r="AA517" s="168"/>
      <c r="AB517" s="188" t="s">
        <v>5513</v>
      </c>
      <c r="AC517" s="13" t="s">
        <v>898</v>
      </c>
      <c r="AD517" s="811" t="s">
        <v>5691</v>
      </c>
      <c r="AE517" s="723">
        <v>43138</v>
      </c>
      <c r="AF517" s="454" t="s">
        <v>7467</v>
      </c>
      <c r="AG517" s="419"/>
      <c r="AH517" s="927" t="s">
        <v>896</v>
      </c>
      <c r="AI517" s="559">
        <v>0</v>
      </c>
      <c r="AJ517" s="63" t="str">
        <f t="shared" si="326"/>
        <v>NO</v>
      </c>
      <c r="AK517" s="64" t="str">
        <f>VLOOKUP(X517,aux!$G$1:$I$22,2,FALSE)</f>
        <v>zero point seven two</v>
      </c>
      <c r="AL517" s="64" t="str">
        <f>VLOOKUP(X517,aux!$G$1:$J$22,4,FALSE)</f>
        <v>null komma sieben zwei</v>
      </c>
      <c r="AM517" s="214">
        <f t="shared" si="352"/>
        <v>72</v>
      </c>
      <c r="AN517" s="214" t="str">
        <f>IF(INT(AM517)=AM517,EnglishNumber(AM517), _xlfn.CONCAT(EnglishNumber(INT(AM517)), " point ", EnglishNumber(ROUND(INT((AM517 - INT(AM517)) * 10),  0)), " ", EnglishNumber(ROUND((AM517 - INT(AM517))*100 - (INT((AM517-INT(AM517))*10)*10), 0))))</f>
        <v>seventy-two</v>
      </c>
      <c r="AO517" s="214" t="str">
        <f>IF(INT(AM517)=AM517,FctZahl_In_Worten(AM517), _xlfn.CONCAT(FctZahl_In_Worten(INT(AM517)), " komma ", FctZahl_In_Worten(ROUND(INT((AM517 - INT(AM517)) * 10),  0)), " ", FctZahl_In_Worten(ROUND((AM517 - INT(AM517))*100 - (INT((AM517-INT(AM517))*10)*10), 0))))</f>
        <v>zweiundsiebzig</v>
      </c>
      <c r="AP517" s="64" t="str">
        <f>EnglishNumber(Q517)</f>
        <v>zero</v>
      </c>
      <c r="AQ517" s="64" t="str">
        <f>FctZahl_In_Worten(Q517)</f>
        <v>null</v>
      </c>
      <c r="AR517" s="64" t="str">
        <f>FctZahl_In_Worten(R517)</f>
        <v>null</v>
      </c>
      <c r="AS517" s="64" t="str">
        <f>EnglishNumber(V517)</f>
        <v>zero</v>
      </c>
      <c r="AT517" s="64" t="str">
        <f>EnglishNumber(W517)</f>
        <v>zero</v>
      </c>
      <c r="AU517" s="64" t="str">
        <f t="shared" si="351"/>
        <v>For</v>
      </c>
      <c r="AV517" s="49" t="str">
        <f t="shared" si="347"/>
        <v xml:space="preserve">Wolfgang Masselink,  and Markus Riegeler, </v>
      </c>
      <c r="AW517" s="60" t="str">
        <f t="shared" si="353"/>
        <v>DE_158401025_CPA_EN</v>
      </c>
      <c r="AX517" s="60" t="str">
        <f t="shared" si="354"/>
        <v>DE_158401025_DoT_EN</v>
      </c>
      <c r="AY517" s="60" t="str">
        <f t="shared" si="355"/>
        <v>DE_158401025_Dis_EN</v>
      </c>
      <c r="AZ517" s="50" t="str">
        <f t="shared" si="356"/>
        <v>DE_158401025_CPA_DE</v>
      </c>
      <c r="BA517" s="50" t="str">
        <f t="shared" si="357"/>
        <v>DE_158401025_DoT_DE</v>
      </c>
      <c r="BB517" s="50" t="str">
        <f t="shared" si="358"/>
        <v>DE_158401025_CPA_ES</v>
      </c>
      <c r="BC517" s="128" t="str">
        <f t="shared" si="359"/>
        <v>DE_158401025_DoT_ES</v>
      </c>
      <c r="BD517" s="65" t="str">
        <f t="shared" si="360"/>
        <v>Getränke Essmann Verwaltungs GmbH</v>
      </c>
      <c r="BE517" s="64" t="str">
        <f>VLOOKUP(C517,aux!$A$1:$B$260,2,FALSE)</f>
        <v>Germany</v>
      </c>
      <c r="BF517" s="64" t="str">
        <f>VLOOKUP(C517,aux!$A$1:$C$260,3,FALSE)</f>
        <v>Deutschland</v>
      </c>
      <c r="BG517" s="66" t="str">
        <f t="shared" si="361"/>
        <v xml:space="preserve">represented by  Wolfgang Masselink,  and Markus Riegeler, </v>
      </c>
      <c r="BH517" s="66" t="str">
        <f t="shared" si="327"/>
        <v xml:space="preserve">representado por Wolfgang Masselink,  and Markus Riegeler, </v>
      </c>
      <c r="BI517" s="119">
        <f t="shared" si="348"/>
        <v>1</v>
      </c>
      <c r="BJ517" s="119" t="str">
        <f t="shared" si="341"/>
        <v/>
      </c>
      <c r="BK517" s="119" t="str">
        <f t="shared" si="342"/>
        <v/>
      </c>
      <c r="BL517" s="66" t="str">
        <f t="shared" si="349"/>
        <v/>
      </c>
      <c r="BM517" s="66" t="str">
        <f t="shared" si="350"/>
        <v/>
      </c>
      <c r="BN517" s="66" t="str">
        <f t="shared" si="346"/>
        <v/>
      </c>
      <c r="BO517" s="66" t="str">
        <f t="shared" si="369"/>
        <v/>
      </c>
      <c r="BP517" s="216" t="str">
        <f>VLOOKUP(X517,aux!$G$1:$I$22,3,FALSE)</f>
        <v>cero coma siete dos</v>
      </c>
      <c r="BQ517" s="66" t="str">
        <f t="shared" si="328"/>
        <v>Por</v>
      </c>
      <c r="BR517" s="66" t="str">
        <f>VLOOKUP(C517,aux!$D$1:$E$307,2,FALSE)</f>
        <v>Alemania</v>
      </c>
      <c r="BS517" s="66" t="str">
        <f t="shared" si="329"/>
        <v>Cero</v>
      </c>
      <c r="BT517" s="66" t="str">
        <f t="shared" si="330"/>
        <v>Cero</v>
      </c>
      <c r="BU517" s="66" t="str">
        <f t="shared" si="331"/>
        <v>Cero</v>
      </c>
      <c r="BV517" s="315"/>
      <c r="BW517" s="61"/>
      <c r="BX517" s="315"/>
      <c r="BY517" s="148"/>
      <c r="BZ517" s="315"/>
      <c r="CA517" s="1112"/>
      <c r="CB517" s="805"/>
      <c r="CC517" s="623"/>
      <c r="CD517" s="806"/>
      <c r="CE517" s="805"/>
      <c r="CF517" s="806"/>
      <c r="CG517" s="805"/>
      <c r="CH517" s="497"/>
      <c r="CI517" s="155"/>
      <c r="CJ517" s="168"/>
      <c r="CK517" s="168"/>
      <c r="CL517" s="102" t="str">
        <f t="shared" si="362"/>
        <v>Getränke Essmann Verwaltungs GmbH_ DE_158401025_DOT_DE_2sig</v>
      </c>
      <c r="CM517" s="102" t="str">
        <f t="shared" si="363"/>
        <v>Getränke Essmann Verwaltungs GmbH_DE_158401025_CPA_DE_2sig</v>
      </c>
      <c r="CN517" s="102" t="str">
        <f t="shared" si="364"/>
        <v>Getränke Essmann Verwaltungs GmbH_ DE_158401025_DOT_DE_2sig_stamped</v>
      </c>
      <c r="CO517" s="102" t="str">
        <f t="shared" si="365"/>
        <v>Getränke Essmann Verwaltungs GmbH_DE_158401025_DOT_DE_o</v>
      </c>
      <c r="CP517" s="102" t="str">
        <f t="shared" si="366"/>
        <v>Getränke Essmann Verwaltungs GmbH_DE_158401025_DOT_DE_o_stamped</v>
      </c>
      <c r="CQ517" s="102" t="str">
        <f t="shared" si="367"/>
        <v>Getränke Essmann Verwaltungs GmbH_DE_158401025_powers</v>
      </c>
      <c r="CR517" s="168"/>
      <c r="CS517" s="168"/>
      <c r="CT517" s="253"/>
      <c r="CU517" s="251"/>
      <c r="CV517" s="254"/>
      <c r="CW517" s="168"/>
      <c r="CX517" s="252"/>
      <c r="CY517" s="251"/>
      <c r="CZ517" s="251"/>
      <c r="DA517" s="324"/>
      <c r="DB517" s="324"/>
      <c r="DC517" s="251"/>
      <c r="DD517" s="251"/>
      <c r="DE517" s="324"/>
      <c r="DF517" s="324"/>
      <c r="DG517" s="168"/>
      <c r="DH517" s="168"/>
      <c r="DI517" s="168"/>
      <c r="DJ517" s="324"/>
      <c r="DK517" s="324"/>
      <c r="DL517" s="168"/>
      <c r="DM517" s="324"/>
      <c r="DN517" s="251"/>
      <c r="DO517" s="324"/>
      <c r="DP517" s="338"/>
      <c r="DQ517" s="902"/>
      <c r="DR517" s="503"/>
      <c r="DS517" s="88"/>
      <c r="DT517" s="88"/>
      <c r="DU517" s="168"/>
      <c r="DV517" s="168"/>
      <c r="DW517" s="168"/>
      <c r="DX517" s="168"/>
      <c r="DY517" s="168"/>
      <c r="DZ517" s="168"/>
      <c r="EA517" s="359" t="str">
        <f t="shared" si="345"/>
        <v>458e</v>
      </c>
      <c r="EB517" s="359">
        <v>458</v>
      </c>
      <c r="EC517" s="88" t="s">
        <v>5506</v>
      </c>
      <c r="ED517" s="88"/>
      <c r="EE517" s="88"/>
      <c r="EF517" s="445"/>
      <c r="EG517" s="247"/>
      <c r="EH517" s="247"/>
      <c r="EI517" s="247"/>
      <c r="EJ517" s="247"/>
      <c r="EK517" s="247"/>
      <c r="EL517" s="247"/>
      <c r="EM517" s="946"/>
      <c r="EN517" s="247"/>
      <c r="EO517" s="247"/>
      <c r="EP517" s="247"/>
      <c r="EQ517" s="385" t="s">
        <v>6086</v>
      </c>
      <c r="ER517" s="385" t="s">
        <v>6137</v>
      </c>
      <c r="ES517" s="422"/>
      <c r="ET517" s="108"/>
      <c r="EU517" s="182" t="str">
        <f t="shared" si="368"/>
        <v>Getränke Essmann Verwaltungs GmbH, DE_158401025_sinv.pdf</v>
      </c>
      <c r="EV517" s="255"/>
      <c r="EW517" s="255"/>
      <c r="EX517" s="255"/>
      <c r="EY517" s="255"/>
      <c r="EZ517" s="255"/>
      <c r="FA517" s="255"/>
      <c r="FB517" s="255"/>
      <c r="FC517" s="255"/>
      <c r="FD517" s="255"/>
      <c r="FE517" s="255"/>
      <c r="FF517" s="255"/>
      <c r="FG517" s="255"/>
      <c r="FH517" s="255"/>
      <c r="FI517" s="255"/>
      <c r="FJ517" s="255"/>
      <c r="FK517" s="255"/>
      <c r="FL517" s="255"/>
      <c r="FM517" s="255"/>
      <c r="FN517" s="255"/>
      <c r="FO517" s="255"/>
      <c r="FP517" s="255"/>
    </row>
    <row r="518" spans="1:172" s="169" customFormat="1" ht="78" thickTop="1" thickBot="1">
      <c r="A518" s="1024" t="s">
        <v>4536</v>
      </c>
      <c r="B518" s="415" t="s">
        <v>4538</v>
      </c>
      <c r="C518" s="338" t="s">
        <v>898</v>
      </c>
      <c r="D518" s="415" t="s">
        <v>6271</v>
      </c>
      <c r="E518" s="371" t="s">
        <v>3508</v>
      </c>
      <c r="F518" s="193" t="s">
        <v>899</v>
      </c>
      <c r="G518" s="182"/>
      <c r="H518" s="182"/>
      <c r="I518" s="193" t="s">
        <v>4539</v>
      </c>
      <c r="J518" s="182"/>
      <c r="K518" s="202" t="s">
        <v>5367</v>
      </c>
      <c r="L518" s="571" t="s">
        <v>3688</v>
      </c>
      <c r="M518" s="181" t="s">
        <v>6283</v>
      </c>
      <c r="N518" s="849"/>
      <c r="O518" s="182"/>
      <c r="P518" s="519">
        <v>0</v>
      </c>
      <c r="Q518" s="539">
        <v>10</v>
      </c>
      <c r="R518" s="540">
        <v>0</v>
      </c>
      <c r="S518" s="338"/>
      <c r="T518" s="54"/>
      <c r="U518" s="54"/>
      <c r="V518" s="338">
        <v>0</v>
      </c>
      <c r="W518" s="338">
        <v>0</v>
      </c>
      <c r="X518" s="919">
        <v>0.72</v>
      </c>
      <c r="Y518" s="338">
        <v>0</v>
      </c>
      <c r="Z518" s="54"/>
      <c r="AA518" s="54"/>
      <c r="AB518" s="188" t="s">
        <v>5381</v>
      </c>
      <c r="AC518" s="13" t="s">
        <v>898</v>
      </c>
      <c r="AD518" s="811" t="s">
        <v>5691</v>
      </c>
      <c r="AE518" s="723">
        <v>43138</v>
      </c>
      <c r="AF518" s="182" t="s">
        <v>6300</v>
      </c>
      <c r="AG518" s="419"/>
      <c r="AH518" s="927" t="s">
        <v>896</v>
      </c>
      <c r="AI518" s="559" t="s">
        <v>5764</v>
      </c>
      <c r="AJ518" s="63" t="str">
        <f t="shared" si="326"/>
        <v>NO</v>
      </c>
      <c r="AK518" s="64" t="str">
        <f>VLOOKUP(X518,aux!$G$1:$I$22,2,FALSE)</f>
        <v>zero point seven two</v>
      </c>
      <c r="AL518" s="64" t="str">
        <f>VLOOKUP(X518,aux!$G$1:$J$22,4,FALSE)</f>
        <v>null komma sieben zwei</v>
      </c>
      <c r="AM518" s="214">
        <f t="shared" si="352"/>
        <v>72</v>
      </c>
      <c r="AN518" s="214" t="str">
        <f>IF(INT(AM518)=AM518,EnglishNumber(AM518), _xlfn.CONCAT(EnglishNumber(INT(AM518)), " point ", EnglishNumber(ROUND(INT((AM518 - INT(AM518)) * 10),  0)), " ", EnglishNumber(ROUND((AM518 - INT(AM518))*100 - (INT((AM518-INT(AM518))*10)*10), 0))))</f>
        <v>seventy-two</v>
      </c>
      <c r="AO518" s="214" t="str">
        <f>IF(INT(AM518)=AM518,FctZahl_In_Worten(AM518), _xlfn.CONCAT(FctZahl_In_Worten(INT(AM518)), " komma ", FctZahl_In_Worten(ROUND(INT((AM518 - INT(AM518)) * 10),  0)), " ", FctZahl_In_Worten(ROUND((AM518 - INT(AM518))*100 - (INT((AM518-INT(AM518))*10)*10), 0))))</f>
        <v>zweiundsiebzig</v>
      </c>
      <c r="AP518" s="64" t="str">
        <f>EnglishNumber(Q518)</f>
        <v>ten</v>
      </c>
      <c r="AQ518" s="64" t="str">
        <f>FctZahl_In_Worten(Q518)</f>
        <v>zehn</v>
      </c>
      <c r="AR518" s="64" t="str">
        <f>FctZahl_In_Worten(R518)</f>
        <v>null</v>
      </c>
      <c r="AS518" s="64" t="str">
        <f>EnglishNumber(V518)</f>
        <v>zero</v>
      </c>
      <c r="AT518" s="64" t="str">
        <f>EnglishNumber(W518)</f>
        <v>zero</v>
      </c>
      <c r="AU518" s="64" t="str">
        <f t="shared" si="351"/>
        <v>For</v>
      </c>
      <c r="AV518" s="49" t="str">
        <f t="shared" si="347"/>
        <v>Roland Damme, Geschäftsführer</v>
      </c>
      <c r="AW518" s="60" t="str">
        <f t="shared" si="353"/>
        <v>DE_117773691_CPA_EN</v>
      </c>
      <c r="AX518" s="60" t="str">
        <f t="shared" si="354"/>
        <v>DE_117773691_DoT_EN</v>
      </c>
      <c r="AY518" s="60" t="str">
        <f t="shared" si="355"/>
        <v>DE_117773691_Dis_EN</v>
      </c>
      <c r="AZ518" s="50" t="str">
        <f t="shared" si="356"/>
        <v>DE_117773691_CPA_DE</v>
      </c>
      <c r="BA518" s="50" t="str">
        <f t="shared" si="357"/>
        <v>DE_117773691_DoT_DE</v>
      </c>
      <c r="BB518" s="50" t="str">
        <f t="shared" si="358"/>
        <v>DE_117773691_CPA_ES</v>
      </c>
      <c r="BC518" s="128" t="str">
        <f t="shared" si="359"/>
        <v>DE_117773691_DoT_ES</v>
      </c>
      <c r="BD518" s="65" t="str">
        <f t="shared" si="360"/>
        <v>Getränke Nordmann GmbH</v>
      </c>
      <c r="BE518" s="64" t="str">
        <f>VLOOKUP(C518,aux!$A$1:$B$260,2,FALSE)</f>
        <v>Germany</v>
      </c>
      <c r="BF518" s="64" t="str">
        <f>VLOOKUP(C518,aux!$A$1:$C$260,3,FALSE)</f>
        <v>Deutschland</v>
      </c>
      <c r="BG518" s="66" t="str">
        <f t="shared" si="361"/>
        <v>represented by  Roland Damme, Geschäftsführer</v>
      </c>
      <c r="BH518" s="66" t="str">
        <f t="shared" si="327"/>
        <v>representado por Roland Damme, Geschäftsführer</v>
      </c>
      <c r="BI518" s="119">
        <f t="shared" si="348"/>
        <v>1</v>
      </c>
      <c r="BJ518" s="119" t="str">
        <f t="shared" si="341"/>
        <v/>
      </c>
      <c r="BK518" s="119" t="str">
        <f t="shared" si="342"/>
        <v>and its</v>
      </c>
      <c r="BL518" s="66" t="str">
        <f t="shared" si="349"/>
        <v/>
      </c>
      <c r="BM518" s="66" t="str">
        <f t="shared" si="350"/>
        <v>und</v>
      </c>
      <c r="BN518" s="66" t="str">
        <f t="shared" si="346"/>
        <v/>
      </c>
      <c r="BO518" s="66" t="str">
        <f t="shared" si="369"/>
        <v>y su</v>
      </c>
      <c r="BP518" s="216" t="str">
        <f>VLOOKUP(X518,aux!$G$1:$I$22,3,FALSE)</f>
        <v>cero coma siete dos</v>
      </c>
      <c r="BQ518" s="66" t="str">
        <f t="shared" si="328"/>
        <v>Por</v>
      </c>
      <c r="BR518" s="66" t="str">
        <f>VLOOKUP(C518,aux!$D$1:$E$307,2,FALSE)</f>
        <v>Alemania</v>
      </c>
      <c r="BS518" s="66" t="str">
        <f t="shared" si="329"/>
        <v>Diez</v>
      </c>
      <c r="BT518" s="66" t="str">
        <f t="shared" si="330"/>
        <v>Cero</v>
      </c>
      <c r="BU518" s="66" t="str">
        <f t="shared" si="331"/>
        <v>Cero</v>
      </c>
      <c r="BV518" s="137"/>
      <c r="BW518" s="51"/>
      <c r="BX518" s="315"/>
      <c r="BY518" s="148" t="s">
        <v>5383</v>
      </c>
      <c r="BZ518" s="315"/>
      <c r="CA518" s="1112" t="s">
        <v>2233</v>
      </c>
      <c r="CB518" s="805">
        <v>43074</v>
      </c>
      <c r="CC518" s="623">
        <v>43080</v>
      </c>
      <c r="CD518" s="806"/>
      <c r="CE518" s="805">
        <v>43080</v>
      </c>
      <c r="CF518" s="806"/>
      <c r="CG518" s="805">
        <v>43102</v>
      </c>
      <c r="CH518" s="497"/>
      <c r="CI518" s="155"/>
      <c r="CJ518" s="54"/>
      <c r="CK518" s="54"/>
      <c r="CL518" s="102" t="str">
        <f t="shared" si="362"/>
        <v>Getränke Nordmann GmbH_ DE_117773691_DOT_DE_2sig</v>
      </c>
      <c r="CM518" s="102" t="str">
        <f t="shared" si="363"/>
        <v>Getränke Nordmann GmbH_DE_117773691_CPA_DE_2sig</v>
      </c>
      <c r="CN518" s="102" t="str">
        <f t="shared" si="364"/>
        <v>Getränke Nordmann GmbH_ DE_117773691_DOT_DE_2sig_stamped</v>
      </c>
      <c r="CO518" s="102" t="str">
        <f t="shared" si="365"/>
        <v>Getränke Nordmann GmbH_DE_117773691_DOT_DE_o</v>
      </c>
      <c r="CP518" s="102" t="str">
        <f t="shared" si="366"/>
        <v>Getränke Nordmann GmbH_DE_117773691_DOT_DE_o_stamped</v>
      </c>
      <c r="CQ518" s="102" t="str">
        <f t="shared" si="367"/>
        <v>Getränke Nordmann GmbH_DE_117773691_powers</v>
      </c>
      <c r="CR518" s="54"/>
      <c r="CS518" s="54"/>
      <c r="CT518" s="204"/>
      <c r="CU518" s="148">
        <f t="shared" ref="CU518:CU523" si="370">CE518-CC518</f>
        <v>0</v>
      </c>
      <c r="CV518" s="205"/>
      <c r="CW518" s="54"/>
      <c r="CX518" s="124"/>
      <c r="CY518" s="160"/>
      <c r="CZ518" s="160"/>
      <c r="DA518" s="321"/>
      <c r="DB518" s="321"/>
      <c r="DC518" s="160"/>
      <c r="DD518" s="160"/>
      <c r="DE518" s="321"/>
      <c r="DF518" s="321"/>
      <c r="DG518" s="54"/>
      <c r="DH518" s="54"/>
      <c r="DI518" s="54"/>
      <c r="DJ518" s="321"/>
      <c r="DK518" s="321"/>
      <c r="DL518" s="54"/>
      <c r="DM518" s="321"/>
      <c r="DN518" s="160"/>
      <c r="DO518" s="321"/>
      <c r="DP518" s="963"/>
      <c r="DQ518" s="902"/>
      <c r="DR518" s="503"/>
      <c r="DS518" s="521"/>
      <c r="DT518" s="88"/>
      <c r="DU518" s="168"/>
      <c r="DV518" s="168"/>
      <c r="DW518" s="168"/>
      <c r="DX518" s="168"/>
      <c r="DY518" s="168"/>
      <c r="DZ518" s="168"/>
      <c r="EA518" s="359" t="str">
        <f t="shared" si="345"/>
        <v>459</v>
      </c>
      <c r="EB518" s="359">
        <v>459</v>
      </c>
      <c r="EC518" s="88"/>
      <c r="ED518" s="88"/>
      <c r="EE518" s="88"/>
      <c r="EF518" s="445"/>
      <c r="EG518" s="445" t="s">
        <v>4536</v>
      </c>
      <c r="EH518" s="445" t="s">
        <v>5079</v>
      </c>
      <c r="EI518" s="445" t="s">
        <v>5080</v>
      </c>
      <c r="EJ518" s="445">
        <v>62</v>
      </c>
      <c r="EK518" s="445">
        <v>0</v>
      </c>
      <c r="EL518" s="445" t="s">
        <v>3628</v>
      </c>
      <c r="EM518" s="498" t="s">
        <v>6270</v>
      </c>
      <c r="EN518" s="498">
        <v>0</v>
      </c>
      <c r="EO518" s="498">
        <v>0</v>
      </c>
      <c r="EP518" s="498">
        <v>0</v>
      </c>
      <c r="EQ518" s="404" t="s">
        <v>6086</v>
      </c>
      <c r="ER518" s="182" t="s">
        <v>6137</v>
      </c>
      <c r="ES518" s="404"/>
      <c r="ET518" s="108"/>
      <c r="EU518" s="182" t="str">
        <f t="shared" si="368"/>
        <v>Getränke Nordmann GmbH, DE_117773691_sinv.pdf</v>
      </c>
      <c r="EV518" s="44"/>
      <c r="EW518" s="44"/>
      <c r="EX518" s="44"/>
      <c r="EY518" s="44"/>
      <c r="EZ518" s="44"/>
      <c r="FA518" s="44"/>
      <c r="FB518" s="44"/>
      <c r="FC518" s="44"/>
      <c r="FD518" s="44"/>
      <c r="FE518" s="44"/>
      <c r="FF518" s="44"/>
      <c r="FG518" s="44"/>
      <c r="FH518" s="44"/>
      <c r="FI518" s="44"/>
      <c r="FJ518" s="44"/>
      <c r="FK518" s="44"/>
      <c r="FL518" s="44"/>
      <c r="FM518" s="44"/>
      <c r="FN518" s="44"/>
      <c r="FO518" s="44"/>
      <c r="FP518" s="44"/>
    </row>
    <row r="519" spans="1:172" s="169" customFormat="1" ht="78" thickTop="1" thickBot="1">
      <c r="A519" s="1024" t="s">
        <v>4536</v>
      </c>
      <c r="B519" s="415" t="s">
        <v>5362</v>
      </c>
      <c r="C519" s="338" t="s">
        <v>898</v>
      </c>
      <c r="D519" s="415" t="s">
        <v>6273</v>
      </c>
      <c r="E519" s="371" t="s">
        <v>3508</v>
      </c>
      <c r="F519" s="193" t="s">
        <v>899</v>
      </c>
      <c r="G519" s="182"/>
      <c r="H519" s="182"/>
      <c r="I519" s="193" t="s">
        <v>4539</v>
      </c>
      <c r="J519" s="182"/>
      <c r="K519" s="202" t="s">
        <v>5367</v>
      </c>
      <c r="L519" s="571" t="s">
        <v>3688</v>
      </c>
      <c r="M519" s="181" t="s">
        <v>6283</v>
      </c>
      <c r="N519" s="849"/>
      <c r="O519" s="182"/>
      <c r="P519" s="519">
        <v>0</v>
      </c>
      <c r="Q519" s="539">
        <v>10</v>
      </c>
      <c r="R519" s="540">
        <v>0</v>
      </c>
      <c r="S519" s="338"/>
      <c r="T519" s="54"/>
      <c r="U519" s="54"/>
      <c r="V519" s="338">
        <v>0</v>
      </c>
      <c r="W519" s="338">
        <v>0</v>
      </c>
      <c r="X519" s="919">
        <v>0.72</v>
      </c>
      <c r="Y519" s="338">
        <v>0</v>
      </c>
      <c r="Z519" s="54"/>
      <c r="AA519" s="54"/>
      <c r="AB519" s="188" t="s">
        <v>5381</v>
      </c>
      <c r="AC519" s="13" t="s">
        <v>898</v>
      </c>
      <c r="AD519" s="811" t="s">
        <v>5691</v>
      </c>
      <c r="AE519" s="723">
        <v>43138</v>
      </c>
      <c r="AF519" s="182" t="s">
        <v>6300</v>
      </c>
      <c r="AG519" s="419"/>
      <c r="AH519" s="927" t="s">
        <v>896</v>
      </c>
      <c r="AI519" s="559" t="s">
        <v>5764</v>
      </c>
      <c r="AJ519" s="63" t="str">
        <f t="shared" si="326"/>
        <v>NO</v>
      </c>
      <c r="AK519" s="64" t="str">
        <f>VLOOKUP(X519,aux!$G$1:$I$22,2,FALSE)</f>
        <v>zero point seven two</v>
      </c>
      <c r="AL519" s="64" t="str">
        <f>VLOOKUP(X519,aux!$G$1:$J$22,4,FALSE)</f>
        <v>null komma sieben zwei</v>
      </c>
      <c r="AM519" s="214">
        <f t="shared" si="352"/>
        <v>72</v>
      </c>
      <c r="AN519" s="214" t="str">
        <f>IF(INT(AM519)=AM519,EnglishNumber(AM519), _xlfn.CONCAT(EnglishNumber(INT(AM519)), " point ", EnglishNumber(ROUND(INT((AM519 - INT(AM519)) * 10),  0)), " ", EnglishNumber(ROUND((AM519 - INT(AM519))*100 - (INT((AM519-INT(AM519))*10)*10), 0))))</f>
        <v>seventy-two</v>
      </c>
      <c r="AO519" s="214" t="str">
        <f>IF(INT(AM519)=AM519,FctZahl_In_Worten(AM519), _xlfn.CONCAT(FctZahl_In_Worten(INT(AM519)), " komma ", FctZahl_In_Worten(ROUND(INT((AM519 - INT(AM519)) * 10),  0)), " ", FctZahl_In_Worten(ROUND((AM519 - INT(AM519))*100 - (INT((AM519-INT(AM519))*10)*10), 0))))</f>
        <v>zweiundsiebzig</v>
      </c>
      <c r="AP519" s="64" t="str">
        <f>EnglishNumber(Q519)</f>
        <v>ten</v>
      </c>
      <c r="AQ519" s="64" t="str">
        <f>FctZahl_In_Worten(Q519)</f>
        <v>zehn</v>
      </c>
      <c r="AR519" s="64" t="str">
        <f>FctZahl_In_Worten(R519)</f>
        <v>null</v>
      </c>
      <c r="AS519" s="64" t="str">
        <f>EnglishNumber(V519)</f>
        <v>zero</v>
      </c>
      <c r="AT519" s="64" t="str">
        <f>EnglishNumber(W519)</f>
        <v>zero</v>
      </c>
      <c r="AU519" s="64" t="str">
        <f t="shared" si="351"/>
        <v>For</v>
      </c>
      <c r="AV519" s="49" t="str">
        <f t="shared" si="347"/>
        <v>Roland Damme, Geschäftsführer</v>
      </c>
      <c r="AW519" s="60" t="str">
        <f t="shared" si="353"/>
        <v>DE_247919410_CPA_EN</v>
      </c>
      <c r="AX519" s="60" t="str">
        <f t="shared" si="354"/>
        <v>DE_247919410_DoT_EN</v>
      </c>
      <c r="AY519" s="60" t="str">
        <f t="shared" si="355"/>
        <v>DE_247919410_Dis_EN</v>
      </c>
      <c r="AZ519" s="50" t="str">
        <f t="shared" si="356"/>
        <v>DE_247919410_CPA_DE</v>
      </c>
      <c r="BA519" s="50" t="str">
        <f t="shared" si="357"/>
        <v>DE_247919410_DoT_DE</v>
      </c>
      <c r="BB519" s="50" t="str">
        <f t="shared" si="358"/>
        <v>DE_247919410_CPA_ES</v>
      </c>
      <c r="BC519" s="128" t="str">
        <f t="shared" si="359"/>
        <v>DE_247919410_DoT_ES</v>
      </c>
      <c r="BD519" s="65" t="str">
        <f t="shared" si="360"/>
        <v>Getränke Nordmann GmbH</v>
      </c>
      <c r="BE519" s="64" t="str">
        <f>VLOOKUP(C519,aux!$A$1:$B$260,2,FALSE)</f>
        <v>Germany</v>
      </c>
      <c r="BF519" s="64" t="str">
        <f>VLOOKUP(C519,aux!$A$1:$C$260,3,FALSE)</f>
        <v>Deutschland</v>
      </c>
      <c r="BG519" s="66" t="str">
        <f t="shared" si="361"/>
        <v>represented by  Roland Damme, Geschäftsführer</v>
      </c>
      <c r="BH519" s="66" t="str">
        <f t="shared" si="327"/>
        <v>representado por Roland Damme, Geschäftsführer</v>
      </c>
      <c r="BI519" s="119">
        <f t="shared" si="348"/>
        <v>1</v>
      </c>
      <c r="BJ519" s="119" t="str">
        <f t="shared" si="341"/>
        <v/>
      </c>
      <c r="BK519" s="119" t="str">
        <f t="shared" si="342"/>
        <v>and its</v>
      </c>
      <c r="BL519" s="66" t="str">
        <f t="shared" si="349"/>
        <v/>
      </c>
      <c r="BM519" s="66" t="str">
        <f t="shared" si="350"/>
        <v>und</v>
      </c>
      <c r="BN519" s="66" t="str">
        <f t="shared" si="346"/>
        <v/>
      </c>
      <c r="BO519" s="66" t="str">
        <f t="shared" si="369"/>
        <v>y su</v>
      </c>
      <c r="BP519" s="216" t="str">
        <f>VLOOKUP(X519,aux!$G$1:$I$22,3,FALSE)</f>
        <v>cero coma siete dos</v>
      </c>
      <c r="BQ519" s="66" t="str">
        <f t="shared" si="328"/>
        <v>Por</v>
      </c>
      <c r="BR519" s="66" t="str">
        <f>VLOOKUP(C519,aux!$D$1:$E$307,2,FALSE)</f>
        <v>Alemania</v>
      </c>
      <c r="BS519" s="66" t="str">
        <f t="shared" si="329"/>
        <v>Diez</v>
      </c>
      <c r="BT519" s="66" t="str">
        <f t="shared" si="330"/>
        <v>Cero</v>
      </c>
      <c r="BU519" s="66" t="str">
        <f t="shared" si="331"/>
        <v>Cero</v>
      </c>
      <c r="BV519" s="137"/>
      <c r="BW519" s="51"/>
      <c r="BX519" s="315"/>
      <c r="BY519" s="148" t="s">
        <v>5383</v>
      </c>
      <c r="BZ519" s="315"/>
      <c r="CA519" s="1112" t="s">
        <v>2233</v>
      </c>
      <c r="CB519" s="805">
        <v>43074</v>
      </c>
      <c r="CC519" s="623">
        <v>43080</v>
      </c>
      <c r="CD519" s="806"/>
      <c r="CE519" s="805">
        <v>43080</v>
      </c>
      <c r="CF519" s="806"/>
      <c r="CG519" s="805">
        <v>43102</v>
      </c>
      <c r="CH519" s="497"/>
      <c r="CI519" s="155"/>
      <c r="CJ519" s="54"/>
      <c r="CK519" s="54"/>
      <c r="CL519" s="102" t="str">
        <f t="shared" si="362"/>
        <v>Getränke Nordmann GmbH_ DE_247919410_DOT_DE_2sig</v>
      </c>
      <c r="CM519" s="102" t="str">
        <f t="shared" si="363"/>
        <v>Getränke Nordmann GmbH_DE_247919410_CPA_DE_2sig</v>
      </c>
      <c r="CN519" s="102" t="str">
        <f t="shared" si="364"/>
        <v>Getränke Nordmann GmbH_ DE_247919410_DOT_DE_2sig_stamped</v>
      </c>
      <c r="CO519" s="102" t="str">
        <f t="shared" si="365"/>
        <v>Getränke Nordmann GmbH_DE_247919410_DOT_DE_o</v>
      </c>
      <c r="CP519" s="102" t="str">
        <f t="shared" si="366"/>
        <v>Getränke Nordmann GmbH_DE_247919410_DOT_DE_o_stamped</v>
      </c>
      <c r="CQ519" s="102" t="str">
        <f t="shared" si="367"/>
        <v>Getränke Nordmann GmbH_DE_247919410_powers</v>
      </c>
      <c r="CR519" s="54"/>
      <c r="CS519" s="54"/>
      <c r="CT519" s="204"/>
      <c r="CU519" s="148">
        <f t="shared" si="370"/>
        <v>0</v>
      </c>
      <c r="CV519" s="205"/>
      <c r="CW519" s="54"/>
      <c r="CX519" s="124"/>
      <c r="CY519" s="160"/>
      <c r="CZ519" s="160"/>
      <c r="DA519" s="321"/>
      <c r="DB519" s="321"/>
      <c r="DC519" s="160"/>
      <c r="DD519" s="160"/>
      <c r="DE519" s="321"/>
      <c r="DF519" s="321"/>
      <c r="DG519" s="54"/>
      <c r="DH519" s="54"/>
      <c r="DI519" s="54"/>
      <c r="DJ519" s="321"/>
      <c r="DK519" s="321"/>
      <c r="DL519" s="54"/>
      <c r="DM519" s="321"/>
      <c r="DN519" s="160"/>
      <c r="DO519" s="321"/>
      <c r="DP519" s="963"/>
      <c r="DQ519" s="902"/>
      <c r="DR519" s="503"/>
      <c r="DS519" s="521"/>
      <c r="DT519" s="88"/>
      <c r="DU519" s="168"/>
      <c r="DV519" s="168"/>
      <c r="DW519" s="168"/>
      <c r="DX519" s="168"/>
      <c r="DY519" s="168"/>
      <c r="DZ519" s="168"/>
      <c r="EA519" s="359" t="str">
        <f t="shared" si="345"/>
        <v>460</v>
      </c>
      <c r="EB519" s="359">
        <v>460</v>
      </c>
      <c r="EC519" s="88"/>
      <c r="ED519" s="88"/>
      <c r="EE519" s="88"/>
      <c r="EF519" s="445"/>
      <c r="EG519" s="445" t="s">
        <v>4536</v>
      </c>
      <c r="EH519" s="445" t="s">
        <v>5079</v>
      </c>
      <c r="EI519" s="445" t="s">
        <v>5080</v>
      </c>
      <c r="EJ519" s="445">
        <v>62</v>
      </c>
      <c r="EK519" s="445">
        <v>0</v>
      </c>
      <c r="EL519" s="445" t="s">
        <v>3628</v>
      </c>
      <c r="EM519" s="498">
        <v>27793</v>
      </c>
      <c r="EN519" s="498">
        <v>0</v>
      </c>
      <c r="EO519" s="498">
        <v>0</v>
      </c>
      <c r="EP519" s="498">
        <v>0</v>
      </c>
      <c r="EQ519" s="404" t="s">
        <v>6086</v>
      </c>
      <c r="ER519" s="182" t="s">
        <v>6137</v>
      </c>
      <c r="ES519" s="404"/>
      <c r="ET519" s="108"/>
      <c r="EU519" s="182" t="str">
        <f t="shared" si="368"/>
        <v>Getränke Nordmann GmbH, DE_247919410_sinv.pdf</v>
      </c>
      <c r="EV519" s="227"/>
      <c r="EW519" s="227"/>
      <c r="EX519" s="227"/>
      <c r="EY519" s="227"/>
      <c r="EZ519" s="227"/>
      <c r="FA519" s="227"/>
      <c r="FB519" s="227"/>
      <c r="FC519" s="227"/>
      <c r="FD519" s="227"/>
      <c r="FE519" s="227"/>
      <c r="FF519" s="227"/>
      <c r="FG519" s="227"/>
      <c r="FH519" s="227"/>
      <c r="FI519" s="227"/>
      <c r="FJ519" s="227"/>
      <c r="FK519" s="227"/>
      <c r="FL519" s="227"/>
      <c r="FM519" s="227"/>
      <c r="FN519" s="227"/>
      <c r="FO519" s="227"/>
      <c r="FP519" s="227"/>
    </row>
    <row r="520" spans="1:172" s="169" customFormat="1" ht="78" thickTop="1" thickBot="1">
      <c r="A520" s="1024" t="s">
        <v>4536</v>
      </c>
      <c r="B520" s="415" t="s">
        <v>5363</v>
      </c>
      <c r="C520" s="338" t="s">
        <v>898</v>
      </c>
      <c r="D520" s="415" t="s">
        <v>6272</v>
      </c>
      <c r="E520" s="371" t="s">
        <v>5082</v>
      </c>
      <c r="F520" s="193" t="s">
        <v>899</v>
      </c>
      <c r="G520" s="182" t="s">
        <v>5083</v>
      </c>
      <c r="H520" s="182" t="s">
        <v>899</v>
      </c>
      <c r="I520" s="193" t="s">
        <v>4539</v>
      </c>
      <c r="J520" s="182"/>
      <c r="K520" s="659" t="s">
        <v>6269</v>
      </c>
      <c r="L520" s="571" t="s">
        <v>3688</v>
      </c>
      <c r="M520" s="181" t="s">
        <v>6283</v>
      </c>
      <c r="N520" s="849"/>
      <c r="O520" s="182"/>
      <c r="P520" s="519">
        <v>0</v>
      </c>
      <c r="Q520" s="539">
        <v>10</v>
      </c>
      <c r="R520" s="540">
        <v>0</v>
      </c>
      <c r="S520" s="338"/>
      <c r="T520" s="54"/>
      <c r="U520" s="54"/>
      <c r="V520" s="338">
        <v>0</v>
      </c>
      <c r="W520" s="338">
        <v>0</v>
      </c>
      <c r="X520" s="919">
        <v>0.72</v>
      </c>
      <c r="Y520" s="338">
        <v>0</v>
      </c>
      <c r="Z520" s="54"/>
      <c r="AA520" s="54"/>
      <c r="AB520" s="188" t="s">
        <v>5381</v>
      </c>
      <c r="AC520" s="13" t="s">
        <v>898</v>
      </c>
      <c r="AD520" s="811" t="s">
        <v>5691</v>
      </c>
      <c r="AE520" s="723">
        <v>43138</v>
      </c>
      <c r="AF520" s="191" t="s">
        <v>6301</v>
      </c>
      <c r="AG520" s="419"/>
      <c r="AH520" s="927" t="s">
        <v>896</v>
      </c>
      <c r="AI520" s="559" t="s">
        <v>5764</v>
      </c>
      <c r="AJ520" s="63" t="str">
        <f t="shared" si="326"/>
        <v>NO</v>
      </c>
      <c r="AK520" s="64" t="str">
        <f>VLOOKUP(X520,aux!$G$1:$I$22,2,FALSE)</f>
        <v>zero point seven two</v>
      </c>
      <c r="AL520" s="64" t="str">
        <f>VLOOKUP(X520,aux!$G$1:$J$22,4,FALSE)</f>
        <v>null komma sieben zwei</v>
      </c>
      <c r="AM520" s="214">
        <f t="shared" si="352"/>
        <v>72</v>
      </c>
      <c r="AN520" s="214" t="str">
        <f>IF(INT(AM520)=AM520,EnglishNumber(AM520), _xlfn.CONCAT(EnglishNumber(INT(AM520)), " point ", EnglishNumber(ROUND(INT((AM520 - INT(AM520)) * 10),  0)), " ", EnglishNumber(ROUND((AM520 - INT(AM520))*100 - (INT((AM520-INT(AM520))*10)*10), 0))))</f>
        <v>seventy-two</v>
      </c>
      <c r="AO520" s="214" t="str">
        <f>IF(INT(AM520)=AM520,FctZahl_In_Worten(AM520), _xlfn.CONCAT(FctZahl_In_Worten(INT(AM520)), " komma ", FctZahl_In_Worten(ROUND(INT((AM520 - INT(AM520)) * 10),  0)), " ", FctZahl_In_Worten(ROUND((AM520 - INT(AM520))*100 - (INT((AM520-INT(AM520))*10)*10), 0))))</f>
        <v>zweiundsiebzig</v>
      </c>
      <c r="AP520" s="64" t="str">
        <f>EnglishNumber(Q520)</f>
        <v>ten</v>
      </c>
      <c r="AQ520" s="64" t="str">
        <f>FctZahl_In_Worten(Q520)</f>
        <v>zehn</v>
      </c>
      <c r="AR520" s="64" t="str">
        <f>FctZahl_In_Worten(R520)</f>
        <v>null</v>
      </c>
      <c r="AS520" s="64" t="str">
        <f>EnglishNumber(V520)</f>
        <v>zero</v>
      </c>
      <c r="AT520" s="64" t="str">
        <f>EnglishNumber(W520)</f>
        <v>zero</v>
      </c>
      <c r="AU520" s="64" t="str">
        <f t="shared" si="351"/>
        <v>For</v>
      </c>
      <c r="AV520" s="49" t="str">
        <f t="shared" si="347"/>
        <v>Thomas Arndt, Geschäftsführer and Ronny Degenkolbe, Geschäftsführer</v>
      </c>
      <c r="AW520" s="60" t="str">
        <f t="shared" si="353"/>
        <v>DE_137554863_CPA_EN</v>
      </c>
      <c r="AX520" s="60" t="str">
        <f t="shared" si="354"/>
        <v>DE_137554863_DoT_EN</v>
      </c>
      <c r="AY520" s="60" t="str">
        <f t="shared" si="355"/>
        <v>DE_137554863_Dis_EN</v>
      </c>
      <c r="AZ520" s="50" t="str">
        <f t="shared" si="356"/>
        <v>DE_137554863_CPA_DE</v>
      </c>
      <c r="BA520" s="50" t="str">
        <f t="shared" si="357"/>
        <v>DE_137554863_DoT_DE</v>
      </c>
      <c r="BB520" s="50" t="str">
        <f t="shared" si="358"/>
        <v>DE_137554863_CPA_ES</v>
      </c>
      <c r="BC520" s="128" t="str">
        <f t="shared" si="359"/>
        <v>DE_137554863_DoT_ES</v>
      </c>
      <c r="BD520" s="65" t="str">
        <f t="shared" si="360"/>
        <v>Getränke Nordmann GmbH</v>
      </c>
      <c r="BE520" s="64" t="str">
        <f>VLOOKUP(C520,aux!$A$1:$B$260,2,FALSE)</f>
        <v>Germany</v>
      </c>
      <c r="BF520" s="64" t="str">
        <f>VLOOKUP(C520,aux!$A$1:$C$260,3,FALSE)</f>
        <v>Deutschland</v>
      </c>
      <c r="BG520" s="66" t="str">
        <f t="shared" si="361"/>
        <v>represented by  Thomas Arndt, Geschäftsführer and Ronny Degenkolbe, Geschäftsführer</v>
      </c>
      <c r="BH520" s="66" t="str">
        <f t="shared" si="327"/>
        <v>representado por Thomas Arndt, Geschäftsführer and Ronny Degenkolbe, Geschäftsführer</v>
      </c>
      <c r="BI520" s="119">
        <f t="shared" si="348"/>
        <v>2</v>
      </c>
      <c r="BJ520" s="119" t="str">
        <f t="shared" si="341"/>
        <v>and its</v>
      </c>
      <c r="BK520" s="119" t="str">
        <f t="shared" si="342"/>
        <v>and its</v>
      </c>
      <c r="BL520" s="66" t="str">
        <f t="shared" si="349"/>
        <v>und</v>
      </c>
      <c r="BM520" s="66" t="str">
        <f t="shared" si="350"/>
        <v>und</v>
      </c>
      <c r="BN520" s="66" t="str">
        <f t="shared" si="346"/>
        <v>y su</v>
      </c>
      <c r="BO520" s="66" t="str">
        <f t="shared" si="369"/>
        <v>y su</v>
      </c>
      <c r="BP520" s="216" t="str">
        <f>VLOOKUP(X520,aux!$G$1:$I$22,3,FALSE)</f>
        <v>cero coma siete dos</v>
      </c>
      <c r="BQ520" s="66" t="str">
        <f t="shared" si="328"/>
        <v>Por</v>
      </c>
      <c r="BR520" s="66" t="str">
        <f>VLOOKUP(C520,aux!$D$1:$E$307,2,FALSE)</f>
        <v>Alemania</v>
      </c>
      <c r="BS520" s="66" t="str">
        <f t="shared" si="329"/>
        <v>Diez</v>
      </c>
      <c r="BT520" s="66" t="str">
        <f t="shared" si="330"/>
        <v>Cero</v>
      </c>
      <c r="BU520" s="66" t="str">
        <f t="shared" si="331"/>
        <v>Cero</v>
      </c>
      <c r="BV520" s="137"/>
      <c r="BW520" s="51"/>
      <c r="BX520" s="315"/>
      <c r="BY520" s="148" t="s">
        <v>5383</v>
      </c>
      <c r="BZ520" s="315"/>
      <c r="CA520" s="1112" t="s">
        <v>2233</v>
      </c>
      <c r="CB520" s="805">
        <v>43074</v>
      </c>
      <c r="CC520" s="623">
        <v>43076</v>
      </c>
      <c r="CD520" s="806"/>
      <c r="CE520" s="805">
        <v>43076</v>
      </c>
      <c r="CF520" s="806"/>
      <c r="CG520" s="805">
        <v>43102</v>
      </c>
      <c r="CH520" s="497"/>
      <c r="CI520" s="155"/>
      <c r="CJ520" s="54"/>
      <c r="CK520" s="54"/>
      <c r="CL520" s="102" t="str">
        <f t="shared" si="362"/>
        <v>Getränke Nordmann GmbH_ DE_137554863_DOT_DE_2sig</v>
      </c>
      <c r="CM520" s="102" t="str">
        <f t="shared" si="363"/>
        <v>Getränke Nordmann GmbH_DE_137554863_CPA_DE_2sig</v>
      </c>
      <c r="CN520" s="102" t="str">
        <f t="shared" si="364"/>
        <v>Getränke Nordmann GmbH_ DE_137554863_DOT_DE_2sig_stamped</v>
      </c>
      <c r="CO520" s="102" t="str">
        <f t="shared" si="365"/>
        <v>Getränke Nordmann GmbH_DE_137554863_DOT_DE_o</v>
      </c>
      <c r="CP520" s="102" t="str">
        <f t="shared" si="366"/>
        <v>Getränke Nordmann GmbH_DE_137554863_DOT_DE_o_stamped</v>
      </c>
      <c r="CQ520" s="102" t="str">
        <f t="shared" si="367"/>
        <v>Getränke Nordmann GmbH_DE_137554863_powers</v>
      </c>
      <c r="CR520" s="54"/>
      <c r="CS520" s="54"/>
      <c r="CT520" s="204"/>
      <c r="CU520" s="148">
        <f t="shared" si="370"/>
        <v>0</v>
      </c>
      <c r="CV520" s="205"/>
      <c r="CW520" s="54"/>
      <c r="CX520" s="124"/>
      <c r="CY520" s="160"/>
      <c r="CZ520" s="160"/>
      <c r="DA520" s="321"/>
      <c r="DB520" s="321"/>
      <c r="DC520" s="160"/>
      <c r="DD520" s="160"/>
      <c r="DE520" s="321"/>
      <c r="DF520" s="321"/>
      <c r="DG520" s="54"/>
      <c r="DH520" s="54"/>
      <c r="DI520" s="54"/>
      <c r="DJ520" s="321"/>
      <c r="DK520" s="321"/>
      <c r="DL520" s="54"/>
      <c r="DM520" s="321"/>
      <c r="DN520" s="160"/>
      <c r="DO520" s="321"/>
      <c r="DP520" s="338" t="s">
        <v>6250</v>
      </c>
      <c r="DQ520" s="902"/>
      <c r="DR520" s="503"/>
      <c r="DS520" s="521"/>
      <c r="DT520" s="88"/>
      <c r="DU520" s="168"/>
      <c r="DV520" s="168"/>
      <c r="DW520" s="168"/>
      <c r="DX520" s="228" t="s">
        <v>6216</v>
      </c>
      <c r="DY520" s="228" t="s">
        <v>6216</v>
      </c>
      <c r="DZ520" s="228"/>
      <c r="EA520" s="359" t="str">
        <f t="shared" si="345"/>
        <v>461</v>
      </c>
      <c r="EB520" s="359">
        <v>461</v>
      </c>
      <c r="EC520" s="88"/>
      <c r="ED520" s="88"/>
      <c r="EE520" s="88"/>
      <c r="EF520" s="445"/>
      <c r="EG520" s="445" t="s">
        <v>4536</v>
      </c>
      <c r="EH520" s="445" t="s">
        <v>5079</v>
      </c>
      <c r="EI520" s="445" t="s">
        <v>5080</v>
      </c>
      <c r="EJ520" s="445">
        <v>62</v>
      </c>
      <c r="EK520" s="445">
        <v>0</v>
      </c>
      <c r="EL520" s="445" t="s">
        <v>3628</v>
      </c>
      <c r="EM520" s="498">
        <v>27793</v>
      </c>
      <c r="EN520" s="498">
        <v>0</v>
      </c>
      <c r="EO520" s="498">
        <v>0</v>
      </c>
      <c r="EP520" s="498">
        <v>0</v>
      </c>
      <c r="EQ520" s="404" t="s">
        <v>6086</v>
      </c>
      <c r="ER520" s="182" t="s">
        <v>6137</v>
      </c>
      <c r="ES520" s="404"/>
      <c r="ET520" s="108"/>
      <c r="EU520" s="182" t="str">
        <f t="shared" si="368"/>
        <v>Getränke Nordmann GmbH, DE_137554863_sinv.pdf</v>
      </c>
      <c r="EV520" s="44"/>
      <c r="EW520" s="44"/>
      <c r="EX520" s="44"/>
      <c r="EY520" s="44"/>
      <c r="EZ520" s="44"/>
      <c r="FA520" s="44"/>
      <c r="FB520" s="44"/>
      <c r="FC520" s="44"/>
      <c r="FD520" s="44"/>
      <c r="FE520" s="44"/>
      <c r="FF520" s="44"/>
      <c r="FG520" s="44"/>
      <c r="FH520" s="44"/>
      <c r="FI520" s="44"/>
      <c r="FJ520" s="44"/>
      <c r="FK520" s="44"/>
      <c r="FL520" s="44"/>
      <c r="FM520" s="44"/>
      <c r="FN520" s="44"/>
      <c r="FO520" s="44"/>
      <c r="FP520" s="44"/>
    </row>
    <row r="521" spans="1:172" s="169" customFormat="1" ht="90.75" thickTop="1" thickBot="1">
      <c r="A521" s="1024" t="s">
        <v>7538</v>
      </c>
      <c r="B521" s="415" t="s">
        <v>5364</v>
      </c>
      <c r="C521" s="338" t="s">
        <v>898</v>
      </c>
      <c r="D521" s="415" t="s">
        <v>6274</v>
      </c>
      <c r="E521" s="371" t="s">
        <v>5086</v>
      </c>
      <c r="F521" s="193" t="s">
        <v>899</v>
      </c>
      <c r="G521" s="247"/>
      <c r="H521" s="182"/>
      <c r="I521" s="193" t="s">
        <v>4539</v>
      </c>
      <c r="J521" s="182"/>
      <c r="K521" s="202" t="s">
        <v>5367</v>
      </c>
      <c r="L521" s="571" t="s">
        <v>3688</v>
      </c>
      <c r="M521" s="181" t="s">
        <v>6283</v>
      </c>
      <c r="N521" s="849"/>
      <c r="O521" s="182"/>
      <c r="P521" s="519">
        <v>0</v>
      </c>
      <c r="Q521" s="539">
        <v>10</v>
      </c>
      <c r="R521" s="540">
        <v>0</v>
      </c>
      <c r="S521" s="338"/>
      <c r="T521" s="54"/>
      <c r="U521" s="54"/>
      <c r="V521" s="338">
        <v>0</v>
      </c>
      <c r="W521" s="338">
        <v>0</v>
      </c>
      <c r="X521" s="919">
        <v>0.72</v>
      </c>
      <c r="Y521" s="338">
        <v>0</v>
      </c>
      <c r="Z521" s="54"/>
      <c r="AA521" s="54"/>
      <c r="AB521" s="188" t="s">
        <v>5381</v>
      </c>
      <c r="AC521" s="13" t="s">
        <v>898</v>
      </c>
      <c r="AD521" s="811" t="s">
        <v>5691</v>
      </c>
      <c r="AE521" s="723" t="s">
        <v>7697</v>
      </c>
      <c r="AF521" s="182" t="s">
        <v>7529</v>
      </c>
      <c r="AG521" s="419"/>
      <c r="AH521" s="927" t="s">
        <v>896</v>
      </c>
      <c r="AI521" s="559" t="s">
        <v>5764</v>
      </c>
      <c r="AJ521" s="63" t="str">
        <f t="shared" si="326"/>
        <v>NO</v>
      </c>
      <c r="AK521" s="64" t="str">
        <f>VLOOKUP(X521,aux!$G$1:$I$22,2,FALSE)</f>
        <v>zero point seven two</v>
      </c>
      <c r="AL521" s="64" t="str">
        <f>VLOOKUP(X521,aux!$G$1:$J$22,4,FALSE)</f>
        <v>null komma sieben zwei</v>
      </c>
      <c r="AM521" s="214">
        <f t="shared" si="352"/>
        <v>72</v>
      </c>
      <c r="AN521" s="214" t="str">
        <f>IF(INT(AM521)=AM521,EnglishNumber(AM521), _xlfn.CONCAT(EnglishNumber(INT(AM521)), " point ", EnglishNumber(ROUND(INT((AM521 - INT(AM521)) * 10),  0)), " ", EnglishNumber(ROUND((AM521 - INT(AM521))*100 - (INT((AM521-INT(AM521))*10)*10), 0))))</f>
        <v>seventy-two</v>
      </c>
      <c r="AO521" s="214" t="str">
        <f>IF(INT(AM521)=AM521,FctZahl_In_Worten(AM521), _xlfn.CONCAT(FctZahl_In_Worten(INT(AM521)), " komma ", FctZahl_In_Worten(ROUND(INT((AM521 - INT(AM521)) * 10),  0)), " ", FctZahl_In_Worten(ROUND((AM521 - INT(AM521))*100 - (INT((AM521-INT(AM521))*10)*10), 0))))</f>
        <v>zweiundsiebzig</v>
      </c>
      <c r="AP521" s="64" t="str">
        <f>EnglishNumber(Q521)</f>
        <v>ten</v>
      </c>
      <c r="AQ521" s="64" t="str">
        <f>FctZahl_In_Worten(Q521)</f>
        <v>zehn</v>
      </c>
      <c r="AR521" s="64" t="str">
        <f>FctZahl_In_Worten(R521)</f>
        <v>null</v>
      </c>
      <c r="AS521" s="64" t="str">
        <f>EnglishNumber(V521)</f>
        <v>zero</v>
      </c>
      <c r="AT521" s="64" t="str">
        <f>EnglishNumber(W521)</f>
        <v>zero</v>
      </c>
      <c r="AU521" s="64" t="str">
        <f t="shared" si="351"/>
        <v>For</v>
      </c>
      <c r="AV521" s="49" t="str">
        <f t="shared" si="347"/>
        <v>Ralph Köhler, Geschäftsführer</v>
      </c>
      <c r="AW521" s="60" t="str">
        <f t="shared" si="353"/>
        <v>DE_263937997_CPA_EN</v>
      </c>
      <c r="AX521" s="60" t="str">
        <f t="shared" si="354"/>
        <v>DE_263937997_DoT_EN</v>
      </c>
      <c r="AY521" s="60" t="str">
        <f t="shared" si="355"/>
        <v>DE_263937997_Dis_EN</v>
      </c>
      <c r="AZ521" s="50" t="str">
        <f t="shared" si="356"/>
        <v>DE_263937997_CPA_DE</v>
      </c>
      <c r="BA521" s="50" t="str">
        <f t="shared" si="357"/>
        <v>DE_263937997_DoT_DE</v>
      </c>
      <c r="BB521" s="50" t="str">
        <f t="shared" si="358"/>
        <v>DE_263937997_CPA_ES</v>
      </c>
      <c r="BC521" s="128" t="str">
        <f t="shared" si="359"/>
        <v>DE_263937997_DoT_ES</v>
      </c>
      <c r="BD521" s="65" t="str">
        <f t="shared" si="360"/>
        <v>Splendid Drinks G+L Hannover GmbH</v>
      </c>
      <c r="BE521" s="64" t="str">
        <f>VLOOKUP(C521,aux!$A$1:$B$260,2,FALSE)</f>
        <v>Germany</v>
      </c>
      <c r="BF521" s="64" t="str">
        <f>VLOOKUP(C521,aux!$A$1:$C$260,3,FALSE)</f>
        <v>Deutschland</v>
      </c>
      <c r="BG521" s="66" t="str">
        <f t="shared" si="361"/>
        <v>represented by  Ralph Köhler, Geschäftsführer</v>
      </c>
      <c r="BH521" s="66" t="str">
        <f t="shared" si="327"/>
        <v>representado por Ralph Köhler, Geschäftsführer</v>
      </c>
      <c r="BI521" s="119">
        <f t="shared" si="348"/>
        <v>1</v>
      </c>
      <c r="BJ521" s="119" t="str">
        <f t="shared" si="341"/>
        <v/>
      </c>
      <c r="BK521" s="119" t="str">
        <f t="shared" si="342"/>
        <v>and its</v>
      </c>
      <c r="BL521" s="66" t="str">
        <f t="shared" si="349"/>
        <v/>
      </c>
      <c r="BM521" s="66" t="str">
        <f t="shared" si="350"/>
        <v>und</v>
      </c>
      <c r="BN521" s="66" t="str">
        <f t="shared" si="346"/>
        <v/>
      </c>
      <c r="BO521" s="66" t="str">
        <f t="shared" si="369"/>
        <v>y su</v>
      </c>
      <c r="BP521" s="216" t="str">
        <f>VLOOKUP(X521,aux!$G$1:$I$22,3,FALSE)</f>
        <v>cero coma siete dos</v>
      </c>
      <c r="BQ521" s="66" t="str">
        <f t="shared" si="328"/>
        <v>Por</v>
      </c>
      <c r="BR521" s="66" t="str">
        <f>VLOOKUP(C521,aux!$D$1:$E$307,2,FALSE)</f>
        <v>Alemania</v>
      </c>
      <c r="BS521" s="66" t="str">
        <f t="shared" si="329"/>
        <v>Diez</v>
      </c>
      <c r="BT521" s="66" t="str">
        <f t="shared" si="330"/>
        <v>Cero</v>
      </c>
      <c r="BU521" s="66" t="str">
        <f t="shared" si="331"/>
        <v>Cero</v>
      </c>
      <c r="BV521" s="137"/>
      <c r="BW521" s="51"/>
      <c r="BX521" s="315"/>
      <c r="BY521" s="148" t="s">
        <v>5383</v>
      </c>
      <c r="BZ521" s="315"/>
      <c r="CA521" s="1112" t="s">
        <v>2233</v>
      </c>
      <c r="CB521" s="805">
        <v>43074</v>
      </c>
      <c r="CC521" s="623">
        <v>43080</v>
      </c>
      <c r="CD521" s="806"/>
      <c r="CE521" s="805">
        <v>43080</v>
      </c>
      <c r="CF521" s="806"/>
      <c r="CG521" s="805">
        <v>43102</v>
      </c>
      <c r="CH521" s="497"/>
      <c r="CI521" s="155"/>
      <c r="CJ521" s="54"/>
      <c r="CK521" s="54"/>
      <c r="CL521" s="102" t="str">
        <f t="shared" si="362"/>
        <v>Splendid Drinks G+L Hannover GmbH_ DE_263937997_DOT_DE_2sig</v>
      </c>
      <c r="CM521" s="102" t="str">
        <f t="shared" si="363"/>
        <v>Splendid Drinks G+L Hannover GmbH_DE_263937997_CPA_DE_2sig</v>
      </c>
      <c r="CN521" s="102" t="str">
        <f t="shared" si="364"/>
        <v>Splendid Drinks G+L Hannover GmbH_ DE_263937997_DOT_DE_2sig_stamped</v>
      </c>
      <c r="CO521" s="102" t="str">
        <f t="shared" si="365"/>
        <v>Splendid Drinks G+L Hannover GmbH_DE_263937997_DOT_DE_o</v>
      </c>
      <c r="CP521" s="102" t="str">
        <f t="shared" si="366"/>
        <v>Splendid Drinks G+L Hannover GmbH_DE_263937997_DOT_DE_o_stamped</v>
      </c>
      <c r="CQ521" s="102" t="str">
        <f t="shared" si="367"/>
        <v>Splendid Drinks G+L Hannover GmbH_DE_263937997_powers</v>
      </c>
      <c r="CR521" s="54"/>
      <c r="CS521" s="54"/>
      <c r="CT521" s="204"/>
      <c r="CU521" s="148">
        <f t="shared" si="370"/>
        <v>0</v>
      </c>
      <c r="CV521" s="205"/>
      <c r="CW521" s="54"/>
      <c r="CX521" s="124"/>
      <c r="CY521" s="160"/>
      <c r="CZ521" s="160"/>
      <c r="DA521" s="321"/>
      <c r="DB521" s="321"/>
      <c r="DC521" s="160"/>
      <c r="DD521" s="160"/>
      <c r="DE521" s="321"/>
      <c r="DF521" s="321"/>
      <c r="DG521" s="54"/>
      <c r="DH521" s="54"/>
      <c r="DI521" s="54"/>
      <c r="DJ521" s="321"/>
      <c r="DK521" s="321"/>
      <c r="DL521" s="54"/>
      <c r="DM521" s="321"/>
      <c r="DN521" s="160"/>
      <c r="DO521" s="321"/>
      <c r="DP521" s="963"/>
      <c r="DQ521" s="902"/>
      <c r="DR521" s="503"/>
      <c r="DS521" s="521"/>
      <c r="DT521" s="88"/>
      <c r="DU521" s="168" t="s">
        <v>4536</v>
      </c>
      <c r="DV521" s="168"/>
      <c r="DW521" s="168"/>
      <c r="DX521" s="168"/>
      <c r="DY521" s="168"/>
      <c r="DZ521" s="723">
        <v>43138</v>
      </c>
      <c r="EA521" s="359" t="str">
        <f t="shared" si="345"/>
        <v>462</v>
      </c>
      <c r="EB521" s="359">
        <v>462</v>
      </c>
      <c r="EC521" s="88"/>
      <c r="ED521" s="88"/>
      <c r="EE521" s="88"/>
      <c r="EF521" s="445"/>
      <c r="EG521" s="445" t="s">
        <v>4536</v>
      </c>
      <c r="EH521" s="445" t="s">
        <v>5079</v>
      </c>
      <c r="EI521" s="445" t="s">
        <v>5080</v>
      </c>
      <c r="EJ521" s="445">
        <v>62</v>
      </c>
      <c r="EK521" s="445">
        <v>0</v>
      </c>
      <c r="EL521" s="445" t="s">
        <v>3628</v>
      </c>
      <c r="EM521" s="498">
        <v>27793</v>
      </c>
      <c r="EN521" s="498">
        <v>0</v>
      </c>
      <c r="EO521" s="498">
        <v>0</v>
      </c>
      <c r="EP521" s="498">
        <v>0</v>
      </c>
      <c r="EQ521" s="404" t="s">
        <v>6086</v>
      </c>
      <c r="ER521" s="182" t="s">
        <v>6137</v>
      </c>
      <c r="ES521" s="404"/>
      <c r="ET521" s="108"/>
      <c r="EU521" s="182" t="str">
        <f t="shared" si="368"/>
        <v>Splendid Drinks G+L Hannover GmbH, DE_263937997_sinv.pdf</v>
      </c>
      <c r="EV521" s="44"/>
      <c r="EW521" s="44"/>
      <c r="EX521" s="44"/>
      <c r="EY521" s="44"/>
      <c r="EZ521" s="44"/>
      <c r="FA521" s="44"/>
      <c r="FB521" s="44"/>
      <c r="FC521" s="44"/>
      <c r="FD521" s="44"/>
      <c r="FE521" s="44"/>
      <c r="FF521" s="44"/>
      <c r="FG521" s="44"/>
      <c r="FH521" s="44"/>
      <c r="FI521" s="44"/>
      <c r="FJ521" s="44"/>
      <c r="FK521" s="44"/>
      <c r="FL521" s="44"/>
      <c r="FM521" s="44"/>
      <c r="FN521" s="44"/>
      <c r="FO521" s="44"/>
      <c r="FP521" s="44"/>
    </row>
    <row r="522" spans="1:172" s="169" customFormat="1" ht="85.5" thickTop="1" thickBot="1">
      <c r="A522" s="1024" t="s">
        <v>5088</v>
      </c>
      <c r="B522" s="415" t="s">
        <v>5366</v>
      </c>
      <c r="C522" s="338" t="s">
        <v>898</v>
      </c>
      <c r="D522" s="415" t="s">
        <v>6275</v>
      </c>
      <c r="E522" s="371" t="s">
        <v>3508</v>
      </c>
      <c r="F522" s="193" t="s">
        <v>5379</v>
      </c>
      <c r="G522" s="182"/>
      <c r="H522" s="182"/>
      <c r="I522" s="193" t="s">
        <v>4539</v>
      </c>
      <c r="J522" s="182"/>
      <c r="K522" s="202" t="s">
        <v>5367</v>
      </c>
      <c r="L522" s="571" t="s">
        <v>3688</v>
      </c>
      <c r="M522" s="181" t="s">
        <v>6283</v>
      </c>
      <c r="N522" s="849"/>
      <c r="O522" s="182"/>
      <c r="P522" s="519">
        <v>0</v>
      </c>
      <c r="Q522" s="539">
        <v>10</v>
      </c>
      <c r="R522" s="540">
        <v>0</v>
      </c>
      <c r="S522" s="338"/>
      <c r="T522" s="54"/>
      <c r="U522" s="54"/>
      <c r="V522" s="338">
        <v>0</v>
      </c>
      <c r="W522" s="338">
        <v>0</v>
      </c>
      <c r="X522" s="919">
        <v>0.72</v>
      </c>
      <c r="Y522" s="338">
        <v>0</v>
      </c>
      <c r="Z522" s="54"/>
      <c r="AA522" s="54"/>
      <c r="AB522" s="188" t="s">
        <v>5381</v>
      </c>
      <c r="AC522" s="13" t="s">
        <v>898</v>
      </c>
      <c r="AD522" s="811" t="s">
        <v>5691</v>
      </c>
      <c r="AE522" s="723" t="s">
        <v>7697</v>
      </c>
      <c r="AF522" s="182" t="s">
        <v>6300</v>
      </c>
      <c r="AG522" s="419"/>
      <c r="AH522" s="927" t="s">
        <v>896</v>
      </c>
      <c r="AI522" s="559" t="s">
        <v>5764</v>
      </c>
      <c r="AJ522" s="63" t="str">
        <f t="shared" si="326"/>
        <v>NO</v>
      </c>
      <c r="AK522" s="64" t="str">
        <f>VLOOKUP(X522,aux!$G$1:$I$22,2,FALSE)</f>
        <v>zero point seven two</v>
      </c>
      <c r="AL522" s="64" t="str">
        <f>VLOOKUP(X522,aux!$G$1:$J$22,4,FALSE)</f>
        <v>null komma sieben zwei</v>
      </c>
      <c r="AM522" s="214">
        <f t="shared" si="352"/>
        <v>72</v>
      </c>
      <c r="AN522" s="214" t="str">
        <f>IF(INT(AM522)=AM522,EnglishNumber(AM522), _xlfn.CONCAT(EnglishNumber(INT(AM522)), " point ", EnglishNumber(ROUND(INT((AM522 - INT(AM522)) * 10),  0)), " ", EnglishNumber(ROUND((AM522 - INT(AM522))*100 - (INT((AM522-INT(AM522))*10)*10), 0))))</f>
        <v>seventy-two</v>
      </c>
      <c r="AO522" s="214" t="str">
        <f>IF(INT(AM522)=AM522,FctZahl_In_Worten(AM522), _xlfn.CONCAT(FctZahl_In_Worten(INT(AM522)), " komma ", FctZahl_In_Worten(ROUND(INT((AM522 - INT(AM522)) * 10),  0)), " ", FctZahl_In_Worten(ROUND((AM522 - INT(AM522))*100 - (INT((AM522-INT(AM522))*10)*10), 0))))</f>
        <v>zweiundsiebzig</v>
      </c>
      <c r="AP522" s="64" t="str">
        <f>EnglishNumber(Q522)</f>
        <v>ten</v>
      </c>
      <c r="AQ522" s="64" t="str">
        <f>FctZahl_In_Worten(Q522)</f>
        <v>zehn</v>
      </c>
      <c r="AR522" s="64" t="str">
        <f>FctZahl_In_Worten(R522)</f>
        <v>null</v>
      </c>
      <c r="AS522" s="64" t="str">
        <f>EnglishNumber(V522)</f>
        <v>zero</v>
      </c>
      <c r="AT522" s="64" t="str">
        <f>EnglishNumber(W522)</f>
        <v>zero</v>
      </c>
      <c r="AU522" s="64" t="str">
        <f t="shared" si="351"/>
        <v>For</v>
      </c>
      <c r="AV522" s="49" t="str">
        <f t="shared" si="347"/>
        <v>Roland Damme, Geschäftsführer der Komplementärin, der Nordmann Hamburg Beteiligungs GmbH</v>
      </c>
      <c r="AW522" s="60" t="str">
        <f t="shared" si="353"/>
        <v>DE_118051379_CPA_EN</v>
      </c>
      <c r="AX522" s="60" t="str">
        <f t="shared" si="354"/>
        <v>DE_118051379_DoT_EN</v>
      </c>
      <c r="AY522" s="60" t="str">
        <f t="shared" si="355"/>
        <v>DE_118051379_Dis_EN</v>
      </c>
      <c r="AZ522" s="50" t="str">
        <f t="shared" si="356"/>
        <v>DE_118051379_CPA_DE</v>
      </c>
      <c r="BA522" s="50" t="str">
        <f t="shared" si="357"/>
        <v>DE_118051379_DoT_DE</v>
      </c>
      <c r="BB522" s="50" t="str">
        <f t="shared" si="358"/>
        <v>DE_118051379_CPA_ES</v>
      </c>
      <c r="BC522" s="128" t="str">
        <f t="shared" si="359"/>
        <v>DE_118051379_DoT_ES</v>
      </c>
      <c r="BD522" s="65" t="str">
        <f t="shared" si="360"/>
        <v>Getränke Nordmann GmbH &amp; CoKG</v>
      </c>
      <c r="BE522" s="64" t="str">
        <f>VLOOKUP(C522,aux!$A$1:$B$260,2,FALSE)</f>
        <v>Germany</v>
      </c>
      <c r="BF522" s="64" t="str">
        <f>VLOOKUP(C522,aux!$A$1:$C$260,3,FALSE)</f>
        <v>Deutschland</v>
      </c>
      <c r="BG522" s="66" t="str">
        <f t="shared" si="361"/>
        <v>represented by  Roland Damme, Geschäftsführer der Komplementärin, der Nordmann Hamburg Beteiligungs GmbH</v>
      </c>
      <c r="BH522" s="66" t="str">
        <f t="shared" si="327"/>
        <v>representado por Roland Damme, Geschäftsführer der Komplementärin, der Nordmann Hamburg Beteiligungs GmbH</v>
      </c>
      <c r="BI522" s="119">
        <f t="shared" si="348"/>
        <v>1</v>
      </c>
      <c r="BJ522" s="119" t="str">
        <f t="shared" si="341"/>
        <v/>
      </c>
      <c r="BK522" s="119" t="str">
        <f t="shared" si="342"/>
        <v>and its</v>
      </c>
      <c r="BL522" s="66" t="str">
        <f t="shared" si="349"/>
        <v/>
      </c>
      <c r="BM522" s="66" t="str">
        <f t="shared" si="350"/>
        <v>und</v>
      </c>
      <c r="BN522" s="66" t="str">
        <f t="shared" si="346"/>
        <v/>
      </c>
      <c r="BO522" s="66" t="str">
        <f t="shared" si="369"/>
        <v>y su</v>
      </c>
      <c r="BP522" s="216" t="str">
        <f>VLOOKUP(X522,aux!$G$1:$I$22,3,FALSE)</f>
        <v>cero coma siete dos</v>
      </c>
      <c r="BQ522" s="66" t="str">
        <f t="shared" si="328"/>
        <v>Por</v>
      </c>
      <c r="BR522" s="66" t="str">
        <f>VLOOKUP(C522,aux!$D$1:$E$307,2,FALSE)</f>
        <v>Alemania</v>
      </c>
      <c r="BS522" s="66" t="str">
        <f t="shared" si="329"/>
        <v>Diez</v>
      </c>
      <c r="BT522" s="66" t="str">
        <f t="shared" si="330"/>
        <v>Cero</v>
      </c>
      <c r="BU522" s="66" t="str">
        <f t="shared" si="331"/>
        <v>Cero</v>
      </c>
      <c r="BV522" s="137"/>
      <c r="BW522" s="51"/>
      <c r="BX522" s="315"/>
      <c r="BY522" s="148" t="s">
        <v>5383</v>
      </c>
      <c r="BZ522" s="315"/>
      <c r="CA522" s="1112" t="s">
        <v>2233</v>
      </c>
      <c r="CB522" s="805">
        <v>43074</v>
      </c>
      <c r="CC522" s="623">
        <v>43080</v>
      </c>
      <c r="CD522" s="434"/>
      <c r="CE522" s="805">
        <v>43080</v>
      </c>
      <c r="CF522" s="806"/>
      <c r="CG522" s="805">
        <v>43102</v>
      </c>
      <c r="CH522" s="497"/>
      <c r="CI522" s="155"/>
      <c r="CJ522" s="54"/>
      <c r="CK522" s="54"/>
      <c r="CL522" s="102" t="str">
        <f t="shared" si="362"/>
        <v>Getränke Nordmann GmbH &amp; CoKG_ DE_118051379_DOT_DE_2sig</v>
      </c>
      <c r="CM522" s="102" t="str">
        <f t="shared" si="363"/>
        <v>Getränke Nordmann GmbH &amp; CoKG_DE_118051379_CPA_DE_2sig</v>
      </c>
      <c r="CN522" s="102" t="str">
        <f t="shared" si="364"/>
        <v>Getränke Nordmann GmbH &amp; CoKG_ DE_118051379_DOT_DE_2sig_stamped</v>
      </c>
      <c r="CO522" s="102" t="str">
        <f t="shared" si="365"/>
        <v>Getränke Nordmann GmbH &amp; CoKG_DE_118051379_DOT_DE_o</v>
      </c>
      <c r="CP522" s="102" t="str">
        <f t="shared" si="366"/>
        <v>Getränke Nordmann GmbH &amp; CoKG_DE_118051379_DOT_DE_o_stamped</v>
      </c>
      <c r="CQ522" s="102" t="str">
        <f t="shared" si="367"/>
        <v>Getränke Nordmann GmbH &amp; CoKG_DE_118051379_powers</v>
      </c>
      <c r="CR522" s="54"/>
      <c r="CS522" s="54"/>
      <c r="CT522" s="204"/>
      <c r="CU522" s="148">
        <f t="shared" si="370"/>
        <v>0</v>
      </c>
      <c r="CV522" s="205"/>
      <c r="CW522" s="54"/>
      <c r="CX522" s="124"/>
      <c r="CY522" s="160"/>
      <c r="CZ522" s="160"/>
      <c r="DA522" s="321"/>
      <c r="DB522" s="321"/>
      <c r="DC522" s="160"/>
      <c r="DD522" s="160"/>
      <c r="DE522" s="321"/>
      <c r="DF522" s="321"/>
      <c r="DG522" s="54"/>
      <c r="DH522" s="54"/>
      <c r="DI522" s="54"/>
      <c r="DJ522" s="321"/>
      <c r="DK522" s="321"/>
      <c r="DL522" s="54"/>
      <c r="DM522" s="321"/>
      <c r="DN522" s="160"/>
      <c r="DO522" s="321"/>
      <c r="DP522" s="963"/>
      <c r="DQ522" s="902"/>
      <c r="DR522" s="503"/>
      <c r="DS522" s="521"/>
      <c r="DT522" s="88"/>
      <c r="DU522" s="168"/>
      <c r="DV522" s="168"/>
      <c r="DW522" s="168"/>
      <c r="DX522" s="168"/>
      <c r="DY522" s="168"/>
      <c r="DZ522" s="723">
        <v>43138</v>
      </c>
      <c r="EA522" s="359" t="str">
        <f t="shared" si="345"/>
        <v>463</v>
      </c>
      <c r="EB522" s="359">
        <v>463</v>
      </c>
      <c r="EC522" s="88"/>
      <c r="ED522" s="88"/>
      <c r="EE522" s="88"/>
      <c r="EF522" s="445"/>
      <c r="EG522" s="445" t="s">
        <v>5088</v>
      </c>
      <c r="EH522" s="445" t="s">
        <v>5079</v>
      </c>
      <c r="EI522" s="445" t="s">
        <v>5089</v>
      </c>
      <c r="EJ522" s="445">
        <v>14</v>
      </c>
      <c r="EK522" s="445">
        <v>0</v>
      </c>
      <c r="EL522" s="445" t="s">
        <v>3594</v>
      </c>
      <c r="EM522" s="498">
        <v>22113</v>
      </c>
      <c r="EN522" s="498">
        <v>0</v>
      </c>
      <c r="EO522" s="498">
        <v>0</v>
      </c>
      <c r="EP522" s="498">
        <v>0</v>
      </c>
      <c r="EQ522" s="404" t="s">
        <v>6095</v>
      </c>
      <c r="ER522" s="404" t="s">
        <v>6114</v>
      </c>
      <c r="ES522" s="404"/>
      <c r="ET522" s="108"/>
      <c r="EU522" s="182" t="str">
        <f t="shared" si="368"/>
        <v>Getränke Nordmann GmbH &amp; Co.KG, DE_118051379_sinv.pdf</v>
      </c>
      <c r="EV522" s="44"/>
      <c r="EW522" s="44"/>
      <c r="EX522" s="44"/>
      <c r="EY522" s="44"/>
      <c r="EZ522" s="44"/>
      <c r="FA522" s="44"/>
      <c r="FB522" s="44"/>
      <c r="FC522" s="44"/>
      <c r="FD522" s="44"/>
      <c r="FE522" s="44"/>
      <c r="FF522" s="44"/>
      <c r="FG522" s="44"/>
      <c r="FH522" s="44"/>
      <c r="FI522" s="44"/>
      <c r="FJ522" s="44"/>
      <c r="FK522" s="44"/>
      <c r="FL522" s="44"/>
      <c r="FM522" s="44"/>
      <c r="FN522" s="44"/>
      <c r="FO522" s="44"/>
      <c r="FP522" s="44"/>
    </row>
    <row r="523" spans="1:172" s="169" customFormat="1" ht="78" thickTop="1" thickBot="1">
      <c r="A523" s="1010" t="s">
        <v>3720</v>
      </c>
      <c r="B523" s="694" t="s">
        <v>4833</v>
      </c>
      <c r="C523" s="423" t="s">
        <v>898</v>
      </c>
      <c r="D523" s="201" t="s">
        <v>3747</v>
      </c>
      <c r="E523" s="190" t="s">
        <v>3774</v>
      </c>
      <c r="F523" s="258" t="s">
        <v>913</v>
      </c>
      <c r="G523" s="258" t="s">
        <v>3792</v>
      </c>
      <c r="H523" s="258" t="s">
        <v>913</v>
      </c>
      <c r="I523" s="258"/>
      <c r="J523" s="190" t="s">
        <v>3872</v>
      </c>
      <c r="K523" s="190">
        <v>4213092312</v>
      </c>
      <c r="L523" s="571" t="s">
        <v>3832</v>
      </c>
      <c r="M523" s="201"/>
      <c r="N523" s="847"/>
      <c r="O523" s="190"/>
      <c r="P523" s="518">
        <v>28</v>
      </c>
      <c r="Q523" s="539">
        <v>100</v>
      </c>
      <c r="R523" s="540">
        <v>1850</v>
      </c>
      <c r="S523" s="341"/>
      <c r="T523" s="54"/>
      <c r="U523" s="54"/>
      <c r="V523" s="338">
        <v>0</v>
      </c>
      <c r="W523" s="338">
        <v>0</v>
      </c>
      <c r="X523" s="919">
        <v>0.72</v>
      </c>
      <c r="Y523" s="425">
        <v>2.5</v>
      </c>
      <c r="Z523" s="54"/>
      <c r="AA523" s="54"/>
      <c r="AB523" s="188" t="s">
        <v>4402</v>
      </c>
      <c r="AC523" s="13" t="s">
        <v>898</v>
      </c>
      <c r="AD523" s="811" t="s">
        <v>5691</v>
      </c>
      <c r="AE523" s="723">
        <v>43138</v>
      </c>
      <c r="AF523" s="182"/>
      <c r="AG523" s="419"/>
      <c r="AH523" s="927" t="s">
        <v>896</v>
      </c>
      <c r="AI523" s="559" t="s">
        <v>5763</v>
      </c>
      <c r="AJ523" s="63" t="str">
        <f t="shared" si="326"/>
        <v>NO</v>
      </c>
      <c r="AK523" s="64" t="str">
        <f>VLOOKUP(X523,aux!$G$1:$I$22,2,FALSE)</f>
        <v>zero point seven two</v>
      </c>
      <c r="AL523" s="64" t="str">
        <f>VLOOKUP(X523,aux!$G$1:$J$22,4,FALSE)</f>
        <v>null komma sieben zwei</v>
      </c>
      <c r="AM523" s="214">
        <f t="shared" si="352"/>
        <v>72</v>
      </c>
      <c r="AN523" s="214" t="str">
        <f>IF(INT(AM523)=AM523,EnglishNumber(AM523), _xlfn.CONCAT(EnglishNumber(INT(AM523)), " point ", EnglishNumber(ROUND(INT((AM523 - INT(AM523)) * 10),  0)), " ", EnglishNumber(ROUND((AM523 - INT(AM523))*100 - (INT((AM523-INT(AM523))*10)*10), 0))))</f>
        <v>seventy-two</v>
      </c>
      <c r="AO523" s="214" t="str">
        <f>IF(INT(AM523)=AM523,FctZahl_In_Worten(AM523), _xlfn.CONCAT(FctZahl_In_Worten(INT(AM523)), " komma ", FctZahl_In_Worten(ROUND(INT((AM523 - INT(AM523)) * 10),  0)), " ", FctZahl_In_Worten(ROUND((AM523 - INT(AM523))*100 - (INT((AM523-INT(AM523))*10)*10), 0))))</f>
        <v>zweiundsiebzig</v>
      </c>
      <c r="AP523" s="64" t="str">
        <f>EnglishNumber(Q523)</f>
        <v>one hundred</v>
      </c>
      <c r="AQ523" s="64" t="str">
        <f>FctZahl_In_Worten(Q523)</f>
        <v>einhundert</v>
      </c>
      <c r="AR523" s="64" t="str">
        <f>FctZahl_In_Worten(R523)</f>
        <v>eintausendachthundertfünfzig</v>
      </c>
      <c r="AS523" s="64" t="str">
        <f>EnglishNumber(V523)</f>
        <v>zero</v>
      </c>
      <c r="AT523" s="64" t="str">
        <f>EnglishNumber(W523)</f>
        <v>zero</v>
      </c>
      <c r="AU523" s="64" t="str">
        <f t="shared" si="351"/>
        <v>For</v>
      </c>
      <c r="AV523" s="49" t="str">
        <f t="shared" si="347"/>
        <v>Henning Hilger, Prokurist and Olaf Mierig, Prokurist</v>
      </c>
      <c r="AW523" s="60" t="str">
        <f t="shared" si="353"/>
        <v>DE_811130443_CPA_EN</v>
      </c>
      <c r="AX523" s="60" t="str">
        <f t="shared" si="354"/>
        <v>DE_811130443_DoT_EN</v>
      </c>
      <c r="AY523" s="60" t="str">
        <f t="shared" si="355"/>
        <v>DE_811130443_Dis_EN</v>
      </c>
      <c r="AZ523" s="50" t="str">
        <f t="shared" si="356"/>
        <v>DE_811130443_CPA_DE</v>
      </c>
      <c r="BA523" s="50" t="str">
        <f t="shared" si="357"/>
        <v>DE_811130443_DoT_DE</v>
      </c>
      <c r="BB523" s="50" t="str">
        <f t="shared" si="358"/>
        <v>DE_811130443_CPA_ES</v>
      </c>
      <c r="BC523" s="128" t="str">
        <f t="shared" si="359"/>
        <v>DE_811130443_DoT_ES</v>
      </c>
      <c r="BD523" s="65" t="str">
        <f t="shared" si="360"/>
        <v>Greenyard Fresh Germany GmbH</v>
      </c>
      <c r="BE523" s="64" t="str">
        <f>VLOOKUP(C523,aux!$A$1:$B$260,2,FALSE)</f>
        <v>Germany</v>
      </c>
      <c r="BF523" s="64" t="str">
        <f>VLOOKUP(C523,aux!$A$1:$C$260,3,FALSE)</f>
        <v>Deutschland</v>
      </c>
      <c r="BG523" s="66" t="str">
        <f t="shared" si="361"/>
        <v>represented by  Henning Hilger, Prokurist and Olaf Mierig, Prokurist</v>
      </c>
      <c r="BH523" s="66" t="str">
        <f t="shared" si="327"/>
        <v>representado por Henning Hilger, Prokurist and Olaf Mierig, Prokurist</v>
      </c>
      <c r="BI523" s="119">
        <f t="shared" si="348"/>
        <v>2</v>
      </c>
      <c r="BJ523" s="119" t="str">
        <f t="shared" si="341"/>
        <v>and its</v>
      </c>
      <c r="BK523" s="119" t="str">
        <f t="shared" si="342"/>
        <v/>
      </c>
      <c r="BL523" s="66" t="str">
        <f t="shared" si="349"/>
        <v>und</v>
      </c>
      <c r="BM523" s="66" t="str">
        <f t="shared" si="350"/>
        <v/>
      </c>
      <c r="BN523" s="66" t="str">
        <f t="shared" si="346"/>
        <v>y su</v>
      </c>
      <c r="BO523" s="66" t="str">
        <f t="shared" si="369"/>
        <v/>
      </c>
      <c r="BP523" s="216" t="str">
        <f>VLOOKUP(X523,aux!$G$1:$I$22,3,FALSE)</f>
        <v>cero coma siete dos</v>
      </c>
      <c r="BQ523" s="66" t="str">
        <f t="shared" si="328"/>
        <v>Por</v>
      </c>
      <c r="BR523" s="66" t="str">
        <f>VLOOKUP(C523,aux!$D$1:$E$307,2,FALSE)</f>
        <v>Alemania</v>
      </c>
      <c r="BS523" s="66" t="str">
        <f t="shared" si="329"/>
        <v>Ciento</v>
      </c>
      <c r="BT523" s="66" t="str">
        <f t="shared" si="330"/>
        <v>Cero</v>
      </c>
      <c r="BU523" s="66" t="str">
        <f t="shared" si="331"/>
        <v>Cero</v>
      </c>
      <c r="BV523" s="137"/>
      <c r="BW523" s="51"/>
      <c r="BX523" s="315"/>
      <c r="BY523" s="148"/>
      <c r="BZ523" s="315"/>
      <c r="CA523" s="1112"/>
      <c r="CB523" s="342">
        <v>43059</v>
      </c>
      <c r="CC523" s="623">
        <v>43083</v>
      </c>
      <c r="CD523" s="806"/>
      <c r="CE523" s="805">
        <v>43083</v>
      </c>
      <c r="CF523" s="806"/>
      <c r="CG523" s="342">
        <v>43110</v>
      </c>
      <c r="CH523" s="497"/>
      <c r="CI523" s="155"/>
      <c r="CJ523" s="54"/>
      <c r="CK523" s="54"/>
      <c r="CL523" s="102" t="str">
        <f t="shared" si="362"/>
        <v>Greenyard Fresh Germany GmbH_ DE_811130443_DOT_DE_2sig</v>
      </c>
      <c r="CM523" s="102" t="str">
        <f t="shared" si="363"/>
        <v>Greenyard Fresh Germany GmbH_DE_811130443_CPA_DE_2sig</v>
      </c>
      <c r="CN523" s="102" t="str">
        <f t="shared" si="364"/>
        <v>Greenyard Fresh Germany GmbH_ DE_811130443_DOT_DE_2sig_stamped</v>
      </c>
      <c r="CO523" s="102" t="str">
        <f t="shared" si="365"/>
        <v>Greenyard Fresh Germany GmbH_DE_811130443_DOT_DE_o</v>
      </c>
      <c r="CP523" s="102" t="str">
        <f t="shared" si="366"/>
        <v>Greenyard Fresh Germany GmbH_DE_811130443_DOT_DE_o_stamped</v>
      </c>
      <c r="CQ523" s="102" t="str">
        <f t="shared" si="367"/>
        <v>Greenyard Fresh Germany GmbH_DE_811130443_powers</v>
      </c>
      <c r="CR523" s="54"/>
      <c r="CS523" s="54"/>
      <c r="CT523" s="204"/>
      <c r="CU523" s="148">
        <f t="shared" si="370"/>
        <v>0</v>
      </c>
      <c r="CV523" s="205"/>
      <c r="CW523" s="54"/>
      <c r="CX523" s="124"/>
      <c r="CY523" s="160"/>
      <c r="CZ523" s="160"/>
      <c r="DA523" s="321"/>
      <c r="DB523" s="321"/>
      <c r="DC523" s="160"/>
      <c r="DD523" s="160"/>
      <c r="DE523" s="321"/>
      <c r="DF523" s="321"/>
      <c r="DG523" s="54"/>
      <c r="DH523" s="54"/>
      <c r="DI523" s="54"/>
      <c r="DJ523" s="321"/>
      <c r="DK523" s="321"/>
      <c r="DL523" s="54"/>
      <c r="DM523" s="321"/>
      <c r="DN523" s="160"/>
      <c r="DO523" s="321"/>
      <c r="DP523" s="963"/>
      <c r="DQ523" s="902"/>
      <c r="DR523" s="503"/>
      <c r="DS523" s="521"/>
      <c r="DT523" s="88"/>
      <c r="DU523" s="168"/>
      <c r="DV523" s="168"/>
      <c r="DW523" s="168"/>
      <c r="DX523" s="168"/>
      <c r="DY523" s="168"/>
      <c r="DZ523" s="168"/>
      <c r="EA523" s="359" t="str">
        <f t="shared" si="345"/>
        <v>464</v>
      </c>
      <c r="EB523" s="359">
        <v>464</v>
      </c>
      <c r="EC523" s="88"/>
      <c r="ED523" s="88"/>
      <c r="EE523" s="88"/>
      <c r="EF523" s="445" t="s">
        <v>3849</v>
      </c>
      <c r="EG523" s="445" t="s">
        <v>3720</v>
      </c>
      <c r="EH523" s="445" t="s">
        <v>5105</v>
      </c>
      <c r="EI523" s="445" t="s">
        <v>5106</v>
      </c>
      <c r="EJ523" s="445" t="s">
        <v>3637</v>
      </c>
      <c r="EK523" s="445">
        <v>0</v>
      </c>
      <c r="EL523" s="445" t="s">
        <v>4564</v>
      </c>
      <c r="EM523" s="498">
        <v>28359</v>
      </c>
      <c r="EN523" s="498">
        <v>0</v>
      </c>
      <c r="EO523" s="498">
        <v>0</v>
      </c>
      <c r="EP523" s="498">
        <v>4213092312</v>
      </c>
      <c r="EQ523" s="201" t="s">
        <v>6086</v>
      </c>
      <c r="ER523" s="182" t="s">
        <v>6137</v>
      </c>
      <c r="ES523" s="201"/>
      <c r="ET523" s="108"/>
      <c r="EU523" s="182" t="str">
        <f t="shared" si="368"/>
        <v>Greenyard Fresh Germany GmbH, DE_811130443_sinv.pdf</v>
      </c>
    </row>
    <row r="524" spans="1:172" s="169" customFormat="1" ht="97.5" thickTop="1" thickBot="1">
      <c r="A524" s="1026" t="s">
        <v>5861</v>
      </c>
      <c r="B524" s="176" t="s">
        <v>5953</v>
      </c>
      <c r="C524" s="654" t="s">
        <v>898</v>
      </c>
      <c r="D524" s="202" t="s">
        <v>5862</v>
      </c>
      <c r="E524" s="438" t="s">
        <v>5854</v>
      </c>
      <c r="F524" s="202" t="s">
        <v>6052</v>
      </c>
      <c r="G524" s="202"/>
      <c r="H524" s="202"/>
      <c r="I524" s="202" t="s">
        <v>5858</v>
      </c>
      <c r="J524" s="182" t="s">
        <v>6322</v>
      </c>
      <c r="K524" s="502" t="s">
        <v>5897</v>
      </c>
      <c r="L524" s="586" t="s">
        <v>5855</v>
      </c>
      <c r="M524" s="561" t="s">
        <v>5856</v>
      </c>
      <c r="N524" s="844"/>
      <c r="O524" s="192"/>
      <c r="P524" s="547">
        <v>24</v>
      </c>
      <c r="Q524" s="539">
        <v>100</v>
      </c>
      <c r="R524" s="540">
        <v>0</v>
      </c>
      <c r="S524" s="338"/>
      <c r="T524" s="168"/>
      <c r="U524" s="168"/>
      <c r="V524" s="338">
        <v>0</v>
      </c>
      <c r="W524" s="338">
        <v>0</v>
      </c>
      <c r="X524" s="919">
        <v>0.7</v>
      </c>
      <c r="Y524" s="338">
        <v>0</v>
      </c>
      <c r="Z524" s="168"/>
      <c r="AA524" s="168"/>
      <c r="AB524" s="186" t="s">
        <v>6053</v>
      </c>
      <c r="AC524" s="13" t="s">
        <v>898</v>
      </c>
      <c r="AD524" s="811" t="s">
        <v>5691</v>
      </c>
      <c r="AE524" s="723">
        <v>43138</v>
      </c>
      <c r="AF524" s="182" t="s">
        <v>6324</v>
      </c>
      <c r="AG524" s="419"/>
      <c r="AH524" s="927" t="s">
        <v>896</v>
      </c>
      <c r="AI524" s="559" t="s">
        <v>5766</v>
      </c>
      <c r="AJ524" s="63" t="str">
        <f t="shared" si="326"/>
        <v>NO</v>
      </c>
      <c r="AK524" s="64" t="str">
        <f>VLOOKUP(X524,aux!$G$1:$I$22,2,FALSE)</f>
        <v>zero point seven</v>
      </c>
      <c r="AL524" s="64" t="str">
        <f>VLOOKUP(X524,aux!$G$1:$J$22,4,FALSE)</f>
        <v>null komma sieben</v>
      </c>
      <c r="AM524" s="214">
        <f t="shared" si="352"/>
        <v>70</v>
      </c>
      <c r="AN524" s="214" t="str">
        <f>IF(INT(AM524)=AM524,EnglishNumber(AM524), _xlfn.CONCAT(EnglishNumber(INT(AM524)), " point ", EnglishNumber(ROUND(INT((AM524 - INT(AM524)) * 10),  0)), " ", EnglishNumber(ROUND((AM524 - INT(AM524))*100 - (INT((AM524-INT(AM524))*10)*10), 0))))</f>
        <v>seventy</v>
      </c>
      <c r="AO524" s="214" t="str">
        <f>IF(INT(AM524)=AM524,FctZahl_In_Worten(AM524), _xlfn.CONCAT(FctZahl_In_Worten(INT(AM524)), " komma ", FctZahl_In_Worten(ROUND(INT((AM524 - INT(AM524)) * 10),  0)), " ", FctZahl_In_Worten(ROUND((AM524 - INT(AM524))*100 - (INT((AM524-INT(AM524))*10)*10), 0))))</f>
        <v>siebzig</v>
      </c>
      <c r="AP524" s="64" t="str">
        <f>EnglishNumber(Q524)</f>
        <v>one hundred</v>
      </c>
      <c r="AQ524" s="64" t="str">
        <f>FctZahl_In_Worten(Q524)</f>
        <v>einhundert</v>
      </c>
      <c r="AR524" s="64" t="str">
        <f>FctZahl_In_Worten(R524)</f>
        <v>null</v>
      </c>
      <c r="AS524" s="64" t="str">
        <f>EnglishNumber(V524)</f>
        <v>zero</v>
      </c>
      <c r="AT524" s="64" t="str">
        <f>EnglishNumber(W524)</f>
        <v>zero</v>
      </c>
      <c r="AU524" s="64" t="str">
        <f t="shared" si="351"/>
        <v>For</v>
      </c>
      <c r="AV524" s="49" t="str">
        <f t="shared" si="347"/>
        <v>Martin Greif, einzelvertretungsbefugter Geschäftsführer der Komplementärin, der Greif Berlin Verwaltungs GmbH</v>
      </c>
      <c r="AW524" s="60" t="str">
        <f t="shared" si="353"/>
        <v>DE_242315312_CPA_EN</v>
      </c>
      <c r="AX524" s="60" t="str">
        <f t="shared" si="354"/>
        <v>DE_242315312_DoT_EN</v>
      </c>
      <c r="AY524" s="60" t="str">
        <f t="shared" si="355"/>
        <v>DE_242315312_Dis_EN</v>
      </c>
      <c r="AZ524" s="50" t="str">
        <f t="shared" si="356"/>
        <v>DE_242315312_CPA_DE</v>
      </c>
      <c r="BA524" s="50" t="str">
        <f t="shared" si="357"/>
        <v>DE_242315312_DoT_DE</v>
      </c>
      <c r="BB524" s="50" t="str">
        <f t="shared" si="358"/>
        <v>DE_242315312_CPA_ES</v>
      </c>
      <c r="BC524" s="128" t="str">
        <f t="shared" si="359"/>
        <v>DE_242315312_DoT_ES</v>
      </c>
      <c r="BD524" s="65" t="str">
        <f t="shared" si="360"/>
        <v>Greif Berlin GmbH &amp; Co KG</v>
      </c>
      <c r="BE524" s="64" t="str">
        <f>VLOOKUP(C524,aux!$A$1:$B$260,2,FALSE)</f>
        <v>Germany</v>
      </c>
      <c r="BF524" s="64" t="str">
        <f>VLOOKUP(C524,aux!$A$1:$C$260,3,FALSE)</f>
        <v>Deutschland</v>
      </c>
      <c r="BG524" s="66" t="str">
        <f t="shared" si="361"/>
        <v>represented by  Martin Greif, einzelvertretungsbefugter Geschäftsführer der Komplementärin, der Greif Berlin Verwaltungs GmbH</v>
      </c>
      <c r="BH524" s="66" t="str">
        <f t="shared" si="327"/>
        <v>representado por Martin Greif, einzelvertretungsbefugter Geschäftsführer der Komplementärin, der Greif Berlin Verwaltungs GmbH</v>
      </c>
      <c r="BI524" s="119">
        <f t="shared" si="348"/>
        <v>1</v>
      </c>
      <c r="BJ524" s="119" t="str">
        <f t="shared" si="341"/>
        <v/>
      </c>
      <c r="BK524" s="119" t="str">
        <f t="shared" si="342"/>
        <v>and its</v>
      </c>
      <c r="BL524" s="66" t="str">
        <f t="shared" si="349"/>
        <v/>
      </c>
      <c r="BM524" s="66" t="str">
        <f t="shared" si="350"/>
        <v>und</v>
      </c>
      <c r="BN524" s="66" t="str">
        <f t="shared" si="346"/>
        <v/>
      </c>
      <c r="BO524" s="66" t="str">
        <f t="shared" si="369"/>
        <v>y su</v>
      </c>
      <c r="BP524" s="216" t="str">
        <f>VLOOKUP(X524,aux!$G$1:$I$22,3,FALSE)</f>
        <v xml:space="preserve">cero coma siete </v>
      </c>
      <c r="BQ524" s="66" t="str">
        <f t="shared" si="328"/>
        <v>Por</v>
      </c>
      <c r="BR524" s="66" t="str">
        <f>VLOOKUP(C524,aux!$D$1:$E$307,2,FALSE)</f>
        <v>Alemania</v>
      </c>
      <c r="BS524" s="66" t="str">
        <f t="shared" si="329"/>
        <v>Ciento</v>
      </c>
      <c r="BT524" s="66" t="str">
        <f t="shared" si="330"/>
        <v>Cero</v>
      </c>
      <c r="BU524" s="66" t="str">
        <f t="shared" si="331"/>
        <v>Cero</v>
      </c>
      <c r="BV524" s="315"/>
      <c r="BW524" s="61"/>
      <c r="BX524" s="315"/>
      <c r="BY524" s="148"/>
      <c r="BZ524" s="315"/>
      <c r="CA524" s="1112"/>
      <c r="CB524" s="805">
        <v>43109</v>
      </c>
      <c r="CC524" s="623">
        <v>43115</v>
      </c>
      <c r="CD524" s="434"/>
      <c r="CE524" s="805">
        <v>43115</v>
      </c>
      <c r="CF524" s="434"/>
      <c r="CG524" s="612">
        <v>43125</v>
      </c>
      <c r="CH524" s="497"/>
      <c r="CI524" s="155"/>
      <c r="CJ524" s="168"/>
      <c r="CK524" s="168"/>
      <c r="CL524" s="102" t="str">
        <f t="shared" si="362"/>
        <v>Greif Berlin GmbH &amp; Co KG_ DE_242315312_DOT_DE_2sig</v>
      </c>
      <c r="CM524" s="102" t="str">
        <f t="shared" si="363"/>
        <v>Greif Berlin GmbH &amp; Co KG_DE_242315312_CPA_DE_2sig</v>
      </c>
      <c r="CN524" s="102" t="str">
        <f t="shared" si="364"/>
        <v>Greif Berlin GmbH &amp; Co KG_ DE_242315312_DOT_DE_2sig_stamped</v>
      </c>
      <c r="CO524" s="102" t="str">
        <f t="shared" si="365"/>
        <v>Greif Berlin GmbH &amp; Co KG_DE_242315312_DOT_DE_o</v>
      </c>
      <c r="CP524" s="102" t="str">
        <f t="shared" si="366"/>
        <v>Greif Berlin GmbH &amp; Co KG_DE_242315312_DOT_DE_o_stamped</v>
      </c>
      <c r="CQ524" s="102" t="str">
        <f t="shared" si="367"/>
        <v>Greif Berlin GmbH &amp; Co KG_DE_242315312_powers</v>
      </c>
      <c r="CR524" s="168"/>
      <c r="CS524" s="168"/>
      <c r="CT524" s="253"/>
      <c r="CU524" s="251"/>
      <c r="CV524" s="254"/>
      <c r="CW524" s="168"/>
      <c r="CX524" s="252"/>
      <c r="CY524" s="251"/>
      <c r="CZ524" s="251"/>
      <c r="DA524" s="324"/>
      <c r="DB524" s="324"/>
      <c r="DC524" s="251"/>
      <c r="DD524" s="251"/>
      <c r="DE524" s="324"/>
      <c r="DF524" s="324"/>
      <c r="DG524" s="168"/>
      <c r="DH524" s="168"/>
      <c r="DI524" s="168"/>
      <c r="DJ524" s="324"/>
      <c r="DK524" s="324"/>
      <c r="DL524" s="168"/>
      <c r="DM524" s="324"/>
      <c r="DN524" s="251"/>
      <c r="DO524" s="324"/>
      <c r="DP524" s="338"/>
      <c r="DQ524" s="902" t="s">
        <v>6323</v>
      </c>
      <c r="DR524" s="503"/>
      <c r="DS524" s="88"/>
      <c r="DT524" s="88"/>
      <c r="DU524" s="168"/>
      <c r="DV524" s="168"/>
      <c r="DW524" s="168"/>
      <c r="DX524" s="168"/>
      <c r="DY524" s="168"/>
      <c r="DZ524" s="168"/>
      <c r="EA524" s="359" t="str">
        <f t="shared" si="345"/>
        <v>465</v>
      </c>
      <c r="EB524" s="359">
        <v>465</v>
      </c>
      <c r="EC524" s="88"/>
      <c r="ED524" s="88"/>
      <c r="EE524" s="88"/>
      <c r="EF524" s="445" t="s">
        <v>5963</v>
      </c>
      <c r="EG524" s="662" t="s">
        <v>5852</v>
      </c>
      <c r="EH524" s="662" t="s">
        <v>6320</v>
      </c>
      <c r="EI524" s="662" t="s">
        <v>6321</v>
      </c>
      <c r="EJ524" s="662">
        <v>7</v>
      </c>
      <c r="EK524" s="1305"/>
      <c r="EL524" s="662" t="s">
        <v>5917</v>
      </c>
      <c r="EM524" s="1305" t="s">
        <v>5918</v>
      </c>
      <c r="EN524" s="662"/>
      <c r="EO524" s="1058" t="str">
        <f>B524</f>
        <v>DE_242315312</v>
      </c>
      <c r="EP524" s="670" t="s">
        <v>5897</v>
      </c>
      <c r="EQ524" s="258" t="s">
        <v>6095</v>
      </c>
      <c r="ER524" s="258" t="s">
        <v>6114</v>
      </c>
      <c r="ES524" s="665"/>
      <c r="ET524" s="108"/>
      <c r="EU524" s="182" t="str">
        <f t="shared" si="368"/>
        <v>Greif Berlin GmbH &amp; Co KG, DE_242315312_sinv.pdf</v>
      </c>
    </row>
    <row r="525" spans="1:172" s="169" customFormat="1" ht="65.25" thickTop="1" thickBot="1">
      <c r="A525" s="1026" t="s">
        <v>6056</v>
      </c>
      <c r="B525" s="176" t="s">
        <v>5951</v>
      </c>
      <c r="C525" s="654" t="s">
        <v>898</v>
      </c>
      <c r="D525" s="202" t="s">
        <v>5857</v>
      </c>
      <c r="E525" s="438" t="s">
        <v>5854</v>
      </c>
      <c r="F525" s="202" t="s">
        <v>6050</v>
      </c>
      <c r="G525" s="202"/>
      <c r="H525" s="202"/>
      <c r="I525" s="202" t="s">
        <v>5858</v>
      </c>
      <c r="J525" s="182" t="s">
        <v>6322</v>
      </c>
      <c r="K525" s="502" t="s">
        <v>5895</v>
      </c>
      <c r="L525" s="586" t="s">
        <v>5855</v>
      </c>
      <c r="M525" s="561" t="s">
        <v>5856</v>
      </c>
      <c r="N525" s="844"/>
      <c r="O525" s="192"/>
      <c r="P525" s="547">
        <v>4</v>
      </c>
      <c r="Q525" s="539">
        <v>100</v>
      </c>
      <c r="R525" s="540">
        <v>0</v>
      </c>
      <c r="S525" s="338"/>
      <c r="T525" s="168"/>
      <c r="U525" s="168"/>
      <c r="V525" s="338">
        <v>0</v>
      </c>
      <c r="W525" s="338">
        <v>0</v>
      </c>
      <c r="X525" s="919">
        <v>0.7</v>
      </c>
      <c r="Y525" s="338">
        <v>0</v>
      </c>
      <c r="Z525" s="168"/>
      <c r="AA525" s="168"/>
      <c r="AB525" s="186" t="s">
        <v>6053</v>
      </c>
      <c r="AC525" s="13" t="s">
        <v>898</v>
      </c>
      <c r="AD525" s="811" t="s">
        <v>5691</v>
      </c>
      <c r="AE525" s="723">
        <v>43138</v>
      </c>
      <c r="AF525" s="182" t="s">
        <v>6325</v>
      </c>
      <c r="AG525" s="419"/>
      <c r="AH525" s="927" t="s">
        <v>896</v>
      </c>
      <c r="AI525" s="559" t="s">
        <v>5766</v>
      </c>
      <c r="AJ525" s="63" t="str">
        <f t="shared" si="326"/>
        <v>NO</v>
      </c>
      <c r="AK525" s="64" t="str">
        <f>VLOOKUP(X525,aux!$G$1:$I$22,2,FALSE)</f>
        <v>zero point seven</v>
      </c>
      <c r="AL525" s="64" t="str">
        <f>VLOOKUP(X525,aux!$G$1:$J$22,4,FALSE)</f>
        <v>null komma sieben</v>
      </c>
      <c r="AM525" s="214">
        <f t="shared" si="352"/>
        <v>70</v>
      </c>
      <c r="AN525" s="214" t="str">
        <f>IF(INT(AM525)=AM525,EnglishNumber(AM525), _xlfn.CONCAT(EnglishNumber(INT(AM525)), " point ", EnglishNumber(ROUND(INT((AM525 - INT(AM525)) * 10),  0)), " ", EnglishNumber(ROUND((AM525 - INT(AM525))*100 - (INT((AM525-INT(AM525))*10)*10), 0))))</f>
        <v>seventy</v>
      </c>
      <c r="AO525" s="214" t="str">
        <f>IF(INT(AM525)=AM525,FctZahl_In_Worten(AM525), _xlfn.CONCAT(FctZahl_In_Worten(INT(AM525)), " komma ", FctZahl_In_Worten(ROUND(INT((AM525 - INT(AM525)) * 10),  0)), " ", FctZahl_In_Worten(ROUND((AM525 - INT(AM525))*100 - (INT((AM525-INT(AM525))*10)*10), 0))))</f>
        <v>siebzig</v>
      </c>
      <c r="AP525" s="64" t="str">
        <f>EnglishNumber(Q525)</f>
        <v>one hundred</v>
      </c>
      <c r="AQ525" s="64" t="str">
        <f>FctZahl_In_Worten(Q525)</f>
        <v>einhundert</v>
      </c>
      <c r="AR525" s="64" t="str">
        <f>FctZahl_In_Worten(R525)</f>
        <v>null</v>
      </c>
      <c r="AS525" s="64" t="str">
        <f>EnglishNumber(V525)</f>
        <v>zero</v>
      </c>
      <c r="AT525" s="64" t="str">
        <f>EnglishNumber(W525)</f>
        <v>zero</v>
      </c>
      <c r="AU525" s="64" t="str">
        <f t="shared" si="351"/>
        <v>For</v>
      </c>
      <c r="AV525" s="49" t="str">
        <f t="shared" si="347"/>
        <v xml:space="preserve">Martin Greif, einzelvertretungsbefugter Geschäftsführer </v>
      </c>
      <c r="AW525" s="60" t="str">
        <f t="shared" si="353"/>
        <v>DE_129496299_CPA_EN</v>
      </c>
      <c r="AX525" s="60" t="str">
        <f t="shared" si="354"/>
        <v>DE_129496299_DoT_EN</v>
      </c>
      <c r="AY525" s="60" t="str">
        <f t="shared" si="355"/>
        <v>DE_129496299_Dis_EN</v>
      </c>
      <c r="AZ525" s="50" t="str">
        <f t="shared" si="356"/>
        <v>DE_129496299_CPA_DE</v>
      </c>
      <c r="BA525" s="50" t="str">
        <f t="shared" si="357"/>
        <v>DE_129496299_DoT_DE</v>
      </c>
      <c r="BB525" s="50" t="str">
        <f t="shared" si="358"/>
        <v>DE_129496299_CPA_ES</v>
      </c>
      <c r="BC525" s="128" t="str">
        <f t="shared" si="359"/>
        <v>DE_129496299_DoT_ES</v>
      </c>
      <c r="BD525" s="65" t="str">
        <f t="shared" si="360"/>
        <v xml:space="preserve">Greif Süd  GmbH </v>
      </c>
      <c r="BE525" s="64" t="str">
        <f>VLOOKUP(C525,aux!$A$1:$B$260,2,FALSE)</f>
        <v>Germany</v>
      </c>
      <c r="BF525" s="64" t="str">
        <f>VLOOKUP(C525,aux!$A$1:$C$260,3,FALSE)</f>
        <v>Deutschland</v>
      </c>
      <c r="BG525" s="66" t="str">
        <f t="shared" si="361"/>
        <v xml:space="preserve">represented by  Martin Greif, einzelvertretungsbefugter Geschäftsführer </v>
      </c>
      <c r="BH525" s="66" t="str">
        <f t="shared" si="327"/>
        <v xml:space="preserve">representado por Martin Greif, einzelvertretungsbefugter Geschäftsführer </v>
      </c>
      <c r="BI525" s="119">
        <f t="shared" si="348"/>
        <v>1</v>
      </c>
      <c r="BJ525" s="119" t="str">
        <f t="shared" si="341"/>
        <v/>
      </c>
      <c r="BK525" s="119" t="str">
        <f t="shared" si="342"/>
        <v>and its</v>
      </c>
      <c r="BL525" s="66" t="str">
        <f t="shared" si="349"/>
        <v/>
      </c>
      <c r="BM525" s="66" t="str">
        <f t="shared" si="350"/>
        <v>und</v>
      </c>
      <c r="BN525" s="66" t="str">
        <f t="shared" si="346"/>
        <v/>
      </c>
      <c r="BO525" s="66" t="str">
        <f t="shared" si="369"/>
        <v>y su</v>
      </c>
      <c r="BP525" s="216" t="str">
        <f>VLOOKUP(X525,aux!$G$1:$I$22,3,FALSE)</f>
        <v xml:space="preserve">cero coma siete </v>
      </c>
      <c r="BQ525" s="66" t="str">
        <f t="shared" si="328"/>
        <v>Por</v>
      </c>
      <c r="BR525" s="66" t="str">
        <f>VLOOKUP(C525,aux!$D$1:$E$307,2,FALSE)</f>
        <v>Alemania</v>
      </c>
      <c r="BS525" s="66" t="str">
        <f t="shared" si="329"/>
        <v>Ciento</v>
      </c>
      <c r="BT525" s="66" t="str">
        <f t="shared" si="330"/>
        <v>Cero</v>
      </c>
      <c r="BU525" s="66" t="str">
        <f t="shared" si="331"/>
        <v>Cero</v>
      </c>
      <c r="BV525" s="315"/>
      <c r="BW525" s="61"/>
      <c r="BX525" s="315"/>
      <c r="BY525" s="148"/>
      <c r="BZ525" s="315"/>
      <c r="CA525" s="1112"/>
      <c r="CB525" s="805">
        <v>43109</v>
      </c>
      <c r="CC525" s="623">
        <v>43115</v>
      </c>
      <c r="CD525" s="434"/>
      <c r="CE525" s="805">
        <v>43115</v>
      </c>
      <c r="CF525" s="434"/>
      <c r="CG525" s="612">
        <v>43125</v>
      </c>
      <c r="CH525" s="497"/>
      <c r="CI525" s="155"/>
      <c r="CJ525" s="168"/>
      <c r="CK525" s="168"/>
      <c r="CL525" s="102" t="str">
        <f t="shared" si="362"/>
        <v>Greif Süd  GmbH _ DE_129496299_DOT_DE_2sig</v>
      </c>
      <c r="CM525" s="102" t="str">
        <f t="shared" si="363"/>
        <v>Greif Süd  GmbH _DE_129496299_CPA_DE_2sig</v>
      </c>
      <c r="CN525" s="102" t="str">
        <f t="shared" si="364"/>
        <v>Greif Süd  GmbH _ DE_129496299_DOT_DE_2sig_stamped</v>
      </c>
      <c r="CO525" s="102" t="str">
        <f t="shared" si="365"/>
        <v>Greif Süd  GmbH _DE_129496299_DOT_DE_o</v>
      </c>
      <c r="CP525" s="102" t="str">
        <f t="shared" si="366"/>
        <v>Greif Süd  GmbH _DE_129496299_DOT_DE_o_stamped</v>
      </c>
      <c r="CQ525" s="102" t="str">
        <f t="shared" si="367"/>
        <v>Greif Süd GmbH_DE_129496299_powers</v>
      </c>
      <c r="CR525" s="168"/>
      <c r="CS525" s="168"/>
      <c r="CT525" s="253"/>
      <c r="CU525" s="251"/>
      <c r="CV525" s="254"/>
      <c r="CW525" s="168"/>
      <c r="CX525" s="252"/>
      <c r="CY525" s="251"/>
      <c r="CZ525" s="251"/>
      <c r="DA525" s="324"/>
      <c r="DB525" s="324"/>
      <c r="DC525" s="251"/>
      <c r="DD525" s="251"/>
      <c r="DE525" s="324"/>
      <c r="DF525" s="324"/>
      <c r="DG525" s="168"/>
      <c r="DH525" s="168"/>
      <c r="DI525" s="168"/>
      <c r="DJ525" s="324"/>
      <c r="DK525" s="324"/>
      <c r="DL525" s="168"/>
      <c r="DM525" s="324"/>
      <c r="DN525" s="251"/>
      <c r="DO525" s="324"/>
      <c r="DP525" s="338"/>
      <c r="DQ525" s="902" t="s">
        <v>6323</v>
      </c>
      <c r="DR525" s="503"/>
      <c r="DS525" s="88"/>
      <c r="DT525" s="88"/>
      <c r="DU525" s="168"/>
      <c r="DV525" s="168"/>
      <c r="DW525" s="168"/>
      <c r="DX525" s="168"/>
      <c r="DY525" s="168"/>
      <c r="DZ525" s="168"/>
      <c r="EA525" s="359" t="str">
        <f t="shared" si="345"/>
        <v>466</v>
      </c>
      <c r="EB525" s="359">
        <v>466</v>
      </c>
      <c r="EC525" s="88"/>
      <c r="ED525" s="88"/>
      <c r="EE525" s="88"/>
      <c r="EF525" s="445" t="s">
        <v>5963</v>
      </c>
      <c r="EG525" s="662" t="s">
        <v>5852</v>
      </c>
      <c r="EH525" s="662" t="s">
        <v>6320</v>
      </c>
      <c r="EI525" s="662" t="s">
        <v>6321</v>
      </c>
      <c r="EJ525" s="662">
        <v>7</v>
      </c>
      <c r="EK525" s="1305"/>
      <c r="EL525" s="662" t="s">
        <v>5917</v>
      </c>
      <c r="EM525" s="1305" t="s">
        <v>5918</v>
      </c>
      <c r="EN525" s="662"/>
      <c r="EO525" s="1058" t="str">
        <f>B525</f>
        <v>DE_129496299</v>
      </c>
      <c r="EP525" s="670" t="s">
        <v>5895</v>
      </c>
      <c r="EQ525" s="644" t="s">
        <v>6086</v>
      </c>
      <c r="ER525" s="182" t="s">
        <v>6137</v>
      </c>
      <c r="ES525" s="665"/>
      <c r="ET525" s="108"/>
      <c r="EU525" s="182" t="str">
        <f t="shared" si="368"/>
        <v>Greif Süd GmbH, DE_129496299_sinv.pdf</v>
      </c>
    </row>
    <row r="526" spans="1:172" s="169" customFormat="1" ht="97.5" thickTop="1" thickBot="1">
      <c r="A526" s="1026" t="s">
        <v>5859</v>
      </c>
      <c r="B526" s="176" t="s">
        <v>5952</v>
      </c>
      <c r="C526" s="654" t="s">
        <v>898</v>
      </c>
      <c r="D526" s="202" t="s">
        <v>5860</v>
      </c>
      <c r="E526" s="438" t="s">
        <v>5854</v>
      </c>
      <c r="F526" s="202" t="s">
        <v>6051</v>
      </c>
      <c r="G526" s="202"/>
      <c r="H526" s="202"/>
      <c r="I526" s="202" t="s">
        <v>5858</v>
      </c>
      <c r="J526" s="182" t="s">
        <v>6322</v>
      </c>
      <c r="K526" s="502" t="s">
        <v>5896</v>
      </c>
      <c r="L526" s="586" t="s">
        <v>5855</v>
      </c>
      <c r="M526" s="561" t="s">
        <v>5856</v>
      </c>
      <c r="N526" s="844"/>
      <c r="O526" s="192"/>
      <c r="P526" s="547">
        <v>5</v>
      </c>
      <c r="Q526" s="539">
        <v>100</v>
      </c>
      <c r="R526" s="540">
        <v>0</v>
      </c>
      <c r="S526" s="338"/>
      <c r="T526" s="168"/>
      <c r="U526" s="168"/>
      <c r="V526" s="338">
        <v>0</v>
      </c>
      <c r="W526" s="338">
        <v>0</v>
      </c>
      <c r="X526" s="919">
        <v>0.7</v>
      </c>
      <c r="Y526" s="338">
        <v>0</v>
      </c>
      <c r="Z526" s="168"/>
      <c r="AA526" s="168"/>
      <c r="AB526" s="186" t="s">
        <v>6053</v>
      </c>
      <c r="AC526" s="13" t="s">
        <v>898</v>
      </c>
      <c r="AD526" s="811" t="s">
        <v>5691</v>
      </c>
      <c r="AE526" s="723">
        <v>43138</v>
      </c>
      <c r="AF526" s="182" t="s">
        <v>6324</v>
      </c>
      <c r="AG526" s="419"/>
      <c r="AH526" s="927" t="s">
        <v>896</v>
      </c>
      <c r="AI526" s="559" t="s">
        <v>5766</v>
      </c>
      <c r="AJ526" s="63" t="str">
        <f t="shared" ref="AJ526" si="371">IF(1*(ISERROR(_xlfn.TEXTJOIN("|",FALSE,AK526:BU526)))=0,"NO","YES")</f>
        <v>NO</v>
      </c>
      <c r="AK526" s="64" t="str">
        <f>VLOOKUP(X526,aux!$G$1:$I$22,2,FALSE)</f>
        <v>zero point seven</v>
      </c>
      <c r="AL526" s="64" t="str">
        <f>VLOOKUP(X526,aux!$G$1:$J$22,4,FALSE)</f>
        <v>null komma sieben</v>
      </c>
      <c r="AM526" s="214">
        <f t="shared" si="352"/>
        <v>70</v>
      </c>
      <c r="AN526" s="214" t="str">
        <f>IF(INT(AM526)=AM526,EnglishNumber(AM526), _xlfn.CONCAT(EnglishNumber(INT(AM526)), " point ", EnglishNumber(ROUND(INT((AM526 - INT(AM526)) * 10),  0)), " ", EnglishNumber(ROUND((AM526 - INT(AM526))*100 - (INT((AM526-INT(AM526))*10)*10), 0))))</f>
        <v>seventy</v>
      </c>
      <c r="AO526" s="214" t="str">
        <f>IF(INT(AM526)=AM526,FctZahl_In_Worten(AM526), _xlfn.CONCAT(FctZahl_In_Worten(INT(AM526)), " komma ", FctZahl_In_Worten(ROUND(INT((AM526 - INT(AM526)) * 10),  0)), " ", FctZahl_In_Worten(ROUND((AM526 - INT(AM526))*100 - (INT((AM526-INT(AM526))*10)*10), 0))))</f>
        <v>siebzig</v>
      </c>
      <c r="AP526" s="64" t="str">
        <f>EnglishNumber(Q526)</f>
        <v>one hundred</v>
      </c>
      <c r="AQ526" s="64" t="str">
        <f>FctZahl_In_Worten(Q526)</f>
        <v>einhundert</v>
      </c>
      <c r="AR526" s="64" t="str">
        <f>FctZahl_In_Worten(R526)</f>
        <v>null</v>
      </c>
      <c r="AS526" s="64" t="str">
        <f>EnglishNumber(V526)</f>
        <v>zero</v>
      </c>
      <c r="AT526" s="64" t="str">
        <f>EnglishNumber(W526)</f>
        <v>zero</v>
      </c>
      <c r="AU526" s="64" t="str">
        <f t="shared" si="351"/>
        <v>For</v>
      </c>
      <c r="AV526" s="49" t="str">
        <f t="shared" si="347"/>
        <v>Martin Greif, einzelvertretungsbefugter Geschäftsführer der Komplementärin, der Greif West Verwaltungs GmbH</v>
      </c>
      <c r="AW526" s="60" t="str">
        <f t="shared" si="353"/>
        <v>DE_264499702_CPA_EN</v>
      </c>
      <c r="AX526" s="60" t="str">
        <f t="shared" si="354"/>
        <v>DE_264499702_DoT_EN</v>
      </c>
      <c r="AY526" s="60" t="str">
        <f t="shared" si="355"/>
        <v>DE_264499702_Dis_EN</v>
      </c>
      <c r="AZ526" s="50" t="str">
        <f t="shared" si="356"/>
        <v>DE_264499702_CPA_DE</v>
      </c>
      <c r="BA526" s="50" t="str">
        <f t="shared" si="357"/>
        <v>DE_264499702_DoT_DE</v>
      </c>
      <c r="BB526" s="50" t="str">
        <f t="shared" si="358"/>
        <v>DE_264499702_CPA_ES</v>
      </c>
      <c r="BC526" s="128" t="str">
        <f t="shared" si="359"/>
        <v>DE_264499702_DoT_ES</v>
      </c>
      <c r="BD526" s="65" t="str">
        <f t="shared" si="360"/>
        <v>Greif West GmbH &amp; Co KG</v>
      </c>
      <c r="BE526" s="64" t="str">
        <f>VLOOKUP(C526,aux!$A$1:$B$260,2,FALSE)</f>
        <v>Germany</v>
      </c>
      <c r="BF526" s="64" t="str">
        <f>VLOOKUP(C526,aux!$A$1:$C$260,3,FALSE)</f>
        <v>Deutschland</v>
      </c>
      <c r="BG526" s="66" t="str">
        <f t="shared" si="361"/>
        <v>represented by  Martin Greif, einzelvertretungsbefugter Geschäftsführer der Komplementärin, der Greif West Verwaltungs GmbH</v>
      </c>
      <c r="BH526" s="66" t="str">
        <f t="shared" si="327"/>
        <v>representado por Martin Greif, einzelvertretungsbefugter Geschäftsführer der Komplementärin, der Greif West Verwaltungs GmbH</v>
      </c>
      <c r="BI526" s="119">
        <f t="shared" si="348"/>
        <v>1</v>
      </c>
      <c r="BJ526" s="119" t="str">
        <f t="shared" si="341"/>
        <v/>
      </c>
      <c r="BK526" s="119" t="str">
        <f t="shared" si="342"/>
        <v>and its</v>
      </c>
      <c r="BL526" s="66" t="str">
        <f t="shared" si="349"/>
        <v/>
      </c>
      <c r="BM526" s="66" t="str">
        <f t="shared" si="350"/>
        <v>und</v>
      </c>
      <c r="BN526" s="66" t="str">
        <f t="shared" si="346"/>
        <v/>
      </c>
      <c r="BO526" s="66" t="str">
        <f t="shared" si="369"/>
        <v>y su</v>
      </c>
      <c r="BP526" s="216" t="str">
        <f>VLOOKUP(X526,aux!$G$1:$I$22,3,FALSE)</f>
        <v xml:space="preserve">cero coma siete </v>
      </c>
      <c r="BQ526" s="66" t="str">
        <f t="shared" si="328"/>
        <v>Por</v>
      </c>
      <c r="BR526" s="66" t="str">
        <f>VLOOKUP(C526,aux!$D$1:$E$307,2,FALSE)</f>
        <v>Alemania</v>
      </c>
      <c r="BS526" s="66" t="str">
        <f t="shared" si="329"/>
        <v>Ciento</v>
      </c>
      <c r="BT526" s="66" t="str">
        <f t="shared" si="330"/>
        <v>Cero</v>
      </c>
      <c r="BU526" s="66" t="str">
        <f t="shared" si="331"/>
        <v>Cero</v>
      </c>
      <c r="BV526" s="315"/>
      <c r="BW526" s="61"/>
      <c r="BX526" s="315"/>
      <c r="BY526" s="148"/>
      <c r="BZ526" s="315"/>
      <c r="CA526" s="1112"/>
      <c r="CB526" s="805">
        <v>43109</v>
      </c>
      <c r="CC526" s="623">
        <v>43115</v>
      </c>
      <c r="CD526" s="806"/>
      <c r="CE526" s="805">
        <v>43115</v>
      </c>
      <c r="CF526" s="806"/>
      <c r="CG526" s="612">
        <v>43125</v>
      </c>
      <c r="CH526" s="497"/>
      <c r="CI526" s="155"/>
      <c r="CJ526" s="168"/>
      <c r="CK526" s="168"/>
      <c r="CL526" s="102" t="str">
        <f t="shared" si="362"/>
        <v>Greif West GmbH &amp; Co KG_ DE_264499702_DOT_DE_2sig</v>
      </c>
      <c r="CM526" s="102" t="str">
        <f t="shared" si="363"/>
        <v>Greif West GmbH &amp; Co KG_DE_264499702_CPA_DE_2sig</v>
      </c>
      <c r="CN526" s="102" t="str">
        <f t="shared" si="364"/>
        <v>Greif West GmbH &amp; Co KG_ DE_264499702_DOT_DE_2sig_stamped</v>
      </c>
      <c r="CO526" s="102" t="str">
        <f t="shared" si="365"/>
        <v>Greif West GmbH &amp; Co KG_DE_264499702_DOT_DE_o</v>
      </c>
      <c r="CP526" s="102" t="str">
        <f t="shared" si="366"/>
        <v>Greif West GmbH &amp; Co KG_DE_264499702_DOT_DE_o_stamped</v>
      </c>
      <c r="CQ526" s="102" t="str">
        <f t="shared" si="367"/>
        <v>Greif West GmbH &amp; Co KG_DE_264499702_powers</v>
      </c>
      <c r="CR526" s="168"/>
      <c r="CS526" s="168"/>
      <c r="CT526" s="253"/>
      <c r="CU526" s="251"/>
      <c r="CV526" s="254"/>
      <c r="CW526" s="168"/>
      <c r="CX526" s="252"/>
      <c r="CY526" s="251"/>
      <c r="CZ526" s="251"/>
      <c r="DA526" s="324"/>
      <c r="DB526" s="324"/>
      <c r="DC526" s="251"/>
      <c r="DD526" s="251"/>
      <c r="DE526" s="324"/>
      <c r="DF526" s="324"/>
      <c r="DG526" s="168"/>
      <c r="DH526" s="168"/>
      <c r="DI526" s="168"/>
      <c r="DJ526" s="324"/>
      <c r="DK526" s="324"/>
      <c r="DL526" s="168"/>
      <c r="DM526" s="324"/>
      <c r="DN526" s="251"/>
      <c r="DO526" s="324"/>
      <c r="DP526" s="338"/>
      <c r="DQ526" s="902" t="s">
        <v>6323</v>
      </c>
      <c r="DR526" s="503"/>
      <c r="DS526" s="88"/>
      <c r="DT526" s="88"/>
      <c r="DU526" s="168"/>
      <c r="DV526" s="168"/>
      <c r="DW526" s="168"/>
      <c r="DX526" s="168"/>
      <c r="DY526" s="168"/>
      <c r="DZ526" s="168"/>
      <c r="EA526" s="359" t="str">
        <f t="shared" si="345"/>
        <v>467</v>
      </c>
      <c r="EB526" s="359">
        <v>467</v>
      </c>
      <c r="EC526" s="88"/>
      <c r="ED526" s="88"/>
      <c r="EE526" s="88"/>
      <c r="EF526" s="445" t="s">
        <v>5963</v>
      </c>
      <c r="EG526" s="662" t="s">
        <v>5852</v>
      </c>
      <c r="EH526" s="662" t="s">
        <v>6320</v>
      </c>
      <c r="EI526" s="662" t="s">
        <v>6321</v>
      </c>
      <c r="EJ526" s="662">
        <v>7</v>
      </c>
      <c r="EK526" s="1305"/>
      <c r="EL526" s="662" t="s">
        <v>5917</v>
      </c>
      <c r="EM526" s="1305">
        <v>86165</v>
      </c>
      <c r="EN526" s="662"/>
      <c r="EO526" s="1058" t="str">
        <f>B526</f>
        <v>DE_264499702</v>
      </c>
      <c r="EP526" s="670" t="s">
        <v>5896</v>
      </c>
      <c r="EQ526" s="258" t="s">
        <v>6095</v>
      </c>
      <c r="ER526" s="258" t="s">
        <v>6114</v>
      </c>
      <c r="ES526" s="665"/>
      <c r="ET526" s="108"/>
      <c r="EU526" s="182" t="str">
        <f t="shared" si="368"/>
        <v>Greif West GmbH &amp; Co KG, DE_264499702_sinv.pdf</v>
      </c>
    </row>
    <row r="527" spans="1:172" s="169" customFormat="1" ht="52.5" thickTop="1" thickBot="1">
      <c r="A527" s="1000" t="s">
        <v>5529</v>
      </c>
      <c r="B527" s="630" t="s">
        <v>6168</v>
      </c>
      <c r="C527" s="338" t="s">
        <v>1067</v>
      </c>
      <c r="D527" s="443" t="s">
        <v>6169</v>
      </c>
      <c r="E527" s="443" t="s">
        <v>6170</v>
      </c>
      <c r="F527" s="443" t="s">
        <v>899</v>
      </c>
      <c r="G527" s="186"/>
      <c r="H527" s="186"/>
      <c r="I527" s="191" t="s">
        <v>7515</v>
      </c>
      <c r="J527" s="191"/>
      <c r="K527" s="191"/>
      <c r="L527" s="596"/>
      <c r="M527" s="199"/>
      <c r="N527" s="847"/>
      <c r="O527" s="191"/>
      <c r="P527" s="546">
        <v>0</v>
      </c>
      <c r="Q527" s="539"/>
      <c r="R527" s="540"/>
      <c r="S527" s="262" t="s">
        <v>4764</v>
      </c>
      <c r="T527" s="100"/>
      <c r="U527" s="100"/>
      <c r="V527" s="425"/>
      <c r="W527" s="425"/>
      <c r="X527" s="919"/>
      <c r="Y527" s="425">
        <v>0</v>
      </c>
      <c r="Z527" s="101"/>
      <c r="AA527" s="101"/>
      <c r="AB527" s="188" t="s">
        <v>7466</v>
      </c>
      <c r="AC527" s="13" t="s">
        <v>898</v>
      </c>
      <c r="AD527" s="812" t="s">
        <v>40</v>
      </c>
      <c r="AE527" s="723">
        <v>43138</v>
      </c>
      <c r="AF527" s="454" t="s">
        <v>7468</v>
      </c>
      <c r="AG527" s="419"/>
      <c r="AH527" s="61"/>
      <c r="AI527" s="559">
        <v>0</v>
      </c>
      <c r="AJ527" s="63"/>
      <c r="AK527" s="64"/>
      <c r="AL527" s="64"/>
      <c r="AM527" s="214"/>
      <c r="AN527" s="214" t="str">
        <f>IF(INT(AM527)=AM527,EnglishNumber(AM527), _xlfn.CONCAT(EnglishNumber(INT(AM527)), " point ", EnglishNumber(ROUND(INT((AM527 - INT(AM527)) * 10),  0)), " ", EnglishNumber(ROUND((AM527 - INT(AM527))*100 - (INT((AM527-INT(AM527))*10)*10), 0))))</f>
        <v>zero</v>
      </c>
      <c r="AO527" s="214" t="str">
        <f>IF(INT(AM527)=AM527,FctZahl_In_Worten(AM527), _xlfn.CONCAT(FctZahl_In_Worten(INT(AM527)), " komma ", FctZahl_In_Worten(ROUND(INT((AM527 - INT(AM527)) * 10),  0)), " ", FctZahl_In_Worten(ROUND((AM527 - INT(AM527))*100 - (INT((AM527-INT(AM527))*10)*10), 0))))</f>
        <v>null</v>
      </c>
      <c r="AP527" s="64"/>
      <c r="AQ527" s="64"/>
      <c r="AR527" s="64"/>
      <c r="AS527" s="64"/>
      <c r="AT527" s="64"/>
      <c r="AU527" s="64"/>
      <c r="AV527" s="49"/>
      <c r="AW527" s="60"/>
      <c r="AX527" s="60"/>
      <c r="AY527" s="60"/>
      <c r="AZ527" s="50"/>
      <c r="BA527" s="50"/>
      <c r="BB527" s="50"/>
      <c r="BC527" s="128"/>
      <c r="BD527" s="65"/>
      <c r="BE527" s="64"/>
      <c r="BF527" s="64"/>
      <c r="BG527" s="66"/>
      <c r="BH527" s="66"/>
      <c r="BI527" s="66"/>
      <c r="BJ527" s="66"/>
      <c r="BK527" s="66"/>
      <c r="BL527" s="66"/>
      <c r="BM527" s="66"/>
      <c r="BN527" s="66"/>
      <c r="BO527" s="66"/>
      <c r="BP527" s="216"/>
      <c r="BQ527" s="66"/>
      <c r="BR527" s="66"/>
      <c r="BS527" s="66"/>
      <c r="BT527" s="66"/>
      <c r="BU527" s="66"/>
      <c r="BV527" s="137"/>
      <c r="BW527" s="51"/>
      <c r="BX527" s="315"/>
      <c r="BY527" s="148"/>
      <c r="BZ527" s="315"/>
      <c r="CA527" s="1112"/>
      <c r="CB527" s="805"/>
      <c r="CC527" s="623"/>
      <c r="CD527" s="806"/>
      <c r="CE527" s="805"/>
      <c r="CF527" s="806"/>
      <c r="CG527" s="342"/>
      <c r="CH527" s="497"/>
      <c r="CI527" s="155"/>
      <c r="CJ527" s="54"/>
      <c r="CK527" s="54"/>
      <c r="CL527" s="102" t="str">
        <f t="shared" si="362"/>
        <v>_ AT_U32823200_DOT_DE_2sig</v>
      </c>
      <c r="CM527" s="102" t="str">
        <f t="shared" si="363"/>
        <v>_AT_U32823200_CPA_DE_2sig</v>
      </c>
      <c r="CN527" s="102" t="str">
        <f t="shared" si="364"/>
        <v>_ AT_U32823200_DOT_DE_2sig_stamped</v>
      </c>
      <c r="CO527" s="102" t="str">
        <f t="shared" si="365"/>
        <v>_AT_U32823200_DOT_DE_o</v>
      </c>
      <c r="CP527" s="102" t="str">
        <f t="shared" si="366"/>
        <v>_AT_U32823200_DOT_DE_o_stamped</v>
      </c>
      <c r="CQ527" s="102" t="str">
        <f t="shared" si="367"/>
        <v>_AT_U32823200_powers</v>
      </c>
      <c r="CR527" s="54"/>
      <c r="CS527" s="54"/>
      <c r="CT527" s="204"/>
      <c r="CU527" s="148"/>
      <c r="CV527" s="205"/>
      <c r="CW527" s="54"/>
      <c r="CX527" s="152"/>
      <c r="CY527" s="158"/>
      <c r="CZ527" s="158"/>
      <c r="DA527" s="318"/>
      <c r="DB527" s="318"/>
      <c r="DC527" s="158"/>
      <c r="DD527" s="158"/>
      <c r="DE527" s="318"/>
      <c r="DF527" s="318"/>
      <c r="DG527" s="96"/>
      <c r="DH527" s="96"/>
      <c r="DI527" s="96"/>
      <c r="DJ527" s="318"/>
      <c r="DK527" s="318"/>
      <c r="DL527" s="96"/>
      <c r="DM527" s="318"/>
      <c r="DN527" s="158"/>
      <c r="DO527" s="318"/>
      <c r="DP527" s="465"/>
      <c r="DQ527" s="940"/>
      <c r="DR527" s="342"/>
      <c r="DS527" s="521"/>
      <c r="DT527" s="88"/>
      <c r="DU527" s="168"/>
      <c r="DV527" s="168"/>
      <c r="DW527" s="168"/>
      <c r="DX527" s="168"/>
      <c r="DY527" s="168"/>
      <c r="DZ527" s="168"/>
      <c r="EA527" s="359" t="str">
        <f t="shared" si="345"/>
        <v>468a</v>
      </c>
      <c r="EB527" s="359">
        <v>468</v>
      </c>
      <c r="EC527" s="261" t="s">
        <v>5505</v>
      </c>
      <c r="ED527" s="261"/>
      <c r="EE527" s="88"/>
      <c r="EF527" s="445"/>
      <c r="EG527" s="445"/>
      <c r="EH527" s="445"/>
      <c r="EI527" s="445"/>
      <c r="EJ527" s="445"/>
      <c r="EK527" s="445"/>
      <c r="EL527" s="445"/>
      <c r="EM527" s="498"/>
      <c r="EN527" s="445"/>
      <c r="EO527" s="445"/>
      <c r="EP527" s="445"/>
      <c r="EQ527" s="382" t="s">
        <v>6086</v>
      </c>
      <c r="ER527" s="382" t="s">
        <v>6137</v>
      </c>
      <c r="ES527" s="382"/>
      <c r="ET527" s="108"/>
      <c r="EU527" s="182" t="str">
        <f t="shared" si="368"/>
        <v>Gewerbepark Roppen GmbH, AT_U32823200_sinv.pdf</v>
      </c>
      <c r="EV527" s="44"/>
      <c r="EW527" s="44"/>
      <c r="EX527" s="44"/>
      <c r="EY527" s="44"/>
      <c r="EZ527" s="44"/>
      <c r="FA527" s="44"/>
      <c r="FB527" s="44"/>
      <c r="FC527" s="44"/>
      <c r="FD527" s="44"/>
      <c r="FE527" s="44"/>
      <c r="FF527" s="44"/>
      <c r="FG527" s="44"/>
      <c r="FH527" s="44"/>
      <c r="FI527" s="44"/>
      <c r="FJ527" s="44"/>
      <c r="FK527" s="44"/>
      <c r="FL527" s="44"/>
      <c r="FM527" s="44"/>
      <c r="FN527" s="44"/>
      <c r="FO527" s="44"/>
      <c r="FP527" s="44"/>
    </row>
    <row r="528" spans="1:172" s="169" customFormat="1" ht="78" thickTop="1" thickBot="1">
      <c r="A528" s="1000" t="s">
        <v>3361</v>
      </c>
      <c r="B528" s="696" t="s">
        <v>4764</v>
      </c>
      <c r="C528" s="338" t="s">
        <v>1067</v>
      </c>
      <c r="D528" s="191" t="s">
        <v>3362</v>
      </c>
      <c r="E528" s="189" t="s">
        <v>2940</v>
      </c>
      <c r="F528" s="186" t="s">
        <v>899</v>
      </c>
      <c r="G528" s="186"/>
      <c r="H528" s="186"/>
      <c r="I528" s="191" t="s">
        <v>7515</v>
      </c>
      <c r="J528" s="191" t="s">
        <v>2942</v>
      </c>
      <c r="K528" s="191" t="s">
        <v>2943</v>
      </c>
      <c r="L528" s="571" t="s">
        <v>2944</v>
      </c>
      <c r="M528" s="199"/>
      <c r="N528" s="847"/>
      <c r="O528" s="191"/>
      <c r="P528" s="546">
        <v>35</v>
      </c>
      <c r="Q528" s="539">
        <v>250</v>
      </c>
      <c r="R528" s="540">
        <v>0</v>
      </c>
      <c r="S528" s="338"/>
      <c r="T528" s="100"/>
      <c r="U528" s="100"/>
      <c r="V528" s="425">
        <v>100</v>
      </c>
      <c r="W528" s="425">
        <v>50</v>
      </c>
      <c r="X528" s="919">
        <v>0.75</v>
      </c>
      <c r="Y528" s="425">
        <v>2.5</v>
      </c>
      <c r="Z528" s="101"/>
      <c r="AA528" s="101"/>
      <c r="AB528" s="188" t="s">
        <v>2988</v>
      </c>
      <c r="AC528" s="13" t="s">
        <v>7377</v>
      </c>
      <c r="AD528" s="812" t="s">
        <v>40</v>
      </c>
      <c r="AE528" s="723">
        <v>43138</v>
      </c>
      <c r="AF528" s="182" t="s">
        <v>5530</v>
      </c>
      <c r="AG528" s="419" t="s">
        <v>6031</v>
      </c>
      <c r="AH528" s="61" t="s">
        <v>896</v>
      </c>
      <c r="AI528" s="647" t="s">
        <v>5761</v>
      </c>
      <c r="AJ528" s="63" t="str">
        <f t="shared" ref="AJ528:AJ548" si="372">IF(1*(ISERROR(_xlfn.TEXTJOIN("|",FALSE,AK528:BU528)))=0,"NO","YES")</f>
        <v>NO</v>
      </c>
      <c r="AK528" s="64" t="str">
        <f>VLOOKUP(X528,aux!$G$1:$I$22,2,FALSE)</f>
        <v>zero point seven five</v>
      </c>
      <c r="AL528" s="64" t="str">
        <f>VLOOKUP(X528,aux!$G$1:$J$22,4,FALSE)</f>
        <v>null komma sieben fünf</v>
      </c>
      <c r="AM528" s="214">
        <f t="shared" ref="AM528:AM591" si="373">_xlfn.NUMBERVALUE(X528)*100</f>
        <v>75</v>
      </c>
      <c r="AN528" s="214" t="str">
        <f>IF(INT(AM528)=AM528,EnglishNumber(AM528), _xlfn.CONCAT(EnglishNumber(INT(AM528)), " point ", EnglishNumber(ROUND(INT((AM528 - INT(AM528)) * 10),  0)), " ", EnglishNumber(ROUND((AM528 - INT(AM528))*100 - (INT((AM528-INT(AM528))*10)*10), 0))))</f>
        <v>seventy-five</v>
      </c>
      <c r="AO528" s="214" t="str">
        <f>IF(INT(AM528)=AM528,FctZahl_In_Worten(AM528), _xlfn.CONCAT(FctZahl_In_Worten(INT(AM528)), " komma ", FctZahl_In_Worten(ROUND(INT((AM528 - INT(AM528)) * 10),  0)), " ", FctZahl_In_Worten(ROUND((AM528 - INT(AM528))*100 - (INT((AM528-INT(AM528))*10)*10), 0))))</f>
        <v>fünfundsiebzig</v>
      </c>
      <c r="AP528" s="64" t="str">
        <f>EnglishNumber(Q528)</f>
        <v>two hundred fifty</v>
      </c>
      <c r="AQ528" s="64" t="str">
        <f>FctZahl_In_Worten(Q528)</f>
        <v>zweihundertfünfzig</v>
      </c>
      <c r="AR528" s="64" t="str">
        <f>FctZahl_In_Worten(R528)</f>
        <v>null</v>
      </c>
      <c r="AS528" s="64" t="str">
        <f>EnglishNumber(V528)</f>
        <v>one hundred</v>
      </c>
      <c r="AT528" s="64" t="str">
        <f>EnglishNumber(W528)</f>
        <v>fifty</v>
      </c>
      <c r="AU528" s="64" t="str">
        <f>IF(AH527="DNI","","For")</f>
        <v>For</v>
      </c>
      <c r="AV528" s="49" t="str">
        <f>IF(AH527="DNI","",IF((COUNTA(E528,G528))=1,CONCATENATE(E528,", ",F528),IF(COUNTA(E528,G528)=2,CONCATENATE(E528,", ",F528," and ",G528,", ",H528),"Error, there is a problem with representatives or their titles")))</f>
        <v>Peter A. Grüner, Geschäftsführer</v>
      </c>
      <c r="AW528" s="60" t="str">
        <f t="shared" ref="AW528:AW591" si="374">CONCATENATE(B528,"_CPA_EN")</f>
        <v>AT_U67176067_CPA_EN</v>
      </c>
      <c r="AX528" s="60" t="str">
        <f t="shared" ref="AX528:AX591" si="375">CONCATENATE(B528,"_DoT_EN")</f>
        <v>AT_U67176067_DoT_EN</v>
      </c>
      <c r="AY528" s="60" t="str">
        <f t="shared" ref="AY528:AY591" si="376">CONCATENATE(B528,"_Dis_EN")</f>
        <v>AT_U67176067_Dis_EN</v>
      </c>
      <c r="AZ528" s="50" t="str">
        <f t="shared" ref="AZ528:AZ591" si="377">CONCATENATE(B528,"_CPA_DE")</f>
        <v>AT_U67176067_CPA_DE</v>
      </c>
      <c r="BA528" s="50" t="str">
        <f t="shared" ref="BA528:BA591" si="378">CONCATENATE(B528,"_DoT_DE")</f>
        <v>AT_U67176067_DoT_DE</v>
      </c>
      <c r="BB528" s="50" t="str">
        <f t="shared" ref="BB528:BB591" si="379">CONCATENATE(B528,"_CPA_ES")</f>
        <v>AT_U67176067_CPA_ES</v>
      </c>
      <c r="BC528" s="128" t="str">
        <f t="shared" ref="BC528:BC591" si="380">CONCATENATE(B528,"_DoT_ES")</f>
        <v>AT_U67176067_DoT_ES</v>
      </c>
      <c r="BD528" s="65" t="str">
        <f t="shared" ref="BD528:BD591" si="381">SUBSTITUTE(A528,".","")</f>
        <v>GRJ Steuerberatung GmbH</v>
      </c>
      <c r="BE528" s="64" t="str">
        <f>VLOOKUP(C528,aux!$A$1:$B$260,2,FALSE)</f>
        <v>Austria</v>
      </c>
      <c r="BF528" s="64" t="str">
        <f>VLOOKUP(C528,aux!$A$1:$C$260,3,FALSE)</f>
        <v>Österreich</v>
      </c>
      <c r="BG528" s="66" t="str">
        <f t="shared" ref="BG528:BG591" si="382">IF(AH528="DNI","",CONCATENATE("represented by  ", AV528))</f>
        <v>represented by  Peter A. Grüner, Geschäftsführer</v>
      </c>
      <c r="BH528" s="66" t="str">
        <f t="shared" ref="BH528:BH548" si="383">IF(AH528="DNI","",CONCATENATE("representado por ", AV528))</f>
        <v>representado por Peter A. Grüner, Geschäftsführer</v>
      </c>
      <c r="BI528" s="66">
        <f>COUNTA(F528,G528)</f>
        <v>1</v>
      </c>
      <c r="BJ528" s="66"/>
      <c r="BK528" s="66" t="str">
        <f t="shared" ref="BK528:BK548" si="384">IF(I528="","","and its")</f>
        <v>and its</v>
      </c>
      <c r="BL528" s="66"/>
      <c r="BM528" s="66" t="str">
        <f t="shared" ref="BM528:BM548" si="385">IF(I528="","","und")</f>
        <v>und</v>
      </c>
      <c r="BN528" s="66" t="str">
        <f t="shared" ref="BN528:BO532" si="386">IF(H528="","","y su")</f>
        <v/>
      </c>
      <c r="BO528" s="66" t="str">
        <f t="shared" si="386"/>
        <v>y su</v>
      </c>
      <c r="BP528" s="216" t="str">
        <f>VLOOKUP(X528,aux!$G$1:$I$22,3,FALSE)</f>
        <v>cero coma siete cinco</v>
      </c>
      <c r="BQ528" s="66" t="str">
        <f t="shared" ref="BQ528:BQ548" si="387">IF(AE528="DNI","","Por")</f>
        <v>Por</v>
      </c>
      <c r="BR528" s="66" t="str">
        <f>VLOOKUP(C528,aux!$D$1:$E$307,2,FALSE)</f>
        <v>Austria</v>
      </c>
      <c r="BS528" s="66" t="str">
        <f t="shared" ref="BS528:BS548" si="388">NumEnPalabras(Q528)</f>
        <v>Doscientos Cincuenta</v>
      </c>
      <c r="BT528" s="66" t="str">
        <f t="shared" ref="BT528:BT548" si="389">NumEnPalabras(V528)</f>
        <v>Ciento</v>
      </c>
      <c r="BU528" s="66" t="str">
        <f t="shared" ref="BU528:BU548" si="390">NumEnPalabras(W528)</f>
        <v>Cincuenta</v>
      </c>
      <c r="BV528" s="137" t="s">
        <v>2233</v>
      </c>
      <c r="BW528" s="51" t="s">
        <v>2233</v>
      </c>
      <c r="BX528" s="315">
        <v>43067</v>
      </c>
      <c r="BY528" s="148">
        <v>1633028773</v>
      </c>
      <c r="BZ528" s="315"/>
      <c r="CA528" s="1112"/>
      <c r="CB528" s="353">
        <v>43059</v>
      </c>
      <c r="CC528" s="623">
        <v>43073</v>
      </c>
      <c r="CD528" s="434">
        <v>0.55902777777777779</v>
      </c>
      <c r="CE528" s="342">
        <v>43086</v>
      </c>
      <c r="CF528" s="434">
        <v>0.56458333333333333</v>
      </c>
      <c r="CG528" s="342">
        <v>43110</v>
      </c>
      <c r="CH528" s="497"/>
      <c r="CI528" s="155"/>
      <c r="CJ528" s="54"/>
      <c r="CK528" s="54"/>
      <c r="CL528" s="102" t="str">
        <f t="shared" si="362"/>
        <v>GRJ Steuerberatung GmbH_ AT_U67176067_DOT_EN_2sig</v>
      </c>
      <c r="CM528" s="102" t="str">
        <f t="shared" si="363"/>
        <v>GRJ Steuerberatung GmbH_AT_U67176067_CPA_EN_2sig</v>
      </c>
      <c r="CN528" s="102" t="str">
        <f t="shared" si="364"/>
        <v>GRJ Steuerberatung GmbH_ AT_U67176067_DOT_EN_2sig_stamped</v>
      </c>
      <c r="CO528" s="102" t="str">
        <f t="shared" si="365"/>
        <v>GRJ Steuerberatung GmbH_AT_U67176067_DOT_EN_o</v>
      </c>
      <c r="CP528" s="102" t="str">
        <f t="shared" si="366"/>
        <v>GRJ Steuerberatung GmbH_AT_U67176067_DOT_EN_o_stamped</v>
      </c>
      <c r="CQ528" s="102" t="str">
        <f t="shared" si="367"/>
        <v>GRJ Steuerberatung GmbH_AT_U67176067_powers</v>
      </c>
      <c r="CR528" s="54"/>
      <c r="CS528" s="54"/>
      <c r="CT528" s="204"/>
      <c r="CU528" s="148">
        <f>CE528-CC528</f>
        <v>13</v>
      </c>
      <c r="CV528" s="205"/>
      <c r="CW528" s="54"/>
      <c r="CX528" s="152" t="s">
        <v>2233</v>
      </c>
      <c r="CY528" s="158" t="s">
        <v>2233</v>
      </c>
      <c r="CZ528" s="158" t="s">
        <v>2233</v>
      </c>
      <c r="DA528" s="318" t="s">
        <v>2233</v>
      </c>
      <c r="DB528" s="318" t="s">
        <v>2233</v>
      </c>
      <c r="DC528" s="158" t="s">
        <v>2233</v>
      </c>
      <c r="DD528" s="158" t="s">
        <v>2233</v>
      </c>
      <c r="DE528" s="318" t="s">
        <v>2233</v>
      </c>
      <c r="DF528" s="318" t="s">
        <v>2233</v>
      </c>
      <c r="DG528" s="96" t="s">
        <v>2233</v>
      </c>
      <c r="DH528" s="96" t="s">
        <v>2233</v>
      </c>
      <c r="DI528" s="96" t="s">
        <v>2233</v>
      </c>
      <c r="DJ528" s="318" t="s">
        <v>2233</v>
      </c>
      <c r="DK528" s="318"/>
      <c r="DL528" s="96" t="s">
        <v>2233</v>
      </c>
      <c r="DM528" s="318" t="s">
        <v>2233</v>
      </c>
      <c r="DN528" s="158" t="s">
        <v>2233</v>
      </c>
      <c r="DO528" s="318" t="s">
        <v>2233</v>
      </c>
      <c r="DP528" s="465" t="s">
        <v>2233</v>
      </c>
      <c r="DQ528" s="940" t="s">
        <v>6048</v>
      </c>
      <c r="DR528" s="342" t="s">
        <v>49</v>
      </c>
      <c r="DS528" s="521"/>
      <c r="DT528" s="88"/>
      <c r="DU528" s="168"/>
      <c r="DV528" s="168"/>
      <c r="DW528" s="168"/>
      <c r="DX528" s="168"/>
      <c r="DY528" s="168"/>
      <c r="DZ528" s="168"/>
      <c r="EA528" s="359" t="str">
        <f t="shared" si="345"/>
        <v>468</v>
      </c>
      <c r="EB528" s="359">
        <v>468</v>
      </c>
      <c r="EC528" s="88"/>
      <c r="ED528" s="88"/>
      <c r="EE528" s="88"/>
      <c r="EF528" s="445"/>
      <c r="EG528" s="445"/>
      <c r="EH528" s="445"/>
      <c r="EI528" s="445"/>
      <c r="EJ528" s="445"/>
      <c r="EK528" s="445"/>
      <c r="EL528" s="445"/>
      <c r="EM528" s="498"/>
      <c r="EN528" s="445"/>
      <c r="EO528" s="445"/>
      <c r="EP528" s="445"/>
      <c r="EQ528" s="382" t="s">
        <v>6086</v>
      </c>
      <c r="ER528" s="382" t="s">
        <v>6137</v>
      </c>
      <c r="ES528" s="382"/>
      <c r="ET528" s="108"/>
      <c r="EU528" s="182" t="str">
        <f t="shared" si="368"/>
        <v>GRJ Steuerberatung GmbH, AT_U67176067_sinv.pdf</v>
      </c>
      <c r="EV528" s="44"/>
      <c r="EW528" s="44"/>
      <c r="EX528" s="44"/>
      <c r="EY528" s="44"/>
      <c r="EZ528" s="44"/>
      <c r="FA528" s="44"/>
      <c r="FB528" s="44"/>
      <c r="FC528" s="44"/>
      <c r="FD528" s="44"/>
      <c r="FE528" s="44"/>
      <c r="FF528" s="44"/>
      <c r="FG528" s="44"/>
      <c r="FH528" s="44"/>
      <c r="FI528" s="44"/>
      <c r="FJ528" s="44"/>
      <c r="FK528" s="44"/>
      <c r="FL528" s="44"/>
      <c r="FM528" s="44"/>
      <c r="FN528" s="44"/>
      <c r="FO528" s="44"/>
      <c r="FP528" s="44"/>
    </row>
    <row r="529" spans="1:172" s="169" customFormat="1" ht="78" thickTop="1" thickBot="1">
      <c r="A529" s="1010" t="s">
        <v>3417</v>
      </c>
      <c r="B529" s="694" t="s">
        <v>4806</v>
      </c>
      <c r="C529" s="338" t="s">
        <v>898</v>
      </c>
      <c r="D529" s="201" t="s">
        <v>4944</v>
      </c>
      <c r="E529" s="190" t="s">
        <v>3500</v>
      </c>
      <c r="F529" s="258" t="s">
        <v>899</v>
      </c>
      <c r="G529" s="258" t="s">
        <v>6179</v>
      </c>
      <c r="H529" s="258" t="s">
        <v>3788</v>
      </c>
      <c r="I529" s="258"/>
      <c r="J529" s="182"/>
      <c r="K529" s="190" t="s">
        <v>3602</v>
      </c>
      <c r="L529" s="571" t="s">
        <v>3680</v>
      </c>
      <c r="M529" s="201"/>
      <c r="N529" s="849"/>
      <c r="O529" s="182"/>
      <c r="P529" s="518">
        <v>44</v>
      </c>
      <c r="Q529" s="539">
        <v>100</v>
      </c>
      <c r="R529" s="540">
        <v>5000</v>
      </c>
      <c r="S529" s="338"/>
      <c r="T529" s="100"/>
      <c r="U529" s="100"/>
      <c r="V529" s="425">
        <v>0</v>
      </c>
      <c r="W529" s="425">
        <v>0</v>
      </c>
      <c r="X529" s="919">
        <v>0.72</v>
      </c>
      <c r="Y529" s="922">
        <v>2.5</v>
      </c>
      <c r="Z529" s="101"/>
      <c r="AA529" s="101"/>
      <c r="AB529" s="188" t="s">
        <v>4945</v>
      </c>
      <c r="AC529" s="13" t="s">
        <v>898</v>
      </c>
      <c r="AD529" s="811" t="s">
        <v>5691</v>
      </c>
      <c r="AE529" s="723">
        <v>43138</v>
      </c>
      <c r="AF529" s="191" t="s">
        <v>6299</v>
      </c>
      <c r="AG529" s="419"/>
      <c r="AH529" s="927" t="s">
        <v>896</v>
      </c>
      <c r="AI529" s="559" t="s">
        <v>5764</v>
      </c>
      <c r="AJ529" s="63" t="str">
        <f t="shared" si="372"/>
        <v>NO</v>
      </c>
      <c r="AK529" s="64" t="str">
        <f>VLOOKUP(X529,aux!$G$1:$I$22,2,FALSE)</f>
        <v>zero point seven two</v>
      </c>
      <c r="AL529" s="64" t="str">
        <f>VLOOKUP(X529,aux!$G$1:$J$22,4,FALSE)</f>
        <v>null komma sieben zwei</v>
      </c>
      <c r="AM529" s="214">
        <f t="shared" si="373"/>
        <v>72</v>
      </c>
      <c r="AN529" s="214" t="str">
        <f>IF(INT(AM529)=AM529,EnglishNumber(AM529), _xlfn.CONCAT(EnglishNumber(INT(AM529)), " point ", EnglishNumber(ROUND(INT((AM529 - INT(AM529)) * 10),  0)), " ", EnglishNumber(ROUND((AM529 - INT(AM529))*100 - (INT((AM529-INT(AM529))*10)*10), 0))))</f>
        <v>seventy-two</v>
      </c>
      <c r="AO529" s="214" t="str">
        <f>IF(INT(AM529)=AM529,FctZahl_In_Worten(AM529), _xlfn.CONCAT(FctZahl_In_Worten(INT(AM529)), " komma ", FctZahl_In_Worten(ROUND(INT((AM529 - INT(AM529)) * 10),  0)), " ", FctZahl_In_Worten(ROUND((AM529 - INT(AM529))*100 - (INT((AM529-INT(AM529))*10)*10), 0))))</f>
        <v>zweiundsiebzig</v>
      </c>
      <c r="AP529" s="64" t="str">
        <f>EnglishNumber(Q529)</f>
        <v>one hundred</v>
      </c>
      <c r="AQ529" s="64" t="str">
        <f>FctZahl_In_Worten(Q529)</f>
        <v>einhundert</v>
      </c>
      <c r="AR529" s="64" t="str">
        <f>FctZahl_In_Worten(R529)</f>
        <v>fünftausend</v>
      </c>
      <c r="AS529" s="64" t="str">
        <f>EnglishNumber(V529)</f>
        <v>zero</v>
      </c>
      <c r="AT529" s="64" t="str">
        <f>EnglishNumber(W529)</f>
        <v>zero</v>
      </c>
      <c r="AU529" s="64" t="str">
        <f t="shared" ref="AU529:AU592" si="391">IF(AH529="DNI","","For")</f>
        <v>For</v>
      </c>
      <c r="AV529" s="49" t="str">
        <f>IF(AH529="DNI","",IF((COUNTA(E529,G529))=1,CONCATENATE(E529,", ",F529),IF(COUNTA(E529,G529)=2,CONCATENATE(E529,", ",F529," and ",G529,", ",H529),"Error, there is a problem with representatives or their titles")))</f>
        <v xml:space="preserve">Ricardo Gansl, Geschäftsführer and Hartmut Heilmann, Geschäftsführer </v>
      </c>
      <c r="AW529" s="60" t="str">
        <f t="shared" si="374"/>
        <v>DE_140915247_CPA_EN</v>
      </c>
      <c r="AX529" s="60" t="str">
        <f t="shared" si="375"/>
        <v>DE_140915247_DoT_EN</v>
      </c>
      <c r="AY529" s="60" t="str">
        <f t="shared" si="376"/>
        <v>DE_140915247_Dis_EN</v>
      </c>
      <c r="AZ529" s="50" t="str">
        <f t="shared" si="377"/>
        <v>DE_140915247_CPA_DE</v>
      </c>
      <c r="BA529" s="50" t="str">
        <f t="shared" si="378"/>
        <v>DE_140915247_DoT_DE</v>
      </c>
      <c r="BB529" s="50" t="str">
        <f t="shared" si="379"/>
        <v>DE_140915247_CPA_ES</v>
      </c>
      <c r="BC529" s="128" t="str">
        <f t="shared" si="380"/>
        <v>DE_140915247_DoT_ES</v>
      </c>
      <c r="BD529" s="65" t="str">
        <f t="shared" si="381"/>
        <v>Heiloo Getränkevertriebs GmbH</v>
      </c>
      <c r="BE529" s="64" t="str">
        <f>VLOOKUP(C529,aux!$A$1:$B$260,2,FALSE)</f>
        <v>Germany</v>
      </c>
      <c r="BF529" s="64" t="str">
        <f>VLOOKUP(C529,aux!$A$1:$C$260,3,FALSE)</f>
        <v>Deutschland</v>
      </c>
      <c r="BG529" s="66" t="str">
        <f t="shared" si="382"/>
        <v xml:space="preserve">represented by  Ricardo Gansl, Geschäftsführer and Hartmut Heilmann, Geschäftsführer </v>
      </c>
      <c r="BH529" s="66" t="str">
        <f t="shared" si="383"/>
        <v xml:space="preserve">representado por Ricardo Gansl, Geschäftsführer and Hartmut Heilmann, Geschäftsführer </v>
      </c>
      <c r="BI529" s="119">
        <f>COUNTA(F529,G529)</f>
        <v>2</v>
      </c>
      <c r="BJ529" s="119" t="str">
        <f>IF(H529="","","and its")</f>
        <v>and its</v>
      </c>
      <c r="BK529" s="119" t="str">
        <f t="shared" si="384"/>
        <v/>
      </c>
      <c r="BL529" s="66" t="str">
        <f>IF(H529="","","und")</f>
        <v>und</v>
      </c>
      <c r="BM529" s="66" t="str">
        <f t="shared" si="385"/>
        <v/>
      </c>
      <c r="BN529" s="66" t="str">
        <f t="shared" si="386"/>
        <v>y su</v>
      </c>
      <c r="BO529" s="66" t="str">
        <f t="shared" si="386"/>
        <v/>
      </c>
      <c r="BP529" s="216" t="str">
        <f>VLOOKUP(X529,aux!$G$1:$I$22,3,FALSE)</f>
        <v>cero coma siete dos</v>
      </c>
      <c r="BQ529" s="66" t="str">
        <f t="shared" si="387"/>
        <v>Por</v>
      </c>
      <c r="BR529" s="66" t="str">
        <f>VLOOKUP(C529,aux!$D$1:$E$307,2,FALSE)</f>
        <v>Alemania</v>
      </c>
      <c r="BS529" s="66" t="str">
        <f t="shared" si="388"/>
        <v>Ciento</v>
      </c>
      <c r="BT529" s="66" t="str">
        <f t="shared" si="389"/>
        <v>Cero</v>
      </c>
      <c r="BU529" s="66" t="str">
        <f t="shared" si="390"/>
        <v>Cero</v>
      </c>
      <c r="BV529" s="137"/>
      <c r="BW529" s="51"/>
      <c r="BX529" s="315"/>
      <c r="BY529" s="148" t="s">
        <v>5383</v>
      </c>
      <c r="BZ529" s="315"/>
      <c r="CA529" s="1112" t="s">
        <v>2233</v>
      </c>
      <c r="CB529" s="805">
        <v>43070</v>
      </c>
      <c r="CC529" s="623">
        <v>43074</v>
      </c>
      <c r="CD529" s="806"/>
      <c r="CE529" s="805">
        <v>43074</v>
      </c>
      <c r="CF529" s="806"/>
      <c r="CG529" s="805">
        <v>43102</v>
      </c>
      <c r="CH529" s="497"/>
      <c r="CI529" s="155"/>
      <c r="CJ529" s="54"/>
      <c r="CK529" s="54"/>
      <c r="CL529" s="102" t="str">
        <f t="shared" si="362"/>
        <v>Heiloo Getränkevertriebs GmbH_ DE_140915247_DOT_DE_2sig</v>
      </c>
      <c r="CM529" s="102" t="str">
        <f t="shared" si="363"/>
        <v>Heiloo Getränkevertriebs GmbH_DE_140915247_CPA_DE_2sig</v>
      </c>
      <c r="CN529" s="102" t="str">
        <f t="shared" si="364"/>
        <v>Heiloo Getränkevertriebs GmbH_ DE_140915247_DOT_DE_2sig_stamped</v>
      </c>
      <c r="CO529" s="102" t="str">
        <f t="shared" si="365"/>
        <v>Heiloo Getränkevertriebs GmbH_DE_140915247_DOT_DE_o</v>
      </c>
      <c r="CP529" s="102" t="str">
        <f t="shared" si="366"/>
        <v>Heiloo Getränkevertriebs GmbH_DE_140915247_DOT_DE_o_stamped</v>
      </c>
      <c r="CQ529" s="102" t="str">
        <f t="shared" si="367"/>
        <v>Heiloo Getränkevertriebs GmbH_DE_140915247_powers</v>
      </c>
      <c r="CR529" s="54"/>
      <c r="CS529" s="54"/>
      <c r="CT529" s="204"/>
      <c r="CU529" s="148">
        <f>CE529-CC529</f>
        <v>0</v>
      </c>
      <c r="CV529" s="205"/>
      <c r="CW529" s="54"/>
      <c r="CX529" s="154"/>
      <c r="CY529" s="160"/>
      <c r="CZ529" s="160"/>
      <c r="DA529" s="321"/>
      <c r="DB529" s="321"/>
      <c r="DC529" s="160"/>
      <c r="DD529" s="160"/>
      <c r="DE529" s="321"/>
      <c r="DF529" s="321"/>
      <c r="DG529" s="54"/>
      <c r="DH529" s="54"/>
      <c r="DI529" s="54"/>
      <c r="DJ529" s="321"/>
      <c r="DK529" s="321"/>
      <c r="DL529" s="54"/>
      <c r="DM529" s="321"/>
      <c r="DN529" s="160"/>
      <c r="DO529" s="321"/>
      <c r="DP529" s="338" t="s">
        <v>6250</v>
      </c>
      <c r="DQ529" s="902"/>
      <c r="DR529" s="503"/>
      <c r="DS529" s="521"/>
      <c r="DT529" s="88"/>
      <c r="DU529" s="168"/>
      <c r="DV529" s="168"/>
      <c r="DW529" s="168"/>
      <c r="DX529" s="168"/>
      <c r="DY529" s="168"/>
      <c r="DZ529" s="168"/>
      <c r="EA529" s="359" t="str">
        <f t="shared" si="345"/>
        <v>469</v>
      </c>
      <c r="EB529" s="359">
        <v>469</v>
      </c>
      <c r="EC529" s="88"/>
      <c r="ED529" s="88"/>
      <c r="EE529" s="88" t="e">
        <f>IF(CX528=#REF!,"gleich","ungleich")</f>
        <v>#REF!</v>
      </c>
      <c r="EF529" s="445" t="s">
        <v>3435</v>
      </c>
      <c r="EG529" s="445" t="s">
        <v>3417</v>
      </c>
      <c r="EH529" s="445" t="s">
        <v>5118</v>
      </c>
      <c r="EI529" s="445" t="s">
        <v>3599</v>
      </c>
      <c r="EJ529" s="445">
        <v>7</v>
      </c>
      <c r="EK529" s="445">
        <v>0</v>
      </c>
      <c r="EL529" s="445" t="s">
        <v>3600</v>
      </c>
      <c r="EM529" s="498" t="s">
        <v>3601</v>
      </c>
      <c r="EN529" s="498">
        <v>0</v>
      </c>
      <c r="EO529" s="498">
        <v>0</v>
      </c>
      <c r="EP529" s="498" t="s">
        <v>3602</v>
      </c>
      <c r="EQ529" s="201" t="s">
        <v>6086</v>
      </c>
      <c r="ER529" s="182" t="s">
        <v>6137</v>
      </c>
      <c r="ES529" s="201"/>
      <c r="ET529" s="108"/>
      <c r="EU529" s="182" t="str">
        <f t="shared" si="368"/>
        <v>Heiloo Getränkevertriebs GmbH, DE_140915247_sinv.pdf</v>
      </c>
    </row>
    <row r="530" spans="1:172" s="169" customFormat="1" ht="78" thickTop="1" thickBot="1">
      <c r="A530" s="1005" t="s">
        <v>5566</v>
      </c>
      <c r="B530" s="371" t="s">
        <v>5567</v>
      </c>
      <c r="C530" s="338" t="s">
        <v>898</v>
      </c>
      <c r="D530" s="193" t="s">
        <v>5568</v>
      </c>
      <c r="E530" s="371" t="s">
        <v>5569</v>
      </c>
      <c r="F530" s="193" t="s">
        <v>2915</v>
      </c>
      <c r="G530" s="182"/>
      <c r="H530" s="182"/>
      <c r="I530" s="182"/>
      <c r="J530" s="182"/>
      <c r="K530" s="193" t="s">
        <v>5573</v>
      </c>
      <c r="L530" s="585" t="s">
        <v>5574</v>
      </c>
      <c r="M530" s="382"/>
      <c r="N530" s="849"/>
      <c r="O530" s="182"/>
      <c r="P530" s="546">
        <v>1</v>
      </c>
      <c r="Q530" s="539">
        <v>10</v>
      </c>
      <c r="R530" s="540">
        <v>200</v>
      </c>
      <c r="S530" s="338"/>
      <c r="T530" s="182"/>
      <c r="U530" s="182"/>
      <c r="V530" s="338">
        <v>0</v>
      </c>
      <c r="W530" s="338">
        <v>0</v>
      </c>
      <c r="X530" s="919">
        <v>0.72</v>
      </c>
      <c r="Y530" s="338">
        <v>0</v>
      </c>
      <c r="Z530" s="182"/>
      <c r="AA530" s="182"/>
      <c r="AB530" s="530" t="s">
        <v>5575</v>
      </c>
      <c r="AC530" s="13" t="s">
        <v>898</v>
      </c>
      <c r="AD530" s="811" t="s">
        <v>5691</v>
      </c>
      <c r="AE530" s="723">
        <v>43138</v>
      </c>
      <c r="AF530" s="182"/>
      <c r="AG530" s="419"/>
      <c r="AH530" s="338" t="s">
        <v>896</v>
      </c>
      <c r="AI530" s="559" t="s">
        <v>5764</v>
      </c>
      <c r="AJ530" s="182" t="str">
        <f t="shared" si="372"/>
        <v>NO</v>
      </c>
      <c r="AK530" s="347" t="str">
        <f>VLOOKUP(X530,aux!$G$1:$I$22,2,FALSE)</f>
        <v>zero point seven two</v>
      </c>
      <c r="AL530" s="347" t="str">
        <f>VLOOKUP(X530,aux!$G$1:$J$22,4,FALSE)</f>
        <v>null komma sieben zwei</v>
      </c>
      <c r="AM530" s="348">
        <f t="shared" si="373"/>
        <v>72</v>
      </c>
      <c r="AN530" s="214" t="str">
        <f>IF(INT(AM530)=AM530,EnglishNumber(AM530), _xlfn.CONCAT(EnglishNumber(INT(AM530)), " point ", EnglishNumber(ROUND(INT((AM530 - INT(AM530)) * 10),  0)), " ", EnglishNumber(ROUND((AM530 - INT(AM530))*100 - (INT((AM530-INT(AM530))*10)*10), 0))))</f>
        <v>seventy-two</v>
      </c>
      <c r="AO530" s="214" t="str">
        <f>IF(INT(AM530)=AM530,FctZahl_In_Worten(AM530), _xlfn.CONCAT(FctZahl_In_Worten(INT(AM530)), " komma ", FctZahl_In_Worten(ROUND(INT((AM530 - INT(AM530)) * 10),  0)), " ", FctZahl_In_Worten(ROUND((AM530 - INT(AM530))*100 - (INT((AM530-INT(AM530))*10)*10), 0))))</f>
        <v>zweiundsiebzig</v>
      </c>
      <c r="AP530" s="347" t="str">
        <f>EnglishNumber(Q530)</f>
        <v>ten</v>
      </c>
      <c r="AQ530" s="347" t="str">
        <f>FctZahl_In_Worten(Q530)</f>
        <v>zehn</v>
      </c>
      <c r="AR530" s="347" t="str">
        <f>FctZahl_In_Worten(R530)</f>
        <v>zweihundert</v>
      </c>
      <c r="AS530" s="347" t="str">
        <f>EnglishNumber(V530)</f>
        <v>zero</v>
      </c>
      <c r="AT530" s="347" t="str">
        <f>EnglishNumber(W530)</f>
        <v>zero</v>
      </c>
      <c r="AU530" s="347" t="str">
        <f t="shared" si="391"/>
        <v>For</v>
      </c>
      <c r="AV530" s="349" t="str">
        <f>IF(AH530="DNI","",IF((COUNTA(E530,G530))=1,CONCATENATE(E530,", ",F530),IF(COUNTA(E530,G530)=2,CONCATENATE(E530,", ",F530," and ",G530,", ",H530),"Error, there is a problem with representatives or their titles")))</f>
        <v>Andrea Huber, Geschäftsführerin</v>
      </c>
      <c r="AW530" s="787" t="str">
        <f t="shared" si="374"/>
        <v>DE_127971984_CPA_EN</v>
      </c>
      <c r="AX530" s="787" t="str">
        <f t="shared" si="375"/>
        <v>DE_127971984_DoT_EN</v>
      </c>
      <c r="AY530" s="787" t="str">
        <f t="shared" si="376"/>
        <v>DE_127971984_Dis_EN</v>
      </c>
      <c r="AZ530" s="789" t="str">
        <f t="shared" si="377"/>
        <v>DE_127971984_CPA_DE</v>
      </c>
      <c r="BA530" s="789" t="str">
        <f t="shared" si="378"/>
        <v>DE_127971984_DoT_DE</v>
      </c>
      <c r="BB530" s="789" t="str">
        <f t="shared" si="379"/>
        <v>DE_127971984_CPA_ES</v>
      </c>
      <c r="BC530" s="791" t="str">
        <f t="shared" si="380"/>
        <v>DE_127971984_DoT_ES</v>
      </c>
      <c r="BD530" s="350" t="str">
        <f t="shared" si="381"/>
        <v>Huber Andrea und Christian OHG</v>
      </c>
      <c r="BE530" s="347" t="str">
        <f>VLOOKUP(C530,aux!$A$1:$B$260,2,FALSE)</f>
        <v>Germany</v>
      </c>
      <c r="BF530" s="347" t="str">
        <f>VLOOKUP(C530,aux!$A$1:$C$260,3,FALSE)</f>
        <v>Deutschland</v>
      </c>
      <c r="BG530" s="351" t="str">
        <f t="shared" si="382"/>
        <v>represented by  Andrea Huber, Geschäftsführerin</v>
      </c>
      <c r="BH530" s="351" t="str">
        <f t="shared" si="383"/>
        <v>representado por Andrea Huber, Geschäftsführerin</v>
      </c>
      <c r="BI530" s="351">
        <f>COUNTA(F530,G530)</f>
        <v>1</v>
      </c>
      <c r="BJ530" s="351" t="str">
        <f>IF(H530="","","and its")</f>
        <v/>
      </c>
      <c r="BK530" s="351" t="str">
        <f t="shared" si="384"/>
        <v/>
      </c>
      <c r="BL530" s="351" t="str">
        <f>IF(H530="","","und")</f>
        <v/>
      </c>
      <c r="BM530" s="351" t="str">
        <f t="shared" si="385"/>
        <v/>
      </c>
      <c r="BN530" s="351" t="str">
        <f t="shared" si="386"/>
        <v/>
      </c>
      <c r="BO530" s="351" t="str">
        <f t="shared" si="386"/>
        <v/>
      </c>
      <c r="BP530" s="352" t="str">
        <f>VLOOKUP(X530,aux!$G$1:$I$22,3,FALSE)</f>
        <v>cero coma siete dos</v>
      </c>
      <c r="BQ530" s="351" t="str">
        <f t="shared" si="387"/>
        <v>Por</v>
      </c>
      <c r="BR530" s="351" t="str">
        <f>VLOOKUP(C530,aux!$D$1:$E$307,2,FALSE)</f>
        <v>Alemania</v>
      </c>
      <c r="BS530" s="351" t="str">
        <f t="shared" si="388"/>
        <v>Diez</v>
      </c>
      <c r="BT530" s="351" t="str">
        <f t="shared" si="389"/>
        <v>Cero</v>
      </c>
      <c r="BU530" s="351" t="str">
        <f t="shared" si="390"/>
        <v>Cero</v>
      </c>
      <c r="BV530" s="805"/>
      <c r="BW530" s="338"/>
      <c r="BX530" s="805">
        <v>43089</v>
      </c>
      <c r="BY530" s="354">
        <v>1633025100</v>
      </c>
      <c r="BZ530" s="805">
        <v>43090</v>
      </c>
      <c r="CA530" s="1114"/>
      <c r="CB530" s="805">
        <v>43089</v>
      </c>
      <c r="CC530" s="622">
        <v>43089</v>
      </c>
      <c r="CD530" s="806"/>
      <c r="CE530" s="342">
        <v>43089</v>
      </c>
      <c r="CF530" s="806"/>
      <c r="CG530" s="342">
        <v>43110</v>
      </c>
      <c r="CH530" s="497"/>
      <c r="CI530" s="355"/>
      <c r="CJ530" s="182"/>
      <c r="CK530" s="182"/>
      <c r="CL530" s="102" t="str">
        <f t="shared" si="362"/>
        <v>Huber Andrea und Christian OHG_ DE_127971984_DOT_DE_2sig</v>
      </c>
      <c r="CM530" s="102" t="str">
        <f t="shared" si="363"/>
        <v>Huber Andrea und Christian OHG_DE_127971984_CPA_DE_2sig</v>
      </c>
      <c r="CN530" s="102" t="str">
        <f t="shared" si="364"/>
        <v>Huber Andrea und Christian OHG_ DE_127971984_DOT_DE_2sig_stamped</v>
      </c>
      <c r="CO530" s="102" t="str">
        <f t="shared" si="365"/>
        <v>Huber Andrea und Christian OHG_DE_127971984_DOT_DE_o</v>
      </c>
      <c r="CP530" s="102" t="str">
        <f t="shared" si="366"/>
        <v>Huber Andrea und Christian OHG_DE_127971984_DOT_DE_o_stamped</v>
      </c>
      <c r="CQ530" s="102" t="str">
        <f t="shared" si="367"/>
        <v>Huber Andrea und Christian OHG_DE_127971984_powers</v>
      </c>
      <c r="CR530" s="182"/>
      <c r="CS530" s="182"/>
      <c r="CT530" s="796"/>
      <c r="CU530" s="357"/>
      <c r="CV530" s="591"/>
      <c r="CW530" s="182"/>
      <c r="CX530" s="356"/>
      <c r="CY530" s="357"/>
      <c r="CZ530" s="357"/>
      <c r="DA530" s="358"/>
      <c r="DB530" s="358"/>
      <c r="DC530" s="357"/>
      <c r="DD530" s="357"/>
      <c r="DE530" s="358"/>
      <c r="DF530" s="358"/>
      <c r="DG530" s="182"/>
      <c r="DH530" s="182"/>
      <c r="DI530" s="182"/>
      <c r="DJ530" s="358"/>
      <c r="DK530" s="358"/>
      <c r="DL530" s="182"/>
      <c r="DM530" s="358"/>
      <c r="DN530" s="357"/>
      <c r="DO530" s="358"/>
      <c r="DP530" s="338"/>
      <c r="DQ530" s="969"/>
      <c r="DR530" s="805"/>
      <c r="DS530" s="338"/>
      <c r="DT530" s="338"/>
      <c r="DU530" s="182"/>
      <c r="DV530" s="182"/>
      <c r="DW530" s="182"/>
      <c r="DX530" s="182"/>
      <c r="DY530" s="182"/>
      <c r="DZ530" s="182"/>
      <c r="EA530" s="359" t="str">
        <f t="shared" si="345"/>
        <v>470</v>
      </c>
      <c r="EB530" s="354">
        <v>470</v>
      </c>
      <c r="EC530" s="338"/>
      <c r="ED530" s="338"/>
      <c r="EE530" s="338"/>
      <c r="EF530" s="445"/>
      <c r="EG530" s="864" t="s">
        <v>5566</v>
      </c>
      <c r="EH530" s="864" t="s">
        <v>5570</v>
      </c>
      <c r="EI530" s="864" t="s">
        <v>5571</v>
      </c>
      <c r="EJ530" s="864">
        <v>2</v>
      </c>
      <c r="EK530" s="864"/>
      <c r="EL530" s="864" t="s">
        <v>5572</v>
      </c>
      <c r="EM530" s="864">
        <v>84367</v>
      </c>
      <c r="EN530" s="864"/>
      <c r="EO530" s="864"/>
      <c r="EP530" s="864" t="s">
        <v>5573</v>
      </c>
      <c r="EQ530" s="193" t="s">
        <v>6097</v>
      </c>
      <c r="ER530" s="193" t="s">
        <v>6154</v>
      </c>
      <c r="ES530" s="193"/>
      <c r="ET530" s="108"/>
      <c r="EU530" s="182" t="str">
        <f t="shared" si="368"/>
        <v>Huber Andrea und Christian OHG, DE_127971984_sinv.pdf</v>
      </c>
      <c r="EV530" s="44"/>
      <c r="EW530" s="44"/>
      <c r="EX530" s="44"/>
      <c r="EY530" s="44"/>
      <c r="EZ530" s="44"/>
      <c r="FA530" s="44"/>
      <c r="FB530" s="44"/>
      <c r="FC530" s="44"/>
      <c r="FD530" s="44"/>
      <c r="FE530" s="44"/>
      <c r="FF530" s="44"/>
      <c r="FG530" s="44"/>
      <c r="FH530" s="44"/>
      <c r="FI530" s="44"/>
      <c r="FJ530" s="44"/>
      <c r="FK530" s="44"/>
      <c r="FL530" s="44"/>
      <c r="FM530" s="44"/>
      <c r="FN530" s="44"/>
      <c r="FO530" s="44"/>
      <c r="FP530" s="44"/>
    </row>
    <row r="531" spans="1:172" s="169" customFormat="1" ht="73.5" thickTop="1" thickBot="1">
      <c r="A531" s="1006" t="s">
        <v>6014</v>
      </c>
      <c r="B531" s="371" t="s">
        <v>5988</v>
      </c>
      <c r="C531" s="660" t="s">
        <v>922</v>
      </c>
      <c r="D531" s="193" t="s">
        <v>5989</v>
      </c>
      <c r="E531" s="371" t="s">
        <v>5990</v>
      </c>
      <c r="F531" s="193" t="s">
        <v>5991</v>
      </c>
      <c r="G531" s="193" t="s">
        <v>5992</v>
      </c>
      <c r="H531" s="193" t="s">
        <v>5991</v>
      </c>
      <c r="I531" s="174" t="s">
        <v>5982</v>
      </c>
      <c r="J531" s="202" t="s">
        <v>5993</v>
      </c>
      <c r="K531" s="192" t="s">
        <v>5994</v>
      </c>
      <c r="L531" s="589" t="s">
        <v>5995</v>
      </c>
      <c r="M531" s="563" t="s">
        <v>5984</v>
      </c>
      <c r="N531" s="851" t="s">
        <v>5996</v>
      </c>
      <c r="O531" s="443" t="s">
        <v>5997</v>
      </c>
      <c r="P531" s="519">
        <v>0</v>
      </c>
      <c r="Q531" s="539">
        <v>1000</v>
      </c>
      <c r="R531" s="540">
        <v>0</v>
      </c>
      <c r="S531" s="338"/>
      <c r="T531" s="168"/>
      <c r="U531" s="168"/>
      <c r="V531" s="338">
        <v>0</v>
      </c>
      <c r="W531" s="338">
        <v>0</v>
      </c>
      <c r="X531" s="919">
        <v>0.74</v>
      </c>
      <c r="Y531" s="338">
        <v>0</v>
      </c>
      <c r="Z531" s="168"/>
      <c r="AA531" s="168"/>
      <c r="AB531" s="186">
        <v>4</v>
      </c>
      <c r="AC531" s="13" t="s">
        <v>7377</v>
      </c>
      <c r="AD531" s="812" t="s">
        <v>40</v>
      </c>
      <c r="AE531" s="723">
        <v>43138</v>
      </c>
      <c r="AF531" s="182" t="s">
        <v>6028</v>
      </c>
      <c r="AG531" s="419"/>
      <c r="AH531" s="927" t="s">
        <v>896</v>
      </c>
      <c r="AI531" s="559" t="s">
        <v>5766</v>
      </c>
      <c r="AJ531" s="63" t="str">
        <f t="shared" si="372"/>
        <v>NO</v>
      </c>
      <c r="AK531" s="64" t="str">
        <f>VLOOKUP(X531,aux!$G$1:$I$22,2,FALSE)</f>
        <v>zero point seven four</v>
      </c>
      <c r="AL531" s="64" t="str">
        <f>VLOOKUP(X531,aux!$G$1:$J$22,4,FALSE)</f>
        <v>null komma sieben vier</v>
      </c>
      <c r="AM531" s="214">
        <f t="shared" si="373"/>
        <v>74</v>
      </c>
      <c r="AN531" s="214" t="str">
        <f>IF(INT(AM531)=AM531,EnglishNumber(AM531), _xlfn.CONCAT(EnglishNumber(INT(AM531)), " point ", EnglishNumber(ROUND(INT((AM531 - INT(AM531)) * 10),  0)), " ", EnglishNumber(ROUND((AM531 - INT(AM531))*100 - (INT((AM531-INT(AM531))*10)*10), 0))))</f>
        <v>seventy-four</v>
      </c>
      <c r="AO531" s="214" t="str">
        <f>IF(INT(AM531)=AM531,FctZahl_In_Worten(AM531), _xlfn.CONCAT(FctZahl_In_Worten(INT(AM531)), " komma ", FctZahl_In_Worten(ROUND(INT((AM531 - INT(AM531)) * 10),  0)), " ", FctZahl_In_Worten(ROUND((AM531 - INT(AM531))*100 - (INT((AM531-INT(AM531))*10)*10), 0))))</f>
        <v>vierundsiebzig</v>
      </c>
      <c r="AP531" s="64" t="str">
        <f>EnglishNumber(Q531)</f>
        <v>one thousand</v>
      </c>
      <c r="AQ531" s="64" t="str">
        <f>FctZahl_In_Worten(Q531)</f>
        <v>eintausend</v>
      </c>
      <c r="AR531" s="64" t="str">
        <f>FctZahl_In_Worten(R531)</f>
        <v>null</v>
      </c>
      <c r="AS531" s="64" t="str">
        <f>EnglishNumber(V531)</f>
        <v>zero</v>
      </c>
      <c r="AT531" s="64" t="str">
        <f>EnglishNumber(W531)</f>
        <v>zero</v>
      </c>
      <c r="AU531" s="64" t="str">
        <f t="shared" si="391"/>
        <v>For</v>
      </c>
      <c r="AV531" s="49" t="str">
        <f>IF(AH531="DNI","",IF((COUNTA(E531,G531))=1,CONCATENATE(E531,", ",F531),IF(COUNTA(E531,G531)=2,CONCATENATE(E531,", ",F531," and ",G531,", ",H531),"Error, there is a problem with representatives or their titles")))</f>
        <v>Philippe Vandeuren, Proxy holder and Jean-Jacques Velkeniers, Proxy holder</v>
      </c>
      <c r="AW531" s="60" t="str">
        <f t="shared" si="374"/>
        <v>BE_433666709_CPA_EN</v>
      </c>
      <c r="AX531" s="60" t="str">
        <f t="shared" si="375"/>
        <v>BE_433666709_DoT_EN</v>
      </c>
      <c r="AY531" s="60" t="str">
        <f t="shared" si="376"/>
        <v>BE_433666709_Dis_EN</v>
      </c>
      <c r="AZ531" s="50" t="str">
        <f t="shared" si="377"/>
        <v>BE_433666709_CPA_DE</v>
      </c>
      <c r="BA531" s="50" t="str">
        <f t="shared" si="378"/>
        <v>BE_433666709_DoT_DE</v>
      </c>
      <c r="BB531" s="50" t="str">
        <f t="shared" si="379"/>
        <v>BE_433666709_CPA_ES</v>
      </c>
      <c r="BC531" s="128" t="str">
        <f t="shared" si="380"/>
        <v>BE_433666709_DoT_ES</v>
      </c>
      <c r="BD531" s="65" t="str">
        <f t="shared" si="381"/>
        <v>INBEV BELGIUM BVBA</v>
      </c>
      <c r="BE531" s="64" t="str">
        <f>VLOOKUP(C531,aux!$A$1:$B$260,2,FALSE)</f>
        <v>Belgium</v>
      </c>
      <c r="BF531" s="64">
        <f>VLOOKUP(C531,aux!$A$1:$C$260,3,FALSE)</f>
        <v>0</v>
      </c>
      <c r="BG531" s="66" t="str">
        <f t="shared" si="382"/>
        <v>represented by  Philippe Vandeuren, Proxy holder and Jean-Jacques Velkeniers, Proxy holder</v>
      </c>
      <c r="BH531" s="66" t="str">
        <f t="shared" si="383"/>
        <v>representado por Philippe Vandeuren, Proxy holder and Jean-Jacques Velkeniers, Proxy holder</v>
      </c>
      <c r="BI531" s="119">
        <f>COUNTA(F531,G531)</f>
        <v>2</v>
      </c>
      <c r="BJ531" s="119" t="str">
        <f>IF(H531="","","and its")</f>
        <v>and its</v>
      </c>
      <c r="BK531" s="119" t="str">
        <f t="shared" si="384"/>
        <v>and its</v>
      </c>
      <c r="BL531" s="66" t="str">
        <f>IF(H531="","","und")</f>
        <v>und</v>
      </c>
      <c r="BM531" s="66" t="str">
        <f t="shared" si="385"/>
        <v>und</v>
      </c>
      <c r="BN531" s="66" t="str">
        <f t="shared" si="386"/>
        <v>y su</v>
      </c>
      <c r="BO531" s="66" t="str">
        <f t="shared" si="386"/>
        <v>y su</v>
      </c>
      <c r="BP531" s="216" t="str">
        <f>VLOOKUP(X531,aux!$G$1:$I$22,3,FALSE)</f>
        <v>cero coma siete cuatros</v>
      </c>
      <c r="BQ531" s="66" t="str">
        <f t="shared" si="387"/>
        <v>Por</v>
      </c>
      <c r="BR531" s="66" t="str">
        <f>VLOOKUP(C531,aux!$D$1:$E$307,2,FALSE)</f>
        <v>Bélgica</v>
      </c>
      <c r="BS531" s="66" t="str">
        <f t="shared" si="388"/>
        <v>Un Mil</v>
      </c>
      <c r="BT531" s="66" t="str">
        <f t="shared" si="389"/>
        <v>Cero</v>
      </c>
      <c r="BU531" s="66" t="str">
        <f t="shared" si="390"/>
        <v>Cero</v>
      </c>
      <c r="BV531" s="315"/>
      <c r="BW531" s="61"/>
      <c r="BX531" s="315">
        <v>43115</v>
      </c>
      <c r="BY531" s="148">
        <v>353901060101</v>
      </c>
      <c r="BZ531" s="315"/>
      <c r="CA531" s="1112"/>
      <c r="CB531" s="805">
        <v>43115</v>
      </c>
      <c r="CC531" s="622">
        <v>43118</v>
      </c>
      <c r="CD531" s="806"/>
      <c r="CE531" s="342">
        <v>43118</v>
      </c>
      <c r="CF531" s="806"/>
      <c r="CG531" s="342">
        <v>43125</v>
      </c>
      <c r="CH531" s="497"/>
      <c r="CI531" s="155"/>
      <c r="CJ531" s="168"/>
      <c r="CK531" s="168"/>
      <c r="CL531" s="102" t="str">
        <f t="shared" si="362"/>
        <v>INBEV BELGIUM BVBA_ BE_433666709_DOT_EN_2sig</v>
      </c>
      <c r="CM531" s="102" t="str">
        <f t="shared" si="363"/>
        <v>INBEV BELGIUM BVBA_BE_433666709_CPA_EN_2sig</v>
      </c>
      <c r="CN531" s="102" t="str">
        <f t="shared" si="364"/>
        <v>INBEV BELGIUM BVBA_ BE_433666709_DOT_EN_2sig_stamped</v>
      </c>
      <c r="CO531" s="102" t="str">
        <f t="shared" si="365"/>
        <v>INBEV BELGIUM BVBA_BE_433666709_DOT_EN_o</v>
      </c>
      <c r="CP531" s="102" t="str">
        <f t="shared" si="366"/>
        <v>INBEV BELGIUM BVBA_BE_433666709_DOT_EN_o_stamped</v>
      </c>
      <c r="CQ531" s="102" t="str">
        <f t="shared" si="367"/>
        <v>INBEV BELGIUM BVBA_BE_433666709_powers</v>
      </c>
      <c r="CR531" s="168"/>
      <c r="CS531" s="168"/>
      <c r="CT531" s="253"/>
      <c r="CU531" s="251"/>
      <c r="CV531" s="254"/>
      <c r="CW531" s="168"/>
      <c r="CX531" s="252"/>
      <c r="CY531" s="251"/>
      <c r="CZ531" s="251"/>
      <c r="DA531" s="324"/>
      <c r="DB531" s="324"/>
      <c r="DC531" s="251"/>
      <c r="DD531" s="251"/>
      <c r="DE531" s="324"/>
      <c r="DF531" s="324"/>
      <c r="DG531" s="168"/>
      <c r="DH531" s="168"/>
      <c r="DI531" s="168"/>
      <c r="DJ531" s="324"/>
      <c r="DK531" s="324"/>
      <c r="DL531" s="168"/>
      <c r="DM531" s="324"/>
      <c r="DN531" s="251"/>
      <c r="DO531" s="324"/>
      <c r="DP531" s="338"/>
      <c r="DQ531" s="902"/>
      <c r="DR531" s="503"/>
      <c r="DS531" s="88"/>
      <c r="DT531" s="88"/>
      <c r="DU531" s="168"/>
      <c r="DV531" s="168"/>
      <c r="DW531" s="168"/>
      <c r="DX531" s="168"/>
      <c r="DY531" s="168"/>
      <c r="DZ531" s="168"/>
      <c r="EA531" s="359" t="str">
        <f t="shared" si="345"/>
        <v>471</v>
      </c>
      <c r="EB531" s="359">
        <v>471</v>
      </c>
      <c r="EC531" s="88"/>
      <c r="ED531" s="88"/>
      <c r="EE531" s="88"/>
      <c r="EF531" s="445"/>
      <c r="EG531" s="247"/>
      <c r="EH531" s="247"/>
      <c r="EI531" s="247"/>
      <c r="EJ531" s="247"/>
      <c r="EK531" s="247"/>
      <c r="EL531" s="247"/>
      <c r="EM531" s="946"/>
      <c r="EN531" s="247"/>
      <c r="EO531" s="247"/>
      <c r="EP531" s="247"/>
      <c r="EQ531" s="196" t="s">
        <v>6139</v>
      </c>
      <c r="ER531" s="196" t="s">
        <v>6138</v>
      </c>
      <c r="ES531" s="362"/>
      <c r="ET531" s="108"/>
      <c r="EU531" s="182" t="str">
        <f t="shared" si="368"/>
        <v>INBEV BELGIUM BVBA, BE_433666709_sinv.pdf</v>
      </c>
    </row>
    <row r="532" spans="1:172" s="169" customFormat="1" ht="97.5" thickTop="1" thickBot="1">
      <c r="A532" s="1009" t="s">
        <v>6015</v>
      </c>
      <c r="B532" s="371" t="s">
        <v>5998</v>
      </c>
      <c r="C532" s="655" t="s">
        <v>942</v>
      </c>
      <c r="D532" s="202" t="s">
        <v>5999</v>
      </c>
      <c r="E532" s="371" t="s">
        <v>6000</v>
      </c>
      <c r="F532" s="193" t="s">
        <v>6001</v>
      </c>
      <c r="G532" s="202" t="s">
        <v>6002</v>
      </c>
      <c r="H532" s="202" t="s">
        <v>6003</v>
      </c>
      <c r="I532" s="174" t="s">
        <v>5982</v>
      </c>
      <c r="J532" s="202" t="s">
        <v>6004</v>
      </c>
      <c r="K532" s="192" t="s">
        <v>6005</v>
      </c>
      <c r="L532" s="589" t="s">
        <v>6006</v>
      </c>
      <c r="M532" s="563" t="s">
        <v>5984</v>
      </c>
      <c r="N532" s="851" t="s">
        <v>6007</v>
      </c>
      <c r="O532" s="443" t="s">
        <v>5997</v>
      </c>
      <c r="P532" s="519">
        <v>0</v>
      </c>
      <c r="Q532" s="539">
        <v>1000</v>
      </c>
      <c r="R532" s="540">
        <v>0</v>
      </c>
      <c r="S532" s="338"/>
      <c r="T532" s="168"/>
      <c r="U532" s="168"/>
      <c r="V532" s="338">
        <v>0</v>
      </c>
      <c r="W532" s="338">
        <v>0</v>
      </c>
      <c r="X532" s="919">
        <v>0.74</v>
      </c>
      <c r="Y532" s="338">
        <v>0</v>
      </c>
      <c r="Z532" s="168"/>
      <c r="AA532" s="168"/>
      <c r="AB532" s="186">
        <v>4</v>
      </c>
      <c r="AC532" s="13" t="s">
        <v>7377</v>
      </c>
      <c r="AD532" s="812" t="s">
        <v>40</v>
      </c>
      <c r="AE532" s="723">
        <v>43138</v>
      </c>
      <c r="AF532" s="182" t="s">
        <v>6029</v>
      </c>
      <c r="AG532" s="419"/>
      <c r="AH532" s="927" t="s">
        <v>896</v>
      </c>
      <c r="AI532" s="559" t="s">
        <v>5766</v>
      </c>
      <c r="AJ532" s="63" t="str">
        <f t="shared" si="372"/>
        <v>NO</v>
      </c>
      <c r="AK532" s="64" t="str">
        <f>VLOOKUP(X532,aux!$G$1:$I$22,2,FALSE)</f>
        <v>zero point seven four</v>
      </c>
      <c r="AL532" s="64" t="str">
        <f>VLOOKUP(X532,aux!$G$1:$J$22,4,FALSE)</f>
        <v>null komma sieben vier</v>
      </c>
      <c r="AM532" s="214">
        <f t="shared" si="373"/>
        <v>74</v>
      </c>
      <c r="AN532" s="214" t="str">
        <f>IF(INT(AM532)=AM532,EnglishNumber(AM532), _xlfn.CONCAT(EnglishNumber(INT(AM532)), " point ", EnglishNumber(ROUND(INT((AM532 - INT(AM532)) * 10),  0)), " ", EnglishNumber(ROUND((AM532 - INT(AM532))*100 - (INT((AM532-INT(AM532))*10)*10), 0))))</f>
        <v>seventy-four</v>
      </c>
      <c r="AO532" s="214" t="str">
        <f>IF(INT(AM532)=AM532,FctZahl_In_Worten(AM532), _xlfn.CONCAT(FctZahl_In_Worten(INT(AM532)), " komma ", FctZahl_In_Worten(ROUND(INT((AM532 - INT(AM532)) * 10),  0)), " ", FctZahl_In_Worten(ROUND((AM532 - INT(AM532))*100 - (INT((AM532-INT(AM532))*10)*10), 0))))</f>
        <v>vierundsiebzig</v>
      </c>
      <c r="AP532" s="64" t="str">
        <f>EnglishNumber(Q532)</f>
        <v>one thousand</v>
      </c>
      <c r="AQ532" s="64" t="str">
        <f>FctZahl_In_Worten(Q532)</f>
        <v>eintausend</v>
      </c>
      <c r="AR532" s="64" t="str">
        <f>FctZahl_In_Worten(R532)</f>
        <v>null</v>
      </c>
      <c r="AS532" s="64" t="str">
        <f>EnglishNumber(V532)</f>
        <v>zero</v>
      </c>
      <c r="AT532" s="64" t="str">
        <f>EnglishNumber(W532)</f>
        <v>zero</v>
      </c>
      <c r="AU532" s="64" t="str">
        <f t="shared" si="391"/>
        <v>For</v>
      </c>
      <c r="AV532" s="49" t="str">
        <f>IF(AH532="DNI","",IF((COUNTA(E532,G532))=1,CONCATENATE(E532,", ",F532),IF(COUNTA(E532,G532)=2,CONCATENATE(E532,", ",F532," and ",G532,", ",H532),"Error, there is a problem with representatives or their titles")))</f>
        <v>Martin Yntema, Country Director/Bestuurder and Jurgen Boemaars, General Counsel/Gevolmachtigte</v>
      </c>
      <c r="AW532" s="60" t="str">
        <f t="shared" si="374"/>
        <v>NL_001337944B01_CPA_EN</v>
      </c>
      <c r="AX532" s="60" t="str">
        <f t="shared" si="375"/>
        <v>NL_001337944B01_DoT_EN</v>
      </c>
      <c r="AY532" s="60" t="str">
        <f t="shared" si="376"/>
        <v>NL_001337944B01_Dis_EN</v>
      </c>
      <c r="AZ532" s="50" t="str">
        <f t="shared" si="377"/>
        <v>NL_001337944B01_CPA_DE</v>
      </c>
      <c r="BA532" s="50" t="str">
        <f t="shared" si="378"/>
        <v>NL_001337944B01_DoT_DE</v>
      </c>
      <c r="BB532" s="50" t="str">
        <f t="shared" si="379"/>
        <v>NL_001337944B01_CPA_ES</v>
      </c>
      <c r="BC532" s="128" t="str">
        <f t="shared" si="380"/>
        <v>NL_001337944B01_DoT_ES</v>
      </c>
      <c r="BD532" s="65" t="str">
        <f t="shared" si="381"/>
        <v xml:space="preserve">INBEV NEDERLAND NV </v>
      </c>
      <c r="BE532" s="64" t="str">
        <f>VLOOKUP(C532,aux!$A$1:$B$260,2,FALSE)</f>
        <v>Netherlands</v>
      </c>
      <c r="BF532" s="64">
        <f>VLOOKUP(C532,aux!$A$1:$C$260,3,FALSE)</f>
        <v>0</v>
      </c>
      <c r="BG532" s="66" t="str">
        <f t="shared" si="382"/>
        <v>represented by  Martin Yntema, Country Director/Bestuurder and Jurgen Boemaars, General Counsel/Gevolmachtigte</v>
      </c>
      <c r="BH532" s="66" t="str">
        <f t="shared" si="383"/>
        <v>representado por Martin Yntema, Country Director/Bestuurder and Jurgen Boemaars, General Counsel/Gevolmachtigte</v>
      </c>
      <c r="BI532" s="119">
        <f>COUNTA(F532,G532)</f>
        <v>2</v>
      </c>
      <c r="BJ532" s="119" t="str">
        <f>IF(H532="","","and its")</f>
        <v>and its</v>
      </c>
      <c r="BK532" s="119" t="str">
        <f t="shared" si="384"/>
        <v>and its</v>
      </c>
      <c r="BL532" s="66" t="str">
        <f>IF(H532="","","und")</f>
        <v>und</v>
      </c>
      <c r="BM532" s="66" t="str">
        <f t="shared" si="385"/>
        <v>und</v>
      </c>
      <c r="BN532" s="66" t="str">
        <f t="shared" si="386"/>
        <v>y su</v>
      </c>
      <c r="BO532" s="66" t="str">
        <f t="shared" si="386"/>
        <v>y su</v>
      </c>
      <c r="BP532" s="216" t="str">
        <f>VLOOKUP(X532,aux!$G$1:$I$22,3,FALSE)</f>
        <v>cero coma siete cuatros</v>
      </c>
      <c r="BQ532" s="66" t="str">
        <f t="shared" si="387"/>
        <v>Por</v>
      </c>
      <c r="BR532" s="66" t="str">
        <f>VLOOKUP(C532,aux!$D$1:$E$307,2,FALSE)</f>
        <v>Países Bajos</v>
      </c>
      <c r="BS532" s="66" t="str">
        <f t="shared" si="388"/>
        <v>Un Mil</v>
      </c>
      <c r="BT532" s="66" t="str">
        <f t="shared" si="389"/>
        <v>Cero</v>
      </c>
      <c r="BU532" s="66" t="str">
        <f t="shared" si="390"/>
        <v>Cero</v>
      </c>
      <c r="BV532" s="315"/>
      <c r="BW532" s="61"/>
      <c r="BX532" s="315">
        <v>43115</v>
      </c>
      <c r="BY532" s="148">
        <v>35901060201</v>
      </c>
      <c r="BZ532" s="315"/>
      <c r="CA532" s="1112"/>
      <c r="CB532" s="805">
        <v>43115</v>
      </c>
      <c r="CC532" s="623">
        <v>43122</v>
      </c>
      <c r="CD532" s="806"/>
      <c r="CE532" s="805">
        <v>43122</v>
      </c>
      <c r="CF532" s="806"/>
      <c r="CG532" s="609">
        <v>43125</v>
      </c>
      <c r="CH532" s="497"/>
      <c r="CI532" s="155"/>
      <c r="CJ532" s="168"/>
      <c r="CK532" s="168"/>
      <c r="CL532" s="102" t="str">
        <f t="shared" si="362"/>
        <v>INBEV NEDERLAND NV _ NL_001337944B01_DOT_EN_2sig</v>
      </c>
      <c r="CM532" s="102" t="str">
        <f t="shared" si="363"/>
        <v>INBEV NEDERLAND NV _NL_001337944B01_CPA_EN_2sig</v>
      </c>
      <c r="CN532" s="102" t="str">
        <f t="shared" si="364"/>
        <v>INBEV NEDERLAND NV _ NL_001337944B01_DOT_EN_2sig_stamped</v>
      </c>
      <c r="CO532" s="102" t="str">
        <f t="shared" si="365"/>
        <v>INBEV NEDERLAND NV _NL_001337944B01_DOT_EN_o</v>
      </c>
      <c r="CP532" s="102" t="str">
        <f t="shared" si="366"/>
        <v>INBEV NEDERLAND NV _NL_001337944B01_DOT_EN_o_stamped</v>
      </c>
      <c r="CQ532" s="102" t="str">
        <f t="shared" si="367"/>
        <v>INBEV NEDERLAND NV_NL_001337944B01_powers</v>
      </c>
      <c r="CR532" s="168"/>
      <c r="CS532" s="168"/>
      <c r="CT532" s="253"/>
      <c r="CU532" s="251"/>
      <c r="CV532" s="254"/>
      <c r="CW532" s="168"/>
      <c r="CX532" s="252"/>
      <c r="CY532" s="251"/>
      <c r="CZ532" s="251"/>
      <c r="DA532" s="324"/>
      <c r="DB532" s="324"/>
      <c r="DC532" s="251"/>
      <c r="DD532" s="251"/>
      <c r="DE532" s="324"/>
      <c r="DF532" s="324"/>
      <c r="DG532" s="168"/>
      <c r="DH532" s="168"/>
      <c r="DI532" s="168"/>
      <c r="DJ532" s="324"/>
      <c r="DK532" s="324"/>
      <c r="DL532" s="168"/>
      <c r="DM532" s="324"/>
      <c r="DN532" s="251"/>
      <c r="DO532" s="324"/>
      <c r="DP532" s="338"/>
      <c r="DQ532" s="902"/>
      <c r="DR532" s="503"/>
      <c r="DS532" s="88"/>
      <c r="DT532" s="88" t="s">
        <v>49</v>
      </c>
      <c r="DU532" s="168"/>
      <c r="DV532" s="168"/>
      <c r="DW532" s="168"/>
      <c r="DX532" s="168"/>
      <c r="DY532" s="168"/>
      <c r="DZ532" s="168"/>
      <c r="EA532" s="359" t="str">
        <f t="shared" si="345"/>
        <v>472</v>
      </c>
      <c r="EB532" s="359">
        <v>472</v>
      </c>
      <c r="EC532" s="88"/>
      <c r="ED532" s="88"/>
      <c r="EE532" s="88"/>
      <c r="EF532" s="445"/>
      <c r="EG532" s="247"/>
      <c r="EH532" s="247"/>
      <c r="EI532" s="247"/>
      <c r="EJ532" s="247"/>
      <c r="EK532" s="247"/>
      <c r="EL532" s="247"/>
      <c r="EM532" s="946"/>
      <c r="EN532" s="247"/>
      <c r="EO532" s="247"/>
      <c r="EP532" s="247"/>
      <c r="EQ532" s="202" t="s">
        <v>6091</v>
      </c>
      <c r="ER532" s="202" t="s">
        <v>6112</v>
      </c>
      <c r="ES532" s="202"/>
      <c r="ET532" s="108"/>
      <c r="EU532" s="182" t="str">
        <f t="shared" si="368"/>
        <v>INBEV NEDERLAND N.V., NL_001337944B01_sinv.pdf</v>
      </c>
    </row>
    <row r="533" spans="1:172" s="169" customFormat="1" ht="121.5" thickTop="1" thickBot="1">
      <c r="A533" s="1032" t="s">
        <v>5872</v>
      </c>
      <c r="B533" s="176" t="s">
        <v>5956</v>
      </c>
      <c r="C533" s="654" t="s">
        <v>898</v>
      </c>
      <c r="D533" s="202" t="s">
        <v>5871</v>
      </c>
      <c r="E533" s="438" t="s">
        <v>6244</v>
      </c>
      <c r="F533" s="202" t="s">
        <v>6263</v>
      </c>
      <c r="G533" s="182"/>
      <c r="H533" s="182"/>
      <c r="I533" s="202" t="s">
        <v>5867</v>
      </c>
      <c r="J533" s="182" t="s">
        <v>6026</v>
      </c>
      <c r="K533" s="192" t="s">
        <v>5898</v>
      </c>
      <c r="L533" s="586" t="s">
        <v>5868</v>
      </c>
      <c r="M533" s="561" t="s">
        <v>5869</v>
      </c>
      <c r="N533" s="844"/>
      <c r="O533" s="192"/>
      <c r="P533" s="547">
        <v>1</v>
      </c>
      <c r="Q533" s="539">
        <v>100</v>
      </c>
      <c r="R533" s="540">
        <v>0</v>
      </c>
      <c r="S533" s="338"/>
      <c r="T533" s="168"/>
      <c r="U533" s="168"/>
      <c r="V533" s="338">
        <v>0</v>
      </c>
      <c r="W533" s="338">
        <v>0</v>
      </c>
      <c r="X533" s="919">
        <v>0.7</v>
      </c>
      <c r="Y533" s="338">
        <v>0</v>
      </c>
      <c r="Z533" s="168"/>
      <c r="AA533" s="168"/>
      <c r="AB533" s="186" t="s">
        <v>5960</v>
      </c>
      <c r="AC533" s="13" t="s">
        <v>898</v>
      </c>
      <c r="AD533" s="811" t="s">
        <v>5691</v>
      </c>
      <c r="AE533" s="723">
        <v>43138</v>
      </c>
      <c r="AF533" s="182" t="s">
        <v>6077</v>
      </c>
      <c r="AG533" s="419"/>
      <c r="AH533" s="927" t="s">
        <v>896</v>
      </c>
      <c r="AI533" s="559" t="s">
        <v>5766</v>
      </c>
      <c r="AJ533" s="63" t="str">
        <f t="shared" si="372"/>
        <v>NO</v>
      </c>
      <c r="AK533" s="64" t="str">
        <f>VLOOKUP(X533,aux!$G$1:$I$22,2,FALSE)</f>
        <v>zero point seven</v>
      </c>
      <c r="AL533" s="64" t="str">
        <f>VLOOKUP(X533,aux!$G$1:$J$22,4,FALSE)</f>
        <v>null komma sieben</v>
      </c>
      <c r="AM533" s="214">
        <f t="shared" si="373"/>
        <v>70</v>
      </c>
      <c r="AN533" s="214" t="str">
        <f>IF(INT(AM533)=AM533,EnglishNumber(AM533), _xlfn.CONCAT(EnglishNumber(INT(AM533)), " point ", EnglishNumber(ROUND(INT((AM533 - INT(AM533)) * 10),  0)), " ", EnglishNumber(ROUND((AM533 - INT(AM533))*100 - (INT((AM533-INT(AM533))*10)*10), 0))))</f>
        <v>seventy</v>
      </c>
      <c r="AO533" s="214" t="str">
        <f>IF(INT(AM533)=AM533,FctZahl_In_Worten(AM533), _xlfn.CONCAT(FctZahl_In_Worten(INT(AM533)), " komma ", FctZahl_In_Worten(ROUND(INT((AM533 - INT(AM533)) * 10),  0)), " ", FctZahl_In_Worten(ROUND((AM533 - INT(AM533))*100 - (INT((AM533-INT(AM533))*10)*10), 0))))</f>
        <v>siebzig</v>
      </c>
      <c r="AP533" s="64" t="str">
        <f>EnglishNumber(Q533)</f>
        <v>one hundred</v>
      </c>
      <c r="AQ533" s="64" t="str">
        <f>FctZahl_In_Worten(Q533)</f>
        <v>einhundert</v>
      </c>
      <c r="AR533" s="64" t="str">
        <f>FctZahl_In_Worten(R533)</f>
        <v>null</v>
      </c>
      <c r="AS533" s="64" t="str">
        <f>EnglishNumber(V533)</f>
        <v>zero</v>
      </c>
      <c r="AT533" s="64" t="str">
        <f>EnglishNumber(W533)</f>
        <v>zero</v>
      </c>
      <c r="AU533" s="64" t="str">
        <f t="shared" si="391"/>
        <v>For</v>
      </c>
      <c r="AV533" s="49" t="str">
        <f>IF(AH533="DNI","",IF((COUNTA(E533,DX533))=1,CONCATENATE(E533,", ",F533),IF(COUNTA(E533,DX533)=2,CONCATENATE(E533,", ",F533," and ",DX533,", ",DY533),"Error, there is a problem with representatives or their titles")))</f>
        <v>Gerhard Stangelmayer, Geschäftsführer der Komplementärin, der InveSta Verwaltungs-GmbH and Arnulf Stangelmayer, Geschäftsführer</v>
      </c>
      <c r="AW533" s="60" t="str">
        <f t="shared" si="374"/>
        <v>DE_239162445_CPA_EN</v>
      </c>
      <c r="AX533" s="60" t="str">
        <f t="shared" si="375"/>
        <v>DE_239162445_DoT_EN</v>
      </c>
      <c r="AY533" s="60" t="str">
        <f t="shared" si="376"/>
        <v>DE_239162445_Dis_EN</v>
      </c>
      <c r="AZ533" s="50" t="str">
        <f t="shared" si="377"/>
        <v>DE_239162445_CPA_DE</v>
      </c>
      <c r="BA533" s="50" t="str">
        <f t="shared" si="378"/>
        <v>DE_239162445_DoT_DE</v>
      </c>
      <c r="BB533" s="50" t="str">
        <f t="shared" si="379"/>
        <v>DE_239162445_CPA_ES</v>
      </c>
      <c r="BC533" s="128" t="str">
        <f t="shared" si="380"/>
        <v>DE_239162445_DoT_ES</v>
      </c>
      <c r="BD533" s="65" t="str">
        <f t="shared" si="381"/>
        <v>InveSta Vermögensgesellschaft GmbH &amp; Co KG</v>
      </c>
      <c r="BE533" s="64" t="str">
        <f>VLOOKUP(C533,aux!$A$1:$B$260,2,FALSE)</f>
        <v>Germany</v>
      </c>
      <c r="BF533" s="64" t="str">
        <f>VLOOKUP(C533,aux!$A$1:$C$260,3,FALSE)</f>
        <v>Deutschland</v>
      </c>
      <c r="BG533" s="66" t="str">
        <f t="shared" si="382"/>
        <v>represented by  Gerhard Stangelmayer, Geschäftsführer der Komplementärin, der InveSta Verwaltungs-GmbH and Arnulf Stangelmayer, Geschäftsführer</v>
      </c>
      <c r="BH533" s="66" t="str">
        <f t="shared" si="383"/>
        <v>representado por Gerhard Stangelmayer, Geschäftsführer der Komplementärin, der InveSta Verwaltungs-GmbH and Arnulf Stangelmayer, Geschäftsführer</v>
      </c>
      <c r="BI533" s="119">
        <f>COUNTA(F533,DX533)</f>
        <v>2</v>
      </c>
      <c r="BJ533" s="119" t="str">
        <f>IF(DY533="","","and its")</f>
        <v>and its</v>
      </c>
      <c r="BK533" s="119" t="str">
        <f t="shared" si="384"/>
        <v>and its</v>
      </c>
      <c r="BL533" s="66" t="str">
        <f>IF(DY533="","","und")</f>
        <v>und</v>
      </c>
      <c r="BM533" s="66" t="str">
        <f t="shared" si="385"/>
        <v>und</v>
      </c>
      <c r="BN533" s="66" t="str">
        <f>IF(DY533="","","y su")</f>
        <v>y su</v>
      </c>
      <c r="BO533" s="66" t="str">
        <f t="shared" ref="BO533:BO548" si="392">IF(I533="","","y su")</f>
        <v>y su</v>
      </c>
      <c r="BP533" s="216" t="str">
        <f>VLOOKUP(X533,aux!$G$1:$I$22,3,FALSE)</f>
        <v xml:space="preserve">cero coma siete </v>
      </c>
      <c r="BQ533" s="66" t="str">
        <f t="shared" si="387"/>
        <v>Por</v>
      </c>
      <c r="BR533" s="66" t="str">
        <f>VLOOKUP(C533,aux!$D$1:$E$307,2,FALSE)</f>
        <v>Alemania</v>
      </c>
      <c r="BS533" s="66" t="str">
        <f t="shared" si="388"/>
        <v>Ciento</v>
      </c>
      <c r="BT533" s="66" t="str">
        <f t="shared" si="389"/>
        <v>Cero</v>
      </c>
      <c r="BU533" s="66" t="str">
        <f t="shared" si="390"/>
        <v>Cero</v>
      </c>
      <c r="BV533" s="315"/>
      <c r="BW533" s="61"/>
      <c r="BX533" s="315"/>
      <c r="BY533" s="148"/>
      <c r="BZ533" s="315"/>
      <c r="CA533" s="1112"/>
      <c r="CB533" s="805">
        <v>43109</v>
      </c>
      <c r="CC533" s="623">
        <v>43116</v>
      </c>
      <c r="CD533" s="806"/>
      <c r="CE533" s="805">
        <v>43116</v>
      </c>
      <c r="CF533" s="806"/>
      <c r="CG533" s="609">
        <v>43125</v>
      </c>
      <c r="CH533" s="497"/>
      <c r="CI533" s="155"/>
      <c r="CJ533" s="168"/>
      <c r="CK533" s="168"/>
      <c r="CL533" s="102" t="str">
        <f t="shared" si="362"/>
        <v>InveSta Vermögensgesellschaft GmbH &amp; Co KG_ DE_239162445_DOT_DE_2sig</v>
      </c>
      <c r="CM533" s="102" t="str">
        <f t="shared" si="363"/>
        <v>InveSta Vermögensgesellschaft GmbH &amp; Co KG_DE_239162445_CPA_DE_2sig</v>
      </c>
      <c r="CN533" s="102" t="str">
        <f t="shared" si="364"/>
        <v>InveSta Vermögensgesellschaft GmbH &amp; Co KG_ DE_239162445_DOT_DE_2sig_stamped</v>
      </c>
      <c r="CO533" s="102" t="str">
        <f t="shared" si="365"/>
        <v>InveSta Vermögensgesellschaft GmbH &amp; Co KG_DE_239162445_DOT_DE_o</v>
      </c>
      <c r="CP533" s="102" t="str">
        <f t="shared" si="366"/>
        <v>InveSta Vermögensgesellschaft GmbH &amp; Co KG_DE_239162445_DOT_DE_o_stamped</v>
      </c>
      <c r="CQ533" s="102" t="str">
        <f t="shared" si="367"/>
        <v>InveSta Vermögensgesellschaft GmbH &amp; Co KG_DE_239162445_powers</v>
      </c>
      <c r="CR533" s="168"/>
      <c r="CS533" s="168"/>
      <c r="CT533" s="253"/>
      <c r="CU533" s="251"/>
      <c r="CV533" s="254"/>
      <c r="CW533" s="168"/>
      <c r="CX533" s="252"/>
      <c r="CY533" s="251"/>
      <c r="CZ533" s="251"/>
      <c r="DA533" s="324"/>
      <c r="DB533" s="324"/>
      <c r="DC533" s="251"/>
      <c r="DD533" s="251"/>
      <c r="DE533" s="324"/>
      <c r="DF533" s="324"/>
      <c r="DG533" s="168"/>
      <c r="DH533" s="168"/>
      <c r="DI533" s="168"/>
      <c r="DJ533" s="324"/>
      <c r="DK533" s="324"/>
      <c r="DL533" s="168"/>
      <c r="DM533" s="324"/>
      <c r="DN533" s="251"/>
      <c r="DO533" s="324"/>
      <c r="DP533" s="338"/>
      <c r="DQ533" s="902"/>
      <c r="DR533" s="503"/>
      <c r="DS533" s="88"/>
      <c r="DT533" s="88"/>
      <c r="DU533" s="168"/>
      <c r="DV533" s="228" t="s">
        <v>899</v>
      </c>
      <c r="DW533" s="168"/>
      <c r="DX533" s="429" t="s">
        <v>6245</v>
      </c>
      <c r="DY533" s="202" t="s">
        <v>899</v>
      </c>
      <c r="DZ533" s="202"/>
      <c r="EA533" s="359" t="str">
        <f t="shared" si="345"/>
        <v>473</v>
      </c>
      <c r="EB533" s="359">
        <v>473</v>
      </c>
      <c r="EC533" s="88"/>
      <c r="ED533" s="88"/>
      <c r="EE533" s="88"/>
      <c r="EF533" s="445" t="s">
        <v>5963</v>
      </c>
      <c r="EG533" s="662" t="s">
        <v>5872</v>
      </c>
      <c r="EH533" s="662" t="s">
        <v>5919</v>
      </c>
      <c r="EI533" s="662" t="s">
        <v>5920</v>
      </c>
      <c r="EJ533" s="662" t="s">
        <v>5924</v>
      </c>
      <c r="EK533" s="1305">
        <v>19</v>
      </c>
      <c r="EL533" s="662" t="s">
        <v>5925</v>
      </c>
      <c r="EM533" s="1305" t="s">
        <v>5926</v>
      </c>
      <c r="EN533" s="662"/>
      <c r="EO533" s="1058" t="str">
        <f>B533</f>
        <v>DE_239162445</v>
      </c>
      <c r="EP533" s="670" t="s">
        <v>5898</v>
      </c>
      <c r="EQ533" s="258" t="s">
        <v>6095</v>
      </c>
      <c r="ER533" s="258" t="s">
        <v>6114</v>
      </c>
      <c r="ES533" s="666"/>
      <c r="ET533" s="108"/>
      <c r="EU533" s="182" t="str">
        <f t="shared" si="368"/>
        <v>InveSta Vermögensgesellschaft GmbH &amp; Co KG, DE_239162445_sinv.pdf</v>
      </c>
      <c r="EV533" s="44"/>
      <c r="EW533" s="44"/>
      <c r="EX533" s="44"/>
      <c r="EY533" s="44"/>
      <c r="EZ533" s="44"/>
      <c r="FA533" s="44"/>
      <c r="FB533" s="44"/>
      <c r="FC533" s="44"/>
      <c r="FD533" s="44"/>
      <c r="FE533" s="44"/>
      <c r="FF533" s="44"/>
      <c r="FG533" s="44"/>
      <c r="FH533" s="44"/>
      <c r="FI533" s="44"/>
      <c r="FJ533" s="44"/>
      <c r="FK533" s="44"/>
      <c r="FL533" s="44"/>
      <c r="FM533" s="44"/>
      <c r="FN533" s="44"/>
      <c r="FO533" s="44"/>
      <c r="FP533" s="44"/>
    </row>
    <row r="534" spans="1:172" s="169" customFormat="1" ht="205.5" thickTop="1" thickBot="1">
      <c r="A534" s="1033" t="s">
        <v>3424</v>
      </c>
      <c r="B534" s="638" t="s">
        <v>4813</v>
      </c>
      <c r="C534" s="338" t="s">
        <v>898</v>
      </c>
      <c r="D534" s="201" t="s">
        <v>3465</v>
      </c>
      <c r="E534" s="199" t="s">
        <v>3507</v>
      </c>
      <c r="F534" s="182"/>
      <c r="G534" s="258" t="s">
        <v>6287</v>
      </c>
      <c r="H534" s="258" t="s">
        <v>6288</v>
      </c>
      <c r="I534" s="258"/>
      <c r="J534" s="182"/>
      <c r="K534" s="190" t="s">
        <v>3626</v>
      </c>
      <c r="L534" s="571" t="s">
        <v>3687</v>
      </c>
      <c r="M534" s="201"/>
      <c r="N534" s="849"/>
      <c r="O534" s="182"/>
      <c r="P534" s="518">
        <v>34</v>
      </c>
      <c r="Q534" s="539">
        <v>100</v>
      </c>
      <c r="R534" s="540">
        <v>5000</v>
      </c>
      <c r="S534" s="338"/>
      <c r="T534" s="100"/>
      <c r="U534" s="100"/>
      <c r="V534" s="425">
        <v>0</v>
      </c>
      <c r="W534" s="425">
        <v>0</v>
      </c>
      <c r="X534" s="919">
        <v>0.72</v>
      </c>
      <c r="Y534" s="425">
        <v>2.5</v>
      </c>
      <c r="Z534" s="101"/>
      <c r="AA534" s="101"/>
      <c r="AB534" s="188" t="s">
        <v>6167</v>
      </c>
      <c r="AC534" s="13" t="s">
        <v>898</v>
      </c>
      <c r="AD534" s="811" t="s">
        <v>5691</v>
      </c>
      <c r="AE534" s="723">
        <v>43138</v>
      </c>
      <c r="AF534" s="182" t="s">
        <v>6289</v>
      </c>
      <c r="AG534" s="419" t="s">
        <v>6171</v>
      </c>
      <c r="AH534" s="927" t="s">
        <v>896</v>
      </c>
      <c r="AI534" s="559" t="s">
        <v>5764</v>
      </c>
      <c r="AJ534" s="63" t="str">
        <f t="shared" si="372"/>
        <v>NO</v>
      </c>
      <c r="AK534" s="64" t="str">
        <f>VLOOKUP(X534,aux!$G$1:$I$22,2,FALSE)</f>
        <v>zero point seven two</v>
      </c>
      <c r="AL534" s="64" t="str">
        <f>VLOOKUP(X534,aux!$G$1:$J$22,4,FALSE)</f>
        <v>null komma sieben zwei</v>
      </c>
      <c r="AM534" s="214">
        <f t="shared" si="373"/>
        <v>72</v>
      </c>
      <c r="AN534" s="214" t="str">
        <f>IF(INT(AM534)=AM534,EnglishNumber(AM534), _xlfn.CONCAT(EnglishNumber(INT(AM534)), " point ", EnglishNumber(ROUND(INT((AM534 - INT(AM534)) * 10),  0)), " ", EnglishNumber(ROUND((AM534 - INT(AM534))*100 - (INT((AM534-INT(AM534))*10)*10), 0))))</f>
        <v>seventy-two</v>
      </c>
      <c r="AO534" s="214" t="str">
        <f>IF(INT(AM534)=AM534,FctZahl_In_Worten(AM534), _xlfn.CONCAT(FctZahl_In_Worten(INT(AM534)), " komma ", FctZahl_In_Worten(ROUND(INT((AM534 - INT(AM534)) * 10),  0)), " ", FctZahl_In_Worten(ROUND((AM534 - INT(AM534))*100 - (INT((AM534-INT(AM534))*10)*10), 0))))</f>
        <v>zweiundsiebzig</v>
      </c>
      <c r="AP534" s="64" t="str">
        <f>EnglishNumber(Q534)</f>
        <v>one hundred</v>
      </c>
      <c r="AQ534" s="64" t="str">
        <f>FctZahl_In_Worten(Q534)</f>
        <v>einhundert</v>
      </c>
      <c r="AR534" s="64" t="str">
        <f>FctZahl_In_Worten(R534)</f>
        <v>fünftausend</v>
      </c>
      <c r="AS534" s="64" t="str">
        <f>EnglishNumber(V534)</f>
        <v>zero</v>
      </c>
      <c r="AT534" s="64" t="str">
        <f>EnglishNumber(W534)</f>
        <v>zero</v>
      </c>
      <c r="AU534" s="64" t="str">
        <f t="shared" si="391"/>
        <v>For</v>
      </c>
      <c r="AV534" s="49" t="str">
        <f>IF(AH534="DNI","",IF((COUNTA(E534,G534))=1,CONCATENATE(E534,", ",DW534),IF(COUNTA(E534,G534)=2,CONCATENATE(E534,", ",DW534," and ",G534,", ",H534),"Error, there is a problem with representatives or their titles")))</f>
        <v>Hermann J. Schreiber, Geschäftsführer der einzelvertretungsberechtigten Schreiber Verwaltungs-GmbH and Hedwig Hildegard Helig, Hildegard Schreiber, Reiner Theordor Schreiber, Marie Therese Schweizer, Erbengemeinschaft</v>
      </c>
      <c r="AW534" s="60" t="str">
        <f t="shared" si="374"/>
        <v>DE_149247914_CPA_EN</v>
      </c>
      <c r="AX534" s="60" t="str">
        <f t="shared" si="375"/>
        <v>DE_149247914_DoT_EN</v>
      </c>
      <c r="AY534" s="60" t="str">
        <f t="shared" si="376"/>
        <v>DE_149247914_Dis_EN</v>
      </c>
      <c r="AZ534" s="50" t="str">
        <f t="shared" si="377"/>
        <v>DE_149247914_CPA_DE</v>
      </c>
      <c r="BA534" s="50" t="str">
        <f t="shared" si="378"/>
        <v>DE_149247914_DoT_DE</v>
      </c>
      <c r="BB534" s="50" t="str">
        <f t="shared" si="379"/>
        <v>DE_149247914_CPA_ES</v>
      </c>
      <c r="BC534" s="128" t="str">
        <f t="shared" si="380"/>
        <v>DE_149247914_DoT_ES</v>
      </c>
      <c r="BD534" s="65" t="str">
        <f t="shared" si="381"/>
        <v xml:space="preserve">Josef Schreiber GmbH &amp; CO KG </v>
      </c>
      <c r="BE534" s="64" t="str">
        <f>VLOOKUP(C534,aux!$A$1:$B$260,2,FALSE)</f>
        <v>Germany</v>
      </c>
      <c r="BF534" s="64" t="str">
        <f>VLOOKUP(C534,aux!$A$1:$C$260,3,FALSE)</f>
        <v>Deutschland</v>
      </c>
      <c r="BG534" s="66" t="str">
        <f t="shared" si="382"/>
        <v>represented by  Hermann J. Schreiber, Geschäftsführer der einzelvertretungsberechtigten Schreiber Verwaltungs-GmbH and Hedwig Hildegard Helig, Hildegard Schreiber, Reiner Theordor Schreiber, Marie Therese Schweizer, Erbengemeinschaft</v>
      </c>
      <c r="BH534" s="66" t="str">
        <f t="shared" si="383"/>
        <v>representado por Hermann J. Schreiber, Geschäftsführer der einzelvertretungsberechtigten Schreiber Verwaltungs-GmbH and Hedwig Hildegard Helig, Hildegard Schreiber, Reiner Theordor Schreiber, Marie Therese Schweizer, Erbengemeinschaft</v>
      </c>
      <c r="BI534" s="119">
        <f>COUNTA(DW534,G534)</f>
        <v>2</v>
      </c>
      <c r="BJ534" s="119" t="str">
        <f t="shared" ref="BJ534:BJ548" si="393">IF(H534="","","and its")</f>
        <v>and its</v>
      </c>
      <c r="BK534" s="119" t="str">
        <f t="shared" si="384"/>
        <v/>
      </c>
      <c r="BL534" s="66" t="str">
        <f t="shared" ref="BL534:BL548" si="394">IF(H534="","","und")</f>
        <v>und</v>
      </c>
      <c r="BM534" s="66" t="str">
        <f t="shared" si="385"/>
        <v/>
      </c>
      <c r="BN534" s="66" t="str">
        <f t="shared" ref="BN534:BN548" si="395">IF(H534="","","y su")</f>
        <v>y su</v>
      </c>
      <c r="BO534" s="66" t="str">
        <f t="shared" si="392"/>
        <v/>
      </c>
      <c r="BP534" s="216" t="str">
        <f>VLOOKUP(X534,aux!$G$1:$I$22,3,FALSE)</f>
        <v>cero coma siete dos</v>
      </c>
      <c r="BQ534" s="66" t="str">
        <f t="shared" si="387"/>
        <v>Por</v>
      </c>
      <c r="BR534" s="66" t="str">
        <f>VLOOKUP(C534,aux!$D$1:$E$307,2,FALSE)</f>
        <v>Alemania</v>
      </c>
      <c r="BS534" s="66" t="str">
        <f t="shared" si="388"/>
        <v>Ciento</v>
      </c>
      <c r="BT534" s="66" t="str">
        <f t="shared" si="389"/>
        <v>Cero</v>
      </c>
      <c r="BU534" s="66" t="str">
        <f t="shared" si="390"/>
        <v>Cero</v>
      </c>
      <c r="BV534" s="137"/>
      <c r="BW534" s="51"/>
      <c r="BX534" s="315"/>
      <c r="BY534" s="148"/>
      <c r="BZ534" s="315"/>
      <c r="CA534" s="1112"/>
      <c r="CB534" s="805">
        <v>43075</v>
      </c>
      <c r="CC534" s="623">
        <v>43083</v>
      </c>
      <c r="CD534" s="434"/>
      <c r="CE534" s="353">
        <v>43083</v>
      </c>
      <c r="CF534" s="434"/>
      <c r="CG534" s="353">
        <v>43102</v>
      </c>
      <c r="CH534" s="497"/>
      <c r="CI534" s="155"/>
      <c r="CJ534" s="54"/>
      <c r="CK534" s="54"/>
      <c r="CL534" s="102" t="str">
        <f t="shared" si="362"/>
        <v>Josef Schreiber GmbH &amp; CO KG _ DE_149247914_DOT_DE_2sig</v>
      </c>
      <c r="CM534" s="102" t="str">
        <f t="shared" si="363"/>
        <v>Josef Schreiber GmbH &amp; CO KG _DE_149247914_CPA_DE_2sig</v>
      </c>
      <c r="CN534" s="102" t="str">
        <f t="shared" si="364"/>
        <v>Josef Schreiber GmbH &amp; CO KG _ DE_149247914_DOT_DE_2sig_stamped</v>
      </c>
      <c r="CO534" s="102" t="str">
        <f t="shared" si="365"/>
        <v>Josef Schreiber GmbH &amp; CO KG _DE_149247914_DOT_DE_o</v>
      </c>
      <c r="CP534" s="102" t="str">
        <f t="shared" si="366"/>
        <v>Josef Schreiber GmbH &amp; CO KG _DE_149247914_DOT_DE_o_stamped</v>
      </c>
      <c r="CQ534" s="102" t="str">
        <f t="shared" si="367"/>
        <v>Josef Schreiber GmbH &amp; CO KG_DE_149247914_powers</v>
      </c>
      <c r="CR534" s="54"/>
      <c r="CS534" s="54"/>
      <c r="CT534" s="204"/>
      <c r="CU534" s="148">
        <f>CE534-CC534</f>
        <v>0</v>
      </c>
      <c r="CV534" s="205"/>
      <c r="CW534" s="54"/>
      <c r="CX534" s="154"/>
      <c r="CY534" s="160"/>
      <c r="CZ534" s="160"/>
      <c r="DA534" s="321"/>
      <c r="DB534" s="321"/>
      <c r="DC534" s="160"/>
      <c r="DD534" s="160"/>
      <c r="DE534" s="321"/>
      <c r="DF534" s="321"/>
      <c r="DG534" s="54"/>
      <c r="DH534" s="54"/>
      <c r="DI534" s="54"/>
      <c r="DJ534" s="321"/>
      <c r="DK534" s="321"/>
      <c r="DL534" s="54"/>
      <c r="DM534" s="321"/>
      <c r="DN534" s="160"/>
      <c r="DO534" s="321"/>
      <c r="DP534" s="963"/>
      <c r="DQ534" s="902"/>
      <c r="DR534" s="503"/>
      <c r="DS534" s="521"/>
      <c r="DT534" s="88"/>
      <c r="DU534" s="168"/>
      <c r="DV534" s="168" t="s">
        <v>6165</v>
      </c>
      <c r="DW534" s="225" t="s">
        <v>6166</v>
      </c>
      <c r="DX534" s="228" t="s">
        <v>6286</v>
      </c>
      <c r="DY534" s="228" t="s">
        <v>6286</v>
      </c>
      <c r="DZ534" s="228"/>
      <c r="EA534" s="359" t="str">
        <f t="shared" si="345"/>
        <v>474</v>
      </c>
      <c r="EB534" s="359">
        <v>474</v>
      </c>
      <c r="EC534" s="88"/>
      <c r="ED534" s="88"/>
      <c r="EE534" s="88" t="e">
        <f>IF(#REF!=#REF!,"gleich","ungleich")</f>
        <v>#REF!</v>
      </c>
      <c r="EF534" s="445" t="s">
        <v>3435</v>
      </c>
      <c r="EG534" s="445" t="s">
        <v>3424</v>
      </c>
      <c r="EH534" s="445" t="s">
        <v>3507</v>
      </c>
      <c r="EI534" s="445" t="s">
        <v>3624</v>
      </c>
      <c r="EJ534" s="445">
        <v>11</v>
      </c>
      <c r="EK534" s="445">
        <v>0</v>
      </c>
      <c r="EL534" s="445" t="s">
        <v>3625</v>
      </c>
      <c r="EM534" s="498">
        <v>56626</v>
      </c>
      <c r="EN534" s="498">
        <v>0</v>
      </c>
      <c r="EO534" s="498">
        <v>0</v>
      </c>
      <c r="EP534" s="498" t="s">
        <v>3626</v>
      </c>
      <c r="EQ534" s="258" t="s">
        <v>6095</v>
      </c>
      <c r="ER534" s="258" t="s">
        <v>6114</v>
      </c>
      <c r="ES534" s="411"/>
      <c r="ET534" s="108"/>
      <c r="EU534" s="182" t="str">
        <f t="shared" si="368"/>
        <v>Josef Schreiber GmbH &amp; CO KG, DE_149247914_sinv.pdf</v>
      </c>
      <c r="EV534" s="44"/>
      <c r="EW534" s="44"/>
      <c r="EX534" s="44"/>
      <c r="EY534" s="44"/>
      <c r="EZ534" s="44"/>
      <c r="FA534" s="44"/>
      <c r="FB534" s="44"/>
      <c r="FC534" s="44"/>
      <c r="FD534" s="44"/>
      <c r="FE534" s="44"/>
      <c r="FF534" s="44"/>
      <c r="FG534" s="44"/>
      <c r="FH534" s="44"/>
      <c r="FI534" s="44"/>
      <c r="FJ534" s="44"/>
      <c r="FK534" s="44"/>
      <c r="FL534" s="44"/>
      <c r="FM534" s="44"/>
      <c r="FN534" s="44"/>
      <c r="FO534" s="44"/>
      <c r="FP534" s="44"/>
    </row>
    <row r="535" spans="1:172" s="169" customFormat="1" ht="78" thickTop="1" thickBot="1">
      <c r="A535" s="1006" t="s">
        <v>5837</v>
      </c>
      <c r="B535" s="176" t="s">
        <v>5947</v>
      </c>
      <c r="C535" s="654" t="s">
        <v>898</v>
      </c>
      <c r="D535" s="202" t="s">
        <v>5838</v>
      </c>
      <c r="E535" s="438" t="s">
        <v>5839</v>
      </c>
      <c r="F535" s="202" t="s">
        <v>2915</v>
      </c>
      <c r="G535" s="202"/>
      <c r="H535" s="202"/>
      <c r="I535" s="202" t="s">
        <v>5840</v>
      </c>
      <c r="J535" s="182"/>
      <c r="K535" s="192" t="s">
        <v>5891</v>
      </c>
      <c r="L535" s="586" t="s">
        <v>5841</v>
      </c>
      <c r="M535" s="561" t="s">
        <v>5842</v>
      </c>
      <c r="N535" s="844"/>
      <c r="O535" s="192"/>
      <c r="P535" s="547">
        <v>43</v>
      </c>
      <c r="Q535" s="539">
        <v>100</v>
      </c>
      <c r="R535" s="540">
        <v>0</v>
      </c>
      <c r="S535" s="338"/>
      <c r="T535" s="168"/>
      <c r="U535" s="168"/>
      <c r="V535" s="338">
        <v>0</v>
      </c>
      <c r="W535" s="338">
        <v>0</v>
      </c>
      <c r="X535" s="919">
        <v>0.7</v>
      </c>
      <c r="Y535" s="338">
        <v>0</v>
      </c>
      <c r="Z535" s="168"/>
      <c r="AA535" s="168"/>
      <c r="AB535" s="186" t="s">
        <v>5960</v>
      </c>
      <c r="AC535" s="13" t="s">
        <v>898</v>
      </c>
      <c r="AD535" s="811" t="s">
        <v>5691</v>
      </c>
      <c r="AE535" s="723">
        <v>43138</v>
      </c>
      <c r="AF535" s="182"/>
      <c r="AG535" s="419"/>
      <c r="AH535" s="927" t="s">
        <v>896</v>
      </c>
      <c r="AI535" s="559" t="s">
        <v>5766</v>
      </c>
      <c r="AJ535" s="63" t="str">
        <f t="shared" si="372"/>
        <v>NO</v>
      </c>
      <c r="AK535" s="64" t="str">
        <f>VLOOKUP(X535,aux!$G$1:$I$22,2,FALSE)</f>
        <v>zero point seven</v>
      </c>
      <c r="AL535" s="64" t="str">
        <f>VLOOKUP(X535,aux!$G$1:$J$22,4,FALSE)</f>
        <v>null komma sieben</v>
      </c>
      <c r="AM535" s="214">
        <f t="shared" si="373"/>
        <v>70</v>
      </c>
      <c r="AN535" s="214" t="str">
        <f>IF(INT(AM535)=AM535,EnglishNumber(AM535), _xlfn.CONCAT(EnglishNumber(INT(AM535)), " point ", EnglishNumber(ROUND(INT((AM535 - INT(AM535)) * 10),  0)), " ", EnglishNumber(ROUND((AM535 - INT(AM535))*100 - (INT((AM535-INT(AM535))*10)*10), 0))))</f>
        <v>seventy</v>
      </c>
      <c r="AO535" s="214" t="str">
        <f>IF(INT(AM535)=AM535,FctZahl_In_Worten(AM535), _xlfn.CONCAT(FctZahl_In_Worten(INT(AM535)), " komma ", FctZahl_In_Worten(ROUND(INT((AM535 - INT(AM535)) * 10),  0)), " ", FctZahl_In_Worten(ROUND((AM535 - INT(AM535))*100 - (INT((AM535-INT(AM535))*10)*10), 0))))</f>
        <v>siebzig</v>
      </c>
      <c r="AP535" s="64" t="str">
        <f>EnglishNumber(Q535)</f>
        <v>one hundred</v>
      </c>
      <c r="AQ535" s="64" t="str">
        <f>FctZahl_In_Worten(Q535)</f>
        <v>einhundert</v>
      </c>
      <c r="AR535" s="64" t="str">
        <f>FctZahl_In_Worten(R535)</f>
        <v>null</v>
      </c>
      <c r="AS535" s="64" t="str">
        <f>EnglishNumber(V535)</f>
        <v>zero</v>
      </c>
      <c r="AT535" s="64" t="str">
        <f>EnglishNumber(W535)</f>
        <v>zero</v>
      </c>
      <c r="AU535" s="64" t="str">
        <f t="shared" si="391"/>
        <v>For</v>
      </c>
      <c r="AV535" s="49" t="str">
        <f t="shared" ref="AV535:AV542" si="396">IF(AH535="DNI","",IF((COUNTA(E535,G535))=1,CONCATENATE(E535,", ",F535),IF(COUNTA(E535,G535)=2,CONCATENATE(E535,", ",F535," and ",G535,", ",H535),"Error, there is a problem with representatives or their titles")))</f>
        <v>Dagmar Urzinger, Geschäftsführerin</v>
      </c>
      <c r="AW535" s="60" t="str">
        <f t="shared" si="374"/>
        <v>DE_811266337_CPA_EN</v>
      </c>
      <c r="AX535" s="60" t="str">
        <f t="shared" si="375"/>
        <v>DE_811266337_DoT_EN</v>
      </c>
      <c r="AY535" s="60" t="str">
        <f t="shared" si="376"/>
        <v>DE_811266337_Dis_EN</v>
      </c>
      <c r="AZ535" s="50" t="str">
        <f t="shared" si="377"/>
        <v>DE_811266337_CPA_DE</v>
      </c>
      <c r="BA535" s="50" t="str">
        <f t="shared" si="378"/>
        <v>DE_811266337_DoT_DE</v>
      </c>
      <c r="BB535" s="50" t="str">
        <f t="shared" si="379"/>
        <v>DE_811266337_CPA_ES</v>
      </c>
      <c r="BC535" s="128" t="str">
        <f t="shared" si="380"/>
        <v>DE_811266337_DoT_ES</v>
      </c>
      <c r="BD535" s="65" t="str">
        <f t="shared" si="381"/>
        <v>Josef Urzinger GmbH</v>
      </c>
      <c r="BE535" s="64" t="str">
        <f>VLOOKUP(C535,aux!$A$1:$B$260,2,FALSE)</f>
        <v>Germany</v>
      </c>
      <c r="BF535" s="64" t="str">
        <f>VLOOKUP(C535,aux!$A$1:$C$260,3,FALSE)</f>
        <v>Deutschland</v>
      </c>
      <c r="BG535" s="66" t="str">
        <f t="shared" si="382"/>
        <v>represented by  Dagmar Urzinger, Geschäftsführerin</v>
      </c>
      <c r="BH535" s="66" t="str">
        <f t="shared" si="383"/>
        <v>representado por Dagmar Urzinger, Geschäftsführerin</v>
      </c>
      <c r="BI535" s="119">
        <f t="shared" ref="BI535:BI542" si="397">COUNTA(F535,G535)</f>
        <v>1</v>
      </c>
      <c r="BJ535" s="119" t="str">
        <f t="shared" si="393"/>
        <v/>
      </c>
      <c r="BK535" s="119" t="str">
        <f t="shared" si="384"/>
        <v>and its</v>
      </c>
      <c r="BL535" s="66" t="str">
        <f t="shared" si="394"/>
        <v/>
      </c>
      <c r="BM535" s="66" t="str">
        <f t="shared" si="385"/>
        <v>und</v>
      </c>
      <c r="BN535" s="66" t="str">
        <f t="shared" si="395"/>
        <v/>
      </c>
      <c r="BO535" s="66" t="str">
        <f t="shared" si="392"/>
        <v>y su</v>
      </c>
      <c r="BP535" s="216" t="str">
        <f>VLOOKUP(X535,aux!$G$1:$I$22,3,FALSE)</f>
        <v xml:space="preserve">cero coma siete </v>
      </c>
      <c r="BQ535" s="66" t="str">
        <f t="shared" si="387"/>
        <v>Por</v>
      </c>
      <c r="BR535" s="66" t="str">
        <f>VLOOKUP(C535,aux!$D$1:$E$307,2,FALSE)</f>
        <v>Alemania</v>
      </c>
      <c r="BS535" s="66" t="str">
        <f t="shared" si="388"/>
        <v>Ciento</v>
      </c>
      <c r="BT535" s="66" t="str">
        <f t="shared" si="389"/>
        <v>Cero</v>
      </c>
      <c r="BU535" s="66" t="str">
        <f t="shared" si="390"/>
        <v>Cero</v>
      </c>
      <c r="BV535" s="315"/>
      <c r="BW535" s="61"/>
      <c r="BX535" s="315"/>
      <c r="BY535" s="148"/>
      <c r="BZ535" s="315"/>
      <c r="CA535" s="1112"/>
      <c r="CB535" s="805">
        <v>43109</v>
      </c>
      <c r="CC535" s="805">
        <v>43117</v>
      </c>
      <c r="CD535" s="806"/>
      <c r="CE535" s="805">
        <v>43117</v>
      </c>
      <c r="CF535" s="806"/>
      <c r="CG535" s="609">
        <v>43125</v>
      </c>
      <c r="CH535" s="497"/>
      <c r="CI535" s="155"/>
      <c r="CJ535" s="168"/>
      <c r="CK535" s="168"/>
      <c r="CL535" s="102" t="str">
        <f t="shared" si="362"/>
        <v>Josef Urzinger GmbH_ DE_811266337_DOT_DE_2sig</v>
      </c>
      <c r="CM535" s="102" t="str">
        <f t="shared" si="363"/>
        <v>Josef Urzinger GmbH_DE_811266337_CPA_DE_2sig</v>
      </c>
      <c r="CN535" s="102" t="str">
        <f t="shared" si="364"/>
        <v>Josef Urzinger GmbH_ DE_811266337_DOT_DE_2sig_stamped</v>
      </c>
      <c r="CO535" s="102" t="str">
        <f t="shared" si="365"/>
        <v>Josef Urzinger GmbH_DE_811266337_DOT_DE_o</v>
      </c>
      <c r="CP535" s="102" t="str">
        <f t="shared" si="366"/>
        <v>Josef Urzinger GmbH_DE_811266337_DOT_DE_o_stamped</v>
      </c>
      <c r="CQ535" s="102" t="str">
        <f t="shared" si="367"/>
        <v>Josef Urzinger GmbH_DE_811266337_powers</v>
      </c>
      <c r="CR535" s="168"/>
      <c r="CS535" s="168"/>
      <c r="CT535" s="253"/>
      <c r="CU535" s="251"/>
      <c r="CV535" s="254"/>
      <c r="CW535" s="168"/>
      <c r="CX535" s="252"/>
      <c r="CY535" s="251"/>
      <c r="CZ535" s="251"/>
      <c r="DA535" s="324"/>
      <c r="DB535" s="324"/>
      <c r="DC535" s="251"/>
      <c r="DD535" s="251"/>
      <c r="DE535" s="324"/>
      <c r="DF535" s="324"/>
      <c r="DG535" s="168"/>
      <c r="DH535" s="168"/>
      <c r="DI535" s="168"/>
      <c r="DJ535" s="324"/>
      <c r="DK535" s="324"/>
      <c r="DL535" s="168"/>
      <c r="DM535" s="324"/>
      <c r="DN535" s="251"/>
      <c r="DO535" s="324"/>
      <c r="DP535" s="338"/>
      <c r="DQ535" s="902"/>
      <c r="DR535" s="503"/>
      <c r="DS535" s="88"/>
      <c r="DT535" s="88"/>
      <c r="DU535" s="168"/>
      <c r="DV535" s="168"/>
      <c r="DW535" s="168"/>
      <c r="DX535" s="168"/>
      <c r="DY535" s="168"/>
      <c r="DZ535" s="168"/>
      <c r="EA535" s="359" t="str">
        <f t="shared" si="345"/>
        <v>475</v>
      </c>
      <c r="EB535" s="359">
        <v>475</v>
      </c>
      <c r="EC535" s="88"/>
      <c r="ED535" s="88"/>
      <c r="EE535" s="88"/>
      <c r="EF535" s="445" t="s">
        <v>5963</v>
      </c>
      <c r="EG535" s="202" t="s">
        <v>5837</v>
      </c>
      <c r="EH535" s="202" t="s">
        <v>5907</v>
      </c>
      <c r="EI535" s="202" t="s">
        <v>5908</v>
      </c>
      <c r="EJ535" s="202" t="s">
        <v>5909</v>
      </c>
      <c r="EK535" s="655">
        <v>5</v>
      </c>
      <c r="EL535" s="202" t="s">
        <v>5304</v>
      </c>
      <c r="EM535" s="655">
        <v>84030</v>
      </c>
      <c r="EN535" s="202"/>
      <c r="EO535" s="174" t="str">
        <f>B535</f>
        <v>DE_811266337</v>
      </c>
      <c r="EP535" s="951" t="s">
        <v>5891</v>
      </c>
      <c r="EQ535" s="176" t="s">
        <v>6086</v>
      </c>
      <c r="ER535" s="182" t="s">
        <v>6137</v>
      </c>
      <c r="ES535" s="362"/>
      <c r="ET535" s="108"/>
      <c r="EU535" s="182" t="str">
        <f t="shared" si="368"/>
        <v>Josef Urzinger GmbH, DE_811266337_sinv.pdf</v>
      </c>
      <c r="EV535" s="44"/>
      <c r="EW535" s="44"/>
      <c r="EX535" s="44"/>
      <c r="EY535" s="44"/>
      <c r="EZ535" s="44"/>
      <c r="FA535" s="44"/>
      <c r="FB535" s="44"/>
      <c r="FC535" s="44"/>
      <c r="FD535" s="44"/>
      <c r="FE535" s="44"/>
      <c r="FF535" s="44"/>
      <c r="FG535" s="44"/>
      <c r="FH535" s="44"/>
      <c r="FI535" s="44"/>
      <c r="FJ535" s="44"/>
      <c r="FK535" s="44"/>
      <c r="FL535" s="44"/>
      <c r="FM535" s="44"/>
      <c r="FN535" s="44"/>
      <c r="FO535" s="44"/>
      <c r="FP535" s="44"/>
    </row>
    <row r="536" spans="1:172" s="234" customFormat="1" ht="78" thickTop="1" thickBot="1">
      <c r="A536" s="1010" t="s">
        <v>5768</v>
      </c>
      <c r="B536" s="415" t="s">
        <v>5807</v>
      </c>
      <c r="C536" s="1144" t="s">
        <v>42</v>
      </c>
      <c r="D536" s="371" t="s">
        <v>5769</v>
      </c>
      <c r="E536" s="633" t="s">
        <v>5770</v>
      </c>
      <c r="F536" s="371" t="s">
        <v>5771</v>
      </c>
      <c r="G536" s="193"/>
      <c r="H536" s="193"/>
      <c r="I536" s="371" t="s">
        <v>5772</v>
      </c>
      <c r="J536" s="371" t="s">
        <v>5773</v>
      </c>
      <c r="K536" s="172" t="s">
        <v>5774</v>
      </c>
      <c r="L536" s="589" t="s">
        <v>5775</v>
      </c>
      <c r="M536" s="594"/>
      <c r="N536" s="844" t="s">
        <v>5776</v>
      </c>
      <c r="O536" s="172" t="s">
        <v>384</v>
      </c>
      <c r="P536" s="537">
        <v>170</v>
      </c>
      <c r="Q536" s="538">
        <v>100</v>
      </c>
      <c r="R536" s="535">
        <v>0</v>
      </c>
      <c r="S536" s="341"/>
      <c r="T536" s="222"/>
      <c r="U536" s="222"/>
      <c r="V536" s="341">
        <v>0</v>
      </c>
      <c r="W536" s="341">
        <v>0</v>
      </c>
      <c r="X536" s="920">
        <v>0.7</v>
      </c>
      <c r="Y536" s="341">
        <v>0</v>
      </c>
      <c r="Z536" s="222"/>
      <c r="AA536" s="222"/>
      <c r="AB536" s="190" t="s">
        <v>5812</v>
      </c>
      <c r="AC536" s="13" t="s">
        <v>7377</v>
      </c>
      <c r="AD536" s="813" t="s">
        <v>5689</v>
      </c>
      <c r="AE536" s="723">
        <v>43138</v>
      </c>
      <c r="AF536" s="258"/>
      <c r="AG536" s="497"/>
      <c r="AH536" s="931" t="s">
        <v>896</v>
      </c>
      <c r="AI536" s="1239" t="s">
        <v>5766</v>
      </c>
      <c r="AJ536" s="220" t="str">
        <f t="shared" si="372"/>
        <v>NO</v>
      </c>
      <c r="AK536" s="83" t="str">
        <f>VLOOKUP(X536,aux!$G$1:$I$22,2,FALSE)</f>
        <v>zero point seven</v>
      </c>
      <c r="AL536" s="83" t="str">
        <f>VLOOKUP(X536,aux!$G$1:$J$22,4,FALSE)</f>
        <v>null komma sieben</v>
      </c>
      <c r="AM536" s="219">
        <f t="shared" si="373"/>
        <v>70</v>
      </c>
      <c r="AN536" s="214" t="str">
        <f>IF(INT(AM536)=AM536,EnglishNumber(AM536), _xlfn.CONCAT(EnglishNumber(INT(AM536)), " point ", EnglishNumber(ROUND(INT((AM536 - INT(AM536)) * 10),  0)), " ", EnglishNumber(ROUND((AM536 - INT(AM536))*100 - (INT((AM536-INT(AM536))*10)*10), 0))))</f>
        <v>seventy</v>
      </c>
      <c r="AO536" s="214" t="str">
        <f>IF(INT(AM536)=AM536,FctZahl_In_Worten(AM536), _xlfn.CONCAT(FctZahl_In_Worten(INT(AM536)), " komma ", FctZahl_In_Worten(ROUND(INT((AM536 - INT(AM536)) * 10),  0)), " ", FctZahl_In_Worten(ROUND((AM536 - INT(AM536))*100 - (INT((AM536-INT(AM536))*10)*10), 0))))</f>
        <v>siebzig</v>
      </c>
      <c r="AP536" s="83" t="str">
        <f>EnglishNumber(Q536)</f>
        <v>one hundred</v>
      </c>
      <c r="AQ536" s="83" t="str">
        <f>FctZahl_In_Worten(Q536)</f>
        <v>einhundert</v>
      </c>
      <c r="AR536" s="83" t="str">
        <f>FctZahl_In_Worten(R536)</f>
        <v>null</v>
      </c>
      <c r="AS536" s="83" t="str">
        <f>EnglishNumber(V536)</f>
        <v>zero</v>
      </c>
      <c r="AT536" s="83" t="str">
        <f>EnglishNumber(W536)</f>
        <v>zero</v>
      </c>
      <c r="AU536" s="83" t="str">
        <f t="shared" si="391"/>
        <v>For</v>
      </c>
      <c r="AV536" s="113" t="str">
        <f t="shared" si="396"/>
        <v xml:space="preserve">ANTONIO LAREDO REVUELTA, ADMINISTRADOR </v>
      </c>
      <c r="AW536" s="375" t="str">
        <f t="shared" si="374"/>
        <v>ES_B86631462_CPA_EN</v>
      </c>
      <c r="AX536" s="375" t="str">
        <f t="shared" si="375"/>
        <v>ES_B86631462_DoT_EN</v>
      </c>
      <c r="AY536" s="375" t="str">
        <f t="shared" si="376"/>
        <v>ES_B86631462_Dis_EN</v>
      </c>
      <c r="AZ536" s="376" t="str">
        <f t="shared" si="377"/>
        <v>ES_B86631462_CPA_DE</v>
      </c>
      <c r="BA536" s="376" t="str">
        <f t="shared" si="378"/>
        <v>ES_B86631462_DoT_DE</v>
      </c>
      <c r="BB536" s="376" t="str">
        <f t="shared" si="379"/>
        <v>ES_B86631462_CPA_ES</v>
      </c>
      <c r="BC536" s="1248" t="str">
        <f t="shared" si="380"/>
        <v>ES_B86631462_DoT_ES</v>
      </c>
      <c r="BD536" s="114" t="str">
        <f t="shared" si="381"/>
        <v>JUST IN TIME EXPEDITION Sl</v>
      </c>
      <c r="BE536" s="83" t="str">
        <f>VLOOKUP(C536,aux!$A$1:$B$260,2,FALSE)</f>
        <v>Spain</v>
      </c>
      <c r="BF536" s="83" t="str">
        <f>VLOOKUP(C536,aux!$A$1:$C$260,3,FALSE)</f>
        <v>Spanien</v>
      </c>
      <c r="BG536" s="220" t="str">
        <f t="shared" si="382"/>
        <v xml:space="preserve">represented by  ANTONIO LAREDO REVUELTA, ADMINISTRADOR </v>
      </c>
      <c r="BH536" s="220" t="str">
        <f t="shared" si="383"/>
        <v xml:space="preserve">representado por ANTONIO LAREDO REVUELTA, ADMINISTRADOR </v>
      </c>
      <c r="BI536" s="377">
        <f t="shared" si="397"/>
        <v>1</v>
      </c>
      <c r="BJ536" s="377" t="str">
        <f t="shared" si="393"/>
        <v/>
      </c>
      <c r="BK536" s="377" t="str">
        <f t="shared" si="384"/>
        <v>and its</v>
      </c>
      <c r="BL536" s="220" t="str">
        <f t="shared" si="394"/>
        <v/>
      </c>
      <c r="BM536" s="220" t="str">
        <f t="shared" si="385"/>
        <v>und</v>
      </c>
      <c r="BN536" s="220" t="str">
        <f t="shared" si="395"/>
        <v/>
      </c>
      <c r="BO536" s="220" t="str">
        <f t="shared" si="392"/>
        <v>y su</v>
      </c>
      <c r="BP536" s="269" t="str">
        <f>VLOOKUP(X536,aux!$G$1:$I$22,3,FALSE)</f>
        <v xml:space="preserve">cero coma siete </v>
      </c>
      <c r="BQ536" s="220" t="str">
        <f t="shared" si="387"/>
        <v>Por</v>
      </c>
      <c r="BR536" s="220" t="str">
        <f>VLOOKUP(C536,aux!$D$1:$E$307,2,FALSE)</f>
        <v>España</v>
      </c>
      <c r="BS536" s="220" t="str">
        <f t="shared" si="388"/>
        <v>Ciento</v>
      </c>
      <c r="BT536" s="220" t="str">
        <f t="shared" si="389"/>
        <v>Cero</v>
      </c>
      <c r="BU536" s="220" t="str">
        <f t="shared" si="390"/>
        <v>Cero</v>
      </c>
      <c r="BV536" s="325"/>
      <c r="BW536" s="107"/>
      <c r="BX536" s="325"/>
      <c r="BY536" s="149"/>
      <c r="BZ536" s="325"/>
      <c r="CA536" s="1112"/>
      <c r="CB536" s="612">
        <v>43105</v>
      </c>
      <c r="CC536" s="626">
        <v>43115</v>
      </c>
      <c r="CD536" s="806">
        <v>0.83333333333333337</v>
      </c>
      <c r="CE536" s="612">
        <v>43115</v>
      </c>
      <c r="CF536" s="806">
        <v>0.83333333333333337</v>
      </c>
      <c r="CG536" s="609">
        <v>43125</v>
      </c>
      <c r="CH536" s="497"/>
      <c r="CI536" s="149"/>
      <c r="CJ536" s="222"/>
      <c r="CK536" s="222"/>
      <c r="CL536" s="102" t="str">
        <f t="shared" si="362"/>
        <v>JUST IN TIME EXPEDITION Sl_ ES_B86631462_DOT_EN_2sig</v>
      </c>
      <c r="CM536" s="102" t="str">
        <f t="shared" si="363"/>
        <v>JUST IN TIME EXPEDITION Sl_ES_B86631462_CPA_EN_2sig</v>
      </c>
      <c r="CN536" s="102" t="str">
        <f t="shared" si="364"/>
        <v>JUST IN TIME EXPEDITION Sl_ ES_B86631462_DOT_EN_2sig_stamped</v>
      </c>
      <c r="CO536" s="102" t="str">
        <f t="shared" si="365"/>
        <v>JUST IN TIME EXPEDITION Sl_ES_B86631462_DOT_EN_o</v>
      </c>
      <c r="CP536" s="102" t="str">
        <f t="shared" si="366"/>
        <v>JUST IN TIME EXPEDITION Sl_ES_B86631462_DOT_EN_o_stamped</v>
      </c>
      <c r="CQ536" s="102" t="str">
        <f t="shared" si="367"/>
        <v>JUST IN TIME EXPEDITION Sl_ES_B86631462_powers</v>
      </c>
      <c r="CR536" s="222"/>
      <c r="CS536" s="222"/>
      <c r="CT536" s="1271"/>
      <c r="CU536" s="378"/>
      <c r="CV536" s="1275"/>
      <c r="CW536" s="222"/>
      <c r="CX536" s="222"/>
      <c r="CY536" s="378"/>
      <c r="CZ536" s="378"/>
      <c r="DA536" s="379"/>
      <c r="DB536" s="379"/>
      <c r="DC536" s="378"/>
      <c r="DD536" s="378"/>
      <c r="DE536" s="379"/>
      <c r="DF536" s="379"/>
      <c r="DG536" s="222"/>
      <c r="DH536" s="222"/>
      <c r="DI536" s="222"/>
      <c r="DJ536" s="379"/>
      <c r="DK536" s="379"/>
      <c r="DL536" s="222"/>
      <c r="DM536" s="379"/>
      <c r="DN536" s="378"/>
      <c r="DO536" s="379"/>
      <c r="DP536" s="964"/>
      <c r="DQ536" s="978"/>
      <c r="DR536" s="509">
        <v>43123</v>
      </c>
      <c r="DS536" s="527"/>
      <c r="DT536" s="223"/>
      <c r="DU536" s="224"/>
      <c r="DV536" s="224"/>
      <c r="DW536" s="224"/>
      <c r="DX536" s="224"/>
      <c r="DY536" s="224"/>
      <c r="DZ536" s="224"/>
      <c r="EA536" s="359" t="str">
        <f t="shared" si="345"/>
        <v>476</v>
      </c>
      <c r="EB536" s="486">
        <v>476</v>
      </c>
      <c r="EC536" s="223"/>
      <c r="ED536" s="223"/>
      <c r="EE536" s="223"/>
      <c r="EF536" s="742"/>
      <c r="EG536" s="942"/>
      <c r="EH536" s="942"/>
      <c r="EI536" s="942"/>
      <c r="EJ536" s="942"/>
      <c r="EK536" s="942"/>
      <c r="EL536" s="942"/>
      <c r="EM536" s="943"/>
      <c r="EN536" s="942"/>
      <c r="EO536" s="942"/>
      <c r="EP536" s="953"/>
      <c r="EQ536" s="632" t="s">
        <v>6101</v>
      </c>
      <c r="ER536" s="632" t="s">
        <v>6101</v>
      </c>
      <c r="ES536" s="415"/>
      <c r="ET536" s="108"/>
      <c r="EU536" s="182" t="str">
        <f t="shared" si="368"/>
        <v>JUST IN TIME EXPEDITION S.l, ES_B86631462_sinv.pdf</v>
      </c>
      <c r="EV536" s="44"/>
      <c r="EW536" s="44"/>
      <c r="EX536" s="44"/>
      <c r="EY536" s="44"/>
      <c r="EZ536" s="44"/>
      <c r="FA536" s="44"/>
      <c r="FB536" s="44"/>
      <c r="FC536" s="44"/>
      <c r="FD536" s="44"/>
      <c r="FE536" s="44"/>
      <c r="FF536" s="44"/>
      <c r="FG536" s="44"/>
      <c r="FH536" s="44"/>
      <c r="FI536" s="44"/>
      <c r="FJ536" s="44"/>
      <c r="FK536" s="44"/>
      <c r="FL536" s="44"/>
      <c r="FM536" s="44"/>
      <c r="FN536" s="44"/>
      <c r="FO536" s="44"/>
      <c r="FP536" s="44"/>
    </row>
    <row r="537" spans="1:172" s="234" customFormat="1" ht="103.5" thickTop="1" thickBot="1">
      <c r="A537" s="1026" t="s">
        <v>5848</v>
      </c>
      <c r="B537" s="176" t="s">
        <v>5949</v>
      </c>
      <c r="C537" s="1142" t="s">
        <v>898</v>
      </c>
      <c r="D537" s="202" t="s">
        <v>5849</v>
      </c>
      <c r="E537" s="438" t="s">
        <v>5850</v>
      </c>
      <c r="F537" s="202" t="s">
        <v>899</v>
      </c>
      <c r="G537" s="202"/>
      <c r="H537" s="202"/>
      <c r="I537" s="202" t="s">
        <v>5846</v>
      </c>
      <c r="J537" s="182"/>
      <c r="K537" s="192" t="s">
        <v>5893</v>
      </c>
      <c r="L537" s="586" t="s">
        <v>5851</v>
      </c>
      <c r="M537" s="566"/>
      <c r="N537" s="844"/>
      <c r="O537" s="192"/>
      <c r="P537" s="547">
        <v>17</v>
      </c>
      <c r="Q537" s="539">
        <v>100</v>
      </c>
      <c r="R537" s="540">
        <v>0</v>
      </c>
      <c r="S537" s="338"/>
      <c r="T537" s="168"/>
      <c r="U537" s="168"/>
      <c r="V537" s="338">
        <v>0</v>
      </c>
      <c r="W537" s="338">
        <v>0</v>
      </c>
      <c r="X537" s="919">
        <v>0.7</v>
      </c>
      <c r="Y537" s="338">
        <v>0</v>
      </c>
      <c r="Z537" s="168"/>
      <c r="AA537" s="168"/>
      <c r="AB537" s="186" t="s">
        <v>5960</v>
      </c>
      <c r="AC537" s="13" t="s">
        <v>898</v>
      </c>
      <c r="AD537" s="811" t="s">
        <v>5691</v>
      </c>
      <c r="AE537" s="723">
        <v>43138</v>
      </c>
      <c r="AF537" s="182"/>
      <c r="AG537" s="419"/>
      <c r="AH537" s="927" t="s">
        <v>896</v>
      </c>
      <c r="AI537" s="559" t="s">
        <v>5766</v>
      </c>
      <c r="AJ537" s="63" t="str">
        <f t="shared" si="372"/>
        <v>NO</v>
      </c>
      <c r="AK537" s="64" t="str">
        <f>VLOOKUP(X537,aux!$G$1:$I$22,2,FALSE)</f>
        <v>zero point seven</v>
      </c>
      <c r="AL537" s="64" t="str">
        <f>VLOOKUP(X537,aux!$G$1:$J$22,4,FALSE)</f>
        <v>null komma sieben</v>
      </c>
      <c r="AM537" s="214">
        <f t="shared" si="373"/>
        <v>70</v>
      </c>
      <c r="AN537" s="214" t="str">
        <f>IF(INT(AM537)=AM537,EnglishNumber(AM537), _xlfn.CONCAT(EnglishNumber(INT(AM537)), " point ", EnglishNumber(ROUND(INT((AM537 - INT(AM537)) * 10),  0)), " ", EnglishNumber(ROUND((AM537 - INT(AM537))*100 - (INT((AM537-INT(AM537))*10)*10), 0))))</f>
        <v>seventy</v>
      </c>
      <c r="AO537" s="214" t="str">
        <f>IF(INT(AM537)=AM537,FctZahl_In_Worten(AM537), _xlfn.CONCAT(FctZahl_In_Worten(INT(AM537)), " komma ", FctZahl_In_Worten(ROUND(INT((AM537 - INT(AM537)) * 10),  0)), " ", FctZahl_In_Worten(ROUND((AM537 - INT(AM537))*100 - (INT((AM537-INT(AM537))*10)*10), 0))))</f>
        <v>siebzig</v>
      </c>
      <c r="AP537" s="64" t="str">
        <f>EnglishNumber(Q537)</f>
        <v>one hundred</v>
      </c>
      <c r="AQ537" s="64" t="str">
        <f>FctZahl_In_Worten(Q537)</f>
        <v>einhundert</v>
      </c>
      <c r="AR537" s="64" t="str">
        <f>FctZahl_In_Worten(R537)</f>
        <v>null</v>
      </c>
      <c r="AS537" s="64" t="str">
        <f>EnglishNumber(V537)</f>
        <v>zero</v>
      </c>
      <c r="AT537" s="64" t="str">
        <f>EnglishNumber(W537)</f>
        <v>zero</v>
      </c>
      <c r="AU537" s="64" t="str">
        <f t="shared" si="391"/>
        <v>For</v>
      </c>
      <c r="AV537" s="49" t="str">
        <f t="shared" si="396"/>
        <v>Sven Schäfer, Geschäftsführer</v>
      </c>
      <c r="AW537" s="60" t="str">
        <f t="shared" si="374"/>
        <v>DE_148095722_CPA_EN</v>
      </c>
      <c r="AX537" s="60" t="str">
        <f t="shared" si="375"/>
        <v>DE_148095722_DoT_EN</v>
      </c>
      <c r="AY537" s="60" t="str">
        <f t="shared" si="376"/>
        <v>DE_148095722_Dis_EN</v>
      </c>
      <c r="AZ537" s="50" t="str">
        <f t="shared" si="377"/>
        <v>DE_148095722_CPA_DE</v>
      </c>
      <c r="BA537" s="50" t="str">
        <f t="shared" si="378"/>
        <v>DE_148095722_DoT_DE</v>
      </c>
      <c r="BB537" s="50" t="str">
        <f t="shared" si="379"/>
        <v>DE_148095722_CPA_ES</v>
      </c>
      <c r="BC537" s="128" t="str">
        <f t="shared" si="380"/>
        <v>DE_148095722_DoT_ES</v>
      </c>
      <c r="BD537" s="65" t="str">
        <f t="shared" si="381"/>
        <v>Kreuznacher Zentralwäscherei GmbH + Co Mietwäsche KG</v>
      </c>
      <c r="BE537" s="64" t="str">
        <f>VLOOKUP(C537,aux!$A$1:$B$260,2,FALSE)</f>
        <v>Germany</v>
      </c>
      <c r="BF537" s="64" t="str">
        <f>VLOOKUP(C537,aux!$A$1:$C$260,3,FALSE)</f>
        <v>Deutschland</v>
      </c>
      <c r="BG537" s="66" t="str">
        <f t="shared" si="382"/>
        <v>represented by  Sven Schäfer, Geschäftsführer</v>
      </c>
      <c r="BH537" s="66" t="str">
        <f t="shared" si="383"/>
        <v>representado por Sven Schäfer, Geschäftsführer</v>
      </c>
      <c r="BI537" s="119">
        <f t="shared" si="397"/>
        <v>1</v>
      </c>
      <c r="BJ537" s="119" t="str">
        <f t="shared" si="393"/>
        <v/>
      </c>
      <c r="BK537" s="119" t="str">
        <f t="shared" si="384"/>
        <v>and its</v>
      </c>
      <c r="BL537" s="66" t="str">
        <f t="shared" si="394"/>
        <v/>
      </c>
      <c r="BM537" s="66" t="str">
        <f t="shared" si="385"/>
        <v>und</v>
      </c>
      <c r="BN537" s="66" t="str">
        <f t="shared" si="395"/>
        <v/>
      </c>
      <c r="BO537" s="66" t="str">
        <f t="shared" si="392"/>
        <v>y su</v>
      </c>
      <c r="BP537" s="216" t="str">
        <f>VLOOKUP(X537,aux!$G$1:$I$22,3,FALSE)</f>
        <v xml:space="preserve">cero coma siete </v>
      </c>
      <c r="BQ537" s="66" t="str">
        <f t="shared" si="387"/>
        <v>Por</v>
      </c>
      <c r="BR537" s="66" t="str">
        <f>VLOOKUP(C537,aux!$D$1:$E$307,2,FALSE)</f>
        <v>Alemania</v>
      </c>
      <c r="BS537" s="66" t="str">
        <f t="shared" si="388"/>
        <v>Ciento</v>
      </c>
      <c r="BT537" s="66" t="str">
        <f t="shared" si="389"/>
        <v>Cero</v>
      </c>
      <c r="BU537" s="66" t="str">
        <f t="shared" si="390"/>
        <v>Cero</v>
      </c>
      <c r="BV537" s="315"/>
      <c r="BW537" s="61"/>
      <c r="BX537" s="315"/>
      <c r="BY537" s="148"/>
      <c r="BZ537" s="315"/>
      <c r="CA537" s="1112"/>
      <c r="CB537" s="805">
        <v>43109</v>
      </c>
      <c r="CC537" s="805">
        <v>43115</v>
      </c>
      <c r="CD537" s="806"/>
      <c r="CE537" s="805">
        <v>43115</v>
      </c>
      <c r="CF537" s="806"/>
      <c r="CG537" s="342">
        <v>43125</v>
      </c>
      <c r="CH537" s="497"/>
      <c r="CI537" s="155"/>
      <c r="CJ537" s="168"/>
      <c r="CK537" s="168"/>
      <c r="CL537" s="102" t="str">
        <f t="shared" si="362"/>
        <v>Kreuznacher Zentralwäscherei GmbH + Co Mietwäsche KG_ DE_148095722_DOT_DE_2sig</v>
      </c>
      <c r="CM537" s="102" t="str">
        <f t="shared" si="363"/>
        <v>Kreuznacher Zentralwäscherei GmbH + Co Mietwäsche KG_DE_148095722_CPA_DE_2sig</v>
      </c>
      <c r="CN537" s="102" t="str">
        <f t="shared" si="364"/>
        <v>Kreuznacher Zentralwäscherei GmbH + Co Mietwäsche KG_ DE_148095722_DOT_DE_2sig_stamped</v>
      </c>
      <c r="CO537" s="102" t="str">
        <f t="shared" si="365"/>
        <v>Kreuznacher Zentralwäscherei GmbH + Co Mietwäsche KG_DE_148095722_DOT_DE_o</v>
      </c>
      <c r="CP537" s="102" t="str">
        <f t="shared" si="366"/>
        <v>Kreuznacher Zentralwäscherei GmbH + Co Mietwäsche KG_DE_148095722_DOT_DE_o_stamped</v>
      </c>
      <c r="CQ537" s="102" t="str">
        <f t="shared" si="367"/>
        <v>Kreuznacher Zentralwäscherei GmbH + Co Mietwäsche KG_DE_148095722_powers</v>
      </c>
      <c r="CR537" s="168"/>
      <c r="CS537" s="168"/>
      <c r="CT537" s="253"/>
      <c r="CU537" s="251"/>
      <c r="CV537" s="254"/>
      <c r="CW537" s="168"/>
      <c r="CX537" s="252"/>
      <c r="CY537" s="251"/>
      <c r="CZ537" s="251"/>
      <c r="DA537" s="324"/>
      <c r="DB537" s="324"/>
      <c r="DC537" s="251"/>
      <c r="DD537" s="251"/>
      <c r="DE537" s="324"/>
      <c r="DF537" s="324"/>
      <c r="DG537" s="168"/>
      <c r="DH537" s="168"/>
      <c r="DI537" s="168"/>
      <c r="DJ537" s="324"/>
      <c r="DK537" s="324"/>
      <c r="DL537" s="168"/>
      <c r="DM537" s="324"/>
      <c r="DN537" s="251"/>
      <c r="DO537" s="324"/>
      <c r="DP537" s="338"/>
      <c r="DQ537" s="902"/>
      <c r="DR537" s="503"/>
      <c r="DS537" s="88"/>
      <c r="DT537" s="88"/>
      <c r="DU537" s="168"/>
      <c r="DV537" s="168"/>
      <c r="DW537" s="168"/>
      <c r="DX537" s="168"/>
      <c r="DY537" s="168"/>
      <c r="DZ537" s="168"/>
      <c r="EA537" s="359" t="str">
        <f t="shared" si="345"/>
        <v>477</v>
      </c>
      <c r="EB537" s="359">
        <v>477</v>
      </c>
      <c r="EC537" s="88"/>
      <c r="ED537" s="88"/>
      <c r="EE537" s="88"/>
      <c r="EF537" s="445" t="s">
        <v>5963</v>
      </c>
      <c r="EG537" s="202" t="s">
        <v>5848</v>
      </c>
      <c r="EH537" s="202" t="s">
        <v>5912</v>
      </c>
      <c r="EI537" s="202" t="s">
        <v>5913</v>
      </c>
      <c r="EJ537" s="202" t="s">
        <v>5914</v>
      </c>
      <c r="EK537" s="655">
        <v>8</v>
      </c>
      <c r="EL537" s="202" t="s">
        <v>5915</v>
      </c>
      <c r="EM537" s="655" t="s">
        <v>5916</v>
      </c>
      <c r="EN537" s="202"/>
      <c r="EO537" s="174" t="str">
        <f>B537</f>
        <v>DE_148095722</v>
      </c>
      <c r="EP537" s="951" t="s">
        <v>5893</v>
      </c>
      <c r="EQ537" s="258" t="s">
        <v>6095</v>
      </c>
      <c r="ER537" s="258" t="s">
        <v>6114</v>
      </c>
      <c r="ES537" s="665"/>
      <c r="ET537" s="108"/>
      <c r="EU537" s="182" t="str">
        <f t="shared" si="368"/>
        <v>Kreuznacher Zentralwäscherei GmbH + Co. Mietwäsche KG, DE_148095722_sinv.pdf</v>
      </c>
      <c r="EV537" s="44"/>
      <c r="EW537" s="44"/>
      <c r="EX537" s="44"/>
      <c r="EY537" s="44"/>
      <c r="EZ537" s="44"/>
      <c r="FA537" s="44"/>
      <c r="FB537" s="44"/>
      <c r="FC537" s="44"/>
      <c r="FD537" s="44"/>
      <c r="FE537" s="44"/>
      <c r="FF537" s="44"/>
      <c r="FG537" s="44"/>
      <c r="FH537" s="44"/>
      <c r="FI537" s="44"/>
      <c r="FJ537" s="44"/>
      <c r="FK537" s="44"/>
      <c r="FL537" s="44"/>
      <c r="FM537" s="44"/>
      <c r="FN537" s="44"/>
      <c r="FO537" s="44"/>
      <c r="FP537" s="44"/>
    </row>
    <row r="538" spans="1:172" s="234" customFormat="1" ht="78" thickTop="1" thickBot="1">
      <c r="A538" s="1024" t="s">
        <v>5238</v>
      </c>
      <c r="B538" s="415" t="s">
        <v>5365</v>
      </c>
      <c r="C538" s="426" t="s">
        <v>898</v>
      </c>
      <c r="D538" s="415" t="s">
        <v>6276</v>
      </c>
      <c r="E538" s="371" t="s">
        <v>5083</v>
      </c>
      <c r="F538" s="193" t="s">
        <v>899</v>
      </c>
      <c r="G538" s="182"/>
      <c r="H538" s="182"/>
      <c r="I538" s="193" t="s">
        <v>4539</v>
      </c>
      <c r="J538" s="182"/>
      <c r="K538" s="202" t="s">
        <v>5367</v>
      </c>
      <c r="L538" s="573" t="s">
        <v>3688</v>
      </c>
      <c r="M538" s="560" t="s">
        <v>6284</v>
      </c>
      <c r="N538" s="849"/>
      <c r="O538" s="182"/>
      <c r="P538" s="519">
        <v>0</v>
      </c>
      <c r="Q538" s="539">
        <v>10</v>
      </c>
      <c r="R538" s="540">
        <v>0</v>
      </c>
      <c r="S538" s="338"/>
      <c r="T538" s="54"/>
      <c r="U538" s="54"/>
      <c r="V538" s="338">
        <v>0</v>
      </c>
      <c r="W538" s="338">
        <v>0</v>
      </c>
      <c r="X538" s="919">
        <v>0.72</v>
      </c>
      <c r="Y538" s="338">
        <v>0</v>
      </c>
      <c r="Z538" s="54"/>
      <c r="AA538" s="54"/>
      <c r="AB538" s="188" t="s">
        <v>5381</v>
      </c>
      <c r="AC538" s="13" t="s">
        <v>898</v>
      </c>
      <c r="AD538" s="811" t="s">
        <v>5691</v>
      </c>
      <c r="AE538" s="723">
        <v>43138</v>
      </c>
      <c r="AF538" s="182"/>
      <c r="AG538" s="419"/>
      <c r="AH538" s="927" t="s">
        <v>896</v>
      </c>
      <c r="AI538" s="559" t="s">
        <v>5764</v>
      </c>
      <c r="AJ538" s="63" t="str">
        <f t="shared" si="372"/>
        <v>NO</v>
      </c>
      <c r="AK538" s="64" t="str">
        <f>VLOOKUP(X538,aux!$G$1:$I$22,2,FALSE)</f>
        <v>zero point seven two</v>
      </c>
      <c r="AL538" s="64" t="str">
        <f>VLOOKUP(X538,aux!$G$1:$J$22,4,FALSE)</f>
        <v>null komma sieben zwei</v>
      </c>
      <c r="AM538" s="214">
        <f t="shared" si="373"/>
        <v>72</v>
      </c>
      <c r="AN538" s="214" t="str">
        <f>IF(INT(AM538)=AM538,EnglishNumber(AM538), _xlfn.CONCAT(EnglishNumber(INT(AM538)), " point ", EnglishNumber(ROUND(INT((AM538 - INT(AM538)) * 10),  0)), " ", EnglishNumber(ROUND((AM538 - INT(AM538))*100 - (INT((AM538-INT(AM538))*10)*10), 0))))</f>
        <v>seventy-two</v>
      </c>
      <c r="AO538" s="214" t="str">
        <f>IF(INT(AM538)=AM538,FctZahl_In_Worten(AM538), _xlfn.CONCAT(FctZahl_In_Worten(INT(AM538)), " komma ", FctZahl_In_Worten(ROUND(INT((AM538 - INT(AM538)) * 10),  0)), " ", FctZahl_In_Worten(ROUND((AM538 - INT(AM538))*100 - (INT((AM538-INT(AM538))*10)*10), 0))))</f>
        <v>zweiundsiebzig</v>
      </c>
      <c r="AP538" s="64" t="str">
        <f>EnglishNumber(Q538)</f>
        <v>ten</v>
      </c>
      <c r="AQ538" s="64" t="str">
        <f>FctZahl_In_Worten(Q538)</f>
        <v>zehn</v>
      </c>
      <c r="AR538" s="64" t="str">
        <f>FctZahl_In_Worten(R538)</f>
        <v>null</v>
      </c>
      <c r="AS538" s="64" t="str">
        <f>EnglishNumber(V538)</f>
        <v>zero</v>
      </c>
      <c r="AT538" s="64" t="str">
        <f>EnglishNumber(W538)</f>
        <v>zero</v>
      </c>
      <c r="AU538" s="64" t="str">
        <f t="shared" si="391"/>
        <v>For</v>
      </c>
      <c r="AV538" s="49" t="str">
        <f t="shared" si="396"/>
        <v>Ronny Degenkolbe, Geschäftsführer</v>
      </c>
      <c r="AW538" s="60" t="str">
        <f t="shared" si="374"/>
        <v>DE_218959836_CPA_EN</v>
      </c>
      <c r="AX538" s="60" t="str">
        <f t="shared" si="375"/>
        <v>DE_218959836_DoT_EN</v>
      </c>
      <c r="AY538" s="60" t="str">
        <f t="shared" si="376"/>
        <v>DE_218959836_Dis_EN</v>
      </c>
      <c r="AZ538" s="50" t="str">
        <f t="shared" si="377"/>
        <v>DE_218959836_CPA_DE</v>
      </c>
      <c r="BA538" s="50" t="str">
        <f t="shared" si="378"/>
        <v>DE_218959836_DoT_DE</v>
      </c>
      <c r="BB538" s="50" t="str">
        <f t="shared" si="379"/>
        <v>DE_218959836_CPA_ES</v>
      </c>
      <c r="BC538" s="128" t="str">
        <f t="shared" si="380"/>
        <v>DE_218959836_DoT_ES</v>
      </c>
      <c r="BD538" s="65" t="str">
        <f t="shared" si="381"/>
        <v>Nordische Logistik GmbH</v>
      </c>
      <c r="BE538" s="64" t="str">
        <f>VLOOKUP(C538,aux!$A$1:$B$260,2,FALSE)</f>
        <v>Germany</v>
      </c>
      <c r="BF538" s="64" t="str">
        <f>VLOOKUP(C538,aux!$A$1:$C$260,3,FALSE)</f>
        <v>Deutschland</v>
      </c>
      <c r="BG538" s="66" t="str">
        <f t="shared" si="382"/>
        <v>represented by  Ronny Degenkolbe, Geschäftsführer</v>
      </c>
      <c r="BH538" s="66" t="str">
        <f t="shared" si="383"/>
        <v>representado por Ronny Degenkolbe, Geschäftsführer</v>
      </c>
      <c r="BI538" s="119">
        <f t="shared" si="397"/>
        <v>1</v>
      </c>
      <c r="BJ538" s="119" t="str">
        <f t="shared" si="393"/>
        <v/>
      </c>
      <c r="BK538" s="119" t="str">
        <f t="shared" si="384"/>
        <v>and its</v>
      </c>
      <c r="BL538" s="66" t="str">
        <f t="shared" si="394"/>
        <v/>
      </c>
      <c r="BM538" s="66" t="str">
        <f t="shared" si="385"/>
        <v>und</v>
      </c>
      <c r="BN538" s="66" t="str">
        <f t="shared" si="395"/>
        <v/>
      </c>
      <c r="BO538" s="66" t="str">
        <f t="shared" si="392"/>
        <v>y su</v>
      </c>
      <c r="BP538" s="216" t="str">
        <f>VLOOKUP(X538,aux!$G$1:$I$22,3,FALSE)</f>
        <v>cero coma siete dos</v>
      </c>
      <c r="BQ538" s="66" t="str">
        <f t="shared" si="387"/>
        <v>Por</v>
      </c>
      <c r="BR538" s="66" t="str">
        <f>VLOOKUP(C538,aux!$D$1:$E$307,2,FALSE)</f>
        <v>Alemania</v>
      </c>
      <c r="BS538" s="66" t="str">
        <f t="shared" si="388"/>
        <v>Diez</v>
      </c>
      <c r="BT538" s="66" t="str">
        <f t="shared" si="389"/>
        <v>Cero</v>
      </c>
      <c r="BU538" s="66" t="str">
        <f t="shared" si="390"/>
        <v>Cero</v>
      </c>
      <c r="BV538" s="137"/>
      <c r="BW538" s="51"/>
      <c r="BX538" s="315"/>
      <c r="BY538" s="148" t="s">
        <v>5383</v>
      </c>
      <c r="BZ538" s="315"/>
      <c r="CA538" s="1112" t="s">
        <v>2233</v>
      </c>
      <c r="CB538" s="805">
        <v>43074</v>
      </c>
      <c r="CC538" s="623">
        <v>43076</v>
      </c>
      <c r="CD538" s="806"/>
      <c r="CE538" s="805">
        <v>43076</v>
      </c>
      <c r="CF538" s="806"/>
      <c r="CG538" s="805">
        <v>43102</v>
      </c>
      <c r="CH538" s="497"/>
      <c r="CI538" s="155"/>
      <c r="CJ538" s="54"/>
      <c r="CK538" s="54"/>
      <c r="CL538" s="102" t="str">
        <f t="shared" si="362"/>
        <v>Nordische Logistik GmbH_ DE_218959836_DOT_DE_2sig</v>
      </c>
      <c r="CM538" s="102" t="str">
        <f t="shared" si="363"/>
        <v>Nordische Logistik GmbH_DE_218959836_CPA_DE_2sig</v>
      </c>
      <c r="CN538" s="102" t="str">
        <f t="shared" si="364"/>
        <v>Nordische Logistik GmbH_ DE_218959836_DOT_DE_2sig_stamped</v>
      </c>
      <c r="CO538" s="102" t="str">
        <f t="shared" si="365"/>
        <v>Nordische Logistik GmbH_DE_218959836_DOT_DE_o</v>
      </c>
      <c r="CP538" s="102" t="str">
        <f t="shared" si="366"/>
        <v>Nordische Logistik GmbH_DE_218959836_DOT_DE_o_stamped</v>
      </c>
      <c r="CQ538" s="102" t="str">
        <f t="shared" si="367"/>
        <v>Nordische Logistik GmbH_DE_218959836_powers</v>
      </c>
      <c r="CR538" s="54"/>
      <c r="CS538" s="54"/>
      <c r="CT538" s="204"/>
      <c r="CU538" s="148">
        <f>CE538-CC538</f>
        <v>0</v>
      </c>
      <c r="CV538" s="205"/>
      <c r="CW538" s="54"/>
      <c r="CX538" s="124"/>
      <c r="CY538" s="160"/>
      <c r="CZ538" s="160"/>
      <c r="DA538" s="321"/>
      <c r="DB538" s="321"/>
      <c r="DC538" s="160"/>
      <c r="DD538" s="160"/>
      <c r="DE538" s="321"/>
      <c r="DF538" s="321"/>
      <c r="DG538" s="54"/>
      <c r="DH538" s="54"/>
      <c r="DI538" s="54"/>
      <c r="DJ538" s="321"/>
      <c r="DK538" s="321"/>
      <c r="DL538" s="54"/>
      <c r="DM538" s="321"/>
      <c r="DN538" s="160"/>
      <c r="DO538" s="321"/>
      <c r="DP538" s="963"/>
      <c r="DQ538" s="902"/>
      <c r="DR538" s="503"/>
      <c r="DS538" s="521"/>
      <c r="DT538" s="88"/>
      <c r="DU538" s="168"/>
      <c r="DV538" s="168"/>
      <c r="DW538" s="168"/>
      <c r="DX538" s="168"/>
      <c r="DY538" s="168"/>
      <c r="DZ538" s="168"/>
      <c r="EA538" s="359" t="str">
        <f t="shared" si="345"/>
        <v>478</v>
      </c>
      <c r="EB538" s="359">
        <v>478</v>
      </c>
      <c r="EC538" s="88"/>
      <c r="ED538" s="88"/>
      <c r="EE538" s="88"/>
      <c r="EF538" s="445"/>
      <c r="EG538" s="186" t="s">
        <v>5238</v>
      </c>
      <c r="EH538" s="186" t="s">
        <v>5079</v>
      </c>
      <c r="EI538" s="186" t="s">
        <v>5084</v>
      </c>
      <c r="EJ538" s="186">
        <v>1</v>
      </c>
      <c r="EK538" s="186">
        <v>0</v>
      </c>
      <c r="EL538" s="186" t="s">
        <v>5085</v>
      </c>
      <c r="EM538" s="173">
        <v>18437</v>
      </c>
      <c r="EN538" s="173">
        <v>0</v>
      </c>
      <c r="EO538" s="173">
        <v>0</v>
      </c>
      <c r="EP538" s="950">
        <v>0</v>
      </c>
      <c r="EQ538" s="404" t="s">
        <v>6086</v>
      </c>
      <c r="ER538" s="182" t="s">
        <v>6137</v>
      </c>
      <c r="ES538" s="404"/>
      <c r="ET538" s="108"/>
      <c r="EU538" s="182" t="str">
        <f t="shared" si="368"/>
        <v>Nordische Logistik GmbH, DE_218959836_sinv.pdf</v>
      </c>
    </row>
    <row r="539" spans="1:172" s="234" customFormat="1" ht="90.75" thickTop="1" thickBot="1">
      <c r="A539" s="1000" t="s">
        <v>5699</v>
      </c>
      <c r="B539" s="176" t="s">
        <v>5700</v>
      </c>
      <c r="C539" s="426" t="s">
        <v>898</v>
      </c>
      <c r="D539" s="438" t="s">
        <v>5707</v>
      </c>
      <c r="E539" s="438" t="s">
        <v>5713</v>
      </c>
      <c r="F539" s="438" t="s">
        <v>3788</v>
      </c>
      <c r="G539" s="438"/>
      <c r="H539" s="438"/>
      <c r="I539" s="438"/>
      <c r="J539" s="186"/>
      <c r="K539" s="186" t="str">
        <f>EP539</f>
        <v>00495321689820</v>
      </c>
      <c r="L539" s="571" t="s">
        <v>5727</v>
      </c>
      <c r="M539" s="382"/>
      <c r="N539" s="846" t="s">
        <v>5728</v>
      </c>
      <c r="O539" s="186" t="s">
        <v>5729</v>
      </c>
      <c r="P539" s="519">
        <v>27</v>
      </c>
      <c r="Q539" s="436">
        <v>100</v>
      </c>
      <c r="R539" s="540">
        <v>0</v>
      </c>
      <c r="S539" s="338"/>
      <c r="T539" s="82"/>
      <c r="U539" s="82"/>
      <c r="V539" s="338">
        <v>0</v>
      </c>
      <c r="W539" s="338">
        <v>0</v>
      </c>
      <c r="X539" s="919">
        <v>0.7</v>
      </c>
      <c r="Y539" s="338">
        <v>0</v>
      </c>
      <c r="Z539" s="82"/>
      <c r="AA539" s="82"/>
      <c r="AB539" s="186" t="s">
        <v>5755</v>
      </c>
      <c r="AC539" s="13" t="s">
        <v>898</v>
      </c>
      <c r="AD539" s="811" t="s">
        <v>5691</v>
      </c>
      <c r="AE539" s="723">
        <v>43138</v>
      </c>
      <c r="AF539" s="186"/>
      <c r="AG539" s="419"/>
      <c r="AH539" s="927" t="s">
        <v>896</v>
      </c>
      <c r="AI539" s="559" t="s">
        <v>5764</v>
      </c>
      <c r="AJ539" s="57" t="str">
        <f t="shared" si="372"/>
        <v>NO</v>
      </c>
      <c r="AK539" s="64" t="str">
        <f>VLOOKUP(X539,aux!$G$1:$I$22,2,FALSE)</f>
        <v>zero point seven</v>
      </c>
      <c r="AL539" s="64" t="str">
        <f>VLOOKUP(X539,aux!$G$1:$J$22,4,FALSE)</f>
        <v>null komma sieben</v>
      </c>
      <c r="AM539" s="214">
        <f t="shared" si="373"/>
        <v>70</v>
      </c>
      <c r="AN539" s="214" t="str">
        <f>IF(INT(AM539)=AM539,EnglishNumber(AM539), _xlfn.CONCAT(EnglishNumber(INT(AM539)), " point ", EnglishNumber(ROUND(INT((AM539 - INT(AM539)) * 10),  0)), " ", EnglishNumber(ROUND((AM539 - INT(AM539))*100 - (INT((AM539-INT(AM539))*10)*10), 0))))</f>
        <v>seventy</v>
      </c>
      <c r="AO539" s="214" t="str">
        <f>IF(INT(AM539)=AM539,FctZahl_In_Worten(AM539), _xlfn.CONCAT(FctZahl_In_Worten(INT(AM539)), " komma ", FctZahl_In_Worten(ROUND(INT((AM539 - INT(AM539)) * 10),  0)), " ", FctZahl_In_Worten(ROUND((AM539 - INT(AM539))*100 - (INT((AM539-INT(AM539))*10)*10), 0))))</f>
        <v>siebzig</v>
      </c>
      <c r="AP539" s="64" t="str">
        <f>EnglishNumber(Q539)</f>
        <v>one hundred</v>
      </c>
      <c r="AQ539" s="64" t="str">
        <f>FctZahl_In_Worten(Q539)</f>
        <v>einhundert</v>
      </c>
      <c r="AR539" s="64" t="str">
        <f>FctZahl_In_Worten(R539)</f>
        <v>null</v>
      </c>
      <c r="AS539" s="64" t="str">
        <f>EnglishNumber(V539)</f>
        <v>zero</v>
      </c>
      <c r="AT539" s="64" t="str">
        <f>EnglishNumber(W539)</f>
        <v>zero</v>
      </c>
      <c r="AU539" s="64" t="str">
        <f t="shared" si="391"/>
        <v>For</v>
      </c>
      <c r="AV539" s="364" t="str">
        <f t="shared" si="396"/>
        <v xml:space="preserve">Mark Pölkemann , Geschäftsführer </v>
      </c>
      <c r="AW539" s="788" t="str">
        <f t="shared" si="374"/>
        <v>DE_290952660_CPA_EN</v>
      </c>
      <c r="AX539" s="788" t="str">
        <f t="shared" si="375"/>
        <v>DE_290952660_DoT_EN</v>
      </c>
      <c r="AY539" s="788" t="str">
        <f t="shared" si="376"/>
        <v>DE_290952660_Dis_EN</v>
      </c>
      <c r="AZ539" s="790" t="str">
        <f t="shared" si="377"/>
        <v>DE_290952660_CPA_DE</v>
      </c>
      <c r="BA539" s="790" t="str">
        <f t="shared" si="378"/>
        <v>DE_290952660_DoT_DE</v>
      </c>
      <c r="BB539" s="790" t="str">
        <f t="shared" si="379"/>
        <v>DE_290952660_CPA_ES</v>
      </c>
      <c r="BC539" s="792" t="str">
        <f t="shared" si="380"/>
        <v>DE_290952660_DoT_ES</v>
      </c>
      <c r="BD539" s="365" t="str">
        <f t="shared" si="381"/>
        <v xml:space="preserve">Pölkemann Transporte GmbH &amp; Co KG </v>
      </c>
      <c r="BE539" s="64" t="str">
        <f>VLOOKUP(C539,aux!$A$1:$B$260,2,FALSE)</f>
        <v>Germany</v>
      </c>
      <c r="BF539" s="64" t="str">
        <f>VLOOKUP(C539,aux!$A$1:$C$260,3,FALSE)</f>
        <v>Deutschland</v>
      </c>
      <c r="BG539" s="64" t="str">
        <f t="shared" si="382"/>
        <v xml:space="preserve">represented by  Mark Pölkemann , Geschäftsführer </v>
      </c>
      <c r="BH539" s="64" t="str">
        <f t="shared" si="383"/>
        <v xml:space="preserve">representado por Mark Pölkemann , Geschäftsführer </v>
      </c>
      <c r="BI539" s="39">
        <f t="shared" si="397"/>
        <v>1</v>
      </c>
      <c r="BJ539" s="39" t="str">
        <f t="shared" si="393"/>
        <v/>
      </c>
      <c r="BK539" s="39" t="str">
        <f t="shared" si="384"/>
        <v/>
      </c>
      <c r="BL539" s="64" t="str">
        <f t="shared" si="394"/>
        <v/>
      </c>
      <c r="BM539" s="64" t="str">
        <f t="shared" si="385"/>
        <v/>
      </c>
      <c r="BN539" s="64" t="str">
        <f t="shared" si="395"/>
        <v/>
      </c>
      <c r="BO539" s="64" t="str">
        <f t="shared" si="392"/>
        <v/>
      </c>
      <c r="BP539" s="216" t="str">
        <f>VLOOKUP(X539,aux!$G$1:$I$22,3,FALSE)</f>
        <v xml:space="preserve">cero coma siete </v>
      </c>
      <c r="BQ539" s="64" t="str">
        <f t="shared" si="387"/>
        <v>Por</v>
      </c>
      <c r="BR539" s="64" t="str">
        <f>VLOOKUP(C539,aux!$D$1:$E$307,2,FALSE)</f>
        <v>Alemania</v>
      </c>
      <c r="BS539" s="64" t="str">
        <f t="shared" si="388"/>
        <v>Ciento</v>
      </c>
      <c r="BT539" s="64" t="str">
        <f t="shared" si="389"/>
        <v>Cero</v>
      </c>
      <c r="BU539" s="64" t="str">
        <f t="shared" si="390"/>
        <v>Cero</v>
      </c>
      <c r="BV539" s="161"/>
      <c r="BW539" s="56"/>
      <c r="BX539" s="315">
        <v>43102</v>
      </c>
      <c r="BY539" s="366">
        <v>163001021401</v>
      </c>
      <c r="BZ539" s="161"/>
      <c r="CA539" s="1113"/>
      <c r="CB539" s="805">
        <v>43102</v>
      </c>
      <c r="CC539" s="623">
        <v>43103</v>
      </c>
      <c r="CD539" s="610"/>
      <c r="CE539" s="805">
        <v>43103</v>
      </c>
      <c r="CF539" s="610"/>
      <c r="CG539" s="342">
        <v>43110</v>
      </c>
      <c r="CH539" s="497"/>
      <c r="CI539" s="367"/>
      <c r="CJ539" s="82"/>
      <c r="CK539" s="82"/>
      <c r="CL539" s="102" t="str">
        <f t="shared" si="362"/>
        <v>Pölkemann Transporte GmbH &amp; Co KG _ DE_290952660_DOT_DE_2sig</v>
      </c>
      <c r="CM539" s="102" t="str">
        <f t="shared" si="363"/>
        <v>Pölkemann Transporte GmbH &amp; Co KG _DE_290952660_CPA_DE_2sig</v>
      </c>
      <c r="CN539" s="102" t="str">
        <f t="shared" si="364"/>
        <v>Pölkemann Transporte GmbH &amp; Co KG _ DE_290952660_DOT_DE_2sig_stamped</v>
      </c>
      <c r="CO539" s="102" t="str">
        <f t="shared" si="365"/>
        <v>Pölkemann Transporte GmbH &amp; Co KG _DE_290952660_DOT_DE_o</v>
      </c>
      <c r="CP539" s="102" t="str">
        <f t="shared" si="366"/>
        <v>Pölkemann Transporte GmbH &amp; Co KG _DE_290952660_DOT_DE_o_stamped</v>
      </c>
      <c r="CQ539" s="102" t="str">
        <f t="shared" si="367"/>
        <v>Pölkemann Transporte GmbH &amp; Co KG_DE_290952660_powers</v>
      </c>
      <c r="CR539" s="82"/>
      <c r="CS539" s="82"/>
      <c r="CT539" s="797"/>
      <c r="CU539" s="369"/>
      <c r="CV539" s="798"/>
      <c r="CW539" s="82"/>
      <c r="CX539" s="99"/>
      <c r="CY539" s="369"/>
      <c r="CZ539" s="369"/>
      <c r="DA539" s="370"/>
      <c r="DB539" s="370"/>
      <c r="DC539" s="369"/>
      <c r="DD539" s="369"/>
      <c r="DE539" s="370"/>
      <c r="DF539" s="370"/>
      <c r="DG539" s="82"/>
      <c r="DH539" s="82"/>
      <c r="DI539" s="82"/>
      <c r="DJ539" s="370"/>
      <c r="DK539" s="370"/>
      <c r="DL539" s="82"/>
      <c r="DM539" s="370"/>
      <c r="DN539" s="369"/>
      <c r="DO539" s="370"/>
      <c r="DP539" s="338"/>
      <c r="DQ539" s="902"/>
      <c r="DR539" s="503"/>
      <c r="DS539" s="88"/>
      <c r="DT539" s="88" t="s">
        <v>49</v>
      </c>
      <c r="DU539" s="82"/>
      <c r="DV539" s="82"/>
      <c r="DW539" s="82"/>
      <c r="DX539" s="82"/>
      <c r="DY539" s="82"/>
      <c r="DZ539" s="82"/>
      <c r="EA539" s="359" t="str">
        <f t="shared" si="345"/>
        <v>479</v>
      </c>
      <c r="EB539" s="359">
        <v>479</v>
      </c>
      <c r="EC539" s="88"/>
      <c r="ED539" s="88"/>
      <c r="EE539" s="88"/>
      <c r="EF539" s="445"/>
      <c r="EG539" s="438" t="s">
        <v>5699</v>
      </c>
      <c r="EH539" s="438" t="s">
        <v>5713</v>
      </c>
      <c r="EI539" s="438" t="s">
        <v>5746</v>
      </c>
      <c r="EJ539" s="438">
        <v>17</v>
      </c>
      <c r="EK539" s="438"/>
      <c r="EL539" s="438" t="s">
        <v>5747</v>
      </c>
      <c r="EM539" s="438">
        <v>38644</v>
      </c>
      <c r="EN539" s="438"/>
      <c r="EO539" s="438"/>
      <c r="EP539" s="951" t="s">
        <v>5748</v>
      </c>
      <c r="EQ539" s="258" t="s">
        <v>6095</v>
      </c>
      <c r="ER539" s="258" t="s">
        <v>6114</v>
      </c>
      <c r="ES539" s="176"/>
      <c r="ET539" s="108"/>
      <c r="EU539" s="182" t="str">
        <f t="shared" si="368"/>
        <v>Pölkemann Transporte GmbH &amp; Co. KG, DE_290952660_sinv.pdf</v>
      </c>
    </row>
    <row r="540" spans="1:172" s="234" customFormat="1" ht="85.5" thickTop="1" thickBot="1">
      <c r="A540" s="1010" t="s">
        <v>3068</v>
      </c>
      <c r="B540" s="694" t="s">
        <v>3063</v>
      </c>
      <c r="C540" s="1149" t="s">
        <v>42</v>
      </c>
      <c r="D540" s="190" t="s">
        <v>3010</v>
      </c>
      <c r="E540" s="639" t="s">
        <v>3011</v>
      </c>
      <c r="F540" s="190" t="s">
        <v>835</v>
      </c>
      <c r="G540" s="190" t="s">
        <v>3012</v>
      </c>
      <c r="H540" s="190" t="s">
        <v>3067</v>
      </c>
      <c r="I540" s="190" t="s">
        <v>3013</v>
      </c>
      <c r="J540" s="190" t="s">
        <v>6024</v>
      </c>
      <c r="K540" s="190" t="s">
        <v>6023</v>
      </c>
      <c r="L540" s="587" t="s">
        <v>3015</v>
      </c>
      <c r="M540" s="181" t="s">
        <v>3016</v>
      </c>
      <c r="N540" s="846" t="s">
        <v>3017</v>
      </c>
      <c r="O540" s="190" t="s">
        <v>3018</v>
      </c>
      <c r="P540" s="546">
        <v>71</v>
      </c>
      <c r="Q540" s="539">
        <v>1000</v>
      </c>
      <c r="R540" s="540">
        <v>0</v>
      </c>
      <c r="S540" s="338"/>
      <c r="T540" s="100"/>
      <c r="U540" s="100"/>
      <c r="V540" s="425">
        <v>0</v>
      </c>
      <c r="W540" s="425">
        <v>0</v>
      </c>
      <c r="X540" s="919">
        <v>0.75</v>
      </c>
      <c r="Y540" s="425">
        <v>2.5</v>
      </c>
      <c r="Z540" s="101"/>
      <c r="AA540" s="101"/>
      <c r="AB540" s="188" t="s">
        <v>4374</v>
      </c>
      <c r="AC540" s="13" t="s">
        <v>7377</v>
      </c>
      <c r="AD540" s="813" t="s">
        <v>5689</v>
      </c>
      <c r="AE540" s="723">
        <v>43138</v>
      </c>
      <c r="AF540" s="182"/>
      <c r="AG540" s="419"/>
      <c r="AH540" s="927" t="s">
        <v>896</v>
      </c>
      <c r="AI540" s="559">
        <v>0</v>
      </c>
      <c r="AJ540" s="63" t="str">
        <f t="shared" si="372"/>
        <v>NO</v>
      </c>
      <c r="AK540" s="64" t="str">
        <f>VLOOKUP(X540,aux!$G$1:$I$22,2,FALSE)</f>
        <v>zero point seven five</v>
      </c>
      <c r="AL540" s="64" t="str">
        <f>VLOOKUP(X540,aux!$G$1:$J$22,4,FALSE)</f>
        <v>null komma sieben fünf</v>
      </c>
      <c r="AM540" s="214">
        <f t="shared" si="373"/>
        <v>75</v>
      </c>
      <c r="AN540" s="214" t="str">
        <f>IF(INT(AM540)=AM540,EnglishNumber(AM540), _xlfn.CONCAT(EnglishNumber(INT(AM540)), " point ", EnglishNumber(ROUND(INT((AM540 - INT(AM540)) * 10),  0)), " ", EnglishNumber(ROUND((AM540 - INT(AM540))*100 - (INT((AM540-INT(AM540))*10)*10), 0))))</f>
        <v>seventy-five</v>
      </c>
      <c r="AO540" s="214" t="str">
        <f>IF(INT(AM540)=AM540,FctZahl_In_Worten(AM540), _xlfn.CONCAT(FctZahl_In_Worten(INT(AM540)), " komma ", FctZahl_In_Worten(ROUND(INT((AM540 - INT(AM540)) * 10),  0)), " ", FctZahl_In_Worten(ROUND((AM540 - INT(AM540))*100 - (INT((AM540-INT(AM540))*10)*10), 0))))</f>
        <v>fünfundsiebzig</v>
      </c>
      <c r="AP540" s="64" t="str">
        <f>EnglishNumber(Q540)</f>
        <v>one thousand</v>
      </c>
      <c r="AQ540" s="64" t="str">
        <f>FctZahl_In_Worten(Q540)</f>
        <v>eintausend</v>
      </c>
      <c r="AR540" s="64" t="str">
        <f>FctZahl_In_Worten(R540)</f>
        <v>null</v>
      </c>
      <c r="AS540" s="64" t="str">
        <f>EnglishNumber(V540)</f>
        <v>zero</v>
      </c>
      <c r="AT540" s="64" t="str">
        <f>EnglishNumber(W540)</f>
        <v>zero</v>
      </c>
      <c r="AU540" s="64" t="str">
        <f t="shared" si="391"/>
        <v>For</v>
      </c>
      <c r="AV540" s="49" t="str">
        <f t="shared" si="396"/>
        <v>JAIME BONET SANCHIS, ADMINISTRADOR SOLIDARIO and EMILIA CAÑAS MARTINEZ, APODERADA</v>
      </c>
      <c r="AW540" s="60" t="str">
        <f t="shared" si="374"/>
        <v>ES_B97484745_CPA_EN</v>
      </c>
      <c r="AX540" s="60" t="str">
        <f t="shared" si="375"/>
        <v>ES_B97484745_DoT_EN</v>
      </c>
      <c r="AY540" s="60" t="str">
        <f t="shared" si="376"/>
        <v>ES_B97484745_Dis_EN</v>
      </c>
      <c r="AZ540" s="50" t="str">
        <f t="shared" si="377"/>
        <v>ES_B97484745_CPA_DE</v>
      </c>
      <c r="BA540" s="50" t="str">
        <f t="shared" si="378"/>
        <v>ES_B97484745_DoT_DE</v>
      </c>
      <c r="BB540" s="50" t="str">
        <f t="shared" si="379"/>
        <v>ES_B97484745_CPA_ES</v>
      </c>
      <c r="BC540" s="128" t="str">
        <f t="shared" si="380"/>
        <v>ES_B97484745_DoT_ES</v>
      </c>
      <c r="BD540" s="65" t="str">
        <f t="shared" si="381"/>
        <v xml:space="preserve">RIMOLSA, SL </v>
      </c>
      <c r="BE540" s="64" t="str">
        <f>VLOOKUP(C540,aux!$A$1:$B$260,2,FALSE)</f>
        <v>Spain</v>
      </c>
      <c r="BF540" s="64" t="str">
        <f>VLOOKUP(C540,aux!$A$1:$C$260,3,FALSE)</f>
        <v>Spanien</v>
      </c>
      <c r="BG540" s="66" t="str">
        <f t="shared" si="382"/>
        <v>represented by  JAIME BONET SANCHIS, ADMINISTRADOR SOLIDARIO and EMILIA CAÑAS MARTINEZ, APODERADA</v>
      </c>
      <c r="BH540" s="66" t="str">
        <f t="shared" si="383"/>
        <v>representado por JAIME BONET SANCHIS, ADMINISTRADOR SOLIDARIO and EMILIA CAÑAS MARTINEZ, APODERADA</v>
      </c>
      <c r="BI540" s="66">
        <f t="shared" si="397"/>
        <v>2</v>
      </c>
      <c r="BJ540" s="66" t="str">
        <f t="shared" si="393"/>
        <v>and its</v>
      </c>
      <c r="BK540" s="66" t="str">
        <f t="shared" si="384"/>
        <v>and its</v>
      </c>
      <c r="BL540" s="66" t="str">
        <f t="shared" si="394"/>
        <v>und</v>
      </c>
      <c r="BM540" s="66" t="str">
        <f t="shared" si="385"/>
        <v>und</v>
      </c>
      <c r="BN540" s="66" t="str">
        <f t="shared" si="395"/>
        <v>y su</v>
      </c>
      <c r="BO540" s="66" t="str">
        <f t="shared" si="392"/>
        <v>y su</v>
      </c>
      <c r="BP540" s="216" t="str">
        <f>VLOOKUP(X540,aux!$G$1:$I$22,3,FALSE)</f>
        <v>cero coma siete cinco</v>
      </c>
      <c r="BQ540" s="66" t="str">
        <f t="shared" si="387"/>
        <v>Por</v>
      </c>
      <c r="BR540" s="66" t="str">
        <f>VLOOKUP(C540,aux!$D$1:$E$307,2,FALSE)</f>
        <v>España</v>
      </c>
      <c r="BS540" s="66" t="str">
        <f t="shared" si="388"/>
        <v>Un Mil</v>
      </c>
      <c r="BT540" s="66" t="str">
        <f t="shared" si="389"/>
        <v>Cero</v>
      </c>
      <c r="BU540" s="66" t="str">
        <f t="shared" si="390"/>
        <v>Cero</v>
      </c>
      <c r="BV540" s="315" t="s">
        <v>2233</v>
      </c>
      <c r="BW540" s="61" t="s">
        <v>2233</v>
      </c>
      <c r="BX540" s="315">
        <v>43061</v>
      </c>
      <c r="BY540" s="148">
        <v>800287954254</v>
      </c>
      <c r="BZ540" s="315">
        <v>43062</v>
      </c>
      <c r="CA540" s="1112" t="s">
        <v>2233</v>
      </c>
      <c r="CB540" s="805">
        <v>43059</v>
      </c>
      <c r="CC540" s="805">
        <v>43097</v>
      </c>
      <c r="CD540" s="806"/>
      <c r="CE540" s="805">
        <v>43097</v>
      </c>
      <c r="CF540" s="806"/>
      <c r="CG540" s="609">
        <v>43125</v>
      </c>
      <c r="CH540" s="497"/>
      <c r="CI540" s="155"/>
      <c r="CJ540" s="54"/>
      <c r="CK540" s="54"/>
      <c r="CL540" s="102" t="str">
        <f t="shared" si="362"/>
        <v>RIMOLSA, SL _ ES_B97484745_DOT_EN_2sig</v>
      </c>
      <c r="CM540" s="102" t="str">
        <f t="shared" si="363"/>
        <v>RIMOLSA, SL _ES_B97484745_CPA_EN_2sig</v>
      </c>
      <c r="CN540" s="102" t="str">
        <f t="shared" si="364"/>
        <v>RIMOLSA, SL _ ES_B97484745_DOT_EN_2sig_stamped</v>
      </c>
      <c r="CO540" s="102" t="str">
        <f t="shared" si="365"/>
        <v>RIMOLSA, SL _ES_B97484745_DOT_EN_o</v>
      </c>
      <c r="CP540" s="102" t="str">
        <f t="shared" si="366"/>
        <v>RIMOLSA, SL _ES_B97484745_DOT_EN_o_stamped</v>
      </c>
      <c r="CQ540" s="102" t="str">
        <f t="shared" si="367"/>
        <v>RIMOLSA, SL_ES_B97484745_powers</v>
      </c>
      <c r="CR540" s="54"/>
      <c r="CS540" s="54"/>
      <c r="CT540" s="204"/>
      <c r="CU540" s="148">
        <f>CE540-CC540</f>
        <v>0</v>
      </c>
      <c r="CV540" s="205"/>
      <c r="CW540" s="54"/>
      <c r="CX540" s="152" t="s">
        <v>2233</v>
      </c>
      <c r="CY540" s="158" t="s">
        <v>2233</v>
      </c>
      <c r="CZ540" s="158" t="s">
        <v>2233</v>
      </c>
      <c r="DA540" s="318" t="s">
        <v>2233</v>
      </c>
      <c r="DB540" s="318" t="s">
        <v>2233</v>
      </c>
      <c r="DC540" s="158" t="s">
        <v>2233</v>
      </c>
      <c r="DD540" s="158" t="s">
        <v>2233</v>
      </c>
      <c r="DE540" s="318" t="s">
        <v>2233</v>
      </c>
      <c r="DF540" s="318" t="s">
        <v>2233</v>
      </c>
      <c r="DG540" s="96" t="s">
        <v>2233</v>
      </c>
      <c r="DH540" s="96" t="s">
        <v>2233</v>
      </c>
      <c r="DI540" s="96" t="s">
        <v>2233</v>
      </c>
      <c r="DJ540" s="318" t="s">
        <v>2233</v>
      </c>
      <c r="DK540" s="318"/>
      <c r="DL540" s="96" t="s">
        <v>2233</v>
      </c>
      <c r="DM540" s="318" t="s">
        <v>2233</v>
      </c>
      <c r="DN540" s="158" t="s">
        <v>2233</v>
      </c>
      <c r="DO540" s="318" t="s">
        <v>2233</v>
      </c>
      <c r="DP540" s="465" t="s">
        <v>2233</v>
      </c>
      <c r="DQ540" s="940"/>
      <c r="DR540" s="342"/>
      <c r="DS540" s="521"/>
      <c r="DT540" s="88" t="s">
        <v>49</v>
      </c>
      <c r="DU540" s="168"/>
      <c r="DV540" s="168"/>
      <c r="DW540" s="168"/>
      <c r="DX540" s="168"/>
      <c r="DY540" s="168"/>
      <c r="DZ540" s="168"/>
      <c r="EA540" s="359" t="str">
        <f t="shared" si="345"/>
        <v>480</v>
      </c>
      <c r="EB540" s="359">
        <v>480</v>
      </c>
      <c r="EC540" s="88"/>
      <c r="ED540" s="88"/>
      <c r="EE540" s="88" t="e">
        <f>IF(CX539=#REF!,"gleich","ungleich")</f>
        <v>#REF!</v>
      </c>
      <c r="EF540" s="445"/>
      <c r="EG540" s="186"/>
      <c r="EH540" s="186"/>
      <c r="EI540" s="186"/>
      <c r="EJ540" s="186"/>
      <c r="EK540" s="186"/>
      <c r="EL540" s="186"/>
      <c r="EM540" s="173"/>
      <c r="EN540" s="186"/>
      <c r="EO540" s="186"/>
      <c r="EP540" s="724"/>
      <c r="EQ540" s="201" t="s">
        <v>6088</v>
      </c>
      <c r="ER540" s="201" t="s">
        <v>6109</v>
      </c>
      <c r="ES540" s="201"/>
      <c r="ET540" s="108"/>
      <c r="EU540" s="182" t="str">
        <f t="shared" si="368"/>
        <v>RIMOLSA, S.L., ES_B97484745_sinv.pdf</v>
      </c>
    </row>
    <row r="541" spans="1:172" s="234" customFormat="1" ht="103.5" thickTop="1" thickBot="1">
      <c r="A541" s="1010" t="s">
        <v>5962</v>
      </c>
      <c r="B541" s="438" t="s">
        <v>5535</v>
      </c>
      <c r="C541" s="426" t="s">
        <v>898</v>
      </c>
      <c r="D541" s="201" t="s">
        <v>3469</v>
      </c>
      <c r="E541" s="191" t="s">
        <v>6017</v>
      </c>
      <c r="F541" s="202" t="s">
        <v>913</v>
      </c>
      <c r="G541" s="356" t="s">
        <v>5261</v>
      </c>
      <c r="H541" s="202" t="s">
        <v>913</v>
      </c>
      <c r="I541" s="258"/>
      <c r="J541" s="182"/>
      <c r="K541" s="190" t="s">
        <v>3635</v>
      </c>
      <c r="L541" s="571" t="s">
        <v>3692</v>
      </c>
      <c r="M541" s="201"/>
      <c r="N541" s="849"/>
      <c r="O541" s="182"/>
      <c r="P541" s="518">
        <v>29</v>
      </c>
      <c r="Q541" s="539">
        <v>100</v>
      </c>
      <c r="R541" s="540">
        <v>5000</v>
      </c>
      <c r="S541" s="338"/>
      <c r="T541" s="100"/>
      <c r="U541" s="100"/>
      <c r="V541" s="425">
        <v>0</v>
      </c>
      <c r="W541" s="425">
        <v>0</v>
      </c>
      <c r="X541" s="919">
        <v>0.72</v>
      </c>
      <c r="Y541" s="425">
        <v>2.5</v>
      </c>
      <c r="Z541" s="101"/>
      <c r="AA541" s="101"/>
      <c r="AB541" s="530" t="s">
        <v>5964</v>
      </c>
      <c r="AC541" s="13" t="s">
        <v>898</v>
      </c>
      <c r="AD541" s="811" t="s">
        <v>5691</v>
      </c>
      <c r="AE541" s="723">
        <v>43138</v>
      </c>
      <c r="AF541" s="182" t="s">
        <v>6193</v>
      </c>
      <c r="AG541" s="419" t="s">
        <v>6132</v>
      </c>
      <c r="AH541" s="927" t="s">
        <v>896</v>
      </c>
      <c r="AI541" s="559" t="s">
        <v>5766</v>
      </c>
      <c r="AJ541" s="63" t="str">
        <f t="shared" si="372"/>
        <v>NO</v>
      </c>
      <c r="AK541" s="64" t="str">
        <f>VLOOKUP(X541,aux!$G$1:$I$22,2,FALSE)</f>
        <v>zero point seven two</v>
      </c>
      <c r="AL541" s="64" t="str">
        <f>VLOOKUP(X541,aux!$G$1:$J$22,4,FALSE)</f>
        <v>null komma sieben zwei</v>
      </c>
      <c r="AM541" s="214">
        <f t="shared" si="373"/>
        <v>72</v>
      </c>
      <c r="AN541" s="214" t="str">
        <f>IF(INT(AM541)=AM541,EnglishNumber(AM541), _xlfn.CONCAT(EnglishNumber(INT(AM541)), " point ", EnglishNumber(ROUND(INT((AM541 - INT(AM541)) * 10),  0)), " ", EnglishNumber(ROUND((AM541 - INT(AM541))*100 - (INT((AM541-INT(AM541))*10)*10), 0))))</f>
        <v>seventy-two</v>
      </c>
      <c r="AO541" s="214" t="str">
        <f>IF(INT(AM541)=AM541,FctZahl_In_Worten(AM541), _xlfn.CONCAT(FctZahl_In_Worten(INT(AM541)), " komma ", FctZahl_In_Worten(ROUND(INT((AM541 - INT(AM541)) * 10),  0)), " ", FctZahl_In_Worten(ROUND((AM541 - INT(AM541))*100 - (INT((AM541-INT(AM541))*10)*10), 0))))</f>
        <v>zweiundsiebzig</v>
      </c>
      <c r="AP541" s="64" t="str">
        <f>EnglishNumber(Q541)</f>
        <v>one hundred</v>
      </c>
      <c r="AQ541" s="64" t="str">
        <f>FctZahl_In_Worten(Q541)</f>
        <v>einhundert</v>
      </c>
      <c r="AR541" s="64" t="str">
        <f>FctZahl_In_Worten(R541)</f>
        <v>fünftausend</v>
      </c>
      <c r="AS541" s="64" t="str">
        <f>EnglishNumber(V541)</f>
        <v>zero</v>
      </c>
      <c r="AT541" s="64" t="str">
        <f>EnglishNumber(W541)</f>
        <v>zero</v>
      </c>
      <c r="AU541" s="64" t="str">
        <f t="shared" si="391"/>
        <v>For</v>
      </c>
      <c r="AV541" s="49" t="str">
        <f t="shared" si="396"/>
        <v>Peter Heise, Prokurist and Michael Heise, Prokurist</v>
      </c>
      <c r="AW541" s="60" t="str">
        <f t="shared" si="374"/>
        <v>DE_119654527_CPA_EN</v>
      </c>
      <c r="AX541" s="60" t="str">
        <f t="shared" si="375"/>
        <v>DE_119654527_DoT_EN</v>
      </c>
      <c r="AY541" s="60" t="str">
        <f t="shared" si="376"/>
        <v>DE_119654527_Dis_EN</v>
      </c>
      <c r="AZ541" s="50" t="str">
        <f t="shared" si="377"/>
        <v>DE_119654527_CPA_DE</v>
      </c>
      <c r="BA541" s="50" t="str">
        <f t="shared" si="378"/>
        <v>DE_119654527_DoT_DE</v>
      </c>
      <c r="BB541" s="50" t="str">
        <f t="shared" si="379"/>
        <v>DE_119654527_CPA_ES</v>
      </c>
      <c r="BC541" s="128" t="str">
        <f t="shared" si="380"/>
        <v>DE_119654527_DoT_ES</v>
      </c>
      <c r="BD541" s="65" t="str">
        <f t="shared" si="381"/>
        <v>Rolf Heise Getränke-Großhandel GmbH</v>
      </c>
      <c r="BE541" s="64" t="str">
        <f>VLOOKUP(C541,aux!$A$1:$B$260,2,FALSE)</f>
        <v>Germany</v>
      </c>
      <c r="BF541" s="64" t="str">
        <f>VLOOKUP(C541,aux!$A$1:$C$260,3,FALSE)</f>
        <v>Deutschland</v>
      </c>
      <c r="BG541" s="66" t="str">
        <f t="shared" si="382"/>
        <v>represented by  Peter Heise, Prokurist and Michael Heise, Prokurist</v>
      </c>
      <c r="BH541" s="66" t="str">
        <f t="shared" si="383"/>
        <v>representado por Peter Heise, Prokurist and Michael Heise, Prokurist</v>
      </c>
      <c r="BI541" s="119">
        <f t="shared" si="397"/>
        <v>2</v>
      </c>
      <c r="BJ541" s="119" t="str">
        <f t="shared" si="393"/>
        <v>and its</v>
      </c>
      <c r="BK541" s="119" t="str">
        <f t="shared" si="384"/>
        <v/>
      </c>
      <c r="BL541" s="66" t="str">
        <f t="shared" si="394"/>
        <v>und</v>
      </c>
      <c r="BM541" s="66" t="str">
        <f t="shared" si="385"/>
        <v/>
      </c>
      <c r="BN541" s="66" t="str">
        <f t="shared" si="395"/>
        <v>y su</v>
      </c>
      <c r="BO541" s="66" t="str">
        <f t="shared" si="392"/>
        <v/>
      </c>
      <c r="BP541" s="216" t="str">
        <f>VLOOKUP(X541,aux!$G$1:$I$22,3,FALSE)</f>
        <v>cero coma siete dos</v>
      </c>
      <c r="BQ541" s="66" t="str">
        <f t="shared" si="387"/>
        <v>Por</v>
      </c>
      <c r="BR541" s="66" t="str">
        <f>VLOOKUP(C541,aux!$D$1:$E$307,2,FALSE)</f>
        <v>Alemania</v>
      </c>
      <c r="BS541" s="66" t="str">
        <f t="shared" si="388"/>
        <v>Ciento</v>
      </c>
      <c r="BT541" s="66" t="str">
        <f t="shared" si="389"/>
        <v>Cero</v>
      </c>
      <c r="BU541" s="66" t="str">
        <f t="shared" si="390"/>
        <v>Cero</v>
      </c>
      <c r="BV541" s="315"/>
      <c r="BW541" s="61"/>
      <c r="BX541" s="361" t="s">
        <v>5678</v>
      </c>
      <c r="BY541" s="354">
        <v>1633025098</v>
      </c>
      <c r="BZ541" s="805">
        <v>43090</v>
      </c>
      <c r="CA541" s="1112"/>
      <c r="CB541" s="805">
        <v>43109</v>
      </c>
      <c r="CC541" s="622">
        <v>43111</v>
      </c>
      <c r="CD541" s="806"/>
      <c r="CE541" s="342">
        <v>43111</v>
      </c>
      <c r="CF541" s="806"/>
      <c r="CG541" s="615">
        <v>43125</v>
      </c>
      <c r="CH541" s="497"/>
      <c r="CI541" s="155"/>
      <c r="CJ541" s="54"/>
      <c r="CK541" s="54"/>
      <c r="CL541" s="102" t="str">
        <f t="shared" si="362"/>
        <v>Rolf Heise Getränke-Großhandel GmbH_ DE_119654527_DOT_DE_2sig</v>
      </c>
      <c r="CM541" s="102" t="str">
        <f t="shared" si="363"/>
        <v>Rolf Heise Getränke-Großhandel GmbH_DE_119654527_CPA_DE_2sig</v>
      </c>
      <c r="CN541" s="102" t="str">
        <f t="shared" si="364"/>
        <v>Rolf Heise Getränke-Großhandel GmbH_ DE_119654527_DOT_DE_2sig_stamped</v>
      </c>
      <c r="CO541" s="102" t="str">
        <f t="shared" si="365"/>
        <v>Rolf Heise Getränke-Großhandel GmbH_DE_119654527_DOT_DE_o</v>
      </c>
      <c r="CP541" s="102" t="str">
        <f t="shared" si="366"/>
        <v>Rolf Heise Getränke-Großhandel GmbH_DE_119654527_DOT_DE_o_stamped</v>
      </c>
      <c r="CQ541" s="102" t="str">
        <f t="shared" si="367"/>
        <v>Rolf Heise Getränke-Großhandel GmbH_DE_119654527_powers</v>
      </c>
      <c r="CR541" s="54"/>
      <c r="CS541" s="54"/>
      <c r="CT541" s="204"/>
      <c r="CU541" s="148">
        <f>CE541-CC541</f>
        <v>0</v>
      </c>
      <c r="CV541" s="205"/>
      <c r="CW541" s="54"/>
      <c r="CX541" s="154"/>
      <c r="CY541" s="160"/>
      <c r="CZ541" s="160"/>
      <c r="DA541" s="321"/>
      <c r="DB541" s="321"/>
      <c r="DC541" s="160"/>
      <c r="DD541" s="160"/>
      <c r="DE541" s="321"/>
      <c r="DF541" s="321"/>
      <c r="DG541" s="54"/>
      <c r="DH541" s="54"/>
      <c r="DI541" s="54"/>
      <c r="DJ541" s="321"/>
      <c r="DK541" s="321"/>
      <c r="DL541" s="54"/>
      <c r="DM541" s="321"/>
      <c r="DN541" s="160"/>
      <c r="DO541" s="321"/>
      <c r="DP541" s="963"/>
      <c r="DQ541" s="902"/>
      <c r="DR541" s="503"/>
      <c r="DS541" s="521"/>
      <c r="DT541" s="88"/>
      <c r="DU541" s="168"/>
      <c r="DV541" s="168"/>
      <c r="DW541" s="168"/>
      <c r="DX541" s="168"/>
      <c r="DY541" s="168"/>
      <c r="DZ541" s="168"/>
      <c r="EA541" s="359" t="str">
        <f t="shared" si="345"/>
        <v>481</v>
      </c>
      <c r="EB541" s="359">
        <v>481</v>
      </c>
      <c r="EC541" s="88"/>
      <c r="ED541" s="88"/>
      <c r="EE541" s="88" t="e">
        <f>IF(CX540=#REF!,"gleich","ungleich")</f>
        <v>#REF!</v>
      </c>
      <c r="EF541" s="445" t="s">
        <v>3435</v>
      </c>
      <c r="EG541" s="186" t="s">
        <v>3428</v>
      </c>
      <c r="EH541" s="186" t="s">
        <v>5261</v>
      </c>
      <c r="EI541" s="186" t="s">
        <v>3633</v>
      </c>
      <c r="EJ541" s="186">
        <v>11</v>
      </c>
      <c r="EK541" s="445">
        <v>0</v>
      </c>
      <c r="EL541" s="186" t="s">
        <v>3634</v>
      </c>
      <c r="EM541" s="173">
        <v>45141</v>
      </c>
      <c r="EN541" s="498">
        <v>0</v>
      </c>
      <c r="EO541" s="498">
        <v>0</v>
      </c>
      <c r="EP541" s="950" t="s">
        <v>3635</v>
      </c>
      <c r="EQ541" s="201" t="s">
        <v>6086</v>
      </c>
      <c r="ER541" s="182" t="s">
        <v>6137</v>
      </c>
      <c r="ES541" s="201"/>
      <c r="ET541" s="108"/>
      <c r="EU541" s="182" t="str">
        <f t="shared" si="368"/>
        <v>Rolf Heise Getränke-Großhandel GmbH, DE_119654527_sinv.pdf</v>
      </c>
    </row>
    <row r="542" spans="1:172" s="234" customFormat="1" ht="116.25" thickTop="1" thickBot="1">
      <c r="A542" s="1026" t="s">
        <v>5843</v>
      </c>
      <c r="B542" s="176" t="s">
        <v>5948</v>
      </c>
      <c r="C542" s="1142" t="s">
        <v>898</v>
      </c>
      <c r="D542" s="202" t="s">
        <v>5844</v>
      </c>
      <c r="E542" s="438" t="s">
        <v>6212</v>
      </c>
      <c r="F542" s="202" t="s">
        <v>899</v>
      </c>
      <c r="G542" s="202"/>
      <c r="H542" s="202"/>
      <c r="I542" s="202" t="s">
        <v>5846</v>
      </c>
      <c r="J542" s="182"/>
      <c r="K542" s="192" t="s">
        <v>5892</v>
      </c>
      <c r="L542" s="586" t="s">
        <v>5847</v>
      </c>
      <c r="M542" s="566"/>
      <c r="N542" s="844"/>
      <c r="O542" s="192"/>
      <c r="P542" s="547">
        <v>8</v>
      </c>
      <c r="Q542" s="539">
        <v>100</v>
      </c>
      <c r="R542" s="540">
        <v>0</v>
      </c>
      <c r="S542" s="338"/>
      <c r="T542" s="168"/>
      <c r="U542" s="168"/>
      <c r="V542" s="338">
        <v>0</v>
      </c>
      <c r="W542" s="338">
        <v>0</v>
      </c>
      <c r="X542" s="919">
        <v>0.7</v>
      </c>
      <c r="Y542" s="338">
        <v>0</v>
      </c>
      <c r="Z542" s="168"/>
      <c r="AA542" s="168"/>
      <c r="AB542" s="186" t="s">
        <v>5960</v>
      </c>
      <c r="AC542" s="13" t="s">
        <v>898</v>
      </c>
      <c r="AD542" s="811" t="s">
        <v>5691</v>
      </c>
      <c r="AE542" s="723">
        <v>43138</v>
      </c>
      <c r="AF542" s="182"/>
      <c r="AG542" s="419"/>
      <c r="AH542" s="927" t="s">
        <v>896</v>
      </c>
      <c r="AI542" s="559" t="s">
        <v>5766</v>
      </c>
      <c r="AJ542" s="63" t="str">
        <f t="shared" si="372"/>
        <v>NO</v>
      </c>
      <c r="AK542" s="64" t="str">
        <f>VLOOKUP(X542,aux!$G$1:$I$22,2,FALSE)</f>
        <v>zero point seven</v>
      </c>
      <c r="AL542" s="64" t="str">
        <f>VLOOKUP(X542,aux!$G$1:$J$22,4,FALSE)</f>
        <v>null komma sieben</v>
      </c>
      <c r="AM542" s="214">
        <f t="shared" si="373"/>
        <v>70</v>
      </c>
      <c r="AN542" s="214" t="str">
        <f>IF(INT(AM542)=AM542,EnglishNumber(AM542), _xlfn.CONCAT(EnglishNumber(INT(AM542)), " point ", EnglishNumber(ROUND(INT((AM542 - INT(AM542)) * 10),  0)), " ", EnglishNumber(ROUND((AM542 - INT(AM542))*100 - (INT((AM542-INT(AM542))*10)*10), 0))))</f>
        <v>seventy</v>
      </c>
      <c r="AO542" s="214" t="str">
        <f>IF(INT(AM542)=AM542,FctZahl_In_Worten(AM542), _xlfn.CONCAT(FctZahl_In_Worten(INT(AM542)), " komma ", FctZahl_In_Worten(ROUND(INT((AM542 - INT(AM542)) * 10),  0)), " ", FctZahl_In_Worten(ROUND((AM542 - INT(AM542))*100 - (INT((AM542-INT(AM542))*10)*10), 0))))</f>
        <v>siebzig</v>
      </c>
      <c r="AP542" s="64" t="str">
        <f>EnglishNumber(Q542)</f>
        <v>one hundred</v>
      </c>
      <c r="AQ542" s="64" t="str">
        <f>FctZahl_In_Worten(Q542)</f>
        <v>einhundert</v>
      </c>
      <c r="AR542" s="64" t="str">
        <f>FctZahl_In_Worten(R542)</f>
        <v>null</v>
      </c>
      <c r="AS542" s="64" t="str">
        <f>EnglishNumber(V542)</f>
        <v>zero</v>
      </c>
      <c r="AT542" s="64" t="str">
        <f>EnglishNumber(W542)</f>
        <v>zero</v>
      </c>
      <c r="AU542" s="64" t="str">
        <f t="shared" si="391"/>
        <v>For</v>
      </c>
      <c r="AV542" s="49" t="str">
        <f t="shared" si="396"/>
        <v>Henrik Ruess, Geschäftsführer</v>
      </c>
      <c r="AW542" s="60" t="str">
        <f t="shared" si="374"/>
        <v>DE_273624571_CPA_EN</v>
      </c>
      <c r="AX542" s="60" t="str">
        <f t="shared" si="375"/>
        <v>DE_273624571_DoT_EN</v>
      </c>
      <c r="AY542" s="60" t="str">
        <f t="shared" si="376"/>
        <v>DE_273624571_Dis_EN</v>
      </c>
      <c r="AZ542" s="50" t="str">
        <f t="shared" si="377"/>
        <v>DE_273624571_CPA_DE</v>
      </c>
      <c r="BA542" s="50" t="str">
        <f t="shared" si="378"/>
        <v>DE_273624571_DoT_DE</v>
      </c>
      <c r="BB542" s="50" t="str">
        <f t="shared" si="379"/>
        <v>DE_273624571_CPA_ES</v>
      </c>
      <c r="BC542" s="128" t="str">
        <f t="shared" si="380"/>
        <v>DE_273624571_DoT_ES</v>
      </c>
      <c r="BD542" s="65" t="str">
        <f t="shared" si="381"/>
        <v>Ruess GmbH, Wäscherei Textilreinigung, Mietberufskleidung</v>
      </c>
      <c r="BE542" s="64" t="str">
        <f>VLOOKUP(C542,aux!$A$1:$B$260,2,FALSE)</f>
        <v>Germany</v>
      </c>
      <c r="BF542" s="46" t="str">
        <f>VLOOKUP(C542,aux!$A$1:$C$260,3,FALSE)</f>
        <v>Deutschland</v>
      </c>
      <c r="BG542" s="66" t="str">
        <f t="shared" si="382"/>
        <v>represented by  Henrik Ruess, Geschäftsführer</v>
      </c>
      <c r="BH542" s="66" t="str">
        <f t="shared" si="383"/>
        <v>representado por Henrik Ruess, Geschäftsführer</v>
      </c>
      <c r="BI542" s="119">
        <f t="shared" si="397"/>
        <v>1</v>
      </c>
      <c r="BJ542" s="119" t="str">
        <f t="shared" si="393"/>
        <v/>
      </c>
      <c r="BK542" s="119" t="str">
        <f t="shared" si="384"/>
        <v>and its</v>
      </c>
      <c r="BL542" s="66" t="str">
        <f t="shared" si="394"/>
        <v/>
      </c>
      <c r="BM542" s="66" t="str">
        <f t="shared" si="385"/>
        <v>und</v>
      </c>
      <c r="BN542" s="66" t="str">
        <f t="shared" si="395"/>
        <v/>
      </c>
      <c r="BO542" s="66" t="str">
        <f t="shared" si="392"/>
        <v>y su</v>
      </c>
      <c r="BP542" s="216" t="str">
        <f>VLOOKUP(X542,aux!$G$1:$I$22,3,FALSE)</f>
        <v xml:space="preserve">cero coma siete </v>
      </c>
      <c r="BQ542" s="66" t="str">
        <f t="shared" si="387"/>
        <v>Por</v>
      </c>
      <c r="BR542" s="66" t="str">
        <f>VLOOKUP(C542,aux!$D$1:$E$307,2,FALSE)</f>
        <v>Alemania</v>
      </c>
      <c r="BS542" s="66" t="str">
        <f t="shared" si="388"/>
        <v>Ciento</v>
      </c>
      <c r="BT542" s="66" t="str">
        <f t="shared" si="389"/>
        <v>Cero</v>
      </c>
      <c r="BU542" s="66" t="str">
        <f t="shared" si="390"/>
        <v>Cero</v>
      </c>
      <c r="BV542" s="315"/>
      <c r="BW542" s="61"/>
      <c r="BX542" s="315"/>
      <c r="BY542" s="148"/>
      <c r="BZ542" s="315"/>
      <c r="CA542" s="1112"/>
      <c r="CB542" s="805">
        <v>43109</v>
      </c>
      <c r="CC542" s="623">
        <v>43110</v>
      </c>
      <c r="CD542" s="806"/>
      <c r="CE542" s="805">
        <v>43110</v>
      </c>
      <c r="CF542" s="806"/>
      <c r="CG542" s="609">
        <v>43125</v>
      </c>
      <c r="CH542" s="497"/>
      <c r="CI542" s="155"/>
      <c r="CJ542" s="168"/>
      <c r="CK542" s="168"/>
      <c r="CL542" s="102" t="str">
        <f t="shared" si="362"/>
        <v>Ruess GmbH, Wäscherei Textilreinigung, Mietberufskleidung_ DE_273624571_DOT_DE_2sig</v>
      </c>
      <c r="CM542" s="102" t="str">
        <f t="shared" si="363"/>
        <v>Ruess GmbH, Wäscherei Textilreinigung, Mietberufskleidung_DE_273624571_CPA_DE_2sig</v>
      </c>
      <c r="CN542" s="102" t="str">
        <f t="shared" si="364"/>
        <v>Ruess GmbH, Wäscherei Textilreinigung, Mietberufskleidung_ DE_273624571_DOT_DE_2sig_stamped</v>
      </c>
      <c r="CO542" s="102" t="str">
        <f t="shared" si="365"/>
        <v>Ruess GmbH, Wäscherei Textilreinigung, Mietberufskleidung_DE_273624571_DOT_DE_o</v>
      </c>
      <c r="CP542" s="102" t="str">
        <f t="shared" si="366"/>
        <v>Ruess GmbH, Wäscherei Textilreinigung, Mietberufskleidung_DE_273624571_DOT_DE_o_stamped</v>
      </c>
      <c r="CQ542" s="102" t="str">
        <f t="shared" si="367"/>
        <v>Ruess GmbH, Wäscherei Textilreinigung, Mietberufskleidung_DE_273624571_powers</v>
      </c>
      <c r="CR542" s="168"/>
      <c r="CS542" s="168"/>
      <c r="CT542" s="253"/>
      <c r="CU542" s="251"/>
      <c r="CV542" s="254"/>
      <c r="CW542" s="168"/>
      <c r="CX542" s="252"/>
      <c r="CY542" s="251"/>
      <c r="CZ542" s="251"/>
      <c r="DA542" s="324"/>
      <c r="DB542" s="324"/>
      <c r="DC542" s="251"/>
      <c r="DD542" s="251"/>
      <c r="DE542" s="324"/>
      <c r="DF542" s="324"/>
      <c r="DG542" s="168"/>
      <c r="DH542" s="168"/>
      <c r="DI542" s="168"/>
      <c r="DJ542" s="324"/>
      <c r="DK542" s="324"/>
      <c r="DL542" s="168"/>
      <c r="DM542" s="324"/>
      <c r="DN542" s="251"/>
      <c r="DO542" s="324"/>
      <c r="DP542" s="338"/>
      <c r="DQ542" s="902"/>
      <c r="DR542" s="503"/>
      <c r="DS542" s="88"/>
      <c r="DT542" s="88"/>
      <c r="DU542" s="168"/>
      <c r="DV542" s="228" t="s">
        <v>5845</v>
      </c>
      <c r="DW542" s="368"/>
      <c r="DX542" s="168"/>
      <c r="DY542" s="168"/>
      <c r="DZ542" s="168"/>
      <c r="EA542" s="359" t="str">
        <f t="shared" si="345"/>
        <v>482</v>
      </c>
      <c r="EB542" s="359">
        <v>482</v>
      </c>
      <c r="EC542" s="88"/>
      <c r="ED542" s="88"/>
      <c r="EE542" s="88"/>
      <c r="EF542" s="445" t="s">
        <v>5963</v>
      </c>
      <c r="EG542" s="202" t="s">
        <v>5843</v>
      </c>
      <c r="EH542" s="202" t="s">
        <v>5907</v>
      </c>
      <c r="EI542" s="202" t="s">
        <v>5908</v>
      </c>
      <c r="EJ542" s="202" t="s">
        <v>5910</v>
      </c>
      <c r="EK542" s="655">
        <v>1</v>
      </c>
      <c r="EL542" s="202" t="s">
        <v>5911</v>
      </c>
      <c r="EM542" s="655">
        <v>38444</v>
      </c>
      <c r="EN542" s="202"/>
      <c r="EO542" s="174" t="str">
        <f>B542</f>
        <v>DE_273624571</v>
      </c>
      <c r="EP542" s="951" t="s">
        <v>5892</v>
      </c>
      <c r="EQ542" s="644" t="s">
        <v>6086</v>
      </c>
      <c r="ER542" s="644" t="s">
        <v>6137</v>
      </c>
      <c r="ES542" s="665"/>
      <c r="ET542" s="108"/>
      <c r="EU542" s="182" t="str">
        <f t="shared" si="368"/>
        <v>Ruess GmbH, Wäscherei Textilreinigung, Mietberufskleidung, DE_273624571_sinv.pdf</v>
      </c>
    </row>
    <row r="543" spans="1:172" s="227" customFormat="1" ht="269.25" thickTop="1" thickBot="1">
      <c r="A543" s="1039" t="s">
        <v>5584</v>
      </c>
      <c r="B543" s="630" t="s">
        <v>5586</v>
      </c>
      <c r="C543" s="338" t="s">
        <v>898</v>
      </c>
      <c r="D543" s="193" t="s">
        <v>4288</v>
      </c>
      <c r="E543" s="371" t="s">
        <v>5587</v>
      </c>
      <c r="F543" s="193" t="s">
        <v>5588</v>
      </c>
      <c r="G543" s="182"/>
      <c r="H543" s="182"/>
      <c r="I543" s="193" t="s">
        <v>4289</v>
      </c>
      <c r="J543" s="371" t="s">
        <v>4290</v>
      </c>
      <c r="K543" s="193" t="s">
        <v>4291</v>
      </c>
      <c r="L543" s="585" t="s">
        <v>4292</v>
      </c>
      <c r="M543" s="382"/>
      <c r="N543" s="849"/>
      <c r="O543" s="182"/>
      <c r="P543" s="519">
        <v>2</v>
      </c>
      <c r="Q543" s="539">
        <v>10</v>
      </c>
      <c r="R543" s="540">
        <v>0</v>
      </c>
      <c r="S543" s="338"/>
      <c r="T543" s="168"/>
      <c r="U543" s="168"/>
      <c r="V543" s="338">
        <v>0</v>
      </c>
      <c r="W543" s="338">
        <v>0</v>
      </c>
      <c r="X543" s="919">
        <v>0.72</v>
      </c>
      <c r="Y543" s="338">
        <v>0</v>
      </c>
      <c r="Z543" s="168"/>
      <c r="AA543" s="168"/>
      <c r="AB543" s="530" t="s">
        <v>5575</v>
      </c>
      <c r="AC543" s="13" t="s">
        <v>898</v>
      </c>
      <c r="AD543" s="811" t="s">
        <v>5691</v>
      </c>
      <c r="AE543" s="723">
        <v>43138</v>
      </c>
      <c r="AF543" s="182"/>
      <c r="AG543" s="419" t="s">
        <v>6071</v>
      </c>
      <c r="AH543" s="927" t="s">
        <v>896</v>
      </c>
      <c r="AI543" s="559" t="s">
        <v>5764</v>
      </c>
      <c r="AJ543" s="63" t="str">
        <f t="shared" si="372"/>
        <v>YES</v>
      </c>
      <c r="AK543" s="64" t="str">
        <f>VLOOKUP(X543,aux!$G$1:$I$22,2,FALSE)</f>
        <v>zero point seven two</v>
      </c>
      <c r="AL543" s="64" t="str">
        <f>VLOOKUP(X543,aux!$G$1:$J$22,4,FALSE)</f>
        <v>null komma sieben zwei</v>
      </c>
      <c r="AM543" s="214">
        <f t="shared" si="373"/>
        <v>72</v>
      </c>
      <c r="AN543" s="214" t="str">
        <f>IF(INT(AM543)=AM543,EnglishNumber(AM543), _xlfn.CONCAT(EnglishNumber(INT(AM543)), " point ", EnglishNumber(ROUND(INT((AM543 - INT(AM543)) * 10),  0)), " ", EnglishNumber(ROUND((AM543 - INT(AM543))*100 - (INT((AM543-INT(AM543))*10)*10), 0))))</f>
        <v>seventy-two</v>
      </c>
      <c r="AO543" s="214" t="str">
        <f>IF(INT(AM543)=AM543,FctZahl_In_Worten(AM543), _xlfn.CONCAT(FctZahl_In_Worten(INT(AM543)), " komma ", FctZahl_In_Worten(ROUND(INT((AM543 - INT(AM543)) * 10),  0)), " ", FctZahl_In_Worten(ROUND((AM543 - INT(AM543))*100 - (INT((AM543-INT(AM543))*10)*10), 0))))</f>
        <v>zweiundsiebzig</v>
      </c>
      <c r="AP543" s="64" t="str">
        <f>EnglishNumber(Q543)</f>
        <v>ten</v>
      </c>
      <c r="AQ543" s="64" t="str">
        <f>FctZahl_In_Worten(Q543)</f>
        <v>zehn</v>
      </c>
      <c r="AR543" s="64" t="str">
        <f>FctZahl_In_Worten(R543)</f>
        <v>null</v>
      </c>
      <c r="AS543" s="64" t="str">
        <f>EnglishNumber(V543)</f>
        <v>zero</v>
      </c>
      <c r="AT543" s="64" t="str">
        <f>EnglishNumber(W543)</f>
        <v>zero</v>
      </c>
      <c r="AU543" s="64" t="str">
        <f t="shared" si="391"/>
        <v>For</v>
      </c>
      <c r="AV543" s="49" t="e">
        <f>IF(AH543="DNI","",IF((COUNTA(E543,G543))=1,CONCATENATE(E543,", ",#REF!),IF(COUNTA(E543,G543)=2,CONCATENATE(E543,", ",#REF!," and ",G543,", ",H543),"Error, there is a problem with representatives or their titles")))</f>
        <v>#REF!</v>
      </c>
      <c r="AW543" s="60" t="str">
        <f t="shared" si="374"/>
        <v>DE_152619445_CPA_EN</v>
      </c>
      <c r="AX543" s="60" t="str">
        <f t="shared" si="375"/>
        <v>DE_152619445_DoT_EN</v>
      </c>
      <c r="AY543" s="60" t="str">
        <f t="shared" si="376"/>
        <v>DE_152619445_Dis_EN</v>
      </c>
      <c r="AZ543" s="50" t="str">
        <f t="shared" si="377"/>
        <v>DE_152619445_CPA_DE</v>
      </c>
      <c r="BA543" s="50" t="str">
        <f t="shared" si="378"/>
        <v>DE_152619445_DoT_DE</v>
      </c>
      <c r="BB543" s="50" t="str">
        <f t="shared" si="379"/>
        <v>DE_152619445_CPA_ES</v>
      </c>
      <c r="BC543" s="128" t="str">
        <f t="shared" si="380"/>
        <v>DE_152619445_DoT_ES</v>
      </c>
      <c r="BD543" s="65" t="str">
        <f t="shared" si="381"/>
        <v xml:space="preserve">Sagasser Beteiligungs GmbH &amp; Co KG </v>
      </c>
      <c r="BE543" s="64" t="str">
        <f>VLOOKUP(C543,aux!$A$1:$B$260,2,FALSE)</f>
        <v>Germany</v>
      </c>
      <c r="BF543" s="46" t="str">
        <f>VLOOKUP(C543,aux!$A$1:$C$260,3,FALSE)</f>
        <v>Deutschland</v>
      </c>
      <c r="BG543" s="66" t="e">
        <f t="shared" si="382"/>
        <v>#REF!</v>
      </c>
      <c r="BH543" s="66" t="e">
        <f t="shared" si="383"/>
        <v>#REF!</v>
      </c>
      <c r="BI543" s="119">
        <f>COUNTA(#REF!,G543)</f>
        <v>1</v>
      </c>
      <c r="BJ543" s="119" t="str">
        <f t="shared" si="393"/>
        <v/>
      </c>
      <c r="BK543" s="119" t="str">
        <f t="shared" si="384"/>
        <v>and its</v>
      </c>
      <c r="BL543" s="66" t="str">
        <f t="shared" si="394"/>
        <v/>
      </c>
      <c r="BM543" s="66" t="str">
        <f t="shared" si="385"/>
        <v>und</v>
      </c>
      <c r="BN543" s="66" t="str">
        <f t="shared" si="395"/>
        <v/>
      </c>
      <c r="BO543" s="66" t="str">
        <f t="shared" si="392"/>
        <v>y su</v>
      </c>
      <c r="BP543" s="216" t="str">
        <f>VLOOKUP(X543,aux!$G$1:$I$22,3,FALSE)</f>
        <v>cero coma siete dos</v>
      </c>
      <c r="BQ543" s="66" t="str">
        <f t="shared" si="387"/>
        <v>Por</v>
      </c>
      <c r="BR543" s="66" t="str">
        <f>VLOOKUP(C543,aux!$D$1:$E$307,2,FALSE)</f>
        <v>Alemania</v>
      </c>
      <c r="BS543" s="66" t="str">
        <f t="shared" si="388"/>
        <v>Diez</v>
      </c>
      <c r="BT543" s="66" t="str">
        <f t="shared" si="389"/>
        <v>Cero</v>
      </c>
      <c r="BU543" s="66" t="str">
        <f t="shared" si="390"/>
        <v>Cero</v>
      </c>
      <c r="BV543" s="315"/>
      <c r="BW543" s="61"/>
      <c r="BX543" s="315">
        <v>43090</v>
      </c>
      <c r="BY543" s="148">
        <v>1633025099</v>
      </c>
      <c r="BZ543" s="315"/>
      <c r="CA543" s="1112"/>
      <c r="CB543" s="805">
        <v>43090</v>
      </c>
      <c r="CC543" s="623">
        <v>43091</v>
      </c>
      <c r="CD543" s="806"/>
      <c r="CE543" s="805">
        <v>43091</v>
      </c>
      <c r="CF543" s="806"/>
      <c r="CG543" s="342">
        <v>43102</v>
      </c>
      <c r="CH543" s="497"/>
      <c r="CI543" s="155"/>
      <c r="CJ543" s="168"/>
      <c r="CK543" s="168"/>
      <c r="CL543" s="102" t="str">
        <f t="shared" si="362"/>
        <v>Sagasser Beteiligungs GmbH &amp; Co KG _ DE_152619445_DOT_DE_2sig</v>
      </c>
      <c r="CM543" s="102" t="str">
        <f t="shared" si="363"/>
        <v>Sagasser Beteiligungs GmbH &amp; Co KG _DE_152619445_CPA_DE_2sig</v>
      </c>
      <c r="CN543" s="102" t="str">
        <f t="shared" si="364"/>
        <v>Sagasser Beteiligungs GmbH &amp; Co KG _ DE_152619445_DOT_DE_2sig_stamped</v>
      </c>
      <c r="CO543" s="102" t="str">
        <f t="shared" si="365"/>
        <v>Sagasser Beteiligungs GmbH &amp; Co KG _DE_152619445_DOT_DE_o</v>
      </c>
      <c r="CP543" s="102" t="str">
        <f t="shared" si="366"/>
        <v>Sagasser Beteiligungs GmbH &amp; Co KG _DE_152619445_DOT_DE_o_stamped</v>
      </c>
      <c r="CQ543" s="102" t="str">
        <f t="shared" si="367"/>
        <v>Sagasser Beteiligungs GmbH &amp; Co KG_DE_152619445_powers</v>
      </c>
      <c r="CR543" s="168"/>
      <c r="CS543" s="168"/>
      <c r="CT543" s="253"/>
      <c r="CU543" s="251"/>
      <c r="CV543" s="254"/>
      <c r="CW543" s="168"/>
      <c r="CX543" s="252"/>
      <c r="CY543" s="251"/>
      <c r="CZ543" s="251"/>
      <c r="DA543" s="324"/>
      <c r="DB543" s="324"/>
      <c r="DC543" s="251"/>
      <c r="DD543" s="251"/>
      <c r="DE543" s="324"/>
      <c r="DF543" s="324"/>
      <c r="DG543" s="168"/>
      <c r="DH543" s="168"/>
      <c r="DI543" s="168"/>
      <c r="DJ543" s="324"/>
      <c r="DK543" s="324"/>
      <c r="DL543" s="168"/>
      <c r="DM543" s="324"/>
      <c r="DN543" s="251"/>
      <c r="DO543" s="324"/>
      <c r="DP543" s="338"/>
      <c r="DQ543" s="902"/>
      <c r="DR543" s="503"/>
      <c r="DS543" s="88"/>
      <c r="DT543" s="88"/>
      <c r="DU543" s="168"/>
      <c r="DV543" s="168"/>
      <c r="DW543" s="168"/>
      <c r="DX543" s="168"/>
      <c r="DY543" s="168"/>
      <c r="DZ543" s="168"/>
      <c r="EA543" s="359" t="str">
        <f t="shared" si="345"/>
        <v>483</v>
      </c>
      <c r="EB543" s="359">
        <v>483</v>
      </c>
      <c r="EC543" s="88"/>
      <c r="ED543" s="88"/>
      <c r="EE543" s="88"/>
      <c r="EF543" s="445"/>
      <c r="EG543" s="864" t="s">
        <v>4287</v>
      </c>
      <c r="EH543" s="864" t="s">
        <v>5266</v>
      </c>
      <c r="EI543" s="864" t="s">
        <v>5267</v>
      </c>
      <c r="EJ543" s="864" t="s">
        <v>2988</v>
      </c>
      <c r="EK543" s="864"/>
      <c r="EL543" s="864" t="s">
        <v>5268</v>
      </c>
      <c r="EM543" s="864">
        <v>96450</v>
      </c>
      <c r="EN543" s="864"/>
      <c r="EO543" s="864"/>
      <c r="EP543" s="864" t="s">
        <v>4291</v>
      </c>
      <c r="EQ543" s="421" t="s">
        <v>6095</v>
      </c>
      <c r="ER543" s="421" t="s">
        <v>6114</v>
      </c>
      <c r="ES543" s="421"/>
      <c r="ET543" s="108"/>
      <c r="EU543" s="182" t="str">
        <f t="shared" si="368"/>
        <v>Sagasser Beteiligungs GmbH &amp; Co. KG, DE_152619445_sinv.pdf</v>
      </c>
    </row>
    <row r="544" spans="1:172" s="227" customFormat="1" ht="269.25" thickTop="1" thickBot="1">
      <c r="A544" s="1039" t="s">
        <v>4287</v>
      </c>
      <c r="B544" s="630" t="s">
        <v>5585</v>
      </c>
      <c r="C544" s="646" t="s">
        <v>898</v>
      </c>
      <c r="D544" s="415" t="s">
        <v>4288</v>
      </c>
      <c r="E544" s="371" t="s">
        <v>5587</v>
      </c>
      <c r="F544" s="182" t="s">
        <v>899</v>
      </c>
      <c r="G544" s="193"/>
      <c r="H544" s="193"/>
      <c r="I544" s="193" t="s">
        <v>4289</v>
      </c>
      <c r="J544" s="371" t="s">
        <v>4290</v>
      </c>
      <c r="K544" s="203" t="s">
        <v>4291</v>
      </c>
      <c r="L544" s="586" t="s">
        <v>4292</v>
      </c>
      <c r="M544" s="567"/>
      <c r="N544" s="844"/>
      <c r="O544" s="172"/>
      <c r="P544" s="537">
        <v>27</v>
      </c>
      <c r="Q544" s="539">
        <v>100</v>
      </c>
      <c r="R544" s="540">
        <v>5000</v>
      </c>
      <c r="S544" s="427"/>
      <c r="T544" s="168"/>
      <c r="U544" s="168"/>
      <c r="V544" s="338">
        <v>0</v>
      </c>
      <c r="W544" s="338">
        <v>0</v>
      </c>
      <c r="X544" s="919">
        <v>0.72</v>
      </c>
      <c r="Y544" s="338">
        <v>0</v>
      </c>
      <c r="Z544" s="168"/>
      <c r="AA544" s="168"/>
      <c r="AB544" s="530" t="s">
        <v>5575</v>
      </c>
      <c r="AC544" s="13" t="s">
        <v>898</v>
      </c>
      <c r="AD544" s="811" t="s">
        <v>5691</v>
      </c>
      <c r="AE544" s="723">
        <v>43138</v>
      </c>
      <c r="AF544" s="182"/>
      <c r="AG544" s="419" t="s">
        <v>6071</v>
      </c>
      <c r="AH544" s="927" t="s">
        <v>896</v>
      </c>
      <c r="AI544" s="559" t="s">
        <v>5764</v>
      </c>
      <c r="AJ544" s="63" t="str">
        <f t="shared" si="372"/>
        <v>NO</v>
      </c>
      <c r="AK544" s="64" t="str">
        <f>VLOOKUP(X544,aux!$G$1:$I$22,2,FALSE)</f>
        <v>zero point seven two</v>
      </c>
      <c r="AL544" s="64" t="str">
        <f>VLOOKUP(X544,aux!$G$1:$J$22,4,FALSE)</f>
        <v>null komma sieben zwei</v>
      </c>
      <c r="AM544" s="214">
        <f t="shared" si="373"/>
        <v>72</v>
      </c>
      <c r="AN544" s="214" t="str">
        <f>IF(INT(AM544)=AM544,EnglishNumber(AM544), _xlfn.CONCAT(EnglishNumber(INT(AM544)), " point ", EnglishNumber(ROUND(INT((AM544 - INT(AM544)) * 10),  0)), " ", EnglishNumber(ROUND((AM544 - INT(AM544))*100 - (INT((AM544-INT(AM544))*10)*10), 0))))</f>
        <v>seventy-two</v>
      </c>
      <c r="AO544" s="214" t="str">
        <f>IF(INT(AM544)=AM544,FctZahl_In_Worten(AM544), _xlfn.CONCAT(FctZahl_In_Worten(INT(AM544)), " komma ", FctZahl_In_Worten(ROUND(INT((AM544 - INT(AM544)) * 10),  0)), " ", FctZahl_In_Worten(ROUND((AM544 - INT(AM544))*100 - (INT((AM544-INT(AM544))*10)*10), 0))))</f>
        <v>zweiundsiebzig</v>
      </c>
      <c r="AP544" s="64" t="str">
        <f>EnglishNumber(Q544)</f>
        <v>one hundred</v>
      </c>
      <c r="AQ544" s="64" t="str">
        <f>FctZahl_In_Worten(Q544)</f>
        <v>einhundert</v>
      </c>
      <c r="AR544" s="64" t="str">
        <f>FctZahl_In_Worten(R544)</f>
        <v>fünftausend</v>
      </c>
      <c r="AS544" s="64" t="str">
        <f>EnglishNumber(V544)</f>
        <v>zero</v>
      </c>
      <c r="AT544" s="64" t="str">
        <f>EnglishNumber(W544)</f>
        <v>zero</v>
      </c>
      <c r="AU544" s="64" t="str">
        <f t="shared" si="391"/>
        <v>For</v>
      </c>
      <c r="AV544" s="49" t="str">
        <f>IF(AH544="DNI","",IF((COUNTA(E544,G544))=1,CONCATENATE(E544,", ",F545),IF(COUNTA(E544,G544)=2,CONCATENATE(E544,", ",F545," and ",G544,", ",H544),"Error, there is a problem with representatives or their titles")))</f>
        <v>Thomas Sagasser, GERANT</v>
      </c>
      <c r="AW544" s="60" t="str">
        <f t="shared" si="374"/>
        <v xml:space="preserve"> DE_132460926_CPA_EN</v>
      </c>
      <c r="AX544" s="60" t="str">
        <f t="shared" si="375"/>
        <v xml:space="preserve"> DE_132460926_DoT_EN</v>
      </c>
      <c r="AY544" s="60" t="str">
        <f t="shared" si="376"/>
        <v xml:space="preserve"> DE_132460926_Dis_EN</v>
      </c>
      <c r="AZ544" s="50" t="str">
        <f t="shared" si="377"/>
        <v xml:space="preserve"> DE_132460926_CPA_DE</v>
      </c>
      <c r="BA544" s="50" t="str">
        <f t="shared" si="378"/>
        <v xml:space="preserve"> DE_132460926_DoT_DE</v>
      </c>
      <c r="BB544" s="50" t="str">
        <f t="shared" si="379"/>
        <v xml:space="preserve"> DE_132460926_CPA_ES</v>
      </c>
      <c r="BC544" s="128" t="str">
        <f t="shared" si="380"/>
        <v xml:space="preserve"> DE_132460926_DoT_ES</v>
      </c>
      <c r="BD544" s="65" t="str">
        <f t="shared" si="381"/>
        <v>Sagasser-Vertriebs GmbH</v>
      </c>
      <c r="BE544" s="64" t="str">
        <f>VLOOKUP(C544,aux!$A$1:$B$260,2,FALSE)</f>
        <v>Germany</v>
      </c>
      <c r="BF544" s="46" t="str">
        <f>VLOOKUP(C544,aux!$A$1:$C$260,3,FALSE)</f>
        <v>Deutschland</v>
      </c>
      <c r="BG544" s="66" t="str">
        <f t="shared" si="382"/>
        <v>represented by  Thomas Sagasser, GERANT</v>
      </c>
      <c r="BH544" s="66" t="str">
        <f t="shared" si="383"/>
        <v>representado por Thomas Sagasser, GERANT</v>
      </c>
      <c r="BI544" s="119">
        <f>COUNTA(F545,G544)</f>
        <v>1</v>
      </c>
      <c r="BJ544" s="119" t="str">
        <f t="shared" si="393"/>
        <v/>
      </c>
      <c r="BK544" s="119" t="str">
        <f t="shared" si="384"/>
        <v>and its</v>
      </c>
      <c r="BL544" s="66" t="str">
        <f t="shared" si="394"/>
        <v/>
      </c>
      <c r="BM544" s="66" t="str">
        <f t="shared" si="385"/>
        <v>und</v>
      </c>
      <c r="BN544" s="66" t="str">
        <f t="shared" si="395"/>
        <v/>
      </c>
      <c r="BO544" s="66" t="str">
        <f t="shared" si="392"/>
        <v>y su</v>
      </c>
      <c r="BP544" s="216" t="str">
        <f>VLOOKUP(X544,aux!$G$1:$I$22,3,FALSE)</f>
        <v>cero coma siete dos</v>
      </c>
      <c r="BQ544" s="66" t="str">
        <f t="shared" si="387"/>
        <v>Por</v>
      </c>
      <c r="BR544" s="66" t="str">
        <f>VLOOKUP(C544,aux!$D$1:$E$307,2,FALSE)</f>
        <v>Alemania</v>
      </c>
      <c r="BS544" s="66" t="str">
        <f t="shared" si="388"/>
        <v>Ciento</v>
      </c>
      <c r="BT544" s="66" t="str">
        <f t="shared" si="389"/>
        <v>Cero</v>
      </c>
      <c r="BU544" s="66" t="str">
        <f t="shared" si="390"/>
        <v>Cero</v>
      </c>
      <c r="BV544" s="315"/>
      <c r="BW544" s="61"/>
      <c r="BX544" s="315">
        <v>43090</v>
      </c>
      <c r="BY544" s="148">
        <v>1633025099</v>
      </c>
      <c r="BZ544" s="315"/>
      <c r="CA544" s="1112"/>
      <c r="CB544" s="805">
        <v>43090</v>
      </c>
      <c r="CC544" s="623">
        <v>43091</v>
      </c>
      <c r="CD544" s="806"/>
      <c r="CE544" s="805">
        <v>43091</v>
      </c>
      <c r="CF544" s="806"/>
      <c r="CG544" s="342">
        <v>43102</v>
      </c>
      <c r="CH544" s="497"/>
      <c r="CI544" s="155"/>
      <c r="CJ544" s="168"/>
      <c r="CK544" s="168"/>
      <c r="CL544" s="102" t="str">
        <f t="shared" si="362"/>
        <v>Sagasser-Vertriebs GmbH_  DE_132460926_DOT_DE_2sig</v>
      </c>
      <c r="CM544" s="102" t="str">
        <f t="shared" si="363"/>
        <v>Sagasser-Vertriebs GmbH_ DE_132460926_CPA_DE_2sig</v>
      </c>
      <c r="CN544" s="102" t="str">
        <f t="shared" si="364"/>
        <v>Sagasser-Vertriebs GmbH_  DE_132460926_DOT_DE_2sig_stamped</v>
      </c>
      <c r="CO544" s="102" t="str">
        <f t="shared" si="365"/>
        <v>Sagasser-Vertriebs GmbH_ DE_132460926_DOT_DE_o</v>
      </c>
      <c r="CP544" s="102" t="str">
        <f t="shared" si="366"/>
        <v>Sagasser-Vertriebs GmbH_ DE_132460926_DOT_DE_o_stamped</v>
      </c>
      <c r="CQ544" s="102" t="str">
        <f t="shared" si="367"/>
        <v>Sagasser-Vertriebs GmbH_DE_132460926_powers</v>
      </c>
      <c r="CR544" s="168"/>
      <c r="CS544" s="168"/>
      <c r="CT544" s="253"/>
      <c r="CU544" s="148">
        <f>CE544-CC544</f>
        <v>0</v>
      </c>
      <c r="CV544" s="254"/>
      <c r="CW544" s="168"/>
      <c r="CX544" s="252"/>
      <c r="CY544" s="251"/>
      <c r="CZ544" s="251"/>
      <c r="DA544" s="324"/>
      <c r="DB544" s="324"/>
      <c r="DC544" s="251"/>
      <c r="DD544" s="251"/>
      <c r="DE544" s="324"/>
      <c r="DF544" s="324"/>
      <c r="DG544" s="168"/>
      <c r="DH544" s="168"/>
      <c r="DI544" s="168"/>
      <c r="DJ544" s="324"/>
      <c r="DK544" s="324"/>
      <c r="DL544" s="168"/>
      <c r="DM544" s="324"/>
      <c r="DN544" s="251"/>
      <c r="DO544" s="324"/>
      <c r="DP544" s="338"/>
      <c r="DQ544" s="902"/>
      <c r="DR544" s="503"/>
      <c r="DS544" s="88"/>
      <c r="DT544" s="88"/>
      <c r="DU544" s="168"/>
      <c r="DV544" s="168"/>
      <c r="DW544" s="168"/>
      <c r="DX544" s="168"/>
      <c r="DY544" s="168"/>
      <c r="DZ544" s="168"/>
      <c r="EA544" s="359" t="str">
        <f t="shared" si="345"/>
        <v>484</v>
      </c>
      <c r="EB544" s="359">
        <v>484</v>
      </c>
      <c r="EC544" s="88"/>
      <c r="ED544" s="88"/>
      <c r="EE544" s="88"/>
      <c r="EF544" s="445"/>
      <c r="EG544" s="445" t="s">
        <v>4287</v>
      </c>
      <c r="EH544" s="445" t="s">
        <v>5266</v>
      </c>
      <c r="EI544" s="445" t="s">
        <v>5267</v>
      </c>
      <c r="EJ544" s="445" t="s">
        <v>2988</v>
      </c>
      <c r="EK544" s="445">
        <v>0</v>
      </c>
      <c r="EL544" s="445" t="s">
        <v>5268</v>
      </c>
      <c r="EM544" s="498">
        <v>96450</v>
      </c>
      <c r="EN544" s="498">
        <v>0</v>
      </c>
      <c r="EO544" s="498">
        <v>0</v>
      </c>
      <c r="EP544" s="498" t="s">
        <v>4291</v>
      </c>
      <c r="EQ544" s="421" t="s">
        <v>6086</v>
      </c>
      <c r="ER544" s="182" t="s">
        <v>6137</v>
      </c>
      <c r="ES544" s="421"/>
      <c r="ET544" s="108"/>
      <c r="EU544" s="182" t="str">
        <f t="shared" si="368"/>
        <v>Sagasser-Vertriebs GmbH, DE_132460926_sinv.pdf</v>
      </c>
    </row>
    <row r="545" spans="1:151" s="227" customFormat="1" ht="90.75" thickTop="1" thickBot="1">
      <c r="A545" s="1006" t="s">
        <v>5554</v>
      </c>
      <c r="B545" s="176" t="s">
        <v>5560</v>
      </c>
      <c r="C545" s="655" t="s">
        <v>1225</v>
      </c>
      <c r="D545" s="202" t="s">
        <v>5544</v>
      </c>
      <c r="E545" s="438" t="s">
        <v>5542</v>
      </c>
      <c r="F545" s="202" t="s">
        <v>5521</v>
      </c>
      <c r="G545" s="202" t="s">
        <v>5540</v>
      </c>
      <c r="H545" s="202" t="s">
        <v>5550</v>
      </c>
      <c r="I545" s="202" t="s">
        <v>5538</v>
      </c>
      <c r="J545" s="202" t="s">
        <v>5552</v>
      </c>
      <c r="K545" s="192" t="s">
        <v>5545</v>
      </c>
      <c r="L545" s="589" t="s">
        <v>5546</v>
      </c>
      <c r="M545" s="563" t="s">
        <v>5547</v>
      </c>
      <c r="N545" s="845" t="s">
        <v>5551</v>
      </c>
      <c r="O545" s="192" t="s">
        <v>5549</v>
      </c>
      <c r="P545" s="1221">
        <v>39</v>
      </c>
      <c r="Q545" s="539">
        <v>250</v>
      </c>
      <c r="R545" s="540">
        <v>0</v>
      </c>
      <c r="S545" s="338"/>
      <c r="T545" s="182"/>
      <c r="U545" s="182"/>
      <c r="V545" s="338">
        <v>0</v>
      </c>
      <c r="W545" s="338">
        <v>0</v>
      </c>
      <c r="X545" s="919">
        <v>0.7</v>
      </c>
      <c r="Y545" s="338">
        <v>0</v>
      </c>
      <c r="Z545" s="182"/>
      <c r="AA545" s="182"/>
      <c r="AB545" s="186">
        <v>5</v>
      </c>
      <c r="AC545" s="13" t="s">
        <v>7377</v>
      </c>
      <c r="AD545" s="812" t="s">
        <v>40</v>
      </c>
      <c r="AE545" s="723">
        <v>43138</v>
      </c>
      <c r="AF545" s="182"/>
      <c r="AG545" s="419"/>
      <c r="AH545" s="338" t="s">
        <v>896</v>
      </c>
      <c r="AI545" s="559" t="s">
        <v>5763</v>
      </c>
      <c r="AJ545" s="182" t="str">
        <f t="shared" si="372"/>
        <v>NO</v>
      </c>
      <c r="AK545" s="347" t="str">
        <f>VLOOKUP(X545,aux!$G$1:$I$22,2,FALSE)</f>
        <v>zero point seven</v>
      </c>
      <c r="AL545" s="347" t="str">
        <f>VLOOKUP(X545,aux!$G$1:$J$22,4,FALSE)</f>
        <v>null komma sieben</v>
      </c>
      <c r="AM545" s="348">
        <f t="shared" si="373"/>
        <v>70</v>
      </c>
      <c r="AN545" s="214" t="str">
        <f>IF(INT(AM545)=AM545,EnglishNumber(AM545), _xlfn.CONCAT(EnglishNumber(INT(AM545)), " point ", EnglishNumber(ROUND(INT((AM545 - INT(AM545)) * 10),  0)), " ", EnglishNumber(ROUND((AM545 - INT(AM545))*100 - (INT((AM545-INT(AM545))*10)*10), 0))))</f>
        <v>seventy</v>
      </c>
      <c r="AO545" s="214" t="str">
        <f>IF(INT(AM545)=AM545,FctZahl_In_Worten(AM545), _xlfn.CONCAT(FctZahl_In_Worten(INT(AM545)), " komma ", FctZahl_In_Worten(ROUND(INT((AM545 - INT(AM545)) * 10),  0)), " ", FctZahl_In_Worten(ROUND((AM545 - INT(AM545))*100 - (INT((AM545-INT(AM545))*10)*10), 0))))</f>
        <v>siebzig</v>
      </c>
      <c r="AP545" s="347" t="str">
        <f>EnglishNumber(Q545)</f>
        <v>two hundred fifty</v>
      </c>
      <c r="AQ545" s="347" t="str">
        <f>FctZahl_In_Worten(Q545)</f>
        <v>zweihundertfünfzig</v>
      </c>
      <c r="AR545" s="347" t="str">
        <f>FctZahl_In_Worten(R545)</f>
        <v>null</v>
      </c>
      <c r="AS545" s="347" t="str">
        <f>EnglishNumber(V545)</f>
        <v>zero</v>
      </c>
      <c r="AT545" s="347" t="str">
        <f>EnglishNumber(W545)</f>
        <v>zero</v>
      </c>
      <c r="AU545" s="347" t="str">
        <f t="shared" si="391"/>
        <v>For</v>
      </c>
      <c r="AV545" s="349" t="str">
        <f t="shared" ref="AV545:AV562" si="398">IF(AH545="DNI","",IF((COUNTA(E545,G545))=1,CONCATENATE(E545,", ",F545),IF(COUNTA(E545,G545)=2,CONCATENATE(E545,", ",F545," and ",G545,", ",H545),"Error, there is a problem with representatives or their titles")))</f>
        <v>KIMMEL MAURICE, GERANT and KIMMEL LAURENT, FONDE DE POUVOIR</v>
      </c>
      <c r="AW545" s="787" t="str">
        <f t="shared" si="374"/>
        <v>FR_09347823957_CPA_EN</v>
      </c>
      <c r="AX545" s="787" t="str">
        <f t="shared" si="375"/>
        <v>FR_09347823957_DoT_EN</v>
      </c>
      <c r="AY545" s="787" t="str">
        <f t="shared" si="376"/>
        <v>FR_09347823957_Dis_EN</v>
      </c>
      <c r="AZ545" s="789" t="str">
        <f t="shared" si="377"/>
        <v>FR_09347823957_CPA_DE</v>
      </c>
      <c r="BA545" s="789" t="str">
        <f t="shared" si="378"/>
        <v>FR_09347823957_DoT_DE</v>
      </c>
      <c r="BB545" s="789" t="str">
        <f t="shared" si="379"/>
        <v>FR_09347823957_CPA_ES</v>
      </c>
      <c r="BC545" s="791" t="str">
        <f t="shared" si="380"/>
        <v>FR_09347823957_DoT_ES</v>
      </c>
      <c r="BD545" s="350" t="str">
        <f t="shared" si="381"/>
        <v>SARL KIMMEL TRANSPORTS</v>
      </c>
      <c r="BE545" s="347" t="str">
        <f>VLOOKUP(C545,aux!$A$1:$B$260,2,FALSE)</f>
        <v>France</v>
      </c>
      <c r="BF545" s="885">
        <f>VLOOKUP(C545,aux!$A$1:$C$260,3,FALSE)</f>
        <v>0</v>
      </c>
      <c r="BG545" s="351" t="str">
        <f t="shared" si="382"/>
        <v>represented by  KIMMEL MAURICE, GERANT and KIMMEL LAURENT, FONDE DE POUVOIR</v>
      </c>
      <c r="BH545" s="351" t="str">
        <f t="shared" si="383"/>
        <v>representado por KIMMEL MAURICE, GERANT and KIMMEL LAURENT, FONDE DE POUVOIR</v>
      </c>
      <c r="BI545" s="351">
        <f>COUNTA(F545,G545)</f>
        <v>2</v>
      </c>
      <c r="BJ545" s="351" t="str">
        <f t="shared" si="393"/>
        <v>and its</v>
      </c>
      <c r="BK545" s="351" t="str">
        <f t="shared" si="384"/>
        <v>and its</v>
      </c>
      <c r="BL545" s="351" t="str">
        <f t="shared" si="394"/>
        <v>und</v>
      </c>
      <c r="BM545" s="351" t="str">
        <f t="shared" si="385"/>
        <v>und</v>
      </c>
      <c r="BN545" s="351" t="str">
        <f t="shared" si="395"/>
        <v>y su</v>
      </c>
      <c r="BO545" s="351" t="str">
        <f t="shared" si="392"/>
        <v>y su</v>
      </c>
      <c r="BP545" s="352" t="str">
        <f>VLOOKUP(X545,aux!$G$1:$I$22,3,FALSE)</f>
        <v xml:space="preserve">cero coma siete </v>
      </c>
      <c r="BQ545" s="351" t="str">
        <f t="shared" si="387"/>
        <v>Por</v>
      </c>
      <c r="BR545" s="351" t="str">
        <f>VLOOKUP(C545,aux!$D$1:$E$307,2,FALSE)</f>
        <v>Francia</v>
      </c>
      <c r="BS545" s="351" t="str">
        <f t="shared" si="388"/>
        <v>Doscientos Cincuenta</v>
      </c>
      <c r="BT545" s="351" t="str">
        <f t="shared" si="389"/>
        <v>Cero</v>
      </c>
      <c r="BU545" s="351" t="str">
        <f t="shared" si="390"/>
        <v>Cero</v>
      </c>
      <c r="BV545" s="805"/>
      <c r="BW545" s="338"/>
      <c r="BX545" s="805">
        <v>43088</v>
      </c>
      <c r="BY545" s="354">
        <v>811260787398</v>
      </c>
      <c r="BZ545" s="805">
        <v>43089</v>
      </c>
      <c r="CA545" s="1114"/>
      <c r="CB545" s="805">
        <v>43084</v>
      </c>
      <c r="CC545" s="623">
        <v>43084</v>
      </c>
      <c r="CD545" s="806"/>
      <c r="CE545" s="805">
        <v>43084</v>
      </c>
      <c r="CF545" s="806"/>
      <c r="CG545" s="342">
        <v>43110</v>
      </c>
      <c r="CH545" s="497"/>
      <c r="CI545" s="355"/>
      <c r="CJ545" s="182"/>
      <c r="CK545" s="182"/>
      <c r="CL545" s="102" t="str">
        <f t="shared" si="362"/>
        <v>SARL KIMMEL TRANSPORTS_ FR_09347823957_DOT_EN_2sig</v>
      </c>
      <c r="CM545" s="102" t="str">
        <f t="shared" si="363"/>
        <v>SARL KIMMEL TRANSPORTS_FR_09347823957_CPA_EN_2sig</v>
      </c>
      <c r="CN545" s="102" t="str">
        <f t="shared" si="364"/>
        <v>SARL KIMMEL TRANSPORTS_ FR_09347823957_DOT_EN_2sig_stamped</v>
      </c>
      <c r="CO545" s="102" t="str">
        <f t="shared" si="365"/>
        <v>SARL KIMMEL TRANSPORTS_FR_09347823957_DOT_EN_o</v>
      </c>
      <c r="CP545" s="102" t="str">
        <f t="shared" si="366"/>
        <v>SARL KIMMEL TRANSPORTS_FR_09347823957_DOT_EN_o_stamped</v>
      </c>
      <c r="CQ545" s="102" t="str">
        <f t="shared" si="367"/>
        <v>SARL KIMMEL TRANSPORTS_FR_09347823957_powers</v>
      </c>
      <c r="CR545" s="182"/>
      <c r="CS545" s="182"/>
      <c r="CT545" s="796"/>
      <c r="CU545" s="357"/>
      <c r="CV545" s="591"/>
      <c r="CW545" s="182"/>
      <c r="CX545" s="356"/>
      <c r="CY545" s="357"/>
      <c r="CZ545" s="357"/>
      <c r="DA545" s="358"/>
      <c r="DB545" s="358"/>
      <c r="DC545" s="357"/>
      <c r="DD545" s="357"/>
      <c r="DE545" s="358"/>
      <c r="DF545" s="358"/>
      <c r="DG545" s="182"/>
      <c r="DH545" s="182"/>
      <c r="DI545" s="182"/>
      <c r="DJ545" s="358"/>
      <c r="DK545" s="358"/>
      <c r="DL545" s="182"/>
      <c r="DM545" s="358"/>
      <c r="DN545" s="357"/>
      <c r="DO545" s="358"/>
      <c r="DP545" s="338"/>
      <c r="DQ545" s="969"/>
      <c r="DR545" s="342" t="s">
        <v>49</v>
      </c>
      <c r="DS545" s="338"/>
      <c r="DT545" s="338" t="s">
        <v>49</v>
      </c>
      <c r="DU545" s="182"/>
      <c r="DV545" s="182"/>
      <c r="DW545" s="182"/>
      <c r="DX545" s="182"/>
      <c r="DY545" s="182"/>
      <c r="DZ545" s="182"/>
      <c r="EA545" s="359" t="str">
        <f t="shared" si="345"/>
        <v>485</v>
      </c>
      <c r="EB545" s="354">
        <v>485</v>
      </c>
      <c r="EC545" s="338"/>
      <c r="ED545" s="338"/>
      <c r="EE545" s="338"/>
      <c r="EF545" s="445"/>
      <c r="EG545" s="445"/>
      <c r="EH545" s="445"/>
      <c r="EI545" s="445"/>
      <c r="EJ545" s="445"/>
      <c r="EK545" s="445"/>
      <c r="EL545" s="445"/>
      <c r="EM545" s="498"/>
      <c r="EN545" s="445"/>
      <c r="EO545" s="445"/>
      <c r="EP545" s="445"/>
      <c r="EQ545" s="202" t="s">
        <v>6101</v>
      </c>
      <c r="ER545" s="202" t="s">
        <v>6101</v>
      </c>
      <c r="ES545" s="362"/>
      <c r="ET545" s="108"/>
      <c r="EU545" s="182" t="str">
        <f t="shared" si="368"/>
        <v>SARL KIMMEL TRANSPORTS, FR_09347823957_sinv.pdf</v>
      </c>
    </row>
    <row r="546" spans="1:151" s="227" customFormat="1" ht="78" thickTop="1" thickBot="1">
      <c r="A546" s="1009" t="s">
        <v>5527</v>
      </c>
      <c r="B546" s="438" t="s">
        <v>5518</v>
      </c>
      <c r="C546" s="338" t="s">
        <v>1225</v>
      </c>
      <c r="D546" s="174" t="s">
        <v>5519</v>
      </c>
      <c r="E546" s="630" t="s">
        <v>5520</v>
      </c>
      <c r="F546" s="438" t="s">
        <v>5521</v>
      </c>
      <c r="G546" s="202"/>
      <c r="H546" s="202"/>
      <c r="I546" s="182"/>
      <c r="J546" s="182"/>
      <c r="K546" s="182" t="s">
        <v>5522</v>
      </c>
      <c r="L546" s="571" t="s">
        <v>5523</v>
      </c>
      <c r="M546" s="181" t="s">
        <v>5524</v>
      </c>
      <c r="N546" s="1193" t="s">
        <v>5525</v>
      </c>
      <c r="O546" s="182" t="s">
        <v>5526</v>
      </c>
      <c r="P546" s="519">
        <v>50</v>
      </c>
      <c r="Q546" s="539">
        <v>100</v>
      </c>
      <c r="R546" s="540">
        <v>0</v>
      </c>
      <c r="S546" s="338"/>
      <c r="T546" s="168"/>
      <c r="U546" s="168"/>
      <c r="V546" s="338">
        <v>0</v>
      </c>
      <c r="W546" s="338">
        <v>0</v>
      </c>
      <c r="X546" s="919">
        <v>0.7</v>
      </c>
      <c r="Y546" s="338">
        <v>2.5</v>
      </c>
      <c r="Z546" s="168"/>
      <c r="AA546" s="168"/>
      <c r="AB546" s="186" t="s">
        <v>5528</v>
      </c>
      <c r="AC546" s="13" t="s">
        <v>7377</v>
      </c>
      <c r="AD546" s="812" t="s">
        <v>40</v>
      </c>
      <c r="AE546" s="723">
        <v>43138</v>
      </c>
      <c r="AF546" s="182"/>
      <c r="AG546" s="419"/>
      <c r="AH546" s="927" t="s">
        <v>896</v>
      </c>
      <c r="AI546" s="559" t="s">
        <v>5763</v>
      </c>
      <c r="AJ546" s="63" t="str">
        <f t="shared" si="372"/>
        <v>NO</v>
      </c>
      <c r="AK546" s="64" t="str">
        <f>VLOOKUP(X546,aux!$G$1:$I$22,2,FALSE)</f>
        <v>zero point seven</v>
      </c>
      <c r="AL546" s="64" t="str">
        <f>VLOOKUP(X546,aux!$G$1:$J$22,4,FALSE)</f>
        <v>null komma sieben</v>
      </c>
      <c r="AM546" s="214">
        <f t="shared" si="373"/>
        <v>70</v>
      </c>
      <c r="AN546" s="214" t="str">
        <f>IF(INT(AM546)=AM546,EnglishNumber(AM546), _xlfn.CONCAT(EnglishNumber(INT(AM546)), " point ", EnglishNumber(ROUND(INT((AM546 - INT(AM546)) * 10),  0)), " ", EnglishNumber(ROUND((AM546 - INT(AM546))*100 - (INT((AM546-INT(AM546))*10)*10), 0))))</f>
        <v>seventy</v>
      </c>
      <c r="AO546" s="214" t="str">
        <f>IF(INT(AM546)=AM546,FctZahl_In_Worten(AM546), _xlfn.CONCAT(FctZahl_In_Worten(INT(AM546)), " komma ", FctZahl_In_Worten(ROUND(INT((AM546 - INT(AM546)) * 10),  0)), " ", FctZahl_In_Worten(ROUND((AM546 - INT(AM546))*100 - (INT((AM546-INT(AM546))*10)*10), 0))))</f>
        <v>siebzig</v>
      </c>
      <c r="AP546" s="64" t="str">
        <f>EnglishNumber(Q546)</f>
        <v>one hundred</v>
      </c>
      <c r="AQ546" s="64" t="str">
        <f>FctZahl_In_Worten(Q546)</f>
        <v>einhundert</v>
      </c>
      <c r="AR546" s="64" t="str">
        <f>FctZahl_In_Worten(R546)</f>
        <v>null</v>
      </c>
      <c r="AS546" s="64" t="str">
        <f>EnglishNumber(V546)</f>
        <v>zero</v>
      </c>
      <c r="AT546" s="64" t="str">
        <f>EnglishNumber(W546)</f>
        <v>zero</v>
      </c>
      <c r="AU546" s="64" t="str">
        <f t="shared" si="391"/>
        <v>For</v>
      </c>
      <c r="AV546" s="49" t="str">
        <f t="shared" si="398"/>
        <v>LESCARRET JEAN-MARC, GERANT</v>
      </c>
      <c r="AW546" s="60" t="str">
        <f t="shared" si="374"/>
        <v>FR_72439613720_CPA_EN</v>
      </c>
      <c r="AX546" s="60" t="str">
        <f t="shared" si="375"/>
        <v>FR_72439613720_DoT_EN</v>
      </c>
      <c r="AY546" s="60" t="str">
        <f t="shared" si="376"/>
        <v>FR_72439613720_Dis_EN</v>
      </c>
      <c r="AZ546" s="50" t="str">
        <f t="shared" si="377"/>
        <v>FR_72439613720_CPA_DE</v>
      </c>
      <c r="BA546" s="50" t="str">
        <f t="shared" si="378"/>
        <v>FR_72439613720_DoT_DE</v>
      </c>
      <c r="BB546" s="50" t="str">
        <f t="shared" si="379"/>
        <v>FR_72439613720_CPA_ES</v>
      </c>
      <c r="BC546" s="128" t="str">
        <f t="shared" si="380"/>
        <v>FR_72439613720_DoT_ES</v>
      </c>
      <c r="BD546" s="65" t="str">
        <f t="shared" si="381"/>
        <v xml:space="preserve">SARL SOCIETE DE TRANSPORTS BORDELAIS </v>
      </c>
      <c r="BE546" s="64" t="str">
        <f>VLOOKUP(C546,aux!$A$1:$B$260,2,FALSE)</f>
        <v>France</v>
      </c>
      <c r="BF546" s="46">
        <f>VLOOKUP(C546,aux!$A$1:$C$260,3,FALSE)</f>
        <v>0</v>
      </c>
      <c r="BG546" s="66" t="str">
        <f t="shared" si="382"/>
        <v>represented by  LESCARRET JEAN-MARC, GERANT</v>
      </c>
      <c r="BH546" s="66" t="str">
        <f t="shared" si="383"/>
        <v>representado por LESCARRET JEAN-MARC, GERANT</v>
      </c>
      <c r="BI546" s="119">
        <f>COUNTA(F546,G546)</f>
        <v>1</v>
      </c>
      <c r="BJ546" s="119" t="str">
        <f t="shared" si="393"/>
        <v/>
      </c>
      <c r="BK546" s="119" t="str">
        <f t="shared" si="384"/>
        <v/>
      </c>
      <c r="BL546" s="66" t="str">
        <f t="shared" si="394"/>
        <v/>
      </c>
      <c r="BM546" s="66" t="str">
        <f t="shared" si="385"/>
        <v/>
      </c>
      <c r="BN546" s="66" t="str">
        <f t="shared" si="395"/>
        <v/>
      </c>
      <c r="BO546" s="66" t="str">
        <f t="shared" si="392"/>
        <v/>
      </c>
      <c r="BP546" s="216" t="str">
        <f>VLOOKUP(X546,aux!$G$1:$I$22,3,FALSE)</f>
        <v xml:space="preserve">cero coma siete </v>
      </c>
      <c r="BQ546" s="66" t="str">
        <f t="shared" si="387"/>
        <v>Por</v>
      </c>
      <c r="BR546" s="66" t="str">
        <f>VLOOKUP(C546,aux!$D$1:$E$307,2,FALSE)</f>
        <v>Francia</v>
      </c>
      <c r="BS546" s="66" t="str">
        <f t="shared" si="388"/>
        <v>Ciento</v>
      </c>
      <c r="BT546" s="66" t="str">
        <f t="shared" si="389"/>
        <v>Cero</v>
      </c>
      <c r="BU546" s="66" t="str">
        <f t="shared" si="390"/>
        <v>Cero</v>
      </c>
      <c r="BV546" s="315"/>
      <c r="BW546" s="61"/>
      <c r="BX546" s="315">
        <v>43088</v>
      </c>
      <c r="BY546" s="148">
        <v>811260787424</v>
      </c>
      <c r="BZ546" s="315">
        <v>43089</v>
      </c>
      <c r="CA546" s="1112"/>
      <c r="CB546" s="805">
        <v>43084</v>
      </c>
      <c r="CC546" s="623">
        <v>43091</v>
      </c>
      <c r="CD546" s="806"/>
      <c r="CE546" s="805">
        <v>43091</v>
      </c>
      <c r="CF546" s="806"/>
      <c r="CG546" s="342">
        <v>43110</v>
      </c>
      <c r="CH546" s="497"/>
      <c r="CI546" s="155"/>
      <c r="CJ546" s="168"/>
      <c r="CK546" s="168"/>
      <c r="CL546" s="102" t="str">
        <f t="shared" si="362"/>
        <v>SARL SOCIETE DE TRANSPORTS BORDELAIS _ FR_72439613720_DOT_EN_2sig</v>
      </c>
      <c r="CM546" s="102" t="str">
        <f t="shared" si="363"/>
        <v>SARL SOCIETE DE TRANSPORTS BORDELAIS _FR_72439613720_CPA_EN_2sig</v>
      </c>
      <c r="CN546" s="102" t="str">
        <f t="shared" si="364"/>
        <v>SARL SOCIETE DE TRANSPORTS BORDELAIS _ FR_72439613720_DOT_EN_2sig_stamped</v>
      </c>
      <c r="CO546" s="102" t="str">
        <f t="shared" si="365"/>
        <v>SARL SOCIETE DE TRANSPORTS BORDELAIS _FR_72439613720_DOT_EN_o</v>
      </c>
      <c r="CP546" s="102" t="str">
        <f t="shared" si="366"/>
        <v>SARL SOCIETE DE TRANSPORTS BORDELAIS _FR_72439613720_DOT_EN_o_stamped</v>
      </c>
      <c r="CQ546" s="102" t="str">
        <f t="shared" si="367"/>
        <v>SARL SOCIETE DE TRANSPORTS BORDELAIS_FR_72439613720_powers</v>
      </c>
      <c r="CR546" s="168"/>
      <c r="CS546" s="168"/>
      <c r="CT546" s="253"/>
      <c r="CU546" s="148">
        <f>CE546-CC546</f>
        <v>0</v>
      </c>
      <c r="CV546" s="254"/>
      <c r="CW546" s="168"/>
      <c r="CX546" s="252"/>
      <c r="CY546" s="251"/>
      <c r="CZ546" s="251"/>
      <c r="DA546" s="324"/>
      <c r="DB546" s="324"/>
      <c r="DC546" s="251"/>
      <c r="DD546" s="251"/>
      <c r="DE546" s="324"/>
      <c r="DF546" s="324"/>
      <c r="DG546" s="168"/>
      <c r="DH546" s="168"/>
      <c r="DI546" s="168"/>
      <c r="DJ546" s="324"/>
      <c r="DK546" s="324"/>
      <c r="DL546" s="168"/>
      <c r="DM546" s="324"/>
      <c r="DN546" s="251"/>
      <c r="DO546" s="324"/>
      <c r="DP546" s="338"/>
      <c r="DQ546" s="902"/>
      <c r="DR546" s="342" t="s">
        <v>49</v>
      </c>
      <c r="DS546" s="88"/>
      <c r="DT546" s="88" t="s">
        <v>49</v>
      </c>
      <c r="DU546" s="168"/>
      <c r="DV546" s="168"/>
      <c r="DW546" s="168"/>
      <c r="DX546" s="168"/>
      <c r="DY546" s="168"/>
      <c r="DZ546" s="168"/>
      <c r="EA546" s="359" t="str">
        <f t="shared" si="345"/>
        <v>486</v>
      </c>
      <c r="EB546" s="359">
        <v>486</v>
      </c>
      <c r="EC546" s="88"/>
      <c r="ED546" s="88"/>
      <c r="EE546" s="88"/>
      <c r="EF546" s="445"/>
      <c r="EG546" s="445"/>
      <c r="EH546" s="445"/>
      <c r="EI546" s="445"/>
      <c r="EJ546" s="445"/>
      <c r="EK546" s="445"/>
      <c r="EL546" s="445"/>
      <c r="EM546" s="498"/>
      <c r="EN546" s="445"/>
      <c r="EO546" s="445"/>
      <c r="EP546" s="445"/>
      <c r="EQ546" s="202" t="s">
        <v>6101</v>
      </c>
      <c r="ER546" s="202" t="s">
        <v>6101</v>
      </c>
      <c r="ES546" s="202"/>
      <c r="ET546" s="108"/>
      <c r="EU546" s="182" t="str">
        <f t="shared" si="368"/>
        <v>SARL SOCIETE DE TRANSPORTS BORDELAIS, FR_72439613720_sinv.pdf</v>
      </c>
    </row>
    <row r="547" spans="1:151" s="430" customFormat="1" ht="90.75" thickTop="1" thickBot="1">
      <c r="A547" s="1006" t="s">
        <v>5553</v>
      </c>
      <c r="B547" s="176" t="s">
        <v>5559</v>
      </c>
      <c r="C547" s="655" t="s">
        <v>1225</v>
      </c>
      <c r="D547" s="202" t="s">
        <v>5539</v>
      </c>
      <c r="E547" s="438" t="s">
        <v>5540</v>
      </c>
      <c r="F547" s="202" t="s">
        <v>5541</v>
      </c>
      <c r="G547" s="202" t="s">
        <v>5542</v>
      </c>
      <c r="H547" s="202" t="s">
        <v>5543</v>
      </c>
      <c r="I547" s="202" t="s">
        <v>5538</v>
      </c>
      <c r="J547" s="202" t="s">
        <v>5552</v>
      </c>
      <c r="K547" s="192" t="s">
        <v>5545</v>
      </c>
      <c r="L547" s="589" t="s">
        <v>5546</v>
      </c>
      <c r="M547" s="563" t="s">
        <v>5547</v>
      </c>
      <c r="N547" s="845" t="s">
        <v>5548</v>
      </c>
      <c r="O547" s="192" t="s">
        <v>5549</v>
      </c>
      <c r="P547" s="1221">
        <v>153</v>
      </c>
      <c r="Q547" s="539">
        <v>250</v>
      </c>
      <c r="R547" s="540">
        <v>0</v>
      </c>
      <c r="S547" s="338"/>
      <c r="T547" s="182"/>
      <c r="U547" s="182"/>
      <c r="V547" s="338">
        <v>0</v>
      </c>
      <c r="W547" s="338">
        <v>0</v>
      </c>
      <c r="X547" s="919">
        <v>0.7</v>
      </c>
      <c r="Y547" s="338">
        <v>0</v>
      </c>
      <c r="Z547" s="182"/>
      <c r="AA547" s="182"/>
      <c r="AB547" s="186">
        <v>5</v>
      </c>
      <c r="AC547" s="13" t="s">
        <v>7377</v>
      </c>
      <c r="AD547" s="812" t="s">
        <v>40</v>
      </c>
      <c r="AE547" s="723">
        <v>43138</v>
      </c>
      <c r="AF547" s="182"/>
      <c r="AG547" s="419"/>
      <c r="AH547" s="338" t="s">
        <v>896</v>
      </c>
      <c r="AI547" s="559" t="s">
        <v>5763</v>
      </c>
      <c r="AJ547" s="182" t="str">
        <f t="shared" si="372"/>
        <v>NO</v>
      </c>
      <c r="AK547" s="347" t="str">
        <f>VLOOKUP(X547,aux!$G$1:$I$22,2,FALSE)</f>
        <v>zero point seven</v>
      </c>
      <c r="AL547" s="347" t="str">
        <f>VLOOKUP(X547,aux!$G$1:$J$22,4,FALSE)</f>
        <v>null komma sieben</v>
      </c>
      <c r="AM547" s="348">
        <f t="shared" si="373"/>
        <v>70</v>
      </c>
      <c r="AN547" s="214" t="str">
        <f>IF(INT(AM547)=AM547,EnglishNumber(AM547), _xlfn.CONCAT(EnglishNumber(INT(AM547)), " point ", EnglishNumber(ROUND(INT((AM547 - INT(AM547)) * 10),  0)), " ", EnglishNumber(ROUND((AM547 - INT(AM547))*100 - (INT((AM547-INT(AM547))*10)*10), 0))))</f>
        <v>seventy</v>
      </c>
      <c r="AO547" s="214" t="str">
        <f>IF(INT(AM547)=AM547,FctZahl_In_Worten(AM547), _xlfn.CONCAT(FctZahl_In_Worten(INT(AM547)), " komma ", FctZahl_In_Worten(ROUND(INT((AM547 - INT(AM547)) * 10),  0)), " ", FctZahl_In_Worten(ROUND((AM547 - INT(AM547))*100 - (INT((AM547-INT(AM547))*10)*10), 0))))</f>
        <v>siebzig</v>
      </c>
      <c r="AP547" s="347" t="str">
        <f>EnglishNumber(Q547)</f>
        <v>two hundred fifty</v>
      </c>
      <c r="AQ547" s="347" t="str">
        <f>FctZahl_In_Worten(Q547)</f>
        <v>zweihundertfünfzig</v>
      </c>
      <c r="AR547" s="347" t="str">
        <f>FctZahl_In_Worten(R547)</f>
        <v>null</v>
      </c>
      <c r="AS547" s="347" t="str">
        <f>EnglishNumber(V547)</f>
        <v>zero</v>
      </c>
      <c r="AT547" s="347" t="str">
        <f>EnglishNumber(W547)</f>
        <v>zero</v>
      </c>
      <c r="AU547" s="347" t="str">
        <f t="shared" si="391"/>
        <v>For</v>
      </c>
      <c r="AV547" s="349" t="str">
        <f t="shared" si="398"/>
        <v>KIMMEL LAURENT, PRESIDENT and KIMMEL MAURICE, DIRECTEUR GENERAL</v>
      </c>
      <c r="AW547" s="787" t="str">
        <f t="shared" si="374"/>
        <v>FR_82424183028_CPA_EN</v>
      </c>
      <c r="AX547" s="787" t="str">
        <f t="shared" si="375"/>
        <v>FR_82424183028_DoT_EN</v>
      </c>
      <c r="AY547" s="787" t="str">
        <f t="shared" si="376"/>
        <v>FR_82424183028_Dis_EN</v>
      </c>
      <c r="AZ547" s="789" t="str">
        <f t="shared" si="377"/>
        <v>FR_82424183028_CPA_DE</v>
      </c>
      <c r="BA547" s="789" t="str">
        <f t="shared" si="378"/>
        <v>FR_82424183028_DoT_DE</v>
      </c>
      <c r="BB547" s="789" t="str">
        <f t="shared" si="379"/>
        <v>FR_82424183028_CPA_ES</v>
      </c>
      <c r="BC547" s="791" t="str">
        <f t="shared" si="380"/>
        <v>FR_82424183028_DoT_ES</v>
      </c>
      <c r="BD547" s="350" t="str">
        <f t="shared" si="381"/>
        <v>SAS KIMMEL FINANCES</v>
      </c>
      <c r="BE547" s="347" t="str">
        <f>VLOOKUP(C547,aux!$A$1:$B$260,2,FALSE)</f>
        <v>France</v>
      </c>
      <c r="BF547" s="885">
        <f>VLOOKUP(C547,aux!$A$1:$C$260,3,FALSE)</f>
        <v>0</v>
      </c>
      <c r="BG547" s="351" t="str">
        <f t="shared" si="382"/>
        <v>represented by  KIMMEL LAURENT, PRESIDENT and KIMMEL MAURICE, DIRECTEUR GENERAL</v>
      </c>
      <c r="BH547" s="351" t="str">
        <f t="shared" si="383"/>
        <v>representado por KIMMEL LAURENT, PRESIDENT and KIMMEL MAURICE, DIRECTEUR GENERAL</v>
      </c>
      <c r="BI547" s="351">
        <f>COUNTA(F547,G547)</f>
        <v>2</v>
      </c>
      <c r="BJ547" s="351" t="str">
        <f t="shared" si="393"/>
        <v>and its</v>
      </c>
      <c r="BK547" s="351" t="str">
        <f t="shared" si="384"/>
        <v>and its</v>
      </c>
      <c r="BL547" s="351" t="str">
        <f t="shared" si="394"/>
        <v>und</v>
      </c>
      <c r="BM547" s="351" t="str">
        <f t="shared" si="385"/>
        <v>und</v>
      </c>
      <c r="BN547" s="351" t="str">
        <f t="shared" si="395"/>
        <v>y su</v>
      </c>
      <c r="BO547" s="351" t="str">
        <f t="shared" si="392"/>
        <v>y su</v>
      </c>
      <c r="BP547" s="352" t="str">
        <f>VLOOKUP(X547,aux!$G$1:$I$22,3,FALSE)</f>
        <v xml:space="preserve">cero coma siete </v>
      </c>
      <c r="BQ547" s="351" t="str">
        <f t="shared" si="387"/>
        <v>Por</v>
      </c>
      <c r="BR547" s="351" t="str">
        <f>VLOOKUP(C547,aux!$D$1:$E$307,2,FALSE)</f>
        <v>Francia</v>
      </c>
      <c r="BS547" s="351" t="str">
        <f t="shared" si="388"/>
        <v>Doscientos Cincuenta</v>
      </c>
      <c r="BT547" s="351" t="str">
        <f t="shared" si="389"/>
        <v>Cero</v>
      </c>
      <c r="BU547" s="351" t="str">
        <f t="shared" si="390"/>
        <v>Cero</v>
      </c>
      <c r="BV547" s="805"/>
      <c r="BW547" s="338"/>
      <c r="BX547" s="805">
        <v>43088</v>
      </c>
      <c r="BY547" s="354">
        <v>811260787398</v>
      </c>
      <c r="BZ547" s="805">
        <v>43089</v>
      </c>
      <c r="CA547" s="1114"/>
      <c r="CB547" s="805">
        <v>43084</v>
      </c>
      <c r="CC547" s="623">
        <v>43084</v>
      </c>
      <c r="CD547" s="434"/>
      <c r="CE547" s="353">
        <v>43084</v>
      </c>
      <c r="CF547" s="434"/>
      <c r="CG547" s="342">
        <v>43110</v>
      </c>
      <c r="CH547" s="497"/>
      <c r="CI547" s="355"/>
      <c r="CJ547" s="182"/>
      <c r="CK547" s="182"/>
      <c r="CL547" s="102" t="str">
        <f t="shared" si="362"/>
        <v>SAS KIMMEL FINANCES_ FR_82424183028_DOT_EN_2sig</v>
      </c>
      <c r="CM547" s="102" t="str">
        <f t="shared" si="363"/>
        <v>SAS KIMMEL FINANCES_FR_82424183028_CPA_EN_2sig</v>
      </c>
      <c r="CN547" s="102" t="str">
        <f t="shared" si="364"/>
        <v>SAS KIMMEL FINANCES_ FR_82424183028_DOT_EN_2sig_stamped</v>
      </c>
      <c r="CO547" s="102" t="str">
        <f t="shared" si="365"/>
        <v>SAS KIMMEL FINANCES_FR_82424183028_DOT_EN_o</v>
      </c>
      <c r="CP547" s="102" t="str">
        <f t="shared" si="366"/>
        <v>SAS KIMMEL FINANCES_FR_82424183028_DOT_EN_o_stamped</v>
      </c>
      <c r="CQ547" s="102" t="str">
        <f t="shared" si="367"/>
        <v>SAS KIMMEL FINANCES_FR_82424183028_powers</v>
      </c>
      <c r="CR547" s="182"/>
      <c r="CS547" s="182"/>
      <c r="CT547" s="796"/>
      <c r="CU547" s="354">
        <f>CE547-CC547</f>
        <v>0</v>
      </c>
      <c r="CV547" s="591"/>
      <c r="CW547" s="182"/>
      <c r="CX547" s="356"/>
      <c r="CY547" s="357"/>
      <c r="CZ547" s="357"/>
      <c r="DA547" s="358"/>
      <c r="DB547" s="358"/>
      <c r="DC547" s="357"/>
      <c r="DD547" s="357"/>
      <c r="DE547" s="358"/>
      <c r="DF547" s="358"/>
      <c r="DG547" s="182"/>
      <c r="DH547" s="182"/>
      <c r="DI547" s="182"/>
      <c r="DJ547" s="358"/>
      <c r="DK547" s="358"/>
      <c r="DL547" s="182"/>
      <c r="DM547" s="358"/>
      <c r="DN547" s="357"/>
      <c r="DO547" s="358"/>
      <c r="DP547" s="338"/>
      <c r="DQ547" s="969"/>
      <c r="DR547" s="342" t="s">
        <v>49</v>
      </c>
      <c r="DS547" s="338"/>
      <c r="DT547" s="338" t="s">
        <v>49</v>
      </c>
      <c r="DU547" s="182"/>
      <c r="DV547" s="182"/>
      <c r="DW547" s="182"/>
      <c r="DX547" s="182"/>
      <c r="DY547" s="182"/>
      <c r="DZ547" s="182"/>
      <c r="EA547" s="359" t="str">
        <f t="shared" si="345"/>
        <v>487</v>
      </c>
      <c r="EB547" s="354">
        <v>487</v>
      </c>
      <c r="EC547" s="338"/>
      <c r="ED547" s="338"/>
      <c r="EE547" s="338"/>
      <c r="EF547" s="445"/>
      <c r="EG547" s="445"/>
      <c r="EH547" s="445"/>
      <c r="EI547" s="445"/>
      <c r="EJ547" s="445"/>
      <c r="EK547" s="445"/>
      <c r="EL547" s="445"/>
      <c r="EM547" s="498"/>
      <c r="EN547" s="445"/>
      <c r="EO547" s="445"/>
      <c r="EP547" s="445"/>
      <c r="EQ547" s="362" t="s">
        <v>6090</v>
      </c>
      <c r="ER547" s="362" t="s">
        <v>6105</v>
      </c>
      <c r="ES547" s="362"/>
      <c r="ET547" s="108"/>
      <c r="EU547" s="182" t="str">
        <f t="shared" si="368"/>
        <v>SAS KIMMEL FINANCES, FR_82424183028_sinv.pdf</v>
      </c>
    </row>
    <row r="548" spans="1:151" s="430" customFormat="1" ht="90.75" thickTop="1" thickBot="1">
      <c r="A548" s="1000" t="s">
        <v>5821</v>
      </c>
      <c r="B548" s="176" t="s">
        <v>5694</v>
      </c>
      <c r="C548" s="338" t="s">
        <v>898</v>
      </c>
      <c r="D548" s="438" t="s">
        <v>5704</v>
      </c>
      <c r="E548" s="438" t="s">
        <v>5822</v>
      </c>
      <c r="F548" s="438" t="s">
        <v>6076</v>
      </c>
      <c r="G548" s="438"/>
      <c r="H548" s="438"/>
      <c r="I548" s="438"/>
      <c r="J548" s="186"/>
      <c r="K548" s="193" t="s">
        <v>6230</v>
      </c>
      <c r="L548" s="571" t="s">
        <v>5718</v>
      </c>
      <c r="M548" s="181" t="s">
        <v>5719</v>
      </c>
      <c r="N548" s="846" t="s">
        <v>5720</v>
      </c>
      <c r="O548" s="186" t="s">
        <v>5721</v>
      </c>
      <c r="P548" s="519">
        <v>78</v>
      </c>
      <c r="Q548" s="436">
        <v>100</v>
      </c>
      <c r="R548" s="540">
        <v>0</v>
      </c>
      <c r="S548" s="338"/>
      <c r="T548" s="82"/>
      <c r="U548" s="82"/>
      <c r="V548" s="338">
        <v>0</v>
      </c>
      <c r="W548" s="338">
        <v>0</v>
      </c>
      <c r="X548" s="919">
        <v>0.7</v>
      </c>
      <c r="Y548" s="338">
        <v>0</v>
      </c>
      <c r="Z548" s="82"/>
      <c r="AA548" s="82"/>
      <c r="AB548" s="186" t="s">
        <v>5755</v>
      </c>
      <c r="AC548" s="13" t="s">
        <v>898</v>
      </c>
      <c r="AD548" s="811" t="s">
        <v>5691</v>
      </c>
      <c r="AE548" s="723">
        <v>43138</v>
      </c>
      <c r="AF548" s="186" t="s">
        <v>6201</v>
      </c>
      <c r="AG548" s="419"/>
      <c r="AH548" s="927" t="s">
        <v>896</v>
      </c>
      <c r="AI548" s="559" t="s">
        <v>5764</v>
      </c>
      <c r="AJ548" s="57" t="str">
        <f t="shared" si="372"/>
        <v>NO</v>
      </c>
      <c r="AK548" s="64" t="str">
        <f>VLOOKUP(X548,aux!$G$1:$I$22,2,FALSE)</f>
        <v>zero point seven</v>
      </c>
      <c r="AL548" s="64" t="str">
        <f>VLOOKUP(X548,aux!$G$1:$J$22,4,FALSE)</f>
        <v>null komma sieben</v>
      </c>
      <c r="AM548" s="214">
        <f t="shared" si="373"/>
        <v>70</v>
      </c>
      <c r="AN548" s="214" t="str">
        <f>IF(INT(AM548)=AM548,EnglishNumber(AM548), _xlfn.CONCAT(EnglishNumber(INT(AM548)), " point ", EnglishNumber(ROUND(INT((AM548 - INT(AM548)) * 10),  0)), " ", EnglishNumber(ROUND((AM548 - INT(AM548))*100 - (INT((AM548-INT(AM548))*10)*10), 0))))</f>
        <v>seventy</v>
      </c>
      <c r="AO548" s="214" t="str">
        <f>IF(INT(AM548)=AM548,FctZahl_In_Worten(AM548), _xlfn.CONCAT(FctZahl_In_Worten(INT(AM548)), " komma ", FctZahl_In_Worten(ROUND(INT((AM548 - INT(AM548)) * 10),  0)), " ", FctZahl_In_Worten(ROUND((AM548 - INT(AM548))*100 - (INT((AM548-INT(AM548))*10)*10), 0))))</f>
        <v>siebzig</v>
      </c>
      <c r="AP548" s="64" t="str">
        <f>EnglishNumber(Q548)</f>
        <v>one hundred</v>
      </c>
      <c r="AQ548" s="64" t="str">
        <f>FctZahl_In_Worten(Q548)</f>
        <v>einhundert</v>
      </c>
      <c r="AR548" s="64" t="str">
        <f>FctZahl_In_Worten(R548)</f>
        <v>null</v>
      </c>
      <c r="AS548" s="64" t="str">
        <f>EnglishNumber(V548)</f>
        <v>zero</v>
      </c>
      <c r="AT548" s="64" t="str">
        <f>EnglishNumber(W548)</f>
        <v>zero</v>
      </c>
      <c r="AU548" s="64" t="str">
        <f t="shared" si="391"/>
        <v>For</v>
      </c>
      <c r="AV548" s="364" t="str">
        <f t="shared" si="398"/>
        <v>Guido Heidemeyer, Einzelprokurist</v>
      </c>
      <c r="AW548" s="788" t="str">
        <f t="shared" si="374"/>
        <v>DE_224222863_CPA_EN</v>
      </c>
      <c r="AX548" s="788" t="str">
        <f t="shared" si="375"/>
        <v>DE_224222863_DoT_EN</v>
      </c>
      <c r="AY548" s="788" t="str">
        <f t="shared" si="376"/>
        <v>DE_224222863_Dis_EN</v>
      </c>
      <c r="AZ548" s="790" t="str">
        <f t="shared" si="377"/>
        <v>DE_224222863_CPA_DE</v>
      </c>
      <c r="BA548" s="790" t="str">
        <f t="shared" si="378"/>
        <v>DE_224222863_DoT_DE</v>
      </c>
      <c r="BB548" s="790" t="str">
        <f t="shared" si="379"/>
        <v>DE_224222863_CPA_ES</v>
      </c>
      <c r="BC548" s="792" t="str">
        <f t="shared" si="380"/>
        <v>DE_224222863_DoT_ES</v>
      </c>
      <c r="BD548" s="365" t="str">
        <f t="shared" si="381"/>
        <v xml:space="preserve">SAS Rohstoffe und Entsorgung GmbH </v>
      </c>
      <c r="BE548" s="64" t="str">
        <f>VLOOKUP(C548,aux!$A$1:$B$260,2,FALSE)</f>
        <v>Germany</v>
      </c>
      <c r="BF548" s="46" t="str">
        <f>VLOOKUP(C548,aux!$A$1:$C$260,3,FALSE)</f>
        <v>Deutschland</v>
      </c>
      <c r="BG548" s="64" t="str">
        <f t="shared" si="382"/>
        <v>represented by  Guido Heidemeyer, Einzelprokurist</v>
      </c>
      <c r="BH548" s="64" t="str">
        <f t="shared" si="383"/>
        <v>representado por Guido Heidemeyer, Einzelprokurist</v>
      </c>
      <c r="BI548" s="39">
        <f>COUNTA(F548,G548)</f>
        <v>1</v>
      </c>
      <c r="BJ548" s="39" t="str">
        <f t="shared" si="393"/>
        <v/>
      </c>
      <c r="BK548" s="39" t="str">
        <f t="shared" si="384"/>
        <v/>
      </c>
      <c r="BL548" s="64" t="str">
        <f t="shared" si="394"/>
        <v/>
      </c>
      <c r="BM548" s="64" t="str">
        <f t="shared" si="385"/>
        <v/>
      </c>
      <c r="BN548" s="64" t="str">
        <f t="shared" si="395"/>
        <v/>
      </c>
      <c r="BO548" s="64" t="str">
        <f t="shared" si="392"/>
        <v/>
      </c>
      <c r="BP548" s="216" t="str">
        <f>VLOOKUP(X548,aux!$G$1:$I$22,3,FALSE)</f>
        <v xml:space="preserve">cero coma siete </v>
      </c>
      <c r="BQ548" s="64" t="str">
        <f t="shared" si="387"/>
        <v>Por</v>
      </c>
      <c r="BR548" s="64" t="str">
        <f>VLOOKUP(C548,aux!$D$1:$E$307,2,FALSE)</f>
        <v>Alemania</v>
      </c>
      <c r="BS548" s="64" t="str">
        <f t="shared" si="388"/>
        <v>Ciento</v>
      </c>
      <c r="BT548" s="64" t="str">
        <f t="shared" si="389"/>
        <v>Cero</v>
      </c>
      <c r="BU548" s="64" t="str">
        <f t="shared" si="390"/>
        <v>Cero</v>
      </c>
      <c r="BV548" s="161"/>
      <c r="BW548" s="56"/>
      <c r="BX548" s="315">
        <v>43102</v>
      </c>
      <c r="BY548" s="366">
        <v>163001021001</v>
      </c>
      <c r="BZ548" s="161"/>
      <c r="CA548" s="1113"/>
      <c r="CB548" s="353">
        <v>43102</v>
      </c>
      <c r="CC548" s="623">
        <v>43103</v>
      </c>
      <c r="CD548" s="610"/>
      <c r="CE548" s="805">
        <v>43103</v>
      </c>
      <c r="CF548" s="610"/>
      <c r="CG548" s="805">
        <v>43110</v>
      </c>
      <c r="CH548" s="497"/>
      <c r="CI548" s="367"/>
      <c r="CJ548" s="82"/>
      <c r="CK548" s="82"/>
      <c r="CL548" s="102" t="str">
        <f t="shared" si="362"/>
        <v>SAS Rohstoffe und Entsorgung GmbH _ DE_224222863_DOT_DE_2sig</v>
      </c>
      <c r="CM548" s="102" t="str">
        <f t="shared" si="363"/>
        <v>SAS Rohstoffe und Entsorgung GmbH _DE_224222863_CPA_DE_2sig</v>
      </c>
      <c r="CN548" s="102" t="str">
        <f t="shared" si="364"/>
        <v>SAS Rohstoffe und Entsorgung GmbH _ DE_224222863_DOT_DE_2sig_stamped</v>
      </c>
      <c r="CO548" s="102" t="str">
        <f t="shared" si="365"/>
        <v>SAS Rohstoffe und Entsorgung GmbH _DE_224222863_DOT_DE_o</v>
      </c>
      <c r="CP548" s="102" t="str">
        <f t="shared" si="366"/>
        <v>SAS Rohstoffe und Entsorgung GmbH _DE_224222863_DOT_DE_o_stamped</v>
      </c>
      <c r="CQ548" s="102" t="str">
        <f t="shared" si="367"/>
        <v>SAS Rohstoffe und Entsorgung GmbH_DE_224222863_powers</v>
      </c>
      <c r="CR548" s="82"/>
      <c r="CS548" s="82"/>
      <c r="CT548" s="797"/>
      <c r="CU548" s="369"/>
      <c r="CV548" s="798"/>
      <c r="CW548" s="82"/>
      <c r="CX548" s="99"/>
      <c r="CY548" s="369"/>
      <c r="CZ548" s="369"/>
      <c r="DA548" s="370"/>
      <c r="DB548" s="370"/>
      <c r="DC548" s="369"/>
      <c r="DD548" s="369"/>
      <c r="DE548" s="370"/>
      <c r="DF548" s="370"/>
      <c r="DG548" s="82"/>
      <c r="DH548" s="82"/>
      <c r="DI548" s="82"/>
      <c r="DJ548" s="370"/>
      <c r="DK548" s="370"/>
      <c r="DL548" s="82"/>
      <c r="DM548" s="370"/>
      <c r="DN548" s="369"/>
      <c r="DO548" s="370"/>
      <c r="DP548" s="338"/>
      <c r="DQ548" s="902"/>
      <c r="DR548" s="503"/>
      <c r="DS548" s="88"/>
      <c r="DT548" s="88" t="s">
        <v>49</v>
      </c>
      <c r="DU548" s="82"/>
      <c r="DV548" s="98" t="s">
        <v>899</v>
      </c>
      <c r="DW548" s="82" t="s">
        <v>6075</v>
      </c>
      <c r="DX548" s="82"/>
      <c r="DY548" s="82"/>
      <c r="DZ548" s="82"/>
      <c r="EA548" s="359" t="str">
        <f t="shared" si="345"/>
        <v>488</v>
      </c>
      <c r="EB548" s="359">
        <v>488</v>
      </c>
      <c r="EC548" s="88"/>
      <c r="ED548" s="88"/>
      <c r="EE548" s="88"/>
      <c r="EF548" s="445"/>
      <c r="EG548" s="868" t="s">
        <v>5736</v>
      </c>
      <c r="EH548" s="868" t="s">
        <v>5710</v>
      </c>
      <c r="EI548" s="868" t="s">
        <v>5737</v>
      </c>
      <c r="EJ548" s="868">
        <v>8</v>
      </c>
      <c r="EK548" s="868"/>
      <c r="EL548" s="864" t="s">
        <v>5738</v>
      </c>
      <c r="EM548" s="868">
        <v>31157</v>
      </c>
      <c r="EN548" s="868"/>
      <c r="EO548" s="868"/>
      <c r="EP548" s="868">
        <v>49506690270</v>
      </c>
      <c r="EQ548" s="176" t="s">
        <v>6086</v>
      </c>
      <c r="ER548" s="182" t="s">
        <v>6137</v>
      </c>
      <c r="ES548" s="176"/>
      <c r="ET548" s="108"/>
      <c r="EU548" s="182" t="str">
        <f t="shared" si="368"/>
        <v>SAS Rohstoffe und Entsorgung GmbH, DE_224222863_sinv.pdf</v>
      </c>
    </row>
    <row r="549" spans="1:151" s="169" customFormat="1" ht="78" thickTop="1" thickBot="1">
      <c r="A549" s="1000" t="s">
        <v>4936</v>
      </c>
      <c r="B549" s="176" t="s">
        <v>5531</v>
      </c>
      <c r="C549" s="655" t="s">
        <v>1067</v>
      </c>
      <c r="D549" s="174" t="s">
        <v>4942</v>
      </c>
      <c r="E549" s="630" t="s">
        <v>4937</v>
      </c>
      <c r="F549" s="438" t="s">
        <v>899</v>
      </c>
      <c r="G549" s="202"/>
      <c r="H549" s="202"/>
      <c r="I549" s="174"/>
      <c r="J549" s="174" t="s">
        <v>5757</v>
      </c>
      <c r="K549" s="192" t="s">
        <v>4938</v>
      </c>
      <c r="L549" s="1069" t="s">
        <v>4939</v>
      </c>
      <c r="M549" s="176"/>
      <c r="N549" s="1078" t="s">
        <v>4940</v>
      </c>
      <c r="O549" s="192" t="s">
        <v>4941</v>
      </c>
      <c r="P549" s="547">
        <v>31</v>
      </c>
      <c r="Q549" s="539">
        <v>250</v>
      </c>
      <c r="R549" s="540">
        <v>0</v>
      </c>
      <c r="S549" s="341"/>
      <c r="T549" s="106"/>
      <c r="U549" s="106"/>
      <c r="V549" s="425">
        <v>100</v>
      </c>
      <c r="W549" s="425">
        <v>50</v>
      </c>
      <c r="X549" s="919">
        <v>0.75</v>
      </c>
      <c r="Y549" s="425">
        <v>2.5</v>
      </c>
      <c r="Z549" s="106"/>
      <c r="AA549" s="106"/>
      <c r="AB549" s="188">
        <v>5</v>
      </c>
      <c r="AC549" s="13" t="s">
        <v>7377</v>
      </c>
      <c r="AD549" s="812" t="s">
        <v>40</v>
      </c>
      <c r="AE549" s="723">
        <v>43138</v>
      </c>
      <c r="AF549" s="190"/>
      <c r="AG549" s="419"/>
      <c r="AH549" s="927" t="s">
        <v>896</v>
      </c>
      <c r="AI549" s="559" t="s">
        <v>5764</v>
      </c>
      <c r="AJ549" s="63"/>
      <c r="AK549" s="64" t="str">
        <f>VLOOKUP(X549,aux!$G$1:$I$22,2,FALSE)</f>
        <v>zero point seven five</v>
      </c>
      <c r="AL549" s="64" t="str">
        <f>VLOOKUP(X549,aux!$G$1:$J$22,4,FALSE)</f>
        <v>null komma sieben fünf</v>
      </c>
      <c r="AM549" s="214">
        <f t="shared" si="373"/>
        <v>75</v>
      </c>
      <c r="AN549" s="214" t="str">
        <f>IF(INT(AM549)=AM549,EnglishNumber(AM549), _xlfn.CONCAT(EnglishNumber(INT(AM549)), " point ", EnglishNumber(ROUND(INT((AM549 - INT(AM549)) * 10),  0)), " ", EnglishNumber(ROUND((AM549 - INT(AM549))*100 - (INT((AM549-INT(AM549))*10)*10), 0))))</f>
        <v>seventy-five</v>
      </c>
      <c r="AO549" s="214" t="str">
        <f>IF(INT(AM549)=AM549,FctZahl_In_Worten(AM549), _xlfn.CONCAT(FctZahl_In_Worten(INT(AM549)), " komma ", FctZahl_In_Worten(ROUND(INT((AM549 - INT(AM549)) * 10),  0)), " ", FctZahl_In_Worten(ROUND((AM549 - INT(AM549))*100 - (INT((AM549-INT(AM549))*10)*10), 0))))</f>
        <v>fünfundsiebzig</v>
      </c>
      <c r="AP549" s="64" t="str">
        <f>EnglishNumber(Q549)</f>
        <v>two hundred fifty</v>
      </c>
      <c r="AQ549" s="64" t="str">
        <f>FctZahl_In_Worten(Q549)</f>
        <v>zweihundertfünfzig</v>
      </c>
      <c r="AR549" s="64" t="str">
        <f>FctZahl_In_Worten(R549)</f>
        <v>null</v>
      </c>
      <c r="AS549" s="64" t="str">
        <f>EnglishNumber(V549)</f>
        <v>one hundred</v>
      </c>
      <c r="AT549" s="64" t="str">
        <f>EnglishNumber(W549)</f>
        <v>fifty</v>
      </c>
      <c r="AU549" s="64" t="str">
        <f t="shared" si="391"/>
        <v>For</v>
      </c>
      <c r="AV549" s="49" t="str">
        <f t="shared" si="398"/>
        <v>Johann Werfring, Geschäftsführer</v>
      </c>
      <c r="AW549" s="60" t="str">
        <f t="shared" si="374"/>
        <v>AT_U65474202_CPA_EN</v>
      </c>
      <c r="AX549" s="60" t="str">
        <f t="shared" si="375"/>
        <v>AT_U65474202_DoT_EN</v>
      </c>
      <c r="AY549" s="60" t="str">
        <f t="shared" si="376"/>
        <v>AT_U65474202_Dis_EN</v>
      </c>
      <c r="AZ549" s="50" t="str">
        <f t="shared" si="377"/>
        <v>AT_U65474202_CPA_DE</v>
      </c>
      <c r="BA549" s="50" t="str">
        <f t="shared" si="378"/>
        <v>AT_U65474202_DoT_DE</v>
      </c>
      <c r="BB549" s="50" t="str">
        <f t="shared" si="379"/>
        <v>AT_U65474202_CPA_ES</v>
      </c>
      <c r="BC549" s="128" t="str">
        <f t="shared" si="380"/>
        <v>AT_U65474202_DoT_ES</v>
      </c>
      <c r="BD549" s="65" t="str">
        <f t="shared" si="381"/>
        <v>Silotransporte Werfring GmbH</v>
      </c>
      <c r="BE549" s="64" t="str">
        <f>VLOOKUP(C549,aux!$A$1:$B$260,2,FALSE)</f>
        <v>Austria</v>
      </c>
      <c r="BF549" s="46" t="str">
        <f>VLOOKUP(C549,aux!$A$1:$C$260,3,FALSE)</f>
        <v>Österreich</v>
      </c>
      <c r="BG549" s="66" t="str">
        <f t="shared" si="382"/>
        <v>represented by  Johann Werfring, Geschäftsführer</v>
      </c>
      <c r="BH549" s="66"/>
      <c r="BI549" s="66"/>
      <c r="BJ549" s="106"/>
      <c r="BK549" s="106"/>
      <c r="BL549" s="106"/>
      <c r="BM549" s="106"/>
      <c r="BN549" s="66"/>
      <c r="BO549" s="66"/>
      <c r="BP549" s="216"/>
      <c r="BQ549" s="66"/>
      <c r="BR549" s="66"/>
      <c r="BS549" s="66"/>
      <c r="BT549" s="66"/>
      <c r="BU549" s="66"/>
      <c r="BV549" s="325"/>
      <c r="BW549" s="107"/>
      <c r="BX549" s="325">
        <v>43102</v>
      </c>
      <c r="BY549" s="149">
        <v>163001021801</v>
      </c>
      <c r="BZ549" s="325"/>
      <c r="CA549" s="1112"/>
      <c r="CB549" s="612">
        <v>43102</v>
      </c>
      <c r="CC549" s="626">
        <v>43112</v>
      </c>
      <c r="CD549" s="434"/>
      <c r="CE549" s="626">
        <v>43112</v>
      </c>
      <c r="CF549" s="434"/>
      <c r="CG549" s="615">
        <v>43125</v>
      </c>
      <c r="CH549" s="497"/>
      <c r="CI549" s="155"/>
      <c r="CJ549" s="106"/>
      <c r="CK549" s="106"/>
      <c r="CL549" s="102" t="str">
        <f t="shared" si="362"/>
        <v>Silotransporte Werfring GmbH_ AT_U65474202_DOT_EN_2sig</v>
      </c>
      <c r="CM549" s="102" t="str">
        <f t="shared" si="363"/>
        <v>Silotransporte Werfring GmbH_AT_U65474202_CPA_EN_2sig</v>
      </c>
      <c r="CN549" s="102" t="str">
        <f t="shared" si="364"/>
        <v>Silotransporte Werfring GmbH_ AT_U65474202_DOT_EN_2sig_stamped</v>
      </c>
      <c r="CO549" s="102" t="str">
        <f t="shared" si="365"/>
        <v>Silotransporte Werfring GmbH_AT_U65474202_DOT_EN_o</v>
      </c>
      <c r="CP549" s="102" t="str">
        <f t="shared" si="366"/>
        <v>Silotransporte Werfring GmbH_AT_U65474202_DOT_EN_o_stamped</v>
      </c>
      <c r="CQ549" s="102" t="str">
        <f t="shared" si="367"/>
        <v>Silotransporte Werfring GmbH_AT_U65474202_powers</v>
      </c>
      <c r="CR549" s="106"/>
      <c r="CS549" s="106"/>
      <c r="CT549" s="493"/>
      <c r="CU549" s="148">
        <f>CE549-CC549</f>
        <v>0</v>
      </c>
      <c r="CV549" s="494"/>
      <c r="CW549" s="106"/>
      <c r="CX549" s="152"/>
      <c r="CY549" s="158"/>
      <c r="CZ549" s="158"/>
      <c r="DA549" s="318"/>
      <c r="DB549" s="318"/>
      <c r="DC549" s="158"/>
      <c r="DD549" s="158"/>
      <c r="DE549" s="318"/>
      <c r="DF549" s="318"/>
      <c r="DG549" s="96"/>
      <c r="DH549" s="96"/>
      <c r="DI549" s="96"/>
      <c r="DJ549" s="318"/>
      <c r="DK549" s="318"/>
      <c r="DL549" s="96"/>
      <c r="DM549" s="318"/>
      <c r="DN549" s="158"/>
      <c r="DO549" s="318"/>
      <c r="DP549" s="465"/>
      <c r="DQ549" s="940"/>
      <c r="DR549" s="342" t="s">
        <v>49</v>
      </c>
      <c r="DS549" s="125"/>
      <c r="DT549" s="125" t="s">
        <v>49</v>
      </c>
      <c r="DU549" s="106"/>
      <c r="DV549" s="106"/>
      <c r="DW549" s="106"/>
      <c r="DX549" s="106"/>
      <c r="DY549" s="106"/>
      <c r="DZ549" s="106"/>
      <c r="EA549" s="359" t="str">
        <f t="shared" si="345"/>
        <v>489</v>
      </c>
      <c r="EB549" s="359">
        <v>489</v>
      </c>
      <c r="EC549" s="125"/>
      <c r="ED549" s="125"/>
      <c r="EE549" s="125"/>
      <c r="EF549" s="445"/>
      <c r="EG549" s="186"/>
      <c r="EH549" s="186"/>
      <c r="EI549" s="186"/>
      <c r="EJ549" s="186"/>
      <c r="EK549" s="186"/>
      <c r="EL549" s="186"/>
      <c r="EM549" s="173"/>
      <c r="EN549" s="186"/>
      <c r="EO549" s="186"/>
      <c r="EP549" s="724"/>
      <c r="EQ549" s="382" t="s">
        <v>6086</v>
      </c>
      <c r="ER549" s="382" t="s">
        <v>6137</v>
      </c>
      <c r="ES549" s="176"/>
      <c r="ET549" s="108"/>
      <c r="EU549" s="182" t="str">
        <f t="shared" si="368"/>
        <v>Silotransporte Werfring GmbH, AT_U65474202_sinv.pdf</v>
      </c>
    </row>
    <row r="550" spans="1:151" s="169" customFormat="1" ht="78" thickTop="1" thickBot="1">
      <c r="A550" s="1000" t="s">
        <v>5987</v>
      </c>
      <c r="B550" s="415" t="s">
        <v>5978</v>
      </c>
      <c r="C550" s="655" t="s">
        <v>898</v>
      </c>
      <c r="D550" s="174" t="s">
        <v>5979</v>
      </c>
      <c r="E550" s="630" t="s">
        <v>5980</v>
      </c>
      <c r="F550" s="438" t="s">
        <v>899</v>
      </c>
      <c r="G550" s="202" t="s">
        <v>5981</v>
      </c>
      <c r="H550" s="202" t="s">
        <v>2915</v>
      </c>
      <c r="I550" s="174" t="s">
        <v>5982</v>
      </c>
      <c r="J550" s="174" t="s">
        <v>6019</v>
      </c>
      <c r="K550" s="192" t="s">
        <v>6018</v>
      </c>
      <c r="L550" s="589" t="s">
        <v>5983</v>
      </c>
      <c r="M550" s="563" t="s">
        <v>5984</v>
      </c>
      <c r="N550" s="845" t="s">
        <v>5985</v>
      </c>
      <c r="O550" s="192" t="s">
        <v>5986</v>
      </c>
      <c r="P550" s="519">
        <v>0</v>
      </c>
      <c r="Q550" s="539">
        <v>1000</v>
      </c>
      <c r="R550" s="540">
        <v>0</v>
      </c>
      <c r="S550" s="338"/>
      <c r="T550" s="168"/>
      <c r="U550" s="168"/>
      <c r="V550" s="338">
        <v>0</v>
      </c>
      <c r="W550" s="338">
        <v>0</v>
      </c>
      <c r="X550" s="919">
        <v>0.74</v>
      </c>
      <c r="Y550" s="338">
        <v>0</v>
      </c>
      <c r="Z550" s="168"/>
      <c r="AA550" s="168"/>
      <c r="AB550" s="186">
        <v>4</v>
      </c>
      <c r="AC550" s="984" t="s">
        <v>7377</v>
      </c>
      <c r="AD550" s="812" t="s">
        <v>40</v>
      </c>
      <c r="AE550" s="723">
        <v>43138</v>
      </c>
      <c r="AF550" s="182" t="s">
        <v>6027</v>
      </c>
      <c r="AG550" s="419"/>
      <c r="AH550" s="927" t="s">
        <v>896</v>
      </c>
      <c r="AI550" s="559">
        <v>0</v>
      </c>
      <c r="AJ550" s="63" t="str">
        <f t="shared" ref="AJ550:AJ581" si="399">IF(1*(ISERROR(_xlfn.TEXTJOIN("|",FALSE,AK550:BU550)))=0,"NO","YES")</f>
        <v>NO</v>
      </c>
      <c r="AK550" s="64" t="str">
        <f>VLOOKUP(X550,aux!$G$1:$I$22,2,FALSE)</f>
        <v>zero point seven four</v>
      </c>
      <c r="AL550" s="64" t="str">
        <f>VLOOKUP(X550,aux!$G$1:$J$22,4,FALSE)</f>
        <v>null komma sieben vier</v>
      </c>
      <c r="AM550" s="214">
        <f t="shared" si="373"/>
        <v>74</v>
      </c>
      <c r="AN550" s="214" t="str">
        <f>IF(INT(AM550)=AM550,EnglishNumber(AM550), _xlfn.CONCAT(EnglishNumber(INT(AM550)), " point ", EnglishNumber(ROUND(INT((AM550 - INT(AM550)) * 10),  0)), " ", EnglishNumber(ROUND((AM550 - INT(AM550))*100 - (INT((AM550-INT(AM550))*10)*10), 0))))</f>
        <v>seventy-four</v>
      </c>
      <c r="AO550" s="214" t="str">
        <f>IF(INT(AM550)=AM550,FctZahl_In_Worten(AM550), _xlfn.CONCAT(FctZahl_In_Worten(INT(AM550)), " komma ", FctZahl_In_Worten(ROUND(INT((AM550 - INT(AM550)) * 10),  0)), " ", FctZahl_In_Worten(ROUND((AM550 - INT(AM550))*100 - (INT((AM550-INT(AM550))*10)*10), 0))))</f>
        <v>vierundsiebzig</v>
      </c>
      <c r="AP550" s="64" t="str">
        <f>EnglishNumber(Q550)</f>
        <v>one thousand</v>
      </c>
      <c r="AQ550" s="64" t="str">
        <f>FctZahl_In_Worten(Q550)</f>
        <v>eintausend</v>
      </c>
      <c r="AR550" s="64" t="str">
        <f>FctZahl_In_Worten(R550)</f>
        <v>null</v>
      </c>
      <c r="AS550" s="64" t="str">
        <f>EnglishNumber(V550)</f>
        <v>zero</v>
      </c>
      <c r="AT550" s="64" t="str">
        <f>EnglishNumber(W550)</f>
        <v>zero</v>
      </c>
      <c r="AU550" s="64" t="str">
        <f t="shared" si="391"/>
        <v>For</v>
      </c>
      <c r="AV550" s="49" t="str">
        <f t="shared" si="398"/>
        <v>Thomas Götz, Geschäftsführer and Katrin Schilz, Geschäftsführerin</v>
      </c>
      <c r="AW550" s="60" t="str">
        <f t="shared" si="374"/>
        <v>DE_46010000023_organ_CPA_EN</v>
      </c>
      <c r="AX550" s="60" t="str">
        <f t="shared" si="375"/>
        <v>DE_46010000023_organ_DoT_EN</v>
      </c>
      <c r="AY550" s="60" t="str">
        <f t="shared" si="376"/>
        <v>DE_46010000023_organ_Dis_EN</v>
      </c>
      <c r="AZ550" s="50" t="str">
        <f t="shared" si="377"/>
        <v>DE_46010000023_organ_CPA_DE</v>
      </c>
      <c r="BA550" s="50" t="str">
        <f t="shared" si="378"/>
        <v>DE_46010000023_organ_DoT_DE</v>
      </c>
      <c r="BB550" s="50" t="str">
        <f t="shared" si="379"/>
        <v>DE_46010000023_organ_CPA_ES</v>
      </c>
      <c r="BC550" s="128" t="str">
        <f t="shared" si="380"/>
        <v>DE_46010000023_organ_DoT_ES</v>
      </c>
      <c r="BD550" s="65" t="str">
        <f t="shared" si="381"/>
        <v>Spaten-Löwenbräu GmbH</v>
      </c>
      <c r="BE550" s="64" t="str">
        <f>VLOOKUP(C550,aux!$A$1:$B$260,2,FALSE)</f>
        <v>Germany</v>
      </c>
      <c r="BF550" s="46" t="str">
        <f>VLOOKUP(C550,aux!$A$1:$C$260,3,FALSE)</f>
        <v>Deutschland</v>
      </c>
      <c r="BG550" s="66" t="str">
        <f t="shared" si="382"/>
        <v>represented by  Thomas Götz, Geschäftsführer and Katrin Schilz, Geschäftsführerin</v>
      </c>
      <c r="BH550" s="66" t="str">
        <f t="shared" ref="BH550:BH613" si="400">IF(AH550="DNI","",CONCATENATE("representado por ", AV550))</f>
        <v>representado por Thomas Götz, Geschäftsführer and Katrin Schilz, Geschäftsführerin</v>
      </c>
      <c r="BI550" s="119">
        <f t="shared" ref="BI550:BI562" si="401">COUNTA(F550,G550)</f>
        <v>2</v>
      </c>
      <c r="BJ550" s="119" t="str">
        <f t="shared" ref="BJ550:BJ577" si="402">IF(H550="","","and its")</f>
        <v>and its</v>
      </c>
      <c r="BK550" s="119" t="str">
        <f t="shared" ref="BK550:BK577" si="403">IF(I550="","","and its")</f>
        <v>and its</v>
      </c>
      <c r="BL550" s="66" t="str">
        <f t="shared" ref="BL550:BL577" si="404">IF(H550="","","und")</f>
        <v>und</v>
      </c>
      <c r="BM550" s="66" t="str">
        <f t="shared" ref="BM550:BM577" si="405">IF(I550="","","und")</f>
        <v>und</v>
      </c>
      <c r="BN550" s="66" t="str">
        <f t="shared" ref="BN550:BN577" si="406">IF(H550="","","y su")</f>
        <v>y su</v>
      </c>
      <c r="BO550" s="66" t="str">
        <f t="shared" ref="BO550:BO577" si="407">IF(I550="","","y su")</f>
        <v>y su</v>
      </c>
      <c r="BP550" s="216" t="str">
        <f>VLOOKUP(X550,aux!$G$1:$I$22,3,FALSE)</f>
        <v>cero coma siete cuatros</v>
      </c>
      <c r="BQ550" s="66" t="str">
        <f t="shared" ref="BQ550:BQ581" si="408">IF(AE550="DNI","","Por")</f>
        <v>Por</v>
      </c>
      <c r="BR550" s="66" t="str">
        <f>VLOOKUP(C550,aux!$D$1:$E$307,2,FALSE)</f>
        <v>Alemania</v>
      </c>
      <c r="BS550" s="66" t="str">
        <f t="shared" ref="BS550:BS581" si="409">NumEnPalabras(Q550)</f>
        <v>Un Mil</v>
      </c>
      <c r="BT550" s="66" t="str">
        <f t="shared" ref="BT550:BT581" si="410">NumEnPalabras(V550)</f>
        <v>Cero</v>
      </c>
      <c r="BU550" s="66" t="str">
        <f t="shared" ref="BU550:BU581" si="411">NumEnPalabras(W550)</f>
        <v>Cero</v>
      </c>
      <c r="BV550" s="315"/>
      <c r="BW550" s="61"/>
      <c r="BX550" s="315">
        <v>43112</v>
      </c>
      <c r="BY550" s="148">
        <v>3539010595</v>
      </c>
      <c r="BZ550" s="315"/>
      <c r="CA550" s="1112"/>
      <c r="CB550" s="342">
        <v>43112</v>
      </c>
      <c r="CC550" s="623">
        <v>43118</v>
      </c>
      <c r="CD550" s="434"/>
      <c r="CE550" s="623">
        <v>43118</v>
      </c>
      <c r="CF550" s="806"/>
      <c r="CG550" s="609">
        <v>43125</v>
      </c>
      <c r="CH550" s="497"/>
      <c r="CI550" s="155"/>
      <c r="CJ550" s="168"/>
      <c r="CK550" s="168"/>
      <c r="CL550" s="102" t="str">
        <f t="shared" si="362"/>
        <v>Spaten-Löwenbräu GmbH_ DE_46010000023_organ_DOT_EN_2sig</v>
      </c>
      <c r="CM550" s="102" t="str">
        <f t="shared" si="363"/>
        <v>Spaten-Löwenbräu GmbH_DE_46010000023_organ_CPA_EN_2sig</v>
      </c>
      <c r="CN550" s="102" t="str">
        <f t="shared" si="364"/>
        <v>Spaten-Löwenbräu GmbH_ DE_46010000023_organ_DOT_EN_2sig_stamped</v>
      </c>
      <c r="CO550" s="102" t="str">
        <f t="shared" si="365"/>
        <v>Spaten-Löwenbräu GmbH_DE_46010000023_organ_DOT_EN_o</v>
      </c>
      <c r="CP550" s="102" t="str">
        <f t="shared" si="366"/>
        <v>Spaten-Löwenbräu GmbH_DE_46010000023_organ_DOT_EN_o_stamped</v>
      </c>
      <c r="CQ550" s="102" t="str">
        <f t="shared" si="367"/>
        <v>Spaten-Löwenbräu GmbH_DE_46010000023_organ_powers</v>
      </c>
      <c r="CR550" s="168"/>
      <c r="CS550" s="168"/>
      <c r="CT550" s="253"/>
      <c r="CU550" s="251"/>
      <c r="CV550" s="254"/>
      <c r="CW550" s="168"/>
      <c r="CX550" s="252"/>
      <c r="CY550" s="251"/>
      <c r="CZ550" s="251"/>
      <c r="DA550" s="324"/>
      <c r="DB550" s="324"/>
      <c r="DC550" s="251"/>
      <c r="DD550" s="251"/>
      <c r="DE550" s="324"/>
      <c r="DF550" s="324"/>
      <c r="DG550" s="168"/>
      <c r="DH550" s="168"/>
      <c r="DI550" s="168"/>
      <c r="DJ550" s="324"/>
      <c r="DK550" s="324"/>
      <c r="DL550" s="168"/>
      <c r="DM550" s="324"/>
      <c r="DN550" s="251"/>
      <c r="DO550" s="324"/>
      <c r="DP550" s="338"/>
      <c r="DQ550" s="902"/>
      <c r="DR550" s="503" t="s">
        <v>49</v>
      </c>
      <c r="DS550" s="88"/>
      <c r="DT550" s="88" t="s">
        <v>49</v>
      </c>
      <c r="DU550" s="168"/>
      <c r="DV550" s="168"/>
      <c r="DW550" s="168"/>
      <c r="DX550" s="168"/>
      <c r="DY550" s="168"/>
      <c r="DZ550" s="168"/>
      <c r="EA550" s="359" t="str">
        <f t="shared" si="345"/>
        <v>490</v>
      </c>
      <c r="EB550" s="359">
        <v>490</v>
      </c>
      <c r="EC550" s="88"/>
      <c r="ED550" s="88"/>
      <c r="EE550" s="88"/>
      <c r="EF550" s="445"/>
      <c r="EG550" s="247"/>
      <c r="EH550" s="182"/>
      <c r="EI550" s="182"/>
      <c r="EJ550" s="182"/>
      <c r="EK550" s="182"/>
      <c r="EL550" s="182"/>
      <c r="EM550" s="203"/>
      <c r="EN550" s="247"/>
      <c r="EO550" s="182"/>
      <c r="EP550" s="796"/>
      <c r="EQ550" s="629" t="s">
        <v>6086</v>
      </c>
      <c r="ER550" s="182" t="s">
        <v>6137</v>
      </c>
      <c r="ES550" s="176"/>
      <c r="ET550" s="108"/>
      <c r="EU550" s="182" t="str">
        <f t="shared" si="368"/>
        <v>Spaten-Löwenbräu GmbH, DE_46010000023_organ_sinv.pdf</v>
      </c>
    </row>
    <row r="551" spans="1:151" s="169" customFormat="1" ht="78" thickTop="1" thickBot="1">
      <c r="A551" s="1000" t="s">
        <v>5701</v>
      </c>
      <c r="B551" s="176" t="s">
        <v>5702</v>
      </c>
      <c r="C551" s="338" t="s">
        <v>898</v>
      </c>
      <c r="D551" s="438" t="s">
        <v>5708</v>
      </c>
      <c r="E551" s="438" t="s">
        <v>5715</v>
      </c>
      <c r="F551" s="438" t="s">
        <v>3788</v>
      </c>
      <c r="G551" s="438"/>
      <c r="H551" s="438"/>
      <c r="I551" s="438" t="s">
        <v>5714</v>
      </c>
      <c r="J551" s="186"/>
      <c r="K551" s="186" t="str">
        <f>EP551</f>
        <v>00492319246134</v>
      </c>
      <c r="L551" s="571" t="s">
        <v>5730</v>
      </c>
      <c r="M551" s="382"/>
      <c r="N551" s="846" t="s">
        <v>5731</v>
      </c>
      <c r="O551" s="186" t="s">
        <v>6047</v>
      </c>
      <c r="P551" s="519">
        <v>7</v>
      </c>
      <c r="Q551" s="436">
        <v>100</v>
      </c>
      <c r="R551" s="540">
        <v>0</v>
      </c>
      <c r="S551" s="338"/>
      <c r="T551" s="82"/>
      <c r="U551" s="82"/>
      <c r="V551" s="338">
        <v>0</v>
      </c>
      <c r="W551" s="338">
        <v>0</v>
      </c>
      <c r="X551" s="919">
        <v>0.7</v>
      </c>
      <c r="Y551" s="338">
        <v>0</v>
      </c>
      <c r="Z551" s="82"/>
      <c r="AA551" s="82"/>
      <c r="AB551" s="186" t="s">
        <v>5755</v>
      </c>
      <c r="AC551" s="13" t="s">
        <v>898</v>
      </c>
      <c r="AD551" s="811" t="s">
        <v>5691</v>
      </c>
      <c r="AE551" s="723">
        <v>43138</v>
      </c>
      <c r="AF551" s="186" t="s">
        <v>6131</v>
      </c>
      <c r="AG551" s="419"/>
      <c r="AH551" s="927" t="s">
        <v>896</v>
      </c>
      <c r="AI551" s="559" t="s">
        <v>5764</v>
      </c>
      <c r="AJ551" s="57" t="str">
        <f t="shared" si="399"/>
        <v>NO</v>
      </c>
      <c r="AK551" s="64" t="str">
        <f>VLOOKUP(X551,aux!$G$1:$I$22,2,FALSE)</f>
        <v>zero point seven</v>
      </c>
      <c r="AL551" s="64" t="str">
        <f>VLOOKUP(X551,aux!$G$1:$J$22,4,FALSE)</f>
        <v>null komma sieben</v>
      </c>
      <c r="AM551" s="214">
        <f t="shared" si="373"/>
        <v>70</v>
      </c>
      <c r="AN551" s="214" t="str">
        <f>IF(INT(AM551)=AM551,EnglishNumber(AM551), _xlfn.CONCAT(EnglishNumber(INT(AM551)), " point ", EnglishNumber(ROUND(INT((AM551 - INT(AM551)) * 10),  0)), " ", EnglishNumber(ROUND((AM551 - INT(AM551))*100 - (INT((AM551-INT(AM551))*10)*10), 0))))</f>
        <v>seventy</v>
      </c>
      <c r="AO551" s="214" t="str">
        <f>IF(INT(AM551)=AM551,FctZahl_In_Worten(AM551), _xlfn.CONCAT(FctZahl_In_Worten(INT(AM551)), " komma ", FctZahl_In_Worten(ROUND(INT((AM551 - INT(AM551)) * 10),  0)), " ", FctZahl_In_Worten(ROUND((AM551 - INT(AM551))*100 - (INT((AM551-INT(AM551))*10)*10), 0))))</f>
        <v>siebzig</v>
      </c>
      <c r="AP551" s="64" t="str">
        <f>EnglishNumber(Q551)</f>
        <v>one hundred</v>
      </c>
      <c r="AQ551" s="64" t="str">
        <f>FctZahl_In_Worten(Q551)</f>
        <v>einhundert</v>
      </c>
      <c r="AR551" s="64" t="str">
        <f>FctZahl_In_Worten(R551)</f>
        <v>null</v>
      </c>
      <c r="AS551" s="64" t="str">
        <f>EnglishNumber(V551)</f>
        <v>zero</v>
      </c>
      <c r="AT551" s="64" t="str">
        <f>EnglishNumber(W551)</f>
        <v>zero</v>
      </c>
      <c r="AU551" s="64" t="str">
        <f t="shared" si="391"/>
        <v>For</v>
      </c>
      <c r="AV551" s="364" t="str">
        <f t="shared" si="398"/>
        <v xml:space="preserve">Kosima-Stricker-Rasch, Geschäftsführer </v>
      </c>
      <c r="AW551" s="788" t="str">
        <f t="shared" si="374"/>
        <v>DE_239407180_CPA_EN</v>
      </c>
      <c r="AX551" s="788" t="str">
        <f t="shared" si="375"/>
        <v>DE_239407180_DoT_EN</v>
      </c>
      <c r="AY551" s="788" t="str">
        <f t="shared" si="376"/>
        <v>DE_239407180_Dis_EN</v>
      </c>
      <c r="AZ551" s="790" t="str">
        <f t="shared" si="377"/>
        <v>DE_239407180_CPA_DE</v>
      </c>
      <c r="BA551" s="790" t="str">
        <f t="shared" si="378"/>
        <v>DE_239407180_DoT_DE</v>
      </c>
      <c r="BB551" s="790" t="str">
        <f t="shared" si="379"/>
        <v>DE_239407180_CPA_ES</v>
      </c>
      <c r="BC551" s="792" t="str">
        <f t="shared" si="380"/>
        <v>DE_239407180_DoT_ES</v>
      </c>
      <c r="BD551" s="365" t="str">
        <f t="shared" si="381"/>
        <v>Stricker Dienstleistungs GmbH</v>
      </c>
      <c r="BE551" s="64" t="str">
        <f>VLOOKUP(C551,aux!$A$1:$B$260,2,FALSE)</f>
        <v>Germany</v>
      </c>
      <c r="BF551" s="46" t="str">
        <f>VLOOKUP(C551,aux!$A$1:$C$260,3,FALSE)</f>
        <v>Deutschland</v>
      </c>
      <c r="BG551" s="64" t="str">
        <f t="shared" si="382"/>
        <v xml:space="preserve">represented by  Kosima-Stricker-Rasch, Geschäftsführer </v>
      </c>
      <c r="BH551" s="64" t="str">
        <f t="shared" si="400"/>
        <v xml:space="preserve">representado por Kosima-Stricker-Rasch, Geschäftsführer </v>
      </c>
      <c r="BI551" s="39">
        <f t="shared" si="401"/>
        <v>1</v>
      </c>
      <c r="BJ551" s="39" t="str">
        <f t="shared" si="402"/>
        <v/>
      </c>
      <c r="BK551" s="39" t="str">
        <f t="shared" si="403"/>
        <v>and its</v>
      </c>
      <c r="BL551" s="64" t="str">
        <f t="shared" si="404"/>
        <v/>
      </c>
      <c r="BM551" s="64" t="str">
        <f t="shared" si="405"/>
        <v>und</v>
      </c>
      <c r="BN551" s="64" t="str">
        <f t="shared" si="406"/>
        <v/>
      </c>
      <c r="BO551" s="64" t="str">
        <f t="shared" si="407"/>
        <v>y su</v>
      </c>
      <c r="BP551" s="216" t="str">
        <f>VLOOKUP(X551,aux!$G$1:$I$22,3,FALSE)</f>
        <v xml:space="preserve">cero coma siete </v>
      </c>
      <c r="BQ551" s="64" t="str">
        <f t="shared" si="408"/>
        <v>Por</v>
      </c>
      <c r="BR551" s="64" t="str">
        <f>VLOOKUP(C551,aux!$D$1:$E$307,2,FALSE)</f>
        <v>Alemania</v>
      </c>
      <c r="BS551" s="64" t="str">
        <f t="shared" si="409"/>
        <v>Ciento</v>
      </c>
      <c r="BT551" s="64" t="str">
        <f t="shared" si="410"/>
        <v>Cero</v>
      </c>
      <c r="BU551" s="64" t="str">
        <f t="shared" si="411"/>
        <v>Cero</v>
      </c>
      <c r="BV551" s="161"/>
      <c r="BW551" s="56"/>
      <c r="BX551" s="315">
        <v>43102</v>
      </c>
      <c r="BY551" s="366">
        <v>163001021601</v>
      </c>
      <c r="BZ551" s="161"/>
      <c r="CA551" s="1113"/>
      <c r="CB551" s="805">
        <v>43102</v>
      </c>
      <c r="CC551" s="623">
        <v>43123</v>
      </c>
      <c r="CD551" s="610"/>
      <c r="CE551" s="623">
        <v>43123</v>
      </c>
      <c r="CF551" s="610"/>
      <c r="CG551" s="342">
        <v>43125</v>
      </c>
      <c r="CH551" s="497"/>
      <c r="CI551" s="367"/>
      <c r="CJ551" s="82"/>
      <c r="CK551" s="82"/>
      <c r="CL551" s="102" t="str">
        <f t="shared" si="362"/>
        <v>Stricker Dienstleistungs GmbH_ DE_239407180_DOT_DE_2sig</v>
      </c>
      <c r="CM551" s="102" t="str">
        <f t="shared" si="363"/>
        <v>Stricker Dienstleistungs GmbH_DE_239407180_CPA_DE_2sig</v>
      </c>
      <c r="CN551" s="102" t="str">
        <f t="shared" si="364"/>
        <v>Stricker Dienstleistungs GmbH_ DE_239407180_DOT_DE_2sig_stamped</v>
      </c>
      <c r="CO551" s="102" t="str">
        <f t="shared" si="365"/>
        <v>Stricker Dienstleistungs GmbH_DE_239407180_DOT_DE_o</v>
      </c>
      <c r="CP551" s="102" t="str">
        <f t="shared" si="366"/>
        <v>Stricker Dienstleistungs GmbH_DE_239407180_DOT_DE_o_stamped</v>
      </c>
      <c r="CQ551" s="102" t="str">
        <f t="shared" si="367"/>
        <v>Stricker Dienstleistungs GmbH_DE_239407180_powers</v>
      </c>
      <c r="CR551" s="82"/>
      <c r="CS551" s="82"/>
      <c r="CT551" s="797"/>
      <c r="CU551" s="369"/>
      <c r="CV551" s="798"/>
      <c r="CW551" s="82"/>
      <c r="CX551" s="99"/>
      <c r="CY551" s="369"/>
      <c r="CZ551" s="369"/>
      <c r="DA551" s="370"/>
      <c r="DB551" s="370"/>
      <c r="DC551" s="369"/>
      <c r="DD551" s="369"/>
      <c r="DE551" s="370"/>
      <c r="DF551" s="370"/>
      <c r="DG551" s="82"/>
      <c r="DH551" s="82"/>
      <c r="DI551" s="82"/>
      <c r="DJ551" s="370"/>
      <c r="DK551" s="370"/>
      <c r="DL551" s="82"/>
      <c r="DM551" s="370"/>
      <c r="DN551" s="369"/>
      <c r="DO551" s="370"/>
      <c r="DP551" s="338"/>
      <c r="DQ551" s="902"/>
      <c r="DR551" s="503"/>
      <c r="DS551" s="88"/>
      <c r="DT551" s="88" t="s">
        <v>49</v>
      </c>
      <c r="DU551" s="82"/>
      <c r="DV551" s="82"/>
      <c r="DW551" s="82"/>
      <c r="DX551" s="82"/>
      <c r="DY551" s="82"/>
      <c r="DZ551" s="82"/>
      <c r="EA551" s="359" t="str">
        <f t="shared" si="345"/>
        <v>491</v>
      </c>
      <c r="EB551" s="359">
        <v>491</v>
      </c>
      <c r="EC551" s="88"/>
      <c r="ED551" s="88"/>
      <c r="EE551" s="88"/>
      <c r="EF551" s="445"/>
      <c r="EG551" s="438" t="s">
        <v>5750</v>
      </c>
      <c r="EH551" s="438" t="s">
        <v>5751</v>
      </c>
      <c r="EI551" s="438" t="s">
        <v>5752</v>
      </c>
      <c r="EJ551" s="1103" t="s">
        <v>5753</v>
      </c>
      <c r="EK551" s="438"/>
      <c r="EL551" s="438" t="s">
        <v>5754</v>
      </c>
      <c r="EM551" s="438">
        <v>44319</v>
      </c>
      <c r="EN551" s="438"/>
      <c r="EO551" s="438"/>
      <c r="EP551" s="951" t="s">
        <v>5749</v>
      </c>
      <c r="EQ551" s="176" t="s">
        <v>6086</v>
      </c>
      <c r="ER551" s="182" t="s">
        <v>6137</v>
      </c>
      <c r="ES551" s="176"/>
      <c r="ET551" s="108"/>
      <c r="EU551" s="182" t="str">
        <f t="shared" si="368"/>
        <v>Stricker Dienstleistungs GmbH, DE_239407180_sinv.pdf</v>
      </c>
    </row>
    <row r="552" spans="1:151" s="169" customFormat="1" ht="78" thickTop="1" thickBot="1">
      <c r="A552" s="1000" t="s">
        <v>5972</v>
      </c>
      <c r="B552" s="176" t="s">
        <v>5973</v>
      </c>
      <c r="C552" s="338" t="s">
        <v>898</v>
      </c>
      <c r="D552" s="438" t="s">
        <v>5974</v>
      </c>
      <c r="E552" s="438" t="s">
        <v>5975</v>
      </c>
      <c r="F552" s="438" t="s">
        <v>5976</v>
      </c>
      <c r="G552" s="438"/>
      <c r="H552" s="438"/>
      <c r="I552" s="438" t="s">
        <v>5714</v>
      </c>
      <c r="J552" s="186"/>
      <c r="K552" s="186" t="str">
        <f>EP552</f>
        <v>00492319246134</v>
      </c>
      <c r="L552" s="1069" t="s">
        <v>5730</v>
      </c>
      <c r="M552" s="176"/>
      <c r="N552" s="845" t="s">
        <v>5731</v>
      </c>
      <c r="O552" s="192" t="s">
        <v>6047</v>
      </c>
      <c r="P552" s="547">
        <v>13</v>
      </c>
      <c r="Q552" s="436">
        <v>100</v>
      </c>
      <c r="R552" s="540">
        <v>0</v>
      </c>
      <c r="S552" s="338"/>
      <c r="T552" s="82"/>
      <c r="U552" s="82"/>
      <c r="V552" s="338">
        <v>0</v>
      </c>
      <c r="W552" s="338">
        <v>0</v>
      </c>
      <c r="X552" s="919">
        <v>0.7</v>
      </c>
      <c r="Y552" s="338">
        <v>0</v>
      </c>
      <c r="Z552" s="82"/>
      <c r="AA552" s="82"/>
      <c r="AB552" s="186" t="s">
        <v>5755</v>
      </c>
      <c r="AC552" s="13" t="s">
        <v>898</v>
      </c>
      <c r="AD552" s="811" t="s">
        <v>5691</v>
      </c>
      <c r="AE552" s="723">
        <v>43138</v>
      </c>
      <c r="AF552" s="186" t="s">
        <v>6131</v>
      </c>
      <c r="AG552" s="419"/>
      <c r="AH552" s="927" t="s">
        <v>896</v>
      </c>
      <c r="AI552" s="559" t="s">
        <v>5764</v>
      </c>
      <c r="AJ552" s="57" t="str">
        <f t="shared" si="399"/>
        <v>NO</v>
      </c>
      <c r="AK552" s="64" t="str">
        <f>VLOOKUP(X552,aux!$G$1:$I$22,2,FALSE)</f>
        <v>zero point seven</v>
      </c>
      <c r="AL552" s="64" t="str">
        <f>VLOOKUP(X552,aux!$G$1:$J$22,4,FALSE)</f>
        <v>null komma sieben</v>
      </c>
      <c r="AM552" s="214">
        <f t="shared" si="373"/>
        <v>70</v>
      </c>
      <c r="AN552" s="214" t="str">
        <f>IF(INT(AM552)=AM552,EnglishNumber(AM552), _xlfn.CONCAT(EnglishNumber(INT(AM552)), " point ", EnglishNumber(ROUND(INT((AM552 - INT(AM552)) * 10),  0)), " ", EnglishNumber(ROUND((AM552 - INT(AM552))*100 - (INT((AM552-INT(AM552))*10)*10), 0))))</f>
        <v>seventy</v>
      </c>
      <c r="AO552" s="214" t="str">
        <f>IF(INT(AM552)=AM552,FctZahl_In_Worten(AM552), _xlfn.CONCAT(FctZahl_In_Worten(INT(AM552)), " komma ", FctZahl_In_Worten(ROUND(INT((AM552 - INT(AM552)) * 10),  0)), " ", FctZahl_In_Worten(ROUND((AM552 - INT(AM552))*100 - (INT((AM552-INT(AM552))*10)*10), 0))))</f>
        <v>siebzig</v>
      </c>
      <c r="AP552" s="64" t="str">
        <f>EnglishNumber(Q552)</f>
        <v>one hundred</v>
      </c>
      <c r="AQ552" s="64" t="str">
        <f>FctZahl_In_Worten(Q552)</f>
        <v>einhundert</v>
      </c>
      <c r="AR552" s="64" t="str">
        <f>FctZahl_In_Worten(R552)</f>
        <v>null</v>
      </c>
      <c r="AS552" s="64" t="str">
        <f>EnglishNumber(V552)</f>
        <v>zero</v>
      </c>
      <c r="AT552" s="64" t="str">
        <f>EnglishNumber(W552)</f>
        <v>zero</v>
      </c>
      <c r="AU552" s="64" t="str">
        <f t="shared" si="391"/>
        <v>For</v>
      </c>
      <c r="AV552" s="364" t="str">
        <f t="shared" si="398"/>
        <v>Andreas Mohr, Geschäftsführer der Komplementärin, der Gebrüder Stricker GmbH</v>
      </c>
      <c r="AW552" s="788" t="str">
        <f t="shared" si="374"/>
        <v>DE_813326374_CPA_EN</v>
      </c>
      <c r="AX552" s="788" t="str">
        <f t="shared" si="375"/>
        <v>DE_813326374_DoT_EN</v>
      </c>
      <c r="AY552" s="788" t="str">
        <f t="shared" si="376"/>
        <v>DE_813326374_Dis_EN</v>
      </c>
      <c r="AZ552" s="790" t="str">
        <f t="shared" si="377"/>
        <v>DE_813326374_CPA_DE</v>
      </c>
      <c r="BA552" s="790" t="str">
        <f t="shared" si="378"/>
        <v>DE_813326374_DoT_DE</v>
      </c>
      <c r="BB552" s="790" t="str">
        <f t="shared" si="379"/>
        <v>DE_813326374_CPA_ES</v>
      </c>
      <c r="BC552" s="792" t="str">
        <f t="shared" si="380"/>
        <v>DE_813326374_DoT_ES</v>
      </c>
      <c r="BD552" s="365" t="str">
        <f t="shared" si="381"/>
        <v>Stricker Umwelttechnik GmbH &amp; Co KG</v>
      </c>
      <c r="BE552" s="64" t="str">
        <f>VLOOKUP(C552,aux!$A$1:$B$260,2,FALSE)</f>
        <v>Germany</v>
      </c>
      <c r="BF552" s="46" t="str">
        <f>VLOOKUP(C552,aux!$A$1:$C$260,3,FALSE)</f>
        <v>Deutschland</v>
      </c>
      <c r="BG552" s="64" t="str">
        <f t="shared" si="382"/>
        <v>represented by  Andreas Mohr, Geschäftsführer der Komplementärin, der Gebrüder Stricker GmbH</v>
      </c>
      <c r="BH552" s="64" t="str">
        <f t="shared" si="400"/>
        <v>representado por Andreas Mohr, Geschäftsführer der Komplementärin, der Gebrüder Stricker GmbH</v>
      </c>
      <c r="BI552" s="39">
        <f t="shared" si="401"/>
        <v>1</v>
      </c>
      <c r="BJ552" s="39" t="str">
        <f t="shared" si="402"/>
        <v/>
      </c>
      <c r="BK552" s="39" t="str">
        <f t="shared" si="403"/>
        <v>and its</v>
      </c>
      <c r="BL552" s="64" t="str">
        <f t="shared" si="404"/>
        <v/>
      </c>
      <c r="BM552" s="64" t="str">
        <f t="shared" si="405"/>
        <v>und</v>
      </c>
      <c r="BN552" s="64" t="str">
        <f t="shared" si="406"/>
        <v/>
      </c>
      <c r="BO552" s="64" t="str">
        <f t="shared" si="407"/>
        <v>y su</v>
      </c>
      <c r="BP552" s="216" t="str">
        <f>VLOOKUP(X552,aux!$G$1:$I$22,3,FALSE)</f>
        <v xml:space="preserve">cero coma siete </v>
      </c>
      <c r="BQ552" s="64" t="str">
        <f t="shared" si="408"/>
        <v>Por</v>
      </c>
      <c r="BR552" s="64" t="str">
        <f>VLOOKUP(C552,aux!$D$1:$E$307,2,FALSE)</f>
        <v>Alemania</v>
      </c>
      <c r="BS552" s="64" t="str">
        <f t="shared" si="409"/>
        <v>Ciento</v>
      </c>
      <c r="BT552" s="64" t="str">
        <f t="shared" si="410"/>
        <v>Cero</v>
      </c>
      <c r="BU552" s="64" t="str">
        <f t="shared" si="411"/>
        <v>Cero</v>
      </c>
      <c r="BV552" s="161"/>
      <c r="BW552" s="56"/>
      <c r="BX552" s="315">
        <v>43102</v>
      </c>
      <c r="BY552" s="366">
        <v>163001021501</v>
      </c>
      <c r="BZ552" s="161"/>
      <c r="CA552" s="1113"/>
      <c r="CB552" s="805">
        <v>43110</v>
      </c>
      <c r="CC552" s="623">
        <v>43123</v>
      </c>
      <c r="CD552" s="610"/>
      <c r="CE552" s="623">
        <v>43123</v>
      </c>
      <c r="CF552" s="610"/>
      <c r="CG552" s="342">
        <v>43125</v>
      </c>
      <c r="CH552" s="497"/>
      <c r="CI552" s="367"/>
      <c r="CJ552" s="82"/>
      <c r="CK552" s="82"/>
      <c r="CL552" s="102" t="str">
        <f t="shared" si="362"/>
        <v>Stricker Umwelttechnik GmbH &amp; Co KG_ DE_813326374_DOT_DE_2sig</v>
      </c>
      <c r="CM552" s="102" t="str">
        <f t="shared" si="363"/>
        <v>Stricker Umwelttechnik GmbH &amp; Co KG_DE_813326374_CPA_DE_2sig</v>
      </c>
      <c r="CN552" s="102" t="str">
        <f t="shared" si="364"/>
        <v>Stricker Umwelttechnik GmbH &amp; Co KG_ DE_813326374_DOT_DE_2sig_stamped</v>
      </c>
      <c r="CO552" s="102" t="str">
        <f t="shared" si="365"/>
        <v>Stricker Umwelttechnik GmbH &amp; Co KG_DE_813326374_DOT_DE_o</v>
      </c>
      <c r="CP552" s="102" t="str">
        <f t="shared" si="366"/>
        <v>Stricker Umwelttechnik GmbH &amp; Co KG_DE_813326374_DOT_DE_o_stamped</v>
      </c>
      <c r="CQ552" s="102" t="str">
        <f t="shared" si="367"/>
        <v>Stricker Umwelttechnik GmbH &amp; Co KG_DE_813326374_powers</v>
      </c>
      <c r="CR552" s="82"/>
      <c r="CS552" s="82"/>
      <c r="CT552" s="797"/>
      <c r="CU552" s="369"/>
      <c r="CV552" s="798"/>
      <c r="CW552" s="82"/>
      <c r="CX552" s="99"/>
      <c r="CY552" s="369"/>
      <c r="CZ552" s="369"/>
      <c r="DA552" s="370"/>
      <c r="DB552" s="370"/>
      <c r="DC552" s="369"/>
      <c r="DD552" s="369"/>
      <c r="DE552" s="370"/>
      <c r="DF552" s="370"/>
      <c r="DG552" s="82"/>
      <c r="DH552" s="82"/>
      <c r="DI552" s="82"/>
      <c r="DJ552" s="370"/>
      <c r="DK552" s="370"/>
      <c r="DL552" s="82"/>
      <c r="DM552" s="370"/>
      <c r="DN552" s="369"/>
      <c r="DO552" s="370"/>
      <c r="DP552" s="338"/>
      <c r="DQ552" s="902"/>
      <c r="DR552" s="503"/>
      <c r="DS552" s="88"/>
      <c r="DT552" s="88" t="s">
        <v>49</v>
      </c>
      <c r="DU552" s="82"/>
      <c r="DV552" s="82"/>
      <c r="DW552" s="82"/>
      <c r="DX552" s="82"/>
      <c r="DY552" s="82"/>
      <c r="DZ552" s="82"/>
      <c r="EA552" s="359" t="str">
        <f t="shared" si="345"/>
        <v>492</v>
      </c>
      <c r="EB552" s="359">
        <v>492</v>
      </c>
      <c r="EC552" s="88"/>
      <c r="ED552" s="88"/>
      <c r="EE552" s="88"/>
      <c r="EF552" s="445"/>
      <c r="EG552" s="874" t="s">
        <v>5972</v>
      </c>
      <c r="EH552" s="874" t="s">
        <v>5751</v>
      </c>
      <c r="EI552" s="874" t="s">
        <v>5752</v>
      </c>
      <c r="EJ552" s="1102" t="s">
        <v>5977</v>
      </c>
      <c r="EK552" s="1104"/>
      <c r="EL552" s="874" t="s">
        <v>5754</v>
      </c>
      <c r="EM552" s="1105">
        <v>44319</v>
      </c>
      <c r="EN552" s="1104"/>
      <c r="EO552" s="1104"/>
      <c r="EP552" s="951" t="s">
        <v>5749</v>
      </c>
      <c r="EQ552" s="258" t="s">
        <v>6095</v>
      </c>
      <c r="ER552" s="258" t="s">
        <v>6114</v>
      </c>
      <c r="ES552" s="176"/>
      <c r="ET552" s="108"/>
      <c r="EU552" s="182" t="str">
        <f t="shared" si="368"/>
        <v>Stricker Umwelttechnik GmbH &amp; Co. KG, DE_813326374_sinv.pdf</v>
      </c>
    </row>
    <row r="553" spans="1:151" s="169" customFormat="1" ht="90.75" thickTop="1" thickBot="1">
      <c r="A553" s="1000" t="s">
        <v>2933</v>
      </c>
      <c r="B553" s="696" t="s">
        <v>4763</v>
      </c>
      <c r="C553" s="338" t="s">
        <v>1067</v>
      </c>
      <c r="D553" s="191" t="s">
        <v>2934</v>
      </c>
      <c r="E553" s="189" t="s">
        <v>2935</v>
      </c>
      <c r="F553" s="186" t="s">
        <v>899</v>
      </c>
      <c r="G553" s="186"/>
      <c r="H553" s="186"/>
      <c r="I553" s="383"/>
      <c r="J553" s="191" t="s">
        <v>6020</v>
      </c>
      <c r="K553" s="191" t="s">
        <v>3286</v>
      </c>
      <c r="L553" s="571" t="s">
        <v>2936</v>
      </c>
      <c r="M553" s="199"/>
      <c r="N553" s="846" t="s">
        <v>2937</v>
      </c>
      <c r="O553" s="191" t="s">
        <v>2850</v>
      </c>
      <c r="P553" s="546">
        <v>2</v>
      </c>
      <c r="Q553" s="539">
        <v>100</v>
      </c>
      <c r="R553" s="540">
        <v>0</v>
      </c>
      <c r="S553" s="338"/>
      <c r="T553" s="100"/>
      <c r="U553" s="100"/>
      <c r="V553" s="425">
        <v>100</v>
      </c>
      <c r="W553" s="425">
        <v>50</v>
      </c>
      <c r="X553" s="919">
        <v>0.75</v>
      </c>
      <c r="Y553" s="425">
        <v>2.5</v>
      </c>
      <c r="Z553" s="101"/>
      <c r="AA553" s="101"/>
      <c r="AB553" s="188" t="s">
        <v>2988</v>
      </c>
      <c r="AC553" s="13" t="s">
        <v>7377</v>
      </c>
      <c r="AD553" s="812" t="s">
        <v>40</v>
      </c>
      <c r="AE553" s="723">
        <v>43138</v>
      </c>
      <c r="AF553" s="182"/>
      <c r="AG553" s="419"/>
      <c r="AH553" s="927" t="s">
        <v>896</v>
      </c>
      <c r="AI553" s="559" t="s">
        <v>5763</v>
      </c>
      <c r="AJ553" s="63" t="str">
        <f t="shared" si="399"/>
        <v>NO</v>
      </c>
      <c r="AK553" s="64" t="str">
        <f>VLOOKUP(X553,aux!$G$1:$I$22,2,FALSE)</f>
        <v>zero point seven five</v>
      </c>
      <c r="AL553" s="64" t="str">
        <f>VLOOKUP(X553,aux!$G$1:$J$22,4,FALSE)</f>
        <v>null komma sieben fünf</v>
      </c>
      <c r="AM553" s="214">
        <f t="shared" si="373"/>
        <v>75</v>
      </c>
      <c r="AN553" s="214" t="str">
        <f>IF(INT(AM553)=AM553,EnglishNumber(AM553), _xlfn.CONCAT(EnglishNumber(INT(AM553)), " point ", EnglishNumber(ROUND(INT((AM553 - INT(AM553)) * 10),  0)), " ", EnglishNumber(ROUND((AM553 - INT(AM553))*100 - (INT((AM553-INT(AM553))*10)*10), 0))))</f>
        <v>seventy-five</v>
      </c>
      <c r="AO553" s="214" t="str">
        <f>IF(INT(AM553)=AM553,FctZahl_In_Worten(AM553), _xlfn.CONCAT(FctZahl_In_Worten(INT(AM553)), " komma ", FctZahl_In_Worten(ROUND(INT((AM553 - INT(AM553)) * 10),  0)), " ", FctZahl_In_Worten(ROUND((AM553 - INT(AM553))*100 - (INT((AM553-INT(AM553))*10)*10), 0))))</f>
        <v>fünfundsiebzig</v>
      </c>
      <c r="AP553" s="64" t="str">
        <f>EnglishNumber(Q553)</f>
        <v>one hundred</v>
      </c>
      <c r="AQ553" s="64" t="str">
        <f>FctZahl_In_Worten(Q553)</f>
        <v>einhundert</v>
      </c>
      <c r="AR553" s="64" t="str">
        <f>FctZahl_In_Worten(R553)</f>
        <v>null</v>
      </c>
      <c r="AS553" s="64" t="str">
        <f>EnglishNumber(V553)</f>
        <v>one hundred</v>
      </c>
      <c r="AT553" s="64" t="str">
        <f>EnglishNumber(W553)</f>
        <v>fifty</v>
      </c>
      <c r="AU553" s="64" t="str">
        <f t="shared" si="391"/>
        <v>For</v>
      </c>
      <c r="AV553" s="49" t="str">
        <f t="shared" si="398"/>
        <v>Ludwig Tanzer, Geschäftsführer</v>
      </c>
      <c r="AW553" s="60" t="str">
        <f t="shared" si="374"/>
        <v>AT_U41508800_CPA_EN</v>
      </c>
      <c r="AX553" s="60" t="str">
        <f t="shared" si="375"/>
        <v>AT_U41508800_DoT_EN</v>
      </c>
      <c r="AY553" s="60" t="str">
        <f t="shared" si="376"/>
        <v>AT_U41508800_Dis_EN</v>
      </c>
      <c r="AZ553" s="50" t="str">
        <f t="shared" si="377"/>
        <v>AT_U41508800_CPA_DE</v>
      </c>
      <c r="BA553" s="50" t="str">
        <f t="shared" si="378"/>
        <v>AT_U41508800_DoT_DE</v>
      </c>
      <c r="BB553" s="50" t="str">
        <f t="shared" si="379"/>
        <v>AT_U41508800_CPA_ES</v>
      </c>
      <c r="BC553" s="128" t="str">
        <f t="shared" si="380"/>
        <v>AT_U41508800_DoT_ES</v>
      </c>
      <c r="BD553" s="65" t="str">
        <f t="shared" si="381"/>
        <v>Tanzer Handels- und Speditions GmbH</v>
      </c>
      <c r="BE553" s="64" t="str">
        <f>VLOOKUP(C553,aux!$A$1:$B$260,2,FALSE)</f>
        <v>Austria</v>
      </c>
      <c r="BF553" s="46" t="str">
        <f>VLOOKUP(C553,aux!$A$1:$C$260,3,FALSE)</f>
        <v>Österreich</v>
      </c>
      <c r="BG553" s="66" t="str">
        <f t="shared" si="382"/>
        <v>represented by  Ludwig Tanzer, Geschäftsführer</v>
      </c>
      <c r="BH553" s="66" t="str">
        <f t="shared" si="400"/>
        <v>representado por Ludwig Tanzer, Geschäftsführer</v>
      </c>
      <c r="BI553" s="66">
        <f t="shared" si="401"/>
        <v>1</v>
      </c>
      <c r="BJ553" s="66" t="str">
        <f t="shared" si="402"/>
        <v/>
      </c>
      <c r="BK553" s="66" t="str">
        <f t="shared" si="403"/>
        <v/>
      </c>
      <c r="BL553" s="66" t="str">
        <f t="shared" si="404"/>
        <v/>
      </c>
      <c r="BM553" s="66" t="str">
        <f t="shared" si="405"/>
        <v/>
      </c>
      <c r="BN553" s="66" t="str">
        <f t="shared" si="406"/>
        <v/>
      </c>
      <c r="BO553" s="66" t="str">
        <f t="shared" si="407"/>
        <v/>
      </c>
      <c r="BP553" s="216" t="str">
        <f>VLOOKUP(X553,aux!$G$1:$I$22,3,FALSE)</f>
        <v>cero coma siete cinco</v>
      </c>
      <c r="BQ553" s="66" t="str">
        <f t="shared" si="408"/>
        <v>Por</v>
      </c>
      <c r="BR553" s="66" t="str">
        <f>VLOOKUP(C553,aux!$D$1:$E$307,2,FALSE)</f>
        <v>Austria</v>
      </c>
      <c r="BS553" s="66" t="str">
        <f t="shared" si="409"/>
        <v>Ciento</v>
      </c>
      <c r="BT553" s="66" t="str">
        <f t="shared" si="410"/>
        <v>Ciento</v>
      </c>
      <c r="BU553" s="66" t="str">
        <f t="shared" si="411"/>
        <v>Cincuenta</v>
      </c>
      <c r="BV553" s="137" t="s">
        <v>2233</v>
      </c>
      <c r="BW553" s="51" t="s">
        <v>2233</v>
      </c>
      <c r="BX553" s="319">
        <v>43061</v>
      </c>
      <c r="BY553" s="155">
        <v>1630010007</v>
      </c>
      <c r="BZ553" s="319">
        <v>43062</v>
      </c>
      <c r="CA553" s="1112" t="s">
        <v>2233</v>
      </c>
      <c r="CB553" s="342">
        <v>43059</v>
      </c>
      <c r="CC553" s="622">
        <v>43089</v>
      </c>
      <c r="CD553" s="434"/>
      <c r="CE553" s="622">
        <v>43089</v>
      </c>
      <c r="CF553" s="434"/>
      <c r="CG553" s="342">
        <v>43110</v>
      </c>
      <c r="CH553" s="497"/>
      <c r="CI553" s="155"/>
      <c r="CJ553" s="43"/>
      <c r="CK553" s="103"/>
      <c r="CL553" s="102" t="str">
        <f t="shared" si="362"/>
        <v>Tanzer Handels- und Speditions GmbH_ AT_U41508800_DOT_EN_2sig</v>
      </c>
      <c r="CM553" s="102" t="str">
        <f t="shared" si="363"/>
        <v>Tanzer Handels- und Speditions GmbH_AT_U41508800_CPA_EN_2sig</v>
      </c>
      <c r="CN553" s="102" t="str">
        <f t="shared" si="364"/>
        <v>Tanzer Handels- und Speditions GmbH_ AT_U41508800_DOT_EN_2sig_stamped</v>
      </c>
      <c r="CO553" s="102" t="str">
        <f t="shared" si="365"/>
        <v>Tanzer Handels- und Speditions GmbH_AT_U41508800_DOT_EN_o</v>
      </c>
      <c r="CP553" s="102" t="str">
        <f t="shared" si="366"/>
        <v>Tanzer Handels- und Speditions GmbH_AT_U41508800_DOT_EN_o_stamped</v>
      </c>
      <c r="CQ553" s="102" t="str">
        <f t="shared" si="367"/>
        <v>Tanzer Handels- und Speditions GmbH_AT_U41508800_powers</v>
      </c>
      <c r="CR553" s="61"/>
      <c r="CS553" s="61"/>
      <c r="CT553" s="311"/>
      <c r="CU553" s="148">
        <f>CE553-CC553</f>
        <v>0</v>
      </c>
      <c r="CV553" s="312"/>
      <c r="CW553" s="56"/>
      <c r="CX553" s="152" t="s">
        <v>2233</v>
      </c>
      <c r="CY553" s="158" t="s">
        <v>2233</v>
      </c>
      <c r="CZ553" s="158" t="s">
        <v>2233</v>
      </c>
      <c r="DA553" s="318" t="s">
        <v>2233</v>
      </c>
      <c r="DB553" s="318" t="s">
        <v>2233</v>
      </c>
      <c r="DC553" s="158" t="s">
        <v>2233</v>
      </c>
      <c r="DD553" s="158" t="s">
        <v>2233</v>
      </c>
      <c r="DE553" s="318" t="s">
        <v>2233</v>
      </c>
      <c r="DF553" s="318" t="s">
        <v>2233</v>
      </c>
      <c r="DG553" s="96" t="s">
        <v>2233</v>
      </c>
      <c r="DH553" s="96" t="s">
        <v>2233</v>
      </c>
      <c r="DI553" s="96" t="s">
        <v>2233</v>
      </c>
      <c r="DJ553" s="318" t="s">
        <v>2233</v>
      </c>
      <c r="DK553" s="318"/>
      <c r="DL553" s="96" t="s">
        <v>2233</v>
      </c>
      <c r="DM553" s="318" t="s">
        <v>2233</v>
      </c>
      <c r="DN553" s="158" t="s">
        <v>2233</v>
      </c>
      <c r="DO553" s="318" t="s">
        <v>2233</v>
      </c>
      <c r="DP553" s="465" t="s">
        <v>2233</v>
      </c>
      <c r="DQ553" s="940"/>
      <c r="DR553" s="342" t="s">
        <v>49</v>
      </c>
      <c r="DS553" s="522"/>
      <c r="DT553" s="69" t="s">
        <v>49</v>
      </c>
      <c r="DU553" s="69"/>
      <c r="DV553" s="87"/>
      <c r="DW553" s="87"/>
      <c r="DX553" s="87"/>
      <c r="DY553" s="87"/>
      <c r="DZ553" s="87"/>
      <c r="EA553" s="359" t="str">
        <f t="shared" si="345"/>
        <v>493</v>
      </c>
      <c r="EB553" s="359">
        <v>493</v>
      </c>
      <c r="EC553" s="88"/>
      <c r="ED553" s="88"/>
      <c r="EE553" s="88" t="e">
        <f>IF(CX552=#REF!,"gleich","ungleich")</f>
        <v>#REF!</v>
      </c>
      <c r="EF553" s="445"/>
      <c r="EG553" s="186"/>
      <c r="EH553" s="186"/>
      <c r="EI553" s="186"/>
      <c r="EJ553" s="186"/>
      <c r="EK553" s="186"/>
      <c r="EL553" s="186"/>
      <c r="EM553" s="173"/>
      <c r="EN553" s="186"/>
      <c r="EO553" s="186"/>
      <c r="EP553" s="724"/>
      <c r="EQ553" s="382" t="s">
        <v>6086</v>
      </c>
      <c r="ER553" s="382" t="s">
        <v>6137</v>
      </c>
      <c r="ES553" s="382"/>
      <c r="ET553" s="167"/>
      <c r="EU553" s="182" t="str">
        <f t="shared" si="368"/>
        <v>Tanzer Handels- und Speditions GmbH, AT_U41508800_sinv.pdf</v>
      </c>
    </row>
    <row r="554" spans="1:151" s="169" customFormat="1" ht="78" thickTop="1" thickBot="1">
      <c r="A554" s="1032" t="s">
        <v>5863</v>
      </c>
      <c r="B554" s="176" t="s">
        <v>5954</v>
      </c>
      <c r="C554" s="654" t="s">
        <v>898</v>
      </c>
      <c r="D554" s="202" t="s">
        <v>5864</v>
      </c>
      <c r="E554" s="438" t="s">
        <v>5865</v>
      </c>
      <c r="F554" s="202" t="s">
        <v>899</v>
      </c>
      <c r="G554" s="202" t="s">
        <v>6245</v>
      </c>
      <c r="H554" s="202" t="s">
        <v>899</v>
      </c>
      <c r="I554" s="202" t="s">
        <v>5867</v>
      </c>
      <c r="J554" s="182" t="s">
        <v>6026</v>
      </c>
      <c r="K554" s="192" t="s">
        <v>5898</v>
      </c>
      <c r="L554" s="586" t="s">
        <v>5868</v>
      </c>
      <c r="M554" s="561" t="s">
        <v>5869</v>
      </c>
      <c r="N554" s="844"/>
      <c r="O554" s="192"/>
      <c r="P554" s="547">
        <v>12</v>
      </c>
      <c r="Q554" s="539">
        <v>100</v>
      </c>
      <c r="R554" s="540">
        <v>0</v>
      </c>
      <c r="S554" s="338"/>
      <c r="T554" s="168"/>
      <c r="U554" s="168"/>
      <c r="V554" s="338">
        <v>0</v>
      </c>
      <c r="W554" s="338">
        <v>0</v>
      </c>
      <c r="X554" s="919">
        <v>0.7</v>
      </c>
      <c r="Y554" s="338">
        <v>0</v>
      </c>
      <c r="Z554" s="168"/>
      <c r="AA554" s="168"/>
      <c r="AB554" s="186" t="s">
        <v>5960</v>
      </c>
      <c r="AC554" s="13" t="s">
        <v>898</v>
      </c>
      <c r="AD554" s="811" t="s">
        <v>5691</v>
      </c>
      <c r="AE554" s="723">
        <v>43138</v>
      </c>
      <c r="AF554" s="182" t="s">
        <v>6077</v>
      </c>
      <c r="AG554" s="419"/>
      <c r="AH554" s="927" t="s">
        <v>896</v>
      </c>
      <c r="AI554" s="559" t="s">
        <v>5766</v>
      </c>
      <c r="AJ554" s="63" t="str">
        <f t="shared" si="399"/>
        <v>NO</v>
      </c>
      <c r="AK554" s="64" t="str">
        <f>VLOOKUP(X554,aux!$G$1:$I$22,2,FALSE)</f>
        <v>zero point seven</v>
      </c>
      <c r="AL554" s="64" t="str">
        <f>VLOOKUP(X554,aux!$G$1:$J$22,4,FALSE)</f>
        <v>null komma sieben</v>
      </c>
      <c r="AM554" s="214">
        <f t="shared" si="373"/>
        <v>70</v>
      </c>
      <c r="AN554" s="214" t="str">
        <f>IF(INT(AM554)=AM554,EnglishNumber(AM554), _xlfn.CONCAT(EnglishNumber(INT(AM554)), " point ", EnglishNumber(ROUND(INT((AM554 - INT(AM554)) * 10),  0)), " ", EnglishNumber(ROUND((AM554 - INT(AM554))*100 - (INT((AM554-INT(AM554))*10)*10), 0))))</f>
        <v>seventy</v>
      </c>
      <c r="AO554" s="214" t="str">
        <f>IF(INT(AM554)=AM554,FctZahl_In_Worten(AM554), _xlfn.CONCAT(FctZahl_In_Worten(INT(AM554)), " komma ", FctZahl_In_Worten(ROUND(INT((AM554 - INT(AM554)) * 10),  0)), " ", FctZahl_In_Worten(ROUND((AM554 - INT(AM554))*100 - (INT((AM554-INT(AM554))*10)*10), 0))))</f>
        <v>siebzig</v>
      </c>
      <c r="AP554" s="64" t="str">
        <f>EnglishNumber(Q554)</f>
        <v>one hundred</v>
      </c>
      <c r="AQ554" s="64" t="str">
        <f>FctZahl_In_Worten(Q554)</f>
        <v>einhundert</v>
      </c>
      <c r="AR554" s="64" t="str">
        <f>FctZahl_In_Worten(R554)</f>
        <v>null</v>
      </c>
      <c r="AS554" s="64" t="str">
        <f>EnglishNumber(V554)</f>
        <v>zero</v>
      </c>
      <c r="AT554" s="64" t="str">
        <f>EnglishNumber(W554)</f>
        <v>zero</v>
      </c>
      <c r="AU554" s="64" t="str">
        <f t="shared" si="391"/>
        <v>For</v>
      </c>
      <c r="AV554" s="49" t="str">
        <f t="shared" si="398"/>
        <v>Herr Gerhard Stangelmayer, Geschäftsführer and Arnulf Stangelmayer, Geschäftsführer</v>
      </c>
      <c r="AW554" s="60" t="str">
        <f t="shared" si="374"/>
        <v>DE_131201486_CPA_EN</v>
      </c>
      <c r="AX554" s="60" t="str">
        <f t="shared" si="375"/>
        <v>DE_131201486_DoT_EN</v>
      </c>
      <c r="AY554" s="60" t="str">
        <f t="shared" si="376"/>
        <v>DE_131201486_Dis_EN</v>
      </c>
      <c r="AZ554" s="50" t="str">
        <f t="shared" si="377"/>
        <v>DE_131201486_CPA_DE</v>
      </c>
      <c r="BA554" s="50" t="str">
        <f t="shared" si="378"/>
        <v>DE_131201486_DoT_DE</v>
      </c>
      <c r="BB554" s="50" t="str">
        <f t="shared" si="379"/>
        <v>DE_131201486_CPA_ES</v>
      </c>
      <c r="BC554" s="128" t="str">
        <f t="shared" si="380"/>
        <v>DE_131201486_DoT_ES</v>
      </c>
      <c r="BD554" s="65" t="str">
        <f t="shared" si="381"/>
        <v>Textilservice Stangelmayer GmbH</v>
      </c>
      <c r="BE554" s="64" t="str">
        <f>VLOOKUP(C554,aux!$A$1:$B$260,2,FALSE)</f>
        <v>Germany</v>
      </c>
      <c r="BF554" s="46" t="str">
        <f>VLOOKUP(C554,aux!$A$1:$C$260,3,FALSE)</f>
        <v>Deutschland</v>
      </c>
      <c r="BG554" s="66" t="str">
        <f t="shared" si="382"/>
        <v>represented by  Herr Gerhard Stangelmayer, Geschäftsführer and Arnulf Stangelmayer, Geschäftsführer</v>
      </c>
      <c r="BH554" s="66" t="str">
        <f t="shared" si="400"/>
        <v>representado por Herr Gerhard Stangelmayer, Geschäftsführer and Arnulf Stangelmayer, Geschäftsführer</v>
      </c>
      <c r="BI554" s="119">
        <f t="shared" si="401"/>
        <v>2</v>
      </c>
      <c r="BJ554" s="119" t="str">
        <f t="shared" si="402"/>
        <v>and its</v>
      </c>
      <c r="BK554" s="119" t="str">
        <f t="shared" si="403"/>
        <v>and its</v>
      </c>
      <c r="BL554" s="66" t="str">
        <f t="shared" si="404"/>
        <v>und</v>
      </c>
      <c r="BM554" s="66" t="str">
        <f t="shared" si="405"/>
        <v>und</v>
      </c>
      <c r="BN554" s="66" t="str">
        <f t="shared" si="406"/>
        <v>y su</v>
      </c>
      <c r="BO554" s="66" t="str">
        <f t="shared" si="407"/>
        <v>y su</v>
      </c>
      <c r="BP554" s="216" t="str">
        <f>VLOOKUP(X554,aux!$G$1:$I$22,3,FALSE)</f>
        <v xml:space="preserve">cero coma siete </v>
      </c>
      <c r="BQ554" s="66" t="str">
        <f t="shared" si="408"/>
        <v>Por</v>
      </c>
      <c r="BR554" s="66" t="str">
        <f>VLOOKUP(C554,aux!$D$1:$E$307,2,FALSE)</f>
        <v>Alemania</v>
      </c>
      <c r="BS554" s="66" t="str">
        <f t="shared" si="409"/>
        <v>Ciento</v>
      </c>
      <c r="BT554" s="66" t="str">
        <f t="shared" si="410"/>
        <v>Cero</v>
      </c>
      <c r="BU554" s="66" t="str">
        <f t="shared" si="411"/>
        <v>Cero</v>
      </c>
      <c r="BV554" s="315"/>
      <c r="BW554" s="61"/>
      <c r="BX554" s="315"/>
      <c r="BY554" s="148"/>
      <c r="BZ554" s="315"/>
      <c r="CA554" s="1112"/>
      <c r="CB554" s="805">
        <v>43109</v>
      </c>
      <c r="CC554" s="623">
        <v>43116</v>
      </c>
      <c r="CD554" s="806"/>
      <c r="CE554" s="805">
        <v>43116</v>
      </c>
      <c r="CF554" s="806"/>
      <c r="CG554" s="609">
        <v>43125</v>
      </c>
      <c r="CH554" s="497"/>
      <c r="CI554" s="155"/>
      <c r="CJ554" s="168"/>
      <c r="CK554" s="168"/>
      <c r="CL554" s="102" t="str">
        <f t="shared" si="362"/>
        <v>Textilservice Stangelmayer GmbH_ DE_131201486_DOT_DE_2sig</v>
      </c>
      <c r="CM554" s="102" t="str">
        <f t="shared" si="363"/>
        <v>Textilservice Stangelmayer GmbH_DE_131201486_CPA_DE_2sig</v>
      </c>
      <c r="CN554" s="102" t="str">
        <f t="shared" si="364"/>
        <v>Textilservice Stangelmayer GmbH_ DE_131201486_DOT_DE_2sig_stamped</v>
      </c>
      <c r="CO554" s="102" t="str">
        <f t="shared" si="365"/>
        <v>Textilservice Stangelmayer GmbH_DE_131201486_DOT_DE_o</v>
      </c>
      <c r="CP554" s="102" t="str">
        <f t="shared" si="366"/>
        <v>Textilservice Stangelmayer GmbH_DE_131201486_DOT_DE_o_stamped</v>
      </c>
      <c r="CQ554" s="102" t="str">
        <f t="shared" si="367"/>
        <v>Textilservice Stangelmayer GmbH_DE_131201486_powers</v>
      </c>
      <c r="CR554" s="168"/>
      <c r="CS554" s="168"/>
      <c r="CT554" s="253"/>
      <c r="CU554" s="251"/>
      <c r="CV554" s="254"/>
      <c r="CW554" s="168"/>
      <c r="CX554" s="252"/>
      <c r="CY554" s="251"/>
      <c r="CZ554" s="251"/>
      <c r="DA554" s="324"/>
      <c r="DB554" s="324"/>
      <c r="DC554" s="251"/>
      <c r="DD554" s="251"/>
      <c r="DE554" s="324"/>
      <c r="DF554" s="324"/>
      <c r="DG554" s="168"/>
      <c r="DH554" s="168"/>
      <c r="DI554" s="168"/>
      <c r="DJ554" s="324"/>
      <c r="DK554" s="324"/>
      <c r="DL554" s="168"/>
      <c r="DM554" s="324"/>
      <c r="DN554" s="251"/>
      <c r="DO554" s="324"/>
      <c r="DP554" s="338"/>
      <c r="DQ554" s="902"/>
      <c r="DR554" s="503"/>
      <c r="DS554" s="88"/>
      <c r="DT554" s="88"/>
      <c r="DU554" s="168"/>
      <c r="DV554" s="168" t="s">
        <v>5866</v>
      </c>
      <c r="DW554" s="168"/>
      <c r="DX554" s="168"/>
      <c r="DY554" s="168"/>
      <c r="DZ554" s="168"/>
      <c r="EA554" s="359" t="str">
        <f t="shared" si="345"/>
        <v>494</v>
      </c>
      <c r="EB554" s="359">
        <v>494</v>
      </c>
      <c r="EC554" s="88"/>
      <c r="ED554" s="88"/>
      <c r="EE554" s="88"/>
      <c r="EF554" s="445" t="s">
        <v>5963</v>
      </c>
      <c r="EG554" s="202" t="s">
        <v>5863</v>
      </c>
      <c r="EH554" s="202" t="s">
        <v>5919</v>
      </c>
      <c r="EI554" s="202" t="s">
        <v>5920</v>
      </c>
      <c r="EJ554" s="202" t="s">
        <v>5921</v>
      </c>
      <c r="EK554" s="655"/>
      <c r="EL554" s="202" t="s">
        <v>5922</v>
      </c>
      <c r="EM554" s="655" t="s">
        <v>5923</v>
      </c>
      <c r="EN554" s="202"/>
      <c r="EO554" s="174" t="str">
        <f>B554</f>
        <v>DE_131201486</v>
      </c>
      <c r="EP554" s="951" t="s">
        <v>5898</v>
      </c>
      <c r="EQ554" s="645" t="s">
        <v>6086</v>
      </c>
      <c r="ER554" s="182" t="s">
        <v>6137</v>
      </c>
      <c r="ES554" s="666"/>
      <c r="ET554" s="108"/>
      <c r="EU554" s="182" t="str">
        <f t="shared" si="368"/>
        <v>Textilservice Stangelmayer GmbH, DE_131201486_sinv.pdf</v>
      </c>
    </row>
    <row r="555" spans="1:151" s="169" customFormat="1" ht="85.5" thickTop="1" thickBot="1">
      <c r="A555" s="1010" t="s">
        <v>3026</v>
      </c>
      <c r="B555" s="694" t="s">
        <v>3064</v>
      </c>
      <c r="C555" s="341" t="s">
        <v>42</v>
      </c>
      <c r="D555" s="190" t="s">
        <v>3027</v>
      </c>
      <c r="E555" s="639" t="s">
        <v>3011</v>
      </c>
      <c r="F555" s="190" t="s">
        <v>835</v>
      </c>
      <c r="G555" s="190" t="s">
        <v>3012</v>
      </c>
      <c r="H555" s="190" t="s">
        <v>3067</v>
      </c>
      <c r="I555" s="190" t="s">
        <v>3013</v>
      </c>
      <c r="J555" s="190" t="s">
        <v>3028</v>
      </c>
      <c r="K555" s="190" t="s">
        <v>3014</v>
      </c>
      <c r="L555" s="587" t="s">
        <v>3016</v>
      </c>
      <c r="M555" s="181" t="s">
        <v>3015</v>
      </c>
      <c r="N555" s="846" t="s">
        <v>3029</v>
      </c>
      <c r="O555" s="190" t="s">
        <v>3018</v>
      </c>
      <c r="P555" s="546">
        <v>84</v>
      </c>
      <c r="Q555" s="539">
        <v>1000</v>
      </c>
      <c r="R555" s="540">
        <v>0</v>
      </c>
      <c r="S555" s="338"/>
      <c r="T555" s="100"/>
      <c r="U555" s="100"/>
      <c r="V555" s="425">
        <v>0</v>
      </c>
      <c r="W555" s="425">
        <v>0</v>
      </c>
      <c r="X555" s="919">
        <v>0.75</v>
      </c>
      <c r="Y555" s="425">
        <v>2.5</v>
      </c>
      <c r="Z555" s="101"/>
      <c r="AA555" s="101"/>
      <c r="AB555" s="188" t="s">
        <v>4376</v>
      </c>
      <c r="AC555" s="13" t="s">
        <v>7377</v>
      </c>
      <c r="AD555" s="813" t="s">
        <v>5689</v>
      </c>
      <c r="AE555" s="723">
        <v>43138</v>
      </c>
      <c r="AF555" s="182"/>
      <c r="AG555" s="419"/>
      <c r="AH555" s="927" t="s">
        <v>896</v>
      </c>
      <c r="AI555" s="559">
        <v>0</v>
      </c>
      <c r="AJ555" s="63" t="str">
        <f t="shared" si="399"/>
        <v>NO</v>
      </c>
      <c r="AK555" s="64" t="str">
        <f>VLOOKUP(X555,aux!$G$1:$I$22,2,FALSE)</f>
        <v>zero point seven five</v>
      </c>
      <c r="AL555" s="64" t="str">
        <f>VLOOKUP(X555,aux!$G$1:$J$22,4,FALSE)</f>
        <v>null komma sieben fünf</v>
      </c>
      <c r="AM555" s="214">
        <f t="shared" si="373"/>
        <v>75</v>
      </c>
      <c r="AN555" s="214" t="str">
        <f>IF(INT(AM555)=AM555,EnglishNumber(AM555), _xlfn.CONCAT(EnglishNumber(INT(AM555)), " point ", EnglishNumber(ROUND(INT((AM555 - INT(AM555)) * 10),  0)), " ", EnglishNumber(ROUND((AM555 - INT(AM555))*100 - (INT((AM555-INT(AM555))*10)*10), 0))))</f>
        <v>seventy-five</v>
      </c>
      <c r="AO555" s="214" t="str">
        <f>IF(INT(AM555)=AM555,FctZahl_In_Worten(AM555), _xlfn.CONCAT(FctZahl_In_Worten(INT(AM555)), " komma ", FctZahl_In_Worten(ROUND(INT((AM555 - INT(AM555)) * 10),  0)), " ", FctZahl_In_Worten(ROUND((AM555 - INT(AM555))*100 - (INT((AM555-INT(AM555))*10)*10), 0))))</f>
        <v>fünfundsiebzig</v>
      </c>
      <c r="AP555" s="64" t="str">
        <f>EnglishNumber(Q555)</f>
        <v>one thousand</v>
      </c>
      <c r="AQ555" s="64" t="str">
        <f>FctZahl_In_Worten(Q555)</f>
        <v>eintausend</v>
      </c>
      <c r="AR555" s="64" t="str">
        <f>FctZahl_In_Worten(R555)</f>
        <v>null</v>
      </c>
      <c r="AS555" s="64" t="str">
        <f>EnglishNumber(V555)</f>
        <v>zero</v>
      </c>
      <c r="AT555" s="64" t="str">
        <f>EnglishNumber(W555)</f>
        <v>zero</v>
      </c>
      <c r="AU555" s="64" t="str">
        <f t="shared" si="391"/>
        <v>For</v>
      </c>
      <c r="AV555" s="49" t="str">
        <f t="shared" si="398"/>
        <v>JAIME BONET SANCHIS, ADMINISTRADOR SOLIDARIO and EMILIA CAÑAS MARTINEZ, APODERADA</v>
      </c>
      <c r="AW555" s="60" t="str">
        <f t="shared" si="374"/>
        <v>ES_B96078050_CPA_EN</v>
      </c>
      <c r="AX555" s="60" t="str">
        <f t="shared" si="375"/>
        <v>ES_B96078050_DoT_EN</v>
      </c>
      <c r="AY555" s="60" t="str">
        <f t="shared" si="376"/>
        <v>ES_B96078050_Dis_EN</v>
      </c>
      <c r="AZ555" s="50" t="str">
        <f t="shared" si="377"/>
        <v>ES_B96078050_CPA_DE</v>
      </c>
      <c r="BA555" s="50" t="str">
        <f t="shared" si="378"/>
        <v>ES_B96078050_DoT_DE</v>
      </c>
      <c r="BB555" s="50" t="str">
        <f t="shared" si="379"/>
        <v>ES_B96078050_CPA_ES</v>
      </c>
      <c r="BC555" s="128" t="str">
        <f t="shared" si="380"/>
        <v>ES_B96078050_DoT_ES</v>
      </c>
      <c r="BD555" s="65" t="str">
        <f t="shared" si="381"/>
        <v>TRANSAUR, SL</v>
      </c>
      <c r="BE555" s="64" t="str">
        <f>VLOOKUP(C555,aux!$A$1:$B$260,2,FALSE)</f>
        <v>Spain</v>
      </c>
      <c r="BF555" s="46" t="str">
        <f>VLOOKUP(C555,aux!$A$1:$C$260,3,FALSE)</f>
        <v>Spanien</v>
      </c>
      <c r="BG555" s="66" t="str">
        <f t="shared" si="382"/>
        <v>represented by  JAIME BONET SANCHIS, ADMINISTRADOR SOLIDARIO and EMILIA CAÑAS MARTINEZ, APODERADA</v>
      </c>
      <c r="BH555" s="66" t="str">
        <f t="shared" si="400"/>
        <v>representado por JAIME BONET SANCHIS, ADMINISTRADOR SOLIDARIO and EMILIA CAÑAS MARTINEZ, APODERADA</v>
      </c>
      <c r="BI555" s="66">
        <f t="shared" si="401"/>
        <v>2</v>
      </c>
      <c r="BJ555" s="66" t="str">
        <f t="shared" si="402"/>
        <v>and its</v>
      </c>
      <c r="BK555" s="66" t="str">
        <f t="shared" si="403"/>
        <v>and its</v>
      </c>
      <c r="BL555" s="66" t="str">
        <f t="shared" si="404"/>
        <v>und</v>
      </c>
      <c r="BM555" s="66" t="str">
        <f t="shared" si="405"/>
        <v>und</v>
      </c>
      <c r="BN555" s="66" t="str">
        <f t="shared" si="406"/>
        <v>y su</v>
      </c>
      <c r="BO555" s="66" t="str">
        <f t="shared" si="407"/>
        <v>y su</v>
      </c>
      <c r="BP555" s="216" t="str">
        <f>VLOOKUP(X555,aux!$G$1:$I$22,3,FALSE)</f>
        <v>cero coma siete cinco</v>
      </c>
      <c r="BQ555" s="66" t="str">
        <f t="shared" si="408"/>
        <v>Por</v>
      </c>
      <c r="BR555" s="66" t="str">
        <f>VLOOKUP(C555,aux!$D$1:$E$307,2,FALSE)</f>
        <v>España</v>
      </c>
      <c r="BS555" s="66" t="str">
        <f t="shared" si="409"/>
        <v>Un Mil</v>
      </c>
      <c r="BT555" s="66" t="str">
        <f t="shared" si="410"/>
        <v>Cero</v>
      </c>
      <c r="BU555" s="66" t="str">
        <f t="shared" si="411"/>
        <v>Cero</v>
      </c>
      <c r="BV555" s="315" t="s">
        <v>2233</v>
      </c>
      <c r="BW555" s="61" t="s">
        <v>2233</v>
      </c>
      <c r="BX555" s="315">
        <v>43061</v>
      </c>
      <c r="BY555" s="148">
        <v>800287954254</v>
      </c>
      <c r="BZ555" s="315">
        <v>43062</v>
      </c>
      <c r="CA555" s="1112" t="s">
        <v>2233</v>
      </c>
      <c r="CB555" s="805">
        <v>43059</v>
      </c>
      <c r="CC555" s="805">
        <v>43097</v>
      </c>
      <c r="CD555" s="806"/>
      <c r="CE555" s="805">
        <v>43097</v>
      </c>
      <c r="CF555" s="806"/>
      <c r="CG555" s="609">
        <v>43125</v>
      </c>
      <c r="CH555" s="497"/>
      <c r="CI555" s="155"/>
      <c r="CJ555" s="54"/>
      <c r="CK555" s="54"/>
      <c r="CL555" s="102" t="str">
        <f t="shared" si="362"/>
        <v>TRANSAUR, SL_ ES_B96078050_DOT_EN_2sig</v>
      </c>
      <c r="CM555" s="102" t="str">
        <f t="shared" si="363"/>
        <v>TRANSAUR, SL_ES_B96078050_CPA_EN_2sig</v>
      </c>
      <c r="CN555" s="102" t="str">
        <f t="shared" si="364"/>
        <v>TRANSAUR, SL_ ES_B96078050_DOT_EN_2sig_stamped</v>
      </c>
      <c r="CO555" s="102" t="str">
        <f t="shared" si="365"/>
        <v>TRANSAUR, SL_ES_B96078050_DOT_EN_o</v>
      </c>
      <c r="CP555" s="102" t="str">
        <f t="shared" si="366"/>
        <v>TRANSAUR, SL_ES_B96078050_DOT_EN_o_stamped</v>
      </c>
      <c r="CQ555" s="102" t="str">
        <f t="shared" si="367"/>
        <v>TRANSAUR, SL_ES_B96078050_powers</v>
      </c>
      <c r="CR555" s="54"/>
      <c r="CS555" s="54"/>
      <c r="CT555" s="204"/>
      <c r="CU555" s="148">
        <f>CE555-CC555</f>
        <v>0</v>
      </c>
      <c r="CV555" s="205"/>
      <c r="CW555" s="54"/>
      <c r="CX555" s="152" t="s">
        <v>2233</v>
      </c>
      <c r="CY555" s="158" t="s">
        <v>2233</v>
      </c>
      <c r="CZ555" s="158" t="s">
        <v>2233</v>
      </c>
      <c r="DA555" s="318" t="s">
        <v>2233</v>
      </c>
      <c r="DB555" s="318" t="s">
        <v>2233</v>
      </c>
      <c r="DC555" s="158" t="s">
        <v>2233</v>
      </c>
      <c r="DD555" s="158" t="s">
        <v>2233</v>
      </c>
      <c r="DE555" s="318" t="s">
        <v>2233</v>
      </c>
      <c r="DF555" s="318" t="s">
        <v>2233</v>
      </c>
      <c r="DG555" s="96" t="s">
        <v>2233</v>
      </c>
      <c r="DH555" s="96" t="s">
        <v>2233</v>
      </c>
      <c r="DI555" s="96" t="s">
        <v>2233</v>
      </c>
      <c r="DJ555" s="318" t="s">
        <v>2233</v>
      </c>
      <c r="DK555" s="318"/>
      <c r="DL555" s="96" t="s">
        <v>2233</v>
      </c>
      <c r="DM555" s="318" t="s">
        <v>2233</v>
      </c>
      <c r="DN555" s="158" t="s">
        <v>2233</v>
      </c>
      <c r="DO555" s="318" t="s">
        <v>2233</v>
      </c>
      <c r="DP555" s="465" t="s">
        <v>2233</v>
      </c>
      <c r="DQ555" s="940"/>
      <c r="DR555" s="342"/>
      <c r="DS555" s="521"/>
      <c r="DT555" s="88" t="s">
        <v>49</v>
      </c>
      <c r="DU555" s="168"/>
      <c r="DV555" s="168"/>
      <c r="DW555" s="168"/>
      <c r="DX555" s="168"/>
      <c r="DY555" s="168"/>
      <c r="DZ555" s="168"/>
      <c r="EA555" s="359" t="str">
        <f t="shared" si="345"/>
        <v>495</v>
      </c>
      <c r="EB555" s="359">
        <v>495</v>
      </c>
      <c r="EC555" s="88"/>
      <c r="ED555" s="88"/>
      <c r="EE555" s="88" t="e">
        <f>IF(CX554=#REF!,"gleich","ungleich")</f>
        <v>#REF!</v>
      </c>
      <c r="EF555" s="445"/>
      <c r="EG555" s="186"/>
      <c r="EH555" s="186"/>
      <c r="EI555" s="186"/>
      <c r="EJ555" s="186"/>
      <c r="EK555" s="186"/>
      <c r="EL555" s="186"/>
      <c r="EM555" s="173"/>
      <c r="EN555" s="186"/>
      <c r="EO555" s="186"/>
      <c r="EP555" s="724"/>
      <c r="EQ555" s="201" t="s">
        <v>6088</v>
      </c>
      <c r="ER555" s="201" t="s">
        <v>6109</v>
      </c>
      <c r="ES555" s="201"/>
      <c r="ET555" s="167"/>
      <c r="EU555" s="182" t="str">
        <f t="shared" si="368"/>
        <v>TRANSAUR, S.L., ES_B96078050_sinv.pdf</v>
      </c>
    </row>
    <row r="556" spans="1:151" s="169" customFormat="1" ht="116.25" thickTop="1" thickBot="1">
      <c r="A556" s="1002" t="s">
        <v>4426</v>
      </c>
      <c r="B556" s="415" t="s">
        <v>4609</v>
      </c>
      <c r="C556" s="646" t="s">
        <v>898</v>
      </c>
      <c r="D556" s="415" t="s">
        <v>4427</v>
      </c>
      <c r="E556" s="371" t="s">
        <v>6172</v>
      </c>
      <c r="F556" s="193" t="s">
        <v>899</v>
      </c>
      <c r="G556" s="193" t="s">
        <v>4429</v>
      </c>
      <c r="H556" s="193" t="s">
        <v>899</v>
      </c>
      <c r="I556" s="193" t="s">
        <v>4418</v>
      </c>
      <c r="J556" s="193" t="s">
        <v>4473</v>
      </c>
      <c r="K556" s="203" t="s">
        <v>4485</v>
      </c>
      <c r="L556" s="586" t="s">
        <v>3900</v>
      </c>
      <c r="M556" s="382"/>
      <c r="N556" s="849"/>
      <c r="O556" s="182"/>
      <c r="P556" s="519">
        <v>0</v>
      </c>
      <c r="Q556" s="535">
        <v>0</v>
      </c>
      <c r="R556" s="535">
        <v>0</v>
      </c>
      <c r="S556" s="341"/>
      <c r="T556" s="224"/>
      <c r="U556" s="224"/>
      <c r="V556" s="341">
        <v>0</v>
      </c>
      <c r="W556" s="341">
        <v>0</v>
      </c>
      <c r="X556" s="920">
        <v>0.72</v>
      </c>
      <c r="Y556" s="341">
        <v>0</v>
      </c>
      <c r="Z556" s="224"/>
      <c r="AA556" s="224"/>
      <c r="AB556" s="190" t="s">
        <v>4488</v>
      </c>
      <c r="AC556" s="13" t="s">
        <v>898</v>
      </c>
      <c r="AD556" s="811" t="s">
        <v>5691</v>
      </c>
      <c r="AE556" s="723">
        <v>43138</v>
      </c>
      <c r="AF556" s="443" t="s">
        <v>6309</v>
      </c>
      <c r="AG556" s="419"/>
      <c r="AH556" s="927" t="s">
        <v>896</v>
      </c>
      <c r="AI556" s="559" t="s">
        <v>5763</v>
      </c>
      <c r="AJ556" s="63" t="str">
        <f t="shared" si="399"/>
        <v>NO</v>
      </c>
      <c r="AK556" s="64" t="str">
        <f>VLOOKUP(X556,aux!$G$1:$I$22,2,FALSE)</f>
        <v>zero point seven two</v>
      </c>
      <c r="AL556" s="64" t="str">
        <f>VLOOKUP(X556,aux!$G$1:$J$22,4,FALSE)</f>
        <v>null komma sieben zwei</v>
      </c>
      <c r="AM556" s="214">
        <f t="shared" si="373"/>
        <v>72</v>
      </c>
      <c r="AN556" s="214" t="str">
        <f>IF(INT(AM556)=AM556,EnglishNumber(AM556), _xlfn.CONCAT(EnglishNumber(INT(AM556)), " point ", EnglishNumber(ROUND(INT((AM556 - INT(AM556)) * 10),  0)), " ", EnglishNumber(ROUND((AM556 - INT(AM556))*100 - (INT((AM556-INT(AM556))*10)*10), 0))))</f>
        <v>seventy-two</v>
      </c>
      <c r="AO556" s="214" t="str">
        <f>IF(INT(AM556)=AM556,FctZahl_In_Worten(AM556), _xlfn.CONCAT(FctZahl_In_Worten(INT(AM556)), " komma ", FctZahl_In_Worten(ROUND(INT((AM556 - INT(AM556)) * 10),  0)), " ", FctZahl_In_Worten(ROUND((AM556 - INT(AM556))*100 - (INT((AM556-INT(AM556))*10)*10), 0))))</f>
        <v>zweiundsiebzig</v>
      </c>
      <c r="AP556" s="64" t="str">
        <f>EnglishNumber(Q556)</f>
        <v>zero</v>
      </c>
      <c r="AQ556" s="64" t="str">
        <f>FctZahl_In_Worten(Q556)</f>
        <v>null</v>
      </c>
      <c r="AR556" s="64" t="str">
        <f>FctZahl_In_Worten(R556)</f>
        <v>null</v>
      </c>
      <c r="AS556" s="64" t="str">
        <f>EnglishNumber(V556)</f>
        <v>zero</v>
      </c>
      <c r="AT556" s="64" t="str">
        <f>EnglishNumber(W556)</f>
        <v>zero</v>
      </c>
      <c r="AU556" s="64" t="str">
        <f t="shared" si="391"/>
        <v>For</v>
      </c>
      <c r="AV556" s="49" t="str">
        <f t="shared" si="398"/>
        <v>Hans Auer, Geschäftsführer and Ulrich Steinemann , Geschäftsführer</v>
      </c>
      <c r="AW556" s="60" t="str">
        <f t="shared" si="374"/>
        <v>DE_170534843_CPA_EN</v>
      </c>
      <c r="AX556" s="60" t="str">
        <f t="shared" si="375"/>
        <v>DE_170534843_DoT_EN</v>
      </c>
      <c r="AY556" s="60" t="str">
        <f t="shared" si="376"/>
        <v>DE_170534843_Dis_EN</v>
      </c>
      <c r="AZ556" s="50" t="str">
        <f t="shared" si="377"/>
        <v>DE_170534843_CPA_DE</v>
      </c>
      <c r="BA556" s="50" t="str">
        <f t="shared" si="378"/>
        <v>DE_170534843_DoT_DE</v>
      </c>
      <c r="BB556" s="50" t="str">
        <f t="shared" si="379"/>
        <v>DE_170534843_CPA_ES</v>
      </c>
      <c r="BC556" s="128" t="str">
        <f t="shared" si="380"/>
        <v>DE_170534843_DoT_ES</v>
      </c>
      <c r="BD556" s="65" t="str">
        <f t="shared" si="381"/>
        <v>VION SBL Landshut GmbH</v>
      </c>
      <c r="BE556" s="64" t="str">
        <f>VLOOKUP(C556,aux!$A$1:$B$260,2,FALSE)</f>
        <v>Germany</v>
      </c>
      <c r="BF556" s="46" t="str">
        <f>VLOOKUP(C556,aux!$A$1:$C$260,3,FALSE)</f>
        <v>Deutschland</v>
      </c>
      <c r="BG556" s="66" t="str">
        <f t="shared" si="382"/>
        <v>represented by  Hans Auer, Geschäftsführer and Ulrich Steinemann , Geschäftsführer</v>
      </c>
      <c r="BH556" s="66" t="str">
        <f t="shared" si="400"/>
        <v>representado por Hans Auer, Geschäftsführer and Ulrich Steinemann , Geschäftsführer</v>
      </c>
      <c r="BI556" s="119">
        <f t="shared" si="401"/>
        <v>2</v>
      </c>
      <c r="BJ556" s="119" t="str">
        <f t="shared" si="402"/>
        <v>and its</v>
      </c>
      <c r="BK556" s="119" t="str">
        <f t="shared" si="403"/>
        <v>and its</v>
      </c>
      <c r="BL556" s="66" t="str">
        <f t="shared" si="404"/>
        <v>und</v>
      </c>
      <c r="BM556" s="66" t="str">
        <f t="shared" si="405"/>
        <v>und</v>
      </c>
      <c r="BN556" s="66" t="str">
        <f t="shared" si="406"/>
        <v>y su</v>
      </c>
      <c r="BO556" s="66" t="str">
        <f t="shared" si="407"/>
        <v>y su</v>
      </c>
      <c r="BP556" s="216" t="str">
        <f>VLOOKUP(X556,aux!$G$1:$I$22,3,FALSE)</f>
        <v>cero coma siete dos</v>
      </c>
      <c r="BQ556" s="66" t="str">
        <f t="shared" si="408"/>
        <v>Por</v>
      </c>
      <c r="BR556" s="66" t="str">
        <f>VLOOKUP(C556,aux!$D$1:$E$307,2,FALSE)</f>
        <v>Alemania</v>
      </c>
      <c r="BS556" s="66" t="str">
        <f t="shared" si="409"/>
        <v>Cero</v>
      </c>
      <c r="BT556" s="66" t="str">
        <f t="shared" si="410"/>
        <v>Cero</v>
      </c>
      <c r="BU556" s="66" t="str">
        <f t="shared" si="411"/>
        <v>Cero</v>
      </c>
      <c r="BV556" s="315"/>
      <c r="BW556" s="61"/>
      <c r="BX556" s="315"/>
      <c r="BY556" s="148"/>
      <c r="BZ556" s="315"/>
      <c r="CA556" s="1112"/>
      <c r="CB556" s="805">
        <v>43066</v>
      </c>
      <c r="CC556" s="623">
        <v>43066</v>
      </c>
      <c r="CD556" s="806"/>
      <c r="CE556" s="805">
        <v>43066</v>
      </c>
      <c r="CF556" s="806"/>
      <c r="CG556" s="609">
        <v>43125</v>
      </c>
      <c r="CH556" s="497"/>
      <c r="CI556" s="155"/>
      <c r="CJ556" s="168"/>
      <c r="CK556" s="168"/>
      <c r="CL556" s="102" t="str">
        <f t="shared" si="362"/>
        <v>VION SBL Landshut GmbH_ DE_170534843_DOT_DE_2sig</v>
      </c>
      <c r="CM556" s="102" t="str">
        <f t="shared" si="363"/>
        <v>VION SBL Landshut GmbH_DE_170534843_CPA_DE_2sig</v>
      </c>
      <c r="CN556" s="102" t="str">
        <f t="shared" si="364"/>
        <v>VION SBL Landshut GmbH_ DE_170534843_DOT_DE_2sig_stamped</v>
      </c>
      <c r="CO556" s="102" t="str">
        <f t="shared" si="365"/>
        <v>VION SBL Landshut GmbH_DE_170534843_DOT_DE_o</v>
      </c>
      <c r="CP556" s="102" t="str">
        <f t="shared" si="366"/>
        <v>VION SBL Landshut GmbH_DE_170534843_DOT_DE_o_stamped</v>
      </c>
      <c r="CQ556" s="102" t="str">
        <f t="shared" si="367"/>
        <v>VION SBL Landshut GmbH_DE_170534843_powers</v>
      </c>
      <c r="CR556" s="168"/>
      <c r="CS556" s="168"/>
      <c r="CT556" s="253"/>
      <c r="CU556" s="148">
        <f>CE556-CC556</f>
        <v>0</v>
      </c>
      <c r="CV556" s="254"/>
      <c r="CW556" s="168"/>
      <c r="CX556" s="252"/>
      <c r="CY556" s="251"/>
      <c r="CZ556" s="251"/>
      <c r="DA556" s="324"/>
      <c r="DB556" s="324"/>
      <c r="DC556" s="251"/>
      <c r="DD556" s="251"/>
      <c r="DE556" s="324"/>
      <c r="DF556" s="324"/>
      <c r="DG556" s="168"/>
      <c r="DH556" s="168"/>
      <c r="DI556" s="168"/>
      <c r="DJ556" s="324"/>
      <c r="DK556" s="324"/>
      <c r="DL556" s="168"/>
      <c r="DM556" s="324"/>
      <c r="DN556" s="251"/>
      <c r="DO556" s="324"/>
      <c r="DP556" s="338"/>
      <c r="DQ556" s="902" t="s">
        <v>58</v>
      </c>
      <c r="DR556" s="503"/>
      <c r="DS556" s="88"/>
      <c r="DT556" s="88"/>
      <c r="DU556" s="168"/>
      <c r="DV556" s="228" t="s">
        <v>4428</v>
      </c>
      <c r="DW556" s="228"/>
      <c r="DX556" s="168"/>
      <c r="DY556" s="168"/>
      <c r="DZ556" s="168"/>
      <c r="EA556" s="359" t="str">
        <f t="shared" si="345"/>
        <v>496</v>
      </c>
      <c r="EB556" s="359">
        <v>496</v>
      </c>
      <c r="EC556" s="88"/>
      <c r="ED556" s="88"/>
      <c r="EE556" s="88"/>
      <c r="EF556" s="445" t="s">
        <v>3849</v>
      </c>
      <c r="EG556" s="186" t="s">
        <v>4426</v>
      </c>
      <c r="EH556" s="186" t="s">
        <v>4959</v>
      </c>
      <c r="EI556" s="186" t="s">
        <v>5303</v>
      </c>
      <c r="EJ556" s="186">
        <v>24</v>
      </c>
      <c r="EK556" s="186">
        <v>0</v>
      </c>
      <c r="EL556" s="186" t="s">
        <v>5304</v>
      </c>
      <c r="EM556" s="173">
        <v>84030</v>
      </c>
      <c r="EN556" s="173">
        <v>0</v>
      </c>
      <c r="EO556" s="173">
        <v>0</v>
      </c>
      <c r="EP556" s="950" t="s">
        <v>4485</v>
      </c>
      <c r="EQ556" s="386" t="s">
        <v>6086</v>
      </c>
      <c r="ER556" s="182" t="s">
        <v>6137</v>
      </c>
      <c r="ES556" s="386"/>
      <c r="ET556" s="167"/>
      <c r="EU556" s="182" t="str">
        <f t="shared" si="368"/>
        <v>VION SBL Landshut GmbH, DE_170534843_sinv.pdf</v>
      </c>
    </row>
    <row r="557" spans="1:151" s="169" customFormat="1" ht="65.25" thickTop="1" thickBot="1">
      <c r="A557" s="1002" t="s">
        <v>4436</v>
      </c>
      <c r="B557" s="415" t="s">
        <v>4463</v>
      </c>
      <c r="C557" s="646" t="s">
        <v>898</v>
      </c>
      <c r="D557" s="415" t="s">
        <v>4437</v>
      </c>
      <c r="E557" s="371" t="s">
        <v>4438</v>
      </c>
      <c r="F557" s="193" t="s">
        <v>6021</v>
      </c>
      <c r="G557" s="193" t="s">
        <v>6022</v>
      </c>
      <c r="H557" s="193" t="s">
        <v>6021</v>
      </c>
      <c r="I557" s="193" t="s">
        <v>4418</v>
      </c>
      <c r="J557" s="193" t="s">
        <v>4476</v>
      </c>
      <c r="K557" s="203" t="s">
        <v>4485</v>
      </c>
      <c r="L557" s="586" t="s">
        <v>3900</v>
      </c>
      <c r="M557" s="382"/>
      <c r="N557" s="849"/>
      <c r="O557" s="182"/>
      <c r="P557" s="519">
        <v>0</v>
      </c>
      <c r="Q557" s="535">
        <v>0</v>
      </c>
      <c r="R557" s="535">
        <v>0</v>
      </c>
      <c r="S557" s="341"/>
      <c r="T557" s="224"/>
      <c r="U557" s="224"/>
      <c r="V557" s="341">
        <v>0</v>
      </c>
      <c r="W557" s="341">
        <v>0</v>
      </c>
      <c r="X557" s="920">
        <v>0.72</v>
      </c>
      <c r="Y557" s="341">
        <v>0</v>
      </c>
      <c r="Z557" s="224"/>
      <c r="AA557" s="224"/>
      <c r="AB557" s="190" t="s">
        <v>4488</v>
      </c>
      <c r="AC557" s="13" t="s">
        <v>898</v>
      </c>
      <c r="AD557" s="811" t="s">
        <v>5691</v>
      </c>
      <c r="AE557" s="723">
        <v>43138</v>
      </c>
      <c r="AF557" s="460" t="s">
        <v>6199</v>
      </c>
      <c r="AG557" s="419"/>
      <c r="AH557" s="927" t="s">
        <v>896</v>
      </c>
      <c r="AI557" s="559" t="s">
        <v>5763</v>
      </c>
      <c r="AJ557" s="63" t="str">
        <f t="shared" si="399"/>
        <v>NO</v>
      </c>
      <c r="AK557" s="64" t="str">
        <f>VLOOKUP(X557,aux!$G$1:$I$22,2,FALSE)</f>
        <v>zero point seven two</v>
      </c>
      <c r="AL557" s="64" t="str">
        <f>VLOOKUP(X557,aux!$G$1:$J$22,4,FALSE)</f>
        <v>null komma sieben zwei</v>
      </c>
      <c r="AM557" s="214">
        <f t="shared" si="373"/>
        <v>72</v>
      </c>
      <c r="AN557" s="214" t="str">
        <f>IF(INT(AM557)=AM557,EnglishNumber(AM557), _xlfn.CONCAT(EnglishNumber(INT(AM557)), " point ", EnglishNumber(ROUND(INT((AM557 - INT(AM557)) * 10),  0)), " ", EnglishNumber(ROUND((AM557 - INT(AM557))*100 - (INT((AM557-INT(AM557))*10)*10), 0))))</f>
        <v>seventy-two</v>
      </c>
      <c r="AO557" s="214" t="str">
        <f>IF(INT(AM557)=AM557,FctZahl_In_Worten(AM557), _xlfn.CONCAT(FctZahl_In_Worten(INT(AM557)), " komma ", FctZahl_In_Worten(ROUND(INT((AM557 - INT(AM557)) * 10),  0)), " ", FctZahl_In_Worten(ROUND((AM557 - INT(AM557))*100 - (INT((AM557-INT(AM557))*10)*10), 0))))</f>
        <v>zweiundsiebzig</v>
      </c>
      <c r="AP557" s="64" t="str">
        <f>EnglishNumber(Q557)</f>
        <v>zero</v>
      </c>
      <c r="AQ557" s="64" t="str">
        <f>FctZahl_In_Worten(Q557)</f>
        <v>null</v>
      </c>
      <c r="AR557" s="64" t="str">
        <f>FctZahl_In_Worten(R557)</f>
        <v>null</v>
      </c>
      <c r="AS557" s="64" t="str">
        <f>EnglishNumber(V557)</f>
        <v>zero</v>
      </c>
      <c r="AT557" s="64" t="str">
        <f>EnglishNumber(W557)</f>
        <v>zero</v>
      </c>
      <c r="AU557" s="64" t="str">
        <f t="shared" si="391"/>
        <v>For</v>
      </c>
      <c r="AV557" s="49" t="str">
        <f t="shared" si="398"/>
        <v>Carsten Barelmann, Abwickler and Jan de Jonge, Abwickler</v>
      </c>
      <c r="AW557" s="60" t="str">
        <f t="shared" si="374"/>
        <v>DE_116922083_CPA_EN</v>
      </c>
      <c r="AX557" s="60" t="str">
        <f t="shared" si="375"/>
        <v>DE_116922083_DoT_EN</v>
      </c>
      <c r="AY557" s="60" t="str">
        <f t="shared" si="376"/>
        <v>DE_116922083_Dis_EN</v>
      </c>
      <c r="AZ557" s="50" t="str">
        <f t="shared" si="377"/>
        <v>DE_116922083_CPA_DE</v>
      </c>
      <c r="BA557" s="50" t="str">
        <f t="shared" si="378"/>
        <v>DE_116922083_DoT_DE</v>
      </c>
      <c r="BB557" s="50" t="str">
        <f t="shared" si="379"/>
        <v>DE_116922083_CPA_ES</v>
      </c>
      <c r="BC557" s="128" t="str">
        <f t="shared" si="380"/>
        <v>DE_116922083_DoT_ES</v>
      </c>
      <c r="BD557" s="65" t="str">
        <f t="shared" si="381"/>
        <v>VION Zeven AG</v>
      </c>
      <c r="BE557" s="64" t="str">
        <f>VLOOKUP(C557,aux!$A$1:$B$260,2,FALSE)</f>
        <v>Germany</v>
      </c>
      <c r="BF557" s="46" t="str">
        <f>VLOOKUP(C557,aux!$A$1:$C$260,3,FALSE)</f>
        <v>Deutschland</v>
      </c>
      <c r="BG557" s="66" t="str">
        <f t="shared" si="382"/>
        <v>represented by  Carsten Barelmann, Abwickler and Jan de Jonge, Abwickler</v>
      </c>
      <c r="BH557" s="66" t="str">
        <f t="shared" si="400"/>
        <v>representado por Carsten Barelmann, Abwickler and Jan de Jonge, Abwickler</v>
      </c>
      <c r="BI557" s="119">
        <f t="shared" si="401"/>
        <v>2</v>
      </c>
      <c r="BJ557" s="119" t="str">
        <f t="shared" si="402"/>
        <v>and its</v>
      </c>
      <c r="BK557" s="119" t="str">
        <f t="shared" si="403"/>
        <v>and its</v>
      </c>
      <c r="BL557" s="66" t="str">
        <f t="shared" si="404"/>
        <v>und</v>
      </c>
      <c r="BM557" s="66" t="str">
        <f t="shared" si="405"/>
        <v>und</v>
      </c>
      <c r="BN557" s="66" t="str">
        <f t="shared" si="406"/>
        <v>y su</v>
      </c>
      <c r="BO557" s="66" t="str">
        <f t="shared" si="407"/>
        <v>y su</v>
      </c>
      <c r="BP557" s="216" t="str">
        <f>VLOOKUP(X557,aux!$G$1:$I$22,3,FALSE)</f>
        <v>cero coma siete dos</v>
      </c>
      <c r="BQ557" s="66" t="str">
        <f t="shared" si="408"/>
        <v>Por</v>
      </c>
      <c r="BR557" s="66" t="str">
        <f>VLOOKUP(C557,aux!$D$1:$E$307,2,FALSE)</f>
        <v>Alemania</v>
      </c>
      <c r="BS557" s="66" t="str">
        <f t="shared" si="409"/>
        <v>Cero</v>
      </c>
      <c r="BT557" s="66" t="str">
        <f t="shared" si="410"/>
        <v>Cero</v>
      </c>
      <c r="BU557" s="66" t="str">
        <f t="shared" si="411"/>
        <v>Cero</v>
      </c>
      <c r="BV557" s="315"/>
      <c r="BW557" s="61"/>
      <c r="BX557" s="315"/>
      <c r="BY557" s="148"/>
      <c r="BZ557" s="315"/>
      <c r="CA557" s="1112"/>
      <c r="CB557" s="805">
        <v>43066</v>
      </c>
      <c r="CC557" s="623">
        <v>43073</v>
      </c>
      <c r="CD557" s="806"/>
      <c r="CE557" s="805">
        <v>43073</v>
      </c>
      <c r="CF557" s="806"/>
      <c r="CG557" s="342">
        <v>43110</v>
      </c>
      <c r="CH557" s="497"/>
      <c r="CI557" s="155"/>
      <c r="CJ557" s="168"/>
      <c r="CK557" s="168"/>
      <c r="CL557" s="102" t="str">
        <f t="shared" si="362"/>
        <v>VION Zeven AG_ DE_116922083_DOT_DE_2sig</v>
      </c>
      <c r="CM557" s="102" t="str">
        <f t="shared" si="363"/>
        <v>VION Zeven AG_DE_116922083_CPA_DE_2sig</v>
      </c>
      <c r="CN557" s="102" t="str">
        <f t="shared" si="364"/>
        <v>VION Zeven AG_ DE_116922083_DOT_DE_2sig_stamped</v>
      </c>
      <c r="CO557" s="102" t="str">
        <f t="shared" si="365"/>
        <v>VION Zeven AG_DE_116922083_DOT_DE_o</v>
      </c>
      <c r="CP557" s="102" t="str">
        <f t="shared" si="366"/>
        <v>VION Zeven AG_DE_116922083_DOT_DE_o_stamped</v>
      </c>
      <c r="CQ557" s="102" t="str">
        <f t="shared" si="367"/>
        <v>VION Zeven AG_DE_116922083_powers</v>
      </c>
      <c r="CR557" s="168"/>
      <c r="CS557" s="168"/>
      <c r="CT557" s="253"/>
      <c r="CU557" s="148">
        <f>CE557-CC557</f>
        <v>0</v>
      </c>
      <c r="CV557" s="254"/>
      <c r="CW557" s="168"/>
      <c r="CX557" s="252"/>
      <c r="CY557" s="251"/>
      <c r="CZ557" s="251"/>
      <c r="DA557" s="324"/>
      <c r="DB557" s="324"/>
      <c r="DC557" s="251"/>
      <c r="DD557" s="251"/>
      <c r="DE557" s="324"/>
      <c r="DF557" s="324"/>
      <c r="DG557" s="168"/>
      <c r="DH557" s="168"/>
      <c r="DI557" s="168"/>
      <c r="DJ557" s="324"/>
      <c r="DK557" s="324"/>
      <c r="DL557" s="168"/>
      <c r="DM557" s="324"/>
      <c r="DN557" s="251"/>
      <c r="DO557" s="324"/>
      <c r="DP557" s="338"/>
      <c r="DQ557" s="902" t="s">
        <v>58</v>
      </c>
      <c r="DR557" s="503"/>
      <c r="DS557" s="88"/>
      <c r="DT557" s="88"/>
      <c r="DU557" s="168"/>
      <c r="DV557" s="167" t="s">
        <v>4438</v>
      </c>
      <c r="DW557" s="228" t="s">
        <v>899</v>
      </c>
      <c r="DX557" s="228" t="s">
        <v>4459</v>
      </c>
      <c r="DY557" s="228" t="s">
        <v>899</v>
      </c>
      <c r="DZ557" s="228"/>
      <c r="EA557" s="359" t="str">
        <f t="shared" si="345"/>
        <v>497</v>
      </c>
      <c r="EB557" s="359">
        <v>497</v>
      </c>
      <c r="EC557" s="88"/>
      <c r="ED557" s="88"/>
      <c r="EE557" s="88"/>
      <c r="EF557" s="445" t="s">
        <v>3849</v>
      </c>
      <c r="EG557" s="186" t="s">
        <v>4436</v>
      </c>
      <c r="EH557" s="186" t="s">
        <v>4959</v>
      </c>
      <c r="EI557" s="186" t="s">
        <v>5307</v>
      </c>
      <c r="EJ557" s="186" t="s">
        <v>5308</v>
      </c>
      <c r="EK557" s="186">
        <v>0</v>
      </c>
      <c r="EL557" s="186" t="s">
        <v>5309</v>
      </c>
      <c r="EM557" s="173">
        <v>27404</v>
      </c>
      <c r="EN557" s="173">
        <v>0</v>
      </c>
      <c r="EO557" s="173">
        <v>0</v>
      </c>
      <c r="EP557" s="950" t="s">
        <v>4485</v>
      </c>
      <c r="EQ557" s="386" t="s">
        <v>1050</v>
      </c>
      <c r="ER557" s="386" t="s">
        <v>6117</v>
      </c>
      <c r="ES557" s="386"/>
      <c r="ET557" s="167"/>
      <c r="EU557" s="182" t="str">
        <f t="shared" si="368"/>
        <v>VION Zeven AG, DE_116922083_sinv.pdf</v>
      </c>
    </row>
    <row r="558" spans="1:151" s="169" customFormat="1" ht="65.25" thickTop="1" thickBot="1">
      <c r="A558" s="1005" t="s">
        <v>4169</v>
      </c>
      <c r="B558" s="696" t="s">
        <v>4906</v>
      </c>
      <c r="C558" s="338" t="s">
        <v>898</v>
      </c>
      <c r="D558" s="182" t="s">
        <v>4170</v>
      </c>
      <c r="E558" s="186" t="s">
        <v>4171</v>
      </c>
      <c r="F558" s="182" t="s">
        <v>899</v>
      </c>
      <c r="G558" s="182"/>
      <c r="H558" s="182"/>
      <c r="I558" s="182"/>
      <c r="J558" s="191" t="s">
        <v>4246</v>
      </c>
      <c r="K558" s="182" t="s">
        <v>4172</v>
      </c>
      <c r="L558" s="571" t="s">
        <v>4173</v>
      </c>
      <c r="M558" s="199"/>
      <c r="N558" s="847"/>
      <c r="O558" s="191"/>
      <c r="P558" s="519">
        <v>23</v>
      </c>
      <c r="Q558" s="539">
        <v>100</v>
      </c>
      <c r="R558" s="540">
        <v>4600</v>
      </c>
      <c r="S558" s="338"/>
      <c r="T558" s="54"/>
      <c r="U558" s="54"/>
      <c r="V558" s="338">
        <v>0</v>
      </c>
      <c r="W558" s="338">
        <v>0</v>
      </c>
      <c r="X558" s="919">
        <v>0.72</v>
      </c>
      <c r="Y558" s="338">
        <v>0</v>
      </c>
      <c r="Z558" s="54"/>
      <c r="AA558" s="54"/>
      <c r="AB558" s="188" t="s">
        <v>4402</v>
      </c>
      <c r="AC558" s="13" t="s">
        <v>898</v>
      </c>
      <c r="AD558" s="811" t="s">
        <v>5691</v>
      </c>
      <c r="AE558" s="723">
        <v>43138</v>
      </c>
      <c r="AF558" s="182"/>
      <c r="AG558" s="419"/>
      <c r="AH558" s="927" t="s">
        <v>896</v>
      </c>
      <c r="AI558" s="559" t="s">
        <v>5763</v>
      </c>
      <c r="AJ558" s="63" t="str">
        <f t="shared" si="399"/>
        <v>NO</v>
      </c>
      <c r="AK558" s="64" t="str">
        <f>VLOOKUP(X558,aux!$G$1:$I$22,2,FALSE)</f>
        <v>zero point seven two</v>
      </c>
      <c r="AL558" s="64" t="str">
        <f>VLOOKUP(X558,aux!$G$1:$J$22,4,FALSE)</f>
        <v>null komma sieben zwei</v>
      </c>
      <c r="AM558" s="214">
        <f t="shared" si="373"/>
        <v>72</v>
      </c>
      <c r="AN558" s="214" t="str">
        <f>IF(INT(AM558)=AM558,EnglishNumber(AM558), _xlfn.CONCAT(EnglishNumber(INT(AM558)), " point ", EnglishNumber(ROUND(INT((AM558 - INT(AM558)) * 10),  0)), " ", EnglishNumber(ROUND((AM558 - INT(AM558))*100 - (INT((AM558-INT(AM558))*10)*10), 0))))</f>
        <v>seventy-two</v>
      </c>
      <c r="AO558" s="214" t="str">
        <f>IF(INT(AM558)=AM558,FctZahl_In_Worten(AM558), _xlfn.CONCAT(FctZahl_In_Worten(INT(AM558)), " komma ", FctZahl_In_Worten(ROUND(INT((AM558 - INT(AM558)) * 10),  0)), " ", FctZahl_In_Worten(ROUND((AM558 - INT(AM558))*100 - (INT((AM558-INT(AM558))*10)*10), 0))))</f>
        <v>zweiundsiebzig</v>
      </c>
      <c r="AP558" s="64" t="str">
        <f>EnglishNumber(Q558)</f>
        <v>one hundred</v>
      </c>
      <c r="AQ558" s="64" t="str">
        <f>FctZahl_In_Worten(Q558)</f>
        <v>einhundert</v>
      </c>
      <c r="AR558" s="64" t="str">
        <f>FctZahl_In_Worten(R558)</f>
        <v>viertausendsechshundert</v>
      </c>
      <c r="AS558" s="64" t="str">
        <f>EnglishNumber(V558)</f>
        <v>zero</v>
      </c>
      <c r="AT558" s="64" t="str">
        <f>EnglishNumber(W558)</f>
        <v>zero</v>
      </c>
      <c r="AU558" s="64" t="str">
        <f t="shared" si="391"/>
        <v>For</v>
      </c>
      <c r="AV558" s="49" t="str">
        <f t="shared" si="398"/>
        <v>Jörg Ludwig Jordan, Geschäftsführer</v>
      </c>
      <c r="AW558" s="60" t="str">
        <f t="shared" si="374"/>
        <v>DE_811219201_CPA_EN</v>
      </c>
      <c r="AX558" s="60" t="str">
        <f t="shared" si="375"/>
        <v>DE_811219201_DoT_EN</v>
      </c>
      <c r="AY558" s="60" t="str">
        <f t="shared" si="376"/>
        <v>DE_811219201_Dis_EN</v>
      </c>
      <c r="AZ558" s="50" t="str">
        <f t="shared" si="377"/>
        <v>DE_811219201_CPA_DE</v>
      </c>
      <c r="BA558" s="50" t="str">
        <f t="shared" si="378"/>
        <v>DE_811219201_DoT_DE</v>
      </c>
      <c r="BB558" s="50" t="str">
        <f t="shared" si="379"/>
        <v>DE_811219201_CPA_ES</v>
      </c>
      <c r="BC558" s="128" t="str">
        <f t="shared" si="380"/>
        <v>DE_811219201_DoT_ES</v>
      </c>
      <c r="BD558" s="65" t="str">
        <f t="shared" si="381"/>
        <v>W &amp; L Jordan GmbH</v>
      </c>
      <c r="BE558" s="64" t="str">
        <f>VLOOKUP(C558,aux!$A$1:$B$260,2,FALSE)</f>
        <v>Germany</v>
      </c>
      <c r="BF558" s="46" t="str">
        <f>VLOOKUP(C558,aux!$A$1:$C$260,3,FALSE)</f>
        <v>Deutschland</v>
      </c>
      <c r="BG558" s="66" t="str">
        <f t="shared" si="382"/>
        <v>represented by  Jörg Ludwig Jordan, Geschäftsführer</v>
      </c>
      <c r="BH558" s="66" t="str">
        <f t="shared" si="400"/>
        <v>representado por Jörg Ludwig Jordan, Geschäftsführer</v>
      </c>
      <c r="BI558" s="119">
        <f t="shared" si="401"/>
        <v>1</v>
      </c>
      <c r="BJ558" s="119" t="str">
        <f t="shared" si="402"/>
        <v/>
      </c>
      <c r="BK558" s="119" t="str">
        <f t="shared" si="403"/>
        <v/>
      </c>
      <c r="BL558" s="66" t="str">
        <f t="shared" si="404"/>
        <v/>
      </c>
      <c r="BM558" s="66" t="str">
        <f t="shared" si="405"/>
        <v/>
      </c>
      <c r="BN558" s="66" t="str">
        <f t="shared" si="406"/>
        <v/>
      </c>
      <c r="BO558" s="66" t="str">
        <f t="shared" si="407"/>
        <v/>
      </c>
      <c r="BP558" s="216" t="str">
        <f>VLOOKUP(X558,aux!$G$1:$I$22,3,FALSE)</f>
        <v>cero coma siete dos</v>
      </c>
      <c r="BQ558" s="66" t="str">
        <f t="shared" si="408"/>
        <v>Por</v>
      </c>
      <c r="BR558" s="66" t="str">
        <f>VLOOKUP(C558,aux!$D$1:$E$307,2,FALSE)</f>
        <v>Alemania</v>
      </c>
      <c r="BS558" s="66" t="str">
        <f t="shared" si="409"/>
        <v>Ciento</v>
      </c>
      <c r="BT558" s="66" t="str">
        <f t="shared" si="410"/>
        <v>Cero</v>
      </c>
      <c r="BU558" s="66" t="str">
        <f t="shared" si="411"/>
        <v>Cero</v>
      </c>
      <c r="BV558" s="315"/>
      <c r="BW558" s="61"/>
      <c r="BX558" s="315"/>
      <c r="BY558" s="148"/>
      <c r="BZ558" s="315"/>
      <c r="CA558" s="1112"/>
      <c r="CB558" s="805">
        <v>43059</v>
      </c>
      <c r="CC558" s="623">
        <v>43117</v>
      </c>
      <c r="CD558" s="806"/>
      <c r="CE558" s="805">
        <v>43117</v>
      </c>
      <c r="CF558" s="806"/>
      <c r="CG558" s="609">
        <v>43125</v>
      </c>
      <c r="CH558" s="497"/>
      <c r="CI558" s="155"/>
      <c r="CJ558" s="54"/>
      <c r="CK558" s="54"/>
      <c r="CL558" s="102" t="str">
        <f t="shared" si="362"/>
        <v>W &amp; L Jordan GmbH_ DE_811219201_DOT_DE_2sig</v>
      </c>
      <c r="CM558" s="102" t="str">
        <f t="shared" si="363"/>
        <v>W &amp; L Jordan GmbH_DE_811219201_CPA_DE_2sig</v>
      </c>
      <c r="CN558" s="102" t="str">
        <f t="shared" si="364"/>
        <v>W &amp; L Jordan GmbH_ DE_811219201_DOT_DE_2sig_stamped</v>
      </c>
      <c r="CO558" s="102" t="str">
        <f t="shared" si="365"/>
        <v>W &amp; L Jordan GmbH_DE_811219201_DOT_DE_o</v>
      </c>
      <c r="CP558" s="102" t="str">
        <f t="shared" si="366"/>
        <v>W &amp; L Jordan GmbH_DE_811219201_DOT_DE_o_stamped</v>
      </c>
      <c r="CQ558" s="102" t="str">
        <f t="shared" si="367"/>
        <v>W &amp; L Jordan GmbH_DE_811219201_powers</v>
      </c>
      <c r="CR558" s="54"/>
      <c r="CS558" s="54"/>
      <c r="CT558" s="204"/>
      <c r="CU558" s="148">
        <f>CE558-CC558</f>
        <v>0</v>
      </c>
      <c r="CV558" s="205"/>
      <c r="CW558" s="54"/>
      <c r="CX558" s="124"/>
      <c r="CY558" s="160"/>
      <c r="CZ558" s="160"/>
      <c r="DA558" s="321"/>
      <c r="DB558" s="321"/>
      <c r="DC558" s="160"/>
      <c r="DD558" s="160"/>
      <c r="DE558" s="321"/>
      <c r="DF558" s="321"/>
      <c r="DG558" s="54"/>
      <c r="DH558" s="54"/>
      <c r="DI558" s="54"/>
      <c r="DJ558" s="321"/>
      <c r="DK558" s="321"/>
      <c r="DL558" s="54"/>
      <c r="DM558" s="321"/>
      <c r="DN558" s="160"/>
      <c r="DO558" s="321"/>
      <c r="DP558" s="963"/>
      <c r="DQ558" s="902"/>
      <c r="DR558" s="503"/>
      <c r="DS558" s="521"/>
      <c r="DT558" s="88"/>
      <c r="DU558" s="168"/>
      <c r="DV558" s="168"/>
      <c r="DW558" s="168"/>
      <c r="DX558" s="168"/>
      <c r="DY558" s="168"/>
      <c r="DZ558" s="168"/>
      <c r="EA558" s="359" t="str">
        <f t="shared" si="345"/>
        <v>498</v>
      </c>
      <c r="EB558" s="359">
        <v>498</v>
      </c>
      <c r="EC558" s="88"/>
      <c r="ED558" s="88"/>
      <c r="EE558" s="88"/>
      <c r="EF558" s="445" t="s">
        <v>4264</v>
      </c>
      <c r="EG558" s="186" t="s">
        <v>4169</v>
      </c>
      <c r="EH558" s="186" t="s">
        <v>5313</v>
      </c>
      <c r="EI558" s="186" t="s">
        <v>5314</v>
      </c>
      <c r="EJ558" s="186" t="s">
        <v>5315</v>
      </c>
      <c r="EK558" s="186">
        <v>0</v>
      </c>
      <c r="EL558" s="186" t="s">
        <v>5316</v>
      </c>
      <c r="EM558" s="173">
        <v>34134</v>
      </c>
      <c r="EN558" s="173">
        <v>0</v>
      </c>
      <c r="EO558" s="173">
        <v>0</v>
      </c>
      <c r="EP558" s="950" t="s">
        <v>4172</v>
      </c>
      <c r="EQ558" s="258" t="s">
        <v>6086</v>
      </c>
      <c r="ER558" s="182" t="s">
        <v>6137</v>
      </c>
      <c r="ES558" s="258"/>
      <c r="ET558" s="167"/>
      <c r="EU558" s="182" t="str">
        <f t="shared" si="368"/>
        <v>W. &amp; L. Jordan GmbH, DE_811219201_sinv.pdf</v>
      </c>
    </row>
    <row r="559" spans="1:151" s="169" customFormat="1" ht="97.5" thickTop="1" thickBot="1">
      <c r="A559" s="1026" t="s">
        <v>5852</v>
      </c>
      <c r="B559" s="176" t="s">
        <v>5950</v>
      </c>
      <c r="C559" s="654" t="s">
        <v>898</v>
      </c>
      <c r="D559" s="202" t="s">
        <v>5853</v>
      </c>
      <c r="E559" s="438" t="s">
        <v>5854</v>
      </c>
      <c r="F559" s="202" t="s">
        <v>6049</v>
      </c>
      <c r="G559" s="202"/>
      <c r="H559" s="202"/>
      <c r="I559" s="202" t="s">
        <v>5858</v>
      </c>
      <c r="J559" s="182" t="s">
        <v>6322</v>
      </c>
      <c r="K559" s="192" t="s">
        <v>5894</v>
      </c>
      <c r="L559" s="586" t="s">
        <v>5855</v>
      </c>
      <c r="M559" s="561" t="s">
        <v>5856</v>
      </c>
      <c r="N559" s="844"/>
      <c r="O559" s="192"/>
      <c r="P559" s="547">
        <v>59</v>
      </c>
      <c r="Q559" s="539">
        <v>100</v>
      </c>
      <c r="R559" s="540">
        <v>0</v>
      </c>
      <c r="S559" s="338"/>
      <c r="T559" s="168"/>
      <c r="U559" s="168"/>
      <c r="V559" s="338">
        <v>0</v>
      </c>
      <c r="W559" s="338">
        <v>0</v>
      </c>
      <c r="X559" s="919">
        <v>0.7</v>
      </c>
      <c r="Y559" s="338">
        <v>0</v>
      </c>
      <c r="Z559" s="168"/>
      <c r="AA559" s="168"/>
      <c r="AB559" s="186" t="s">
        <v>6053</v>
      </c>
      <c r="AC559" s="13" t="s">
        <v>898</v>
      </c>
      <c r="AD559" s="811" t="s">
        <v>5691</v>
      </c>
      <c r="AE559" s="723">
        <v>43138</v>
      </c>
      <c r="AF559" s="182" t="s">
        <v>6324</v>
      </c>
      <c r="AG559" s="419"/>
      <c r="AH559" s="927" t="s">
        <v>896</v>
      </c>
      <c r="AI559" s="559" t="s">
        <v>5766</v>
      </c>
      <c r="AJ559" s="63" t="str">
        <f t="shared" si="399"/>
        <v>NO</v>
      </c>
      <c r="AK559" s="64" t="str">
        <f>VLOOKUP(X559,aux!$G$1:$I$22,2,FALSE)</f>
        <v>zero point seven</v>
      </c>
      <c r="AL559" s="64" t="str">
        <f>VLOOKUP(X559,aux!$G$1:$J$22,4,FALSE)</f>
        <v>null komma sieben</v>
      </c>
      <c r="AM559" s="214">
        <f t="shared" si="373"/>
        <v>70</v>
      </c>
      <c r="AN559" s="214" t="str">
        <f>IF(INT(AM559)=AM559,EnglishNumber(AM559), _xlfn.CONCAT(EnglishNumber(INT(AM559)), " point ", EnglishNumber(ROUND(INT((AM559 - INT(AM559)) * 10),  0)), " ", EnglishNumber(ROUND((AM559 - INT(AM559))*100 - (INT((AM559-INT(AM559))*10)*10), 0))))</f>
        <v>seventy</v>
      </c>
      <c r="AO559" s="214" t="str">
        <f>IF(INT(AM559)=AM559,FctZahl_In_Worten(AM559), _xlfn.CONCAT(FctZahl_In_Worten(INT(AM559)), " komma ", FctZahl_In_Worten(ROUND(INT((AM559 - INT(AM559)) * 10),  0)), " ", FctZahl_In_Worten(ROUND((AM559 - INT(AM559))*100 - (INT((AM559-INT(AM559))*10)*10), 0))))</f>
        <v>siebzig</v>
      </c>
      <c r="AP559" s="64" t="str">
        <f>EnglishNumber(Q559)</f>
        <v>one hundred</v>
      </c>
      <c r="AQ559" s="64" t="str">
        <f>FctZahl_In_Worten(Q559)</f>
        <v>einhundert</v>
      </c>
      <c r="AR559" s="64" t="str">
        <f>FctZahl_In_Worten(R559)</f>
        <v>null</v>
      </c>
      <c r="AS559" s="64" t="str">
        <f>EnglishNumber(V559)</f>
        <v>zero</v>
      </c>
      <c r="AT559" s="64" t="str">
        <f>EnglishNumber(W559)</f>
        <v>zero</v>
      </c>
      <c r="AU559" s="64" t="str">
        <f t="shared" si="391"/>
        <v>For</v>
      </c>
      <c r="AV559" s="49" t="str">
        <f t="shared" si="398"/>
        <v>Martin Greif, einzelvertretungsbefugter Geschäftsführer der Komplementärin, der Mietwäsche-Service GmbH</v>
      </c>
      <c r="AW559" s="60" t="str">
        <f t="shared" si="374"/>
        <v>DE_127469464_CPA_EN</v>
      </c>
      <c r="AX559" s="60" t="str">
        <f t="shared" si="375"/>
        <v>DE_127469464_DoT_EN</v>
      </c>
      <c r="AY559" s="60" t="str">
        <f t="shared" si="376"/>
        <v>DE_127469464_Dis_EN</v>
      </c>
      <c r="AZ559" s="50" t="str">
        <f t="shared" si="377"/>
        <v>DE_127469464_CPA_DE</v>
      </c>
      <c r="BA559" s="50" t="str">
        <f t="shared" si="378"/>
        <v>DE_127469464_DoT_DE</v>
      </c>
      <c r="BB559" s="50" t="str">
        <f t="shared" si="379"/>
        <v>DE_127469464_CPA_ES</v>
      </c>
      <c r="BC559" s="128" t="str">
        <f t="shared" si="380"/>
        <v>DE_127469464_DoT_ES</v>
      </c>
      <c r="BD559" s="65" t="str">
        <f t="shared" si="381"/>
        <v>Walter Greif GmbH &amp; Co KG</v>
      </c>
      <c r="BE559" s="64" t="str">
        <f>VLOOKUP(C559,aux!$A$1:$B$260,2,FALSE)</f>
        <v>Germany</v>
      </c>
      <c r="BF559" s="46" t="str">
        <f>VLOOKUP(C559,aux!$A$1:$C$260,3,FALSE)</f>
        <v>Deutschland</v>
      </c>
      <c r="BG559" s="66" t="str">
        <f t="shared" si="382"/>
        <v>represented by  Martin Greif, einzelvertretungsbefugter Geschäftsführer der Komplementärin, der Mietwäsche-Service GmbH</v>
      </c>
      <c r="BH559" s="66" t="str">
        <f t="shared" si="400"/>
        <v>representado por Martin Greif, einzelvertretungsbefugter Geschäftsführer der Komplementärin, der Mietwäsche-Service GmbH</v>
      </c>
      <c r="BI559" s="119">
        <f t="shared" si="401"/>
        <v>1</v>
      </c>
      <c r="BJ559" s="119" t="str">
        <f t="shared" si="402"/>
        <v/>
      </c>
      <c r="BK559" s="119" t="str">
        <f t="shared" si="403"/>
        <v>and its</v>
      </c>
      <c r="BL559" s="66" t="str">
        <f t="shared" si="404"/>
        <v/>
      </c>
      <c r="BM559" s="66" t="str">
        <f t="shared" si="405"/>
        <v>und</v>
      </c>
      <c r="BN559" s="66" t="str">
        <f t="shared" si="406"/>
        <v/>
      </c>
      <c r="BO559" s="66" t="str">
        <f t="shared" si="407"/>
        <v>y su</v>
      </c>
      <c r="BP559" s="216" t="str">
        <f>VLOOKUP(X559,aux!$G$1:$I$22,3,FALSE)</f>
        <v xml:space="preserve">cero coma siete </v>
      </c>
      <c r="BQ559" s="66" t="str">
        <f t="shared" si="408"/>
        <v>Por</v>
      </c>
      <c r="BR559" s="66" t="str">
        <f>VLOOKUP(C559,aux!$D$1:$E$307,2,FALSE)</f>
        <v>Alemania</v>
      </c>
      <c r="BS559" s="66" t="str">
        <f t="shared" si="409"/>
        <v>Ciento</v>
      </c>
      <c r="BT559" s="66" t="str">
        <f t="shared" si="410"/>
        <v>Cero</v>
      </c>
      <c r="BU559" s="66" t="str">
        <f t="shared" si="411"/>
        <v>Cero</v>
      </c>
      <c r="BV559" s="315"/>
      <c r="BW559" s="61"/>
      <c r="BX559" s="315"/>
      <c r="BY559" s="148"/>
      <c r="BZ559" s="315"/>
      <c r="CA559" s="1112"/>
      <c r="CB559" s="805">
        <v>43109</v>
      </c>
      <c r="CC559" s="623">
        <v>43115</v>
      </c>
      <c r="CD559" s="806"/>
      <c r="CE559" s="805">
        <v>43115</v>
      </c>
      <c r="CF559" s="806"/>
      <c r="CG559" s="612">
        <v>43125</v>
      </c>
      <c r="CH559" s="497"/>
      <c r="CI559" s="155"/>
      <c r="CJ559" s="168"/>
      <c r="CK559" s="168"/>
      <c r="CL559" s="102" t="str">
        <f t="shared" si="362"/>
        <v>Walter Greif GmbH &amp; Co KG_ DE_127469464_DOT_DE_2sig</v>
      </c>
      <c r="CM559" s="102" t="str">
        <f t="shared" si="363"/>
        <v>Walter Greif GmbH &amp; Co KG_DE_127469464_CPA_DE_2sig</v>
      </c>
      <c r="CN559" s="102" t="str">
        <f t="shared" si="364"/>
        <v>Walter Greif GmbH &amp; Co KG_ DE_127469464_DOT_DE_2sig_stamped</v>
      </c>
      <c r="CO559" s="102" t="str">
        <f t="shared" si="365"/>
        <v>Walter Greif GmbH &amp; Co KG_DE_127469464_DOT_DE_o</v>
      </c>
      <c r="CP559" s="102" t="str">
        <f t="shared" si="366"/>
        <v>Walter Greif GmbH &amp; Co KG_DE_127469464_DOT_DE_o_stamped</v>
      </c>
      <c r="CQ559" s="102" t="str">
        <f t="shared" si="367"/>
        <v>Walter Greif GmbH &amp; Co KG_DE_127469464_powers</v>
      </c>
      <c r="CR559" s="168"/>
      <c r="CS559" s="168"/>
      <c r="CT559" s="253"/>
      <c r="CU559" s="251"/>
      <c r="CV559" s="254"/>
      <c r="CW559" s="168"/>
      <c r="CX559" s="252"/>
      <c r="CY559" s="251"/>
      <c r="CZ559" s="251"/>
      <c r="DA559" s="324"/>
      <c r="DB559" s="324"/>
      <c r="DC559" s="251"/>
      <c r="DD559" s="251"/>
      <c r="DE559" s="324"/>
      <c r="DF559" s="324"/>
      <c r="DG559" s="168"/>
      <c r="DH559" s="168"/>
      <c r="DI559" s="168"/>
      <c r="DJ559" s="324"/>
      <c r="DK559" s="324"/>
      <c r="DL559" s="168"/>
      <c r="DM559" s="324"/>
      <c r="DN559" s="251"/>
      <c r="DO559" s="324"/>
      <c r="DP559" s="338"/>
      <c r="DQ559" s="902" t="s">
        <v>6323</v>
      </c>
      <c r="DR559" s="503"/>
      <c r="DS559" s="88"/>
      <c r="DT559" s="88"/>
      <c r="DU559" s="168"/>
      <c r="DV559" s="168"/>
      <c r="DW559" s="168"/>
      <c r="DX559" s="168"/>
      <c r="DY559" s="168"/>
      <c r="DZ559" s="168"/>
      <c r="EA559" s="359" t="str">
        <f t="shared" ref="EA559:EA622" si="412">CONCATENATE(EB559,EC559)</f>
        <v>499</v>
      </c>
      <c r="EB559" s="359">
        <v>499</v>
      </c>
      <c r="EC559" s="88"/>
      <c r="ED559" s="88"/>
      <c r="EE559" s="88"/>
      <c r="EF559" s="445" t="s">
        <v>5963</v>
      </c>
      <c r="EG559" s="202" t="s">
        <v>5852</v>
      </c>
      <c r="EH559" s="202" t="s">
        <v>6320</v>
      </c>
      <c r="EI559" s="202" t="s">
        <v>6321</v>
      </c>
      <c r="EJ559" s="202">
        <v>7</v>
      </c>
      <c r="EK559" s="655"/>
      <c r="EL559" s="202" t="s">
        <v>5917</v>
      </c>
      <c r="EM559" s="655" t="s">
        <v>5918</v>
      </c>
      <c r="EN559" s="202"/>
      <c r="EO559" s="174" t="str">
        <f>B559</f>
        <v>DE_127469464</v>
      </c>
      <c r="EP559" s="951" t="s">
        <v>5894</v>
      </c>
      <c r="EQ559" s="258" t="s">
        <v>6095</v>
      </c>
      <c r="ER559" s="258" t="s">
        <v>6114</v>
      </c>
      <c r="ES559" s="665"/>
      <c r="ET559" s="167"/>
      <c r="EU559" s="182" t="str">
        <f t="shared" si="368"/>
        <v>Walter Greif GmbH &amp; Co KG, DE_127469464_sinv.pdf</v>
      </c>
    </row>
    <row r="560" spans="1:151" s="169" customFormat="1" ht="78" thickTop="1" thickBot="1">
      <c r="A560" s="1032" t="s">
        <v>5870</v>
      </c>
      <c r="B560" s="176" t="s">
        <v>5955</v>
      </c>
      <c r="C560" s="654" t="s">
        <v>898</v>
      </c>
      <c r="D560" s="202" t="s">
        <v>5871</v>
      </c>
      <c r="E560" s="438" t="s">
        <v>5865</v>
      </c>
      <c r="F560" s="202" t="s">
        <v>899</v>
      </c>
      <c r="G560" s="202" t="s">
        <v>6245</v>
      </c>
      <c r="H560" s="202" t="s">
        <v>899</v>
      </c>
      <c r="I560" s="202" t="s">
        <v>5867</v>
      </c>
      <c r="J560" s="182" t="s">
        <v>6026</v>
      </c>
      <c r="K560" s="192" t="s">
        <v>5898</v>
      </c>
      <c r="L560" s="586" t="s">
        <v>5868</v>
      </c>
      <c r="M560" s="586" t="s">
        <v>5869</v>
      </c>
      <c r="N560" s="844"/>
      <c r="O560" s="192"/>
      <c r="P560" s="547">
        <v>10</v>
      </c>
      <c r="Q560" s="539">
        <v>100</v>
      </c>
      <c r="R560" s="540">
        <v>0</v>
      </c>
      <c r="S560" s="338"/>
      <c r="T560" s="168"/>
      <c r="U560" s="168"/>
      <c r="V560" s="338">
        <v>0</v>
      </c>
      <c r="W560" s="338">
        <v>0</v>
      </c>
      <c r="X560" s="919">
        <v>0.7</v>
      </c>
      <c r="Y560" s="338">
        <v>0</v>
      </c>
      <c r="Z560" s="168"/>
      <c r="AA560" s="168"/>
      <c r="AB560" s="186" t="s">
        <v>5960</v>
      </c>
      <c r="AC560" s="13" t="s">
        <v>898</v>
      </c>
      <c r="AD560" s="811" t="s">
        <v>5691</v>
      </c>
      <c r="AE560" s="723">
        <v>43138</v>
      </c>
      <c r="AF560" s="182" t="s">
        <v>6077</v>
      </c>
      <c r="AG560" s="419"/>
      <c r="AH560" s="927" t="s">
        <v>896</v>
      </c>
      <c r="AI560" s="559" t="s">
        <v>5766</v>
      </c>
      <c r="AJ560" s="63" t="str">
        <f t="shared" si="399"/>
        <v>NO</v>
      </c>
      <c r="AK560" s="64" t="str">
        <f>VLOOKUP(X560,aux!$G$1:$I$22,2,FALSE)</f>
        <v>zero point seven</v>
      </c>
      <c r="AL560" s="64" t="str">
        <f>VLOOKUP(X560,aux!$G$1:$J$22,4,FALSE)</f>
        <v>null komma sieben</v>
      </c>
      <c r="AM560" s="214">
        <f t="shared" si="373"/>
        <v>70</v>
      </c>
      <c r="AN560" s="214" t="str">
        <f>IF(INT(AM560)=AM560,EnglishNumber(AM560), _xlfn.CONCAT(EnglishNumber(INT(AM560)), " point ", EnglishNumber(ROUND(INT((AM560 - INT(AM560)) * 10),  0)), " ", EnglishNumber(ROUND((AM560 - INT(AM560))*100 - (INT((AM560-INT(AM560))*10)*10), 0))))</f>
        <v>seventy</v>
      </c>
      <c r="AO560" s="214" t="str">
        <f>IF(INT(AM560)=AM560,FctZahl_In_Worten(AM560), _xlfn.CONCAT(FctZahl_In_Worten(INT(AM560)), " komma ", FctZahl_In_Worten(ROUND(INT((AM560 - INT(AM560)) * 10),  0)), " ", FctZahl_In_Worten(ROUND((AM560 - INT(AM560))*100 - (INT((AM560-INT(AM560))*10)*10), 0))))</f>
        <v>siebzig</v>
      </c>
      <c r="AP560" s="64" t="str">
        <f>EnglishNumber(Q560)</f>
        <v>one hundred</v>
      </c>
      <c r="AQ560" s="64" t="str">
        <f>FctZahl_In_Worten(Q560)</f>
        <v>einhundert</v>
      </c>
      <c r="AR560" s="64" t="str">
        <f>FctZahl_In_Worten(R560)</f>
        <v>null</v>
      </c>
      <c r="AS560" s="64" t="str">
        <f>EnglishNumber(V560)</f>
        <v>zero</v>
      </c>
      <c r="AT560" s="64" t="str">
        <f>EnglishNumber(W560)</f>
        <v>zero</v>
      </c>
      <c r="AU560" s="64" t="str">
        <f t="shared" si="391"/>
        <v>For</v>
      </c>
      <c r="AV560" s="49" t="str">
        <f t="shared" si="398"/>
        <v>Herr Gerhard Stangelmayer, Geschäftsführer and Arnulf Stangelmayer, Geschäftsführer</v>
      </c>
      <c r="AW560" s="60" t="str">
        <f t="shared" si="374"/>
        <v>DE_131163122_CPA_EN</v>
      </c>
      <c r="AX560" s="60" t="str">
        <f t="shared" si="375"/>
        <v>DE_131163122_DoT_EN</v>
      </c>
      <c r="AY560" s="60" t="str">
        <f t="shared" si="376"/>
        <v>DE_131163122_Dis_EN</v>
      </c>
      <c r="AZ560" s="50" t="str">
        <f t="shared" si="377"/>
        <v>DE_131163122_CPA_DE</v>
      </c>
      <c r="BA560" s="50" t="str">
        <f t="shared" si="378"/>
        <v>DE_131163122_DoT_DE</v>
      </c>
      <c r="BB560" s="50" t="str">
        <f t="shared" si="379"/>
        <v>DE_131163122_CPA_ES</v>
      </c>
      <c r="BC560" s="128" t="str">
        <f t="shared" si="380"/>
        <v>DE_131163122_DoT_ES</v>
      </c>
      <c r="BD560" s="65" t="str">
        <f t="shared" si="381"/>
        <v>Wäscherei Stangelmayer GmbH &amp; Co KG</v>
      </c>
      <c r="BE560" s="64" t="str">
        <f>VLOOKUP(C560,aux!$A$1:$B$260,2,FALSE)</f>
        <v>Germany</v>
      </c>
      <c r="BF560" s="46" t="str">
        <f>VLOOKUP(C560,aux!$A$1:$C$260,3,FALSE)</f>
        <v>Deutschland</v>
      </c>
      <c r="BG560" s="66" t="str">
        <f t="shared" si="382"/>
        <v>represented by  Herr Gerhard Stangelmayer, Geschäftsführer and Arnulf Stangelmayer, Geschäftsführer</v>
      </c>
      <c r="BH560" s="66" t="str">
        <f t="shared" si="400"/>
        <v>representado por Herr Gerhard Stangelmayer, Geschäftsführer and Arnulf Stangelmayer, Geschäftsführer</v>
      </c>
      <c r="BI560" s="119">
        <f t="shared" si="401"/>
        <v>2</v>
      </c>
      <c r="BJ560" s="119" t="str">
        <f t="shared" si="402"/>
        <v>and its</v>
      </c>
      <c r="BK560" s="119" t="str">
        <f t="shared" si="403"/>
        <v>and its</v>
      </c>
      <c r="BL560" s="66" t="str">
        <f t="shared" si="404"/>
        <v>und</v>
      </c>
      <c r="BM560" s="66" t="str">
        <f t="shared" si="405"/>
        <v>und</v>
      </c>
      <c r="BN560" s="66" t="str">
        <f t="shared" si="406"/>
        <v>y su</v>
      </c>
      <c r="BO560" s="66" t="str">
        <f t="shared" si="407"/>
        <v>y su</v>
      </c>
      <c r="BP560" s="216" t="str">
        <f>VLOOKUP(X560,aux!$G$1:$I$22,3,FALSE)</f>
        <v xml:space="preserve">cero coma siete </v>
      </c>
      <c r="BQ560" s="66" t="str">
        <f t="shared" si="408"/>
        <v>Por</v>
      </c>
      <c r="BR560" s="66" t="str">
        <f>VLOOKUP(C560,aux!$D$1:$E$307,2,FALSE)</f>
        <v>Alemania</v>
      </c>
      <c r="BS560" s="66" t="str">
        <f t="shared" si="409"/>
        <v>Ciento</v>
      </c>
      <c r="BT560" s="66" t="str">
        <f t="shared" si="410"/>
        <v>Cero</v>
      </c>
      <c r="BU560" s="66" t="str">
        <f t="shared" si="411"/>
        <v>Cero</v>
      </c>
      <c r="BV560" s="315"/>
      <c r="BW560" s="61"/>
      <c r="BX560" s="315"/>
      <c r="BY560" s="148"/>
      <c r="BZ560" s="315"/>
      <c r="CA560" s="1112"/>
      <c r="CB560" s="805">
        <v>43109</v>
      </c>
      <c r="CC560" s="623">
        <v>43116</v>
      </c>
      <c r="CD560" s="806"/>
      <c r="CE560" s="805">
        <v>43116</v>
      </c>
      <c r="CF560" s="434"/>
      <c r="CG560" s="609">
        <v>43125</v>
      </c>
      <c r="CH560" s="497"/>
      <c r="CI560" s="155"/>
      <c r="CJ560" s="168"/>
      <c r="CK560" s="168"/>
      <c r="CL560" s="102" t="str">
        <f t="shared" si="362"/>
        <v>Wäscherei Stangelmayer GmbH &amp; Co KG_ DE_131163122_DOT_DE_2sig</v>
      </c>
      <c r="CM560" s="102" t="str">
        <f t="shared" si="363"/>
        <v>Wäscherei Stangelmayer GmbH &amp; Co KG_DE_131163122_CPA_DE_2sig</v>
      </c>
      <c r="CN560" s="102" t="str">
        <f t="shared" si="364"/>
        <v>Wäscherei Stangelmayer GmbH &amp; Co KG_ DE_131163122_DOT_DE_2sig_stamped</v>
      </c>
      <c r="CO560" s="102" t="str">
        <f t="shared" si="365"/>
        <v>Wäscherei Stangelmayer GmbH &amp; Co KG_DE_131163122_DOT_DE_o</v>
      </c>
      <c r="CP560" s="102" t="str">
        <f t="shared" si="366"/>
        <v>Wäscherei Stangelmayer GmbH &amp; Co KG_DE_131163122_DOT_DE_o_stamped</v>
      </c>
      <c r="CQ560" s="102" t="str">
        <f t="shared" si="367"/>
        <v>Wäscherei Stangelmayer GmbH &amp; Co KG_DE_131163122_powers</v>
      </c>
      <c r="CR560" s="168"/>
      <c r="CS560" s="168"/>
      <c r="CT560" s="253"/>
      <c r="CU560" s="251"/>
      <c r="CV560" s="254"/>
      <c r="CW560" s="168"/>
      <c r="CX560" s="252"/>
      <c r="CY560" s="251"/>
      <c r="CZ560" s="251"/>
      <c r="DA560" s="324"/>
      <c r="DB560" s="324"/>
      <c r="DC560" s="251"/>
      <c r="DD560" s="251"/>
      <c r="DE560" s="324"/>
      <c r="DF560" s="324"/>
      <c r="DG560" s="168"/>
      <c r="DH560" s="168"/>
      <c r="DI560" s="168"/>
      <c r="DJ560" s="324"/>
      <c r="DK560" s="324"/>
      <c r="DL560" s="168"/>
      <c r="DM560" s="324"/>
      <c r="DN560" s="251"/>
      <c r="DO560" s="324"/>
      <c r="DP560" s="338"/>
      <c r="DQ560" s="902"/>
      <c r="DR560" s="503"/>
      <c r="DS560" s="88"/>
      <c r="DT560" s="88"/>
      <c r="DU560" s="168"/>
      <c r="DV560" s="168" t="s">
        <v>5866</v>
      </c>
      <c r="DW560" s="168"/>
      <c r="DX560" s="168"/>
      <c r="DY560" s="168"/>
      <c r="DZ560" s="168"/>
      <c r="EA560" s="359" t="str">
        <f t="shared" si="412"/>
        <v>500</v>
      </c>
      <c r="EB560" s="359">
        <v>500</v>
      </c>
      <c r="EC560" s="88"/>
      <c r="ED560" s="88"/>
      <c r="EE560" s="88"/>
      <c r="EF560" s="445" t="s">
        <v>5963</v>
      </c>
      <c r="EG560" s="202" t="s">
        <v>5870</v>
      </c>
      <c r="EH560" s="202" t="s">
        <v>5919</v>
      </c>
      <c r="EI560" s="202" t="s">
        <v>5920</v>
      </c>
      <c r="EJ560" s="202" t="s">
        <v>5924</v>
      </c>
      <c r="EK560" s="655">
        <v>19</v>
      </c>
      <c r="EL560" s="202" t="s">
        <v>5925</v>
      </c>
      <c r="EM560" s="655" t="s">
        <v>5926</v>
      </c>
      <c r="EN560" s="202"/>
      <c r="EO560" s="174" t="str">
        <f>B560</f>
        <v>DE_131163122</v>
      </c>
      <c r="EP560" s="951" t="s">
        <v>5898</v>
      </c>
      <c r="EQ560" s="258" t="s">
        <v>6095</v>
      </c>
      <c r="ER560" s="258" t="s">
        <v>6114</v>
      </c>
      <c r="ES560" s="666"/>
      <c r="ET560" s="167"/>
      <c r="EU560" s="182" t="str">
        <f t="shared" si="368"/>
        <v>Wäscherei Stangelmayer GmbH &amp; Co KG, DE_131163122_sinv.pdf</v>
      </c>
    </row>
    <row r="561" spans="1:172" s="169" customFormat="1" ht="103.5" thickTop="1" thickBot="1">
      <c r="A561" s="1000" t="s">
        <v>6359</v>
      </c>
      <c r="B561" s="176" t="s">
        <v>6360</v>
      </c>
      <c r="C561" s="667" t="s">
        <v>898</v>
      </c>
      <c r="D561" s="174" t="s">
        <v>6361</v>
      </c>
      <c r="E561" s="630" t="s">
        <v>6362</v>
      </c>
      <c r="F561" s="438" t="s">
        <v>3477</v>
      </c>
      <c r="G561" s="202"/>
      <c r="H561" s="202"/>
      <c r="I561" s="182"/>
      <c r="J561" s="182"/>
      <c r="K561" s="182"/>
      <c r="L561" s="1175" t="s">
        <v>6394</v>
      </c>
      <c r="M561" s="566"/>
      <c r="N561" s="845" t="s">
        <v>6395</v>
      </c>
      <c r="O561" s="192" t="s">
        <v>6396</v>
      </c>
      <c r="P561" s="778">
        <v>22</v>
      </c>
      <c r="Q561" s="651">
        <v>500</v>
      </c>
      <c r="R561" s="429"/>
      <c r="S561" s="338"/>
      <c r="T561" s="168"/>
      <c r="U561" s="168"/>
      <c r="V561" s="338">
        <v>0</v>
      </c>
      <c r="W561" s="338">
        <v>0</v>
      </c>
      <c r="X561" s="919">
        <v>0.7</v>
      </c>
      <c r="Y561" s="338">
        <v>0</v>
      </c>
      <c r="Z561" s="168"/>
      <c r="AA561" s="168"/>
      <c r="AB561" s="186"/>
      <c r="AC561" s="13" t="s">
        <v>7377</v>
      </c>
      <c r="AD561" s="812" t="s">
        <v>6420</v>
      </c>
      <c r="AE561" s="723">
        <v>43173</v>
      </c>
      <c r="AF561" s="182" t="s">
        <v>7470</v>
      </c>
      <c r="AG561" s="591" t="s">
        <v>7303</v>
      </c>
      <c r="AH561" s="927" t="s">
        <v>192</v>
      </c>
      <c r="AI561" s="559" t="s">
        <v>5760</v>
      </c>
      <c r="AJ561" s="63" t="str">
        <f t="shared" si="399"/>
        <v>NO</v>
      </c>
      <c r="AK561" s="64" t="str">
        <f>VLOOKUP(X561,aux!$G$1:$I$22,2,FALSE)</f>
        <v>zero point seven</v>
      </c>
      <c r="AL561" s="64" t="str">
        <f>VLOOKUP(X561,aux!$G$1:$J$22,4,FALSE)</f>
        <v>null komma sieben</v>
      </c>
      <c r="AM561" s="214">
        <f t="shared" si="373"/>
        <v>70</v>
      </c>
      <c r="AN561" s="214" t="str">
        <f>IF(INT(AM561)=AM561,EnglishNumber(AM561), _xlfn.CONCAT(EnglishNumber(INT(AM561)), " point ", EnglishNumber(ROUND(INT((AM561 - INT(AM561)) * 10),  0)), " ", EnglishNumber(ROUND((AM561 - INT(AM561))*100 - (INT((AM561-INT(AM561))*10)*10), 0))))</f>
        <v>seventy</v>
      </c>
      <c r="AO561" s="214" t="str">
        <f>IF(INT(AM561)=AM561,FctZahl_In_Worten(AM561), _xlfn.CONCAT(FctZahl_In_Worten(INT(AM561)), " komma ", FctZahl_In_Worten(ROUND(INT((AM561 - INT(AM561)) * 10),  0)), " ", FctZahl_In_Worten(ROUND((AM561 - INT(AM561))*100 - (INT((AM561-INT(AM561))*10)*10), 0))))</f>
        <v>siebzig</v>
      </c>
      <c r="AP561" s="64" t="str">
        <f>EnglishNumber(Q561)</f>
        <v>five hundred</v>
      </c>
      <c r="AQ561" s="64" t="str">
        <f>FctZahl_In_Worten(Q561)</f>
        <v>fünfhundert</v>
      </c>
      <c r="AR561" s="64" t="str">
        <f>FctZahl_In_Worten(R561)</f>
        <v>null</v>
      </c>
      <c r="AS561" s="64" t="str">
        <f>EnglishNumber(V561)</f>
        <v>zero</v>
      </c>
      <c r="AT561" s="64" t="str">
        <f>EnglishNumber(W561)</f>
        <v>zero</v>
      </c>
      <c r="AU561" s="64" t="str">
        <f t="shared" si="391"/>
        <v/>
      </c>
      <c r="AV561" s="49" t="str">
        <f t="shared" si="398"/>
        <v/>
      </c>
      <c r="AW561" s="60" t="str">
        <f t="shared" si="374"/>
        <v>DE_811646508_CPA_EN</v>
      </c>
      <c r="AX561" s="60" t="str">
        <f t="shared" si="375"/>
        <v>DE_811646508_DoT_EN</v>
      </c>
      <c r="AY561" s="60" t="str">
        <f t="shared" si="376"/>
        <v>DE_811646508_Dis_EN</v>
      </c>
      <c r="AZ561" s="50" t="str">
        <f t="shared" si="377"/>
        <v>DE_811646508_CPA_DE</v>
      </c>
      <c r="BA561" s="50" t="str">
        <f t="shared" si="378"/>
        <v>DE_811646508_DoT_DE</v>
      </c>
      <c r="BB561" s="50" t="str">
        <f t="shared" si="379"/>
        <v>DE_811646508_CPA_ES</v>
      </c>
      <c r="BC561" s="128" t="str">
        <f t="shared" si="380"/>
        <v>DE_811646508_DoT_ES</v>
      </c>
      <c r="BD561" s="65" t="str">
        <f t="shared" si="381"/>
        <v xml:space="preserve">A Gutmann Internationale Spedition &amp; Brennstoffhandel </v>
      </c>
      <c r="BE561" s="64" t="str">
        <f>VLOOKUP(C561,aux!$A$1:$B$260,2,FALSE)</f>
        <v>Germany</v>
      </c>
      <c r="BF561" s="46" t="str">
        <f>VLOOKUP(C561,aux!$A$1:$C$260,3,FALSE)</f>
        <v>Deutschland</v>
      </c>
      <c r="BG561" s="66" t="str">
        <f t="shared" si="382"/>
        <v/>
      </c>
      <c r="BH561" s="66" t="str">
        <f t="shared" si="400"/>
        <v/>
      </c>
      <c r="BI561" s="119">
        <f t="shared" si="401"/>
        <v>1</v>
      </c>
      <c r="BJ561" s="119" t="str">
        <f t="shared" si="402"/>
        <v/>
      </c>
      <c r="BK561" s="119" t="str">
        <f t="shared" si="403"/>
        <v/>
      </c>
      <c r="BL561" s="66" t="str">
        <f t="shared" si="404"/>
        <v/>
      </c>
      <c r="BM561" s="66" t="str">
        <f t="shared" si="405"/>
        <v/>
      </c>
      <c r="BN561" s="66" t="str">
        <f t="shared" si="406"/>
        <v/>
      </c>
      <c r="BO561" s="66" t="str">
        <f t="shared" si="407"/>
        <v/>
      </c>
      <c r="BP561" s="216" t="str">
        <f>VLOOKUP(X561,aux!$G$1:$I$22,3,FALSE)</f>
        <v xml:space="preserve">cero coma siete </v>
      </c>
      <c r="BQ561" s="66" t="str">
        <f t="shared" si="408"/>
        <v>Por</v>
      </c>
      <c r="BR561" s="66" t="str">
        <f>VLOOKUP(C561,aux!$D$1:$E$307,2,FALSE)</f>
        <v>Alemania</v>
      </c>
      <c r="BS561" s="66" t="str">
        <f t="shared" si="409"/>
        <v>Quinientos</v>
      </c>
      <c r="BT561" s="66" t="str">
        <f t="shared" si="410"/>
        <v>Cero</v>
      </c>
      <c r="BU561" s="66" t="str">
        <f t="shared" si="411"/>
        <v>Cero</v>
      </c>
      <c r="BV561" s="315"/>
      <c r="BW561" s="61"/>
      <c r="BX561" s="315"/>
      <c r="BY561" s="148"/>
      <c r="BZ561" s="315"/>
      <c r="CA561" s="1114">
        <v>43167</v>
      </c>
      <c r="CB561" s="805">
        <v>43167</v>
      </c>
      <c r="CC561" s="623">
        <v>43168</v>
      </c>
      <c r="CD561" s="434"/>
      <c r="CE561" s="353">
        <v>43168</v>
      </c>
      <c r="CF561" s="434"/>
      <c r="CG561" s="805">
        <v>43171</v>
      </c>
      <c r="CH561" s="903" t="s">
        <v>7258</v>
      </c>
      <c r="CI561" s="155"/>
      <c r="CJ561" s="168"/>
      <c r="CK561" s="168"/>
      <c r="CL561" s="102" t="str">
        <f t="shared" si="362"/>
        <v>A Gutmann Internationale Spedition &amp; Brennstoffhandel _ DE_811646508_DOT_EN_2sig</v>
      </c>
      <c r="CM561" s="102" t="str">
        <f t="shared" si="363"/>
        <v>A Gutmann Internationale Spedition &amp; Brennstoffhandel _DE_811646508_CPA_EN_2sig</v>
      </c>
      <c r="CN561" s="102" t="str">
        <f t="shared" si="364"/>
        <v>A Gutmann Internationale Spedition &amp; Brennstoffhandel _ DE_811646508_DOT_EN_2sig_stamped</v>
      </c>
      <c r="CO561" s="102" t="str">
        <f t="shared" si="365"/>
        <v>A Gutmann Internationale Spedition &amp; Brennstoffhandel _DE_811646508_DOT_EN_o</v>
      </c>
      <c r="CP561" s="102" t="str">
        <f t="shared" si="366"/>
        <v>A Gutmann Internationale Spedition &amp; Brennstoffhandel _DE_811646508_DOT_EN_o_stamped</v>
      </c>
      <c r="CQ561" s="102" t="str">
        <f t="shared" si="367"/>
        <v>A Gutmann Internationale Spedition &amp; Brennstoffhandel_DE_811646508_powers</v>
      </c>
      <c r="CR561" s="168"/>
      <c r="CS561" s="168"/>
      <c r="CT561" s="253"/>
      <c r="CU561" s="251">
        <f>CE561-CC561</f>
        <v>0</v>
      </c>
      <c r="CV561" s="254"/>
      <c r="CW561" s="168"/>
      <c r="CX561" s="252"/>
      <c r="CY561" s="251"/>
      <c r="CZ561" s="251"/>
      <c r="DA561" s="324"/>
      <c r="DB561" s="324"/>
      <c r="DC561" s="251"/>
      <c r="DD561" s="251"/>
      <c r="DE561" s="324"/>
      <c r="DF561" s="324"/>
      <c r="DG561" s="168"/>
      <c r="DH561" s="168"/>
      <c r="DI561" s="168"/>
      <c r="DJ561" s="324"/>
      <c r="DK561" s="324"/>
      <c r="DL561" s="168"/>
      <c r="DM561" s="324"/>
      <c r="DN561" s="251"/>
      <c r="DO561" s="324"/>
      <c r="DP561" s="338"/>
      <c r="DQ561" s="902" t="s">
        <v>7333</v>
      </c>
      <c r="DR561" s="503"/>
      <c r="DS561" s="88"/>
      <c r="DT561" s="88" t="s">
        <v>49</v>
      </c>
      <c r="DU561" s="168"/>
      <c r="DV561" s="168"/>
      <c r="DW561" s="168"/>
      <c r="DX561" s="168"/>
      <c r="DY561" s="168"/>
      <c r="DZ561" s="168"/>
      <c r="EA561" s="359" t="str">
        <f t="shared" si="412"/>
        <v>501</v>
      </c>
      <c r="EB561" s="359">
        <v>501</v>
      </c>
      <c r="EC561" s="88"/>
      <c r="ED561" s="88"/>
      <c r="EE561" s="88"/>
      <c r="EF561" s="445"/>
      <c r="EG561" s="174" t="s">
        <v>6421</v>
      </c>
      <c r="EH561" s="174" t="s">
        <v>6422</v>
      </c>
      <c r="EI561" s="174" t="s">
        <v>6423</v>
      </c>
      <c r="EJ561" s="174">
        <v>5</v>
      </c>
      <c r="EK561" s="174"/>
      <c r="EL561" s="174" t="s">
        <v>6424</v>
      </c>
      <c r="EM561" s="174">
        <v>99988</v>
      </c>
      <c r="EN561" s="174"/>
      <c r="EO561" s="174"/>
      <c r="EP561" s="951" t="s">
        <v>6425</v>
      </c>
      <c r="EQ561" s="182" t="s">
        <v>6457</v>
      </c>
      <c r="ER561" s="182"/>
      <c r="ES561" s="176"/>
      <c r="ET561" s="167"/>
      <c r="EU561" s="182" t="str">
        <f t="shared" si="368"/>
        <v>A. Gutmann Internationale Spedition &amp; Brennstoffhandel, DE_811646508_sinv.pdf</v>
      </c>
    </row>
    <row r="562" spans="1:172" s="169" customFormat="1" ht="103.5" thickTop="1" thickBot="1">
      <c r="A562" s="1006" t="s">
        <v>6426</v>
      </c>
      <c r="B562" s="176" t="s">
        <v>6364</v>
      </c>
      <c r="C562" s="667" t="s">
        <v>898</v>
      </c>
      <c r="D562" s="202" t="s">
        <v>6365</v>
      </c>
      <c r="E562" s="202" t="s">
        <v>6366</v>
      </c>
      <c r="F562" s="202" t="s">
        <v>899</v>
      </c>
      <c r="G562" s="202"/>
      <c r="H562" s="202"/>
      <c r="I562" s="182"/>
      <c r="J562" s="182"/>
      <c r="K562" s="182"/>
      <c r="L562" s="1175" t="s">
        <v>6397</v>
      </c>
      <c r="M562" s="661" t="s">
        <v>6398</v>
      </c>
      <c r="N562" s="845" t="s">
        <v>6399</v>
      </c>
      <c r="O562" s="192" t="s">
        <v>6400</v>
      </c>
      <c r="P562" s="778">
        <v>40</v>
      </c>
      <c r="Q562" s="651">
        <v>500</v>
      </c>
      <c r="R562" s="429"/>
      <c r="S562" s="338"/>
      <c r="T562" s="168"/>
      <c r="U562" s="168"/>
      <c r="V562" s="338">
        <v>0</v>
      </c>
      <c r="W562" s="338">
        <v>0</v>
      </c>
      <c r="X562" s="919">
        <v>0.7</v>
      </c>
      <c r="Y562" s="338">
        <v>0</v>
      </c>
      <c r="Z562" s="168"/>
      <c r="AA562" s="168"/>
      <c r="AB562" s="186"/>
      <c r="AC562" s="13" t="s">
        <v>898</v>
      </c>
      <c r="AD562" s="812" t="s">
        <v>6420</v>
      </c>
      <c r="AE562" s="723">
        <v>43173</v>
      </c>
      <c r="AF562" s="182" t="s">
        <v>7303</v>
      </c>
      <c r="AG562" s="419"/>
      <c r="AH562" s="927" t="s">
        <v>896</v>
      </c>
      <c r="AI562" s="559" t="s">
        <v>5760</v>
      </c>
      <c r="AJ562" s="63" t="str">
        <f t="shared" si="399"/>
        <v>NO</v>
      </c>
      <c r="AK562" s="64" t="str">
        <f>VLOOKUP(X562,aux!$G$1:$I$22,2,FALSE)</f>
        <v>zero point seven</v>
      </c>
      <c r="AL562" s="64" t="str">
        <f>VLOOKUP(X562,aux!$G$1:$J$22,4,FALSE)</f>
        <v>null komma sieben</v>
      </c>
      <c r="AM562" s="214">
        <f t="shared" si="373"/>
        <v>70</v>
      </c>
      <c r="AN562" s="214" t="str">
        <f>IF(INT(AM562)=AM562,EnglishNumber(AM562), _xlfn.CONCAT(EnglishNumber(INT(AM562)), " point ", EnglishNumber(ROUND(INT((AM562 - INT(AM562)) * 10),  0)), " ", EnglishNumber(ROUND((AM562 - INT(AM562))*100 - (INT((AM562-INT(AM562))*10)*10), 0))))</f>
        <v>seventy</v>
      </c>
      <c r="AO562" s="214" t="str">
        <f>IF(INT(AM562)=AM562,FctZahl_In_Worten(AM562), _xlfn.CONCAT(FctZahl_In_Worten(INT(AM562)), " komma ", FctZahl_In_Worten(ROUND(INT((AM562 - INT(AM562)) * 10),  0)), " ", FctZahl_In_Worten(ROUND((AM562 - INT(AM562))*100 - (INT((AM562-INT(AM562))*10)*10), 0))))</f>
        <v>siebzig</v>
      </c>
      <c r="AP562" s="64" t="str">
        <f>EnglishNumber(Q562)</f>
        <v>five hundred</v>
      </c>
      <c r="AQ562" s="64" t="str">
        <f>FctZahl_In_Worten(Q562)</f>
        <v>fünfhundert</v>
      </c>
      <c r="AR562" s="64" t="str">
        <f>FctZahl_In_Worten(R562)</f>
        <v>null</v>
      </c>
      <c r="AS562" s="64" t="str">
        <f>EnglishNumber(V562)</f>
        <v>zero</v>
      </c>
      <c r="AT562" s="64" t="str">
        <f>EnglishNumber(W562)</f>
        <v>zero</v>
      </c>
      <c r="AU562" s="64" t="str">
        <f t="shared" si="391"/>
        <v>For</v>
      </c>
      <c r="AV562" s="49" t="str">
        <f t="shared" si="398"/>
        <v>Karsten Beese, Geschäftsführer</v>
      </c>
      <c r="AW562" s="60" t="str">
        <f t="shared" si="374"/>
        <v>DE_166717284_CPA_EN</v>
      </c>
      <c r="AX562" s="60" t="str">
        <f t="shared" si="375"/>
        <v>DE_166717284_DoT_EN</v>
      </c>
      <c r="AY562" s="60" t="str">
        <f t="shared" si="376"/>
        <v>DE_166717284_Dis_EN</v>
      </c>
      <c r="AZ562" s="50" t="str">
        <f t="shared" si="377"/>
        <v>DE_166717284_CPA_DE</v>
      </c>
      <c r="BA562" s="50" t="str">
        <f t="shared" si="378"/>
        <v>DE_166717284_DoT_DE</v>
      </c>
      <c r="BB562" s="50" t="str">
        <f t="shared" si="379"/>
        <v>DE_166717284_CPA_ES</v>
      </c>
      <c r="BC562" s="128" t="str">
        <f t="shared" si="380"/>
        <v>DE_166717284_DoT_ES</v>
      </c>
      <c r="BD562" s="65" t="str">
        <f t="shared" si="381"/>
        <v>B&amp;H Spedition GmbH &amp; Co Internationale Transporte KG</v>
      </c>
      <c r="BE562" s="64" t="str">
        <f>VLOOKUP(C562,aux!$A$1:$B$260,2,FALSE)</f>
        <v>Germany</v>
      </c>
      <c r="BF562" s="46" t="str">
        <f>VLOOKUP(C562,aux!$A$1:$C$260,3,FALSE)</f>
        <v>Deutschland</v>
      </c>
      <c r="BG562" s="66" t="str">
        <f t="shared" si="382"/>
        <v>represented by  Karsten Beese, Geschäftsführer</v>
      </c>
      <c r="BH562" s="66" t="str">
        <f t="shared" si="400"/>
        <v>representado por Karsten Beese, Geschäftsführer</v>
      </c>
      <c r="BI562" s="119">
        <f t="shared" si="401"/>
        <v>1</v>
      </c>
      <c r="BJ562" s="119" t="str">
        <f t="shared" si="402"/>
        <v/>
      </c>
      <c r="BK562" s="119" t="str">
        <f t="shared" si="403"/>
        <v/>
      </c>
      <c r="BL562" s="66" t="str">
        <f t="shared" si="404"/>
        <v/>
      </c>
      <c r="BM562" s="66" t="str">
        <f t="shared" si="405"/>
        <v/>
      </c>
      <c r="BN562" s="66" t="str">
        <f t="shared" si="406"/>
        <v/>
      </c>
      <c r="BO562" s="66" t="str">
        <f t="shared" si="407"/>
        <v/>
      </c>
      <c r="BP562" s="216" t="str">
        <f>VLOOKUP(X562,aux!$G$1:$I$22,3,FALSE)</f>
        <v xml:space="preserve">cero coma siete </v>
      </c>
      <c r="BQ562" s="66" t="str">
        <f t="shared" si="408"/>
        <v>Por</v>
      </c>
      <c r="BR562" s="66" t="str">
        <f>VLOOKUP(C562,aux!$D$1:$E$307,2,FALSE)</f>
        <v>Alemania</v>
      </c>
      <c r="BS562" s="66" t="str">
        <f t="shared" si="409"/>
        <v>Quinientos</v>
      </c>
      <c r="BT562" s="66" t="str">
        <f t="shared" si="410"/>
        <v>Cero</v>
      </c>
      <c r="BU562" s="66" t="str">
        <f t="shared" si="411"/>
        <v>Cero</v>
      </c>
      <c r="BV562" s="315"/>
      <c r="BW562" s="61"/>
      <c r="BX562" s="315"/>
      <c r="BY562" s="148"/>
      <c r="BZ562" s="315"/>
      <c r="CA562" s="1114">
        <v>43167</v>
      </c>
      <c r="CB562" s="805">
        <v>43167</v>
      </c>
      <c r="CC562" s="623">
        <v>43168</v>
      </c>
      <c r="CD562" s="806"/>
      <c r="CE562" s="805">
        <v>43168</v>
      </c>
      <c r="CF562" s="806"/>
      <c r="CG562" s="805">
        <v>43171</v>
      </c>
      <c r="CH562" s="903" t="s">
        <v>7258</v>
      </c>
      <c r="CI562" s="155"/>
      <c r="CJ562" s="168"/>
      <c r="CK562" s="168"/>
      <c r="CL562" s="102" t="str">
        <f t="shared" si="362"/>
        <v>B&amp;H Spedition GmbH &amp; Co Internationale Transporte KG_ DE_166717284_DOT_DE_2sig</v>
      </c>
      <c r="CM562" s="102" t="str">
        <f t="shared" si="363"/>
        <v>B&amp;H Spedition GmbH &amp; Co Internationale Transporte KG_DE_166717284_CPA_DE_2sig</v>
      </c>
      <c r="CN562" s="102" t="str">
        <f t="shared" si="364"/>
        <v>B&amp;H Spedition GmbH &amp; Co Internationale Transporte KG_ DE_166717284_DOT_DE_2sig_stamped</v>
      </c>
      <c r="CO562" s="102" t="str">
        <f t="shared" si="365"/>
        <v>B&amp;H Spedition GmbH &amp; Co Internationale Transporte KG_DE_166717284_DOT_DE_o</v>
      </c>
      <c r="CP562" s="102" t="str">
        <f t="shared" si="366"/>
        <v>B&amp;H Spedition GmbH &amp; Co Internationale Transporte KG_DE_166717284_DOT_DE_o_stamped</v>
      </c>
      <c r="CQ562" s="102" t="str">
        <f t="shared" si="367"/>
        <v>B&amp;H Spedition GmbH &amp; Co Internationale Transporte KG_DE_166717284_powers</v>
      </c>
      <c r="CR562" s="168"/>
      <c r="CS562" s="168"/>
      <c r="CT562" s="253"/>
      <c r="CU562" s="251">
        <f>CE562-CC562</f>
        <v>0</v>
      </c>
      <c r="CV562" s="254"/>
      <c r="CW562" s="168"/>
      <c r="CX562" s="252"/>
      <c r="CY562" s="251"/>
      <c r="CZ562" s="251"/>
      <c r="DA562" s="324"/>
      <c r="DB562" s="324"/>
      <c r="DC562" s="251">
        <v>2</v>
      </c>
      <c r="DD562" s="251"/>
      <c r="DE562" s="324"/>
      <c r="DF562" s="324"/>
      <c r="DG562" s="168"/>
      <c r="DH562" s="168">
        <v>2</v>
      </c>
      <c r="DI562" s="168"/>
      <c r="DJ562" s="324"/>
      <c r="DK562" s="324"/>
      <c r="DL562" s="228" t="s">
        <v>7332</v>
      </c>
      <c r="DM562" s="324"/>
      <c r="DN562" s="251"/>
      <c r="DO562" s="324"/>
      <c r="DP562" s="338"/>
      <c r="DQ562" s="902" t="s">
        <v>7333</v>
      </c>
      <c r="DR562" s="503"/>
      <c r="DS562" s="88"/>
      <c r="DT562" s="88" t="s">
        <v>49</v>
      </c>
      <c r="DU562" s="168" t="s">
        <v>6363</v>
      </c>
      <c r="DV562" s="168"/>
      <c r="DW562" s="168"/>
      <c r="DX562" s="168"/>
      <c r="DY562" s="168"/>
      <c r="DZ562" s="168"/>
      <c r="EA562" s="359" t="str">
        <f t="shared" si="412"/>
        <v>502</v>
      </c>
      <c r="EB562" s="359">
        <v>502</v>
      </c>
      <c r="EC562" s="88"/>
      <c r="ED562" s="88"/>
      <c r="EE562" s="88"/>
      <c r="EF562" s="445"/>
      <c r="EG562" s="202" t="s">
        <v>6426</v>
      </c>
      <c r="EH562" s="202" t="s">
        <v>6427</v>
      </c>
      <c r="EI562" s="202" t="s">
        <v>6428</v>
      </c>
      <c r="EJ562" s="202" t="s">
        <v>6429</v>
      </c>
      <c r="EK562" s="202" t="s">
        <v>6429</v>
      </c>
      <c r="EL562" s="202" t="s">
        <v>6430</v>
      </c>
      <c r="EM562" s="202">
        <v>99880</v>
      </c>
      <c r="EN562" s="202"/>
      <c r="EO562" s="202"/>
      <c r="EP562" s="951" t="s">
        <v>6431</v>
      </c>
      <c r="EQ562" s="182" t="s">
        <v>6095</v>
      </c>
      <c r="ER562" s="382" t="s">
        <v>6114</v>
      </c>
      <c r="ES562" s="362"/>
      <c r="ET562" s="167"/>
      <c r="EU562" s="182" t="str">
        <f t="shared" si="368"/>
        <v>B&amp;H Spedition GmbH &amp; Co. Internationale Transporte KG, DE_166717284_sinv.pdf</v>
      </c>
    </row>
    <row r="563" spans="1:172" s="169" customFormat="1" ht="181.5" thickTop="1" thickBot="1">
      <c r="A563" s="1021" t="s">
        <v>6764</v>
      </c>
      <c r="B563" s="830" t="s">
        <v>6853</v>
      </c>
      <c r="C563" s="221" t="s">
        <v>898</v>
      </c>
      <c r="D563" s="692" t="s">
        <v>7243</v>
      </c>
      <c r="E563" s="186" t="s">
        <v>7424</v>
      </c>
      <c r="F563" s="182" t="s">
        <v>899</v>
      </c>
      <c r="G563" s="831"/>
      <c r="H563" s="831"/>
      <c r="I563" s="202"/>
      <c r="J563" s="692" t="s">
        <v>7017</v>
      </c>
      <c r="K563" s="692" t="s">
        <v>7015</v>
      </c>
      <c r="L563" s="823" t="s">
        <v>7016</v>
      </c>
      <c r="M563" s="804"/>
      <c r="N563" s="848" t="s">
        <v>7037</v>
      </c>
      <c r="O563" s="691" t="s">
        <v>7038</v>
      </c>
      <c r="P563" s="776">
        <v>8</v>
      </c>
      <c r="Q563" s="539">
        <v>100</v>
      </c>
      <c r="R563" s="540">
        <v>0</v>
      </c>
      <c r="S563" s="338"/>
      <c r="T563" s="168"/>
      <c r="U563" s="168"/>
      <c r="V563" s="338">
        <v>0</v>
      </c>
      <c r="W563" s="338">
        <v>0</v>
      </c>
      <c r="X563" s="919">
        <v>0.68</v>
      </c>
      <c r="Y563" s="338">
        <v>0</v>
      </c>
      <c r="Z563" s="168"/>
      <c r="AA563" s="168"/>
      <c r="AB563" s="186" t="s">
        <v>6711</v>
      </c>
      <c r="AC563" s="13" t="s">
        <v>7377</v>
      </c>
      <c r="AD563" s="811" t="s">
        <v>7089</v>
      </c>
      <c r="AE563" s="723">
        <v>43173</v>
      </c>
      <c r="AF563" s="182" t="s">
        <v>7447</v>
      </c>
      <c r="AG563" s="993" t="s">
        <v>7500</v>
      </c>
      <c r="AH563" s="927" t="s">
        <v>896</v>
      </c>
      <c r="AI563" s="559" t="s">
        <v>5764</v>
      </c>
      <c r="AJ563" s="63" t="str">
        <f t="shared" si="399"/>
        <v>NO</v>
      </c>
      <c r="AK563" s="64" t="str">
        <f>VLOOKUP(X563,aux!$G$1:$I$22,2,FALSE)</f>
        <v>zero point six eight</v>
      </c>
      <c r="AL563" s="64" t="str">
        <f>VLOOKUP(X563,aux!$G$1:$J$22,4,FALSE)</f>
        <v>null komma sechs acht</v>
      </c>
      <c r="AM563" s="214">
        <f t="shared" si="373"/>
        <v>68</v>
      </c>
      <c r="AN563" s="214" t="str">
        <f>IF(INT(AM563)=AM563,EnglishNumber(AM563), _xlfn.CONCAT(EnglishNumber(INT(AM563)), " point ", EnglishNumber(ROUND(INT((AM563 - INT(AM563)) * 10),  0)), " ", EnglishNumber(ROUND((AM563 - INT(AM563))*100 - (INT((AM563-INT(AM563))*10)*10), 0))))</f>
        <v>sixty-eight</v>
      </c>
      <c r="AO563" s="214" t="str">
        <f>IF(INT(AM563)=AM563,FctZahl_In_Worten(AM563), _xlfn.CONCAT(FctZahl_In_Worten(INT(AM563)), " komma ", FctZahl_In_Worten(ROUND(INT((AM563 - INT(AM563)) * 10),  0)), " ", FctZahl_In_Worten(ROUND((AM563 - INT(AM563))*100 - (INT((AM563-INT(AM563))*10)*10), 0))))</f>
        <v>achtundsechzig</v>
      </c>
      <c r="AP563" s="64" t="str">
        <f>EnglishNumber(Q563)</f>
        <v>one hundred</v>
      </c>
      <c r="AQ563" s="64" t="str">
        <f>FctZahl_In_Worten(Q563)</f>
        <v>einhundert</v>
      </c>
      <c r="AR563" s="64" t="str">
        <f>FctZahl_In_Worten(R563)</f>
        <v>null</v>
      </c>
      <c r="AS563" s="64" t="str">
        <f>EnglishNumber(V563)</f>
        <v>zero</v>
      </c>
      <c r="AT563" s="64" t="str">
        <f>EnglishNumber(W563)</f>
        <v>zero</v>
      </c>
      <c r="AU563" s="64" t="str">
        <f t="shared" si="391"/>
        <v>For</v>
      </c>
      <c r="AV563" s="49" t="str">
        <f>IF(AH563="DNI","",IF((COUNTA(DV563,G563))=1,CONCATENATE(DV563,", ",DW563),IF(COUNTA(DV563,G563)=2,CONCATENATE(DV563,", ",DW563," and ",G563,", ",H563),"Error, there is a problem with representatives or their titles")))</f>
        <v xml:space="preserve">Fritz Struß, </v>
      </c>
      <c r="AW563" s="60" t="str">
        <f t="shared" si="374"/>
        <v>DE_242875160_CPA_EN</v>
      </c>
      <c r="AX563" s="60" t="str">
        <f t="shared" si="375"/>
        <v>DE_242875160_DoT_EN</v>
      </c>
      <c r="AY563" s="60" t="str">
        <f t="shared" si="376"/>
        <v>DE_242875160_Dis_EN</v>
      </c>
      <c r="AZ563" s="50" t="str">
        <f t="shared" si="377"/>
        <v>DE_242875160_CPA_DE</v>
      </c>
      <c r="BA563" s="50" t="str">
        <f t="shared" si="378"/>
        <v>DE_242875160_DoT_DE</v>
      </c>
      <c r="BB563" s="50" t="str">
        <f t="shared" si="379"/>
        <v>DE_242875160_CPA_ES</v>
      </c>
      <c r="BC563" s="128" t="str">
        <f t="shared" si="380"/>
        <v>DE_242875160_DoT_ES</v>
      </c>
      <c r="BD563" s="65" t="str">
        <f t="shared" si="381"/>
        <v>Bücker Transportgesellschaft GmbH &amp; Co KG</v>
      </c>
      <c r="BE563" s="64" t="str">
        <f>VLOOKUP(C563,aux!$A$1:$B$260,2,FALSE)</f>
        <v>Germany</v>
      </c>
      <c r="BF563" s="46" t="str">
        <f>VLOOKUP(C563,aux!$A$1:$C$260,3,FALSE)</f>
        <v>Deutschland</v>
      </c>
      <c r="BG563" s="66" t="str">
        <f t="shared" si="382"/>
        <v xml:space="preserve">represented by  Fritz Struß, </v>
      </c>
      <c r="BH563" s="66" t="str">
        <f t="shared" si="400"/>
        <v xml:space="preserve">representado por Fritz Struß, </v>
      </c>
      <c r="BI563" s="119">
        <f>COUNTA(DW563,G563)</f>
        <v>0</v>
      </c>
      <c r="BJ563" s="119" t="str">
        <f t="shared" si="402"/>
        <v/>
      </c>
      <c r="BK563" s="119" t="str">
        <f t="shared" si="403"/>
        <v/>
      </c>
      <c r="BL563" s="66" t="str">
        <f t="shared" si="404"/>
        <v/>
      </c>
      <c r="BM563" s="66" t="str">
        <f t="shared" si="405"/>
        <v/>
      </c>
      <c r="BN563" s="66" t="str">
        <f t="shared" si="406"/>
        <v/>
      </c>
      <c r="BO563" s="66" t="str">
        <f t="shared" si="407"/>
        <v/>
      </c>
      <c r="BP563" s="216" t="str">
        <f>VLOOKUP(X563,aux!$G$1:$I$22,3,FALSE)</f>
        <v>cero coma seis ocho</v>
      </c>
      <c r="BQ563" s="66" t="str">
        <f t="shared" si="408"/>
        <v>Por</v>
      </c>
      <c r="BR563" s="66" t="str">
        <f>VLOOKUP(C563,aux!$D$1:$E$307,2,FALSE)</f>
        <v>Alemania</v>
      </c>
      <c r="BS563" s="66" t="str">
        <f t="shared" si="409"/>
        <v>Ciento</v>
      </c>
      <c r="BT563" s="66" t="str">
        <f t="shared" si="410"/>
        <v>Cero</v>
      </c>
      <c r="BU563" s="66" t="str">
        <f t="shared" si="411"/>
        <v>Cero</v>
      </c>
      <c r="BV563" s="315"/>
      <c r="BW563" s="61"/>
      <c r="BX563" s="315"/>
      <c r="BY563" s="148"/>
      <c r="BZ563" s="315"/>
      <c r="CA563" s="1112"/>
      <c r="CB563" s="805">
        <v>43172</v>
      </c>
      <c r="CC563" s="623">
        <v>43172</v>
      </c>
      <c r="CD563" s="806"/>
      <c r="CE563" s="805">
        <v>43172</v>
      </c>
      <c r="CF563" s="806"/>
      <c r="CG563" s="805">
        <v>43172</v>
      </c>
      <c r="CH563" s="903" t="s">
        <v>7258</v>
      </c>
      <c r="CI563" s="155"/>
      <c r="CJ563" s="168"/>
      <c r="CK563" s="168"/>
      <c r="CL563" s="102" t="str">
        <f t="shared" si="362"/>
        <v>Bücker Transportgesellschaft GmbH &amp; Co KG_ DE_242875160_DOT_EN_2sig</v>
      </c>
      <c r="CM563" s="102" t="str">
        <f t="shared" si="363"/>
        <v>Bücker Transportgesellschaft GmbH &amp; Co KG_DE_242875160_CPA_EN_2sig</v>
      </c>
      <c r="CN563" s="102" t="str">
        <f t="shared" si="364"/>
        <v>Bücker Transportgesellschaft GmbH &amp; Co KG_ DE_242875160_DOT_EN_2sig_stamped</v>
      </c>
      <c r="CO563" s="102" t="str">
        <f t="shared" si="365"/>
        <v>Bücker Transportgesellschaft GmbH &amp; Co KG_DE_242875160_DOT_EN_o</v>
      </c>
      <c r="CP563" s="102" t="str">
        <f t="shared" si="366"/>
        <v>Bücker Transportgesellschaft GmbH &amp; Co KG_DE_242875160_DOT_EN_o_stamped</v>
      </c>
      <c r="CQ563" s="102" t="str">
        <f t="shared" si="367"/>
        <v>Bücker Transportgesellschaft GmbH &amp; Co KG_DE_242875160_powers</v>
      </c>
      <c r="CR563" s="168"/>
      <c r="CS563" s="168"/>
      <c r="CT563" s="253"/>
      <c r="CU563" s="251"/>
      <c r="CV563" s="254"/>
      <c r="CW563" s="168"/>
      <c r="CX563" s="252"/>
      <c r="CY563" s="251"/>
      <c r="CZ563" s="251"/>
      <c r="DA563" s="324"/>
      <c r="DB563" s="324"/>
      <c r="DC563" s="251"/>
      <c r="DD563" s="251"/>
      <c r="DE563" s="324"/>
      <c r="DF563" s="324"/>
      <c r="DG563" s="168"/>
      <c r="DH563" s="168"/>
      <c r="DI563" s="168"/>
      <c r="DJ563" s="324"/>
      <c r="DK563" s="324"/>
      <c r="DL563" s="168"/>
      <c r="DM563" s="324"/>
      <c r="DN563" s="251"/>
      <c r="DO563" s="324"/>
      <c r="DP563" s="338" t="s">
        <v>7446</v>
      </c>
      <c r="DQ563" s="902"/>
      <c r="DR563" s="503"/>
      <c r="DS563" s="88"/>
      <c r="DT563" s="88" t="s">
        <v>49</v>
      </c>
      <c r="DU563" s="472"/>
      <c r="DV563" s="186" t="s">
        <v>7425</v>
      </c>
      <c r="DW563" s="692"/>
      <c r="DX563" s="168"/>
      <c r="DY563" s="168"/>
      <c r="DZ563" s="168"/>
      <c r="EA563" s="359" t="str">
        <f t="shared" si="412"/>
        <v>503</v>
      </c>
      <c r="EB563" s="359">
        <v>503</v>
      </c>
      <c r="EC563" s="88"/>
      <c r="ED563" s="88"/>
      <c r="EE563" s="88"/>
      <c r="EF563" s="445"/>
      <c r="EG563" s="182"/>
      <c r="EH563" s="182"/>
      <c r="EI563" s="182"/>
      <c r="EJ563" s="182"/>
      <c r="EK563" s="182"/>
      <c r="EL563" s="182"/>
      <c r="EM563" s="203"/>
      <c r="EN563" s="182"/>
      <c r="EO563" s="182"/>
      <c r="EP563" s="796"/>
      <c r="EQ563" s="382" t="s">
        <v>6095</v>
      </c>
      <c r="ER563" s="382" t="s">
        <v>6114</v>
      </c>
      <c r="ES563" s="691" t="s">
        <v>7099</v>
      </c>
      <c r="ET563" s="167"/>
      <c r="EU563" s="182" t="str">
        <f t="shared" si="368"/>
        <v>Bücker Transportgesellschaft GmbH &amp; Co. KG, DE_242875160_sinv.pdf</v>
      </c>
    </row>
    <row r="564" spans="1:172" s="169" customFormat="1" ht="181.5" thickTop="1" thickBot="1">
      <c r="A564" s="1021" t="s">
        <v>6768</v>
      </c>
      <c r="B564" s="830" t="s">
        <v>6857</v>
      </c>
      <c r="C564" s="221" t="s">
        <v>898</v>
      </c>
      <c r="D564" s="692" t="s">
        <v>6910</v>
      </c>
      <c r="E564" s="692" t="s">
        <v>7100</v>
      </c>
      <c r="F564" s="692" t="s">
        <v>7102</v>
      </c>
      <c r="G564" s="831" t="s">
        <v>7101</v>
      </c>
      <c r="H564" s="692" t="s">
        <v>7102</v>
      </c>
      <c r="I564" s="202"/>
      <c r="J564" s="692" t="s">
        <v>7017</v>
      </c>
      <c r="K564" s="692" t="s">
        <v>7015</v>
      </c>
      <c r="L564" s="823" t="s">
        <v>7016</v>
      </c>
      <c r="M564" s="804"/>
      <c r="N564" s="848" t="s">
        <v>7045</v>
      </c>
      <c r="O564" s="691" t="s">
        <v>7046</v>
      </c>
      <c r="P564" s="776">
        <v>36</v>
      </c>
      <c r="Q564" s="539">
        <v>100</v>
      </c>
      <c r="R564" s="540">
        <v>0</v>
      </c>
      <c r="S564" s="338"/>
      <c r="T564" s="168"/>
      <c r="U564" s="168"/>
      <c r="V564" s="338">
        <v>0</v>
      </c>
      <c r="W564" s="338">
        <v>0</v>
      </c>
      <c r="X564" s="919">
        <v>0.68</v>
      </c>
      <c r="Y564" s="338">
        <v>0</v>
      </c>
      <c r="Z564" s="168"/>
      <c r="AA564" s="168"/>
      <c r="AB564" s="186" t="s">
        <v>6711</v>
      </c>
      <c r="AC564" s="13" t="s">
        <v>7377</v>
      </c>
      <c r="AD564" s="811" t="s">
        <v>7089</v>
      </c>
      <c r="AE564" s="723">
        <v>43173</v>
      </c>
      <c r="AF564" s="182" t="s">
        <v>7305</v>
      </c>
      <c r="AG564" s="419"/>
      <c r="AH564" s="927" t="s">
        <v>896</v>
      </c>
      <c r="AI564" s="559" t="s">
        <v>5764</v>
      </c>
      <c r="AJ564" s="63" t="str">
        <f t="shared" si="399"/>
        <v>NO</v>
      </c>
      <c r="AK564" s="64" t="str">
        <f>VLOOKUP(X564,aux!$G$1:$I$22,2,FALSE)</f>
        <v>zero point six eight</v>
      </c>
      <c r="AL564" s="64" t="str">
        <f>VLOOKUP(X564,aux!$G$1:$J$22,4,FALSE)</f>
        <v>null komma sechs acht</v>
      </c>
      <c r="AM564" s="214">
        <f t="shared" si="373"/>
        <v>68</v>
      </c>
      <c r="AN564" s="214" t="str">
        <f>IF(INT(AM564)=AM564,EnglishNumber(AM564), _xlfn.CONCAT(EnglishNumber(INT(AM564)), " point ", EnglishNumber(ROUND(INT((AM564 - INT(AM564)) * 10),  0)), " ", EnglishNumber(ROUND((AM564 - INT(AM564))*100 - (INT((AM564-INT(AM564))*10)*10), 0))))</f>
        <v>sixty-eight</v>
      </c>
      <c r="AO564" s="214" t="str">
        <f>IF(INT(AM564)=AM564,FctZahl_In_Worten(AM564), _xlfn.CONCAT(FctZahl_In_Worten(INT(AM564)), " komma ", FctZahl_In_Worten(ROUND(INT((AM564 - INT(AM564)) * 10),  0)), " ", FctZahl_In_Worten(ROUND((AM564 - INT(AM564))*100 - (INT((AM564-INT(AM564))*10)*10), 0))))</f>
        <v>achtundsechzig</v>
      </c>
      <c r="AP564" s="64" t="str">
        <f>EnglishNumber(Q564)</f>
        <v>one hundred</v>
      </c>
      <c r="AQ564" s="64" t="str">
        <f>FctZahl_In_Worten(Q564)</f>
        <v>einhundert</v>
      </c>
      <c r="AR564" s="64" t="str">
        <f>FctZahl_In_Worten(R564)</f>
        <v>null</v>
      </c>
      <c r="AS564" s="64" t="str">
        <f>EnglishNumber(V564)</f>
        <v>zero</v>
      </c>
      <c r="AT564" s="64" t="str">
        <f>EnglishNumber(W564)</f>
        <v>zero</v>
      </c>
      <c r="AU564" s="64" t="str">
        <f t="shared" si="391"/>
        <v>For</v>
      </c>
      <c r="AV564" s="49" t="str">
        <f t="shared" ref="AV564:AV577" si="413">IF(AH564="DNI","",IF((COUNTA(E564,G564))=1,CONCATENATE(E564,", ",F564),IF(COUNTA(E564,G564)=2,CONCATENATE(E564,", ",F564," and ",G564,", ",H564),"Error, there is a problem with representatives or their titles")))</f>
        <v>Michael Arweiler , Geschäftsführer der Komplementärin, der Gebr. Arweiler Geschäftsführungsgesellschaft mbH and Stefan Altmeyer, Geschäftsführer der Komplementärin, der Gebr. Arweiler Geschäftsführungsgesellschaft mbH</v>
      </c>
      <c r="AW564" s="60" t="str">
        <f t="shared" si="374"/>
        <v>DE_176609938_CPA_EN</v>
      </c>
      <c r="AX564" s="60" t="str">
        <f t="shared" si="375"/>
        <v>DE_176609938_DoT_EN</v>
      </c>
      <c r="AY564" s="60" t="str">
        <f t="shared" si="376"/>
        <v>DE_176609938_Dis_EN</v>
      </c>
      <c r="AZ564" s="50" t="str">
        <f t="shared" si="377"/>
        <v>DE_176609938_CPA_DE</v>
      </c>
      <c r="BA564" s="50" t="str">
        <f t="shared" si="378"/>
        <v>DE_176609938_DoT_DE</v>
      </c>
      <c r="BB564" s="50" t="str">
        <f t="shared" si="379"/>
        <v>DE_176609938_CPA_ES</v>
      </c>
      <c r="BC564" s="128" t="str">
        <f t="shared" si="380"/>
        <v>DE_176609938_DoT_ES</v>
      </c>
      <c r="BD564" s="65" t="str">
        <f t="shared" si="381"/>
        <v>Gebr Arweiler GmbH &amp; Co KG</v>
      </c>
      <c r="BE564" s="64" t="str">
        <f>VLOOKUP(C564,aux!$A$1:$B$260,2,FALSE)</f>
        <v>Germany</v>
      </c>
      <c r="BF564" s="46" t="str">
        <f>VLOOKUP(C564,aux!$A$1:$C$260,3,FALSE)</f>
        <v>Deutschland</v>
      </c>
      <c r="BG564" s="66" t="str">
        <f t="shared" si="382"/>
        <v>represented by  Michael Arweiler , Geschäftsführer der Komplementärin, der Gebr. Arweiler Geschäftsführungsgesellschaft mbH and Stefan Altmeyer, Geschäftsführer der Komplementärin, der Gebr. Arweiler Geschäftsführungsgesellschaft mbH</v>
      </c>
      <c r="BH564" s="66" t="str">
        <f t="shared" si="400"/>
        <v>representado por Michael Arweiler , Geschäftsführer der Komplementärin, der Gebr. Arweiler Geschäftsführungsgesellschaft mbH and Stefan Altmeyer, Geschäftsführer der Komplementärin, der Gebr. Arweiler Geschäftsführungsgesellschaft mbH</v>
      </c>
      <c r="BI564" s="119">
        <f t="shared" ref="BI564:BI577" si="414">COUNTA(F564,G564)</f>
        <v>2</v>
      </c>
      <c r="BJ564" s="119" t="str">
        <f t="shared" si="402"/>
        <v>and its</v>
      </c>
      <c r="BK564" s="119" t="str">
        <f t="shared" si="403"/>
        <v/>
      </c>
      <c r="BL564" s="66" t="str">
        <f t="shared" si="404"/>
        <v>und</v>
      </c>
      <c r="BM564" s="66" t="str">
        <f t="shared" si="405"/>
        <v/>
      </c>
      <c r="BN564" s="66" t="str">
        <f t="shared" si="406"/>
        <v>y su</v>
      </c>
      <c r="BO564" s="66" t="str">
        <f t="shared" si="407"/>
        <v/>
      </c>
      <c r="BP564" s="216" t="str">
        <f>VLOOKUP(X564,aux!$G$1:$I$22,3,FALSE)</f>
        <v>cero coma seis ocho</v>
      </c>
      <c r="BQ564" s="66" t="str">
        <f t="shared" si="408"/>
        <v>Por</v>
      </c>
      <c r="BR564" s="66" t="str">
        <f>VLOOKUP(C564,aux!$D$1:$E$307,2,FALSE)</f>
        <v>Alemania</v>
      </c>
      <c r="BS564" s="66" t="str">
        <f t="shared" si="409"/>
        <v>Ciento</v>
      </c>
      <c r="BT564" s="66" t="str">
        <f t="shared" si="410"/>
        <v>Cero</v>
      </c>
      <c r="BU564" s="66" t="str">
        <f t="shared" si="411"/>
        <v>Cero</v>
      </c>
      <c r="BV564" s="315"/>
      <c r="BW564" s="61"/>
      <c r="BX564" s="315"/>
      <c r="BY564" s="148"/>
      <c r="BZ564" s="315"/>
      <c r="CA564" s="1112"/>
      <c r="CB564" s="805">
        <v>43172</v>
      </c>
      <c r="CC564" s="623">
        <v>43172</v>
      </c>
      <c r="CD564" s="806"/>
      <c r="CE564" s="805">
        <v>43172</v>
      </c>
      <c r="CF564" s="806"/>
      <c r="CG564" s="805">
        <v>43172</v>
      </c>
      <c r="CH564" s="903" t="s">
        <v>7258</v>
      </c>
      <c r="CI564" s="155"/>
      <c r="CJ564" s="168"/>
      <c r="CK564" s="168"/>
      <c r="CL564" s="102" t="str">
        <f t="shared" si="362"/>
        <v>Gebr Arweiler GmbH &amp; Co KG_ DE_176609938_DOT_EN_2sig</v>
      </c>
      <c r="CM564" s="102" t="str">
        <f t="shared" si="363"/>
        <v>Gebr Arweiler GmbH &amp; Co KG_DE_176609938_CPA_EN_2sig</v>
      </c>
      <c r="CN564" s="102" t="str">
        <f t="shared" si="364"/>
        <v>Gebr Arweiler GmbH &amp; Co KG_ DE_176609938_DOT_EN_2sig_stamped</v>
      </c>
      <c r="CO564" s="102" t="str">
        <f t="shared" si="365"/>
        <v>Gebr Arweiler GmbH &amp; Co KG_DE_176609938_DOT_EN_o</v>
      </c>
      <c r="CP564" s="102" t="str">
        <f t="shared" si="366"/>
        <v>Gebr Arweiler GmbH &amp; Co KG_DE_176609938_DOT_EN_o_stamped</v>
      </c>
      <c r="CQ564" s="102" t="str">
        <f t="shared" si="367"/>
        <v>Gebr Arweiler GmbH &amp; Co KG_DE_176609938_powers</v>
      </c>
      <c r="CR564" s="168"/>
      <c r="CS564" s="168"/>
      <c r="CT564" s="253"/>
      <c r="CU564" s="251"/>
      <c r="CV564" s="254"/>
      <c r="CW564" s="168"/>
      <c r="CX564" s="252"/>
      <c r="CY564" s="251"/>
      <c r="CZ564" s="251"/>
      <c r="DA564" s="324"/>
      <c r="DB564" s="324"/>
      <c r="DC564" s="251"/>
      <c r="DD564" s="251"/>
      <c r="DE564" s="324"/>
      <c r="DF564" s="324"/>
      <c r="DG564" s="168"/>
      <c r="DH564" s="168"/>
      <c r="DI564" s="168"/>
      <c r="DJ564" s="324"/>
      <c r="DK564" s="324"/>
      <c r="DL564" s="168"/>
      <c r="DM564" s="324"/>
      <c r="DN564" s="251"/>
      <c r="DO564" s="324"/>
      <c r="DP564" s="338"/>
      <c r="DQ564" s="902"/>
      <c r="DR564" s="503"/>
      <c r="DS564" s="88"/>
      <c r="DT564" s="88" t="s">
        <v>49</v>
      </c>
      <c r="DU564" s="168"/>
      <c r="DV564" s="168"/>
      <c r="DW564" s="168"/>
      <c r="DX564" s="168"/>
      <c r="DY564" s="168"/>
      <c r="DZ564" s="168"/>
      <c r="EA564" s="359" t="str">
        <f t="shared" si="412"/>
        <v>504</v>
      </c>
      <c r="EB564" s="359">
        <v>504</v>
      </c>
      <c r="EC564" s="88"/>
      <c r="ED564" s="88"/>
      <c r="EE564" s="88"/>
      <c r="EF564" s="445"/>
      <c r="EG564" s="182"/>
      <c r="EH564" s="182"/>
      <c r="EI564" s="182"/>
      <c r="EJ564" s="182"/>
      <c r="EK564" s="182"/>
      <c r="EL564" s="182"/>
      <c r="EM564" s="203"/>
      <c r="EN564" s="182"/>
      <c r="EO564" s="182"/>
      <c r="EP564" s="796"/>
      <c r="EQ564" s="382" t="s">
        <v>6095</v>
      </c>
      <c r="ER564" s="382" t="s">
        <v>6114</v>
      </c>
      <c r="ES564" s="691" t="s">
        <v>7099</v>
      </c>
      <c r="ET564" s="167"/>
      <c r="EU564" s="182" t="str">
        <f t="shared" si="368"/>
        <v>Gebr. Arweiler GmbH &amp; Co. KG, DE_176609938_sinv.pdf</v>
      </c>
    </row>
    <row r="565" spans="1:172" s="169" customFormat="1" ht="78" thickTop="1" thickBot="1">
      <c r="A565" s="1021" t="s">
        <v>6766</v>
      </c>
      <c r="B565" s="830" t="s">
        <v>6855</v>
      </c>
      <c r="C565" s="221" t="s">
        <v>898</v>
      </c>
      <c r="D565" s="692" t="s">
        <v>6908</v>
      </c>
      <c r="E565" s="692" t="s">
        <v>6909</v>
      </c>
      <c r="F565" s="692" t="s">
        <v>6893</v>
      </c>
      <c r="G565" s="831"/>
      <c r="H565" s="831"/>
      <c r="I565" s="202"/>
      <c r="J565" s="692" t="s">
        <v>7017</v>
      </c>
      <c r="K565" s="692" t="s">
        <v>7015</v>
      </c>
      <c r="L565" s="823" t="s">
        <v>7016</v>
      </c>
      <c r="M565" s="804"/>
      <c r="N565" s="848" t="s">
        <v>7041</v>
      </c>
      <c r="O565" s="691" t="s">
        <v>7042</v>
      </c>
      <c r="P565" s="776">
        <v>25</v>
      </c>
      <c r="Q565" s="539">
        <v>100</v>
      </c>
      <c r="R565" s="540">
        <v>0</v>
      </c>
      <c r="S565" s="338"/>
      <c r="T565" s="168"/>
      <c r="U565" s="168"/>
      <c r="V565" s="338">
        <v>0</v>
      </c>
      <c r="W565" s="338">
        <v>0</v>
      </c>
      <c r="X565" s="919">
        <v>0.68</v>
      </c>
      <c r="Y565" s="338">
        <v>0</v>
      </c>
      <c r="Z565" s="168"/>
      <c r="AA565" s="168"/>
      <c r="AB565" s="186" t="s">
        <v>6711</v>
      </c>
      <c r="AC565" s="13" t="s">
        <v>7377</v>
      </c>
      <c r="AD565" s="811" t="s">
        <v>7089</v>
      </c>
      <c r="AE565" s="723">
        <v>43173</v>
      </c>
      <c r="AF565" s="182" t="s">
        <v>7305</v>
      </c>
      <c r="AG565" s="419"/>
      <c r="AH565" s="927" t="s">
        <v>896</v>
      </c>
      <c r="AI565" s="559" t="s">
        <v>5764</v>
      </c>
      <c r="AJ565" s="63" t="str">
        <f t="shared" si="399"/>
        <v>NO</v>
      </c>
      <c r="AK565" s="64" t="str">
        <f>VLOOKUP(X565,aux!$G$1:$I$22,2,FALSE)</f>
        <v>zero point six eight</v>
      </c>
      <c r="AL565" s="64" t="str">
        <f>VLOOKUP(X565,aux!$G$1:$J$22,4,FALSE)</f>
        <v>null komma sechs acht</v>
      </c>
      <c r="AM565" s="214">
        <f t="shared" si="373"/>
        <v>68</v>
      </c>
      <c r="AN565" s="214" t="str">
        <f>IF(INT(AM565)=AM565,EnglishNumber(AM565), _xlfn.CONCAT(EnglishNumber(INT(AM565)), " point ", EnglishNumber(ROUND(INT((AM565 - INT(AM565)) * 10),  0)), " ", EnglishNumber(ROUND((AM565 - INT(AM565))*100 - (INT((AM565-INT(AM565))*10)*10), 0))))</f>
        <v>sixty-eight</v>
      </c>
      <c r="AO565" s="214" t="str">
        <f>IF(INT(AM565)=AM565,FctZahl_In_Worten(AM565), _xlfn.CONCAT(FctZahl_In_Worten(INT(AM565)), " komma ", FctZahl_In_Worten(ROUND(INT((AM565 - INT(AM565)) * 10),  0)), " ", FctZahl_In_Worten(ROUND((AM565 - INT(AM565))*100 - (INT((AM565-INT(AM565))*10)*10), 0))))</f>
        <v>achtundsechzig</v>
      </c>
      <c r="AP565" s="64" t="str">
        <f>EnglishNumber(Q565)</f>
        <v>one hundred</v>
      </c>
      <c r="AQ565" s="64" t="str">
        <f>FctZahl_In_Worten(Q565)</f>
        <v>einhundert</v>
      </c>
      <c r="AR565" s="64" t="str">
        <f>FctZahl_In_Worten(R565)</f>
        <v>null</v>
      </c>
      <c r="AS565" s="64" t="str">
        <f>EnglishNumber(V565)</f>
        <v>zero</v>
      </c>
      <c r="AT565" s="64" t="str">
        <f>EnglishNumber(W565)</f>
        <v>zero</v>
      </c>
      <c r="AU565" s="64" t="str">
        <f t="shared" si="391"/>
        <v>For</v>
      </c>
      <c r="AV565" s="49" t="str">
        <f t="shared" si="413"/>
        <v>Gerhardt Ingo Schmidt, Geschäftsführer einzelvertretungsberechtigt</v>
      </c>
      <c r="AW565" s="60" t="str">
        <f t="shared" si="374"/>
        <v>DE_811715280_CPA_EN</v>
      </c>
      <c r="AX565" s="60" t="str">
        <f t="shared" si="375"/>
        <v>DE_811715280_DoT_EN</v>
      </c>
      <c r="AY565" s="60" t="str">
        <f t="shared" si="376"/>
        <v>DE_811715280_Dis_EN</v>
      </c>
      <c r="AZ565" s="50" t="str">
        <f t="shared" si="377"/>
        <v>DE_811715280_CPA_DE</v>
      </c>
      <c r="BA565" s="50" t="str">
        <f t="shared" si="378"/>
        <v>DE_811715280_DoT_DE</v>
      </c>
      <c r="BB565" s="50" t="str">
        <f t="shared" si="379"/>
        <v>DE_811715280_CPA_ES</v>
      </c>
      <c r="BC565" s="128" t="str">
        <f t="shared" si="380"/>
        <v>DE_811715280_DoT_ES</v>
      </c>
      <c r="BD565" s="65" t="str">
        <f t="shared" si="381"/>
        <v>Gebr Schmidt Transport GmbH</v>
      </c>
      <c r="BE565" s="64" t="str">
        <f>VLOOKUP(C565,aux!$A$1:$B$260,2,FALSE)</f>
        <v>Germany</v>
      </c>
      <c r="BF565" s="46" t="str">
        <f>VLOOKUP(C565,aux!$A$1:$C$260,3,FALSE)</f>
        <v>Deutschland</v>
      </c>
      <c r="BG565" s="66" t="str">
        <f t="shared" si="382"/>
        <v>represented by  Gerhardt Ingo Schmidt, Geschäftsführer einzelvertretungsberechtigt</v>
      </c>
      <c r="BH565" s="66" t="str">
        <f t="shared" si="400"/>
        <v>representado por Gerhardt Ingo Schmidt, Geschäftsführer einzelvertretungsberechtigt</v>
      </c>
      <c r="BI565" s="119">
        <f t="shared" si="414"/>
        <v>1</v>
      </c>
      <c r="BJ565" s="119" t="str">
        <f t="shared" si="402"/>
        <v/>
      </c>
      <c r="BK565" s="119" t="str">
        <f t="shared" si="403"/>
        <v/>
      </c>
      <c r="BL565" s="66" t="str">
        <f t="shared" si="404"/>
        <v/>
      </c>
      <c r="BM565" s="66" t="str">
        <f t="shared" si="405"/>
        <v/>
      </c>
      <c r="BN565" s="66" t="str">
        <f t="shared" si="406"/>
        <v/>
      </c>
      <c r="BO565" s="66" t="str">
        <f t="shared" si="407"/>
        <v/>
      </c>
      <c r="BP565" s="216" t="str">
        <f>VLOOKUP(X565,aux!$G$1:$I$22,3,FALSE)</f>
        <v>cero coma seis ocho</v>
      </c>
      <c r="BQ565" s="66" t="str">
        <f t="shared" si="408"/>
        <v>Por</v>
      </c>
      <c r="BR565" s="66" t="str">
        <f>VLOOKUP(C565,aux!$D$1:$E$307,2,FALSE)</f>
        <v>Alemania</v>
      </c>
      <c r="BS565" s="66" t="str">
        <f t="shared" si="409"/>
        <v>Ciento</v>
      </c>
      <c r="BT565" s="66" t="str">
        <f t="shared" si="410"/>
        <v>Cero</v>
      </c>
      <c r="BU565" s="66" t="str">
        <f t="shared" si="411"/>
        <v>Cero</v>
      </c>
      <c r="BV565" s="315"/>
      <c r="BW565" s="61"/>
      <c r="BX565" s="315"/>
      <c r="BY565" s="148"/>
      <c r="BZ565" s="315"/>
      <c r="CA565" s="1112"/>
      <c r="CB565" s="805">
        <v>43172</v>
      </c>
      <c r="CC565" s="623">
        <v>43172</v>
      </c>
      <c r="CD565" s="806"/>
      <c r="CE565" s="805">
        <v>43172</v>
      </c>
      <c r="CF565" s="806"/>
      <c r="CG565" s="805">
        <v>43172</v>
      </c>
      <c r="CH565" s="903" t="s">
        <v>7258</v>
      </c>
      <c r="CI565" s="155"/>
      <c r="CJ565" s="168"/>
      <c r="CK565" s="168"/>
      <c r="CL565" s="102" t="str">
        <f t="shared" si="362"/>
        <v>Gebr Schmidt Transport GmbH_ DE_811715280_DOT_EN_2sig</v>
      </c>
      <c r="CM565" s="102" t="str">
        <f t="shared" si="363"/>
        <v>Gebr Schmidt Transport GmbH_DE_811715280_CPA_EN_2sig</v>
      </c>
      <c r="CN565" s="102" t="str">
        <f t="shared" si="364"/>
        <v>Gebr Schmidt Transport GmbH_ DE_811715280_DOT_EN_2sig_stamped</v>
      </c>
      <c r="CO565" s="102" t="str">
        <f t="shared" si="365"/>
        <v>Gebr Schmidt Transport GmbH_DE_811715280_DOT_EN_o</v>
      </c>
      <c r="CP565" s="102" t="str">
        <f t="shared" si="366"/>
        <v>Gebr Schmidt Transport GmbH_DE_811715280_DOT_EN_o_stamped</v>
      </c>
      <c r="CQ565" s="102" t="str">
        <f t="shared" si="367"/>
        <v>Gebr Schmidt Transport GmbH_DE_811715280_powers</v>
      </c>
      <c r="CR565" s="168"/>
      <c r="CS565" s="168"/>
      <c r="CT565" s="253"/>
      <c r="CU565" s="251"/>
      <c r="CV565" s="254"/>
      <c r="CW565" s="168"/>
      <c r="CX565" s="252"/>
      <c r="CY565" s="251"/>
      <c r="CZ565" s="251"/>
      <c r="DA565" s="324"/>
      <c r="DB565" s="324"/>
      <c r="DC565" s="251"/>
      <c r="DD565" s="251"/>
      <c r="DE565" s="324"/>
      <c r="DF565" s="324"/>
      <c r="DG565" s="168"/>
      <c r="DH565" s="168"/>
      <c r="DI565" s="168"/>
      <c r="DJ565" s="324"/>
      <c r="DK565" s="324"/>
      <c r="DL565" s="168"/>
      <c r="DM565" s="324"/>
      <c r="DN565" s="251"/>
      <c r="DO565" s="324"/>
      <c r="DP565" s="338"/>
      <c r="DQ565" s="902"/>
      <c r="DR565" s="503"/>
      <c r="DS565" s="88"/>
      <c r="DT565" s="88" t="s">
        <v>49</v>
      </c>
      <c r="DU565" s="168"/>
      <c r="DV565" s="168"/>
      <c r="DW565" s="168"/>
      <c r="DX565" s="168"/>
      <c r="DY565" s="168"/>
      <c r="DZ565" s="168"/>
      <c r="EA565" s="359" t="str">
        <f t="shared" si="412"/>
        <v>505</v>
      </c>
      <c r="EB565" s="359">
        <v>505</v>
      </c>
      <c r="EC565" s="88"/>
      <c r="ED565" s="88"/>
      <c r="EE565" s="88"/>
      <c r="EF565" s="445"/>
      <c r="EG565" s="182"/>
      <c r="EH565" s="182"/>
      <c r="EI565" s="182"/>
      <c r="EJ565" s="182"/>
      <c r="EK565" s="182"/>
      <c r="EL565" s="182"/>
      <c r="EM565" s="203"/>
      <c r="EN565" s="182"/>
      <c r="EO565" s="182"/>
      <c r="EP565" s="796"/>
      <c r="EQ565" s="643" t="s">
        <v>6086</v>
      </c>
      <c r="ER565" s="182" t="s">
        <v>6119</v>
      </c>
      <c r="ES565" s="691" t="s">
        <v>7092</v>
      </c>
      <c r="ET565" s="167"/>
      <c r="EU565" s="182" t="str">
        <f t="shared" si="368"/>
        <v>Gebr. Schmidt Transport GmbH, DE_811715280_sinv.pdf</v>
      </c>
    </row>
    <row r="566" spans="1:172" s="169" customFormat="1" ht="78" thickTop="1" thickBot="1">
      <c r="A566" s="1021" t="s">
        <v>6755</v>
      </c>
      <c r="B566" s="830" t="s">
        <v>6843</v>
      </c>
      <c r="C566" s="221" t="s">
        <v>898</v>
      </c>
      <c r="D566" s="692" t="s">
        <v>6891</v>
      </c>
      <c r="E566" s="692" t="s">
        <v>6892</v>
      </c>
      <c r="F566" s="692" t="s">
        <v>6893</v>
      </c>
      <c r="G566" s="831"/>
      <c r="H566" s="831"/>
      <c r="I566" s="202"/>
      <c r="J566" s="692" t="s">
        <v>7017</v>
      </c>
      <c r="K566" s="692" t="s">
        <v>7015</v>
      </c>
      <c r="L566" s="823" t="s">
        <v>7016</v>
      </c>
      <c r="M566" s="804"/>
      <c r="N566" s="848" t="s">
        <v>7024</v>
      </c>
      <c r="O566" s="691" t="s">
        <v>7025</v>
      </c>
      <c r="P566" s="776">
        <v>43</v>
      </c>
      <c r="Q566" s="539">
        <v>100</v>
      </c>
      <c r="R566" s="540">
        <v>0</v>
      </c>
      <c r="S566" s="338"/>
      <c r="T566" s="168"/>
      <c r="U566" s="168"/>
      <c r="V566" s="338">
        <v>0</v>
      </c>
      <c r="W566" s="338">
        <v>0</v>
      </c>
      <c r="X566" s="919">
        <v>0.68</v>
      </c>
      <c r="Y566" s="338">
        <v>0</v>
      </c>
      <c r="Z566" s="168"/>
      <c r="AA566" s="168"/>
      <c r="AB566" s="186" t="s">
        <v>6711</v>
      </c>
      <c r="AC566" s="13" t="s">
        <v>7377</v>
      </c>
      <c r="AD566" s="811" t="s">
        <v>7089</v>
      </c>
      <c r="AE566" s="723">
        <v>43173</v>
      </c>
      <c r="AF566" s="182" t="s">
        <v>7305</v>
      </c>
      <c r="AG566" s="419"/>
      <c r="AH566" s="927" t="s">
        <v>896</v>
      </c>
      <c r="AI566" s="559" t="s">
        <v>5764</v>
      </c>
      <c r="AJ566" s="63" t="str">
        <f t="shared" si="399"/>
        <v>NO</v>
      </c>
      <c r="AK566" s="64" t="str">
        <f>VLOOKUP(X566,aux!$G$1:$I$22,2,FALSE)</f>
        <v>zero point six eight</v>
      </c>
      <c r="AL566" s="64" t="str">
        <f>VLOOKUP(X566,aux!$G$1:$J$22,4,FALSE)</f>
        <v>null komma sechs acht</v>
      </c>
      <c r="AM566" s="214">
        <f t="shared" si="373"/>
        <v>68</v>
      </c>
      <c r="AN566" s="214" t="str">
        <f>IF(INT(AM566)=AM566,EnglishNumber(AM566), _xlfn.CONCAT(EnglishNumber(INT(AM566)), " point ", EnglishNumber(ROUND(INT((AM566 - INT(AM566)) * 10),  0)), " ", EnglishNumber(ROUND((AM566 - INT(AM566))*100 - (INT((AM566-INT(AM566))*10)*10), 0))))</f>
        <v>sixty-eight</v>
      </c>
      <c r="AO566" s="214" t="str">
        <f>IF(INT(AM566)=AM566,FctZahl_In_Worten(AM566), _xlfn.CONCAT(FctZahl_In_Worten(INT(AM566)), " komma ", FctZahl_In_Worten(ROUND(INT((AM566 - INT(AM566)) * 10),  0)), " ", FctZahl_In_Worten(ROUND((AM566 - INT(AM566))*100 - (INT((AM566-INT(AM566))*10)*10), 0))))</f>
        <v>achtundsechzig</v>
      </c>
      <c r="AP566" s="64" t="str">
        <f>EnglishNumber(Q566)</f>
        <v>one hundred</v>
      </c>
      <c r="AQ566" s="64" t="str">
        <f>FctZahl_In_Worten(Q566)</f>
        <v>einhundert</v>
      </c>
      <c r="AR566" s="64" t="str">
        <f>FctZahl_In_Worten(R566)</f>
        <v>null</v>
      </c>
      <c r="AS566" s="64" t="str">
        <f>EnglishNumber(V566)</f>
        <v>zero</v>
      </c>
      <c r="AT566" s="64" t="str">
        <f>EnglishNumber(W566)</f>
        <v>zero</v>
      </c>
      <c r="AU566" s="64" t="str">
        <f t="shared" si="391"/>
        <v>For</v>
      </c>
      <c r="AV566" s="49" t="str">
        <f t="shared" si="413"/>
        <v>André Schröer, Geschäftsführer einzelvertretungsberechtigt</v>
      </c>
      <c r="AW566" s="60" t="str">
        <f t="shared" si="374"/>
        <v>DE_121000550_CPA_EN</v>
      </c>
      <c r="AX566" s="60" t="str">
        <f t="shared" si="375"/>
        <v>DE_121000550_DoT_EN</v>
      </c>
      <c r="AY566" s="60" t="str">
        <f t="shared" si="376"/>
        <v>DE_121000550_Dis_EN</v>
      </c>
      <c r="AZ566" s="50" t="str">
        <f t="shared" si="377"/>
        <v>DE_121000550_CPA_DE</v>
      </c>
      <c r="BA566" s="50" t="str">
        <f t="shared" si="378"/>
        <v>DE_121000550_DoT_DE</v>
      </c>
      <c r="BB566" s="50" t="str">
        <f t="shared" si="379"/>
        <v>DE_121000550_CPA_ES</v>
      </c>
      <c r="BC566" s="128" t="str">
        <f t="shared" si="380"/>
        <v>DE_121000550_DoT_ES</v>
      </c>
      <c r="BD566" s="65" t="str">
        <f t="shared" si="381"/>
        <v>Heinz Schröer Transporte GmbH</v>
      </c>
      <c r="BE566" s="64" t="str">
        <f>VLOOKUP(C566,aux!$A$1:$B$260,2,FALSE)</f>
        <v>Germany</v>
      </c>
      <c r="BF566" s="46" t="str">
        <f>VLOOKUP(C566,aux!$A$1:$C$260,3,FALSE)</f>
        <v>Deutschland</v>
      </c>
      <c r="BG566" s="66" t="str">
        <f t="shared" si="382"/>
        <v>represented by  André Schröer, Geschäftsführer einzelvertretungsberechtigt</v>
      </c>
      <c r="BH566" s="66" t="str">
        <f t="shared" si="400"/>
        <v>representado por André Schröer, Geschäftsführer einzelvertretungsberechtigt</v>
      </c>
      <c r="BI566" s="119">
        <f t="shared" si="414"/>
        <v>1</v>
      </c>
      <c r="BJ566" s="119" t="str">
        <f t="shared" si="402"/>
        <v/>
      </c>
      <c r="BK566" s="119" t="str">
        <f t="shared" si="403"/>
        <v/>
      </c>
      <c r="BL566" s="66" t="str">
        <f t="shared" si="404"/>
        <v/>
      </c>
      <c r="BM566" s="66" t="str">
        <f t="shared" si="405"/>
        <v/>
      </c>
      <c r="BN566" s="66" t="str">
        <f t="shared" si="406"/>
        <v/>
      </c>
      <c r="BO566" s="66" t="str">
        <f t="shared" si="407"/>
        <v/>
      </c>
      <c r="BP566" s="216" t="str">
        <f>VLOOKUP(X566,aux!$G$1:$I$22,3,FALSE)</f>
        <v>cero coma seis ocho</v>
      </c>
      <c r="BQ566" s="66" t="str">
        <f t="shared" si="408"/>
        <v>Por</v>
      </c>
      <c r="BR566" s="66" t="str">
        <f>VLOOKUP(C566,aux!$D$1:$E$307,2,FALSE)</f>
        <v>Alemania</v>
      </c>
      <c r="BS566" s="66" t="str">
        <f t="shared" si="409"/>
        <v>Ciento</v>
      </c>
      <c r="BT566" s="66" t="str">
        <f t="shared" si="410"/>
        <v>Cero</v>
      </c>
      <c r="BU566" s="66" t="str">
        <f t="shared" si="411"/>
        <v>Cero</v>
      </c>
      <c r="BV566" s="315"/>
      <c r="BW566" s="61"/>
      <c r="BX566" s="315"/>
      <c r="BY566" s="148"/>
      <c r="BZ566" s="315"/>
      <c r="CA566" s="1112"/>
      <c r="CB566" s="805">
        <v>43172</v>
      </c>
      <c r="CC566" s="805">
        <v>43172</v>
      </c>
      <c r="CD566" s="806"/>
      <c r="CE566" s="805">
        <v>43172</v>
      </c>
      <c r="CF566" s="806"/>
      <c r="CG566" s="612">
        <v>43181</v>
      </c>
      <c r="CH566" s="903" t="s">
        <v>7258</v>
      </c>
      <c r="CI566" s="155"/>
      <c r="CJ566" s="168"/>
      <c r="CK566" s="168"/>
      <c r="CL566" s="102" t="str">
        <f t="shared" si="362"/>
        <v>Heinz Schröer Transporte GmbH_ DE_121000550_DOT_EN_2sig</v>
      </c>
      <c r="CM566" s="102" t="str">
        <f t="shared" si="363"/>
        <v>Heinz Schröer Transporte GmbH_DE_121000550_CPA_EN_2sig</v>
      </c>
      <c r="CN566" s="102" t="str">
        <f t="shared" si="364"/>
        <v>Heinz Schröer Transporte GmbH_ DE_121000550_DOT_EN_2sig_stamped</v>
      </c>
      <c r="CO566" s="102" t="str">
        <f t="shared" si="365"/>
        <v>Heinz Schröer Transporte GmbH_DE_121000550_DOT_EN_o</v>
      </c>
      <c r="CP566" s="102" t="str">
        <f t="shared" si="366"/>
        <v>Heinz Schröer Transporte GmbH_DE_121000550_DOT_EN_o_stamped</v>
      </c>
      <c r="CQ566" s="102" t="str">
        <f t="shared" si="367"/>
        <v>Heinz Schröer Transporte GmbH_DE_121000550_powers</v>
      </c>
      <c r="CR566" s="168"/>
      <c r="CS566" s="168"/>
      <c r="CT566" s="253"/>
      <c r="CU566" s="251"/>
      <c r="CV566" s="254"/>
      <c r="CW566" s="168"/>
      <c r="CX566" s="252"/>
      <c r="CY566" s="251"/>
      <c r="CZ566" s="251"/>
      <c r="DA566" s="324"/>
      <c r="DB566" s="324"/>
      <c r="DC566" s="251"/>
      <c r="DD566" s="251"/>
      <c r="DE566" s="324"/>
      <c r="DF566" s="324"/>
      <c r="DG566" s="168"/>
      <c r="DH566" s="168"/>
      <c r="DI566" s="168"/>
      <c r="DJ566" s="324"/>
      <c r="DK566" s="324"/>
      <c r="DL566" s="168"/>
      <c r="DM566" s="324"/>
      <c r="DN566" s="251"/>
      <c r="DO566" s="324"/>
      <c r="DP566" s="338"/>
      <c r="DQ566" s="902"/>
      <c r="DR566" s="503"/>
      <c r="DS566" s="88"/>
      <c r="DT566" s="88" t="s">
        <v>49</v>
      </c>
      <c r="DU566" s="168"/>
      <c r="DV566" s="168"/>
      <c r="DW566" s="168"/>
      <c r="DX566" s="168"/>
      <c r="DY566" s="168"/>
      <c r="DZ566" s="168"/>
      <c r="EA566" s="359" t="str">
        <f t="shared" si="412"/>
        <v>506</v>
      </c>
      <c r="EB566" s="359">
        <v>506</v>
      </c>
      <c r="EC566" s="88"/>
      <c r="ED566" s="88"/>
      <c r="EE566" s="88"/>
      <c r="EF566" s="445"/>
      <c r="EG566" s="247"/>
      <c r="EH566" s="247"/>
      <c r="EI566" s="247"/>
      <c r="EJ566" s="247"/>
      <c r="EK566" s="247"/>
      <c r="EL566" s="247"/>
      <c r="EM566" s="946"/>
      <c r="EN566" s="247"/>
      <c r="EO566" s="247"/>
      <c r="EP566" s="247"/>
      <c r="EQ566" s="643" t="s">
        <v>6086</v>
      </c>
      <c r="ER566" s="182" t="s">
        <v>6119</v>
      </c>
      <c r="ES566" s="691" t="s">
        <v>7092</v>
      </c>
      <c r="ET566" s="167"/>
      <c r="EU566" s="182" t="str">
        <f t="shared" si="368"/>
        <v>Heinz Schröer Transporte GmbH, DE_121000550_sinv.pdf</v>
      </c>
    </row>
    <row r="567" spans="1:172" s="169" customFormat="1" ht="65.25" thickTop="1" thickBot="1">
      <c r="A567" s="1006" t="s">
        <v>6379</v>
      </c>
      <c r="B567" s="176" t="s">
        <v>6380</v>
      </c>
      <c r="C567" s="667" t="s">
        <v>898</v>
      </c>
      <c r="D567" s="202" t="s">
        <v>6377</v>
      </c>
      <c r="E567" s="202" t="s">
        <v>6378</v>
      </c>
      <c r="F567" s="202" t="s">
        <v>899</v>
      </c>
      <c r="G567" s="202"/>
      <c r="H567" s="202"/>
      <c r="I567" s="182"/>
      <c r="J567" s="182"/>
      <c r="K567" s="182"/>
      <c r="L567" s="1175" t="s">
        <v>6408</v>
      </c>
      <c r="M567" s="566"/>
      <c r="N567" s="845" t="s">
        <v>6411</v>
      </c>
      <c r="O567" s="192" t="s">
        <v>6412</v>
      </c>
      <c r="P567" s="1217">
        <v>48</v>
      </c>
      <c r="Q567" s="651">
        <v>500</v>
      </c>
      <c r="R567" s="429"/>
      <c r="S567" s="338"/>
      <c r="T567" s="168"/>
      <c r="U567" s="168"/>
      <c r="V567" s="338">
        <v>0</v>
      </c>
      <c r="W567" s="338">
        <v>0</v>
      </c>
      <c r="X567" s="919">
        <v>0.7</v>
      </c>
      <c r="Y567" s="338">
        <v>0</v>
      </c>
      <c r="Z567" s="168"/>
      <c r="AA567" s="168"/>
      <c r="AB567" s="186"/>
      <c r="AC567" s="13" t="s">
        <v>7377</v>
      </c>
      <c r="AD567" s="812" t="s">
        <v>6420</v>
      </c>
      <c r="AE567" s="723">
        <v>43173</v>
      </c>
      <c r="AF567" s="182" t="s">
        <v>7303</v>
      </c>
      <c r="AG567" s="419"/>
      <c r="AH567" s="927" t="s">
        <v>896</v>
      </c>
      <c r="AI567" s="559" t="s">
        <v>5760</v>
      </c>
      <c r="AJ567" s="63" t="str">
        <f t="shared" si="399"/>
        <v>NO</v>
      </c>
      <c r="AK567" s="64" t="str">
        <f>VLOOKUP(X567,aux!$G$1:$I$22,2,FALSE)</f>
        <v>zero point seven</v>
      </c>
      <c r="AL567" s="64" t="str">
        <f>VLOOKUP(X567,aux!$G$1:$J$22,4,FALSE)</f>
        <v>null komma sieben</v>
      </c>
      <c r="AM567" s="214">
        <f t="shared" si="373"/>
        <v>70</v>
      </c>
      <c r="AN567" s="214" t="str">
        <f>IF(INT(AM567)=AM567,EnglishNumber(AM567), _xlfn.CONCAT(EnglishNumber(INT(AM567)), " point ", EnglishNumber(ROUND(INT((AM567 - INT(AM567)) * 10),  0)), " ", EnglishNumber(ROUND((AM567 - INT(AM567))*100 - (INT((AM567-INT(AM567))*10)*10), 0))))</f>
        <v>seventy</v>
      </c>
      <c r="AO567" s="214" t="str">
        <f>IF(INT(AM567)=AM567,FctZahl_In_Worten(AM567), _xlfn.CONCAT(FctZahl_In_Worten(INT(AM567)), " komma ", FctZahl_In_Worten(ROUND(INT((AM567 - INT(AM567)) * 10),  0)), " ", FctZahl_In_Worten(ROUND((AM567 - INT(AM567))*100 - (INT((AM567-INT(AM567))*10)*10), 0))))</f>
        <v>siebzig</v>
      </c>
      <c r="AP567" s="64" t="str">
        <f>EnglishNumber(Q567)</f>
        <v>five hundred</v>
      </c>
      <c r="AQ567" s="64" t="str">
        <f>FctZahl_In_Worten(Q567)</f>
        <v>fünfhundert</v>
      </c>
      <c r="AR567" s="64" t="str">
        <f>FctZahl_In_Worten(R567)</f>
        <v>null</v>
      </c>
      <c r="AS567" s="64" t="str">
        <f>EnglishNumber(V567)</f>
        <v>zero</v>
      </c>
      <c r="AT567" s="64" t="str">
        <f>EnglishNumber(W567)</f>
        <v>zero</v>
      </c>
      <c r="AU567" s="64" t="str">
        <f t="shared" si="391"/>
        <v>For</v>
      </c>
      <c r="AV567" s="49" t="str">
        <f t="shared" si="413"/>
        <v>Stephan Rybicki, Geschäftsführer</v>
      </c>
      <c r="AW567" s="60" t="str">
        <f t="shared" si="374"/>
        <v>DE_811469958_CPA_EN</v>
      </c>
      <c r="AX567" s="60" t="str">
        <f t="shared" si="375"/>
        <v>DE_811469958_DoT_EN</v>
      </c>
      <c r="AY567" s="60" t="str">
        <f t="shared" si="376"/>
        <v>DE_811469958_Dis_EN</v>
      </c>
      <c r="AZ567" s="50" t="str">
        <f t="shared" si="377"/>
        <v>DE_811469958_CPA_DE</v>
      </c>
      <c r="BA567" s="50" t="str">
        <f t="shared" si="378"/>
        <v>DE_811469958_DoT_DE</v>
      </c>
      <c r="BB567" s="50" t="str">
        <f t="shared" si="379"/>
        <v>DE_811469958_CPA_ES</v>
      </c>
      <c r="BC567" s="128" t="str">
        <f t="shared" si="380"/>
        <v>DE_811469958_DoT_ES</v>
      </c>
      <c r="BD567" s="65" t="str">
        <f t="shared" si="381"/>
        <v>Kielholz &amp; Rybicki GmbH</v>
      </c>
      <c r="BE567" s="64" t="str">
        <f>VLOOKUP(C567,aux!$A$1:$B$260,2,FALSE)</f>
        <v>Germany</v>
      </c>
      <c r="BF567" s="46" t="str">
        <f>VLOOKUP(C567,aux!$A$1:$C$260,3,FALSE)</f>
        <v>Deutschland</v>
      </c>
      <c r="BG567" s="66" t="str">
        <f t="shared" si="382"/>
        <v>represented by  Stephan Rybicki, Geschäftsführer</v>
      </c>
      <c r="BH567" s="66" t="str">
        <f t="shared" si="400"/>
        <v>representado por Stephan Rybicki, Geschäftsführer</v>
      </c>
      <c r="BI567" s="119">
        <f t="shared" si="414"/>
        <v>1</v>
      </c>
      <c r="BJ567" s="119" t="str">
        <f t="shared" si="402"/>
        <v/>
      </c>
      <c r="BK567" s="119" t="str">
        <f t="shared" si="403"/>
        <v/>
      </c>
      <c r="BL567" s="66" t="str">
        <f t="shared" si="404"/>
        <v/>
      </c>
      <c r="BM567" s="66" t="str">
        <f t="shared" si="405"/>
        <v/>
      </c>
      <c r="BN567" s="66" t="str">
        <f t="shared" si="406"/>
        <v/>
      </c>
      <c r="BO567" s="66" t="str">
        <f t="shared" si="407"/>
        <v/>
      </c>
      <c r="BP567" s="216" t="str">
        <f>VLOOKUP(X567,aux!$G$1:$I$22,3,FALSE)</f>
        <v xml:space="preserve">cero coma siete </v>
      </c>
      <c r="BQ567" s="66" t="str">
        <f t="shared" si="408"/>
        <v>Por</v>
      </c>
      <c r="BR567" s="66" t="str">
        <f>VLOOKUP(C567,aux!$D$1:$E$307,2,FALSE)</f>
        <v>Alemania</v>
      </c>
      <c r="BS567" s="66" t="str">
        <f t="shared" si="409"/>
        <v>Quinientos</v>
      </c>
      <c r="BT567" s="66" t="str">
        <f t="shared" si="410"/>
        <v>Cero</v>
      </c>
      <c r="BU567" s="66" t="str">
        <f t="shared" si="411"/>
        <v>Cero</v>
      </c>
      <c r="BV567" s="315"/>
      <c r="BW567" s="61"/>
      <c r="BX567" s="315"/>
      <c r="BY567" s="148"/>
      <c r="BZ567" s="315"/>
      <c r="CA567" s="1114">
        <v>43167</v>
      </c>
      <c r="CB567" s="805">
        <v>43167</v>
      </c>
      <c r="CC567" s="888">
        <v>43169</v>
      </c>
      <c r="CD567" s="806"/>
      <c r="CE567" s="623">
        <v>43169</v>
      </c>
      <c r="CF567" s="806"/>
      <c r="CG567" s="805">
        <v>43171</v>
      </c>
      <c r="CH567" s="903" t="s">
        <v>7258</v>
      </c>
      <c r="CI567" s="155"/>
      <c r="CJ567" s="168"/>
      <c r="CK567" s="168"/>
      <c r="CL567" s="102" t="str">
        <f t="shared" si="362"/>
        <v>Kielholz &amp; Rybicki GmbH_ DE_811469958_DOT_EN_2sig</v>
      </c>
      <c r="CM567" s="102" t="str">
        <f t="shared" si="363"/>
        <v>Kielholz &amp; Rybicki GmbH_DE_811469958_CPA_EN_2sig</v>
      </c>
      <c r="CN567" s="102" t="str">
        <f t="shared" si="364"/>
        <v>Kielholz &amp; Rybicki GmbH_ DE_811469958_DOT_EN_2sig_stamped</v>
      </c>
      <c r="CO567" s="102" t="str">
        <f t="shared" si="365"/>
        <v>Kielholz &amp; Rybicki GmbH_DE_811469958_DOT_EN_o</v>
      </c>
      <c r="CP567" s="102" t="str">
        <f t="shared" si="366"/>
        <v>Kielholz &amp; Rybicki GmbH_DE_811469958_DOT_EN_o_stamped</v>
      </c>
      <c r="CQ567" s="102" t="str">
        <f t="shared" si="367"/>
        <v>Kielholz &amp; Rybicki GmbH_DE_811469958_powers</v>
      </c>
      <c r="CR567" s="168"/>
      <c r="CS567" s="168"/>
      <c r="CT567" s="253"/>
      <c r="CU567" s="251"/>
      <c r="CV567" s="254"/>
      <c r="CW567" s="168"/>
      <c r="CX567" s="252"/>
      <c r="CY567" s="251"/>
      <c r="CZ567" s="251"/>
      <c r="DA567" s="324"/>
      <c r="DB567" s="324"/>
      <c r="DC567" s="251"/>
      <c r="DD567" s="251"/>
      <c r="DE567" s="324"/>
      <c r="DF567" s="324"/>
      <c r="DG567" s="168"/>
      <c r="DH567" s="168"/>
      <c r="DI567" s="168"/>
      <c r="DJ567" s="324"/>
      <c r="DK567" s="324"/>
      <c r="DL567" s="168"/>
      <c r="DM567" s="324"/>
      <c r="DN567" s="251"/>
      <c r="DO567" s="324"/>
      <c r="DP567" s="338"/>
      <c r="DQ567" s="902" t="s">
        <v>7333</v>
      </c>
      <c r="DR567" s="503"/>
      <c r="DS567" s="88"/>
      <c r="DT567" s="88" t="s">
        <v>49</v>
      </c>
      <c r="DU567" s="168"/>
      <c r="DV567" s="168"/>
      <c r="DW567" s="168"/>
      <c r="DX567" s="168"/>
      <c r="DY567" s="168"/>
      <c r="DZ567" s="168"/>
      <c r="EA567" s="359" t="str">
        <f t="shared" si="412"/>
        <v>507</v>
      </c>
      <c r="EB567" s="359">
        <v>507</v>
      </c>
      <c r="EC567" s="88"/>
      <c r="ED567" s="88"/>
      <c r="EE567" s="88"/>
      <c r="EF567" s="445"/>
      <c r="EG567" s="662" t="s">
        <v>6444</v>
      </c>
      <c r="EH567" s="662" t="s">
        <v>6378</v>
      </c>
      <c r="EI567" s="662" t="s">
        <v>6441</v>
      </c>
      <c r="EJ567" s="662">
        <v>21</v>
      </c>
      <c r="EK567" s="662"/>
      <c r="EL567" s="662" t="s">
        <v>6442</v>
      </c>
      <c r="EM567" s="662">
        <v>37345</v>
      </c>
      <c r="EN567" s="662"/>
      <c r="EO567" s="662"/>
      <c r="EP567" s="670" t="s">
        <v>6443</v>
      </c>
      <c r="EQ567" s="182" t="s">
        <v>6086</v>
      </c>
      <c r="ER567" s="182" t="s">
        <v>6119</v>
      </c>
      <c r="ES567" s="362"/>
      <c r="ET567" s="167"/>
      <c r="EU567" s="182" t="str">
        <f t="shared" si="368"/>
        <v>Kielholz &amp; Rybicki GmbH, DE_811469958_sinv.pdf</v>
      </c>
    </row>
    <row r="568" spans="1:172" s="169" customFormat="1" ht="90.75" thickTop="1" thickBot="1">
      <c r="A568" s="1006" t="s">
        <v>6375</v>
      </c>
      <c r="B568" s="176" t="s">
        <v>6376</v>
      </c>
      <c r="C568" s="667" t="s">
        <v>898</v>
      </c>
      <c r="D568" s="202" t="s">
        <v>6377</v>
      </c>
      <c r="E568" s="202" t="s">
        <v>6378</v>
      </c>
      <c r="F568" s="202" t="s">
        <v>899</v>
      </c>
      <c r="G568" s="202"/>
      <c r="H568" s="202"/>
      <c r="I568" s="182"/>
      <c r="J568" s="182"/>
      <c r="K568" s="182"/>
      <c r="L568" s="1175" t="s">
        <v>6408</v>
      </c>
      <c r="M568" s="566"/>
      <c r="N568" s="845" t="s">
        <v>6409</v>
      </c>
      <c r="O568" s="192" t="s">
        <v>6410</v>
      </c>
      <c r="P568" s="1217">
        <v>86</v>
      </c>
      <c r="Q568" s="651">
        <v>500</v>
      </c>
      <c r="R568" s="429"/>
      <c r="S568" s="338"/>
      <c r="T568" s="168"/>
      <c r="U568" s="168"/>
      <c r="V568" s="338">
        <v>0</v>
      </c>
      <c r="W568" s="338">
        <v>0</v>
      </c>
      <c r="X568" s="919">
        <v>0.7</v>
      </c>
      <c r="Y568" s="338">
        <v>0</v>
      </c>
      <c r="Z568" s="168"/>
      <c r="AA568" s="168"/>
      <c r="AB568" s="186"/>
      <c r="AC568" s="13" t="s">
        <v>7377</v>
      </c>
      <c r="AD568" s="812" t="s">
        <v>6420</v>
      </c>
      <c r="AE568" s="723">
        <v>43173</v>
      </c>
      <c r="AF568" s="182" t="s">
        <v>7303</v>
      </c>
      <c r="AG568" s="419"/>
      <c r="AH568" s="927" t="s">
        <v>896</v>
      </c>
      <c r="AI568" s="559" t="s">
        <v>5760</v>
      </c>
      <c r="AJ568" s="63" t="str">
        <f t="shared" si="399"/>
        <v>NO</v>
      </c>
      <c r="AK568" s="64" t="str">
        <f>VLOOKUP(X568,aux!$G$1:$I$22,2,FALSE)</f>
        <v>zero point seven</v>
      </c>
      <c r="AL568" s="64" t="str">
        <f>VLOOKUP(X568,aux!$G$1:$J$22,4,FALSE)</f>
        <v>null komma sieben</v>
      </c>
      <c r="AM568" s="214">
        <f t="shared" si="373"/>
        <v>70</v>
      </c>
      <c r="AN568" s="214" t="str">
        <f>IF(INT(AM568)=AM568,EnglishNumber(AM568), _xlfn.CONCAT(EnglishNumber(INT(AM568)), " point ", EnglishNumber(ROUND(INT((AM568 - INT(AM568)) * 10),  0)), " ", EnglishNumber(ROUND((AM568 - INT(AM568))*100 - (INT((AM568-INT(AM568))*10)*10), 0))))</f>
        <v>seventy</v>
      </c>
      <c r="AO568" s="214" t="str">
        <f>IF(INT(AM568)=AM568,FctZahl_In_Worten(AM568), _xlfn.CONCAT(FctZahl_In_Worten(INT(AM568)), " komma ", FctZahl_In_Worten(ROUND(INT((AM568 - INT(AM568)) * 10),  0)), " ", FctZahl_In_Worten(ROUND((AM568 - INT(AM568))*100 - (INT((AM568-INT(AM568))*10)*10), 0))))</f>
        <v>siebzig</v>
      </c>
      <c r="AP568" s="64" t="str">
        <f>EnglishNumber(Q568)</f>
        <v>five hundred</v>
      </c>
      <c r="AQ568" s="64" t="str">
        <f>FctZahl_In_Worten(Q568)</f>
        <v>fünfhundert</v>
      </c>
      <c r="AR568" s="64" t="str">
        <f>FctZahl_In_Worten(R568)</f>
        <v>null</v>
      </c>
      <c r="AS568" s="64" t="str">
        <f>EnglishNumber(V568)</f>
        <v>zero</v>
      </c>
      <c r="AT568" s="64" t="str">
        <f>EnglishNumber(W568)</f>
        <v>zero</v>
      </c>
      <c r="AU568" s="64" t="str">
        <f t="shared" si="391"/>
        <v>For</v>
      </c>
      <c r="AV568" s="49" t="str">
        <f t="shared" si="413"/>
        <v>Stephan Rybicki, Geschäftsführer</v>
      </c>
      <c r="AW568" s="60" t="str">
        <f t="shared" si="374"/>
        <v>DE_813283120_CPA_EN</v>
      </c>
      <c r="AX568" s="60" t="str">
        <f t="shared" si="375"/>
        <v>DE_813283120_DoT_EN</v>
      </c>
      <c r="AY568" s="60" t="str">
        <f t="shared" si="376"/>
        <v>DE_813283120_Dis_EN</v>
      </c>
      <c r="AZ568" s="50" t="str">
        <f t="shared" si="377"/>
        <v>DE_813283120_CPA_DE</v>
      </c>
      <c r="BA568" s="50" t="str">
        <f t="shared" si="378"/>
        <v>DE_813283120_DoT_DE</v>
      </c>
      <c r="BB568" s="50" t="str">
        <f t="shared" si="379"/>
        <v>DE_813283120_CPA_ES</v>
      </c>
      <c r="BC568" s="128" t="str">
        <f t="shared" si="380"/>
        <v>DE_813283120_DoT_ES</v>
      </c>
      <c r="BD568" s="65" t="str">
        <f t="shared" si="381"/>
        <v>Kielholz &amp; Rybicki Speditions GmbH</v>
      </c>
      <c r="BE568" s="64" t="str">
        <f>VLOOKUP(C568,aux!$A$1:$B$260,2,FALSE)</f>
        <v>Germany</v>
      </c>
      <c r="BF568" s="46" t="str">
        <f>VLOOKUP(C568,aux!$A$1:$C$260,3,FALSE)</f>
        <v>Deutschland</v>
      </c>
      <c r="BG568" s="66" t="str">
        <f t="shared" si="382"/>
        <v>represented by  Stephan Rybicki, Geschäftsführer</v>
      </c>
      <c r="BH568" s="66" t="str">
        <f t="shared" si="400"/>
        <v>representado por Stephan Rybicki, Geschäftsführer</v>
      </c>
      <c r="BI568" s="119">
        <f t="shared" si="414"/>
        <v>1</v>
      </c>
      <c r="BJ568" s="119" t="str">
        <f t="shared" si="402"/>
        <v/>
      </c>
      <c r="BK568" s="119" t="str">
        <f t="shared" si="403"/>
        <v/>
      </c>
      <c r="BL568" s="66" t="str">
        <f t="shared" si="404"/>
        <v/>
      </c>
      <c r="BM568" s="66" t="str">
        <f t="shared" si="405"/>
        <v/>
      </c>
      <c r="BN568" s="66" t="str">
        <f t="shared" si="406"/>
        <v/>
      </c>
      <c r="BO568" s="66" t="str">
        <f t="shared" si="407"/>
        <v/>
      </c>
      <c r="BP568" s="216" t="str">
        <f>VLOOKUP(X568,aux!$G$1:$I$22,3,FALSE)</f>
        <v xml:space="preserve">cero coma siete </v>
      </c>
      <c r="BQ568" s="66" t="str">
        <f t="shared" si="408"/>
        <v>Por</v>
      </c>
      <c r="BR568" s="66" t="str">
        <f>VLOOKUP(C568,aux!$D$1:$E$307,2,FALSE)</f>
        <v>Alemania</v>
      </c>
      <c r="BS568" s="66" t="str">
        <f t="shared" si="409"/>
        <v>Quinientos</v>
      </c>
      <c r="BT568" s="66" t="str">
        <f t="shared" si="410"/>
        <v>Cero</v>
      </c>
      <c r="BU568" s="66" t="str">
        <f t="shared" si="411"/>
        <v>Cero</v>
      </c>
      <c r="BV568" s="315"/>
      <c r="BW568" s="61"/>
      <c r="BX568" s="315"/>
      <c r="BY568" s="148"/>
      <c r="BZ568" s="315"/>
      <c r="CA568" s="1114">
        <v>43167</v>
      </c>
      <c r="CB568" s="805">
        <v>43167</v>
      </c>
      <c r="CC568" s="623">
        <v>43168</v>
      </c>
      <c r="CD568" s="806"/>
      <c r="CE568" s="805">
        <v>43168</v>
      </c>
      <c r="CF568" s="806"/>
      <c r="CG568" s="805">
        <v>43171</v>
      </c>
      <c r="CH568" s="903" t="s">
        <v>7258</v>
      </c>
      <c r="CI568" s="155"/>
      <c r="CJ568" s="168"/>
      <c r="CK568" s="168"/>
      <c r="CL568" s="102" t="str">
        <f t="shared" si="362"/>
        <v>Kielholz &amp; Rybicki Speditions GmbH_ DE_813283120_DOT_EN_2sig</v>
      </c>
      <c r="CM568" s="102" t="str">
        <f t="shared" si="363"/>
        <v>Kielholz &amp; Rybicki Speditions GmbH_DE_813283120_CPA_EN_2sig</v>
      </c>
      <c r="CN568" s="102" t="str">
        <f t="shared" si="364"/>
        <v>Kielholz &amp; Rybicki Speditions GmbH_ DE_813283120_DOT_EN_2sig_stamped</v>
      </c>
      <c r="CO568" s="102" t="str">
        <f t="shared" si="365"/>
        <v>Kielholz &amp; Rybicki Speditions GmbH_DE_813283120_DOT_EN_o</v>
      </c>
      <c r="CP568" s="102" t="str">
        <f t="shared" si="366"/>
        <v>Kielholz &amp; Rybicki Speditions GmbH_DE_813283120_DOT_EN_o_stamped</v>
      </c>
      <c r="CQ568" s="102" t="str">
        <f t="shared" si="367"/>
        <v>Kielholz &amp; Rybicki Speditions GmbH_DE_813283120_powers</v>
      </c>
      <c r="CR568" s="168"/>
      <c r="CS568" s="168"/>
      <c r="CT568" s="253"/>
      <c r="CU568" s="251"/>
      <c r="CV568" s="254"/>
      <c r="CW568" s="168"/>
      <c r="CX568" s="252"/>
      <c r="CY568" s="251"/>
      <c r="CZ568" s="251"/>
      <c r="DA568" s="324"/>
      <c r="DB568" s="324"/>
      <c r="DC568" s="251"/>
      <c r="DD568" s="251"/>
      <c r="DE568" s="324"/>
      <c r="DF568" s="324"/>
      <c r="DG568" s="168"/>
      <c r="DH568" s="168"/>
      <c r="DI568" s="168"/>
      <c r="DJ568" s="324"/>
      <c r="DK568" s="324"/>
      <c r="DL568" s="168"/>
      <c r="DM568" s="324"/>
      <c r="DN568" s="251"/>
      <c r="DO568" s="324"/>
      <c r="DP568" s="338"/>
      <c r="DQ568" s="902" t="s">
        <v>7333</v>
      </c>
      <c r="DR568" s="503"/>
      <c r="DS568" s="88"/>
      <c r="DT568" s="88" t="s">
        <v>49</v>
      </c>
      <c r="DU568" s="168"/>
      <c r="DV568" s="168"/>
      <c r="DW568" s="168"/>
      <c r="DX568" s="168"/>
      <c r="DY568" s="168"/>
      <c r="DZ568" s="168"/>
      <c r="EA568" s="359" t="str">
        <f t="shared" si="412"/>
        <v>508</v>
      </c>
      <c r="EB568" s="359">
        <v>508</v>
      </c>
      <c r="EC568" s="88"/>
      <c r="ED568" s="88"/>
      <c r="EE568" s="88"/>
      <c r="EF568" s="445"/>
      <c r="EG568" s="662" t="s">
        <v>6440</v>
      </c>
      <c r="EH568" s="662" t="s">
        <v>6378</v>
      </c>
      <c r="EI568" s="662" t="s">
        <v>6441</v>
      </c>
      <c r="EJ568" s="662">
        <v>21</v>
      </c>
      <c r="EK568" s="662"/>
      <c r="EL568" s="662" t="s">
        <v>6442</v>
      </c>
      <c r="EM568" s="662">
        <v>37345</v>
      </c>
      <c r="EN568" s="662"/>
      <c r="EO568" s="662"/>
      <c r="EP568" s="670" t="s">
        <v>6443</v>
      </c>
      <c r="EQ568" s="182" t="s">
        <v>6086</v>
      </c>
      <c r="ER568" s="182" t="s">
        <v>6119</v>
      </c>
      <c r="ES568" s="362"/>
      <c r="ET568" s="167"/>
      <c r="EU568" s="182" t="str">
        <f t="shared" si="368"/>
        <v>Kielholz &amp; Rybicki Speditions GmbH, DE_813283120_sinv.pdf</v>
      </c>
      <c r="EV568" s="44"/>
      <c r="EW568" s="44"/>
      <c r="EX568" s="44"/>
      <c r="EY568" s="44"/>
      <c r="EZ568" s="44"/>
      <c r="FA568" s="44"/>
      <c r="FB568" s="44"/>
      <c r="FC568" s="44"/>
      <c r="FD568" s="44"/>
      <c r="FE568" s="44"/>
      <c r="FF568" s="44"/>
      <c r="FG568" s="44"/>
      <c r="FH568" s="44"/>
      <c r="FI568" s="44"/>
      <c r="FJ568" s="44"/>
      <c r="FK568" s="44"/>
      <c r="FL568" s="44"/>
      <c r="FM568" s="44"/>
      <c r="FN568" s="44"/>
      <c r="FO568" s="44"/>
      <c r="FP568" s="44"/>
    </row>
    <row r="569" spans="1:172" s="169" customFormat="1" ht="136.5" thickTop="1" thickBot="1">
      <c r="A569" s="1021" t="s">
        <v>6754</v>
      </c>
      <c r="B569" s="830" t="s">
        <v>6842</v>
      </c>
      <c r="C569" s="221" t="s">
        <v>898</v>
      </c>
      <c r="D569" s="692" t="s">
        <v>6889</v>
      </c>
      <c r="E569" s="692" t="s">
        <v>6890</v>
      </c>
      <c r="F569" s="692" t="s">
        <v>899</v>
      </c>
      <c r="G569" s="831"/>
      <c r="H569" s="831"/>
      <c r="I569" s="202"/>
      <c r="J569" s="692" t="s">
        <v>7017</v>
      </c>
      <c r="K569" s="692" t="s">
        <v>7015</v>
      </c>
      <c r="L569" s="823" t="s">
        <v>7016</v>
      </c>
      <c r="M569" s="1126"/>
      <c r="N569" s="848" t="s">
        <v>7022</v>
      </c>
      <c r="O569" s="691" t="s">
        <v>7023</v>
      </c>
      <c r="P569" s="1218">
        <v>4</v>
      </c>
      <c r="Q569" s="539">
        <v>100</v>
      </c>
      <c r="R569" s="540">
        <v>0</v>
      </c>
      <c r="S569" s="338"/>
      <c r="T569" s="168"/>
      <c r="U569" s="168"/>
      <c r="V569" s="338">
        <v>0</v>
      </c>
      <c r="W569" s="338">
        <v>0</v>
      </c>
      <c r="X569" s="919">
        <v>0.68</v>
      </c>
      <c r="Y569" s="338">
        <v>0</v>
      </c>
      <c r="Z569" s="168"/>
      <c r="AA569" s="168"/>
      <c r="AB569" s="186" t="s">
        <v>6711</v>
      </c>
      <c r="AC569" s="13" t="s">
        <v>7377</v>
      </c>
      <c r="AD569" s="811" t="s">
        <v>7089</v>
      </c>
      <c r="AE569" s="723">
        <v>43173</v>
      </c>
      <c r="AF569" s="182" t="s">
        <v>7304</v>
      </c>
      <c r="AG569" s="419"/>
      <c r="AH569" s="927" t="s">
        <v>896</v>
      </c>
      <c r="AI569" s="559" t="s">
        <v>5764</v>
      </c>
      <c r="AJ569" s="63" t="str">
        <f t="shared" si="399"/>
        <v>NO</v>
      </c>
      <c r="AK569" s="64" t="str">
        <f>VLOOKUP(X569,aux!$G$1:$I$22,2,FALSE)</f>
        <v>zero point six eight</v>
      </c>
      <c r="AL569" s="64" t="str">
        <f>VLOOKUP(X569,aux!$G$1:$J$22,4,FALSE)</f>
        <v>null komma sechs acht</v>
      </c>
      <c r="AM569" s="214">
        <f t="shared" si="373"/>
        <v>68</v>
      </c>
      <c r="AN569" s="214" t="str">
        <f>IF(INT(AM569)=AM569,EnglishNumber(AM569), _xlfn.CONCAT(EnglishNumber(INT(AM569)), " point ", EnglishNumber(ROUND(INT((AM569 - INT(AM569)) * 10),  0)), " ", EnglishNumber(ROUND((AM569 - INT(AM569))*100 - (INT((AM569-INT(AM569))*10)*10), 0))))</f>
        <v>sixty-eight</v>
      </c>
      <c r="AO569" s="214" t="str">
        <f>IF(INT(AM569)=AM569,FctZahl_In_Worten(AM569), _xlfn.CONCAT(FctZahl_In_Worten(INT(AM569)), " komma ", FctZahl_In_Worten(ROUND(INT((AM569 - INT(AM569)) * 10),  0)), " ", FctZahl_In_Worten(ROUND((AM569 - INT(AM569))*100 - (INT((AM569-INT(AM569))*10)*10), 0))))</f>
        <v>achtundsechzig</v>
      </c>
      <c r="AP569" s="64" t="str">
        <f>EnglishNumber(Q569)</f>
        <v>one hundred</v>
      </c>
      <c r="AQ569" s="64" t="str">
        <f>FctZahl_In_Worten(Q569)</f>
        <v>einhundert</v>
      </c>
      <c r="AR569" s="64" t="str">
        <f>FctZahl_In_Worten(R569)</f>
        <v>null</v>
      </c>
      <c r="AS569" s="64" t="str">
        <f>EnglishNumber(V569)</f>
        <v>zero</v>
      </c>
      <c r="AT569" s="64" t="str">
        <f>EnglishNumber(W569)</f>
        <v>zero</v>
      </c>
      <c r="AU569" s="64" t="str">
        <f t="shared" si="391"/>
        <v>For</v>
      </c>
      <c r="AV569" s="49" t="str">
        <f t="shared" si="413"/>
        <v>Fritz Laitenberger, Geschäftsführer</v>
      </c>
      <c r="AW569" s="60" t="str">
        <f t="shared" si="374"/>
        <v>DE_263702568_CPA_EN</v>
      </c>
      <c r="AX569" s="60" t="str">
        <f t="shared" si="375"/>
        <v>DE_263702568_DoT_EN</v>
      </c>
      <c r="AY569" s="60" t="str">
        <f t="shared" si="376"/>
        <v>DE_263702568_Dis_EN</v>
      </c>
      <c r="AZ569" s="50" t="str">
        <f t="shared" si="377"/>
        <v>DE_263702568_CPA_DE</v>
      </c>
      <c r="BA569" s="50" t="str">
        <f t="shared" si="378"/>
        <v>DE_263702568_DoT_DE</v>
      </c>
      <c r="BB569" s="50" t="str">
        <f t="shared" si="379"/>
        <v>DE_263702568_CPA_ES</v>
      </c>
      <c r="BC569" s="128" t="str">
        <f t="shared" si="380"/>
        <v>DE_263702568_DoT_ES</v>
      </c>
      <c r="BD569" s="65" t="str">
        <f t="shared" si="381"/>
        <v>Laitenberger Vermietung GmbH</v>
      </c>
      <c r="BE569" s="64" t="str">
        <f>VLOOKUP(C569,aux!$A$1:$B$260,2,FALSE)</f>
        <v>Germany</v>
      </c>
      <c r="BF569" s="46" t="str">
        <f>VLOOKUP(C569,aux!$A$1:$C$260,3,FALSE)</f>
        <v>Deutschland</v>
      </c>
      <c r="BG569" s="66" t="str">
        <f t="shared" si="382"/>
        <v>represented by  Fritz Laitenberger, Geschäftsführer</v>
      </c>
      <c r="BH569" s="66" t="str">
        <f t="shared" si="400"/>
        <v>representado por Fritz Laitenberger, Geschäftsführer</v>
      </c>
      <c r="BI569" s="119">
        <f t="shared" si="414"/>
        <v>1</v>
      </c>
      <c r="BJ569" s="119" t="str">
        <f t="shared" si="402"/>
        <v/>
      </c>
      <c r="BK569" s="119" t="str">
        <f t="shared" si="403"/>
        <v/>
      </c>
      <c r="BL569" s="66" t="str">
        <f t="shared" si="404"/>
        <v/>
      </c>
      <c r="BM569" s="66" t="str">
        <f t="shared" si="405"/>
        <v/>
      </c>
      <c r="BN569" s="66" t="str">
        <f t="shared" si="406"/>
        <v/>
      </c>
      <c r="BO569" s="66" t="str">
        <f t="shared" si="407"/>
        <v/>
      </c>
      <c r="BP569" s="216" t="str">
        <f>VLOOKUP(X569,aux!$G$1:$I$22,3,FALSE)</f>
        <v>cero coma seis ocho</v>
      </c>
      <c r="BQ569" s="66" t="str">
        <f t="shared" si="408"/>
        <v>Por</v>
      </c>
      <c r="BR569" s="66" t="str">
        <f>VLOOKUP(C569,aux!$D$1:$E$307,2,FALSE)</f>
        <v>Alemania</v>
      </c>
      <c r="BS569" s="66" t="str">
        <f t="shared" si="409"/>
        <v>Ciento</v>
      </c>
      <c r="BT569" s="66" t="str">
        <f t="shared" si="410"/>
        <v>Cero</v>
      </c>
      <c r="BU569" s="66" t="str">
        <f t="shared" si="411"/>
        <v>Cero</v>
      </c>
      <c r="BV569" s="315"/>
      <c r="BW569" s="61"/>
      <c r="BX569" s="315"/>
      <c r="BY569" s="148"/>
      <c r="BZ569" s="315"/>
      <c r="CA569" s="1112"/>
      <c r="CB569" s="805">
        <v>43172</v>
      </c>
      <c r="CC569" s="623">
        <v>43172</v>
      </c>
      <c r="CD569" s="434"/>
      <c r="CE569" s="623">
        <v>43172</v>
      </c>
      <c r="CF569" s="434"/>
      <c r="CG569" s="805">
        <v>43172</v>
      </c>
      <c r="CH569" s="903" t="s">
        <v>7258</v>
      </c>
      <c r="CI569" s="155"/>
      <c r="CJ569" s="168"/>
      <c r="CK569" s="168"/>
      <c r="CL569" s="102" t="str">
        <f t="shared" si="362"/>
        <v>Laitenberger Vermietung GmbH_ DE_263702568_DOT_EN_2sig</v>
      </c>
      <c r="CM569" s="102" t="str">
        <f t="shared" si="363"/>
        <v>Laitenberger Vermietung GmbH_DE_263702568_CPA_EN_2sig</v>
      </c>
      <c r="CN569" s="102" t="str">
        <f t="shared" si="364"/>
        <v>Laitenberger Vermietung GmbH_ DE_263702568_DOT_EN_2sig_stamped</v>
      </c>
      <c r="CO569" s="102" t="str">
        <f t="shared" si="365"/>
        <v>Laitenberger Vermietung GmbH_DE_263702568_DOT_EN_o</v>
      </c>
      <c r="CP569" s="102" t="str">
        <f t="shared" si="366"/>
        <v>Laitenberger Vermietung GmbH_DE_263702568_DOT_EN_o_stamped</v>
      </c>
      <c r="CQ569" s="102" t="str">
        <f t="shared" si="367"/>
        <v>Laitenberger Vermietung GmbH_DE_263702568_powers</v>
      </c>
      <c r="CR569" s="168"/>
      <c r="CS569" s="168"/>
      <c r="CT569" s="253"/>
      <c r="CU569" s="251"/>
      <c r="CV569" s="254"/>
      <c r="CW569" s="168"/>
      <c r="CX569" s="252"/>
      <c r="CY569" s="251"/>
      <c r="CZ569" s="251"/>
      <c r="DA569" s="324"/>
      <c r="DB569" s="324"/>
      <c r="DC569" s="251"/>
      <c r="DD569" s="251"/>
      <c r="DE569" s="324"/>
      <c r="DF569" s="324"/>
      <c r="DG569" s="168"/>
      <c r="DH569" s="168"/>
      <c r="DI569" s="168"/>
      <c r="DJ569" s="324"/>
      <c r="DK569" s="324"/>
      <c r="DL569" s="168"/>
      <c r="DM569" s="324"/>
      <c r="DN569" s="251"/>
      <c r="DO569" s="324"/>
      <c r="DP569" s="338"/>
      <c r="DQ569" s="902"/>
      <c r="DR569" s="503"/>
      <c r="DS569" s="88"/>
      <c r="DT569" s="88" t="s">
        <v>49</v>
      </c>
      <c r="DU569" s="168"/>
      <c r="DV569" s="168"/>
      <c r="DW569" s="168"/>
      <c r="DX569" s="168"/>
      <c r="DY569" s="168"/>
      <c r="DZ569" s="168"/>
      <c r="EA569" s="359" t="str">
        <f t="shared" si="412"/>
        <v>509</v>
      </c>
      <c r="EB569" s="359">
        <v>509</v>
      </c>
      <c r="EC569" s="88"/>
      <c r="ED569" s="261" t="s">
        <v>7480</v>
      </c>
      <c r="EE569" s="88"/>
      <c r="EF569" s="445"/>
      <c r="EG569" s="247"/>
      <c r="EH569" s="247"/>
      <c r="EI569" s="247"/>
      <c r="EJ569" s="247"/>
      <c r="EK569" s="247"/>
      <c r="EL569" s="247"/>
      <c r="EM569" s="946"/>
      <c r="EN569" s="247"/>
      <c r="EO569" s="247"/>
      <c r="EP569" s="247"/>
      <c r="EQ569" s="643" t="s">
        <v>6086</v>
      </c>
      <c r="ER569" s="182" t="s">
        <v>6137</v>
      </c>
      <c r="ES569" s="691"/>
      <c r="ET569" s="167"/>
      <c r="EU569" s="182" t="str">
        <f t="shared" si="368"/>
        <v>Laitenberger Vermietung GmbH, DE_263702568_sinv.pdf</v>
      </c>
    </row>
    <row r="570" spans="1:172" s="169" customFormat="1" ht="65.25" thickTop="1" thickBot="1">
      <c r="A570" s="1021" t="s">
        <v>7113</v>
      </c>
      <c r="B570" s="830" t="s">
        <v>6844</v>
      </c>
      <c r="C570" s="221" t="s">
        <v>898</v>
      </c>
      <c r="D570" s="692" t="s">
        <v>6889</v>
      </c>
      <c r="E570" s="692" t="s">
        <v>6890</v>
      </c>
      <c r="F570" s="692" t="s">
        <v>899</v>
      </c>
      <c r="G570" s="831"/>
      <c r="H570" s="831"/>
      <c r="I570" s="202"/>
      <c r="J570" s="692" t="s">
        <v>7017</v>
      </c>
      <c r="K570" s="692" t="s">
        <v>7015</v>
      </c>
      <c r="L570" s="823" t="s">
        <v>7016</v>
      </c>
      <c r="M570" s="1126"/>
      <c r="N570" s="848" t="s">
        <v>7022</v>
      </c>
      <c r="O570" s="691" t="s">
        <v>7023</v>
      </c>
      <c r="P570" s="776">
        <v>9</v>
      </c>
      <c r="Q570" s="539">
        <v>100</v>
      </c>
      <c r="R570" s="540">
        <v>0</v>
      </c>
      <c r="S570" s="429" t="s">
        <v>6842</v>
      </c>
      <c r="T570" s="168"/>
      <c r="U570" s="168"/>
      <c r="V570" s="338">
        <v>0</v>
      </c>
      <c r="W570" s="338">
        <v>0</v>
      </c>
      <c r="X570" s="919">
        <v>0.68</v>
      </c>
      <c r="Y570" s="338">
        <v>0</v>
      </c>
      <c r="Z570" s="168"/>
      <c r="AA570" s="168"/>
      <c r="AB570" s="186" t="s">
        <v>6711</v>
      </c>
      <c r="AC570" s="13" t="s">
        <v>7377</v>
      </c>
      <c r="AD570" s="811" t="s">
        <v>7089</v>
      </c>
      <c r="AE570" s="723">
        <v>43173</v>
      </c>
      <c r="AF570" s="986" t="s">
        <v>7497</v>
      </c>
      <c r="AG570" s="419"/>
      <c r="AH570" s="927" t="s">
        <v>896</v>
      </c>
      <c r="AI570" s="559" t="s">
        <v>5764</v>
      </c>
      <c r="AJ570" s="63" t="str">
        <f t="shared" si="399"/>
        <v>NO</v>
      </c>
      <c r="AK570" s="64" t="str">
        <f>VLOOKUP(X570,aux!$G$1:$I$22,2,FALSE)</f>
        <v>zero point six eight</v>
      </c>
      <c r="AL570" s="64" t="str">
        <f>VLOOKUP(X570,aux!$G$1:$J$22,4,FALSE)</f>
        <v>null komma sechs acht</v>
      </c>
      <c r="AM570" s="214">
        <f t="shared" si="373"/>
        <v>68</v>
      </c>
      <c r="AN570" s="214" t="str">
        <f>IF(INT(AM570)=AM570,EnglishNumber(AM570), _xlfn.CONCAT(EnglishNumber(INT(AM570)), " point ", EnglishNumber(ROUND(INT((AM570 - INT(AM570)) * 10),  0)), " ", EnglishNumber(ROUND((AM570 - INT(AM570))*100 - (INT((AM570-INT(AM570))*10)*10), 0))))</f>
        <v>sixty-eight</v>
      </c>
      <c r="AO570" s="214" t="str">
        <f>IF(INT(AM570)=AM570,FctZahl_In_Worten(AM570), _xlfn.CONCAT(FctZahl_In_Worten(INT(AM570)), " komma ", FctZahl_In_Worten(ROUND(INT((AM570 - INT(AM570)) * 10),  0)), " ", FctZahl_In_Worten(ROUND((AM570 - INT(AM570))*100 - (INT((AM570-INT(AM570))*10)*10), 0))))</f>
        <v>achtundsechzig</v>
      </c>
      <c r="AP570" s="64" t="str">
        <f>EnglishNumber(Q570)</f>
        <v>one hundred</v>
      </c>
      <c r="AQ570" s="64" t="str">
        <f>FctZahl_In_Worten(Q570)</f>
        <v>einhundert</v>
      </c>
      <c r="AR570" s="64" t="str">
        <f>FctZahl_In_Worten(R570)</f>
        <v>null</v>
      </c>
      <c r="AS570" s="64" t="str">
        <f>EnglishNumber(V570)</f>
        <v>zero</v>
      </c>
      <c r="AT570" s="64" t="str">
        <f>EnglishNumber(W570)</f>
        <v>zero</v>
      </c>
      <c r="AU570" s="64" t="str">
        <f t="shared" si="391"/>
        <v>For</v>
      </c>
      <c r="AV570" s="49" t="str">
        <f t="shared" si="413"/>
        <v>Fritz Laitenberger, Geschäftsführer</v>
      </c>
      <c r="AW570" s="60" t="str">
        <f t="shared" si="374"/>
        <v>DE_1404400792_CPA_EN</v>
      </c>
      <c r="AX570" s="60" t="str">
        <f t="shared" si="375"/>
        <v>DE_1404400792_DoT_EN</v>
      </c>
      <c r="AY570" s="60" t="str">
        <f t="shared" si="376"/>
        <v>DE_1404400792_Dis_EN</v>
      </c>
      <c r="AZ570" s="50" t="str">
        <f t="shared" si="377"/>
        <v>DE_1404400792_CPA_DE</v>
      </c>
      <c r="BA570" s="50" t="str">
        <f t="shared" si="378"/>
        <v>DE_1404400792_DoT_DE</v>
      </c>
      <c r="BB570" s="50" t="str">
        <f t="shared" si="379"/>
        <v>DE_1404400792_CPA_ES</v>
      </c>
      <c r="BC570" s="128" t="str">
        <f t="shared" si="380"/>
        <v>DE_1404400792_DoT_ES</v>
      </c>
      <c r="BD570" s="65" t="str">
        <f t="shared" si="381"/>
        <v>Trans-Tech GmbH</v>
      </c>
      <c r="BE570" s="64" t="str">
        <f>VLOOKUP(C570,aux!$A$1:$B$260,2,FALSE)</f>
        <v>Germany</v>
      </c>
      <c r="BF570" s="46" t="str">
        <f>VLOOKUP(C570,aux!$A$1:$C$260,3,FALSE)</f>
        <v>Deutschland</v>
      </c>
      <c r="BG570" s="66" t="str">
        <f t="shared" si="382"/>
        <v>represented by  Fritz Laitenberger, Geschäftsführer</v>
      </c>
      <c r="BH570" s="66" t="str">
        <f t="shared" si="400"/>
        <v>representado por Fritz Laitenberger, Geschäftsführer</v>
      </c>
      <c r="BI570" s="119">
        <f t="shared" si="414"/>
        <v>1</v>
      </c>
      <c r="BJ570" s="119" t="str">
        <f t="shared" si="402"/>
        <v/>
      </c>
      <c r="BK570" s="119" t="str">
        <f t="shared" si="403"/>
        <v/>
      </c>
      <c r="BL570" s="66" t="str">
        <f t="shared" si="404"/>
        <v/>
      </c>
      <c r="BM570" s="66" t="str">
        <f t="shared" si="405"/>
        <v/>
      </c>
      <c r="BN570" s="66" t="str">
        <f t="shared" si="406"/>
        <v/>
      </c>
      <c r="BO570" s="66" t="str">
        <f t="shared" si="407"/>
        <v/>
      </c>
      <c r="BP570" s="216" t="str">
        <f>VLOOKUP(X570,aux!$G$1:$I$22,3,FALSE)</f>
        <v>cero coma seis ocho</v>
      </c>
      <c r="BQ570" s="66" t="str">
        <f t="shared" si="408"/>
        <v>Por</v>
      </c>
      <c r="BR570" s="66" t="str">
        <f>VLOOKUP(C570,aux!$D$1:$E$307,2,FALSE)</f>
        <v>Alemania</v>
      </c>
      <c r="BS570" s="66" t="str">
        <f t="shared" si="409"/>
        <v>Ciento</v>
      </c>
      <c r="BT570" s="66" t="str">
        <f t="shared" si="410"/>
        <v>Cero</v>
      </c>
      <c r="BU570" s="66" t="str">
        <f t="shared" si="411"/>
        <v>Cero</v>
      </c>
      <c r="BV570" s="433"/>
      <c r="BW570" s="751"/>
      <c r="BX570" s="433"/>
      <c r="BY570" s="437"/>
      <c r="BZ570" s="433"/>
      <c r="CA570" s="1112"/>
      <c r="CB570" s="614"/>
      <c r="CC570" s="1096"/>
      <c r="CD570" s="806"/>
      <c r="CE570" s="614"/>
      <c r="CF570" s="806"/>
      <c r="CG570" s="614"/>
      <c r="CH570" s="750" t="s">
        <v>7254</v>
      </c>
      <c r="CI570" s="155"/>
      <c r="CJ570" s="168"/>
      <c r="CK570" s="168"/>
      <c r="CL570" s="102" t="str">
        <f t="shared" si="362"/>
        <v>Trans-Tech GmbH_ DE_1404400792_DOT_EN_2sig</v>
      </c>
      <c r="CM570" s="102" t="str">
        <f t="shared" si="363"/>
        <v>Trans-Tech GmbH_DE_1404400792_CPA_EN_2sig</v>
      </c>
      <c r="CN570" s="102" t="str">
        <f t="shared" si="364"/>
        <v>Trans-Tech GmbH_ DE_1404400792_DOT_EN_2sig_stamped</v>
      </c>
      <c r="CO570" s="102" t="str">
        <f t="shared" si="365"/>
        <v>Trans-Tech GmbH_DE_1404400792_DOT_EN_o</v>
      </c>
      <c r="CP570" s="102" t="str">
        <f t="shared" si="366"/>
        <v>Trans-Tech GmbH_DE_1404400792_DOT_EN_o_stamped</v>
      </c>
      <c r="CQ570" s="102" t="str">
        <f t="shared" si="367"/>
        <v>Trans-Tech GmbH_DE_1404400792_powers</v>
      </c>
      <c r="CR570" s="168"/>
      <c r="CS570" s="168"/>
      <c r="CT570" s="253"/>
      <c r="CU570" s="251"/>
      <c r="CV570" s="254"/>
      <c r="CW570" s="168"/>
      <c r="CX570" s="252"/>
      <c r="CY570" s="251"/>
      <c r="CZ570" s="251"/>
      <c r="DA570" s="324"/>
      <c r="DB570" s="324"/>
      <c r="DC570" s="251"/>
      <c r="DD570" s="251"/>
      <c r="DE570" s="324"/>
      <c r="DF570" s="324"/>
      <c r="DG570" s="168"/>
      <c r="DH570" s="168"/>
      <c r="DI570" s="168"/>
      <c r="DJ570" s="324"/>
      <c r="DK570" s="324"/>
      <c r="DL570" s="168"/>
      <c r="DM570" s="324"/>
      <c r="DN570" s="251"/>
      <c r="DO570" s="324"/>
      <c r="DP570" s="338"/>
      <c r="DQ570" s="902"/>
      <c r="DR570" s="503"/>
      <c r="DS570" s="88"/>
      <c r="DT570" s="88"/>
      <c r="DU570" s="168"/>
      <c r="DV570" s="168"/>
      <c r="DW570" s="168"/>
      <c r="DX570" s="168"/>
      <c r="DY570" s="168"/>
      <c r="DZ570" s="168"/>
      <c r="EA570" s="359" t="str">
        <f t="shared" si="412"/>
        <v>509a</v>
      </c>
      <c r="EB570" s="359">
        <v>509</v>
      </c>
      <c r="EC570" s="261" t="s">
        <v>5505</v>
      </c>
      <c r="ED570" s="261"/>
      <c r="EE570" s="88"/>
      <c r="EF570" s="445"/>
      <c r="EG570" s="247"/>
      <c r="EH570" s="247"/>
      <c r="EI570" s="247"/>
      <c r="EJ570" s="247"/>
      <c r="EK570" s="247"/>
      <c r="EL570" s="247"/>
      <c r="EM570" s="946"/>
      <c r="EN570" s="247"/>
      <c r="EO570" s="247"/>
      <c r="EP570" s="247"/>
      <c r="EQ570" s="643" t="s">
        <v>6086</v>
      </c>
      <c r="ER570" s="182" t="s">
        <v>6119</v>
      </c>
      <c r="ES570" s="691"/>
      <c r="ET570" s="167"/>
      <c r="EU570" s="182" t="str">
        <f t="shared" si="368"/>
        <v>Trans-Tech GmbH, DE_1404400792_sinv.pdf</v>
      </c>
      <c r="EV570" s="44"/>
      <c r="EW570" s="44"/>
      <c r="EX570" s="44"/>
      <c r="EY570" s="44"/>
      <c r="EZ570" s="44"/>
      <c r="FA570" s="44"/>
      <c r="FB570" s="44"/>
      <c r="FC570" s="44"/>
      <c r="FD570" s="44"/>
      <c r="FE570" s="44"/>
      <c r="FF570" s="44"/>
      <c r="FG570" s="44"/>
      <c r="FH570" s="44"/>
      <c r="FI570" s="44"/>
      <c r="FJ570" s="44"/>
      <c r="FK570" s="44"/>
      <c r="FL570" s="44"/>
      <c r="FM570" s="44"/>
      <c r="FN570" s="44"/>
      <c r="FO570" s="44"/>
      <c r="FP570" s="44"/>
    </row>
    <row r="571" spans="1:172" s="169" customFormat="1" ht="78" thickTop="1" thickBot="1">
      <c r="A571" s="1006" t="s">
        <v>6371</v>
      </c>
      <c r="B571" s="176" t="s">
        <v>6372</v>
      </c>
      <c r="C571" s="667" t="s">
        <v>898</v>
      </c>
      <c r="D571" s="202" t="s">
        <v>6373</v>
      </c>
      <c r="E571" s="202" t="s">
        <v>6374</v>
      </c>
      <c r="F571" s="202" t="s">
        <v>3477</v>
      </c>
      <c r="G571" s="202"/>
      <c r="H571" s="202"/>
      <c r="I571" s="182"/>
      <c r="J571" s="182"/>
      <c r="K571" s="182"/>
      <c r="L571" s="1175" t="s">
        <v>6405</v>
      </c>
      <c r="M571" s="566"/>
      <c r="N571" s="845" t="s">
        <v>6406</v>
      </c>
      <c r="O571" s="192" t="s">
        <v>6407</v>
      </c>
      <c r="P571" s="778">
        <v>25</v>
      </c>
      <c r="Q571" s="651">
        <v>500</v>
      </c>
      <c r="R571" s="429"/>
      <c r="S571" s="338"/>
      <c r="T571" s="168"/>
      <c r="U571" s="168"/>
      <c r="V571" s="338">
        <v>0</v>
      </c>
      <c r="W571" s="338">
        <v>0</v>
      </c>
      <c r="X571" s="919">
        <v>0.7</v>
      </c>
      <c r="Y571" s="338">
        <v>0</v>
      </c>
      <c r="Z571" s="168"/>
      <c r="AA571" s="168"/>
      <c r="AB571" s="186"/>
      <c r="AC571" s="13" t="s">
        <v>7377</v>
      </c>
      <c r="AD571" s="812" t="s">
        <v>6420</v>
      </c>
      <c r="AE571" s="723">
        <v>43173</v>
      </c>
      <c r="AF571" s="182" t="s">
        <v>7303</v>
      </c>
      <c r="AG571" s="419"/>
      <c r="AH571" s="927" t="s">
        <v>896</v>
      </c>
      <c r="AI571" s="559" t="s">
        <v>5760</v>
      </c>
      <c r="AJ571" s="63" t="str">
        <f t="shared" si="399"/>
        <v>NO</v>
      </c>
      <c r="AK571" s="64" t="str">
        <f>VLOOKUP(X571,aux!$G$1:$I$22,2,FALSE)</f>
        <v>zero point seven</v>
      </c>
      <c r="AL571" s="64" t="str">
        <f>VLOOKUP(X571,aux!$G$1:$J$22,4,FALSE)</f>
        <v>null komma sieben</v>
      </c>
      <c r="AM571" s="214">
        <f t="shared" si="373"/>
        <v>70</v>
      </c>
      <c r="AN571" s="214" t="str">
        <f>IF(INT(AM571)=AM571,EnglishNumber(AM571), _xlfn.CONCAT(EnglishNumber(INT(AM571)), " point ", EnglishNumber(ROUND(INT((AM571 - INT(AM571)) * 10),  0)), " ", EnglishNumber(ROUND((AM571 - INT(AM571))*100 - (INT((AM571-INT(AM571))*10)*10), 0))))</f>
        <v>seventy</v>
      </c>
      <c r="AO571" s="214" t="str">
        <f>IF(INT(AM571)=AM571,FctZahl_In_Worten(AM571), _xlfn.CONCAT(FctZahl_In_Worten(INT(AM571)), " komma ", FctZahl_In_Worten(ROUND(INT((AM571 - INT(AM571)) * 10),  0)), " ", FctZahl_In_Worten(ROUND((AM571 - INT(AM571))*100 - (INT((AM571-INT(AM571))*10)*10), 0))))</f>
        <v>siebzig</v>
      </c>
      <c r="AP571" s="64" t="str">
        <f>EnglishNumber(Q571)</f>
        <v>five hundred</v>
      </c>
      <c r="AQ571" s="64" t="str">
        <f>FctZahl_In_Worten(Q571)</f>
        <v>fünfhundert</v>
      </c>
      <c r="AR571" s="64" t="str">
        <f>FctZahl_In_Worten(R571)</f>
        <v>null</v>
      </c>
      <c r="AS571" s="64" t="str">
        <f>EnglishNumber(V571)</f>
        <v>zero</v>
      </c>
      <c r="AT571" s="64" t="str">
        <f>EnglishNumber(W571)</f>
        <v>zero</v>
      </c>
      <c r="AU571" s="64" t="str">
        <f t="shared" si="391"/>
        <v>For</v>
      </c>
      <c r="AV571" s="49" t="str">
        <f t="shared" si="413"/>
        <v>Harald Nolte, Inhaber</v>
      </c>
      <c r="AW571" s="60" t="str">
        <f t="shared" si="374"/>
        <v>DE_150413811_CPA_EN</v>
      </c>
      <c r="AX571" s="60" t="str">
        <f t="shared" si="375"/>
        <v>DE_150413811_DoT_EN</v>
      </c>
      <c r="AY571" s="60" t="str">
        <f t="shared" si="376"/>
        <v>DE_150413811_Dis_EN</v>
      </c>
      <c r="AZ571" s="50" t="str">
        <f t="shared" si="377"/>
        <v>DE_150413811_CPA_DE</v>
      </c>
      <c r="BA571" s="50" t="str">
        <f t="shared" si="378"/>
        <v>DE_150413811_DoT_DE</v>
      </c>
      <c r="BB571" s="50" t="str">
        <f t="shared" si="379"/>
        <v>DE_150413811_CPA_ES</v>
      </c>
      <c r="BC571" s="128" t="str">
        <f t="shared" si="380"/>
        <v>DE_150413811_DoT_ES</v>
      </c>
      <c r="BD571" s="65" t="str">
        <f t="shared" si="381"/>
        <v>Nolte's Transporte, Einzelfirma</v>
      </c>
      <c r="BE571" s="64" t="str">
        <f>VLOOKUP(C571,aux!$A$1:$B$260,2,FALSE)</f>
        <v>Germany</v>
      </c>
      <c r="BF571" s="46" t="str">
        <f>VLOOKUP(C571,aux!$A$1:$C$260,3,FALSE)</f>
        <v>Deutschland</v>
      </c>
      <c r="BG571" s="66" t="str">
        <f t="shared" si="382"/>
        <v>represented by  Harald Nolte, Inhaber</v>
      </c>
      <c r="BH571" s="66" t="str">
        <f t="shared" si="400"/>
        <v>representado por Harald Nolte, Inhaber</v>
      </c>
      <c r="BI571" s="119">
        <f t="shared" si="414"/>
        <v>1</v>
      </c>
      <c r="BJ571" s="119" t="str">
        <f t="shared" si="402"/>
        <v/>
      </c>
      <c r="BK571" s="119" t="str">
        <f t="shared" si="403"/>
        <v/>
      </c>
      <c r="BL571" s="66" t="str">
        <f t="shared" si="404"/>
        <v/>
      </c>
      <c r="BM571" s="66" t="str">
        <f t="shared" si="405"/>
        <v/>
      </c>
      <c r="BN571" s="66" t="str">
        <f t="shared" si="406"/>
        <v/>
      </c>
      <c r="BO571" s="66" t="str">
        <f t="shared" si="407"/>
        <v/>
      </c>
      <c r="BP571" s="216" t="str">
        <f>VLOOKUP(X571,aux!$G$1:$I$22,3,FALSE)</f>
        <v xml:space="preserve">cero coma siete </v>
      </c>
      <c r="BQ571" s="66" t="str">
        <f t="shared" si="408"/>
        <v>Por</v>
      </c>
      <c r="BR571" s="66" t="str">
        <f>VLOOKUP(C571,aux!$D$1:$E$307,2,FALSE)</f>
        <v>Alemania</v>
      </c>
      <c r="BS571" s="66" t="str">
        <f t="shared" si="409"/>
        <v>Quinientos</v>
      </c>
      <c r="BT571" s="66" t="str">
        <f t="shared" si="410"/>
        <v>Cero</v>
      </c>
      <c r="BU571" s="66" t="str">
        <f t="shared" si="411"/>
        <v>Cero</v>
      </c>
      <c r="BV571" s="315"/>
      <c r="BW571" s="61"/>
      <c r="BX571" s="315"/>
      <c r="BY571" s="148"/>
      <c r="BZ571" s="315"/>
      <c r="CA571" s="1114">
        <v>43167</v>
      </c>
      <c r="CB571" s="805">
        <v>43167</v>
      </c>
      <c r="CC571" s="623">
        <v>43169</v>
      </c>
      <c r="CD571" s="806"/>
      <c r="CE571" s="805">
        <v>43169</v>
      </c>
      <c r="CF571" s="806"/>
      <c r="CG571" s="619">
        <v>43171</v>
      </c>
      <c r="CH571" s="903" t="s">
        <v>7258</v>
      </c>
      <c r="CI571" s="155"/>
      <c r="CJ571" s="168"/>
      <c r="CK571" s="168"/>
      <c r="CL571" s="102" t="str">
        <f t="shared" si="362"/>
        <v>Nolte's Transporte, Einzelfirma_ DE_150413811_DOT_EN_2sig</v>
      </c>
      <c r="CM571" s="102" t="str">
        <f t="shared" si="363"/>
        <v>Nolte's Transporte, Einzelfirma_DE_150413811_CPA_EN_2sig</v>
      </c>
      <c r="CN571" s="102" t="str">
        <f t="shared" si="364"/>
        <v>Nolte's Transporte, Einzelfirma_ DE_150413811_DOT_EN_2sig_stamped</v>
      </c>
      <c r="CO571" s="102" t="str">
        <f t="shared" si="365"/>
        <v>Nolte's Transporte, Einzelfirma_DE_150413811_DOT_EN_o</v>
      </c>
      <c r="CP571" s="102" t="str">
        <f t="shared" si="366"/>
        <v>Nolte's Transporte, Einzelfirma_DE_150413811_DOT_EN_o_stamped</v>
      </c>
      <c r="CQ571" s="102" t="str">
        <f t="shared" si="367"/>
        <v>Nolte's Transporte, Einzelfirma_DE_150413811_powers</v>
      </c>
      <c r="CR571" s="168"/>
      <c r="CS571" s="168"/>
      <c r="CT571" s="253"/>
      <c r="CU571" s="251"/>
      <c r="CV571" s="254"/>
      <c r="CW571" s="168"/>
      <c r="CX571" s="252"/>
      <c r="CY571" s="251"/>
      <c r="CZ571" s="251"/>
      <c r="DA571" s="324"/>
      <c r="DB571" s="324"/>
      <c r="DC571" s="251"/>
      <c r="DD571" s="251"/>
      <c r="DE571" s="324"/>
      <c r="DF571" s="324"/>
      <c r="DG571" s="168"/>
      <c r="DH571" s="168"/>
      <c r="DI571" s="168"/>
      <c r="DJ571" s="324"/>
      <c r="DK571" s="324"/>
      <c r="DL571" s="168"/>
      <c r="DM571" s="324"/>
      <c r="DN571" s="251"/>
      <c r="DO571" s="324"/>
      <c r="DP571" s="338"/>
      <c r="DQ571" s="902" t="s">
        <v>7333</v>
      </c>
      <c r="DR571" s="503"/>
      <c r="DS571" s="88"/>
      <c r="DT571" s="88" t="s">
        <v>49</v>
      </c>
      <c r="DU571" s="168"/>
      <c r="DV571" s="168"/>
      <c r="DW571" s="168"/>
      <c r="DX571" s="168"/>
      <c r="DY571" s="168"/>
      <c r="DZ571" s="168"/>
      <c r="EA571" s="359" t="str">
        <f t="shared" si="412"/>
        <v>510</v>
      </c>
      <c r="EB571" s="359">
        <v>510</v>
      </c>
      <c r="EC571" s="88"/>
      <c r="ED571" s="88"/>
      <c r="EE571" s="88"/>
      <c r="EF571" s="445"/>
      <c r="EG571" s="662" t="s">
        <v>6436</v>
      </c>
      <c r="EH571" s="662" t="s">
        <v>6374</v>
      </c>
      <c r="EI571" s="662" t="s">
        <v>6437</v>
      </c>
      <c r="EJ571" s="662">
        <v>25</v>
      </c>
      <c r="EK571" s="662"/>
      <c r="EL571" s="662" t="s">
        <v>6438</v>
      </c>
      <c r="EM571" s="662">
        <v>99988</v>
      </c>
      <c r="EN571" s="662"/>
      <c r="EO571" s="662"/>
      <c r="EP571" s="670" t="s">
        <v>6439</v>
      </c>
      <c r="EQ571" s="182" t="s">
        <v>6457</v>
      </c>
      <c r="ER571" s="182"/>
      <c r="ES571" s="362"/>
      <c r="ET571" s="167"/>
      <c r="EU571" s="182" t="str">
        <f t="shared" si="368"/>
        <v>Nolte's Transporte, Einzelfirma, DE_150413811_sinv.pdf</v>
      </c>
    </row>
    <row r="572" spans="1:172" s="169" customFormat="1" ht="78" thickTop="1" thickBot="1">
      <c r="A572" s="1021" t="s">
        <v>6757</v>
      </c>
      <c r="B572" s="830" t="s">
        <v>6846</v>
      </c>
      <c r="C572" s="221" t="s">
        <v>898</v>
      </c>
      <c r="D572" s="692" t="s">
        <v>6897</v>
      </c>
      <c r="E572" s="692" t="s">
        <v>6898</v>
      </c>
      <c r="F572" s="692" t="s">
        <v>899</v>
      </c>
      <c r="G572" s="831"/>
      <c r="H572" s="831"/>
      <c r="I572" s="202"/>
      <c r="J572" s="692" t="s">
        <v>7017</v>
      </c>
      <c r="K572" s="692" t="s">
        <v>7015</v>
      </c>
      <c r="L572" s="823" t="s">
        <v>7016</v>
      </c>
      <c r="M572" s="1126"/>
      <c r="N572" s="848" t="s">
        <v>7487</v>
      </c>
      <c r="O572" s="691" t="s">
        <v>7488</v>
      </c>
      <c r="P572" s="780">
        <v>10</v>
      </c>
      <c r="Q572" s="548">
        <v>100</v>
      </c>
      <c r="R572" s="549">
        <v>0</v>
      </c>
      <c r="S572" s="426"/>
      <c r="T572" s="231"/>
      <c r="U572" s="231"/>
      <c r="V572" s="426">
        <v>0</v>
      </c>
      <c r="W572" s="426">
        <v>0</v>
      </c>
      <c r="X572" s="923">
        <v>0.68</v>
      </c>
      <c r="Y572" s="426">
        <v>0</v>
      </c>
      <c r="Z572" s="168"/>
      <c r="AA572" s="168"/>
      <c r="AB572" s="186" t="s">
        <v>6711</v>
      </c>
      <c r="AC572" s="13" t="s">
        <v>7377</v>
      </c>
      <c r="AD572" s="811" t="s">
        <v>7089</v>
      </c>
      <c r="AE572" s="723">
        <v>43173</v>
      </c>
      <c r="AF572" s="182" t="s">
        <v>7305</v>
      </c>
      <c r="AG572" s="419"/>
      <c r="AH572" s="927" t="s">
        <v>896</v>
      </c>
      <c r="AI572" s="559" t="s">
        <v>5764</v>
      </c>
      <c r="AJ572" s="63" t="str">
        <f t="shared" si="399"/>
        <v>NO</v>
      </c>
      <c r="AK572" s="64" t="str">
        <f>VLOOKUP(X572,aux!$G$1:$I$22,2,FALSE)</f>
        <v>zero point six eight</v>
      </c>
      <c r="AL572" s="64" t="str">
        <f>VLOOKUP(X572,aux!$G$1:$J$22,4,FALSE)</f>
        <v>null komma sechs acht</v>
      </c>
      <c r="AM572" s="214">
        <f t="shared" si="373"/>
        <v>68</v>
      </c>
      <c r="AN572" s="214" t="str">
        <f>IF(INT(AM572)=AM572,EnglishNumber(AM572), _xlfn.CONCAT(EnglishNumber(INT(AM572)), " point ", EnglishNumber(ROUND(INT((AM572 - INT(AM572)) * 10),  0)), " ", EnglishNumber(ROUND((AM572 - INT(AM572))*100 - (INT((AM572-INT(AM572))*10)*10), 0))))</f>
        <v>sixty-eight</v>
      </c>
      <c r="AO572" s="214" t="str">
        <f>IF(INT(AM572)=AM572,FctZahl_In_Worten(AM572), _xlfn.CONCAT(FctZahl_In_Worten(INT(AM572)), " komma ", FctZahl_In_Worten(ROUND(INT((AM572 - INT(AM572)) * 10),  0)), " ", FctZahl_In_Worten(ROUND((AM572 - INT(AM572))*100 - (INT((AM572-INT(AM572))*10)*10), 0))))</f>
        <v>achtundsechzig</v>
      </c>
      <c r="AP572" s="64" t="str">
        <f>EnglishNumber(Q572)</f>
        <v>one hundred</v>
      </c>
      <c r="AQ572" s="64" t="str">
        <f>FctZahl_In_Worten(Q572)</f>
        <v>einhundert</v>
      </c>
      <c r="AR572" s="64" t="str">
        <f>FctZahl_In_Worten(R572)</f>
        <v>null</v>
      </c>
      <c r="AS572" s="64" t="str">
        <f>EnglishNumber(V572)</f>
        <v>zero</v>
      </c>
      <c r="AT572" s="64" t="str">
        <f>EnglishNumber(W572)</f>
        <v>zero</v>
      </c>
      <c r="AU572" s="64" t="str">
        <f t="shared" si="391"/>
        <v>For</v>
      </c>
      <c r="AV572" s="49" t="str">
        <f t="shared" si="413"/>
        <v>Marcel Pflugfelder, Geschäftsführer</v>
      </c>
      <c r="AW572" s="60" t="str">
        <f t="shared" si="374"/>
        <v>DE_144333784_CPA_EN</v>
      </c>
      <c r="AX572" s="60" t="str">
        <f t="shared" si="375"/>
        <v>DE_144333784_DoT_EN</v>
      </c>
      <c r="AY572" s="60" t="str">
        <f t="shared" si="376"/>
        <v>DE_144333784_Dis_EN</v>
      </c>
      <c r="AZ572" s="50" t="str">
        <f t="shared" si="377"/>
        <v>DE_144333784_CPA_DE</v>
      </c>
      <c r="BA572" s="50" t="str">
        <f t="shared" si="378"/>
        <v>DE_144333784_DoT_DE</v>
      </c>
      <c r="BB572" s="50" t="str">
        <f t="shared" si="379"/>
        <v>DE_144333784_CPA_ES</v>
      </c>
      <c r="BC572" s="128" t="str">
        <f t="shared" si="380"/>
        <v>DE_144333784_DoT_ES</v>
      </c>
      <c r="BD572" s="65" t="str">
        <f t="shared" si="381"/>
        <v>Pflugfelder Transport Gmbh</v>
      </c>
      <c r="BE572" s="64" t="str">
        <f>VLOOKUP(C572,aux!$A$1:$B$260,2,FALSE)</f>
        <v>Germany</v>
      </c>
      <c r="BF572" s="46" t="str">
        <f>VLOOKUP(C572,aux!$A$1:$C$260,3,FALSE)</f>
        <v>Deutschland</v>
      </c>
      <c r="BG572" s="66" t="str">
        <f t="shared" si="382"/>
        <v>represented by  Marcel Pflugfelder, Geschäftsführer</v>
      </c>
      <c r="BH572" s="66" t="str">
        <f t="shared" si="400"/>
        <v>representado por Marcel Pflugfelder, Geschäftsführer</v>
      </c>
      <c r="BI572" s="119">
        <f t="shared" si="414"/>
        <v>1</v>
      </c>
      <c r="BJ572" s="119" t="str">
        <f t="shared" si="402"/>
        <v/>
      </c>
      <c r="BK572" s="119" t="str">
        <f t="shared" si="403"/>
        <v/>
      </c>
      <c r="BL572" s="66" t="str">
        <f t="shared" si="404"/>
        <v/>
      </c>
      <c r="BM572" s="66" t="str">
        <f t="shared" si="405"/>
        <v/>
      </c>
      <c r="BN572" s="66" t="str">
        <f t="shared" si="406"/>
        <v/>
      </c>
      <c r="BO572" s="66" t="str">
        <f t="shared" si="407"/>
        <v/>
      </c>
      <c r="BP572" s="216" t="str">
        <f>VLOOKUP(X572,aux!$G$1:$I$22,3,FALSE)</f>
        <v>cero coma seis ocho</v>
      </c>
      <c r="BQ572" s="66" t="str">
        <f t="shared" si="408"/>
        <v>Por</v>
      </c>
      <c r="BR572" s="66" t="str">
        <f>VLOOKUP(C572,aux!$D$1:$E$307,2,FALSE)</f>
        <v>Alemania</v>
      </c>
      <c r="BS572" s="66" t="str">
        <f t="shared" si="409"/>
        <v>Ciento</v>
      </c>
      <c r="BT572" s="66" t="str">
        <f t="shared" si="410"/>
        <v>Cero</v>
      </c>
      <c r="BU572" s="66" t="str">
        <f t="shared" si="411"/>
        <v>Cero</v>
      </c>
      <c r="BV572" s="315"/>
      <c r="BW572" s="61"/>
      <c r="BX572" s="315"/>
      <c r="BY572" s="148"/>
      <c r="BZ572" s="315"/>
      <c r="CA572" s="1112"/>
      <c r="CB572" s="805">
        <v>43172</v>
      </c>
      <c r="CC572" s="623">
        <v>43172</v>
      </c>
      <c r="CD572" s="434"/>
      <c r="CE572" s="353">
        <v>43172</v>
      </c>
      <c r="CF572" s="434"/>
      <c r="CG572" s="805">
        <v>43172</v>
      </c>
      <c r="CH572" s="903" t="s">
        <v>7258</v>
      </c>
      <c r="CI572" s="155"/>
      <c r="CJ572" s="168"/>
      <c r="CK572" s="168"/>
      <c r="CL572" s="102" t="str">
        <f t="shared" si="362"/>
        <v>Pflugfelder Transport Gmbh_ DE_144333784_DOT_EN_2sig</v>
      </c>
      <c r="CM572" s="102" t="str">
        <f t="shared" si="363"/>
        <v>Pflugfelder Transport Gmbh_DE_144333784_CPA_EN_2sig</v>
      </c>
      <c r="CN572" s="102" t="str">
        <f t="shared" si="364"/>
        <v>Pflugfelder Transport Gmbh_ DE_144333784_DOT_EN_2sig_stamped</v>
      </c>
      <c r="CO572" s="102" t="str">
        <f t="shared" si="365"/>
        <v>Pflugfelder Transport Gmbh_DE_144333784_DOT_EN_o</v>
      </c>
      <c r="CP572" s="102" t="str">
        <f t="shared" si="366"/>
        <v>Pflugfelder Transport Gmbh_DE_144333784_DOT_EN_o_stamped</v>
      </c>
      <c r="CQ572" s="102" t="str">
        <f t="shared" si="367"/>
        <v>Pflugfelder Transport Gmbh_DE_144333784_powers</v>
      </c>
      <c r="CR572" s="168"/>
      <c r="CS572" s="168"/>
      <c r="CT572" s="253"/>
      <c r="CU572" s="251"/>
      <c r="CV572" s="254"/>
      <c r="CW572" s="168"/>
      <c r="CX572" s="252"/>
      <c r="CY572" s="251"/>
      <c r="CZ572" s="251"/>
      <c r="DA572" s="324"/>
      <c r="DB572" s="324"/>
      <c r="DC572" s="251"/>
      <c r="DD572" s="251"/>
      <c r="DE572" s="324"/>
      <c r="DF572" s="324"/>
      <c r="DG572" s="168"/>
      <c r="DH572" s="168"/>
      <c r="DI572" s="168"/>
      <c r="DJ572" s="324"/>
      <c r="DK572" s="324"/>
      <c r="DL572" s="168"/>
      <c r="DM572" s="324"/>
      <c r="DN572" s="251"/>
      <c r="DO572" s="324"/>
      <c r="DP572" s="338"/>
      <c r="DQ572" s="902"/>
      <c r="DR572" s="503"/>
      <c r="DS572" s="88"/>
      <c r="DT572" s="88"/>
      <c r="DU572" s="168"/>
      <c r="DV572" s="168"/>
      <c r="DW572" s="168"/>
      <c r="DX572" s="168"/>
      <c r="DY572" s="168"/>
      <c r="DZ572" s="168"/>
      <c r="EA572" s="359" t="str">
        <f t="shared" si="412"/>
        <v>511</v>
      </c>
      <c r="EB572" s="359">
        <v>511</v>
      </c>
      <c r="EC572" s="88"/>
      <c r="ED572" s="88"/>
      <c r="EE572" s="88"/>
      <c r="EF572" s="445"/>
      <c r="EG572" s="247"/>
      <c r="EH572" s="247"/>
      <c r="EI572" s="247"/>
      <c r="EJ572" s="247"/>
      <c r="EK572" s="247"/>
      <c r="EL572" s="247"/>
      <c r="EM572" s="946"/>
      <c r="EN572" s="247"/>
      <c r="EO572" s="247"/>
      <c r="EP572" s="247"/>
      <c r="EQ572" s="643" t="s">
        <v>6086</v>
      </c>
      <c r="ER572" s="182" t="s">
        <v>6119</v>
      </c>
      <c r="ES572" s="691" t="s">
        <v>7092</v>
      </c>
      <c r="ET572" s="167"/>
      <c r="EU572" s="182" t="str">
        <f t="shared" si="368"/>
        <v>Pflugfelder Transport Gmbh, DE_144333784_sinv.pdf</v>
      </c>
    </row>
    <row r="573" spans="1:172" s="169" customFormat="1" ht="121.5" thickTop="1" thickBot="1">
      <c r="A573" s="1021" t="s">
        <v>6761</v>
      </c>
      <c r="B573" s="830" t="s">
        <v>6850</v>
      </c>
      <c r="C573" s="221" t="s">
        <v>898</v>
      </c>
      <c r="D573" s="692" t="s">
        <v>6902</v>
      </c>
      <c r="E573" s="692" t="s">
        <v>6903</v>
      </c>
      <c r="F573" s="692" t="s">
        <v>7098</v>
      </c>
      <c r="G573" s="831"/>
      <c r="H573" s="831"/>
      <c r="I573" s="202"/>
      <c r="J573" s="692" t="s">
        <v>7017</v>
      </c>
      <c r="K573" s="692" t="s">
        <v>7015</v>
      </c>
      <c r="L573" s="823" t="s">
        <v>7016</v>
      </c>
      <c r="M573" s="1126"/>
      <c r="N573" s="848" t="s">
        <v>7033</v>
      </c>
      <c r="O573" s="691" t="s">
        <v>7034</v>
      </c>
      <c r="P573" s="780">
        <v>48</v>
      </c>
      <c r="Q573" s="548">
        <v>100</v>
      </c>
      <c r="R573" s="549">
        <v>0</v>
      </c>
      <c r="S573" s="338"/>
      <c r="T573" s="168"/>
      <c r="U573" s="168"/>
      <c r="V573" s="338">
        <v>0</v>
      </c>
      <c r="W573" s="338">
        <v>0</v>
      </c>
      <c r="X573" s="923">
        <v>0.68</v>
      </c>
      <c r="Y573" s="338">
        <v>0</v>
      </c>
      <c r="Z573" s="168"/>
      <c r="AA573" s="168"/>
      <c r="AB573" s="186" t="s">
        <v>6711</v>
      </c>
      <c r="AC573" s="13" t="s">
        <v>7377</v>
      </c>
      <c r="AD573" s="811" t="s">
        <v>7089</v>
      </c>
      <c r="AE573" s="723">
        <v>43173</v>
      </c>
      <c r="AF573" s="182" t="s">
        <v>7305</v>
      </c>
      <c r="AG573" s="419"/>
      <c r="AH573" s="927" t="s">
        <v>896</v>
      </c>
      <c r="AI573" s="559" t="s">
        <v>5764</v>
      </c>
      <c r="AJ573" s="63" t="str">
        <f t="shared" si="399"/>
        <v>NO</v>
      </c>
      <c r="AK573" s="64" t="str">
        <f>VLOOKUP(X573,aux!$G$1:$I$22,2,FALSE)</f>
        <v>zero point six eight</v>
      </c>
      <c r="AL573" s="64" t="str">
        <f>VLOOKUP(X573,aux!$G$1:$J$22,4,FALSE)</f>
        <v>null komma sechs acht</v>
      </c>
      <c r="AM573" s="214">
        <f t="shared" si="373"/>
        <v>68</v>
      </c>
      <c r="AN573" s="214" t="str">
        <f>IF(INT(AM573)=AM573,EnglishNumber(AM573), _xlfn.CONCAT(EnglishNumber(INT(AM573)), " point ", EnglishNumber(ROUND(INT((AM573 - INT(AM573)) * 10),  0)), " ", EnglishNumber(ROUND((AM573 - INT(AM573))*100 - (INT((AM573-INT(AM573))*10)*10), 0))))</f>
        <v>sixty-eight</v>
      </c>
      <c r="AO573" s="214" t="str">
        <f>IF(INT(AM573)=AM573,FctZahl_In_Worten(AM573), _xlfn.CONCAT(FctZahl_In_Worten(INT(AM573)), " komma ", FctZahl_In_Worten(ROUND(INT((AM573 - INT(AM573)) * 10),  0)), " ", FctZahl_In_Worten(ROUND((AM573 - INT(AM573))*100 - (INT((AM573-INT(AM573))*10)*10), 0))))</f>
        <v>achtundsechzig</v>
      </c>
      <c r="AP573" s="64" t="str">
        <f>EnglishNumber(Q573)</f>
        <v>one hundred</v>
      </c>
      <c r="AQ573" s="64" t="str">
        <f>FctZahl_In_Worten(Q573)</f>
        <v>einhundert</v>
      </c>
      <c r="AR573" s="64" t="str">
        <f>FctZahl_In_Worten(R573)</f>
        <v>null</v>
      </c>
      <c r="AS573" s="64" t="str">
        <f>EnglishNumber(V573)</f>
        <v>zero</v>
      </c>
      <c r="AT573" s="64" t="str">
        <f>EnglishNumber(W573)</f>
        <v>zero</v>
      </c>
      <c r="AU573" s="64" t="str">
        <f t="shared" si="391"/>
        <v>For</v>
      </c>
      <c r="AV573" s="49" t="str">
        <f t="shared" si="413"/>
        <v>Siegfried Schreiner, Geschäftsführer der Komplementärin, der Schreiner-Verwaltungs-Gesellschaft mit beschränkter Haftung</v>
      </c>
      <c r="AW573" s="60" t="str">
        <f t="shared" si="374"/>
        <v>DE_148667915_CPA_EN</v>
      </c>
      <c r="AX573" s="60" t="str">
        <f t="shared" si="375"/>
        <v>DE_148667915_DoT_EN</v>
      </c>
      <c r="AY573" s="60" t="str">
        <f t="shared" si="376"/>
        <v>DE_148667915_Dis_EN</v>
      </c>
      <c r="AZ573" s="50" t="str">
        <f t="shared" si="377"/>
        <v>DE_148667915_CPA_DE</v>
      </c>
      <c r="BA573" s="50" t="str">
        <f t="shared" si="378"/>
        <v>DE_148667915_DoT_DE</v>
      </c>
      <c r="BB573" s="50" t="str">
        <f t="shared" si="379"/>
        <v>DE_148667915_CPA_ES</v>
      </c>
      <c r="BC573" s="128" t="str">
        <f t="shared" si="380"/>
        <v>DE_148667915_DoT_ES</v>
      </c>
      <c r="BD573" s="65" t="str">
        <f t="shared" si="381"/>
        <v>SCHREINER TRANSPORTE GMBH &amp; CO KG</v>
      </c>
      <c r="BE573" s="64" t="str">
        <f>VLOOKUP(C573,aux!$A$1:$B$260,2,FALSE)</f>
        <v>Germany</v>
      </c>
      <c r="BF573" s="46" t="str">
        <f>VLOOKUP(C573,aux!$A$1:$C$260,3,FALSE)</f>
        <v>Deutschland</v>
      </c>
      <c r="BG573" s="66" t="str">
        <f t="shared" si="382"/>
        <v>represented by  Siegfried Schreiner, Geschäftsführer der Komplementärin, der Schreiner-Verwaltungs-Gesellschaft mit beschränkter Haftung</v>
      </c>
      <c r="BH573" s="66" t="str">
        <f t="shared" si="400"/>
        <v>representado por Siegfried Schreiner, Geschäftsführer der Komplementärin, der Schreiner-Verwaltungs-Gesellschaft mit beschränkter Haftung</v>
      </c>
      <c r="BI573" s="119">
        <f t="shared" si="414"/>
        <v>1</v>
      </c>
      <c r="BJ573" s="119" t="str">
        <f t="shared" si="402"/>
        <v/>
      </c>
      <c r="BK573" s="119" t="str">
        <f t="shared" si="403"/>
        <v/>
      </c>
      <c r="BL573" s="66" t="str">
        <f t="shared" si="404"/>
        <v/>
      </c>
      <c r="BM573" s="66" t="str">
        <f t="shared" si="405"/>
        <v/>
      </c>
      <c r="BN573" s="66" t="str">
        <f t="shared" si="406"/>
        <v/>
      </c>
      <c r="BO573" s="66" t="str">
        <f t="shared" si="407"/>
        <v/>
      </c>
      <c r="BP573" s="216" t="str">
        <f>VLOOKUP(X573,aux!$G$1:$I$22,3,FALSE)</f>
        <v>cero coma seis ocho</v>
      </c>
      <c r="BQ573" s="66" t="str">
        <f t="shared" si="408"/>
        <v>Por</v>
      </c>
      <c r="BR573" s="66" t="str">
        <f>VLOOKUP(C573,aux!$D$1:$E$307,2,FALSE)</f>
        <v>Alemania</v>
      </c>
      <c r="BS573" s="66" t="str">
        <f t="shared" si="409"/>
        <v>Ciento</v>
      </c>
      <c r="BT573" s="66" t="str">
        <f t="shared" si="410"/>
        <v>Cero</v>
      </c>
      <c r="BU573" s="66" t="str">
        <f t="shared" si="411"/>
        <v>Cero</v>
      </c>
      <c r="BV573" s="315"/>
      <c r="BW573" s="61"/>
      <c r="BX573" s="315"/>
      <c r="BY573" s="148"/>
      <c r="BZ573" s="315"/>
      <c r="CA573" s="1112"/>
      <c r="CB573" s="805">
        <v>43172</v>
      </c>
      <c r="CC573" s="623">
        <v>43172</v>
      </c>
      <c r="CD573" s="806"/>
      <c r="CE573" s="805">
        <v>43172</v>
      </c>
      <c r="CF573" s="806"/>
      <c r="CG573" s="805">
        <v>43172</v>
      </c>
      <c r="CH573" s="903" t="s">
        <v>7258</v>
      </c>
      <c r="CI573" s="155"/>
      <c r="CJ573" s="168"/>
      <c r="CK573" s="168"/>
      <c r="CL573" s="102" t="str">
        <f t="shared" si="362"/>
        <v>SCHREINER TRANSPORTE GMBH &amp; CO KG_ DE_148667915_DOT_EN_2sig</v>
      </c>
      <c r="CM573" s="102" t="str">
        <f t="shared" si="363"/>
        <v>SCHREINER TRANSPORTE GMBH &amp; CO KG_DE_148667915_CPA_EN_2sig</v>
      </c>
      <c r="CN573" s="102" t="str">
        <f t="shared" si="364"/>
        <v>SCHREINER TRANSPORTE GMBH &amp; CO KG_ DE_148667915_DOT_EN_2sig_stamped</v>
      </c>
      <c r="CO573" s="102" t="str">
        <f t="shared" si="365"/>
        <v>SCHREINER TRANSPORTE GMBH &amp; CO KG_DE_148667915_DOT_EN_o</v>
      </c>
      <c r="CP573" s="102" t="str">
        <f t="shared" si="366"/>
        <v>SCHREINER TRANSPORTE GMBH &amp; CO KG_DE_148667915_DOT_EN_o_stamped</v>
      </c>
      <c r="CQ573" s="102" t="str">
        <f t="shared" si="367"/>
        <v>SCHREINER TRANSPORTE GMBH &amp; CO KG_DE_148667915_powers</v>
      </c>
      <c r="CR573" s="168"/>
      <c r="CS573" s="168"/>
      <c r="CT573" s="253"/>
      <c r="CU573" s="251"/>
      <c r="CV573" s="254"/>
      <c r="CW573" s="168"/>
      <c r="CX573" s="252"/>
      <c r="CY573" s="251"/>
      <c r="CZ573" s="251"/>
      <c r="DA573" s="324"/>
      <c r="DB573" s="324"/>
      <c r="DC573" s="251"/>
      <c r="DD573" s="251"/>
      <c r="DE573" s="324"/>
      <c r="DF573" s="324"/>
      <c r="DG573" s="168"/>
      <c r="DH573" s="168"/>
      <c r="DI573" s="168"/>
      <c r="DJ573" s="324"/>
      <c r="DK573" s="324"/>
      <c r="DL573" s="168"/>
      <c r="DM573" s="324"/>
      <c r="DN573" s="251"/>
      <c r="DO573" s="324"/>
      <c r="DP573" s="338"/>
      <c r="DQ573" s="902"/>
      <c r="DR573" s="503"/>
      <c r="DS573" s="88"/>
      <c r="DT573" s="88" t="s">
        <v>49</v>
      </c>
      <c r="DU573" s="168"/>
      <c r="DV573" s="168"/>
      <c r="DW573" s="168"/>
      <c r="DX573" s="168"/>
      <c r="DY573" s="168"/>
      <c r="DZ573" s="168"/>
      <c r="EA573" s="359" t="str">
        <f t="shared" si="412"/>
        <v>512</v>
      </c>
      <c r="EB573" s="359">
        <v>512</v>
      </c>
      <c r="EC573" s="88"/>
      <c r="ED573" s="88"/>
      <c r="EE573" s="88"/>
      <c r="EF573" s="445"/>
      <c r="EG573" s="247"/>
      <c r="EH573" s="247"/>
      <c r="EI573" s="247"/>
      <c r="EJ573" s="247"/>
      <c r="EK573" s="247"/>
      <c r="EL573" s="247"/>
      <c r="EM573" s="946"/>
      <c r="EN573" s="247"/>
      <c r="EO573" s="247"/>
      <c r="EP573" s="247"/>
      <c r="EQ573" s="382" t="s">
        <v>6095</v>
      </c>
      <c r="ER573" s="382" t="s">
        <v>6114</v>
      </c>
      <c r="ES573" s="691" t="s">
        <v>7099</v>
      </c>
      <c r="ET573" s="167"/>
      <c r="EU573" s="182" t="str">
        <f t="shared" si="368"/>
        <v>SCHREINER TRANSPORTE GMBH &amp; CO. KG, DE_148667915_sinv.pdf</v>
      </c>
    </row>
    <row r="574" spans="1:172" s="169" customFormat="1" ht="78" thickTop="1" thickBot="1">
      <c r="A574" s="1006" t="s">
        <v>6386</v>
      </c>
      <c r="B574" s="176" t="s">
        <v>6387</v>
      </c>
      <c r="C574" s="667" t="s">
        <v>898</v>
      </c>
      <c r="D574" s="662" t="s">
        <v>6388</v>
      </c>
      <c r="E574" s="202" t="s">
        <v>6389</v>
      </c>
      <c r="F574" s="202" t="s">
        <v>3477</v>
      </c>
      <c r="G574" s="202"/>
      <c r="H574" s="202"/>
      <c r="I574" s="182"/>
      <c r="J574" s="247"/>
      <c r="K574" s="182"/>
      <c r="L574" s="661" t="s">
        <v>6416</v>
      </c>
      <c r="M574" s="566"/>
      <c r="N574" s="845" t="s">
        <v>6417</v>
      </c>
      <c r="O574" s="192" t="s">
        <v>6418</v>
      </c>
      <c r="P574" s="429">
        <v>36</v>
      </c>
      <c r="Q574" s="785">
        <v>500</v>
      </c>
      <c r="R574" s="880"/>
      <c r="S574" s="338"/>
      <c r="T574" s="168"/>
      <c r="U574" s="168"/>
      <c r="V574" s="338">
        <v>0</v>
      </c>
      <c r="W574" s="338">
        <v>0</v>
      </c>
      <c r="X574" s="923">
        <v>0.7</v>
      </c>
      <c r="Y574" s="338">
        <v>0</v>
      </c>
      <c r="Z574" s="168"/>
      <c r="AA574" s="168"/>
      <c r="AB574" s="186"/>
      <c r="AC574" s="13" t="s">
        <v>7377</v>
      </c>
      <c r="AD574" s="812" t="s">
        <v>6420</v>
      </c>
      <c r="AE574" s="723">
        <v>43173</v>
      </c>
      <c r="AF574" s="182" t="s">
        <v>7474</v>
      </c>
      <c r="AG574" s="591" t="s">
        <v>7303</v>
      </c>
      <c r="AH574" s="927" t="s">
        <v>896</v>
      </c>
      <c r="AI574" s="559" t="s">
        <v>5760</v>
      </c>
      <c r="AJ574" s="63" t="str">
        <f t="shared" si="399"/>
        <v>NO</v>
      </c>
      <c r="AK574" s="64" t="str">
        <f>VLOOKUP(X574,aux!$G$1:$I$22,2,FALSE)</f>
        <v>zero point seven</v>
      </c>
      <c r="AL574" s="64" t="str">
        <f>VLOOKUP(X574,aux!$G$1:$J$22,4,FALSE)</f>
        <v>null komma sieben</v>
      </c>
      <c r="AM574" s="214">
        <f t="shared" si="373"/>
        <v>70</v>
      </c>
      <c r="AN574" s="214" t="str">
        <f>IF(INT(AM574)=AM574,EnglishNumber(AM574), _xlfn.CONCAT(EnglishNumber(INT(AM574)), " point ", EnglishNumber(ROUND(INT((AM574 - INT(AM574)) * 10),  0)), " ", EnglishNumber(ROUND((AM574 - INT(AM574))*100 - (INT((AM574-INT(AM574))*10)*10), 0))))</f>
        <v>seventy</v>
      </c>
      <c r="AO574" s="214" t="str">
        <f>IF(INT(AM574)=AM574,FctZahl_In_Worten(AM574), _xlfn.CONCAT(FctZahl_In_Worten(INT(AM574)), " komma ", FctZahl_In_Worten(ROUND(INT((AM574 - INT(AM574)) * 10),  0)), " ", FctZahl_In_Worten(ROUND((AM574 - INT(AM574))*100 - (INT((AM574-INT(AM574))*10)*10), 0))))</f>
        <v>siebzig</v>
      </c>
      <c r="AP574" s="64" t="str">
        <f>EnglishNumber(Q574)</f>
        <v>five hundred</v>
      </c>
      <c r="AQ574" s="64" t="str">
        <f>FctZahl_In_Worten(Q574)</f>
        <v>fünfhundert</v>
      </c>
      <c r="AR574" s="64" t="str">
        <f>FctZahl_In_Worten(R574)</f>
        <v>null</v>
      </c>
      <c r="AS574" s="64" t="str">
        <f>EnglishNumber(V574)</f>
        <v>zero</v>
      </c>
      <c r="AT574" s="64" t="str">
        <f>EnglishNumber(W574)</f>
        <v>zero</v>
      </c>
      <c r="AU574" s="64" t="str">
        <f t="shared" si="391"/>
        <v>For</v>
      </c>
      <c r="AV574" s="49" t="str">
        <f t="shared" si="413"/>
        <v>Jörg Haserodt, Inhaber</v>
      </c>
      <c r="AW574" s="60" t="str">
        <f t="shared" si="374"/>
        <v>DE_150458478_CPA_EN</v>
      </c>
      <c r="AX574" s="60" t="str">
        <f t="shared" si="375"/>
        <v>DE_150458478_DoT_EN</v>
      </c>
      <c r="AY574" s="60" t="str">
        <f t="shared" si="376"/>
        <v>DE_150458478_Dis_EN</v>
      </c>
      <c r="AZ574" s="50" t="str">
        <f t="shared" si="377"/>
        <v>DE_150458478_CPA_DE</v>
      </c>
      <c r="BA574" s="50" t="str">
        <f t="shared" si="378"/>
        <v>DE_150458478_DoT_DE</v>
      </c>
      <c r="BB574" s="50" t="str">
        <f t="shared" si="379"/>
        <v>DE_150458478_CPA_ES</v>
      </c>
      <c r="BC574" s="128" t="str">
        <f t="shared" si="380"/>
        <v>DE_150458478_DoT_ES</v>
      </c>
      <c r="BD574" s="65" t="str">
        <f t="shared" si="381"/>
        <v>Spedition Jörg Haserodt</v>
      </c>
      <c r="BE574" s="64" t="str">
        <f>VLOOKUP(C574,aux!$A$1:$B$260,2,FALSE)</f>
        <v>Germany</v>
      </c>
      <c r="BF574" s="46" t="str">
        <f>VLOOKUP(C574,aux!$A$1:$C$260,3,FALSE)</f>
        <v>Deutschland</v>
      </c>
      <c r="BG574" s="66" t="str">
        <f t="shared" si="382"/>
        <v>represented by  Jörg Haserodt, Inhaber</v>
      </c>
      <c r="BH574" s="66" t="str">
        <f t="shared" si="400"/>
        <v>representado por Jörg Haserodt, Inhaber</v>
      </c>
      <c r="BI574" s="119">
        <f t="shared" si="414"/>
        <v>1</v>
      </c>
      <c r="BJ574" s="119" t="str">
        <f t="shared" si="402"/>
        <v/>
      </c>
      <c r="BK574" s="119" t="str">
        <f t="shared" si="403"/>
        <v/>
      </c>
      <c r="BL574" s="66" t="str">
        <f t="shared" si="404"/>
        <v/>
      </c>
      <c r="BM574" s="66" t="str">
        <f t="shared" si="405"/>
        <v/>
      </c>
      <c r="BN574" s="66" t="str">
        <f t="shared" si="406"/>
        <v/>
      </c>
      <c r="BO574" s="66" t="str">
        <f t="shared" si="407"/>
        <v/>
      </c>
      <c r="BP574" s="216" t="str">
        <f>VLOOKUP(X574,aux!$G$1:$I$22,3,FALSE)</f>
        <v xml:space="preserve">cero coma siete </v>
      </c>
      <c r="BQ574" s="66" t="str">
        <f t="shared" si="408"/>
        <v>Por</v>
      </c>
      <c r="BR574" s="66" t="str">
        <f>VLOOKUP(C574,aux!$D$1:$E$307,2,FALSE)</f>
        <v>Alemania</v>
      </c>
      <c r="BS574" s="66" t="str">
        <f t="shared" si="409"/>
        <v>Quinientos</v>
      </c>
      <c r="BT574" s="66" t="str">
        <f t="shared" si="410"/>
        <v>Cero</v>
      </c>
      <c r="BU574" s="66" t="str">
        <f t="shared" si="411"/>
        <v>Cero</v>
      </c>
      <c r="BV574" s="315"/>
      <c r="BW574" s="61"/>
      <c r="BX574" s="315"/>
      <c r="BY574" s="148"/>
      <c r="BZ574" s="315"/>
      <c r="CA574" s="1114">
        <v>43167</v>
      </c>
      <c r="CB574" s="805">
        <v>43167</v>
      </c>
      <c r="CC574" s="623">
        <v>43171</v>
      </c>
      <c r="CD574" s="806"/>
      <c r="CE574" s="805">
        <v>43171</v>
      </c>
      <c r="CF574" s="806"/>
      <c r="CG574" s="805">
        <v>43171</v>
      </c>
      <c r="CH574" s="903" t="s">
        <v>7258</v>
      </c>
      <c r="CI574" s="155"/>
      <c r="CJ574" s="168"/>
      <c r="CK574" s="168"/>
      <c r="CL574" s="102" t="str">
        <f t="shared" si="362"/>
        <v>Spedition Jörg Haserodt_ DE_150458478_DOT_EN_2sig</v>
      </c>
      <c r="CM574" s="102" t="str">
        <f t="shared" si="363"/>
        <v>Spedition Jörg Haserodt_DE_150458478_CPA_EN_2sig</v>
      </c>
      <c r="CN574" s="102" t="str">
        <f t="shared" si="364"/>
        <v>Spedition Jörg Haserodt_ DE_150458478_DOT_EN_2sig_stamped</v>
      </c>
      <c r="CO574" s="102" t="str">
        <f t="shared" si="365"/>
        <v>Spedition Jörg Haserodt_DE_150458478_DOT_EN_o</v>
      </c>
      <c r="CP574" s="102" t="str">
        <f t="shared" si="366"/>
        <v>Spedition Jörg Haserodt_DE_150458478_DOT_EN_o_stamped</v>
      </c>
      <c r="CQ574" s="102" t="str">
        <f t="shared" si="367"/>
        <v>Spedition Jörg Haserodt_DE_150458478_powers</v>
      </c>
      <c r="CR574" s="168"/>
      <c r="CS574" s="168"/>
      <c r="CT574" s="253"/>
      <c r="CU574" s="251"/>
      <c r="CV574" s="254"/>
      <c r="CW574" s="168"/>
      <c r="CX574" s="252"/>
      <c r="CY574" s="251"/>
      <c r="CZ574" s="251"/>
      <c r="DA574" s="324"/>
      <c r="DB574" s="324"/>
      <c r="DC574" s="251"/>
      <c r="DD574" s="251"/>
      <c r="DE574" s="324"/>
      <c r="DF574" s="324"/>
      <c r="DG574" s="168"/>
      <c r="DH574" s="168"/>
      <c r="DI574" s="168"/>
      <c r="DJ574" s="324"/>
      <c r="DK574" s="324"/>
      <c r="DL574" s="168"/>
      <c r="DM574" s="324"/>
      <c r="DN574" s="251"/>
      <c r="DO574" s="324"/>
      <c r="DP574" s="338"/>
      <c r="DQ574" s="902" t="s">
        <v>7333</v>
      </c>
      <c r="DR574" s="503"/>
      <c r="DS574" s="88"/>
      <c r="DT574" s="261" t="s">
        <v>2248</v>
      </c>
      <c r="DU574" s="168"/>
      <c r="DV574" s="168"/>
      <c r="DW574" s="168"/>
      <c r="DX574" s="168"/>
      <c r="DY574" s="168"/>
      <c r="DZ574" s="168"/>
      <c r="EA574" s="359" t="str">
        <f t="shared" si="412"/>
        <v>513</v>
      </c>
      <c r="EB574" s="359">
        <v>513</v>
      </c>
      <c r="EC574" s="88"/>
      <c r="ED574" s="88"/>
      <c r="EE574" s="88"/>
      <c r="EF574" s="445"/>
      <c r="EG574" s="662" t="s">
        <v>6386</v>
      </c>
      <c r="EH574" s="662" t="s">
        <v>6389</v>
      </c>
      <c r="EI574" s="662" t="s">
        <v>6450</v>
      </c>
      <c r="EJ574" s="662">
        <v>1</v>
      </c>
      <c r="EK574" s="662"/>
      <c r="EL574" s="662" t="s">
        <v>6451</v>
      </c>
      <c r="EM574" s="662">
        <v>99713</v>
      </c>
      <c r="EN574" s="662"/>
      <c r="EO574" s="662"/>
      <c r="EP574" s="670" t="s">
        <v>6452</v>
      </c>
      <c r="EQ574" s="182" t="s">
        <v>6457</v>
      </c>
      <c r="ER574" s="182"/>
      <c r="ES574" s="362"/>
      <c r="ET574" s="167"/>
      <c r="EU574" s="182" t="str">
        <f t="shared" si="368"/>
        <v>Spedition Jörg Haserodt, DE_150458478_sinv.pdf</v>
      </c>
    </row>
    <row r="575" spans="1:172" s="169" customFormat="1" ht="103.5" thickTop="1" thickBot="1">
      <c r="A575" s="1006" t="s">
        <v>6381</v>
      </c>
      <c r="B575" s="176" t="s">
        <v>6382</v>
      </c>
      <c r="C575" s="667" t="s">
        <v>898</v>
      </c>
      <c r="D575" s="202" t="s">
        <v>6383</v>
      </c>
      <c r="E575" s="202" t="s">
        <v>6384</v>
      </c>
      <c r="F575" s="202" t="s">
        <v>3477</v>
      </c>
      <c r="G575" s="202" t="s">
        <v>6385</v>
      </c>
      <c r="H575" s="202" t="s">
        <v>2902</v>
      </c>
      <c r="I575" s="182"/>
      <c r="J575" s="182"/>
      <c r="K575" s="203" t="s">
        <v>7338</v>
      </c>
      <c r="L575" s="661" t="s">
        <v>6413</v>
      </c>
      <c r="M575" s="566"/>
      <c r="N575" s="856" t="s">
        <v>6414</v>
      </c>
      <c r="O575" s="192" t="s">
        <v>6415</v>
      </c>
      <c r="P575" s="429">
        <v>61</v>
      </c>
      <c r="Q575" s="651">
        <v>500</v>
      </c>
      <c r="R575" s="429"/>
      <c r="S575" s="338"/>
      <c r="T575" s="168"/>
      <c r="U575" s="168"/>
      <c r="V575" s="338">
        <v>0</v>
      </c>
      <c r="W575" s="338">
        <v>0</v>
      </c>
      <c r="X575" s="923">
        <v>0.7</v>
      </c>
      <c r="Y575" s="338">
        <v>0</v>
      </c>
      <c r="Z575" s="168"/>
      <c r="AA575" s="168"/>
      <c r="AB575" s="186"/>
      <c r="AC575" s="13" t="s">
        <v>7377</v>
      </c>
      <c r="AD575" s="812" t="s">
        <v>6420</v>
      </c>
      <c r="AE575" s="723">
        <v>43173</v>
      </c>
      <c r="AF575" s="182" t="s">
        <v>7303</v>
      </c>
      <c r="AG575" s="419"/>
      <c r="AH575" s="927" t="s">
        <v>896</v>
      </c>
      <c r="AI575" s="559" t="s">
        <v>5760</v>
      </c>
      <c r="AJ575" s="63" t="str">
        <f t="shared" si="399"/>
        <v>NO</v>
      </c>
      <c r="AK575" s="64" t="str">
        <f>VLOOKUP(X575,aux!$G$1:$I$22,2,FALSE)</f>
        <v>zero point seven</v>
      </c>
      <c r="AL575" s="64" t="str">
        <f>VLOOKUP(X575,aux!$G$1:$J$22,4,FALSE)</f>
        <v>null komma sieben</v>
      </c>
      <c r="AM575" s="214">
        <f t="shared" si="373"/>
        <v>70</v>
      </c>
      <c r="AN575" s="214" t="str">
        <f>IF(INT(AM575)=AM575,EnglishNumber(AM575), _xlfn.CONCAT(EnglishNumber(INT(AM575)), " point ", EnglishNumber(ROUND(INT((AM575 - INT(AM575)) * 10),  0)), " ", EnglishNumber(ROUND((AM575 - INT(AM575))*100 - (INT((AM575-INT(AM575))*10)*10), 0))))</f>
        <v>seventy</v>
      </c>
      <c r="AO575" s="214" t="str">
        <f>IF(INT(AM575)=AM575,FctZahl_In_Worten(AM575), _xlfn.CONCAT(FctZahl_In_Worten(INT(AM575)), " komma ", FctZahl_In_Worten(ROUND(INT((AM575 - INT(AM575)) * 10),  0)), " ", FctZahl_In_Worten(ROUND((AM575 - INT(AM575))*100 - (INT((AM575-INT(AM575))*10)*10), 0))))</f>
        <v>siebzig</v>
      </c>
      <c r="AP575" s="64" t="str">
        <f>EnglishNumber(Q575)</f>
        <v>five hundred</v>
      </c>
      <c r="AQ575" s="64" t="str">
        <f>FctZahl_In_Worten(Q575)</f>
        <v>fünfhundert</v>
      </c>
      <c r="AR575" s="64" t="str">
        <f>FctZahl_In_Worten(R575)</f>
        <v>null</v>
      </c>
      <c r="AS575" s="64" t="str">
        <f>EnglishNumber(V575)</f>
        <v>zero</v>
      </c>
      <c r="AT575" s="64" t="str">
        <f>EnglishNumber(W575)</f>
        <v>zero</v>
      </c>
      <c r="AU575" s="64" t="str">
        <f t="shared" si="391"/>
        <v>For</v>
      </c>
      <c r="AV575" s="49" t="str">
        <f t="shared" si="413"/>
        <v>Hartmut Lange, Inhaber and  Manja Lange, Prokuristin</v>
      </c>
      <c r="AW575" s="60" t="str">
        <f t="shared" si="374"/>
        <v>DE_140531410_CPA_EN</v>
      </c>
      <c r="AX575" s="60" t="str">
        <f t="shared" si="375"/>
        <v>DE_140531410_DoT_EN</v>
      </c>
      <c r="AY575" s="60" t="str">
        <f t="shared" si="376"/>
        <v>DE_140531410_Dis_EN</v>
      </c>
      <c r="AZ575" s="50" t="str">
        <f t="shared" si="377"/>
        <v>DE_140531410_CPA_DE</v>
      </c>
      <c r="BA575" s="50" t="str">
        <f t="shared" si="378"/>
        <v>DE_140531410_DoT_DE</v>
      </c>
      <c r="BB575" s="50" t="str">
        <f t="shared" si="379"/>
        <v>DE_140531410_CPA_ES</v>
      </c>
      <c r="BC575" s="128" t="str">
        <f t="shared" si="380"/>
        <v>DE_140531410_DoT_ES</v>
      </c>
      <c r="BD575" s="65" t="str">
        <f t="shared" si="381"/>
        <v>Spedition Lange, Inhaber Hartmut Lange eK</v>
      </c>
      <c r="BE575" s="64" t="str">
        <f>VLOOKUP(C575,aux!$A$1:$B$260,2,FALSE)</f>
        <v>Germany</v>
      </c>
      <c r="BF575" s="46" t="str">
        <f>VLOOKUP(C575,aux!$A$1:$C$260,3,FALSE)</f>
        <v>Deutschland</v>
      </c>
      <c r="BG575" s="66" t="str">
        <f t="shared" si="382"/>
        <v>represented by  Hartmut Lange, Inhaber and  Manja Lange, Prokuristin</v>
      </c>
      <c r="BH575" s="66" t="str">
        <f t="shared" si="400"/>
        <v>representado por Hartmut Lange, Inhaber and  Manja Lange, Prokuristin</v>
      </c>
      <c r="BI575" s="119">
        <f t="shared" si="414"/>
        <v>2</v>
      </c>
      <c r="BJ575" s="119" t="str">
        <f t="shared" si="402"/>
        <v>and its</v>
      </c>
      <c r="BK575" s="119" t="str">
        <f t="shared" si="403"/>
        <v/>
      </c>
      <c r="BL575" s="66" t="str">
        <f t="shared" si="404"/>
        <v>und</v>
      </c>
      <c r="BM575" s="66" t="str">
        <f t="shared" si="405"/>
        <v/>
      </c>
      <c r="BN575" s="66" t="str">
        <f t="shared" si="406"/>
        <v>y su</v>
      </c>
      <c r="BO575" s="66" t="str">
        <f t="shared" si="407"/>
        <v/>
      </c>
      <c r="BP575" s="216" t="str">
        <f>VLOOKUP(X575,aux!$G$1:$I$22,3,FALSE)</f>
        <v xml:space="preserve">cero coma siete </v>
      </c>
      <c r="BQ575" s="66" t="str">
        <f t="shared" si="408"/>
        <v>Por</v>
      </c>
      <c r="BR575" s="66" t="str">
        <f>VLOOKUP(C575,aux!$D$1:$E$307,2,FALSE)</f>
        <v>Alemania</v>
      </c>
      <c r="BS575" s="66" t="str">
        <f t="shared" si="409"/>
        <v>Quinientos</v>
      </c>
      <c r="BT575" s="66" t="str">
        <f t="shared" si="410"/>
        <v>Cero</v>
      </c>
      <c r="BU575" s="66" t="str">
        <f t="shared" si="411"/>
        <v>Cero</v>
      </c>
      <c r="BV575" s="315"/>
      <c r="BW575" s="61"/>
      <c r="BX575" s="315"/>
      <c r="BY575" s="148"/>
      <c r="BZ575" s="315"/>
      <c r="CA575" s="1114">
        <v>43167</v>
      </c>
      <c r="CB575" s="805">
        <v>43167</v>
      </c>
      <c r="CC575" s="623">
        <v>43169</v>
      </c>
      <c r="CD575" s="434"/>
      <c r="CE575" s="805">
        <v>43169</v>
      </c>
      <c r="CF575" s="434"/>
      <c r="CG575" s="805">
        <v>43171</v>
      </c>
      <c r="CH575" s="903" t="s">
        <v>7258</v>
      </c>
      <c r="CI575" s="155"/>
      <c r="CJ575" s="168"/>
      <c r="CK575" s="168"/>
      <c r="CL575" s="102" t="str">
        <f t="shared" si="362"/>
        <v>Spedition Lange, Inhaber Hartmut Lange eK_ DE_140531410_DOT_EN_2sig</v>
      </c>
      <c r="CM575" s="102" t="str">
        <f t="shared" si="363"/>
        <v>Spedition Lange, Inhaber Hartmut Lange eK_DE_140531410_CPA_EN_2sig</v>
      </c>
      <c r="CN575" s="102" t="str">
        <f t="shared" si="364"/>
        <v>Spedition Lange, Inhaber Hartmut Lange eK_ DE_140531410_DOT_EN_2sig_stamped</v>
      </c>
      <c r="CO575" s="102" t="str">
        <f t="shared" si="365"/>
        <v>Spedition Lange, Inhaber Hartmut Lange eK_DE_140531410_DOT_EN_o</v>
      </c>
      <c r="CP575" s="102" t="str">
        <f t="shared" si="366"/>
        <v>Spedition Lange, Inhaber Hartmut Lange eK_DE_140531410_DOT_EN_o_stamped</v>
      </c>
      <c r="CQ575" s="102" t="str">
        <f t="shared" si="367"/>
        <v>Spedition Lange, Inhaber Hartmut Lange eK_DE_140531410_powers</v>
      </c>
      <c r="CR575" s="168"/>
      <c r="CS575" s="168"/>
      <c r="CT575" s="253"/>
      <c r="CU575" s="251"/>
      <c r="CV575" s="254"/>
      <c r="CW575" s="168"/>
      <c r="CX575" s="252"/>
      <c r="CY575" s="251"/>
      <c r="CZ575" s="251"/>
      <c r="DA575" s="324"/>
      <c r="DB575" s="324"/>
      <c r="DC575" s="251"/>
      <c r="DD575" s="251"/>
      <c r="DE575" s="324"/>
      <c r="DF575" s="324"/>
      <c r="DG575" s="168"/>
      <c r="DH575" s="168"/>
      <c r="DI575" s="168"/>
      <c r="DJ575" s="324"/>
      <c r="DK575" s="324"/>
      <c r="DL575" s="168"/>
      <c r="DM575" s="324"/>
      <c r="DN575" s="251"/>
      <c r="DO575" s="324"/>
      <c r="DP575" s="338"/>
      <c r="DQ575" s="902" t="s">
        <v>7333</v>
      </c>
      <c r="DR575" s="503"/>
      <c r="DS575" s="88"/>
      <c r="DT575" s="88" t="s">
        <v>49</v>
      </c>
      <c r="DU575" s="168"/>
      <c r="DV575" s="168"/>
      <c r="DW575" s="168"/>
      <c r="DX575" s="168"/>
      <c r="DY575" s="168"/>
      <c r="DZ575" s="168"/>
      <c r="EA575" s="359" t="str">
        <f t="shared" si="412"/>
        <v>514</v>
      </c>
      <c r="EB575" s="359">
        <v>514</v>
      </c>
      <c r="EC575" s="88"/>
      <c r="ED575" s="88"/>
      <c r="EE575" s="88"/>
      <c r="EF575" s="445"/>
      <c r="EG575" s="202" t="s">
        <v>6445</v>
      </c>
      <c r="EH575" s="202" t="s">
        <v>6446</v>
      </c>
      <c r="EI575" s="202" t="s">
        <v>6447</v>
      </c>
      <c r="EJ575" s="202">
        <v>19</v>
      </c>
      <c r="EK575" s="202"/>
      <c r="EL575" s="202" t="s">
        <v>6448</v>
      </c>
      <c r="EM575" s="202">
        <v>2923</v>
      </c>
      <c r="EN575" s="202"/>
      <c r="EO575" s="202"/>
      <c r="EP575" s="951" t="s">
        <v>6449</v>
      </c>
      <c r="EQ575" s="182" t="s">
        <v>6457</v>
      </c>
      <c r="ER575" s="182"/>
      <c r="ES575" s="362"/>
      <c r="ET575" s="167"/>
      <c r="EU575" s="182" t="str">
        <f t="shared" si="368"/>
        <v>Spedition Lange, Inhaber Hartmut Lange e.K., DE_140531410_sinv.pdf</v>
      </c>
    </row>
    <row r="576" spans="1:172" s="169" customFormat="1" ht="90.75" thickTop="1" thickBot="1">
      <c r="A576" s="1006" t="s">
        <v>6390</v>
      </c>
      <c r="B576" s="176" t="s">
        <v>6391</v>
      </c>
      <c r="C576" s="667" t="s">
        <v>898</v>
      </c>
      <c r="D576" s="202" t="s">
        <v>6392</v>
      </c>
      <c r="E576" s="202" t="s">
        <v>6393</v>
      </c>
      <c r="F576" s="202" t="s">
        <v>899</v>
      </c>
      <c r="G576" s="202"/>
      <c r="H576" s="202"/>
      <c r="I576" s="182"/>
      <c r="J576" s="182"/>
      <c r="K576" s="182" t="s">
        <v>6456</v>
      </c>
      <c r="L576" s="661" t="s">
        <v>6419</v>
      </c>
      <c r="M576" s="661" t="s">
        <v>7337</v>
      </c>
      <c r="N576" s="857" t="s">
        <v>7306</v>
      </c>
      <c r="O576" s="191" t="s">
        <v>7307</v>
      </c>
      <c r="P576" s="429">
        <v>75</v>
      </c>
      <c r="Q576" s="651">
        <v>500</v>
      </c>
      <c r="R576" s="429"/>
      <c r="S576" s="338"/>
      <c r="T576" s="168"/>
      <c r="U576" s="168"/>
      <c r="V576" s="338">
        <v>0</v>
      </c>
      <c r="W576" s="338">
        <v>0</v>
      </c>
      <c r="X576" s="923">
        <v>0.7</v>
      </c>
      <c r="Y576" s="338">
        <v>0</v>
      </c>
      <c r="Z576" s="168"/>
      <c r="AA576" s="168"/>
      <c r="AB576" s="186"/>
      <c r="AC576" s="13" t="s">
        <v>7377</v>
      </c>
      <c r="AD576" s="812" t="s">
        <v>6420</v>
      </c>
      <c r="AE576" s="723">
        <v>43173</v>
      </c>
      <c r="AF576" s="182" t="s">
        <v>7469</v>
      </c>
      <c r="AG576" s="591" t="s">
        <v>7303</v>
      </c>
      <c r="AH576" s="927" t="s">
        <v>896</v>
      </c>
      <c r="AI576" s="559" t="s">
        <v>5760</v>
      </c>
      <c r="AJ576" s="63" t="str">
        <f t="shared" si="399"/>
        <v>NO</v>
      </c>
      <c r="AK576" s="64" t="str">
        <f>VLOOKUP(X576,aux!$G$1:$I$22,2,FALSE)</f>
        <v>zero point seven</v>
      </c>
      <c r="AL576" s="64" t="str">
        <f>VLOOKUP(X576,aux!$G$1:$J$22,4,FALSE)</f>
        <v>null komma sieben</v>
      </c>
      <c r="AM576" s="214">
        <f t="shared" si="373"/>
        <v>70</v>
      </c>
      <c r="AN576" s="214" t="str">
        <f>IF(INT(AM576)=AM576,EnglishNumber(AM576), _xlfn.CONCAT(EnglishNumber(INT(AM576)), " point ", EnglishNumber(ROUND(INT((AM576 - INT(AM576)) * 10),  0)), " ", EnglishNumber(ROUND((AM576 - INT(AM576))*100 - (INT((AM576-INT(AM576))*10)*10), 0))))</f>
        <v>seventy</v>
      </c>
      <c r="AO576" s="214" t="str">
        <f>IF(INT(AM576)=AM576,FctZahl_In_Worten(AM576), _xlfn.CONCAT(FctZahl_In_Worten(INT(AM576)), " komma ", FctZahl_In_Worten(ROUND(INT((AM576 - INT(AM576)) * 10),  0)), " ", FctZahl_In_Worten(ROUND((AM576 - INT(AM576))*100 - (INT((AM576-INT(AM576))*10)*10), 0))))</f>
        <v>siebzig</v>
      </c>
      <c r="AP576" s="64" t="str">
        <f>EnglishNumber(Q576)</f>
        <v>five hundred</v>
      </c>
      <c r="AQ576" s="64" t="str">
        <f>FctZahl_In_Worten(Q576)</f>
        <v>fünfhundert</v>
      </c>
      <c r="AR576" s="64" t="str">
        <f>FctZahl_In_Worten(R576)</f>
        <v>null</v>
      </c>
      <c r="AS576" s="64" t="str">
        <f>EnglishNumber(V576)</f>
        <v>zero</v>
      </c>
      <c r="AT576" s="64" t="str">
        <f>EnglishNumber(W576)</f>
        <v>zero</v>
      </c>
      <c r="AU576" s="64" t="str">
        <f t="shared" si="391"/>
        <v>For</v>
      </c>
      <c r="AV576" s="49" t="str">
        <f t="shared" si="413"/>
        <v>Harald Lindenlauf, Geschäftsführer</v>
      </c>
      <c r="AW576" s="60" t="str">
        <f t="shared" si="374"/>
        <v>DE_150938052_CPA_EN</v>
      </c>
      <c r="AX576" s="60" t="str">
        <f t="shared" si="375"/>
        <v>DE_150938052_DoT_EN</v>
      </c>
      <c r="AY576" s="60" t="str">
        <f t="shared" si="376"/>
        <v>DE_150938052_Dis_EN</v>
      </c>
      <c r="AZ576" s="50" t="str">
        <f t="shared" si="377"/>
        <v>DE_150938052_CPA_DE</v>
      </c>
      <c r="BA576" s="50" t="str">
        <f t="shared" si="378"/>
        <v>DE_150938052_DoT_DE</v>
      </c>
      <c r="BB576" s="50" t="str">
        <f t="shared" si="379"/>
        <v>DE_150938052_CPA_ES</v>
      </c>
      <c r="BC576" s="128" t="str">
        <f t="shared" si="380"/>
        <v>DE_150938052_DoT_ES</v>
      </c>
      <c r="BD576" s="65" t="str">
        <f t="shared" si="381"/>
        <v>STS Transport Service Schmalkalden GmbH</v>
      </c>
      <c r="BE576" s="64" t="str">
        <f>VLOOKUP(C576,aux!$A$1:$B$260,2,FALSE)</f>
        <v>Germany</v>
      </c>
      <c r="BF576" s="46" t="str">
        <f>VLOOKUP(C576,aux!$A$1:$C$260,3,FALSE)</f>
        <v>Deutschland</v>
      </c>
      <c r="BG576" s="66" t="str">
        <f t="shared" si="382"/>
        <v>represented by  Harald Lindenlauf, Geschäftsführer</v>
      </c>
      <c r="BH576" s="66" t="str">
        <f t="shared" si="400"/>
        <v>representado por Harald Lindenlauf, Geschäftsführer</v>
      </c>
      <c r="BI576" s="119">
        <f t="shared" si="414"/>
        <v>1</v>
      </c>
      <c r="BJ576" s="119" t="str">
        <f t="shared" si="402"/>
        <v/>
      </c>
      <c r="BK576" s="119" t="str">
        <f t="shared" si="403"/>
        <v/>
      </c>
      <c r="BL576" s="66" t="str">
        <f t="shared" si="404"/>
        <v/>
      </c>
      <c r="BM576" s="66" t="str">
        <f t="shared" si="405"/>
        <v/>
      </c>
      <c r="BN576" s="66" t="str">
        <f t="shared" si="406"/>
        <v/>
      </c>
      <c r="BO576" s="66" t="str">
        <f t="shared" si="407"/>
        <v/>
      </c>
      <c r="BP576" s="216" t="str">
        <f>VLOOKUP(X576,aux!$G$1:$I$22,3,FALSE)</f>
        <v xml:space="preserve">cero coma siete </v>
      </c>
      <c r="BQ576" s="66" t="str">
        <f t="shared" si="408"/>
        <v>Por</v>
      </c>
      <c r="BR576" s="66" t="str">
        <f>VLOOKUP(C576,aux!$D$1:$E$307,2,FALSE)</f>
        <v>Alemania</v>
      </c>
      <c r="BS576" s="66" t="str">
        <f t="shared" si="409"/>
        <v>Quinientos</v>
      </c>
      <c r="BT576" s="66" t="str">
        <f t="shared" si="410"/>
        <v>Cero</v>
      </c>
      <c r="BU576" s="66" t="str">
        <f t="shared" si="411"/>
        <v>Cero</v>
      </c>
      <c r="BV576" s="315"/>
      <c r="BW576" s="61"/>
      <c r="BX576" s="315"/>
      <c r="BY576" s="148"/>
      <c r="BZ576" s="315"/>
      <c r="CA576" s="1114">
        <v>43167</v>
      </c>
      <c r="CB576" s="805">
        <v>43167</v>
      </c>
      <c r="CC576" s="623">
        <v>43171</v>
      </c>
      <c r="CD576" s="806"/>
      <c r="CE576" s="805">
        <v>43171</v>
      </c>
      <c r="CF576" s="806"/>
      <c r="CG576" s="805">
        <v>43171</v>
      </c>
      <c r="CH576" s="903" t="s">
        <v>7258</v>
      </c>
      <c r="CI576" s="155"/>
      <c r="CJ576" s="168"/>
      <c r="CK576" s="168"/>
      <c r="CL576" s="102" t="str">
        <f t="shared" si="362"/>
        <v>STS Transport Service Schmalkalden GmbH_ DE_150938052_DOT_EN_2sig</v>
      </c>
      <c r="CM576" s="102" t="str">
        <f t="shared" si="363"/>
        <v>STS Transport Service Schmalkalden GmbH_DE_150938052_CPA_EN_2sig</v>
      </c>
      <c r="CN576" s="102" t="str">
        <f t="shared" si="364"/>
        <v>STS Transport Service Schmalkalden GmbH_ DE_150938052_DOT_EN_2sig_stamped</v>
      </c>
      <c r="CO576" s="102" t="str">
        <f t="shared" si="365"/>
        <v>STS Transport Service Schmalkalden GmbH_DE_150938052_DOT_EN_o</v>
      </c>
      <c r="CP576" s="102" t="str">
        <f t="shared" si="366"/>
        <v>STS Transport Service Schmalkalden GmbH_DE_150938052_DOT_EN_o_stamped</v>
      </c>
      <c r="CQ576" s="102" t="str">
        <f t="shared" si="367"/>
        <v>STS Transport Service Schmalkalden GmbH_DE_150938052_powers</v>
      </c>
      <c r="CR576" s="168"/>
      <c r="CS576" s="168"/>
      <c r="CT576" s="253"/>
      <c r="CU576" s="251"/>
      <c r="CV576" s="254"/>
      <c r="CW576" s="168"/>
      <c r="CX576" s="252"/>
      <c r="CY576" s="251"/>
      <c r="CZ576" s="251"/>
      <c r="DA576" s="324"/>
      <c r="DB576" s="324"/>
      <c r="DC576" s="251"/>
      <c r="DD576" s="251"/>
      <c r="DE576" s="324"/>
      <c r="DF576" s="324"/>
      <c r="DG576" s="168"/>
      <c r="DH576" s="168"/>
      <c r="DI576" s="168"/>
      <c r="DJ576" s="324"/>
      <c r="DK576" s="324"/>
      <c r="DL576" s="168"/>
      <c r="DM576" s="324"/>
      <c r="DN576" s="251"/>
      <c r="DO576" s="324"/>
      <c r="DP576" s="338"/>
      <c r="DQ576" s="902" t="s">
        <v>7333</v>
      </c>
      <c r="DR576" s="503"/>
      <c r="DS576" s="88"/>
      <c r="DT576" s="88" t="s">
        <v>49</v>
      </c>
      <c r="DU576" s="168"/>
      <c r="DV576" s="168"/>
      <c r="DW576" s="168"/>
      <c r="DX576" s="168"/>
      <c r="DY576" s="168"/>
      <c r="DZ576" s="168"/>
      <c r="EA576" s="359" t="str">
        <f t="shared" si="412"/>
        <v>515</v>
      </c>
      <c r="EB576" s="359">
        <v>515</v>
      </c>
      <c r="EC576" s="88"/>
      <c r="ED576" s="88"/>
      <c r="EE576" s="88"/>
      <c r="EF576" s="445"/>
      <c r="EG576" s="202" t="s">
        <v>6453</v>
      </c>
      <c r="EH576" s="202"/>
      <c r="EI576" s="202" t="s">
        <v>6454</v>
      </c>
      <c r="EJ576" s="202">
        <v>6</v>
      </c>
      <c r="EK576" s="202"/>
      <c r="EL576" s="202" t="s">
        <v>6455</v>
      </c>
      <c r="EM576" s="202">
        <v>98574</v>
      </c>
      <c r="EN576" s="202"/>
      <c r="EO576" s="202"/>
      <c r="EP576" s="951" t="s">
        <v>6456</v>
      </c>
      <c r="EQ576" s="182" t="s">
        <v>6086</v>
      </c>
      <c r="ER576" s="182" t="s">
        <v>6119</v>
      </c>
      <c r="ES576" s="362"/>
      <c r="ET576" s="167"/>
      <c r="EU576" s="182" t="str">
        <f t="shared" si="368"/>
        <v>STS Transport Service Schmalkalden GmbH, DE_150938052_sinv.pdf</v>
      </c>
    </row>
    <row r="577" spans="1:158" s="169" customFormat="1" ht="90.75" thickTop="1" thickBot="1">
      <c r="A577" s="1006" t="s">
        <v>6367</v>
      </c>
      <c r="B577" s="176" t="s">
        <v>6368</v>
      </c>
      <c r="C577" s="667" t="s">
        <v>898</v>
      </c>
      <c r="D577" s="202" t="s">
        <v>6369</v>
      </c>
      <c r="E577" s="202" t="s">
        <v>6370</v>
      </c>
      <c r="F577" s="202" t="s">
        <v>899</v>
      </c>
      <c r="G577" s="202"/>
      <c r="H577" s="202"/>
      <c r="I577" s="182"/>
      <c r="J577" s="182"/>
      <c r="K577" s="182"/>
      <c r="L577" s="661" t="s">
        <v>6401</v>
      </c>
      <c r="M577" s="661" t="s">
        <v>6402</v>
      </c>
      <c r="N577" s="856" t="s">
        <v>6403</v>
      </c>
      <c r="O577" s="192" t="s">
        <v>6404</v>
      </c>
      <c r="P577" s="429">
        <v>24</v>
      </c>
      <c r="Q577" s="651">
        <v>500</v>
      </c>
      <c r="R577" s="429"/>
      <c r="S577" s="338"/>
      <c r="T577" s="168"/>
      <c r="U577" s="168"/>
      <c r="V577" s="338">
        <v>0</v>
      </c>
      <c r="W577" s="338">
        <v>0</v>
      </c>
      <c r="X577" s="923">
        <v>0.7</v>
      </c>
      <c r="Y577" s="338">
        <v>0</v>
      </c>
      <c r="Z577" s="168"/>
      <c r="AA577" s="168"/>
      <c r="AB577" s="186"/>
      <c r="AC577" s="13" t="s">
        <v>7377</v>
      </c>
      <c r="AD577" s="812" t="s">
        <v>6420</v>
      </c>
      <c r="AE577" s="723">
        <v>43173</v>
      </c>
      <c r="AF577" s="182" t="s">
        <v>7336</v>
      </c>
      <c r="AG577" s="419"/>
      <c r="AH577" s="927" t="s">
        <v>896</v>
      </c>
      <c r="AI577" s="559" t="s">
        <v>5760</v>
      </c>
      <c r="AJ577" s="63" t="str">
        <f t="shared" si="399"/>
        <v>NO</v>
      </c>
      <c r="AK577" s="64" t="str">
        <f>VLOOKUP(X577,aux!$G$1:$I$22,2,FALSE)</f>
        <v>zero point seven</v>
      </c>
      <c r="AL577" s="64" t="str">
        <f>VLOOKUP(X577,aux!$G$1:$J$22,4,FALSE)</f>
        <v>null komma sieben</v>
      </c>
      <c r="AM577" s="214">
        <f t="shared" si="373"/>
        <v>70</v>
      </c>
      <c r="AN577" s="214" t="str">
        <f>IF(INT(AM577)=AM577,EnglishNumber(AM577), _xlfn.CONCAT(EnglishNumber(INT(AM577)), " point ", EnglishNumber(ROUND(INT((AM577 - INT(AM577)) * 10),  0)), " ", EnglishNumber(ROUND((AM577 - INT(AM577))*100 - (INT((AM577-INT(AM577))*10)*10), 0))))</f>
        <v>seventy</v>
      </c>
      <c r="AO577" s="214" t="str">
        <f>IF(INT(AM577)=AM577,FctZahl_In_Worten(AM577), _xlfn.CONCAT(FctZahl_In_Worten(INT(AM577)), " komma ", FctZahl_In_Worten(ROUND(INT((AM577 - INT(AM577)) * 10),  0)), " ", FctZahl_In_Worten(ROUND((AM577 - INT(AM577))*100 - (INT((AM577-INT(AM577))*10)*10), 0))))</f>
        <v>siebzig</v>
      </c>
      <c r="AP577" s="64" t="str">
        <f>EnglishNumber(Q577)</f>
        <v>five hundred</v>
      </c>
      <c r="AQ577" s="64" t="str">
        <f>FctZahl_In_Worten(Q577)</f>
        <v>fünfhundert</v>
      </c>
      <c r="AR577" s="64" t="str">
        <f>FctZahl_In_Worten(R577)</f>
        <v>null</v>
      </c>
      <c r="AS577" s="64" t="str">
        <f>EnglishNumber(V577)</f>
        <v>zero</v>
      </c>
      <c r="AT577" s="64" t="str">
        <f>EnglishNumber(W577)</f>
        <v>zero</v>
      </c>
      <c r="AU577" s="64" t="str">
        <f t="shared" si="391"/>
        <v>For</v>
      </c>
      <c r="AV577" s="49" t="str">
        <f t="shared" si="413"/>
        <v>Thomas Graf, Geschäftsführer</v>
      </c>
      <c r="AW577" s="60" t="str">
        <f t="shared" si="374"/>
        <v>DE_814701350_CPA_EN</v>
      </c>
      <c r="AX577" s="60" t="str">
        <f t="shared" si="375"/>
        <v>DE_814701350_DoT_EN</v>
      </c>
      <c r="AY577" s="60" t="str">
        <f t="shared" si="376"/>
        <v>DE_814701350_Dis_EN</v>
      </c>
      <c r="AZ577" s="50" t="str">
        <f t="shared" si="377"/>
        <v>DE_814701350_CPA_DE</v>
      </c>
      <c r="BA577" s="50" t="str">
        <f t="shared" si="378"/>
        <v>DE_814701350_DoT_DE</v>
      </c>
      <c r="BB577" s="50" t="str">
        <f t="shared" si="379"/>
        <v>DE_814701350_CPA_ES</v>
      </c>
      <c r="BC577" s="128" t="str">
        <f t="shared" si="380"/>
        <v>DE_814701350_DoT_ES</v>
      </c>
      <c r="BD577" s="65" t="str">
        <f t="shared" si="381"/>
        <v>Thomas Graf Spedition &amp; Lagerung GmbH</v>
      </c>
      <c r="BE577" s="64" t="str">
        <f>VLOOKUP(C577,aux!$A$1:$B$260,2,FALSE)</f>
        <v>Germany</v>
      </c>
      <c r="BF577" s="46" t="str">
        <f>VLOOKUP(C577,aux!$A$1:$C$260,3,FALSE)</f>
        <v>Deutschland</v>
      </c>
      <c r="BG577" s="66" t="str">
        <f t="shared" si="382"/>
        <v>represented by  Thomas Graf, Geschäftsführer</v>
      </c>
      <c r="BH577" s="66" t="str">
        <f t="shared" si="400"/>
        <v>representado por Thomas Graf, Geschäftsführer</v>
      </c>
      <c r="BI577" s="119">
        <f t="shared" si="414"/>
        <v>1</v>
      </c>
      <c r="BJ577" s="119" t="str">
        <f t="shared" si="402"/>
        <v/>
      </c>
      <c r="BK577" s="119" t="str">
        <f t="shared" si="403"/>
        <v/>
      </c>
      <c r="BL577" s="66" t="str">
        <f t="shared" si="404"/>
        <v/>
      </c>
      <c r="BM577" s="66" t="str">
        <f t="shared" si="405"/>
        <v/>
      </c>
      <c r="BN577" s="66" t="str">
        <f t="shared" si="406"/>
        <v/>
      </c>
      <c r="BO577" s="66" t="str">
        <f t="shared" si="407"/>
        <v/>
      </c>
      <c r="BP577" s="216" t="str">
        <f>VLOOKUP(X577,aux!$G$1:$I$22,3,FALSE)</f>
        <v xml:space="preserve">cero coma siete </v>
      </c>
      <c r="BQ577" s="66" t="str">
        <f t="shared" si="408"/>
        <v>Por</v>
      </c>
      <c r="BR577" s="66" t="str">
        <f>VLOOKUP(C577,aux!$D$1:$E$307,2,FALSE)</f>
        <v>Alemania</v>
      </c>
      <c r="BS577" s="66" t="str">
        <f t="shared" si="409"/>
        <v>Quinientos</v>
      </c>
      <c r="BT577" s="66" t="str">
        <f t="shared" si="410"/>
        <v>Cero</v>
      </c>
      <c r="BU577" s="66" t="str">
        <f t="shared" si="411"/>
        <v>Cero</v>
      </c>
      <c r="BV577" s="315"/>
      <c r="BW577" s="61"/>
      <c r="BX577" s="315"/>
      <c r="BY577" s="148"/>
      <c r="BZ577" s="315"/>
      <c r="CA577" s="1114">
        <v>43167</v>
      </c>
      <c r="CB577" s="805">
        <v>43167</v>
      </c>
      <c r="CC577" s="623">
        <v>43168</v>
      </c>
      <c r="CD577" s="806"/>
      <c r="CE577" s="805">
        <v>43168</v>
      </c>
      <c r="CF577" s="806"/>
      <c r="CG577" s="805">
        <v>43171</v>
      </c>
      <c r="CH577" s="903" t="s">
        <v>7258</v>
      </c>
      <c r="CI577" s="155"/>
      <c r="CJ577" s="168"/>
      <c r="CK577" s="168"/>
      <c r="CL577" s="102" t="str">
        <f t="shared" si="362"/>
        <v>Thomas Graf Spedition &amp; Lagerung GmbH_ DE_814701350_DOT_EN_2sig</v>
      </c>
      <c r="CM577" s="102" t="str">
        <f t="shared" si="363"/>
        <v>Thomas Graf Spedition &amp; Lagerung GmbH_DE_814701350_CPA_EN_2sig</v>
      </c>
      <c r="CN577" s="102" t="str">
        <f t="shared" si="364"/>
        <v>Thomas Graf Spedition &amp; Lagerung GmbH_ DE_814701350_DOT_EN_2sig_stamped</v>
      </c>
      <c r="CO577" s="102" t="str">
        <f t="shared" si="365"/>
        <v>Thomas Graf Spedition &amp; Lagerung GmbH_DE_814701350_DOT_EN_o</v>
      </c>
      <c r="CP577" s="102" t="str">
        <f t="shared" si="366"/>
        <v>Thomas Graf Spedition &amp; Lagerung GmbH_DE_814701350_DOT_EN_o_stamped</v>
      </c>
      <c r="CQ577" s="102" t="str">
        <f t="shared" si="367"/>
        <v>Thomas Graf Spedition &amp; Lagerung GmbH_DE_814701350_powers</v>
      </c>
      <c r="CR577" s="168"/>
      <c r="CS577" s="168"/>
      <c r="CT577" s="253"/>
      <c r="CU577" s="251"/>
      <c r="CV577" s="254"/>
      <c r="CW577" s="168"/>
      <c r="CX577" s="252"/>
      <c r="CY577" s="251"/>
      <c r="CZ577" s="251"/>
      <c r="DA577" s="324"/>
      <c r="DB577" s="324"/>
      <c r="DC577" s="251"/>
      <c r="DD577" s="251"/>
      <c r="DE577" s="324"/>
      <c r="DF577" s="324"/>
      <c r="DG577" s="168"/>
      <c r="DH577" s="168">
        <v>1</v>
      </c>
      <c r="DI577" s="168"/>
      <c r="DJ577" s="324"/>
      <c r="DK577" s="324"/>
      <c r="DL577" s="228" t="s">
        <v>7332</v>
      </c>
      <c r="DM577" s="324"/>
      <c r="DN577" s="251"/>
      <c r="DO577" s="324"/>
      <c r="DP577" s="338"/>
      <c r="DQ577" s="902" t="s">
        <v>7333</v>
      </c>
      <c r="DR577" s="503"/>
      <c r="DS577" s="88"/>
      <c r="DT577" s="88" t="s">
        <v>49</v>
      </c>
      <c r="DU577" s="168"/>
      <c r="DV577" s="168"/>
      <c r="DW577" s="168"/>
      <c r="DX577" s="168"/>
      <c r="DY577" s="168"/>
      <c r="DZ577" s="168"/>
      <c r="EA577" s="359" t="str">
        <f t="shared" si="412"/>
        <v>516</v>
      </c>
      <c r="EB577" s="359">
        <v>516</v>
      </c>
      <c r="EC577" s="88"/>
      <c r="ED577" s="88"/>
      <c r="EE577" s="88"/>
      <c r="EF577" s="445"/>
      <c r="EG577" s="202" t="s">
        <v>6432</v>
      </c>
      <c r="EH577" s="202" t="s">
        <v>6370</v>
      </c>
      <c r="EI577" s="202" t="s">
        <v>6433</v>
      </c>
      <c r="EJ577" s="202">
        <v>11</v>
      </c>
      <c r="EK577" s="202"/>
      <c r="EL577" s="202" t="s">
        <v>6434</v>
      </c>
      <c r="EM577" s="202">
        <v>99439</v>
      </c>
      <c r="EN577" s="202"/>
      <c r="EO577" s="202"/>
      <c r="EP577" s="951" t="s">
        <v>6435</v>
      </c>
      <c r="EQ577" s="182" t="s">
        <v>6086</v>
      </c>
      <c r="ER577" s="182" t="s">
        <v>6119</v>
      </c>
      <c r="ES577" s="362"/>
      <c r="ET577" s="167"/>
      <c r="EU577" s="182" t="str">
        <f t="shared" si="368"/>
        <v>Thomas Graf Spedition &amp; Lagerung GmbH, DE_814701350_sinv.pdf</v>
      </c>
    </row>
    <row r="578" spans="1:158" s="169" customFormat="1" ht="97.5" thickTop="1" thickBot="1">
      <c r="A578" s="1006" t="s">
        <v>6459</v>
      </c>
      <c r="B578" s="176" t="s">
        <v>6466</v>
      </c>
      <c r="C578" s="338" t="s">
        <v>42</v>
      </c>
      <c r="D578" s="202" t="s">
        <v>6467</v>
      </c>
      <c r="E578" s="202" t="s">
        <v>6468</v>
      </c>
      <c r="F578" s="202" t="s">
        <v>3021</v>
      </c>
      <c r="G578" s="182"/>
      <c r="H578" s="182"/>
      <c r="I578" s="202" t="s">
        <v>6480</v>
      </c>
      <c r="J578" s="202" t="s">
        <v>6747</v>
      </c>
      <c r="K578" s="202" t="s">
        <v>6498</v>
      </c>
      <c r="L578" s="566" t="s">
        <v>6487</v>
      </c>
      <c r="M578" s="566" t="s">
        <v>6488</v>
      </c>
      <c r="N578" s="856" t="s">
        <v>6493</v>
      </c>
      <c r="O578" s="192" t="s">
        <v>398</v>
      </c>
      <c r="P578" s="429">
        <v>11</v>
      </c>
      <c r="Q578" s="651">
        <v>100</v>
      </c>
      <c r="R578" s="540">
        <v>0</v>
      </c>
      <c r="S578" s="338"/>
      <c r="T578" s="168"/>
      <c r="U578" s="168"/>
      <c r="V578" s="338">
        <v>0</v>
      </c>
      <c r="W578" s="338">
        <v>0</v>
      </c>
      <c r="X578" s="923">
        <v>0.7</v>
      </c>
      <c r="Y578" s="338">
        <v>0</v>
      </c>
      <c r="Z578" s="168"/>
      <c r="AA578" s="168"/>
      <c r="AB578" s="188" t="s">
        <v>6501</v>
      </c>
      <c r="AC578" s="13" t="s">
        <v>7377</v>
      </c>
      <c r="AD578" s="813" t="s">
        <v>5689</v>
      </c>
      <c r="AE578" s="723">
        <v>43187</v>
      </c>
      <c r="AF578" s="202" t="s">
        <v>7444</v>
      </c>
      <c r="AG578" s="419"/>
      <c r="AH578" s="927" t="s">
        <v>896</v>
      </c>
      <c r="AI578" s="647" t="s">
        <v>5760</v>
      </c>
      <c r="AJ578" s="63" t="str">
        <f t="shared" si="399"/>
        <v>NO</v>
      </c>
      <c r="AK578" s="64" t="str">
        <f>VLOOKUP(X578,aux!$G$1:$I$22,2,FALSE)</f>
        <v>zero point seven</v>
      </c>
      <c r="AL578" s="64" t="str">
        <f>VLOOKUP(X578,aux!$G$1:$J$22,4,FALSE)</f>
        <v>null komma sieben</v>
      </c>
      <c r="AM578" s="214">
        <f t="shared" si="373"/>
        <v>70</v>
      </c>
      <c r="AN578" s="214" t="str">
        <f>IF(INT(AM578)=AM578,EnglishNumber(AM578), _xlfn.CONCAT(EnglishNumber(INT(AM578)), " point ", EnglishNumber(ROUND(INT((AM578 - INT(AM578)) * 10),  0)), " ", EnglishNumber(ROUND((AM578 - INT(AM578))*100 - (INT((AM578-INT(AM578))*10)*10), 0))))</f>
        <v>seventy</v>
      </c>
      <c r="AO578" s="214" t="str">
        <f>IF(INT(AM578)=AM578,FctZahl_In_Worten(AM578), _xlfn.CONCAT(FctZahl_In_Worten(INT(AM578)), " komma ", FctZahl_In_Worten(ROUND(INT((AM578 - INT(AM578)) * 10),  0)), " ", FctZahl_In_Worten(ROUND((AM578 - INT(AM578))*100 - (INT((AM578-INT(AM578))*10)*10), 0))))</f>
        <v>siebzig</v>
      </c>
      <c r="AP578" s="64" t="str">
        <f>EnglishNumber(Q578)</f>
        <v>one hundred</v>
      </c>
      <c r="AQ578" s="64" t="str">
        <f>FctZahl_In_Worten(Q578)</f>
        <v>einhundert</v>
      </c>
      <c r="AR578" s="64" t="str">
        <f>FctZahl_In_Worten(R578)</f>
        <v>null</v>
      </c>
      <c r="AS578" s="64" t="str">
        <f>EnglishNumber(V578)</f>
        <v>zero</v>
      </c>
      <c r="AT578" s="64" t="str">
        <f>EnglishNumber(W578)</f>
        <v>zero</v>
      </c>
      <c r="AU578" s="64" t="str">
        <f t="shared" si="391"/>
        <v>For</v>
      </c>
      <c r="AV578" s="49" t="str">
        <f>IF(AH578="DNI","",IF((COUNTA(E578,DX578))=1,CONCATENATE(E578,", ",F578),IF(COUNTA(E578,DX578)=2,CONCATENATE(E578,", ",F578," and ",DX578,", ",DY578),"Error, there is a problem with representatives or their titles")))</f>
        <v>VICENTE BERBEGAL PÉREZ, ADMINISTRADOR ÚNICO and JOAQUÍN BERBEGAL PAYÁ, APODERADO</v>
      </c>
      <c r="AW578" s="60" t="str">
        <f t="shared" si="374"/>
        <v>ES_A03137874_CPA_EN</v>
      </c>
      <c r="AX578" s="60" t="str">
        <f t="shared" si="375"/>
        <v>ES_A03137874_DoT_EN</v>
      </c>
      <c r="AY578" s="60" t="str">
        <f t="shared" si="376"/>
        <v>ES_A03137874_Dis_EN</v>
      </c>
      <c r="AZ578" s="50" t="str">
        <f t="shared" si="377"/>
        <v>ES_A03137874_CPA_DE</v>
      </c>
      <c r="BA578" s="50" t="str">
        <f t="shared" si="378"/>
        <v>ES_A03137874_DoT_DE</v>
      </c>
      <c r="BB578" s="50" t="str">
        <f t="shared" si="379"/>
        <v>ES_A03137874_CPA_ES</v>
      </c>
      <c r="BC578" s="128" t="str">
        <f t="shared" si="380"/>
        <v>ES_A03137874_DoT_ES</v>
      </c>
      <c r="BD578" s="65" t="str">
        <f t="shared" si="381"/>
        <v>ACTIU BERBEGAL Y FORMAS, SA</v>
      </c>
      <c r="BE578" s="64" t="str">
        <f>VLOOKUP(C578,aux!$A$1:$B$260,2,FALSE)</f>
        <v>Spain</v>
      </c>
      <c r="BF578" s="46" t="str">
        <f>VLOOKUP(C578,aux!$A$1:$C$260,3,FALSE)</f>
        <v>Spanien</v>
      </c>
      <c r="BG578" s="66" t="str">
        <f t="shared" si="382"/>
        <v>represented by  VICENTE BERBEGAL PÉREZ, ADMINISTRADOR ÚNICO and JOAQUÍN BERBEGAL PAYÁ, APODERADO</v>
      </c>
      <c r="BH578" s="66" t="str">
        <f t="shared" si="400"/>
        <v>representado por VICENTE BERBEGAL PÉREZ, ADMINISTRADOR ÚNICO and JOAQUÍN BERBEGAL PAYÁ, APODERADO</v>
      </c>
      <c r="BI578" s="119">
        <f>COUNTA(F578,DX578)</f>
        <v>2</v>
      </c>
      <c r="BJ578" s="119" t="str">
        <f>IF(DY578="","","and its")</f>
        <v>and its</v>
      </c>
      <c r="BK578" s="119" t="str">
        <f t="shared" ref="BK578:BK619" si="415">IF(I578="","","and its")</f>
        <v>and its</v>
      </c>
      <c r="BL578" s="66" t="str">
        <f>IF(DY578="","","und")</f>
        <v>und</v>
      </c>
      <c r="BM578" s="66" t="str">
        <f t="shared" ref="BM578:BM609" si="416">IF(I578="","","und")</f>
        <v>und</v>
      </c>
      <c r="BN578" s="66" t="str">
        <f>IF(DY578="","","y su")</f>
        <v>y su</v>
      </c>
      <c r="BO578" s="66" t="str">
        <f t="shared" ref="BO578:BO609" si="417">IF(I578="","","y su")</f>
        <v>y su</v>
      </c>
      <c r="BP578" s="216" t="str">
        <f>VLOOKUP(X578,aux!$G$1:$I$22,3,FALSE)</f>
        <v xml:space="preserve">cero coma siete </v>
      </c>
      <c r="BQ578" s="66" t="str">
        <f t="shared" si="408"/>
        <v>Por</v>
      </c>
      <c r="BR578" s="66" t="str">
        <f>VLOOKUP(C578,aux!$D$1:$E$307,2,FALSE)</f>
        <v>España</v>
      </c>
      <c r="BS578" s="66" t="str">
        <f t="shared" si="409"/>
        <v>Ciento</v>
      </c>
      <c r="BT578" s="66" t="str">
        <f t="shared" si="410"/>
        <v>Cero</v>
      </c>
      <c r="BU578" s="66" t="str">
        <f t="shared" si="411"/>
        <v>Cero</v>
      </c>
      <c r="BV578" s="315"/>
      <c r="BW578" s="61"/>
      <c r="BX578" s="315"/>
      <c r="BY578" s="148"/>
      <c r="BZ578" s="315"/>
      <c r="CA578" s="1112"/>
      <c r="CB578" s="342">
        <v>43167</v>
      </c>
      <c r="CC578" s="623">
        <v>43175</v>
      </c>
      <c r="CD578" s="434"/>
      <c r="CE578" s="353">
        <v>43175</v>
      </c>
      <c r="CF578" s="434"/>
      <c r="CG578" s="612">
        <v>43182</v>
      </c>
      <c r="CH578" s="903" t="s">
        <v>7258</v>
      </c>
      <c r="CI578" s="155"/>
      <c r="CJ578" s="168"/>
      <c r="CK578" s="168"/>
      <c r="CL578" s="102" t="str">
        <f t="shared" ref="CL578:CL641" si="418">_xlfn.CONCAT(BD578,"_ ",B578,"_DOT_",AC578,"_2sig")</f>
        <v>ACTIU BERBEGAL Y FORMAS, SA_ ES_A03137874_DOT_EN_2sig</v>
      </c>
      <c r="CM578" s="102" t="str">
        <f t="shared" ref="CM578:CM641" si="419">_xlfn.CONCAT(BD578,"_",B578,"_CPA_",AC578,"_2sig")</f>
        <v>ACTIU BERBEGAL Y FORMAS, SA_ES_A03137874_CPA_EN_2sig</v>
      </c>
      <c r="CN578" s="102" t="str">
        <f t="shared" ref="CN578:CN641" si="420">_xlfn.CONCAT(CL578,"_stamped")</f>
        <v>ACTIU BERBEGAL Y FORMAS, SA_ ES_A03137874_DOT_EN_2sig_stamped</v>
      </c>
      <c r="CO578" s="102" t="str">
        <f t="shared" ref="CO578:CO641" si="421">_xlfn.CONCAT(BD578,"_",B578,"_DOT_",AC578,"_o")</f>
        <v>ACTIU BERBEGAL Y FORMAS, SA_ES_A03137874_DOT_EN_o</v>
      </c>
      <c r="CP578" s="102" t="str">
        <f t="shared" ref="CP578:CP641" si="422">_xlfn.CONCAT(CO578,"_stamped")</f>
        <v>ACTIU BERBEGAL Y FORMAS, SA_ES_A03137874_DOT_EN_o_stamped</v>
      </c>
      <c r="CQ578" s="102" t="str">
        <f t="shared" ref="CQ578:CQ641" si="423">_xlfn.CONCAT(TRIM(BD578),"_",TRIM(B578),"_powers")</f>
        <v>ACTIU BERBEGAL Y FORMAS, SA_ES_A03137874_powers</v>
      </c>
      <c r="CR578" s="168"/>
      <c r="CS578" s="168"/>
      <c r="CT578" s="253"/>
      <c r="CU578" s="251"/>
      <c r="CV578" s="254"/>
      <c r="CW578" s="168"/>
      <c r="CX578" s="252"/>
      <c r="CY578" s="251"/>
      <c r="CZ578" s="251"/>
      <c r="DA578" s="324"/>
      <c r="DB578" s="324"/>
      <c r="DC578" s="251"/>
      <c r="DD578" s="251"/>
      <c r="DE578" s="324"/>
      <c r="DF578" s="324"/>
      <c r="DG578" s="168"/>
      <c r="DH578" s="168"/>
      <c r="DI578" s="168"/>
      <c r="DJ578" s="324"/>
      <c r="DK578" s="324"/>
      <c r="DL578" s="168"/>
      <c r="DM578" s="324"/>
      <c r="DN578" s="251"/>
      <c r="DO578" s="324"/>
      <c r="DP578" s="338"/>
      <c r="DQ578" s="902"/>
      <c r="DR578" s="503"/>
      <c r="DS578" s="88"/>
      <c r="DT578" s="88" t="s">
        <v>49</v>
      </c>
      <c r="DU578" s="168"/>
      <c r="DV578" s="168"/>
      <c r="DW578" s="168"/>
      <c r="DX578" s="202" t="s">
        <v>6479</v>
      </c>
      <c r="DY578" s="202" t="s">
        <v>5780</v>
      </c>
      <c r="DZ578" s="202"/>
      <c r="EA578" s="359" t="str">
        <f t="shared" si="412"/>
        <v>517</v>
      </c>
      <c r="EB578" s="359">
        <v>517</v>
      </c>
      <c r="EC578" s="88"/>
      <c r="ED578" s="88"/>
      <c r="EE578" s="88"/>
      <c r="EF578" s="445"/>
      <c r="EG578" s="182"/>
      <c r="EH578" s="182"/>
      <c r="EI578" s="182"/>
      <c r="EJ578" s="182"/>
      <c r="EK578" s="182"/>
      <c r="EL578" s="182"/>
      <c r="EM578" s="203"/>
      <c r="EN578" s="182"/>
      <c r="EO578" s="182"/>
      <c r="EP578" s="796"/>
      <c r="EQ578" s="382" t="s">
        <v>6089</v>
      </c>
      <c r="ER578" s="382" t="s">
        <v>6111</v>
      </c>
      <c r="ES578" s="362"/>
      <c r="ET578" s="167"/>
      <c r="EU578" s="182" t="str">
        <f t="shared" ref="EU578:EU641" si="424">CONCATENATE(TRIM(A578),", ",TRIM(B578),"_sinv.pdf")</f>
        <v>ACTIU BERBEGAL Y FORMAS, S.A., ES_A03137874_sinv.pdf</v>
      </c>
    </row>
    <row r="579" spans="1:158" s="169" customFormat="1" ht="65.25" thickTop="1" thickBot="1">
      <c r="A579" s="1021" t="s">
        <v>6809</v>
      </c>
      <c r="B579" s="830" t="s">
        <v>6831</v>
      </c>
      <c r="C579" s="221" t="s">
        <v>42</v>
      </c>
      <c r="D579" s="692" t="s">
        <v>7293</v>
      </c>
      <c r="E579" s="692" t="s">
        <v>6993</v>
      </c>
      <c r="F579" s="692" t="s">
        <v>6591</v>
      </c>
      <c r="G579" s="831"/>
      <c r="H579" s="831"/>
      <c r="I579" s="202"/>
      <c r="J579" s="692" t="s">
        <v>7017</v>
      </c>
      <c r="K579" s="692" t="s">
        <v>7015</v>
      </c>
      <c r="L579" s="692" t="s">
        <v>7016</v>
      </c>
      <c r="M579" s="1126"/>
      <c r="N579" s="858" t="s">
        <v>7077</v>
      </c>
      <c r="O579" s="691" t="s">
        <v>1760</v>
      </c>
      <c r="P579" s="780">
        <v>19</v>
      </c>
      <c r="Q579" s="539">
        <v>100</v>
      </c>
      <c r="R579" s="540">
        <v>0</v>
      </c>
      <c r="S579" s="338"/>
      <c r="T579" s="168"/>
      <c r="U579" s="168"/>
      <c r="V579" s="338">
        <v>0</v>
      </c>
      <c r="W579" s="338">
        <v>0</v>
      </c>
      <c r="X579" s="923">
        <v>0.68</v>
      </c>
      <c r="Y579" s="338">
        <v>0</v>
      </c>
      <c r="Z579" s="168"/>
      <c r="AA579" s="168"/>
      <c r="AB579" s="186" t="s">
        <v>6711</v>
      </c>
      <c r="AC579" s="13" t="s">
        <v>7385</v>
      </c>
      <c r="AD579" s="811" t="s">
        <v>7089</v>
      </c>
      <c r="AE579" s="801">
        <v>43187</v>
      </c>
      <c r="AF579" s="182"/>
      <c r="AG579" s="419"/>
      <c r="AH579" s="927" t="s">
        <v>896</v>
      </c>
      <c r="AI579" s="559" t="s">
        <v>5764</v>
      </c>
      <c r="AJ579" s="63" t="str">
        <f t="shared" si="399"/>
        <v>NO</v>
      </c>
      <c r="AK579" s="64" t="str">
        <f>VLOOKUP(X579,aux!$G$1:$I$22,2,FALSE)</f>
        <v>zero point six eight</v>
      </c>
      <c r="AL579" s="64" t="str">
        <f>VLOOKUP(X579,aux!$G$1:$J$22,4,FALSE)</f>
        <v>null komma sechs acht</v>
      </c>
      <c r="AM579" s="214">
        <f t="shared" si="373"/>
        <v>68</v>
      </c>
      <c r="AN579" s="214" t="str">
        <f>IF(INT(AM579)=AM579,EnglishNumber(AM579), _xlfn.CONCAT(EnglishNumber(INT(AM579)), " point ", EnglishNumber(ROUND(INT((AM579 - INT(AM579)) * 10),  0)), " ", EnglishNumber(ROUND((AM579 - INT(AM579))*100 - (INT((AM579-INT(AM579))*10)*10), 0))))</f>
        <v>sixty-eight</v>
      </c>
      <c r="AO579" s="214" t="str">
        <f>IF(INT(AM579)=AM579,FctZahl_In_Worten(AM579), _xlfn.CONCAT(FctZahl_In_Worten(INT(AM579)), " komma ", FctZahl_In_Worten(ROUND(INT((AM579 - INT(AM579)) * 10),  0)), " ", FctZahl_In_Worten(ROUND((AM579 - INT(AM579))*100 - (INT((AM579-INT(AM579))*10)*10), 0))))</f>
        <v>achtundsechzig</v>
      </c>
      <c r="AP579" s="64" t="str">
        <f>EnglishNumber(Q579)</f>
        <v>one hundred</v>
      </c>
      <c r="AQ579" s="64" t="str">
        <f>FctZahl_In_Worten(Q579)</f>
        <v>einhundert</v>
      </c>
      <c r="AR579" s="64" t="str">
        <f>FctZahl_In_Worten(R579)</f>
        <v>null</v>
      </c>
      <c r="AS579" s="64" t="str">
        <f>EnglishNumber(V579)</f>
        <v>zero</v>
      </c>
      <c r="AT579" s="64" t="str">
        <f>EnglishNumber(W579)</f>
        <v>zero</v>
      </c>
      <c r="AU579" s="64" t="str">
        <f t="shared" si="391"/>
        <v>For</v>
      </c>
      <c r="AV579" s="49" t="str">
        <f t="shared" ref="AV579:AV610" si="425">IF(AH579="DNI","",IF((COUNTA(E579,G579))=1,CONCATENATE(E579,", ",F579),IF(COUNTA(E579,G579)=2,CONCATENATE(E579,", ",F579," and ",G579,", ",H579),"Error, there is a problem with representatives or their titles")))</f>
        <v>MARTINEZ MARTINEZ, ANTONIO, Administrador único</v>
      </c>
      <c r="AW579" s="60" t="str">
        <f t="shared" si="374"/>
        <v>ES_B04201380_CPA_EN</v>
      </c>
      <c r="AX579" s="60" t="str">
        <f t="shared" si="375"/>
        <v>ES_B04201380_DoT_EN</v>
      </c>
      <c r="AY579" s="60" t="str">
        <f t="shared" si="376"/>
        <v>ES_B04201380_Dis_EN</v>
      </c>
      <c r="AZ579" s="50" t="str">
        <f t="shared" si="377"/>
        <v>ES_B04201380_CPA_DE</v>
      </c>
      <c r="BA579" s="50" t="str">
        <f t="shared" si="378"/>
        <v>ES_B04201380_DoT_DE</v>
      </c>
      <c r="BB579" s="50" t="str">
        <f t="shared" si="379"/>
        <v>ES_B04201380_CPA_ES</v>
      </c>
      <c r="BC579" s="128" t="str">
        <f t="shared" si="380"/>
        <v>ES_B04201380_DoT_ES</v>
      </c>
      <c r="BD579" s="65" t="str">
        <f t="shared" si="381"/>
        <v>AGROTRANSMAR, SL</v>
      </c>
      <c r="BE579" s="64" t="str">
        <f>VLOOKUP(C579,aux!$A$1:$B$260,2,FALSE)</f>
        <v>Spain</v>
      </c>
      <c r="BF579" s="46" t="str">
        <f>VLOOKUP(C579,aux!$A$1:$C$260,3,FALSE)</f>
        <v>Spanien</v>
      </c>
      <c r="BG579" s="66" t="str">
        <f t="shared" si="382"/>
        <v>represented by  MARTINEZ MARTINEZ, ANTONIO, Administrador único</v>
      </c>
      <c r="BH579" s="66" t="str">
        <f t="shared" si="400"/>
        <v>representado por MARTINEZ MARTINEZ, ANTONIO, Administrador único</v>
      </c>
      <c r="BI579" s="119">
        <f t="shared" ref="BI579:BI610" si="426">COUNTA(F579,G579)</f>
        <v>1</v>
      </c>
      <c r="BJ579" s="119" t="str">
        <f t="shared" ref="BJ579:BJ619" si="427">IF(H579="","","and its")</f>
        <v/>
      </c>
      <c r="BK579" s="119" t="str">
        <f t="shared" si="415"/>
        <v/>
      </c>
      <c r="BL579" s="66" t="str">
        <f t="shared" ref="BL579:BL610" si="428">IF(H579="","","und")</f>
        <v/>
      </c>
      <c r="BM579" s="66" t="str">
        <f t="shared" si="416"/>
        <v/>
      </c>
      <c r="BN579" s="66" t="str">
        <f t="shared" ref="BN579:BN610" si="429">IF(H579="","","y su")</f>
        <v/>
      </c>
      <c r="BO579" s="66" t="str">
        <f t="shared" si="417"/>
        <v/>
      </c>
      <c r="BP579" s="216" t="str">
        <f>VLOOKUP(X579,aux!$G$1:$I$22,3,FALSE)</f>
        <v>cero coma seis ocho</v>
      </c>
      <c r="BQ579" s="66" t="str">
        <f t="shared" si="408"/>
        <v>Por</v>
      </c>
      <c r="BR579" s="66" t="str">
        <f>VLOOKUP(C579,aux!$D$1:$E$307,2,FALSE)</f>
        <v>España</v>
      </c>
      <c r="BS579" s="66" t="str">
        <f t="shared" si="409"/>
        <v>Ciento</v>
      </c>
      <c r="BT579" s="66" t="str">
        <f t="shared" si="410"/>
        <v>Cero</v>
      </c>
      <c r="BU579" s="66" t="str">
        <f t="shared" si="411"/>
        <v>Cero</v>
      </c>
      <c r="BV579" s="315"/>
      <c r="BW579" s="61"/>
      <c r="BX579" s="315"/>
      <c r="BY579" s="148"/>
      <c r="BZ579" s="315"/>
      <c r="CA579" s="1112"/>
      <c r="CB579" s="805">
        <v>43172</v>
      </c>
      <c r="CC579" s="623">
        <v>43178</v>
      </c>
      <c r="CD579" s="806"/>
      <c r="CE579" s="805">
        <v>43178</v>
      </c>
      <c r="CF579" s="806"/>
      <c r="CG579" s="805">
        <v>43181</v>
      </c>
      <c r="CH579" s="903" t="s">
        <v>7258</v>
      </c>
      <c r="CI579" s="155"/>
      <c r="CJ579" s="168"/>
      <c r="CK579" s="168"/>
      <c r="CL579" s="102" t="str">
        <f t="shared" si="418"/>
        <v>AGROTRANSMAR, SL_ ES_B04201380_DOT_EN _2sig</v>
      </c>
      <c r="CM579" s="102" t="str">
        <f t="shared" si="419"/>
        <v>AGROTRANSMAR, SL_ES_B04201380_CPA_EN _2sig</v>
      </c>
      <c r="CN579" s="102" t="str">
        <f t="shared" si="420"/>
        <v>AGROTRANSMAR, SL_ ES_B04201380_DOT_EN _2sig_stamped</v>
      </c>
      <c r="CO579" s="102" t="str">
        <f t="shared" si="421"/>
        <v>AGROTRANSMAR, SL_ES_B04201380_DOT_EN _o</v>
      </c>
      <c r="CP579" s="102" t="str">
        <f t="shared" si="422"/>
        <v>AGROTRANSMAR, SL_ES_B04201380_DOT_EN _o_stamped</v>
      </c>
      <c r="CQ579" s="102" t="str">
        <f t="shared" si="423"/>
        <v>AGROTRANSMAR, SL_ES_B04201380_powers</v>
      </c>
      <c r="CR579" s="168"/>
      <c r="CS579" s="168"/>
      <c r="CT579" s="253"/>
      <c r="CU579" s="251"/>
      <c r="CV579" s="254"/>
      <c r="CW579" s="168"/>
      <c r="CX579" s="252"/>
      <c r="CY579" s="251"/>
      <c r="CZ579" s="251"/>
      <c r="DA579" s="324"/>
      <c r="DB579" s="324"/>
      <c r="DC579" s="251"/>
      <c r="DD579" s="251"/>
      <c r="DE579" s="324"/>
      <c r="DF579" s="324"/>
      <c r="DG579" s="168"/>
      <c r="DH579" s="168"/>
      <c r="DI579" s="168"/>
      <c r="DJ579" s="324"/>
      <c r="DK579" s="324"/>
      <c r="DL579" s="168"/>
      <c r="DM579" s="324"/>
      <c r="DN579" s="251"/>
      <c r="DO579" s="324"/>
      <c r="DP579" s="338"/>
      <c r="DQ579" s="902"/>
      <c r="DR579" s="503"/>
      <c r="DS579" s="88"/>
      <c r="DT579" s="88" t="s">
        <v>49</v>
      </c>
      <c r="DU579" s="168"/>
      <c r="DV579" s="168"/>
      <c r="DW579" s="168"/>
      <c r="DX579" s="168"/>
      <c r="DY579" s="168"/>
      <c r="DZ579" s="168"/>
      <c r="EA579" s="359" t="str">
        <f t="shared" si="412"/>
        <v>518</v>
      </c>
      <c r="EB579" s="359">
        <v>518</v>
      </c>
      <c r="EC579" s="88"/>
      <c r="ED579" s="88"/>
      <c r="EE579" s="88"/>
      <c r="EF579" s="445"/>
      <c r="EG579" s="182"/>
      <c r="EH579" s="182"/>
      <c r="EI579" s="182"/>
      <c r="EJ579" s="182"/>
      <c r="EK579" s="182"/>
      <c r="EL579" s="182"/>
      <c r="EM579" s="203"/>
      <c r="EN579" s="182"/>
      <c r="EO579" s="182"/>
      <c r="EP579" s="796"/>
      <c r="EQ579" s="382" t="s">
        <v>6088</v>
      </c>
      <c r="ER579" s="382" t="s">
        <v>6109</v>
      </c>
      <c r="ES579" s="691" t="s">
        <v>7092</v>
      </c>
      <c r="ET579" s="167"/>
      <c r="EU579" s="182" t="str">
        <f t="shared" si="424"/>
        <v>AGROTRANSMAR, S.L., ES_B04201380_sinv.pdf</v>
      </c>
    </row>
    <row r="580" spans="1:158" s="169" customFormat="1" ht="78" thickTop="1" thickBot="1">
      <c r="A580" s="1021" t="s">
        <v>6801</v>
      </c>
      <c r="B580" s="830" t="s">
        <v>6823</v>
      </c>
      <c r="C580" s="221" t="s">
        <v>42</v>
      </c>
      <c r="D580" s="692" t="s">
        <v>6977</v>
      </c>
      <c r="E580" s="692" t="s">
        <v>6978</v>
      </c>
      <c r="F580" s="692" t="s">
        <v>341</v>
      </c>
      <c r="G580" s="831"/>
      <c r="H580" s="831"/>
      <c r="I580" s="202"/>
      <c r="J580" s="692" t="s">
        <v>7017</v>
      </c>
      <c r="K580" s="692" t="s">
        <v>7015</v>
      </c>
      <c r="L580" s="692" t="s">
        <v>7016</v>
      </c>
      <c r="M580" s="1126"/>
      <c r="N580" s="858" t="s">
        <v>7070</v>
      </c>
      <c r="O580" s="691" t="s">
        <v>1760</v>
      </c>
      <c r="P580" s="780">
        <v>11</v>
      </c>
      <c r="Q580" s="539">
        <v>100</v>
      </c>
      <c r="R580" s="540">
        <v>0</v>
      </c>
      <c r="S580" s="338"/>
      <c r="T580" s="168"/>
      <c r="U580" s="168"/>
      <c r="V580" s="338">
        <v>0</v>
      </c>
      <c r="W580" s="338">
        <v>0</v>
      </c>
      <c r="X580" s="923">
        <v>0.68</v>
      </c>
      <c r="Y580" s="338">
        <v>0</v>
      </c>
      <c r="Z580" s="168"/>
      <c r="AA580" s="168"/>
      <c r="AB580" s="186" t="s">
        <v>6711</v>
      </c>
      <c r="AC580" s="13" t="s">
        <v>7385</v>
      </c>
      <c r="AD580" s="811" t="s">
        <v>7089</v>
      </c>
      <c r="AE580" s="801">
        <v>43187</v>
      </c>
      <c r="AF580" s="182"/>
      <c r="AG580" s="419"/>
      <c r="AH580" s="927" t="s">
        <v>896</v>
      </c>
      <c r="AI580" s="559" t="s">
        <v>5764</v>
      </c>
      <c r="AJ580" s="63" t="str">
        <f t="shared" si="399"/>
        <v>NO</v>
      </c>
      <c r="AK580" s="64" t="str">
        <f>VLOOKUP(X580,aux!$G$1:$I$22,2,FALSE)</f>
        <v>zero point six eight</v>
      </c>
      <c r="AL580" s="64" t="str">
        <f>VLOOKUP(X580,aux!$G$1:$J$22,4,FALSE)</f>
        <v>null komma sechs acht</v>
      </c>
      <c r="AM580" s="214">
        <f t="shared" si="373"/>
        <v>68</v>
      </c>
      <c r="AN580" s="214" t="str">
        <f>IF(INT(AM580)=AM580,EnglishNumber(AM580), _xlfn.CONCAT(EnglishNumber(INT(AM580)), " point ", EnglishNumber(ROUND(INT((AM580 - INT(AM580)) * 10),  0)), " ", EnglishNumber(ROUND((AM580 - INT(AM580))*100 - (INT((AM580-INT(AM580))*10)*10), 0))))</f>
        <v>sixty-eight</v>
      </c>
      <c r="AO580" s="214" t="str">
        <f>IF(INT(AM580)=AM580,FctZahl_In_Worten(AM580), _xlfn.CONCAT(FctZahl_In_Worten(INT(AM580)), " komma ", FctZahl_In_Worten(ROUND(INT((AM580 - INT(AM580)) * 10),  0)), " ", FctZahl_In_Worten(ROUND((AM580 - INT(AM580))*100 - (INT((AM580-INT(AM580))*10)*10), 0))))</f>
        <v>achtundsechzig</v>
      </c>
      <c r="AP580" s="64" t="str">
        <f>EnglishNumber(Q580)</f>
        <v>one hundred</v>
      </c>
      <c r="AQ580" s="64" t="str">
        <f>FctZahl_In_Worten(Q580)</f>
        <v>einhundert</v>
      </c>
      <c r="AR580" s="64" t="str">
        <f>FctZahl_In_Worten(R580)</f>
        <v>null</v>
      </c>
      <c r="AS580" s="64" t="str">
        <f>EnglishNumber(V580)</f>
        <v>zero</v>
      </c>
      <c r="AT580" s="64" t="str">
        <f>EnglishNumber(W580)</f>
        <v>zero</v>
      </c>
      <c r="AU580" s="64" t="str">
        <f t="shared" si="391"/>
        <v>For</v>
      </c>
      <c r="AV580" s="49" t="str">
        <f t="shared" si="425"/>
        <v>CHACON TRABALON, JOSE, Administrador solidario</v>
      </c>
      <c r="AW580" s="60" t="str">
        <f t="shared" si="374"/>
        <v>ES_B04195095_CPA_EN</v>
      </c>
      <c r="AX580" s="60" t="str">
        <f t="shared" si="375"/>
        <v>ES_B04195095_DoT_EN</v>
      </c>
      <c r="AY580" s="60" t="str">
        <f t="shared" si="376"/>
        <v>ES_B04195095_Dis_EN</v>
      </c>
      <c r="AZ580" s="50" t="str">
        <f t="shared" si="377"/>
        <v>ES_B04195095_CPA_DE</v>
      </c>
      <c r="BA580" s="50" t="str">
        <f t="shared" si="378"/>
        <v>ES_B04195095_DoT_DE</v>
      </c>
      <c r="BB580" s="50" t="str">
        <f t="shared" si="379"/>
        <v>ES_B04195095_CPA_ES</v>
      </c>
      <c r="BC580" s="128" t="str">
        <f t="shared" si="380"/>
        <v>ES_B04195095_DoT_ES</v>
      </c>
      <c r="BD580" s="65" t="str">
        <f t="shared" si="381"/>
        <v>ALCHATRANS SOCIEDAD LIMITADA</v>
      </c>
      <c r="BE580" s="64" t="str">
        <f>VLOOKUP(C580,aux!$A$1:$B$260,2,FALSE)</f>
        <v>Spain</v>
      </c>
      <c r="BF580" s="46" t="str">
        <f>VLOOKUP(C580,aux!$A$1:$C$260,3,FALSE)</f>
        <v>Spanien</v>
      </c>
      <c r="BG580" s="66" t="str">
        <f t="shared" si="382"/>
        <v>represented by  CHACON TRABALON, JOSE, Administrador solidario</v>
      </c>
      <c r="BH580" s="66" t="str">
        <f t="shared" si="400"/>
        <v>representado por CHACON TRABALON, JOSE, Administrador solidario</v>
      </c>
      <c r="BI580" s="119">
        <f t="shared" si="426"/>
        <v>1</v>
      </c>
      <c r="BJ580" s="119" t="str">
        <f t="shared" si="427"/>
        <v/>
      </c>
      <c r="BK580" s="119" t="str">
        <f t="shared" si="415"/>
        <v/>
      </c>
      <c r="BL580" s="66" t="str">
        <f t="shared" si="428"/>
        <v/>
      </c>
      <c r="BM580" s="66" t="str">
        <f t="shared" si="416"/>
        <v/>
      </c>
      <c r="BN580" s="66" t="str">
        <f t="shared" si="429"/>
        <v/>
      </c>
      <c r="BO580" s="66" t="str">
        <f t="shared" si="417"/>
        <v/>
      </c>
      <c r="BP580" s="216" t="str">
        <f>VLOOKUP(X580,aux!$G$1:$I$22,3,FALSE)</f>
        <v>cero coma seis ocho</v>
      </c>
      <c r="BQ580" s="66" t="str">
        <f t="shared" si="408"/>
        <v>Por</v>
      </c>
      <c r="BR580" s="66" t="str">
        <f>VLOOKUP(C580,aux!$D$1:$E$307,2,FALSE)</f>
        <v>España</v>
      </c>
      <c r="BS580" s="66" t="str">
        <f t="shared" si="409"/>
        <v>Ciento</v>
      </c>
      <c r="BT580" s="66" t="str">
        <f t="shared" si="410"/>
        <v>Cero</v>
      </c>
      <c r="BU580" s="66" t="str">
        <f t="shared" si="411"/>
        <v>Cero</v>
      </c>
      <c r="BV580" s="315"/>
      <c r="BW580" s="61"/>
      <c r="BX580" s="315"/>
      <c r="BY580" s="148"/>
      <c r="BZ580" s="315"/>
      <c r="CA580" s="1112"/>
      <c r="CB580" s="805">
        <v>43172</v>
      </c>
      <c r="CC580" s="889">
        <v>43175</v>
      </c>
      <c r="CD580" s="806"/>
      <c r="CE580" s="623">
        <v>43175</v>
      </c>
      <c r="CF580" s="806"/>
      <c r="CG580" s="805">
        <v>43181</v>
      </c>
      <c r="CH580" s="903" t="s">
        <v>7258</v>
      </c>
      <c r="CI580" s="155"/>
      <c r="CJ580" s="168"/>
      <c r="CK580" s="168"/>
      <c r="CL580" s="102" t="str">
        <f t="shared" si="418"/>
        <v>ALCHATRANS SOCIEDAD LIMITADA_ ES_B04195095_DOT_EN _2sig</v>
      </c>
      <c r="CM580" s="102" t="str">
        <f t="shared" si="419"/>
        <v>ALCHATRANS SOCIEDAD LIMITADA_ES_B04195095_CPA_EN _2sig</v>
      </c>
      <c r="CN580" s="102" t="str">
        <f t="shared" si="420"/>
        <v>ALCHATRANS SOCIEDAD LIMITADA_ ES_B04195095_DOT_EN _2sig_stamped</v>
      </c>
      <c r="CO580" s="102" t="str">
        <f t="shared" si="421"/>
        <v>ALCHATRANS SOCIEDAD LIMITADA_ES_B04195095_DOT_EN _o</v>
      </c>
      <c r="CP580" s="102" t="str">
        <f t="shared" si="422"/>
        <v>ALCHATRANS SOCIEDAD LIMITADA_ES_B04195095_DOT_EN _o_stamped</v>
      </c>
      <c r="CQ580" s="102" t="str">
        <f t="shared" si="423"/>
        <v>ALCHATRANS SOCIEDAD LIMITADA_ES_B04195095_powers</v>
      </c>
      <c r="CR580" s="168"/>
      <c r="CS580" s="168"/>
      <c r="CT580" s="253"/>
      <c r="CU580" s="251"/>
      <c r="CV580" s="254"/>
      <c r="CW580" s="168"/>
      <c r="CX580" s="252"/>
      <c r="CY580" s="251"/>
      <c r="CZ580" s="251"/>
      <c r="DA580" s="324"/>
      <c r="DB580" s="324"/>
      <c r="DC580" s="251"/>
      <c r="DD580" s="251"/>
      <c r="DE580" s="324"/>
      <c r="DF580" s="324"/>
      <c r="DG580" s="168"/>
      <c r="DH580" s="168"/>
      <c r="DI580" s="168"/>
      <c r="DJ580" s="324"/>
      <c r="DK580" s="324"/>
      <c r="DL580" s="168"/>
      <c r="DM580" s="324"/>
      <c r="DN580" s="251"/>
      <c r="DO580" s="324"/>
      <c r="DP580" s="338"/>
      <c r="DQ580" s="902"/>
      <c r="DR580" s="503"/>
      <c r="DS580" s="88"/>
      <c r="DT580" s="88" t="s">
        <v>49</v>
      </c>
      <c r="DU580" s="168"/>
      <c r="DV580" s="168"/>
      <c r="DW580" s="168"/>
      <c r="DX580" s="168"/>
      <c r="DY580" s="168"/>
      <c r="DZ580" s="168"/>
      <c r="EA580" s="359" t="str">
        <f t="shared" si="412"/>
        <v>519</v>
      </c>
      <c r="EB580" s="359">
        <v>519</v>
      </c>
      <c r="EC580" s="88"/>
      <c r="ED580" s="88"/>
      <c r="EE580" s="88"/>
      <c r="EF580" s="445"/>
      <c r="EG580" s="182"/>
      <c r="EH580" s="182"/>
      <c r="EI580" s="182"/>
      <c r="EJ580" s="182"/>
      <c r="EK580" s="182"/>
      <c r="EL580" s="182"/>
      <c r="EM580" s="203"/>
      <c r="EN580" s="182"/>
      <c r="EO580" s="182"/>
      <c r="EP580" s="796"/>
      <c r="EQ580" s="382" t="s">
        <v>6088</v>
      </c>
      <c r="ER580" s="382" t="s">
        <v>6109</v>
      </c>
      <c r="ES580" s="691" t="s">
        <v>7092</v>
      </c>
      <c r="ET580" s="167"/>
      <c r="EU580" s="182" t="str">
        <f t="shared" si="424"/>
        <v>ALCHATRANS SOCIEDAD LIMITADA, ES_B04195095_sinv.pdf</v>
      </c>
    </row>
    <row r="581" spans="1:158" s="169" customFormat="1" ht="78" thickTop="1" thickBot="1">
      <c r="A581" s="1021" t="s">
        <v>6777</v>
      </c>
      <c r="B581" s="830" t="s">
        <v>6866</v>
      </c>
      <c r="C581" s="221" t="s">
        <v>42</v>
      </c>
      <c r="D581" s="692" t="s">
        <v>6928</v>
      </c>
      <c r="E581" s="692" t="s">
        <v>6929</v>
      </c>
      <c r="F581" s="692" t="s">
        <v>6591</v>
      </c>
      <c r="G581" s="831"/>
      <c r="H581" s="831"/>
      <c r="I581" s="202"/>
      <c r="J581" s="692" t="s">
        <v>7017</v>
      </c>
      <c r="K581" s="692" t="s">
        <v>7015</v>
      </c>
      <c r="L581" s="692" t="s">
        <v>7016</v>
      </c>
      <c r="M581" s="1126"/>
      <c r="N581" s="858" t="s">
        <v>7054</v>
      </c>
      <c r="O581" s="691" t="s">
        <v>165</v>
      </c>
      <c r="P581" s="780">
        <v>16</v>
      </c>
      <c r="Q581" s="539">
        <v>100</v>
      </c>
      <c r="R581" s="540">
        <v>0</v>
      </c>
      <c r="S581" s="338"/>
      <c r="T581" s="168"/>
      <c r="U581" s="168"/>
      <c r="V581" s="338">
        <v>0</v>
      </c>
      <c r="W581" s="338">
        <v>0</v>
      </c>
      <c r="X581" s="923">
        <v>0.68</v>
      </c>
      <c r="Y581" s="338">
        <v>0</v>
      </c>
      <c r="Z581" s="168"/>
      <c r="AA581" s="168"/>
      <c r="AB581" s="186" t="s">
        <v>6711</v>
      </c>
      <c r="AC581" s="13" t="s">
        <v>7385</v>
      </c>
      <c r="AD581" s="811" t="s">
        <v>7089</v>
      </c>
      <c r="AE581" s="801">
        <v>43187</v>
      </c>
      <c r="AF581" s="182"/>
      <c r="AG581" s="419"/>
      <c r="AH581" s="927" t="s">
        <v>896</v>
      </c>
      <c r="AI581" s="559" t="s">
        <v>5764</v>
      </c>
      <c r="AJ581" s="63" t="str">
        <f t="shared" si="399"/>
        <v>NO</v>
      </c>
      <c r="AK581" s="64" t="str">
        <f>VLOOKUP(X581,aux!$G$1:$I$22,2,FALSE)</f>
        <v>zero point six eight</v>
      </c>
      <c r="AL581" s="64" t="str">
        <f>VLOOKUP(X581,aux!$G$1:$J$22,4,FALSE)</f>
        <v>null komma sechs acht</v>
      </c>
      <c r="AM581" s="214">
        <f t="shared" si="373"/>
        <v>68</v>
      </c>
      <c r="AN581" s="214" t="str">
        <f>IF(INT(AM581)=AM581,EnglishNumber(AM581), _xlfn.CONCAT(EnglishNumber(INT(AM581)), " point ", EnglishNumber(ROUND(INT((AM581 - INT(AM581)) * 10),  0)), " ", EnglishNumber(ROUND((AM581 - INT(AM581))*100 - (INT((AM581-INT(AM581))*10)*10), 0))))</f>
        <v>sixty-eight</v>
      </c>
      <c r="AO581" s="214" t="str">
        <f>IF(INT(AM581)=AM581,FctZahl_In_Worten(AM581), _xlfn.CONCAT(FctZahl_In_Worten(INT(AM581)), " komma ", FctZahl_In_Worten(ROUND(INT((AM581 - INT(AM581)) * 10),  0)), " ", FctZahl_In_Worten(ROUND((AM581 - INT(AM581))*100 - (INT((AM581-INT(AM581))*10)*10), 0))))</f>
        <v>achtundsechzig</v>
      </c>
      <c r="AP581" s="64" t="str">
        <f>EnglishNumber(Q581)</f>
        <v>one hundred</v>
      </c>
      <c r="AQ581" s="64" t="str">
        <f>FctZahl_In_Worten(Q581)</f>
        <v>einhundert</v>
      </c>
      <c r="AR581" s="64" t="str">
        <f>FctZahl_In_Worten(R581)</f>
        <v>null</v>
      </c>
      <c r="AS581" s="64" t="str">
        <f>EnglishNumber(V581)</f>
        <v>zero</v>
      </c>
      <c r="AT581" s="64" t="str">
        <f>EnglishNumber(W581)</f>
        <v>zero</v>
      </c>
      <c r="AU581" s="64" t="str">
        <f t="shared" si="391"/>
        <v>For</v>
      </c>
      <c r="AV581" s="49" t="str">
        <f t="shared" si="425"/>
        <v>JERONIMO CARCELES CACERES, Administrador único</v>
      </c>
      <c r="AW581" s="60" t="str">
        <f t="shared" si="374"/>
        <v>ES_B30536981_CPA_EN</v>
      </c>
      <c r="AX581" s="60" t="str">
        <f t="shared" si="375"/>
        <v>ES_B30536981_DoT_EN</v>
      </c>
      <c r="AY581" s="60" t="str">
        <f t="shared" si="376"/>
        <v>ES_B30536981_Dis_EN</v>
      </c>
      <c r="AZ581" s="50" t="str">
        <f t="shared" si="377"/>
        <v>ES_B30536981_CPA_DE</v>
      </c>
      <c r="BA581" s="50" t="str">
        <f t="shared" si="378"/>
        <v>ES_B30536981_DoT_DE</v>
      </c>
      <c r="BB581" s="50" t="str">
        <f t="shared" si="379"/>
        <v>ES_B30536981_CPA_ES</v>
      </c>
      <c r="BC581" s="128" t="str">
        <f t="shared" si="380"/>
        <v>ES_B30536981_DoT_ES</v>
      </c>
      <c r="BD581" s="65" t="str">
        <f t="shared" si="381"/>
        <v>ANTONIO CARCELES MONTALBAN SL</v>
      </c>
      <c r="BE581" s="64" t="str">
        <f>VLOOKUP(C581,aux!$A$1:$B$260,2,FALSE)</f>
        <v>Spain</v>
      </c>
      <c r="BF581" s="46" t="str">
        <f>VLOOKUP(C581,aux!$A$1:$C$260,3,FALSE)</f>
        <v>Spanien</v>
      </c>
      <c r="BG581" s="66" t="str">
        <f t="shared" si="382"/>
        <v>represented by  JERONIMO CARCELES CACERES, Administrador único</v>
      </c>
      <c r="BH581" s="66" t="str">
        <f t="shared" si="400"/>
        <v>representado por JERONIMO CARCELES CACERES, Administrador único</v>
      </c>
      <c r="BI581" s="119">
        <f t="shared" si="426"/>
        <v>1</v>
      </c>
      <c r="BJ581" s="119" t="str">
        <f t="shared" si="427"/>
        <v/>
      </c>
      <c r="BK581" s="119" t="str">
        <f t="shared" si="415"/>
        <v/>
      </c>
      <c r="BL581" s="66" t="str">
        <f t="shared" si="428"/>
        <v/>
      </c>
      <c r="BM581" s="66" t="str">
        <f t="shared" si="416"/>
        <v/>
      </c>
      <c r="BN581" s="66" t="str">
        <f t="shared" si="429"/>
        <v/>
      </c>
      <c r="BO581" s="66" t="str">
        <f t="shared" si="417"/>
        <v/>
      </c>
      <c r="BP581" s="216" t="str">
        <f>VLOOKUP(X581,aux!$G$1:$I$22,3,FALSE)</f>
        <v>cero coma seis ocho</v>
      </c>
      <c r="BQ581" s="66" t="str">
        <f t="shared" si="408"/>
        <v>Por</v>
      </c>
      <c r="BR581" s="66" t="str">
        <f>VLOOKUP(C581,aux!$D$1:$E$307,2,FALSE)</f>
        <v>España</v>
      </c>
      <c r="BS581" s="66" t="str">
        <f t="shared" si="409"/>
        <v>Ciento</v>
      </c>
      <c r="BT581" s="66" t="str">
        <f t="shared" si="410"/>
        <v>Cero</v>
      </c>
      <c r="BU581" s="66" t="str">
        <f t="shared" si="411"/>
        <v>Cero</v>
      </c>
      <c r="BV581" s="315"/>
      <c r="BW581" s="61"/>
      <c r="BX581" s="315"/>
      <c r="BY581" s="148"/>
      <c r="BZ581" s="315"/>
      <c r="CA581" s="1112"/>
      <c r="CB581" s="805">
        <v>43172</v>
      </c>
      <c r="CC581" s="889">
        <v>43180</v>
      </c>
      <c r="CD581" s="806"/>
      <c r="CE581" s="889">
        <v>43180</v>
      </c>
      <c r="CF581" s="806"/>
      <c r="CG581" s="805">
        <v>43182</v>
      </c>
      <c r="CH581" s="903" t="s">
        <v>7258</v>
      </c>
      <c r="CI581" s="155"/>
      <c r="CJ581" s="168"/>
      <c r="CK581" s="168"/>
      <c r="CL581" s="102" t="str">
        <f t="shared" si="418"/>
        <v>ANTONIO CARCELES MONTALBAN SL_ ES_B30536981_DOT_EN _2sig</v>
      </c>
      <c r="CM581" s="102" t="str">
        <f t="shared" si="419"/>
        <v>ANTONIO CARCELES MONTALBAN SL_ES_B30536981_CPA_EN _2sig</v>
      </c>
      <c r="CN581" s="102" t="str">
        <f t="shared" si="420"/>
        <v>ANTONIO CARCELES MONTALBAN SL_ ES_B30536981_DOT_EN _2sig_stamped</v>
      </c>
      <c r="CO581" s="102" t="str">
        <f t="shared" si="421"/>
        <v>ANTONIO CARCELES MONTALBAN SL_ES_B30536981_DOT_EN _o</v>
      </c>
      <c r="CP581" s="102" t="str">
        <f t="shared" si="422"/>
        <v>ANTONIO CARCELES MONTALBAN SL_ES_B30536981_DOT_EN _o_stamped</v>
      </c>
      <c r="CQ581" s="102" t="str">
        <f t="shared" si="423"/>
        <v>ANTONIO CARCELES MONTALBAN SL_ES_B30536981_powers</v>
      </c>
      <c r="CR581" s="168"/>
      <c r="CS581" s="168"/>
      <c r="CT581" s="253"/>
      <c r="CU581" s="251"/>
      <c r="CV581" s="254"/>
      <c r="CW581" s="168"/>
      <c r="CX581" s="252"/>
      <c r="CY581" s="251"/>
      <c r="CZ581" s="251"/>
      <c r="DA581" s="324"/>
      <c r="DB581" s="324"/>
      <c r="DC581" s="251"/>
      <c r="DD581" s="251"/>
      <c r="DE581" s="324"/>
      <c r="DF581" s="324"/>
      <c r="DG581" s="168"/>
      <c r="DH581" s="168"/>
      <c r="DI581" s="168"/>
      <c r="DJ581" s="324"/>
      <c r="DK581" s="324"/>
      <c r="DL581" s="168"/>
      <c r="DM581" s="324"/>
      <c r="DN581" s="251"/>
      <c r="DO581" s="324"/>
      <c r="DP581" s="338"/>
      <c r="DQ581" s="902"/>
      <c r="DR581" s="503"/>
      <c r="DS581" s="88"/>
      <c r="DT581" s="88" t="s">
        <v>49</v>
      </c>
      <c r="DU581" s="168"/>
      <c r="DV581" s="168"/>
      <c r="DW581" s="168"/>
      <c r="DX581" s="168"/>
      <c r="DY581" s="168"/>
      <c r="DZ581" s="168"/>
      <c r="EA581" s="359" t="str">
        <f t="shared" si="412"/>
        <v>520</v>
      </c>
      <c r="EB581" s="359">
        <v>520</v>
      </c>
      <c r="EC581" s="88"/>
      <c r="ED581" s="88"/>
      <c r="EE581" s="88"/>
      <c r="EF581" s="445"/>
      <c r="EG581" s="182"/>
      <c r="EH581" s="182"/>
      <c r="EI581" s="182"/>
      <c r="EJ581" s="182"/>
      <c r="EK581" s="182"/>
      <c r="EL581" s="182"/>
      <c r="EM581" s="203"/>
      <c r="EN581" s="182"/>
      <c r="EO581" s="182"/>
      <c r="EP581" s="796"/>
      <c r="EQ581" s="382" t="s">
        <v>6088</v>
      </c>
      <c r="ER581" s="382" t="s">
        <v>6109</v>
      </c>
      <c r="ES581" s="709" t="s">
        <v>7092</v>
      </c>
      <c r="ET581" s="167"/>
      <c r="EU581" s="182" t="str">
        <f t="shared" si="424"/>
        <v>ANTONIO CARCELES MONTALBAN SL, ES_B30536981_sinv.pdf</v>
      </c>
    </row>
    <row r="582" spans="1:158" s="169" customFormat="1" ht="85.5" thickTop="1" thickBot="1">
      <c r="A582" s="1015" t="s">
        <v>6553</v>
      </c>
      <c r="B582" s="638" t="s">
        <v>6581</v>
      </c>
      <c r="C582" s="669" t="s">
        <v>42</v>
      </c>
      <c r="D582" s="568" t="s">
        <v>6639</v>
      </c>
      <c r="E582" s="668" t="s">
        <v>6640</v>
      </c>
      <c r="F582" s="668" t="s">
        <v>6641</v>
      </c>
      <c r="G582" s="668" t="s">
        <v>6642</v>
      </c>
      <c r="H582" s="668" t="s">
        <v>6643</v>
      </c>
      <c r="I582" s="182"/>
      <c r="J582" s="202" t="s">
        <v>6724</v>
      </c>
      <c r="K582" s="566" t="s">
        <v>6663</v>
      </c>
      <c r="L582" s="566" t="s">
        <v>6664</v>
      </c>
      <c r="M582" s="566" t="s">
        <v>6686</v>
      </c>
      <c r="N582" s="856" t="s">
        <v>6700</v>
      </c>
      <c r="O582" s="192" t="s">
        <v>6701</v>
      </c>
      <c r="P582" s="653">
        <v>16</v>
      </c>
      <c r="Q582" s="539">
        <v>100</v>
      </c>
      <c r="R582" s="540">
        <v>0</v>
      </c>
      <c r="S582" s="338"/>
      <c r="T582" s="168"/>
      <c r="U582" s="168"/>
      <c r="V582" s="338">
        <v>0</v>
      </c>
      <c r="W582" s="338">
        <v>0</v>
      </c>
      <c r="X582" s="923">
        <v>0.68</v>
      </c>
      <c r="Y582" s="338">
        <v>0</v>
      </c>
      <c r="Z582" s="168"/>
      <c r="AA582" s="168"/>
      <c r="AB582" s="186" t="s">
        <v>6711</v>
      </c>
      <c r="AC582" s="13" t="s">
        <v>7377</v>
      </c>
      <c r="AD582" s="811" t="s">
        <v>6710</v>
      </c>
      <c r="AE582" s="723">
        <v>43187</v>
      </c>
      <c r="AF582" s="182" t="s">
        <v>7334</v>
      </c>
      <c r="AG582" s="419"/>
      <c r="AH582" s="927" t="s">
        <v>896</v>
      </c>
      <c r="AI582" s="559" t="s">
        <v>5760</v>
      </c>
      <c r="AJ582" s="63" t="str">
        <f t="shared" ref="AJ582:AJ613" si="430">IF(1*(ISERROR(_xlfn.TEXTJOIN("|",FALSE,AK582:BU582)))=0,"NO","YES")</f>
        <v>NO</v>
      </c>
      <c r="AK582" s="64" t="str">
        <f>VLOOKUP(X582,aux!$G$1:$I$22,2,FALSE)</f>
        <v>zero point six eight</v>
      </c>
      <c r="AL582" s="64" t="str">
        <f>VLOOKUP(X582,aux!$G$1:$J$22,4,FALSE)</f>
        <v>null komma sechs acht</v>
      </c>
      <c r="AM582" s="214">
        <f t="shared" si="373"/>
        <v>68</v>
      </c>
      <c r="AN582" s="214" t="str">
        <f>IF(INT(AM582)=AM582,EnglishNumber(AM582), _xlfn.CONCAT(EnglishNumber(INT(AM582)), " point ", EnglishNumber(ROUND(INT((AM582 - INT(AM582)) * 10),  0)), " ", EnglishNumber(ROUND((AM582 - INT(AM582))*100 - (INT((AM582-INT(AM582))*10)*10), 0))))</f>
        <v>sixty-eight</v>
      </c>
      <c r="AO582" s="214" t="str">
        <f>IF(INT(AM582)=AM582,FctZahl_In_Worten(AM582), _xlfn.CONCAT(FctZahl_In_Worten(INT(AM582)), " komma ", FctZahl_In_Worten(ROUND(INT((AM582 - INT(AM582)) * 10),  0)), " ", FctZahl_In_Worten(ROUND((AM582 - INT(AM582))*100 - (INT((AM582-INT(AM582))*10)*10), 0))))</f>
        <v>achtundsechzig</v>
      </c>
      <c r="AP582" s="64" t="str">
        <f>EnglishNumber(Q582)</f>
        <v>one hundred</v>
      </c>
      <c r="AQ582" s="64" t="str">
        <f>FctZahl_In_Worten(Q582)</f>
        <v>einhundert</v>
      </c>
      <c r="AR582" s="64" t="str">
        <f>FctZahl_In_Worten(R582)</f>
        <v>null</v>
      </c>
      <c r="AS582" s="64" t="str">
        <f>EnglishNumber(V582)</f>
        <v>zero</v>
      </c>
      <c r="AT582" s="64" t="str">
        <f>EnglishNumber(W582)</f>
        <v>zero</v>
      </c>
      <c r="AU582" s="64" t="str">
        <f t="shared" si="391"/>
        <v>For</v>
      </c>
      <c r="AV582" s="49" t="str">
        <f t="shared" si="425"/>
        <v>ARZADUN LARRUCEA, Julen, Apoderado solidario and BERGÉ ARZADUN, Marta, Apoderada solidaria</v>
      </c>
      <c r="AW582" s="60" t="str">
        <f t="shared" si="374"/>
        <v>ES_A48066047_CPA_EN</v>
      </c>
      <c r="AX582" s="60" t="str">
        <f t="shared" si="375"/>
        <v>ES_A48066047_DoT_EN</v>
      </c>
      <c r="AY582" s="60" t="str">
        <f t="shared" si="376"/>
        <v>ES_A48066047_Dis_EN</v>
      </c>
      <c r="AZ582" s="50" t="str">
        <f t="shared" si="377"/>
        <v>ES_A48066047_CPA_DE</v>
      </c>
      <c r="BA582" s="50" t="str">
        <f t="shared" si="378"/>
        <v>ES_A48066047_DoT_DE</v>
      </c>
      <c r="BB582" s="50" t="str">
        <f t="shared" si="379"/>
        <v>ES_A48066047_CPA_ES</v>
      </c>
      <c r="BC582" s="128" t="str">
        <f t="shared" si="380"/>
        <v>ES_A48066047_DoT_ES</v>
      </c>
      <c r="BD582" s="65" t="str">
        <f t="shared" si="381"/>
        <v>ARBEGUI, SA</v>
      </c>
      <c r="BE582" s="64" t="str">
        <f>VLOOKUP(C582,aux!$A$1:$B$260,2,FALSE)</f>
        <v>Spain</v>
      </c>
      <c r="BF582" s="46" t="str">
        <f>VLOOKUP(C582,aux!$A$1:$C$260,3,FALSE)</f>
        <v>Spanien</v>
      </c>
      <c r="BG582" s="66" t="str">
        <f t="shared" si="382"/>
        <v>represented by  ARZADUN LARRUCEA, Julen, Apoderado solidario and BERGÉ ARZADUN, Marta, Apoderada solidaria</v>
      </c>
      <c r="BH582" s="66" t="str">
        <f t="shared" si="400"/>
        <v>representado por ARZADUN LARRUCEA, Julen, Apoderado solidario and BERGÉ ARZADUN, Marta, Apoderada solidaria</v>
      </c>
      <c r="BI582" s="119">
        <f t="shared" si="426"/>
        <v>2</v>
      </c>
      <c r="BJ582" s="119" t="str">
        <f t="shared" si="427"/>
        <v>and its</v>
      </c>
      <c r="BK582" s="119" t="str">
        <f t="shared" si="415"/>
        <v/>
      </c>
      <c r="BL582" s="66" t="str">
        <f t="shared" si="428"/>
        <v>und</v>
      </c>
      <c r="BM582" s="66" t="str">
        <f t="shared" si="416"/>
        <v/>
      </c>
      <c r="BN582" s="66" t="str">
        <f t="shared" si="429"/>
        <v>y su</v>
      </c>
      <c r="BO582" s="66" t="str">
        <f t="shared" si="417"/>
        <v/>
      </c>
      <c r="BP582" s="216" t="str">
        <f>VLOOKUP(X582,aux!$G$1:$I$22,3,FALSE)</f>
        <v>cero coma seis ocho</v>
      </c>
      <c r="BQ582" s="66" t="str">
        <f t="shared" ref="BQ582:BQ613" si="431">IF(AE582="DNI","","Por")</f>
        <v>Por</v>
      </c>
      <c r="BR582" s="66" t="str">
        <f>VLOOKUP(C582,aux!$D$1:$E$307,2,FALSE)</f>
        <v>España</v>
      </c>
      <c r="BS582" s="66" t="str">
        <f t="shared" ref="BS582:BS613" si="432">NumEnPalabras(Q582)</f>
        <v>Ciento</v>
      </c>
      <c r="BT582" s="66" t="str">
        <f t="shared" ref="BT582:BT613" si="433">NumEnPalabras(V582)</f>
        <v>Cero</v>
      </c>
      <c r="BU582" s="66" t="str">
        <f t="shared" ref="BU582:BU613" si="434">NumEnPalabras(W582)</f>
        <v>Cero</v>
      </c>
      <c r="BV582" s="315"/>
      <c r="BW582" s="61"/>
      <c r="BX582" s="315"/>
      <c r="BY582" s="148"/>
      <c r="BZ582" s="315"/>
      <c r="CA582" s="1112"/>
      <c r="CB582" s="612">
        <v>43168</v>
      </c>
      <c r="CC582" s="623">
        <v>43172</v>
      </c>
      <c r="CD582" s="806"/>
      <c r="CE582" s="805">
        <v>43173</v>
      </c>
      <c r="CF582" s="806"/>
      <c r="CG582" s="805">
        <v>43181</v>
      </c>
      <c r="CH582" s="903" t="s">
        <v>7258</v>
      </c>
      <c r="CI582" s="155"/>
      <c r="CJ582" s="168"/>
      <c r="CK582" s="168"/>
      <c r="CL582" s="102" t="str">
        <f t="shared" si="418"/>
        <v>ARBEGUI, SA_ ES_A48066047_DOT_EN_2sig</v>
      </c>
      <c r="CM582" s="102" t="str">
        <f t="shared" si="419"/>
        <v>ARBEGUI, SA_ES_A48066047_CPA_EN_2sig</v>
      </c>
      <c r="CN582" s="102" t="str">
        <f t="shared" si="420"/>
        <v>ARBEGUI, SA_ ES_A48066047_DOT_EN_2sig_stamped</v>
      </c>
      <c r="CO582" s="102" t="str">
        <f t="shared" si="421"/>
        <v>ARBEGUI, SA_ES_A48066047_DOT_EN_o</v>
      </c>
      <c r="CP582" s="102" t="str">
        <f t="shared" si="422"/>
        <v>ARBEGUI, SA_ES_A48066047_DOT_EN_o_stamped</v>
      </c>
      <c r="CQ582" s="102" t="str">
        <f t="shared" si="423"/>
        <v>ARBEGUI, SA_ES_A48066047_powers</v>
      </c>
      <c r="CR582" s="168"/>
      <c r="CS582" s="168"/>
      <c r="CT582" s="253"/>
      <c r="CU582" s="251"/>
      <c r="CV582" s="254"/>
      <c r="CW582" s="168"/>
      <c r="CX582" s="252"/>
      <c r="CY582" s="251"/>
      <c r="CZ582" s="251"/>
      <c r="DA582" s="324"/>
      <c r="DB582" s="324"/>
      <c r="DC582" s="251"/>
      <c r="DD582" s="251"/>
      <c r="DE582" s="324"/>
      <c r="DF582" s="324"/>
      <c r="DG582" s="168"/>
      <c r="DH582" s="168"/>
      <c r="DI582" s="168"/>
      <c r="DJ582" s="324"/>
      <c r="DK582" s="324"/>
      <c r="DL582" s="168"/>
      <c r="DM582" s="324"/>
      <c r="DN582" s="251"/>
      <c r="DO582" s="324"/>
      <c r="DP582" s="338"/>
      <c r="DQ582" s="902"/>
      <c r="DR582" s="503"/>
      <c r="DS582" s="88"/>
      <c r="DT582" s="88" t="s">
        <v>49</v>
      </c>
      <c r="DU582" s="168"/>
      <c r="DV582" s="168"/>
      <c r="DW582" s="168"/>
      <c r="DX582" s="168"/>
      <c r="DY582" s="168"/>
      <c r="DZ582" s="168"/>
      <c r="EA582" s="359" t="str">
        <f t="shared" si="412"/>
        <v>521</v>
      </c>
      <c r="EB582" s="359">
        <v>521</v>
      </c>
      <c r="EC582" s="88"/>
      <c r="ED582" s="88"/>
      <c r="EE582" s="88"/>
      <c r="EF582" s="445"/>
      <c r="EG582" s="182"/>
      <c r="EH582" s="182"/>
      <c r="EI582" s="182"/>
      <c r="EJ582" s="182"/>
      <c r="EK582" s="182"/>
      <c r="EL582" s="182"/>
      <c r="EM582" s="203"/>
      <c r="EN582" s="182"/>
      <c r="EO582" s="182"/>
      <c r="EP582" s="796"/>
      <c r="EQ582" s="382" t="s">
        <v>6089</v>
      </c>
      <c r="ER582" s="382" t="s">
        <v>6111</v>
      </c>
      <c r="ES582" s="568"/>
      <c r="ET582" s="167"/>
      <c r="EU582" s="182" t="str">
        <f t="shared" si="424"/>
        <v>ARBEGUI, S.A., ES_A48066047_sinv.pdf</v>
      </c>
    </row>
    <row r="583" spans="1:158" s="169" customFormat="1" ht="65.25" thickTop="1" thickBot="1">
      <c r="A583" s="1021" t="s">
        <v>6805</v>
      </c>
      <c r="B583" s="830" t="s">
        <v>6827</v>
      </c>
      <c r="C583" s="221" t="s">
        <v>42</v>
      </c>
      <c r="D583" s="692" t="s">
        <v>6985</v>
      </c>
      <c r="E583" s="692" t="s">
        <v>6986</v>
      </c>
      <c r="F583" s="692" t="s">
        <v>341</v>
      </c>
      <c r="G583" s="831"/>
      <c r="H583" s="831"/>
      <c r="I583" s="202"/>
      <c r="J583" s="692" t="s">
        <v>7017</v>
      </c>
      <c r="K583" s="692" t="s">
        <v>7015</v>
      </c>
      <c r="L583" s="692" t="s">
        <v>7016</v>
      </c>
      <c r="M583" s="1126"/>
      <c r="N583" s="858" t="s">
        <v>7073</v>
      </c>
      <c r="O583" s="691" t="s">
        <v>591</v>
      </c>
      <c r="P583" s="780">
        <v>8</v>
      </c>
      <c r="Q583" s="539">
        <v>100</v>
      </c>
      <c r="R583" s="540">
        <v>0</v>
      </c>
      <c r="S583" s="338"/>
      <c r="T583" s="168"/>
      <c r="U583" s="168"/>
      <c r="V583" s="338">
        <v>0</v>
      </c>
      <c r="W583" s="338">
        <v>0</v>
      </c>
      <c r="X583" s="923">
        <v>0.68</v>
      </c>
      <c r="Y583" s="338">
        <v>0</v>
      </c>
      <c r="Z583" s="168"/>
      <c r="AA583" s="168"/>
      <c r="AB583" s="186" t="s">
        <v>6711</v>
      </c>
      <c r="AC583" s="13" t="s">
        <v>7377</v>
      </c>
      <c r="AD583" s="811" t="s">
        <v>7089</v>
      </c>
      <c r="AE583" s="801">
        <v>43187</v>
      </c>
      <c r="AF583" s="182"/>
      <c r="AG583" s="419"/>
      <c r="AH583" s="927" t="s">
        <v>896</v>
      </c>
      <c r="AI583" s="559" t="s">
        <v>5764</v>
      </c>
      <c r="AJ583" s="63" t="str">
        <f t="shared" si="430"/>
        <v>NO</v>
      </c>
      <c r="AK583" s="64" t="str">
        <f>VLOOKUP(X583,aux!$G$1:$I$22,2,FALSE)</f>
        <v>zero point six eight</v>
      </c>
      <c r="AL583" s="64" t="str">
        <f>VLOOKUP(X583,aux!$G$1:$J$22,4,FALSE)</f>
        <v>null komma sechs acht</v>
      </c>
      <c r="AM583" s="214">
        <f t="shared" si="373"/>
        <v>68</v>
      </c>
      <c r="AN583" s="214" t="str">
        <f>IF(INT(AM583)=AM583,EnglishNumber(AM583), _xlfn.CONCAT(EnglishNumber(INT(AM583)), " point ", EnglishNumber(ROUND(INT((AM583 - INT(AM583)) * 10),  0)), " ", EnglishNumber(ROUND((AM583 - INT(AM583))*100 - (INT((AM583-INT(AM583))*10)*10), 0))))</f>
        <v>sixty-eight</v>
      </c>
      <c r="AO583" s="214" t="str">
        <f>IF(INT(AM583)=AM583,FctZahl_In_Worten(AM583), _xlfn.CONCAT(FctZahl_In_Worten(INT(AM583)), " komma ", FctZahl_In_Worten(ROUND(INT((AM583 - INT(AM583)) * 10),  0)), " ", FctZahl_In_Worten(ROUND((AM583 - INT(AM583))*100 - (INT((AM583-INT(AM583))*10)*10), 0))))</f>
        <v>achtundsechzig</v>
      </c>
      <c r="AP583" s="64" t="str">
        <f>EnglishNumber(Q583)</f>
        <v>one hundred</v>
      </c>
      <c r="AQ583" s="64" t="str">
        <f>FctZahl_In_Worten(Q583)</f>
        <v>einhundert</v>
      </c>
      <c r="AR583" s="64" t="str">
        <f>FctZahl_In_Worten(R583)</f>
        <v>null</v>
      </c>
      <c r="AS583" s="64" t="str">
        <f>EnglishNumber(V583)</f>
        <v>zero</v>
      </c>
      <c r="AT583" s="64" t="str">
        <f>EnglishNumber(W583)</f>
        <v>zero</v>
      </c>
      <c r="AU583" s="64" t="str">
        <f t="shared" si="391"/>
        <v>For</v>
      </c>
      <c r="AV583" s="49" t="str">
        <f t="shared" si="425"/>
        <v>BENGOETXEA JAUREGUI, JON, Administrador solidario</v>
      </c>
      <c r="AW583" s="60" t="str">
        <f t="shared" si="374"/>
        <v>ES_A20192340_CPA_EN</v>
      </c>
      <c r="AX583" s="60" t="str">
        <f t="shared" si="375"/>
        <v>ES_A20192340_DoT_EN</v>
      </c>
      <c r="AY583" s="60" t="str">
        <f t="shared" si="376"/>
        <v>ES_A20192340_Dis_EN</v>
      </c>
      <c r="AZ583" s="50" t="str">
        <f t="shared" si="377"/>
        <v>ES_A20192340_CPA_DE</v>
      </c>
      <c r="BA583" s="50" t="str">
        <f t="shared" si="378"/>
        <v>ES_A20192340_DoT_DE</v>
      </c>
      <c r="BB583" s="50" t="str">
        <f t="shared" si="379"/>
        <v>ES_A20192340_CPA_ES</v>
      </c>
      <c r="BC583" s="128" t="str">
        <f t="shared" si="380"/>
        <v>ES_A20192340_DoT_ES</v>
      </c>
      <c r="BD583" s="65" t="str">
        <f t="shared" si="381"/>
        <v>Bengoetxea Autobusak,SA</v>
      </c>
      <c r="BE583" s="64" t="str">
        <f>VLOOKUP(C583,aux!$A$1:$B$260,2,FALSE)</f>
        <v>Spain</v>
      </c>
      <c r="BF583" s="46" t="str">
        <f>VLOOKUP(C583,aux!$A$1:$C$260,3,FALSE)</f>
        <v>Spanien</v>
      </c>
      <c r="BG583" s="66" t="str">
        <f t="shared" si="382"/>
        <v>represented by  BENGOETXEA JAUREGUI, JON, Administrador solidario</v>
      </c>
      <c r="BH583" s="66" t="str">
        <f t="shared" si="400"/>
        <v>representado por BENGOETXEA JAUREGUI, JON, Administrador solidario</v>
      </c>
      <c r="BI583" s="119">
        <f t="shared" si="426"/>
        <v>1</v>
      </c>
      <c r="BJ583" s="119" t="str">
        <f t="shared" si="427"/>
        <v/>
      </c>
      <c r="BK583" s="119" t="str">
        <f t="shared" si="415"/>
        <v/>
      </c>
      <c r="BL583" s="66" t="str">
        <f t="shared" si="428"/>
        <v/>
      </c>
      <c r="BM583" s="66" t="str">
        <f t="shared" si="416"/>
        <v/>
      </c>
      <c r="BN583" s="66" t="str">
        <f t="shared" si="429"/>
        <v/>
      </c>
      <c r="BO583" s="66" t="str">
        <f t="shared" si="417"/>
        <v/>
      </c>
      <c r="BP583" s="216" t="str">
        <f>VLOOKUP(X583,aux!$G$1:$I$22,3,FALSE)</f>
        <v>cero coma seis ocho</v>
      </c>
      <c r="BQ583" s="66" t="str">
        <f t="shared" si="431"/>
        <v>Por</v>
      </c>
      <c r="BR583" s="66" t="str">
        <f>VLOOKUP(C583,aux!$D$1:$E$307,2,FALSE)</f>
        <v>España</v>
      </c>
      <c r="BS583" s="66" t="str">
        <f t="shared" si="432"/>
        <v>Ciento</v>
      </c>
      <c r="BT583" s="66" t="str">
        <f t="shared" si="433"/>
        <v>Cero</v>
      </c>
      <c r="BU583" s="66" t="str">
        <f t="shared" si="434"/>
        <v>Cero</v>
      </c>
      <c r="BV583" s="315"/>
      <c r="BW583" s="61"/>
      <c r="BX583" s="315"/>
      <c r="BY583" s="148"/>
      <c r="BZ583" s="315"/>
      <c r="CA583" s="1112"/>
      <c r="CB583" s="805">
        <v>43172</v>
      </c>
      <c r="CC583" s="623">
        <v>43174</v>
      </c>
      <c r="CD583" s="434"/>
      <c r="CE583" s="353">
        <v>43174</v>
      </c>
      <c r="CF583" s="434"/>
      <c r="CG583" s="805">
        <v>43181</v>
      </c>
      <c r="CH583" s="903" t="s">
        <v>7258</v>
      </c>
      <c r="CI583" s="155"/>
      <c r="CJ583" s="168"/>
      <c r="CK583" s="168"/>
      <c r="CL583" s="102" t="str">
        <f t="shared" si="418"/>
        <v>Bengoetxea Autobusak,SA_ ES_A20192340_DOT_EN_2sig</v>
      </c>
      <c r="CM583" s="102" t="str">
        <f t="shared" si="419"/>
        <v>Bengoetxea Autobusak,SA_ES_A20192340_CPA_EN_2sig</v>
      </c>
      <c r="CN583" s="102" t="str">
        <f t="shared" si="420"/>
        <v>Bengoetxea Autobusak,SA_ ES_A20192340_DOT_EN_2sig_stamped</v>
      </c>
      <c r="CO583" s="102" t="str">
        <f t="shared" si="421"/>
        <v>Bengoetxea Autobusak,SA_ES_A20192340_DOT_EN_o</v>
      </c>
      <c r="CP583" s="102" t="str">
        <f t="shared" si="422"/>
        <v>Bengoetxea Autobusak,SA_ES_A20192340_DOT_EN_o_stamped</v>
      </c>
      <c r="CQ583" s="102" t="str">
        <f t="shared" si="423"/>
        <v>Bengoetxea Autobusak,SA_ES_A20192340_powers</v>
      </c>
      <c r="CR583" s="168"/>
      <c r="CS583" s="168"/>
      <c r="CT583" s="253"/>
      <c r="CU583" s="251"/>
      <c r="CV583" s="254"/>
      <c r="CW583" s="168"/>
      <c r="CX583" s="252"/>
      <c r="CY583" s="251"/>
      <c r="CZ583" s="251"/>
      <c r="DA583" s="324"/>
      <c r="DB583" s="324"/>
      <c r="DC583" s="251"/>
      <c r="DD583" s="251"/>
      <c r="DE583" s="324"/>
      <c r="DF583" s="324"/>
      <c r="DG583" s="168"/>
      <c r="DH583" s="168"/>
      <c r="DI583" s="168"/>
      <c r="DJ583" s="324"/>
      <c r="DK583" s="324"/>
      <c r="DL583" s="168"/>
      <c r="DM583" s="324"/>
      <c r="DN583" s="251"/>
      <c r="DO583" s="324"/>
      <c r="DP583" s="338"/>
      <c r="DQ583" s="902"/>
      <c r="DR583" s="503"/>
      <c r="DS583" s="88"/>
      <c r="DT583" s="88" t="s">
        <v>49</v>
      </c>
      <c r="DU583" s="168"/>
      <c r="DV583" s="168"/>
      <c r="DW583" s="168"/>
      <c r="DX583" s="168"/>
      <c r="DY583" s="168"/>
      <c r="DZ583" s="168"/>
      <c r="EA583" s="359" t="str">
        <f t="shared" si="412"/>
        <v>522</v>
      </c>
      <c r="EB583" s="359">
        <v>522</v>
      </c>
      <c r="EC583" s="88"/>
      <c r="ED583" s="88"/>
      <c r="EE583" s="88"/>
      <c r="EF583" s="445"/>
      <c r="EG583" s="182"/>
      <c r="EH583" s="182"/>
      <c r="EI583" s="182"/>
      <c r="EJ583" s="182"/>
      <c r="EK583" s="182"/>
      <c r="EL583" s="182"/>
      <c r="EM583" s="203"/>
      <c r="EN583" s="182"/>
      <c r="EO583" s="182"/>
      <c r="EP583" s="796"/>
      <c r="EQ583" s="186" t="s">
        <v>6089</v>
      </c>
      <c r="ER583" s="186" t="s">
        <v>6111</v>
      </c>
      <c r="ES583" s="691" t="s">
        <v>7092</v>
      </c>
      <c r="ET583" s="167"/>
      <c r="EU583" s="182" t="str">
        <f t="shared" si="424"/>
        <v>Bengoetxea Autobusak,S.A., ES_A20192340_sinv.pdf</v>
      </c>
    </row>
    <row r="584" spans="1:158" s="169" customFormat="1" ht="78" thickTop="1" thickBot="1">
      <c r="A584" s="1006" t="s">
        <v>6545</v>
      </c>
      <c r="B584" s="638" t="s">
        <v>6573</v>
      </c>
      <c r="C584" s="667" t="s">
        <v>42</v>
      </c>
      <c r="D584" s="176" t="s">
        <v>6589</v>
      </c>
      <c r="E584" s="362" t="s">
        <v>6590</v>
      </c>
      <c r="F584" s="362" t="s">
        <v>477</v>
      </c>
      <c r="G584" s="362"/>
      <c r="H584" s="362"/>
      <c r="I584" s="182"/>
      <c r="J584" s="662" t="s">
        <v>6724</v>
      </c>
      <c r="K584" s="566" t="s">
        <v>6663</v>
      </c>
      <c r="L584" s="566" t="s">
        <v>6664</v>
      </c>
      <c r="M584" s="566" t="s">
        <v>6678</v>
      </c>
      <c r="N584" s="856" t="s">
        <v>7417</v>
      </c>
      <c r="O584" s="192" t="s">
        <v>141</v>
      </c>
      <c r="P584" s="649">
        <v>14</v>
      </c>
      <c r="Q584" s="539">
        <v>100</v>
      </c>
      <c r="R584" s="549">
        <v>0</v>
      </c>
      <c r="S584" s="338"/>
      <c r="T584" s="168"/>
      <c r="U584" s="168"/>
      <c r="V584" s="338">
        <v>0</v>
      </c>
      <c r="W584" s="338">
        <v>0</v>
      </c>
      <c r="X584" s="923">
        <v>0.68</v>
      </c>
      <c r="Y584" s="338">
        <v>0</v>
      </c>
      <c r="Z584" s="168"/>
      <c r="AA584" s="168"/>
      <c r="AB584" s="186" t="s">
        <v>6711</v>
      </c>
      <c r="AC584" s="13" t="s">
        <v>7377</v>
      </c>
      <c r="AD584" s="811" t="s">
        <v>6710</v>
      </c>
      <c r="AE584" s="723">
        <v>43187</v>
      </c>
      <c r="AF584" s="182" t="s">
        <v>7334</v>
      </c>
      <c r="AG584" s="419"/>
      <c r="AH584" s="927" t="s">
        <v>896</v>
      </c>
      <c r="AI584" s="559" t="s">
        <v>5760</v>
      </c>
      <c r="AJ584" s="63" t="str">
        <f t="shared" si="430"/>
        <v>NO</v>
      </c>
      <c r="AK584" s="64" t="str">
        <f>VLOOKUP(X584,aux!$G$1:$I$22,2,FALSE)</f>
        <v>zero point six eight</v>
      </c>
      <c r="AL584" s="64" t="str">
        <f>VLOOKUP(X584,aux!$G$1:$J$22,4,FALSE)</f>
        <v>null komma sechs acht</v>
      </c>
      <c r="AM584" s="214">
        <f t="shared" si="373"/>
        <v>68</v>
      </c>
      <c r="AN584" s="214" t="str">
        <f>IF(INT(AM584)=AM584,EnglishNumber(AM584), _xlfn.CONCAT(EnglishNumber(INT(AM584)), " point ", EnglishNumber(ROUND(INT((AM584 - INT(AM584)) * 10),  0)), " ", EnglishNumber(ROUND((AM584 - INT(AM584))*100 - (INT((AM584-INT(AM584))*10)*10), 0))))</f>
        <v>sixty-eight</v>
      </c>
      <c r="AO584" s="214" t="str">
        <f>IF(INT(AM584)=AM584,FctZahl_In_Worten(AM584), _xlfn.CONCAT(FctZahl_In_Worten(INT(AM584)), " komma ", FctZahl_In_Worten(ROUND(INT((AM584 - INT(AM584)) * 10),  0)), " ", FctZahl_In_Worten(ROUND((AM584 - INT(AM584))*100 - (INT((AM584-INT(AM584))*10)*10), 0))))</f>
        <v>achtundsechzig</v>
      </c>
      <c r="AP584" s="64" t="str">
        <f>EnglishNumber(Q584)</f>
        <v>one hundred</v>
      </c>
      <c r="AQ584" s="64" t="str">
        <f>FctZahl_In_Worten(Q584)</f>
        <v>einhundert</v>
      </c>
      <c r="AR584" s="64" t="str">
        <f>FctZahl_In_Worten(R584)</f>
        <v>null</v>
      </c>
      <c r="AS584" s="64" t="str">
        <f>EnglishNumber(V584)</f>
        <v>zero</v>
      </c>
      <c r="AT584" s="64" t="str">
        <f>EnglishNumber(W584)</f>
        <v>zero</v>
      </c>
      <c r="AU584" s="64" t="str">
        <f t="shared" si="391"/>
        <v>For</v>
      </c>
      <c r="AV584" s="49" t="str">
        <f t="shared" si="425"/>
        <v>ORTIZ ALBA, Norberto, Apoderado</v>
      </c>
      <c r="AW584" s="60" t="str">
        <f t="shared" si="374"/>
        <v>ES_F20851788_CPA_EN</v>
      </c>
      <c r="AX584" s="60" t="str">
        <f t="shared" si="375"/>
        <v>ES_F20851788_DoT_EN</v>
      </c>
      <c r="AY584" s="60" t="str">
        <f t="shared" si="376"/>
        <v>ES_F20851788_Dis_EN</v>
      </c>
      <c r="AZ584" s="50" t="str">
        <f t="shared" si="377"/>
        <v>ES_F20851788_CPA_DE</v>
      </c>
      <c r="BA584" s="50" t="str">
        <f t="shared" si="378"/>
        <v>ES_F20851788_DoT_DE</v>
      </c>
      <c r="BB584" s="50" t="str">
        <f t="shared" si="379"/>
        <v>ES_F20851788_CPA_ES</v>
      </c>
      <c r="BC584" s="128" t="str">
        <f t="shared" si="380"/>
        <v>ES_F20851788_DoT_ES</v>
      </c>
      <c r="BD584" s="65" t="str">
        <f t="shared" si="381"/>
        <v>Bildunor, Sociedad Cooperativa</v>
      </c>
      <c r="BE584" s="64" t="str">
        <f>VLOOKUP(C584,aux!$A$1:$B$260,2,FALSE)</f>
        <v>Spain</v>
      </c>
      <c r="BF584" s="46" t="str">
        <f>VLOOKUP(C584,aux!$A$1:$C$260,3,FALSE)</f>
        <v>Spanien</v>
      </c>
      <c r="BG584" s="66" t="str">
        <f t="shared" si="382"/>
        <v>represented by  ORTIZ ALBA, Norberto, Apoderado</v>
      </c>
      <c r="BH584" s="66" t="str">
        <f t="shared" si="400"/>
        <v>representado por ORTIZ ALBA, Norberto, Apoderado</v>
      </c>
      <c r="BI584" s="119">
        <f t="shared" si="426"/>
        <v>1</v>
      </c>
      <c r="BJ584" s="119" t="str">
        <f t="shared" si="427"/>
        <v/>
      </c>
      <c r="BK584" s="119" t="str">
        <f t="shared" si="415"/>
        <v/>
      </c>
      <c r="BL584" s="66" t="str">
        <f t="shared" si="428"/>
        <v/>
      </c>
      <c r="BM584" s="66" t="str">
        <f t="shared" si="416"/>
        <v/>
      </c>
      <c r="BN584" s="66" t="str">
        <f t="shared" si="429"/>
        <v/>
      </c>
      <c r="BO584" s="66" t="str">
        <f t="shared" si="417"/>
        <v/>
      </c>
      <c r="BP584" s="216" t="str">
        <f>VLOOKUP(X584,aux!$G$1:$I$22,3,FALSE)</f>
        <v>cero coma seis ocho</v>
      </c>
      <c r="BQ584" s="66" t="str">
        <f t="shared" si="431"/>
        <v>Por</v>
      </c>
      <c r="BR584" s="66" t="str">
        <f>VLOOKUP(C584,aux!$D$1:$E$307,2,FALSE)</f>
        <v>España</v>
      </c>
      <c r="BS584" s="66" t="str">
        <f t="shared" si="432"/>
        <v>Ciento</v>
      </c>
      <c r="BT584" s="66" t="str">
        <f t="shared" si="433"/>
        <v>Cero</v>
      </c>
      <c r="BU584" s="66" t="str">
        <f t="shared" si="434"/>
        <v>Cero</v>
      </c>
      <c r="BV584" s="315"/>
      <c r="BW584" s="61"/>
      <c r="BX584" s="315"/>
      <c r="BY584" s="148"/>
      <c r="BZ584" s="315"/>
      <c r="CA584" s="1112"/>
      <c r="CB584" s="612">
        <v>43168</v>
      </c>
      <c r="CC584" s="623">
        <v>43173</v>
      </c>
      <c r="CD584" s="806"/>
      <c r="CE584" s="805">
        <v>43173</v>
      </c>
      <c r="CF584" s="806"/>
      <c r="CG584" s="805">
        <v>43181</v>
      </c>
      <c r="CH584" s="903" t="s">
        <v>7258</v>
      </c>
      <c r="CI584" s="155"/>
      <c r="CJ584" s="168"/>
      <c r="CK584" s="168"/>
      <c r="CL584" s="102" t="str">
        <f t="shared" si="418"/>
        <v>Bildunor, Sociedad Cooperativa_ ES_F20851788_DOT_EN_2sig</v>
      </c>
      <c r="CM584" s="102" t="str">
        <f t="shared" si="419"/>
        <v>Bildunor, Sociedad Cooperativa_ES_F20851788_CPA_EN_2sig</v>
      </c>
      <c r="CN584" s="102" t="str">
        <f t="shared" si="420"/>
        <v>Bildunor, Sociedad Cooperativa_ ES_F20851788_DOT_EN_2sig_stamped</v>
      </c>
      <c r="CO584" s="102" t="str">
        <f t="shared" si="421"/>
        <v>Bildunor, Sociedad Cooperativa_ES_F20851788_DOT_EN_o</v>
      </c>
      <c r="CP584" s="102" t="str">
        <f t="shared" si="422"/>
        <v>Bildunor, Sociedad Cooperativa_ES_F20851788_DOT_EN_o_stamped</v>
      </c>
      <c r="CQ584" s="102" t="str">
        <f t="shared" si="423"/>
        <v>Bildunor, Sociedad Cooperativa_ES_F20851788_powers</v>
      </c>
      <c r="CR584" s="168"/>
      <c r="CS584" s="168"/>
      <c r="CT584" s="253"/>
      <c r="CU584" s="251"/>
      <c r="CV584" s="254"/>
      <c r="CW584" s="168"/>
      <c r="CX584" s="252"/>
      <c r="CY584" s="251"/>
      <c r="CZ584" s="251"/>
      <c r="DA584" s="324"/>
      <c r="DB584" s="324"/>
      <c r="DC584" s="251"/>
      <c r="DD584" s="251"/>
      <c r="DE584" s="324"/>
      <c r="DF584" s="324"/>
      <c r="DG584" s="168"/>
      <c r="DH584" s="168"/>
      <c r="DI584" s="168"/>
      <c r="DJ584" s="324"/>
      <c r="DK584" s="324"/>
      <c r="DL584" s="168"/>
      <c r="DM584" s="324"/>
      <c r="DN584" s="251"/>
      <c r="DO584" s="324"/>
      <c r="DP584" s="338"/>
      <c r="DQ584" s="902"/>
      <c r="DR584" s="503"/>
      <c r="DS584" s="88"/>
      <c r="DT584" s="88" t="s">
        <v>49</v>
      </c>
      <c r="DU584" s="168"/>
      <c r="DV584" s="168"/>
      <c r="DW584" s="168"/>
      <c r="DX584" s="168"/>
      <c r="DY584" s="168"/>
      <c r="DZ584" s="168"/>
      <c r="EA584" s="359" t="str">
        <f t="shared" si="412"/>
        <v>523</v>
      </c>
      <c r="EB584" s="359">
        <v>523</v>
      </c>
      <c r="EC584" s="88"/>
      <c r="ED584" s="88"/>
      <c r="EE584" s="88"/>
      <c r="EF584" s="445"/>
      <c r="EG584" s="247"/>
      <c r="EH584" s="247"/>
      <c r="EI584" s="247"/>
      <c r="EJ584" s="247"/>
      <c r="EK584" s="247"/>
      <c r="EL584" s="247"/>
      <c r="EM584" s="946"/>
      <c r="EN584" s="247"/>
      <c r="EO584" s="247"/>
      <c r="EP584" s="247"/>
      <c r="EQ584" s="382" t="s">
        <v>6148</v>
      </c>
      <c r="ER584" s="182" t="s">
        <v>6146</v>
      </c>
      <c r="ES584" s="362"/>
      <c r="ET584" s="167"/>
      <c r="EU584" s="182" t="str">
        <f t="shared" si="424"/>
        <v>Bildunor, Sociedad Cooperativa, ES_F20851788_sinv.pdf</v>
      </c>
      <c r="FB584" s="648"/>
    </row>
    <row r="585" spans="1:158" s="169" customFormat="1" ht="65.25" thickTop="1" thickBot="1">
      <c r="A585" s="1000" t="s">
        <v>6532</v>
      </c>
      <c r="B585" s="638" t="s">
        <v>6561</v>
      </c>
      <c r="C585" s="667" t="s">
        <v>42</v>
      </c>
      <c r="D585" s="362" t="s">
        <v>6589</v>
      </c>
      <c r="E585" s="176" t="s">
        <v>6590</v>
      </c>
      <c r="F585" s="176" t="s">
        <v>6591</v>
      </c>
      <c r="G585" s="1160"/>
      <c r="H585" s="1160"/>
      <c r="I585" s="182"/>
      <c r="J585" s="202" t="s">
        <v>6724</v>
      </c>
      <c r="K585" s="566" t="s">
        <v>6663</v>
      </c>
      <c r="L585" s="566" t="s">
        <v>6664</v>
      </c>
      <c r="M585" s="566" t="s">
        <v>6665</v>
      </c>
      <c r="N585" s="856" t="s">
        <v>7422</v>
      </c>
      <c r="O585" s="192" t="s">
        <v>141</v>
      </c>
      <c r="P585" s="649">
        <v>5</v>
      </c>
      <c r="Q585" s="539">
        <v>100</v>
      </c>
      <c r="R585" s="549">
        <v>0</v>
      </c>
      <c r="S585" s="338"/>
      <c r="T585" s="168"/>
      <c r="U585" s="168"/>
      <c r="V585" s="338">
        <v>0</v>
      </c>
      <c r="W585" s="338">
        <v>0</v>
      </c>
      <c r="X585" s="923">
        <v>0.68</v>
      </c>
      <c r="Y585" s="338">
        <v>0</v>
      </c>
      <c r="Z585" s="168"/>
      <c r="AA585" s="168"/>
      <c r="AB585" s="186" t="s">
        <v>6711</v>
      </c>
      <c r="AC585" s="13" t="s">
        <v>7377</v>
      </c>
      <c r="AD585" s="811" t="s">
        <v>6710</v>
      </c>
      <c r="AE585" s="723">
        <v>43187</v>
      </c>
      <c r="AF585" s="182" t="s">
        <v>7334</v>
      </c>
      <c r="AG585" s="419"/>
      <c r="AH585" s="927" t="s">
        <v>896</v>
      </c>
      <c r="AI585" s="559" t="s">
        <v>5760</v>
      </c>
      <c r="AJ585" s="63" t="str">
        <f t="shared" si="430"/>
        <v>NO</v>
      </c>
      <c r="AK585" s="64" t="str">
        <f>VLOOKUP(X585,aux!$G$1:$I$22,2,FALSE)</f>
        <v>zero point six eight</v>
      </c>
      <c r="AL585" s="64" t="str">
        <f>VLOOKUP(X585,aux!$G$1:$J$22,4,FALSE)</f>
        <v>null komma sechs acht</v>
      </c>
      <c r="AM585" s="214">
        <f t="shared" si="373"/>
        <v>68</v>
      </c>
      <c r="AN585" s="214" t="str">
        <f>IF(INT(AM585)=AM585,EnglishNumber(AM585), _xlfn.CONCAT(EnglishNumber(INT(AM585)), " point ", EnglishNumber(ROUND(INT((AM585 - INT(AM585)) * 10),  0)), " ", EnglishNumber(ROUND((AM585 - INT(AM585))*100 - (INT((AM585-INT(AM585))*10)*10), 0))))</f>
        <v>sixty-eight</v>
      </c>
      <c r="AO585" s="214" t="str">
        <f>IF(INT(AM585)=AM585,FctZahl_In_Worten(AM585), _xlfn.CONCAT(FctZahl_In_Worten(INT(AM585)), " komma ", FctZahl_In_Worten(ROUND(INT((AM585 - INT(AM585)) * 10),  0)), " ", FctZahl_In_Worten(ROUND((AM585 - INT(AM585))*100 - (INT((AM585-INT(AM585))*10)*10), 0))))</f>
        <v>achtundsechzig</v>
      </c>
      <c r="AP585" s="64" t="str">
        <f>EnglishNumber(Q585)</f>
        <v>one hundred</v>
      </c>
      <c r="AQ585" s="64" t="str">
        <f>FctZahl_In_Worten(Q585)</f>
        <v>einhundert</v>
      </c>
      <c r="AR585" s="64" t="str">
        <f>FctZahl_In_Worten(R585)</f>
        <v>null</v>
      </c>
      <c r="AS585" s="64" t="str">
        <f>EnglishNumber(V585)</f>
        <v>zero</v>
      </c>
      <c r="AT585" s="64" t="str">
        <f>EnglishNumber(W585)</f>
        <v>zero</v>
      </c>
      <c r="AU585" s="64" t="str">
        <f t="shared" si="391"/>
        <v>For</v>
      </c>
      <c r="AV585" s="49" t="str">
        <f t="shared" si="425"/>
        <v>ORTIZ ALBA, Norberto, Administrador único</v>
      </c>
      <c r="AW585" s="60" t="str">
        <f t="shared" si="374"/>
        <v>ES_B20929188_CPA_EN</v>
      </c>
      <c r="AX585" s="60" t="str">
        <f t="shared" si="375"/>
        <v>ES_B20929188_DoT_EN</v>
      </c>
      <c r="AY585" s="60" t="str">
        <f t="shared" si="376"/>
        <v>ES_B20929188_Dis_EN</v>
      </c>
      <c r="AZ585" s="50" t="str">
        <f t="shared" si="377"/>
        <v>ES_B20929188_CPA_DE</v>
      </c>
      <c r="BA585" s="50" t="str">
        <f t="shared" si="378"/>
        <v>ES_B20929188_DoT_DE</v>
      </c>
      <c r="BB585" s="50" t="str">
        <f t="shared" si="379"/>
        <v>ES_B20929188_CPA_ES</v>
      </c>
      <c r="BC585" s="128" t="str">
        <f t="shared" si="380"/>
        <v>ES_B20929188_DoT_ES</v>
      </c>
      <c r="BD585" s="65" t="str">
        <f t="shared" si="381"/>
        <v>Bildutruck SL</v>
      </c>
      <c r="BE585" s="64" t="str">
        <f>VLOOKUP(C585,aux!$A$1:$B$260,2,FALSE)</f>
        <v>Spain</v>
      </c>
      <c r="BF585" s="46" t="str">
        <f>VLOOKUP(C585,aux!$A$1:$C$260,3,FALSE)</f>
        <v>Spanien</v>
      </c>
      <c r="BG585" s="66" t="str">
        <f t="shared" si="382"/>
        <v>represented by  ORTIZ ALBA, Norberto, Administrador único</v>
      </c>
      <c r="BH585" s="66" t="str">
        <f t="shared" si="400"/>
        <v>representado por ORTIZ ALBA, Norberto, Administrador único</v>
      </c>
      <c r="BI585" s="119">
        <f t="shared" si="426"/>
        <v>1</v>
      </c>
      <c r="BJ585" s="119" t="str">
        <f t="shared" si="427"/>
        <v/>
      </c>
      <c r="BK585" s="119" t="str">
        <f t="shared" si="415"/>
        <v/>
      </c>
      <c r="BL585" s="66" t="str">
        <f t="shared" si="428"/>
        <v/>
      </c>
      <c r="BM585" s="66" t="str">
        <f t="shared" si="416"/>
        <v/>
      </c>
      <c r="BN585" s="66" t="str">
        <f t="shared" si="429"/>
        <v/>
      </c>
      <c r="BO585" s="66" t="str">
        <f t="shared" si="417"/>
        <v/>
      </c>
      <c r="BP585" s="216" t="str">
        <f>VLOOKUP(X585,aux!$G$1:$I$22,3,FALSE)</f>
        <v>cero coma seis ocho</v>
      </c>
      <c r="BQ585" s="66" t="str">
        <f t="shared" si="431"/>
        <v>Por</v>
      </c>
      <c r="BR585" s="66" t="str">
        <f>VLOOKUP(C585,aux!$D$1:$E$307,2,FALSE)</f>
        <v>España</v>
      </c>
      <c r="BS585" s="66" t="str">
        <f t="shared" si="432"/>
        <v>Ciento</v>
      </c>
      <c r="BT585" s="66" t="str">
        <f t="shared" si="433"/>
        <v>Cero</v>
      </c>
      <c r="BU585" s="66" t="str">
        <f t="shared" si="434"/>
        <v>Cero</v>
      </c>
      <c r="BV585" s="315"/>
      <c r="BW585" s="61"/>
      <c r="BX585" s="315"/>
      <c r="BY585" s="148"/>
      <c r="BZ585" s="315"/>
      <c r="CA585" s="1112"/>
      <c r="CB585" s="612">
        <v>43168</v>
      </c>
      <c r="CC585" s="623">
        <v>43173</v>
      </c>
      <c r="CD585" s="434"/>
      <c r="CE585" s="805">
        <v>43173</v>
      </c>
      <c r="CF585" s="434"/>
      <c r="CG585" s="805">
        <v>43181</v>
      </c>
      <c r="CH585" s="903" t="s">
        <v>7258</v>
      </c>
      <c r="CI585" s="155"/>
      <c r="CJ585" s="168"/>
      <c r="CK585" s="168"/>
      <c r="CL585" s="102" t="str">
        <f t="shared" si="418"/>
        <v>Bildutruck SL_ ES_B20929188_DOT_EN_2sig</v>
      </c>
      <c r="CM585" s="102" t="str">
        <f t="shared" si="419"/>
        <v>Bildutruck SL_ES_B20929188_CPA_EN_2sig</v>
      </c>
      <c r="CN585" s="102" t="str">
        <f t="shared" si="420"/>
        <v>Bildutruck SL_ ES_B20929188_DOT_EN_2sig_stamped</v>
      </c>
      <c r="CO585" s="102" t="str">
        <f t="shared" si="421"/>
        <v>Bildutruck SL_ES_B20929188_DOT_EN_o</v>
      </c>
      <c r="CP585" s="102" t="str">
        <f t="shared" si="422"/>
        <v>Bildutruck SL_ES_B20929188_DOT_EN_o_stamped</v>
      </c>
      <c r="CQ585" s="102" t="str">
        <f t="shared" si="423"/>
        <v>Bildutruck SL_ES_B20929188_powers</v>
      </c>
      <c r="CR585" s="168"/>
      <c r="CS585" s="168"/>
      <c r="CT585" s="253"/>
      <c r="CU585" s="251"/>
      <c r="CV585" s="254"/>
      <c r="CW585" s="168"/>
      <c r="CX585" s="252"/>
      <c r="CY585" s="251"/>
      <c r="CZ585" s="251"/>
      <c r="DA585" s="324"/>
      <c r="DB585" s="324"/>
      <c r="DC585" s="251"/>
      <c r="DD585" s="251"/>
      <c r="DE585" s="324"/>
      <c r="DF585" s="324"/>
      <c r="DG585" s="168"/>
      <c r="DH585" s="168"/>
      <c r="DI585" s="168"/>
      <c r="DJ585" s="324"/>
      <c r="DK585" s="324"/>
      <c r="DL585" s="168"/>
      <c r="DM585" s="324"/>
      <c r="DN585" s="251"/>
      <c r="DO585" s="324"/>
      <c r="DP585" s="338"/>
      <c r="DQ585" s="902"/>
      <c r="DR585" s="503"/>
      <c r="DS585" s="88"/>
      <c r="DT585" s="88" t="s">
        <v>49</v>
      </c>
      <c r="DU585" s="168"/>
      <c r="DV585" s="168"/>
      <c r="DW585" s="168"/>
      <c r="DX585" s="168"/>
      <c r="DY585" s="168"/>
      <c r="DZ585" s="168"/>
      <c r="EA585" s="359" t="str">
        <f t="shared" si="412"/>
        <v>524</v>
      </c>
      <c r="EB585" s="359">
        <v>524</v>
      </c>
      <c r="EC585" s="88"/>
      <c r="ED585" s="88"/>
      <c r="EE585" s="88"/>
      <c r="EF585" s="445"/>
      <c r="EG585" s="247"/>
      <c r="EH585" s="247"/>
      <c r="EI585" s="247"/>
      <c r="EJ585" s="247"/>
      <c r="EK585" s="247"/>
      <c r="EL585" s="247"/>
      <c r="EM585" s="946"/>
      <c r="EN585" s="247"/>
      <c r="EO585" s="247"/>
      <c r="EP585" s="247"/>
      <c r="EQ585" s="382" t="s">
        <v>6088</v>
      </c>
      <c r="ER585" s="382" t="s">
        <v>6109</v>
      </c>
      <c r="ES585" s="176"/>
      <c r="ET585" s="167"/>
      <c r="EU585" s="182" t="str">
        <f t="shared" si="424"/>
        <v>Bildutruck SL, ES_B20929188_sinv.pdf</v>
      </c>
      <c r="FB585" s="648"/>
    </row>
    <row r="586" spans="1:158" s="169" customFormat="1" ht="52.5" thickTop="1" thickBot="1">
      <c r="A586" s="1015" t="s">
        <v>6547</v>
      </c>
      <c r="B586" s="638" t="s">
        <v>6575</v>
      </c>
      <c r="C586" s="669" t="s">
        <v>42</v>
      </c>
      <c r="D586" s="568" t="s">
        <v>6620</v>
      </c>
      <c r="E586" s="568" t="s">
        <v>6621</v>
      </c>
      <c r="F586" s="568" t="s">
        <v>6619</v>
      </c>
      <c r="G586" s="668"/>
      <c r="H586" s="668"/>
      <c r="I586" s="182"/>
      <c r="J586" s="202" t="s">
        <v>6724</v>
      </c>
      <c r="K586" s="566" t="s">
        <v>6663</v>
      </c>
      <c r="L586" s="566" t="s">
        <v>6664</v>
      </c>
      <c r="M586" s="566" t="s">
        <v>6680</v>
      </c>
      <c r="N586" s="856" t="s">
        <v>6692</v>
      </c>
      <c r="O586" s="192" t="s">
        <v>6693</v>
      </c>
      <c r="P586" s="653">
        <v>27</v>
      </c>
      <c r="Q586" s="539">
        <v>100</v>
      </c>
      <c r="R586" s="549">
        <v>0</v>
      </c>
      <c r="S586" s="338"/>
      <c r="T586" s="168"/>
      <c r="U586" s="168"/>
      <c r="V586" s="338">
        <v>0</v>
      </c>
      <c r="W586" s="338">
        <v>0</v>
      </c>
      <c r="X586" s="923">
        <v>0.68</v>
      </c>
      <c r="Y586" s="338">
        <v>0</v>
      </c>
      <c r="Z586" s="168"/>
      <c r="AA586" s="168"/>
      <c r="AB586" s="186" t="s">
        <v>6711</v>
      </c>
      <c r="AC586" s="13" t="s">
        <v>7377</v>
      </c>
      <c r="AD586" s="811" t="s">
        <v>6710</v>
      </c>
      <c r="AE586" s="723">
        <v>43187</v>
      </c>
      <c r="AF586" s="182"/>
      <c r="AG586" s="419"/>
      <c r="AH586" s="927" t="s">
        <v>896</v>
      </c>
      <c r="AI586" s="559" t="s">
        <v>5760</v>
      </c>
      <c r="AJ586" s="63" t="str">
        <f t="shared" si="430"/>
        <v>NO</v>
      </c>
      <c r="AK586" s="64" t="str">
        <f>VLOOKUP(X586,aux!$G$1:$I$22,2,FALSE)</f>
        <v>zero point six eight</v>
      </c>
      <c r="AL586" s="64" t="str">
        <f>VLOOKUP(X586,aux!$G$1:$J$22,4,FALSE)</f>
        <v>null komma sechs acht</v>
      </c>
      <c r="AM586" s="214">
        <f t="shared" si="373"/>
        <v>68</v>
      </c>
      <c r="AN586" s="214" t="str">
        <f>IF(INT(AM586)=AM586,EnglishNumber(AM586), _xlfn.CONCAT(EnglishNumber(INT(AM586)), " point ", EnglishNumber(ROUND(INT((AM586 - INT(AM586)) * 10),  0)), " ", EnglishNumber(ROUND((AM586 - INT(AM586))*100 - (INT((AM586-INT(AM586))*10)*10), 0))))</f>
        <v>sixty-eight</v>
      </c>
      <c r="AO586" s="214" t="str">
        <f>IF(INT(AM586)=AM586,FctZahl_In_Worten(AM586), _xlfn.CONCAT(FctZahl_In_Worten(INT(AM586)), " komma ", FctZahl_In_Worten(ROUND(INT((AM586 - INT(AM586)) * 10),  0)), " ", FctZahl_In_Worten(ROUND((AM586 - INT(AM586))*100 - (INT((AM586-INT(AM586))*10)*10), 0))))</f>
        <v>achtundsechzig</v>
      </c>
      <c r="AP586" s="64" t="str">
        <f>EnglishNumber(Q586)</f>
        <v>one hundred</v>
      </c>
      <c r="AQ586" s="64" t="str">
        <f>FctZahl_In_Worten(Q586)</f>
        <v>einhundert</v>
      </c>
      <c r="AR586" s="64" t="str">
        <f>FctZahl_In_Worten(R586)</f>
        <v>null</v>
      </c>
      <c r="AS586" s="64" t="str">
        <f>EnglishNumber(V586)</f>
        <v>zero</v>
      </c>
      <c r="AT586" s="64" t="str">
        <f>EnglishNumber(W586)</f>
        <v>zero</v>
      </c>
      <c r="AU586" s="64" t="str">
        <f t="shared" si="391"/>
        <v>For</v>
      </c>
      <c r="AV586" s="49" t="str">
        <f t="shared" si="425"/>
        <v>ASENSION SIMÓN, Luis Carlos, Administrador</v>
      </c>
      <c r="AW586" s="60" t="str">
        <f t="shared" si="374"/>
        <v>ES_B47439104_CPA_EN</v>
      </c>
      <c r="AX586" s="60" t="str">
        <f t="shared" si="375"/>
        <v>ES_B47439104_DoT_EN</v>
      </c>
      <c r="AY586" s="60" t="str">
        <f t="shared" si="376"/>
        <v>ES_B47439104_Dis_EN</v>
      </c>
      <c r="AZ586" s="50" t="str">
        <f t="shared" si="377"/>
        <v>ES_B47439104_CPA_DE</v>
      </c>
      <c r="BA586" s="50" t="str">
        <f t="shared" si="378"/>
        <v>ES_B47439104_DoT_DE</v>
      </c>
      <c r="BB586" s="50" t="str">
        <f t="shared" si="379"/>
        <v>ES_B47439104_CPA_ES</v>
      </c>
      <c r="BC586" s="128" t="str">
        <f t="shared" si="380"/>
        <v>ES_B47439104_DoT_ES</v>
      </c>
      <c r="BD586" s="65" t="str">
        <f t="shared" si="381"/>
        <v>CAFAES, SL</v>
      </c>
      <c r="BE586" s="64" t="str">
        <f>VLOOKUP(C586,aux!$A$1:$B$260,2,FALSE)</f>
        <v>Spain</v>
      </c>
      <c r="BF586" s="46" t="str">
        <f>VLOOKUP(C586,aux!$A$1:$C$260,3,FALSE)</f>
        <v>Spanien</v>
      </c>
      <c r="BG586" s="66" t="str">
        <f t="shared" si="382"/>
        <v>represented by  ASENSION SIMÓN, Luis Carlos, Administrador</v>
      </c>
      <c r="BH586" s="66" t="str">
        <f t="shared" si="400"/>
        <v>representado por ASENSION SIMÓN, Luis Carlos, Administrador</v>
      </c>
      <c r="BI586" s="119">
        <f t="shared" si="426"/>
        <v>1</v>
      </c>
      <c r="BJ586" s="119" t="str">
        <f t="shared" si="427"/>
        <v/>
      </c>
      <c r="BK586" s="119" t="str">
        <f t="shared" si="415"/>
        <v/>
      </c>
      <c r="BL586" s="66" t="str">
        <f t="shared" si="428"/>
        <v/>
      </c>
      <c r="BM586" s="66" t="str">
        <f t="shared" si="416"/>
        <v/>
      </c>
      <c r="BN586" s="66" t="str">
        <f t="shared" si="429"/>
        <v/>
      </c>
      <c r="BO586" s="66" t="str">
        <f t="shared" si="417"/>
        <v/>
      </c>
      <c r="BP586" s="216" t="str">
        <f>VLOOKUP(X586,aux!$G$1:$I$22,3,FALSE)</f>
        <v>cero coma seis ocho</v>
      </c>
      <c r="BQ586" s="66" t="str">
        <f t="shared" si="431"/>
        <v>Por</v>
      </c>
      <c r="BR586" s="66" t="str">
        <f>VLOOKUP(C586,aux!$D$1:$E$307,2,FALSE)</f>
        <v>España</v>
      </c>
      <c r="BS586" s="66" t="str">
        <f t="shared" si="432"/>
        <v>Ciento</v>
      </c>
      <c r="BT586" s="66" t="str">
        <f t="shared" si="433"/>
        <v>Cero</v>
      </c>
      <c r="BU586" s="66" t="str">
        <f t="shared" si="434"/>
        <v>Cero</v>
      </c>
      <c r="BV586" s="315"/>
      <c r="BW586" s="61"/>
      <c r="BX586" s="315"/>
      <c r="BY586" s="148"/>
      <c r="BZ586" s="315"/>
      <c r="CA586" s="1112"/>
      <c r="CB586" s="612">
        <v>43168</v>
      </c>
      <c r="CC586" s="623">
        <v>43171</v>
      </c>
      <c r="CD586" s="806"/>
      <c r="CE586" s="805">
        <v>43173</v>
      </c>
      <c r="CF586" s="806"/>
      <c r="CG586" s="805">
        <v>43181</v>
      </c>
      <c r="CH586" s="903" t="s">
        <v>7258</v>
      </c>
      <c r="CI586" s="155"/>
      <c r="CJ586" s="168"/>
      <c r="CK586" s="168"/>
      <c r="CL586" s="102" t="str">
        <f t="shared" si="418"/>
        <v>CAFAES, SL_ ES_B47439104_DOT_EN_2sig</v>
      </c>
      <c r="CM586" s="102" t="str">
        <f t="shared" si="419"/>
        <v>CAFAES, SL_ES_B47439104_CPA_EN_2sig</v>
      </c>
      <c r="CN586" s="102" t="str">
        <f t="shared" si="420"/>
        <v>CAFAES, SL_ ES_B47439104_DOT_EN_2sig_stamped</v>
      </c>
      <c r="CO586" s="102" t="str">
        <f t="shared" si="421"/>
        <v>CAFAES, SL_ES_B47439104_DOT_EN_o</v>
      </c>
      <c r="CP586" s="102" t="str">
        <f t="shared" si="422"/>
        <v>CAFAES, SL_ES_B47439104_DOT_EN_o_stamped</v>
      </c>
      <c r="CQ586" s="102" t="str">
        <f t="shared" si="423"/>
        <v>CAFAES, SL_ES_B47439104_powers</v>
      </c>
      <c r="CR586" s="168"/>
      <c r="CS586" s="168"/>
      <c r="CT586" s="253"/>
      <c r="CU586" s="251"/>
      <c r="CV586" s="254"/>
      <c r="CW586" s="168"/>
      <c r="CX586" s="252"/>
      <c r="CY586" s="251"/>
      <c r="CZ586" s="251"/>
      <c r="DA586" s="324"/>
      <c r="DB586" s="324"/>
      <c r="DC586" s="251"/>
      <c r="DD586" s="251"/>
      <c r="DE586" s="324"/>
      <c r="DF586" s="324"/>
      <c r="DG586" s="168"/>
      <c r="DH586" s="168"/>
      <c r="DI586" s="168"/>
      <c r="DJ586" s="324"/>
      <c r="DK586" s="324"/>
      <c r="DL586" s="168"/>
      <c r="DM586" s="324"/>
      <c r="DN586" s="251"/>
      <c r="DO586" s="324"/>
      <c r="DP586" s="338"/>
      <c r="DQ586" s="902"/>
      <c r="DR586" s="503"/>
      <c r="DS586" s="88"/>
      <c r="DT586" s="88" t="s">
        <v>49</v>
      </c>
      <c r="DU586" s="168"/>
      <c r="DV586" s="168"/>
      <c r="DW586" s="168"/>
      <c r="DX586" s="168"/>
      <c r="DY586" s="168"/>
      <c r="DZ586" s="168"/>
      <c r="EA586" s="359" t="str">
        <f t="shared" si="412"/>
        <v>525</v>
      </c>
      <c r="EB586" s="359">
        <v>525</v>
      </c>
      <c r="EC586" s="88"/>
      <c r="ED586" s="88"/>
      <c r="EE586" s="88"/>
      <c r="EF586" s="445"/>
      <c r="EG586" s="247"/>
      <c r="EH586" s="247"/>
      <c r="EI586" s="247"/>
      <c r="EJ586" s="247"/>
      <c r="EK586" s="247"/>
      <c r="EL586" s="247"/>
      <c r="EM586" s="946"/>
      <c r="EN586" s="247"/>
      <c r="EO586" s="247"/>
      <c r="EP586" s="247"/>
      <c r="EQ586" s="382" t="s">
        <v>6088</v>
      </c>
      <c r="ER586" s="382" t="s">
        <v>6109</v>
      </c>
      <c r="ES586" s="568"/>
      <c r="ET586" s="167"/>
      <c r="EU586" s="182" t="str">
        <f t="shared" si="424"/>
        <v>CAFAES, S.L., ES_B47439104_sinv.pdf</v>
      </c>
      <c r="FB586" s="648"/>
    </row>
    <row r="587" spans="1:158" s="169" customFormat="1" ht="65.25" thickTop="1" thickBot="1">
      <c r="A587" s="1010" t="s">
        <v>5777</v>
      </c>
      <c r="B587" s="415" t="s">
        <v>5808</v>
      </c>
      <c r="C587" s="660" t="s">
        <v>42</v>
      </c>
      <c r="D587" s="371" t="s">
        <v>5778</v>
      </c>
      <c r="E587" s="633" t="s">
        <v>5779</v>
      </c>
      <c r="F587" s="371" t="s">
        <v>5780</v>
      </c>
      <c r="G587" s="193"/>
      <c r="H587" s="193"/>
      <c r="I587" s="371" t="s">
        <v>5781</v>
      </c>
      <c r="J587" s="202" t="s">
        <v>6741</v>
      </c>
      <c r="K587" s="172" t="s">
        <v>5782</v>
      </c>
      <c r="L587" s="563" t="s">
        <v>5783</v>
      </c>
      <c r="M587" s="567"/>
      <c r="N587" s="856" t="s">
        <v>5784</v>
      </c>
      <c r="O587" s="172" t="s">
        <v>398</v>
      </c>
      <c r="P587" s="542">
        <v>0</v>
      </c>
      <c r="Q587" s="539">
        <v>1000</v>
      </c>
      <c r="R587" s="1229">
        <v>0</v>
      </c>
      <c r="S587" s="341"/>
      <c r="T587" s="222"/>
      <c r="U587" s="222"/>
      <c r="V587" s="338">
        <v>0</v>
      </c>
      <c r="W587" s="338">
        <v>0</v>
      </c>
      <c r="X587" s="1232">
        <v>0.8</v>
      </c>
      <c r="Y587" s="341">
        <v>0</v>
      </c>
      <c r="Z587" s="222"/>
      <c r="AA587" s="222"/>
      <c r="AB587" s="190" t="s">
        <v>5812</v>
      </c>
      <c r="AC587" s="13" t="s">
        <v>7377</v>
      </c>
      <c r="AD587" s="813" t="s">
        <v>5689</v>
      </c>
      <c r="AE587" s="723">
        <v>43187</v>
      </c>
      <c r="AF587" s="438" t="s">
        <v>7230</v>
      </c>
      <c r="AG587" s="497"/>
      <c r="AH587" s="931" t="s">
        <v>896</v>
      </c>
      <c r="AI587" s="1239" t="s">
        <v>5760</v>
      </c>
      <c r="AJ587" s="220" t="str">
        <f t="shared" si="430"/>
        <v>NO</v>
      </c>
      <c r="AK587" s="83" t="str">
        <f>VLOOKUP(X587,aux!$G$1:$I$22,2,FALSE)</f>
        <v>zero point eight</v>
      </c>
      <c r="AL587" s="83" t="str">
        <f>VLOOKUP(X587,aux!$G$1:$J$22,4,FALSE)</f>
        <v>null komma acht</v>
      </c>
      <c r="AM587" s="219">
        <f t="shared" si="373"/>
        <v>80</v>
      </c>
      <c r="AN587" s="214" t="str">
        <f>IF(INT(AM587)=AM587,EnglishNumber(AM587), _xlfn.CONCAT(EnglishNumber(INT(AM587)), " point ", EnglishNumber(ROUND(INT((AM587 - INT(AM587)) * 10),  0)), " ", EnglishNumber(ROUND((AM587 - INT(AM587))*100 - (INT((AM587-INT(AM587))*10)*10), 0))))</f>
        <v>eighty</v>
      </c>
      <c r="AO587" s="214" t="str">
        <f>IF(INT(AM587)=AM587,FctZahl_In_Worten(AM587), _xlfn.CONCAT(FctZahl_In_Worten(INT(AM587)), " komma ", FctZahl_In_Worten(ROUND(INT((AM587 - INT(AM587)) * 10),  0)), " ", FctZahl_In_Worten(ROUND((AM587 - INT(AM587))*100 - (INT((AM587-INT(AM587))*10)*10), 0))))</f>
        <v>achtzig</v>
      </c>
      <c r="AP587" s="83" t="str">
        <f>EnglishNumber(Q587)</f>
        <v>one thousand</v>
      </c>
      <c r="AQ587" s="83" t="str">
        <f>FctZahl_In_Worten(Q587)</f>
        <v>eintausend</v>
      </c>
      <c r="AR587" s="83" t="str">
        <f>FctZahl_In_Worten(R587)</f>
        <v>null</v>
      </c>
      <c r="AS587" s="83" t="str">
        <f>EnglishNumber(V587)</f>
        <v>zero</v>
      </c>
      <c r="AT587" s="83" t="str">
        <f>EnglishNumber(W587)</f>
        <v>zero</v>
      </c>
      <c r="AU587" s="83" t="str">
        <f t="shared" si="391"/>
        <v>For</v>
      </c>
      <c r="AV587" s="113" t="str">
        <f t="shared" si="425"/>
        <v>JOAQUIN A. RODRIGO GARCIA, APODERADO</v>
      </c>
      <c r="AW587" s="375" t="str">
        <f t="shared" si="374"/>
        <v>ES_B98328891_CPA_EN</v>
      </c>
      <c r="AX587" s="375" t="str">
        <f t="shared" si="375"/>
        <v>ES_B98328891_DoT_EN</v>
      </c>
      <c r="AY587" s="375" t="str">
        <f t="shared" si="376"/>
        <v>ES_B98328891_Dis_EN</v>
      </c>
      <c r="AZ587" s="376" t="str">
        <f t="shared" si="377"/>
        <v>ES_B98328891_CPA_DE</v>
      </c>
      <c r="BA587" s="376" t="str">
        <f t="shared" si="378"/>
        <v>ES_B98328891_DoT_DE</v>
      </c>
      <c r="BB587" s="376" t="str">
        <f t="shared" si="379"/>
        <v>ES_B98328891_CPA_ES</v>
      </c>
      <c r="BC587" s="1248" t="str">
        <f t="shared" si="380"/>
        <v>ES_B98328891_DoT_ES</v>
      </c>
      <c r="BD587" s="114" t="str">
        <f t="shared" si="381"/>
        <v xml:space="preserve">CAR VOLUM, SL ESCINDIDA </v>
      </c>
      <c r="BE587" s="83" t="str">
        <f>VLOOKUP(C587,aux!$A$1:$B$260,2,FALSE)</f>
        <v>Spain</v>
      </c>
      <c r="BF587" s="793" t="str">
        <f>VLOOKUP(C587,aux!$A$1:$C$260,3,FALSE)</f>
        <v>Spanien</v>
      </c>
      <c r="BG587" s="220" t="str">
        <f t="shared" si="382"/>
        <v>represented by  JOAQUIN A. RODRIGO GARCIA, APODERADO</v>
      </c>
      <c r="BH587" s="220" t="str">
        <f t="shared" si="400"/>
        <v>representado por JOAQUIN A. RODRIGO GARCIA, APODERADO</v>
      </c>
      <c r="BI587" s="377">
        <f t="shared" si="426"/>
        <v>1</v>
      </c>
      <c r="BJ587" s="377" t="str">
        <f t="shared" si="427"/>
        <v/>
      </c>
      <c r="BK587" s="377" t="str">
        <f t="shared" si="415"/>
        <v>and its</v>
      </c>
      <c r="BL587" s="220" t="str">
        <f t="shared" si="428"/>
        <v/>
      </c>
      <c r="BM587" s="220" t="str">
        <f t="shared" si="416"/>
        <v>und</v>
      </c>
      <c r="BN587" s="220" t="str">
        <f t="shared" si="429"/>
        <v/>
      </c>
      <c r="BO587" s="220" t="str">
        <f t="shared" si="417"/>
        <v>y su</v>
      </c>
      <c r="BP587" s="269" t="str">
        <f>VLOOKUP(X587,aux!$G$1:$I$22,3,FALSE)</f>
        <v>cero coma ocho</v>
      </c>
      <c r="BQ587" s="220" t="str">
        <f t="shared" si="431"/>
        <v>Por</v>
      </c>
      <c r="BR587" s="220" t="str">
        <f>VLOOKUP(C587,aux!$D$1:$E$307,2,FALSE)</f>
        <v>España</v>
      </c>
      <c r="BS587" s="220" t="str">
        <f t="shared" si="432"/>
        <v>Un Mil</v>
      </c>
      <c r="BT587" s="220" t="str">
        <f t="shared" si="433"/>
        <v>Cero</v>
      </c>
      <c r="BU587" s="220" t="str">
        <f t="shared" si="434"/>
        <v>Cero</v>
      </c>
      <c r="BV587" s="325"/>
      <c r="BW587" s="107"/>
      <c r="BX587" s="325"/>
      <c r="BY587" s="149"/>
      <c r="BZ587" s="325"/>
      <c r="CA587" s="1112"/>
      <c r="CB587" s="612">
        <v>43169</v>
      </c>
      <c r="CC587" s="626">
        <v>43181</v>
      </c>
      <c r="CD587" s="434"/>
      <c r="CE587" s="612">
        <v>43181</v>
      </c>
      <c r="CF587" s="434"/>
      <c r="CG587" s="612">
        <v>43182</v>
      </c>
      <c r="CH587" s="903" t="s">
        <v>7258</v>
      </c>
      <c r="CI587" s="149"/>
      <c r="CJ587" s="222"/>
      <c r="CK587" s="222"/>
      <c r="CL587" s="102" t="str">
        <f t="shared" si="418"/>
        <v>CAR VOLUM, SL ESCINDIDA _ ES_B98328891_DOT_EN_2sig</v>
      </c>
      <c r="CM587" s="102" t="str">
        <f t="shared" si="419"/>
        <v>CAR VOLUM, SL ESCINDIDA _ES_B98328891_CPA_EN_2sig</v>
      </c>
      <c r="CN587" s="102" t="str">
        <f t="shared" si="420"/>
        <v>CAR VOLUM, SL ESCINDIDA _ ES_B98328891_DOT_EN_2sig_stamped</v>
      </c>
      <c r="CO587" s="102" t="str">
        <f t="shared" si="421"/>
        <v>CAR VOLUM, SL ESCINDIDA _ES_B98328891_DOT_EN_o</v>
      </c>
      <c r="CP587" s="102" t="str">
        <f t="shared" si="422"/>
        <v>CAR VOLUM, SL ESCINDIDA _ES_B98328891_DOT_EN_o_stamped</v>
      </c>
      <c r="CQ587" s="102" t="str">
        <f t="shared" si="423"/>
        <v>CAR VOLUM, SL ESCINDIDA_ES_B98328891_powers</v>
      </c>
      <c r="CR587" s="222"/>
      <c r="CS587" s="222"/>
      <c r="CT587" s="1271"/>
      <c r="CU587" s="378">
        <f>CE587-CC587</f>
        <v>0</v>
      </c>
      <c r="CV587" s="1275"/>
      <c r="CW587" s="222"/>
      <c r="CX587" s="222"/>
      <c r="CY587" s="378"/>
      <c r="CZ587" s="378"/>
      <c r="DA587" s="379"/>
      <c r="DB587" s="379"/>
      <c r="DC587" s="378"/>
      <c r="DD587" s="378"/>
      <c r="DE587" s="379"/>
      <c r="DF587" s="379"/>
      <c r="DG587" s="222"/>
      <c r="DH587" s="222"/>
      <c r="DI587" s="222"/>
      <c r="DJ587" s="379"/>
      <c r="DK587" s="379"/>
      <c r="DL587" s="222"/>
      <c r="DM587" s="379"/>
      <c r="DN587" s="378"/>
      <c r="DO587" s="379"/>
      <c r="DP587" s="964"/>
      <c r="DQ587" s="978"/>
      <c r="DR587" s="509"/>
      <c r="DS587" s="527"/>
      <c r="DT587" s="223" t="s">
        <v>49</v>
      </c>
      <c r="DU587" s="224"/>
      <c r="DV587" s="224"/>
      <c r="DW587" s="224"/>
      <c r="DX587" s="224"/>
      <c r="DY587" s="224"/>
      <c r="DZ587" s="224"/>
      <c r="EA587" s="359" t="str">
        <f t="shared" si="412"/>
        <v>526</v>
      </c>
      <c r="EB587" s="486">
        <v>526</v>
      </c>
      <c r="EC587" s="223"/>
      <c r="ED587" s="223"/>
      <c r="EE587" s="223"/>
      <c r="EF587" s="742"/>
      <c r="EG587" s="1302"/>
      <c r="EH587" s="1302"/>
      <c r="EI587" s="1302"/>
      <c r="EJ587" s="1302"/>
      <c r="EK587" s="1302"/>
      <c r="EL587" s="1302"/>
      <c r="EM587" s="1309"/>
      <c r="EN587" s="1302"/>
      <c r="EO587" s="1302"/>
      <c r="EP587" s="1302"/>
      <c r="EQ587" s="382" t="s">
        <v>6088</v>
      </c>
      <c r="ER587" s="382" t="s">
        <v>6109</v>
      </c>
      <c r="ES587" s="415"/>
      <c r="ET587" s="108"/>
      <c r="EU587" s="182" t="str">
        <f t="shared" si="424"/>
        <v>CAR VOLUM, S.L. ESCINDIDA, ES_B98328891_sinv.pdf</v>
      </c>
      <c r="FB587" s="652"/>
    </row>
    <row r="588" spans="1:158" s="169" customFormat="1" ht="65.25" thickTop="1" thickBot="1">
      <c r="A588" s="1000" t="s">
        <v>6514</v>
      </c>
      <c r="B588" s="638" t="s">
        <v>6516</v>
      </c>
      <c r="C588" s="338" t="s">
        <v>42</v>
      </c>
      <c r="D588" s="202" t="s">
        <v>6520</v>
      </c>
      <c r="E588" s="202"/>
      <c r="F588" s="202"/>
      <c r="G588" s="182"/>
      <c r="H588" s="182"/>
      <c r="I588" s="202" t="s">
        <v>6523</v>
      </c>
      <c r="J588" s="202" t="s">
        <v>6749</v>
      </c>
      <c r="K588" s="203" t="s">
        <v>6524</v>
      </c>
      <c r="L588" s="566" t="s">
        <v>6526</v>
      </c>
      <c r="M588" s="566"/>
      <c r="N588" s="856" t="s">
        <v>6528</v>
      </c>
      <c r="O588" s="192" t="s">
        <v>6529</v>
      </c>
      <c r="P588" s="429">
        <v>5</v>
      </c>
      <c r="Q588" s="651">
        <v>100</v>
      </c>
      <c r="R588" s="549">
        <v>0</v>
      </c>
      <c r="S588" s="338"/>
      <c r="T588" s="168"/>
      <c r="U588" s="168"/>
      <c r="V588" s="338">
        <v>0</v>
      </c>
      <c r="W588" s="338">
        <v>0</v>
      </c>
      <c r="X588" s="923">
        <v>0.75</v>
      </c>
      <c r="Y588" s="338">
        <v>0</v>
      </c>
      <c r="Z588" s="168"/>
      <c r="AA588" s="168"/>
      <c r="AB588" s="188" t="s">
        <v>6501</v>
      </c>
      <c r="AC588" s="13" t="s">
        <v>7377</v>
      </c>
      <c r="AD588" s="813" t="s">
        <v>5689</v>
      </c>
      <c r="AE588" s="723">
        <v>43187</v>
      </c>
      <c r="AF588" s="202" t="s">
        <v>7242</v>
      </c>
      <c r="AG588" s="419"/>
      <c r="AH588" s="927" t="s">
        <v>192</v>
      </c>
      <c r="AI588" s="559" t="s">
        <v>5760</v>
      </c>
      <c r="AJ588" s="63" t="str">
        <f t="shared" si="430"/>
        <v>NO</v>
      </c>
      <c r="AK588" s="64" t="str">
        <f>VLOOKUP(X588,aux!$G$1:$I$22,2,FALSE)</f>
        <v>zero point seven five</v>
      </c>
      <c r="AL588" s="64" t="str">
        <f>VLOOKUP(X588,aux!$G$1:$J$22,4,FALSE)</f>
        <v>null komma sieben fünf</v>
      </c>
      <c r="AM588" s="214">
        <f t="shared" si="373"/>
        <v>75</v>
      </c>
      <c r="AN588" s="214" t="str">
        <f>IF(INT(AM588)=AM588,EnglishNumber(AM588), _xlfn.CONCAT(EnglishNumber(INT(AM588)), " point ", EnglishNumber(ROUND(INT((AM588 - INT(AM588)) * 10),  0)), " ", EnglishNumber(ROUND((AM588 - INT(AM588))*100 - (INT((AM588-INT(AM588))*10)*10), 0))))</f>
        <v>seventy-five</v>
      </c>
      <c r="AO588" s="214" t="str">
        <f>IF(INT(AM588)=AM588,FctZahl_In_Worten(AM588), _xlfn.CONCAT(FctZahl_In_Worten(INT(AM588)), " komma ", FctZahl_In_Worten(ROUND(INT((AM588 - INT(AM588)) * 10),  0)), " ", FctZahl_In_Worten(ROUND((AM588 - INT(AM588))*100 - (INT((AM588-INT(AM588))*10)*10), 0))))</f>
        <v>fünfundsiebzig</v>
      </c>
      <c r="AP588" s="64" t="str">
        <f>EnglishNumber(Q588)</f>
        <v>one hundred</v>
      </c>
      <c r="AQ588" s="64" t="str">
        <f>FctZahl_In_Worten(Q588)</f>
        <v>einhundert</v>
      </c>
      <c r="AR588" s="64" t="str">
        <f>FctZahl_In_Worten(R588)</f>
        <v>null</v>
      </c>
      <c r="AS588" s="64" t="str">
        <f>EnglishNumber(V588)</f>
        <v>zero</v>
      </c>
      <c r="AT588" s="64" t="str">
        <f>EnglishNumber(W588)</f>
        <v>zero</v>
      </c>
      <c r="AU588" s="64" t="str">
        <f t="shared" si="391"/>
        <v/>
      </c>
      <c r="AV588" s="49" t="str">
        <f t="shared" si="425"/>
        <v/>
      </c>
      <c r="AW588" s="60" t="str">
        <f t="shared" si="374"/>
        <v>ES_40275926M_CPA_EN</v>
      </c>
      <c r="AX588" s="60" t="str">
        <f t="shared" si="375"/>
        <v>ES_40275926M_DoT_EN</v>
      </c>
      <c r="AY588" s="60" t="str">
        <f t="shared" si="376"/>
        <v>ES_40275926M_Dis_EN</v>
      </c>
      <c r="AZ588" s="50" t="str">
        <f t="shared" si="377"/>
        <v>ES_40275926M_CPA_DE</v>
      </c>
      <c r="BA588" s="50" t="str">
        <f t="shared" si="378"/>
        <v>ES_40275926M_DoT_DE</v>
      </c>
      <c r="BB588" s="50" t="str">
        <f t="shared" si="379"/>
        <v>ES_40275926M_CPA_ES</v>
      </c>
      <c r="BC588" s="128" t="str">
        <f t="shared" si="380"/>
        <v>ES_40275926M_DoT_ES</v>
      </c>
      <c r="BD588" s="65" t="str">
        <f t="shared" si="381"/>
        <v>CARMEN SALA XARGAY</v>
      </c>
      <c r="BE588" s="64" t="str">
        <f>VLOOKUP(C588,aux!$A$1:$B$260,2,FALSE)</f>
        <v>Spain</v>
      </c>
      <c r="BF588" s="46" t="str">
        <f>VLOOKUP(C588,aux!$A$1:$C$260,3,FALSE)</f>
        <v>Spanien</v>
      </c>
      <c r="BG588" s="66" t="str">
        <f t="shared" si="382"/>
        <v/>
      </c>
      <c r="BH588" s="66" t="str">
        <f t="shared" si="400"/>
        <v/>
      </c>
      <c r="BI588" s="119">
        <f t="shared" si="426"/>
        <v>0</v>
      </c>
      <c r="BJ588" s="119" t="str">
        <f t="shared" si="427"/>
        <v/>
      </c>
      <c r="BK588" s="119" t="str">
        <f t="shared" si="415"/>
        <v>and its</v>
      </c>
      <c r="BL588" s="66" t="str">
        <f t="shared" si="428"/>
        <v/>
      </c>
      <c r="BM588" s="66" t="str">
        <f t="shared" si="416"/>
        <v>und</v>
      </c>
      <c r="BN588" s="66" t="str">
        <f t="shared" si="429"/>
        <v/>
      </c>
      <c r="BO588" s="66" t="str">
        <f t="shared" si="417"/>
        <v>y su</v>
      </c>
      <c r="BP588" s="216" t="str">
        <f>VLOOKUP(X588,aux!$G$1:$I$22,3,FALSE)</f>
        <v>cero coma siete cinco</v>
      </c>
      <c r="BQ588" s="66" t="str">
        <f t="shared" si="431"/>
        <v>Por</v>
      </c>
      <c r="BR588" s="66" t="str">
        <f>VLOOKUP(C588,aux!$D$1:$E$307,2,FALSE)</f>
        <v>España</v>
      </c>
      <c r="BS588" s="66" t="str">
        <f t="shared" si="432"/>
        <v>Ciento</v>
      </c>
      <c r="BT588" s="66" t="str">
        <f t="shared" si="433"/>
        <v>Cero</v>
      </c>
      <c r="BU588" s="66" t="str">
        <f t="shared" si="434"/>
        <v>Cero</v>
      </c>
      <c r="BV588" s="315"/>
      <c r="BW588" s="61"/>
      <c r="BX588" s="315"/>
      <c r="BY588" s="148"/>
      <c r="BZ588" s="315"/>
      <c r="CA588" s="1112"/>
      <c r="CB588" s="342">
        <v>43168</v>
      </c>
      <c r="CC588" s="622">
        <v>43168</v>
      </c>
      <c r="CD588" s="434"/>
      <c r="CE588" s="805">
        <v>43169</v>
      </c>
      <c r="CF588" s="434"/>
      <c r="CG588" s="612">
        <v>43182</v>
      </c>
      <c r="CH588" s="903" t="s">
        <v>7258</v>
      </c>
      <c r="CI588" s="155"/>
      <c r="CJ588" s="168"/>
      <c r="CK588" s="168"/>
      <c r="CL588" s="102" t="str">
        <f t="shared" si="418"/>
        <v>CARMEN SALA XARGAY_ ES_40275926M_DOT_EN_2sig</v>
      </c>
      <c r="CM588" s="102" t="str">
        <f t="shared" si="419"/>
        <v>CARMEN SALA XARGAY_ES_40275926M_CPA_EN_2sig</v>
      </c>
      <c r="CN588" s="102" t="str">
        <f t="shared" si="420"/>
        <v>CARMEN SALA XARGAY_ ES_40275926M_DOT_EN_2sig_stamped</v>
      </c>
      <c r="CO588" s="102" t="str">
        <f t="shared" si="421"/>
        <v>CARMEN SALA XARGAY_ES_40275926M_DOT_EN_o</v>
      </c>
      <c r="CP588" s="102" t="str">
        <f t="shared" si="422"/>
        <v>CARMEN SALA XARGAY_ES_40275926M_DOT_EN_o_stamped</v>
      </c>
      <c r="CQ588" s="102" t="str">
        <f t="shared" si="423"/>
        <v>CARMEN SALA XARGAY_ES_40275926M_powers</v>
      </c>
      <c r="CR588" s="168"/>
      <c r="CS588" s="168"/>
      <c r="CT588" s="253"/>
      <c r="CU588" s="251"/>
      <c r="CV588" s="254"/>
      <c r="CW588" s="168"/>
      <c r="CX588" s="252"/>
      <c r="CY588" s="251"/>
      <c r="CZ588" s="251"/>
      <c r="DA588" s="324"/>
      <c r="DB588" s="324"/>
      <c r="DC588" s="251"/>
      <c r="DD588" s="251"/>
      <c r="DE588" s="324"/>
      <c r="DF588" s="324"/>
      <c r="DG588" s="168"/>
      <c r="DH588" s="168"/>
      <c r="DI588" s="168"/>
      <c r="DJ588" s="324"/>
      <c r="DK588" s="324"/>
      <c r="DL588" s="168"/>
      <c r="DM588" s="324"/>
      <c r="DN588" s="251"/>
      <c r="DO588" s="324"/>
      <c r="DP588" s="338"/>
      <c r="DQ588" s="902"/>
      <c r="DR588" s="503"/>
      <c r="DS588" s="88"/>
      <c r="DT588" s="88" t="s">
        <v>49</v>
      </c>
      <c r="DU588" s="168"/>
      <c r="DV588" s="168"/>
      <c r="DW588" s="168"/>
      <c r="DX588" s="168"/>
      <c r="DY588" s="168"/>
      <c r="DZ588" s="168"/>
      <c r="EA588" s="359" t="str">
        <f t="shared" si="412"/>
        <v>527</v>
      </c>
      <c r="EB588" s="359">
        <v>527</v>
      </c>
      <c r="EC588" s="88"/>
      <c r="ED588" s="88"/>
      <c r="EE588" s="88"/>
      <c r="EF588" s="445"/>
      <c r="EG588" s="247"/>
      <c r="EH588" s="247"/>
      <c r="EI588" s="247"/>
      <c r="EJ588" s="247"/>
      <c r="EK588" s="247"/>
      <c r="EL588" s="247"/>
      <c r="EM588" s="946"/>
      <c r="EN588" s="247"/>
      <c r="EO588" s="247"/>
      <c r="EP588" s="247"/>
      <c r="EQ588" s="382" t="s">
        <v>6100</v>
      </c>
      <c r="ER588" s="382" t="s">
        <v>6100</v>
      </c>
      <c r="ES588" s="176"/>
      <c r="ET588" s="167"/>
      <c r="EU588" s="182" t="str">
        <f t="shared" si="424"/>
        <v>CARMEN SALA XARGAY, ES_40275926M_sinv.pdf</v>
      </c>
      <c r="FB588" s="652"/>
    </row>
    <row r="589" spans="1:158" s="169" customFormat="1" ht="78" thickTop="1" thickBot="1">
      <c r="A589" s="1014" t="s">
        <v>7176</v>
      </c>
      <c r="B589" s="830" t="s">
        <v>7264</v>
      </c>
      <c r="C589" s="427" t="s">
        <v>1225</v>
      </c>
      <c r="D589" s="193" t="s">
        <v>7204</v>
      </c>
      <c r="E589" s="193" t="s">
        <v>7161</v>
      </c>
      <c r="F589" s="842" t="s">
        <v>7201</v>
      </c>
      <c r="G589" s="842"/>
      <c r="H589" s="842"/>
      <c r="I589" s="193" t="s">
        <v>7162</v>
      </c>
      <c r="J589" s="258"/>
      <c r="K589" s="258"/>
      <c r="L589" s="1171" t="s">
        <v>7163</v>
      </c>
      <c r="M589" s="382"/>
      <c r="N589" s="1073"/>
      <c r="O589" s="182"/>
      <c r="P589" s="261"/>
      <c r="Q589" s="539">
        <v>100</v>
      </c>
      <c r="R589" s="549">
        <v>0</v>
      </c>
      <c r="S589" s="338"/>
      <c r="T589" s="54"/>
      <c r="U589" s="54"/>
      <c r="V589" s="338">
        <v>0</v>
      </c>
      <c r="W589" s="338">
        <v>0</v>
      </c>
      <c r="X589" s="923">
        <v>0.77500000000000002</v>
      </c>
      <c r="Y589" s="338">
        <v>0</v>
      </c>
      <c r="Z589" s="54"/>
      <c r="AA589" s="54"/>
      <c r="AB589" s="186" t="s">
        <v>7228</v>
      </c>
      <c r="AC589" s="13" t="s">
        <v>7377</v>
      </c>
      <c r="AD589" s="812" t="s">
        <v>40</v>
      </c>
      <c r="AE589" s="801">
        <v>43187</v>
      </c>
      <c r="AF589" s="182" t="s">
        <v>7234</v>
      </c>
      <c r="AG589" s="419"/>
      <c r="AH589" s="61" t="s">
        <v>7235</v>
      </c>
      <c r="AI589" s="647" t="s">
        <v>5766</v>
      </c>
      <c r="AJ589" s="63" t="str">
        <f t="shared" si="430"/>
        <v>NO</v>
      </c>
      <c r="AK589" s="64" t="str">
        <f>VLOOKUP(X589,aux!$G$1:$I$22,2,FALSE)</f>
        <v>zero point seven seven five</v>
      </c>
      <c r="AL589" s="64" t="str">
        <f>VLOOKUP(X589,aux!$G$1:$J$22,4,FALSE)</f>
        <v>null komma sieben sieben fünf</v>
      </c>
      <c r="AM589" s="214">
        <f t="shared" si="373"/>
        <v>77.5</v>
      </c>
      <c r="AN589" s="214" t="str">
        <f>IF(INT(AM589)=AM589,EnglishNumber(AM589), _xlfn.CONCAT(EnglishNumber(INT(AM589)), " point ", EnglishNumber(ROUND(INT((AM589 - INT(AM589)) * 10),  0)), " ", EnglishNumber(ROUND((AM589 - INT(AM589))*100 - (INT((AM589-INT(AM589))*10)*10), 0))))</f>
        <v>seventy-seven point five zero</v>
      </c>
      <c r="AO589" s="214" t="str">
        <f>IF(INT(AM589)=AM589,FctZahl_In_Worten(AM589), _xlfn.CONCAT(FctZahl_In_Worten(INT(AM589)), " komma ", FctZahl_In_Worten(ROUND(INT((AM589 - INT(AM589)) * 10),  0)), " ", FctZahl_In_Worten(ROUND((AM589 - INT(AM589))*100 - (INT((AM589-INT(AM589))*10)*10), 0))))</f>
        <v>siebenundsiebzig komma fünf null</v>
      </c>
      <c r="AP589" s="64" t="str">
        <f>EnglishNumber(Q589)</f>
        <v>one hundred</v>
      </c>
      <c r="AQ589" s="64" t="str">
        <f>FctZahl_In_Worten(Q589)</f>
        <v>einhundert</v>
      </c>
      <c r="AR589" s="64" t="str">
        <f>FctZahl_In_Worten(R589)</f>
        <v>null</v>
      </c>
      <c r="AS589" s="64" t="str">
        <f>EnglishNumber(V589)</f>
        <v>zero</v>
      </c>
      <c r="AT589" s="64" t="str">
        <f>EnglishNumber(W589)</f>
        <v>zero</v>
      </c>
      <c r="AU589" s="64" t="str">
        <f t="shared" si="391"/>
        <v>For</v>
      </c>
      <c r="AV589" s="49" t="str">
        <f t="shared" si="425"/>
        <v>Claude LECOMTE, Président</v>
      </c>
      <c r="AW589" s="60" t="str">
        <f t="shared" si="374"/>
        <v>FR_303458491_CPA_EN</v>
      </c>
      <c r="AX589" s="60" t="str">
        <f t="shared" si="375"/>
        <v>FR_303458491_DoT_EN</v>
      </c>
      <c r="AY589" s="60" t="str">
        <f t="shared" si="376"/>
        <v>FR_303458491_Dis_EN</v>
      </c>
      <c r="AZ589" s="50" t="str">
        <f t="shared" si="377"/>
        <v>FR_303458491_CPA_DE</v>
      </c>
      <c r="BA589" s="50" t="str">
        <f t="shared" si="378"/>
        <v>FR_303458491_DoT_DE</v>
      </c>
      <c r="BB589" s="50" t="str">
        <f t="shared" si="379"/>
        <v>FR_303458491_CPA_ES</v>
      </c>
      <c r="BC589" s="128" t="str">
        <f t="shared" si="380"/>
        <v>FR_303458491_DoT_ES</v>
      </c>
      <c r="BD589" s="65" t="str">
        <f t="shared" si="381"/>
        <v>Chevrier Transports SAS</v>
      </c>
      <c r="BE589" s="64" t="str">
        <f>VLOOKUP(C589,aux!$A$1:$B$260,2,FALSE)</f>
        <v>France</v>
      </c>
      <c r="BF589" s="46">
        <f>VLOOKUP(C589,aux!$A$1:$C$260,3,FALSE)</f>
        <v>0</v>
      </c>
      <c r="BG589" s="66" t="str">
        <f t="shared" si="382"/>
        <v>represented by  Claude LECOMTE, Président</v>
      </c>
      <c r="BH589" s="66" t="str">
        <f t="shared" si="400"/>
        <v>representado por Claude LECOMTE, Président</v>
      </c>
      <c r="BI589" s="119">
        <f t="shared" si="426"/>
        <v>1</v>
      </c>
      <c r="BJ589" s="119" t="str">
        <f t="shared" si="427"/>
        <v/>
      </c>
      <c r="BK589" s="119" t="str">
        <f t="shared" si="415"/>
        <v>and its</v>
      </c>
      <c r="BL589" s="66" t="str">
        <f t="shared" si="428"/>
        <v/>
      </c>
      <c r="BM589" s="66" t="str">
        <f t="shared" si="416"/>
        <v>und</v>
      </c>
      <c r="BN589" s="66" t="str">
        <f t="shared" si="429"/>
        <v/>
      </c>
      <c r="BO589" s="66" t="str">
        <f t="shared" si="417"/>
        <v>y su</v>
      </c>
      <c r="BP589" s="216" t="str">
        <f>VLOOKUP(X589,aux!$G$1:$I$22,3,FALSE)</f>
        <v>cero coma siete siete cinco</v>
      </c>
      <c r="BQ589" s="66" t="str">
        <f t="shared" si="431"/>
        <v>Por</v>
      </c>
      <c r="BR589" s="66" t="str">
        <f>VLOOKUP(C589,aux!$D$1:$E$307,2,FALSE)</f>
        <v>Francia</v>
      </c>
      <c r="BS589" s="66" t="str">
        <f t="shared" si="432"/>
        <v>Ciento</v>
      </c>
      <c r="BT589" s="66" t="str">
        <f t="shared" si="433"/>
        <v>Cero</v>
      </c>
      <c r="BU589" s="66" t="str">
        <f t="shared" si="434"/>
        <v>Cero</v>
      </c>
      <c r="BV589" s="315"/>
      <c r="BW589" s="61"/>
      <c r="BX589" s="315"/>
      <c r="BY589" s="148"/>
      <c r="BZ589" s="315"/>
      <c r="CA589" s="1112"/>
      <c r="CB589" s="805">
        <v>43179</v>
      </c>
      <c r="CC589" s="623">
        <v>43180</v>
      </c>
      <c r="CD589" s="434"/>
      <c r="CE589" s="353">
        <v>43180</v>
      </c>
      <c r="CF589" s="434"/>
      <c r="CG589" s="805">
        <v>43182</v>
      </c>
      <c r="CH589" s="903" t="s">
        <v>7258</v>
      </c>
      <c r="CI589" s="155"/>
      <c r="CJ589" s="54"/>
      <c r="CK589" s="54"/>
      <c r="CL589" s="102" t="str">
        <f t="shared" si="418"/>
        <v>Chevrier Transports SAS_ FR_303458491_DOT_EN_2sig</v>
      </c>
      <c r="CM589" s="102" t="str">
        <f t="shared" si="419"/>
        <v>Chevrier Transports SAS_FR_303458491_CPA_EN_2sig</v>
      </c>
      <c r="CN589" s="102" t="str">
        <f t="shared" si="420"/>
        <v>Chevrier Transports SAS_ FR_303458491_DOT_EN_2sig_stamped</v>
      </c>
      <c r="CO589" s="102" t="str">
        <f t="shared" si="421"/>
        <v>Chevrier Transports SAS_FR_303458491_DOT_EN_o</v>
      </c>
      <c r="CP589" s="102" t="str">
        <f t="shared" si="422"/>
        <v>Chevrier Transports SAS_FR_303458491_DOT_EN_o_stamped</v>
      </c>
      <c r="CQ589" s="102" t="str">
        <f t="shared" si="423"/>
        <v>Chevrier Transports SAS_FR_303458491_powers</v>
      </c>
      <c r="CR589" s="54"/>
      <c r="CS589" s="54"/>
      <c r="CT589" s="204"/>
      <c r="CU589" s="160"/>
      <c r="CV589" s="205"/>
      <c r="CW589" s="54"/>
      <c r="CX589" s="124"/>
      <c r="CY589" s="160"/>
      <c r="CZ589" s="160"/>
      <c r="DA589" s="321"/>
      <c r="DB589" s="321"/>
      <c r="DC589" s="160"/>
      <c r="DD589" s="160"/>
      <c r="DE589" s="321"/>
      <c r="DF589" s="321"/>
      <c r="DG589" s="54"/>
      <c r="DH589" s="54"/>
      <c r="DI589" s="54"/>
      <c r="DJ589" s="321"/>
      <c r="DK589" s="321"/>
      <c r="DL589" s="54"/>
      <c r="DM589" s="321"/>
      <c r="DN589" s="160"/>
      <c r="DO589" s="321"/>
      <c r="DP589" s="963"/>
      <c r="DQ589" s="902"/>
      <c r="DR589" s="503"/>
      <c r="DS589" s="521"/>
      <c r="DT589" s="88"/>
      <c r="DU589" s="168"/>
      <c r="DV589" s="168"/>
      <c r="DW589" s="168"/>
      <c r="DX589" s="168"/>
      <c r="DY589" s="168"/>
      <c r="DZ589" s="168"/>
      <c r="EA589" s="359" t="str">
        <f t="shared" si="412"/>
        <v>528</v>
      </c>
      <c r="EB589" s="359">
        <v>528</v>
      </c>
      <c r="EC589" s="88"/>
      <c r="ED589" s="88"/>
      <c r="EE589" s="88"/>
      <c r="EF589" s="445"/>
      <c r="EG589" s="944"/>
      <c r="EH589" s="944"/>
      <c r="EI589" s="944"/>
      <c r="EJ589" s="944"/>
      <c r="EK589" s="944"/>
      <c r="EL589" s="944"/>
      <c r="EM589" s="1308"/>
      <c r="EN589" s="944"/>
      <c r="EO589" s="944"/>
      <c r="EP589" s="944"/>
      <c r="EQ589" s="362" t="s">
        <v>6090</v>
      </c>
      <c r="ER589" s="362" t="s">
        <v>6105</v>
      </c>
      <c r="ES589" s="182"/>
      <c r="ET589" s="955"/>
      <c r="EU589" s="182" t="str">
        <f t="shared" si="424"/>
        <v>Chevrier Transports SAS, FR_303458491_sinv.pdf</v>
      </c>
      <c r="FB589" s="652"/>
    </row>
    <row r="590" spans="1:158" s="169" customFormat="1" ht="78" thickTop="1" thickBot="1">
      <c r="A590" s="1014" t="s">
        <v>7177</v>
      </c>
      <c r="B590" s="830" t="s">
        <v>7265</v>
      </c>
      <c r="C590" s="427" t="s">
        <v>1225</v>
      </c>
      <c r="D590" s="193" t="s">
        <v>7205</v>
      </c>
      <c r="E590" s="193" t="s">
        <v>7161</v>
      </c>
      <c r="F590" s="842" t="s">
        <v>7201</v>
      </c>
      <c r="G590" s="842"/>
      <c r="H590" s="842"/>
      <c r="I590" s="193" t="s">
        <v>7162</v>
      </c>
      <c r="J590" s="258"/>
      <c r="K590" s="258"/>
      <c r="L590" s="1171" t="s">
        <v>7163</v>
      </c>
      <c r="M590" s="382"/>
      <c r="N590" s="1073"/>
      <c r="O590" s="182"/>
      <c r="P590" s="261"/>
      <c r="Q590" s="539">
        <v>100</v>
      </c>
      <c r="R590" s="549">
        <v>0</v>
      </c>
      <c r="S590" s="338"/>
      <c r="T590" s="54"/>
      <c r="U590" s="54"/>
      <c r="V590" s="338">
        <v>0</v>
      </c>
      <c r="W590" s="338">
        <v>0</v>
      </c>
      <c r="X590" s="923">
        <v>0.77500000000000002</v>
      </c>
      <c r="Y590" s="338">
        <v>0</v>
      </c>
      <c r="Z590" s="54"/>
      <c r="AA590" s="54"/>
      <c r="AB590" s="186" t="s">
        <v>7228</v>
      </c>
      <c r="AC590" s="13" t="s">
        <v>7377</v>
      </c>
      <c r="AD590" s="812" t="s">
        <v>40</v>
      </c>
      <c r="AE590" s="801">
        <v>43187</v>
      </c>
      <c r="AF590" s="182" t="s">
        <v>7234</v>
      </c>
      <c r="AG590" s="419"/>
      <c r="AH590" s="61" t="s">
        <v>7235</v>
      </c>
      <c r="AI590" s="647" t="s">
        <v>5766</v>
      </c>
      <c r="AJ590" s="63" t="str">
        <f t="shared" si="430"/>
        <v>NO</v>
      </c>
      <c r="AK590" s="64" t="str">
        <f>VLOOKUP(X590,aux!$G$1:$I$22,2,FALSE)</f>
        <v>zero point seven seven five</v>
      </c>
      <c r="AL590" s="64" t="str">
        <f>VLOOKUP(X590,aux!$G$1:$J$22,4,FALSE)</f>
        <v>null komma sieben sieben fünf</v>
      </c>
      <c r="AM590" s="214">
        <f t="shared" si="373"/>
        <v>77.5</v>
      </c>
      <c r="AN590" s="214" t="str">
        <f>IF(INT(AM590)=AM590,EnglishNumber(AM590), _xlfn.CONCAT(EnglishNumber(INT(AM590)), " point ", EnglishNumber(ROUND(INT((AM590 - INT(AM590)) * 10),  0)), " ", EnglishNumber(ROUND((AM590 - INT(AM590))*100 - (INT((AM590-INT(AM590))*10)*10), 0))))</f>
        <v>seventy-seven point five zero</v>
      </c>
      <c r="AO590" s="214" t="str">
        <f>IF(INT(AM590)=AM590,FctZahl_In_Worten(AM590), _xlfn.CONCAT(FctZahl_In_Worten(INT(AM590)), " komma ", FctZahl_In_Worten(ROUND(INT((AM590 - INT(AM590)) * 10),  0)), " ", FctZahl_In_Worten(ROUND((AM590 - INT(AM590))*100 - (INT((AM590-INT(AM590))*10)*10), 0))))</f>
        <v>siebenundsiebzig komma fünf null</v>
      </c>
      <c r="AP590" s="64" t="str">
        <f>EnglishNumber(Q590)</f>
        <v>one hundred</v>
      </c>
      <c r="AQ590" s="64" t="str">
        <f>FctZahl_In_Worten(Q590)</f>
        <v>einhundert</v>
      </c>
      <c r="AR590" s="64" t="str">
        <f>FctZahl_In_Worten(R590)</f>
        <v>null</v>
      </c>
      <c r="AS590" s="64" t="str">
        <f>EnglishNumber(V590)</f>
        <v>zero</v>
      </c>
      <c r="AT590" s="64" t="str">
        <f>EnglishNumber(W590)</f>
        <v>zero</v>
      </c>
      <c r="AU590" s="64" t="str">
        <f t="shared" si="391"/>
        <v>For</v>
      </c>
      <c r="AV590" s="49" t="str">
        <f t="shared" si="425"/>
        <v>Claude LECOMTE, Président</v>
      </c>
      <c r="AW590" s="60" t="str">
        <f t="shared" si="374"/>
        <v>FR_327968939_CPA_EN</v>
      </c>
      <c r="AX590" s="60" t="str">
        <f t="shared" si="375"/>
        <v>FR_327968939_DoT_EN</v>
      </c>
      <c r="AY590" s="60" t="str">
        <f t="shared" si="376"/>
        <v>FR_327968939_Dis_EN</v>
      </c>
      <c r="AZ590" s="50" t="str">
        <f t="shared" si="377"/>
        <v>FR_327968939_CPA_DE</v>
      </c>
      <c r="BA590" s="50" t="str">
        <f t="shared" si="378"/>
        <v>FR_327968939_DoT_DE</v>
      </c>
      <c r="BB590" s="50" t="str">
        <f t="shared" si="379"/>
        <v>FR_327968939_CPA_ES</v>
      </c>
      <c r="BC590" s="128" t="str">
        <f t="shared" si="380"/>
        <v>FR_327968939_DoT_ES</v>
      </c>
      <c r="BD590" s="65" t="str">
        <f t="shared" si="381"/>
        <v>Cilomate Transports SAS</v>
      </c>
      <c r="BE590" s="64" t="str">
        <f>VLOOKUP(C590,aux!$A$1:$B$260,2,FALSE)</f>
        <v>France</v>
      </c>
      <c r="BF590" s="46">
        <f>VLOOKUP(C590,aux!$A$1:$C$260,3,FALSE)</f>
        <v>0</v>
      </c>
      <c r="BG590" s="66" t="str">
        <f t="shared" si="382"/>
        <v>represented by  Claude LECOMTE, Président</v>
      </c>
      <c r="BH590" s="66" t="str">
        <f t="shared" si="400"/>
        <v>representado por Claude LECOMTE, Président</v>
      </c>
      <c r="BI590" s="119">
        <f t="shared" si="426"/>
        <v>1</v>
      </c>
      <c r="BJ590" s="119" t="str">
        <f t="shared" si="427"/>
        <v/>
      </c>
      <c r="BK590" s="119" t="str">
        <f t="shared" si="415"/>
        <v>and its</v>
      </c>
      <c r="BL590" s="66" t="str">
        <f t="shared" si="428"/>
        <v/>
      </c>
      <c r="BM590" s="66" t="str">
        <f t="shared" si="416"/>
        <v>und</v>
      </c>
      <c r="BN590" s="66" t="str">
        <f t="shared" si="429"/>
        <v/>
      </c>
      <c r="BO590" s="66" t="str">
        <f t="shared" si="417"/>
        <v>y su</v>
      </c>
      <c r="BP590" s="216" t="str">
        <f>VLOOKUP(X590,aux!$G$1:$I$22,3,FALSE)</f>
        <v>cero coma siete siete cinco</v>
      </c>
      <c r="BQ590" s="66" t="str">
        <f t="shared" si="431"/>
        <v>Por</v>
      </c>
      <c r="BR590" s="66" t="str">
        <f>VLOOKUP(C590,aux!$D$1:$E$307,2,FALSE)</f>
        <v>Francia</v>
      </c>
      <c r="BS590" s="66" t="str">
        <f t="shared" si="432"/>
        <v>Ciento</v>
      </c>
      <c r="BT590" s="66" t="str">
        <f t="shared" si="433"/>
        <v>Cero</v>
      </c>
      <c r="BU590" s="66" t="str">
        <f t="shared" si="434"/>
        <v>Cero</v>
      </c>
      <c r="BV590" s="315"/>
      <c r="BW590" s="61"/>
      <c r="BX590" s="315"/>
      <c r="BY590" s="148"/>
      <c r="BZ590" s="315"/>
      <c r="CA590" s="1112"/>
      <c r="CB590" s="805">
        <v>43179</v>
      </c>
      <c r="CC590" s="623">
        <v>43180</v>
      </c>
      <c r="CD590" s="434"/>
      <c r="CE590" s="805">
        <v>43180</v>
      </c>
      <c r="CF590" s="434"/>
      <c r="CG590" s="805">
        <v>43182</v>
      </c>
      <c r="CH590" s="903" t="s">
        <v>7258</v>
      </c>
      <c r="CI590" s="155"/>
      <c r="CJ590" s="54"/>
      <c r="CK590" s="54"/>
      <c r="CL590" s="102" t="str">
        <f t="shared" si="418"/>
        <v>Cilomate Transports SAS_ FR_327968939_DOT_EN_2sig</v>
      </c>
      <c r="CM590" s="102" t="str">
        <f t="shared" si="419"/>
        <v>Cilomate Transports SAS_FR_327968939_CPA_EN_2sig</v>
      </c>
      <c r="CN590" s="102" t="str">
        <f t="shared" si="420"/>
        <v>Cilomate Transports SAS_ FR_327968939_DOT_EN_2sig_stamped</v>
      </c>
      <c r="CO590" s="102" t="str">
        <f t="shared" si="421"/>
        <v>Cilomate Transports SAS_FR_327968939_DOT_EN_o</v>
      </c>
      <c r="CP590" s="102" t="str">
        <f t="shared" si="422"/>
        <v>Cilomate Transports SAS_FR_327968939_DOT_EN_o_stamped</v>
      </c>
      <c r="CQ590" s="102" t="str">
        <f t="shared" si="423"/>
        <v>Cilomate Transports SAS_FR_327968939_powers</v>
      </c>
      <c r="CR590" s="54"/>
      <c r="CS590" s="54"/>
      <c r="CT590" s="204"/>
      <c r="CU590" s="160"/>
      <c r="CV590" s="205"/>
      <c r="CW590" s="54"/>
      <c r="CX590" s="124"/>
      <c r="CY590" s="160"/>
      <c r="CZ590" s="160"/>
      <c r="DA590" s="321"/>
      <c r="DB590" s="321"/>
      <c r="DC590" s="160"/>
      <c r="DD590" s="160"/>
      <c r="DE590" s="321"/>
      <c r="DF590" s="321"/>
      <c r="DG590" s="54"/>
      <c r="DH590" s="54"/>
      <c r="DI590" s="54"/>
      <c r="DJ590" s="321"/>
      <c r="DK590" s="321"/>
      <c r="DL590" s="54"/>
      <c r="DM590" s="321"/>
      <c r="DN590" s="160"/>
      <c r="DO590" s="321"/>
      <c r="DP590" s="963"/>
      <c r="DQ590" s="902"/>
      <c r="DR590" s="503"/>
      <c r="DS590" s="521"/>
      <c r="DT590" s="88"/>
      <c r="DU590" s="168"/>
      <c r="DV590" s="168"/>
      <c r="DW590" s="168"/>
      <c r="DX590" s="168"/>
      <c r="DY590" s="168"/>
      <c r="DZ590" s="168"/>
      <c r="EA590" s="359" t="str">
        <f t="shared" si="412"/>
        <v>529</v>
      </c>
      <c r="EB590" s="359">
        <v>529</v>
      </c>
      <c r="EC590" s="88"/>
      <c r="ED590" s="88"/>
      <c r="EE590" s="88"/>
      <c r="EF590" s="445"/>
      <c r="EG590" s="944"/>
      <c r="EH590" s="944"/>
      <c r="EI590" s="944"/>
      <c r="EJ590" s="944"/>
      <c r="EK590" s="944"/>
      <c r="EL590" s="944"/>
      <c r="EM590" s="1308"/>
      <c r="EN590" s="944"/>
      <c r="EO590" s="944"/>
      <c r="EP590" s="944"/>
      <c r="EQ590" s="362" t="s">
        <v>6090</v>
      </c>
      <c r="ER590" s="362" t="s">
        <v>6105</v>
      </c>
      <c r="ES590" s="182"/>
      <c r="ET590" s="955"/>
      <c r="EU590" s="182" t="str">
        <f t="shared" si="424"/>
        <v>Cilomate Transports SAS, FR_327968939_sinv.pdf</v>
      </c>
    </row>
    <row r="591" spans="1:158" s="169" customFormat="1" ht="78" thickTop="1" thickBot="1">
      <c r="A591" s="1015" t="s">
        <v>280</v>
      </c>
      <c r="B591" s="638" t="s">
        <v>4654</v>
      </c>
      <c r="C591" s="338" t="s">
        <v>42</v>
      </c>
      <c r="D591" s="186" t="s">
        <v>7145</v>
      </c>
      <c r="E591" s="186"/>
      <c r="F591" s="397"/>
      <c r="G591" s="186"/>
      <c r="H591" s="186"/>
      <c r="I591" s="191" t="s">
        <v>6357</v>
      </c>
      <c r="J591" s="191" t="s">
        <v>6737</v>
      </c>
      <c r="K591" s="191" t="s">
        <v>281</v>
      </c>
      <c r="L591" s="181" t="s">
        <v>282</v>
      </c>
      <c r="M591" s="382"/>
      <c r="N591" s="1074"/>
      <c r="O591" s="384"/>
      <c r="P591" s="540">
        <v>2</v>
      </c>
      <c r="Q591" s="539">
        <v>1000</v>
      </c>
      <c r="R591" s="549">
        <v>0</v>
      </c>
      <c r="S591" s="338"/>
      <c r="T591" s="63"/>
      <c r="U591" s="63"/>
      <c r="V591" s="425">
        <v>0</v>
      </c>
      <c r="W591" s="425">
        <v>0</v>
      </c>
      <c r="X591" s="923">
        <v>0.75</v>
      </c>
      <c r="Y591" s="425">
        <v>2.5</v>
      </c>
      <c r="Z591" s="41" t="s">
        <v>45</v>
      </c>
      <c r="AA591" s="41" t="s">
        <v>45</v>
      </c>
      <c r="AB591" s="188" t="s">
        <v>6356</v>
      </c>
      <c r="AC591" s="13" t="s">
        <v>7377</v>
      </c>
      <c r="AD591" s="813" t="s">
        <v>5689</v>
      </c>
      <c r="AE591" s="801">
        <v>43187</v>
      </c>
      <c r="AF591" s="202" t="s">
        <v>7249</v>
      </c>
      <c r="AG591" s="419" t="s">
        <v>7475</v>
      </c>
      <c r="AH591" s="927" t="s">
        <v>192</v>
      </c>
      <c r="AI591" s="559" t="s">
        <v>5760</v>
      </c>
      <c r="AJ591" s="63" t="str">
        <f t="shared" si="430"/>
        <v>NO</v>
      </c>
      <c r="AK591" s="64" t="str">
        <f>VLOOKUP(X591,aux!$G$1:$I$22,2,FALSE)</f>
        <v>zero point seven five</v>
      </c>
      <c r="AL591" s="64" t="str">
        <f>VLOOKUP(X591,aux!$G$1:$J$22,4,FALSE)</f>
        <v>null komma sieben fünf</v>
      </c>
      <c r="AM591" s="214">
        <f t="shared" si="373"/>
        <v>75</v>
      </c>
      <c r="AN591" s="214" t="str">
        <f>IF(INT(AM591)=AM591,EnglishNumber(AM591), _xlfn.CONCAT(EnglishNumber(INT(AM591)), " point ", EnglishNumber(ROUND(INT((AM591 - INT(AM591)) * 10),  0)), " ", EnglishNumber(ROUND((AM591 - INT(AM591))*100 - (INT((AM591-INT(AM591))*10)*10), 0))))</f>
        <v>seventy-five</v>
      </c>
      <c r="AO591" s="214" t="str">
        <f>IF(INT(AM591)=AM591,FctZahl_In_Worten(AM591), _xlfn.CONCAT(FctZahl_In_Worten(INT(AM591)), " komma ", FctZahl_In_Worten(ROUND(INT((AM591 - INT(AM591)) * 10),  0)), " ", FctZahl_In_Worten(ROUND((AM591 - INT(AM591))*100 - (INT((AM591-INT(AM591))*10)*10), 0))))</f>
        <v>fünfundsiebzig</v>
      </c>
      <c r="AP591" s="64" t="str">
        <f>EnglishNumber(Q591)</f>
        <v>one thousand</v>
      </c>
      <c r="AQ591" s="64" t="str">
        <f>FctZahl_In_Worten(Q591)</f>
        <v>eintausend</v>
      </c>
      <c r="AR591" s="64" t="str">
        <f>FctZahl_In_Worten(R591)</f>
        <v>null</v>
      </c>
      <c r="AS591" s="64" t="str">
        <f>VLOOKUP(V591,aux!$K$1:$M$11,2,FALSE)</f>
        <v>zero</v>
      </c>
      <c r="AT591" s="64" t="str">
        <f>VLOOKUP(W591,aux!$K$1:$M$11,2,FALSE)</f>
        <v>zero</v>
      </c>
      <c r="AU591" s="64" t="str">
        <f t="shared" si="391"/>
        <v/>
      </c>
      <c r="AV591" s="49" t="str">
        <f t="shared" si="425"/>
        <v/>
      </c>
      <c r="AW591" s="60" t="str">
        <f t="shared" si="374"/>
        <v>ES_40853123V_CPA_EN</v>
      </c>
      <c r="AX591" s="60" t="str">
        <f t="shared" si="375"/>
        <v>ES_40853123V_DoT_EN</v>
      </c>
      <c r="AY591" s="60" t="str">
        <f t="shared" si="376"/>
        <v>ES_40853123V_Dis_EN</v>
      </c>
      <c r="AZ591" s="50" t="str">
        <f t="shared" si="377"/>
        <v>ES_40853123V_CPA_DE</v>
      </c>
      <c r="BA591" s="50" t="str">
        <f t="shared" si="378"/>
        <v>ES_40853123V_DoT_DE</v>
      </c>
      <c r="BB591" s="50" t="str">
        <f t="shared" si="379"/>
        <v>ES_40853123V_CPA_ES</v>
      </c>
      <c r="BC591" s="128" t="str">
        <f t="shared" si="380"/>
        <v>ES_40853123V_DoT_ES</v>
      </c>
      <c r="BD591" s="65" t="str">
        <f t="shared" si="381"/>
        <v>CONCEPCION TORREGASSA MASSANA</v>
      </c>
      <c r="BE591" s="64" t="str">
        <f>VLOOKUP(C591,aux!$A$1:$B$260,2,FALSE)</f>
        <v>Spain</v>
      </c>
      <c r="BF591" s="46" t="str">
        <f>VLOOKUP(C591,aux!$A$1:$C$260,3,FALSE)</f>
        <v>Spanien</v>
      </c>
      <c r="BG591" s="66" t="str">
        <f t="shared" si="382"/>
        <v/>
      </c>
      <c r="BH591" s="66" t="str">
        <f t="shared" si="400"/>
        <v/>
      </c>
      <c r="BI591" s="66">
        <f t="shared" si="426"/>
        <v>0</v>
      </c>
      <c r="BJ591" s="66" t="str">
        <f t="shared" si="427"/>
        <v/>
      </c>
      <c r="BK591" s="66" t="str">
        <f t="shared" si="415"/>
        <v>and its</v>
      </c>
      <c r="BL591" s="66" t="str">
        <f t="shared" si="428"/>
        <v/>
      </c>
      <c r="BM591" s="66" t="str">
        <f t="shared" si="416"/>
        <v>und</v>
      </c>
      <c r="BN591" s="66" t="str">
        <f t="shared" si="429"/>
        <v/>
      </c>
      <c r="BO591" s="66" t="str">
        <f t="shared" si="417"/>
        <v>y su</v>
      </c>
      <c r="BP591" s="216" t="str">
        <f>VLOOKUP(X591,aux!$G$1:$I$22,3,FALSE)</f>
        <v>cero coma siete cinco</v>
      </c>
      <c r="BQ591" s="66" t="str">
        <f t="shared" si="431"/>
        <v>Por</v>
      </c>
      <c r="BR591" s="66" t="str">
        <f>VLOOKUP(C591,aux!$D$1:$E$307,2,FALSE)</f>
        <v>España</v>
      </c>
      <c r="BS591" s="66" t="str">
        <f t="shared" si="432"/>
        <v>Un Mil</v>
      </c>
      <c r="BT591" s="66" t="str">
        <f t="shared" si="433"/>
        <v>Cero</v>
      </c>
      <c r="BU591" s="66" t="str">
        <f t="shared" si="434"/>
        <v>Cero</v>
      </c>
      <c r="BV591" s="319">
        <v>42902</v>
      </c>
      <c r="BW591" s="71" t="s">
        <v>201</v>
      </c>
      <c r="BX591" s="137">
        <v>42915</v>
      </c>
      <c r="BY591" s="143" t="s">
        <v>283</v>
      </c>
      <c r="BZ591" s="137">
        <v>42919</v>
      </c>
      <c r="CA591" s="1112" t="s">
        <v>199</v>
      </c>
      <c r="CB591" s="342">
        <v>43166</v>
      </c>
      <c r="CC591" s="342">
        <v>43174</v>
      </c>
      <c r="CD591" s="806"/>
      <c r="CE591" s="342">
        <v>43174</v>
      </c>
      <c r="CF591" s="806"/>
      <c r="CG591" s="612">
        <v>43182</v>
      </c>
      <c r="CH591" s="903" t="s">
        <v>7258</v>
      </c>
      <c r="CI591" s="155"/>
      <c r="CJ591" s="61"/>
      <c r="CK591" s="62"/>
      <c r="CL591" s="102" t="str">
        <f t="shared" si="418"/>
        <v>CONCEPCION TORREGASSA MASSANA_ ES_40853123V_DOT_EN_2sig</v>
      </c>
      <c r="CM591" s="102" t="str">
        <f t="shared" si="419"/>
        <v>CONCEPCION TORREGASSA MASSANA_ES_40853123V_CPA_EN_2sig</v>
      </c>
      <c r="CN591" s="102" t="str">
        <f t="shared" si="420"/>
        <v>CONCEPCION TORREGASSA MASSANA_ ES_40853123V_DOT_EN_2sig_stamped</v>
      </c>
      <c r="CO591" s="102" t="str">
        <f t="shared" si="421"/>
        <v>CONCEPCION TORREGASSA MASSANA_ES_40853123V_DOT_EN_o</v>
      </c>
      <c r="CP591" s="102" t="str">
        <f t="shared" si="422"/>
        <v>CONCEPCION TORREGASSA MASSANA_ES_40853123V_DOT_EN_o_stamped</v>
      </c>
      <c r="CQ591" s="102" t="str">
        <f t="shared" si="423"/>
        <v>CONCEPCION TORREGASSA MASSANA_ES_40853123V_powers</v>
      </c>
      <c r="CR591" s="70" t="s">
        <v>1469</v>
      </c>
      <c r="CS591" s="70" t="s">
        <v>1469</v>
      </c>
      <c r="CT591" s="311"/>
      <c r="CU591" s="148">
        <f>CE591-CC591</f>
        <v>0</v>
      </c>
      <c r="CV591" s="312" t="s">
        <v>2116</v>
      </c>
      <c r="CW591" s="56" t="s">
        <v>2120</v>
      </c>
      <c r="CX591" s="52" t="s">
        <v>58</v>
      </c>
      <c r="CY591" s="148" t="s">
        <v>1469</v>
      </c>
      <c r="CZ591" s="148"/>
      <c r="DA591" s="315"/>
      <c r="DB591" s="315"/>
      <c r="DC591" s="148"/>
      <c r="DD591" s="148"/>
      <c r="DE591" s="315"/>
      <c r="DF591" s="315"/>
      <c r="DG591" s="61"/>
      <c r="DH591" s="61"/>
      <c r="DI591" s="61"/>
      <c r="DJ591" s="315"/>
      <c r="DK591" s="315"/>
      <c r="DL591" s="61"/>
      <c r="DM591" s="161"/>
      <c r="DN591" s="148"/>
      <c r="DO591" s="315"/>
      <c r="DP591" s="338"/>
      <c r="DQ591" s="940"/>
      <c r="DR591" s="342"/>
      <c r="DS591" s="522"/>
      <c r="DT591" s="69" t="s">
        <v>1469</v>
      </c>
      <c r="DU591" s="69"/>
      <c r="DV591" s="87"/>
      <c r="DW591" s="87"/>
      <c r="DX591" s="87"/>
      <c r="DY591" s="87"/>
      <c r="DZ591" s="87"/>
      <c r="EA591" s="359" t="str">
        <f t="shared" si="412"/>
        <v>530</v>
      </c>
      <c r="EB591" s="359">
        <v>530</v>
      </c>
      <c r="EC591" s="88"/>
      <c r="ED591" s="88"/>
      <c r="EE591" s="88" t="e">
        <f>IF(CX590=#REF!,"gleich","ungleich")</f>
        <v>#REF!</v>
      </c>
      <c r="EF591" s="445"/>
      <c r="EG591" s="445"/>
      <c r="EH591" s="445"/>
      <c r="EI591" s="445"/>
      <c r="EJ591" s="445"/>
      <c r="EK591" s="445"/>
      <c r="EL591" s="445"/>
      <c r="EM591" s="498"/>
      <c r="EN591" s="445"/>
      <c r="EO591" s="445"/>
      <c r="EP591" s="445"/>
      <c r="EQ591" s="382" t="s">
        <v>6100</v>
      </c>
      <c r="ER591" s="382" t="s">
        <v>6100</v>
      </c>
      <c r="ES591" s="199"/>
      <c r="ET591" s="108"/>
      <c r="EU591" s="182" t="str">
        <f t="shared" si="424"/>
        <v>CONCEPCION TORREGASSA MASSANA, ES_40853123V_sinv.pdf</v>
      </c>
    </row>
    <row r="592" spans="1:158" s="169" customFormat="1" ht="78" thickTop="1" thickBot="1">
      <c r="A592" s="1041" t="s">
        <v>7164</v>
      </c>
      <c r="B592" s="638" t="s">
        <v>7165</v>
      </c>
      <c r="C592" s="338" t="s">
        <v>898</v>
      </c>
      <c r="D592" s="174" t="s">
        <v>7166</v>
      </c>
      <c r="E592" s="833" t="s">
        <v>7167</v>
      </c>
      <c r="F592" s="830" t="s">
        <v>899</v>
      </c>
      <c r="G592" s="831" t="s">
        <v>7168</v>
      </c>
      <c r="H592" s="830" t="s">
        <v>899</v>
      </c>
      <c r="I592" s="182"/>
      <c r="J592" s="1058" t="s">
        <v>7166</v>
      </c>
      <c r="K592" s="192" t="s">
        <v>7232</v>
      </c>
      <c r="L592" s="836" t="s">
        <v>7169</v>
      </c>
      <c r="M592" s="1127" t="s">
        <v>7170</v>
      </c>
      <c r="N592" s="862" t="s">
        <v>7171</v>
      </c>
      <c r="O592" s="1126" t="s">
        <v>7172</v>
      </c>
      <c r="P592" s="429">
        <v>28</v>
      </c>
      <c r="Q592" s="539">
        <v>200</v>
      </c>
      <c r="R592" s="549">
        <v>0</v>
      </c>
      <c r="S592" s="338"/>
      <c r="T592" s="168"/>
      <c r="U592" s="168"/>
      <c r="V592" s="338">
        <v>0</v>
      </c>
      <c r="W592" s="338">
        <v>0</v>
      </c>
      <c r="X592" s="923">
        <v>0.72</v>
      </c>
      <c r="Y592" s="338">
        <v>0</v>
      </c>
      <c r="Z592" s="168"/>
      <c r="AA592" s="168"/>
      <c r="AB592" s="186" t="s">
        <v>7231</v>
      </c>
      <c r="AC592" s="13" t="s">
        <v>7377</v>
      </c>
      <c r="AD592" s="812" t="s">
        <v>40</v>
      </c>
      <c r="AE592" s="801">
        <v>43187</v>
      </c>
      <c r="AF592" s="182"/>
      <c r="AG592" s="419"/>
      <c r="AH592" s="927" t="s">
        <v>896</v>
      </c>
      <c r="AI592" s="559" t="s">
        <v>5764</v>
      </c>
      <c r="AJ592" s="63" t="str">
        <f t="shared" si="430"/>
        <v>NO</v>
      </c>
      <c r="AK592" s="64" t="str">
        <f>VLOOKUP(X592,aux!$G$1:$I$22,2,FALSE)</f>
        <v>zero point seven two</v>
      </c>
      <c r="AL592" s="64" t="str">
        <f>VLOOKUP(X592,aux!$G$1:$J$22,4,FALSE)</f>
        <v>null komma sieben zwei</v>
      </c>
      <c r="AM592" s="214">
        <f t="shared" ref="AM592:AM655" si="435">_xlfn.NUMBERVALUE(X592)*100</f>
        <v>72</v>
      </c>
      <c r="AN592" s="214" t="str">
        <f>IF(INT(AM592)=AM592,EnglishNumber(AM592), _xlfn.CONCAT(EnglishNumber(INT(AM592)), " point ", EnglishNumber(ROUND(INT((AM592 - INT(AM592)) * 10),  0)), " ", EnglishNumber(ROUND((AM592 - INT(AM592))*100 - (INT((AM592-INT(AM592))*10)*10), 0))))</f>
        <v>seventy-two</v>
      </c>
      <c r="AO592" s="214" t="str">
        <f>IF(INT(AM592)=AM592,FctZahl_In_Worten(AM592), _xlfn.CONCAT(FctZahl_In_Worten(INT(AM592)), " komma ", FctZahl_In_Worten(ROUND(INT((AM592 - INT(AM592)) * 10),  0)), " ", FctZahl_In_Worten(ROUND((AM592 - INT(AM592))*100 - (INT((AM592-INT(AM592))*10)*10), 0))))</f>
        <v>zweiundsiebzig</v>
      </c>
      <c r="AP592" s="64" t="str">
        <f>EnglishNumber(Q592)</f>
        <v>two hundred</v>
      </c>
      <c r="AQ592" s="64" t="str">
        <f>FctZahl_In_Worten(Q592)</f>
        <v>zweihundert</v>
      </c>
      <c r="AR592" s="64" t="str">
        <f>FctZahl_In_Worten(R592)</f>
        <v>null</v>
      </c>
      <c r="AS592" s="64" t="str">
        <f>EnglishNumber(V592)</f>
        <v>zero</v>
      </c>
      <c r="AT592" s="64" t="str">
        <f>EnglishNumber(W592)</f>
        <v>zero</v>
      </c>
      <c r="AU592" s="64" t="str">
        <f t="shared" si="391"/>
        <v>For</v>
      </c>
      <c r="AV592" s="49" t="str">
        <f t="shared" si="425"/>
        <v>Stefan Durach, Geschäftsführer and Michael Durach, Geschäftsführer</v>
      </c>
      <c r="AW592" s="60" t="str">
        <f t="shared" ref="AW592:AW655" si="436">CONCATENATE(B592,"_CPA_EN")</f>
        <v>DE_812585786_CPA_EN</v>
      </c>
      <c r="AX592" s="60" t="str">
        <f t="shared" ref="AX592:AX655" si="437">CONCATENATE(B592,"_DoT_EN")</f>
        <v>DE_812585786_DoT_EN</v>
      </c>
      <c r="AY592" s="60" t="str">
        <f t="shared" ref="AY592:AY655" si="438">CONCATENATE(B592,"_Dis_EN")</f>
        <v>DE_812585786_Dis_EN</v>
      </c>
      <c r="AZ592" s="50" t="str">
        <f t="shared" ref="AZ592:AZ655" si="439">CONCATENATE(B592,"_CPA_DE")</f>
        <v>DE_812585786_CPA_DE</v>
      </c>
      <c r="BA592" s="50" t="str">
        <f t="shared" ref="BA592:BA655" si="440">CONCATENATE(B592,"_DoT_DE")</f>
        <v>DE_812585786_DoT_DE</v>
      </c>
      <c r="BB592" s="50" t="str">
        <f t="shared" ref="BB592:BB655" si="441">CONCATENATE(B592,"_CPA_ES")</f>
        <v>DE_812585786_CPA_ES</v>
      </c>
      <c r="BC592" s="128" t="str">
        <f t="shared" ref="BC592:BC655" si="442">CONCATENATE(B592,"_DoT_ES")</f>
        <v>DE_812585786_DoT_ES</v>
      </c>
      <c r="BD592" s="65" t="str">
        <f t="shared" ref="BD592:BD655" si="443">SUBSTITUTE(A592,".","")</f>
        <v>Develey Senf &amp; Feinkost GmbH</v>
      </c>
      <c r="BE592" s="64" t="str">
        <f>VLOOKUP(C592,aux!$A$1:$B$260,2,FALSE)</f>
        <v>Germany</v>
      </c>
      <c r="BF592" s="46" t="str">
        <f>VLOOKUP(C592,aux!$A$1:$C$260,3,FALSE)</f>
        <v>Deutschland</v>
      </c>
      <c r="BG592" s="66" t="str">
        <f t="shared" ref="BG592:BG655" si="444">IF(AH592="DNI","",CONCATENATE("represented by  ", AV592))</f>
        <v>represented by  Stefan Durach, Geschäftsführer and Michael Durach, Geschäftsführer</v>
      </c>
      <c r="BH592" s="66" t="str">
        <f t="shared" si="400"/>
        <v>representado por Stefan Durach, Geschäftsführer and Michael Durach, Geschäftsführer</v>
      </c>
      <c r="BI592" s="119">
        <f t="shared" si="426"/>
        <v>2</v>
      </c>
      <c r="BJ592" s="119" t="str">
        <f t="shared" si="427"/>
        <v>and its</v>
      </c>
      <c r="BK592" s="119" t="str">
        <f t="shared" si="415"/>
        <v/>
      </c>
      <c r="BL592" s="66" t="str">
        <f t="shared" si="428"/>
        <v>und</v>
      </c>
      <c r="BM592" s="66" t="str">
        <f t="shared" si="416"/>
        <v/>
      </c>
      <c r="BN592" s="66" t="str">
        <f t="shared" si="429"/>
        <v>y su</v>
      </c>
      <c r="BO592" s="66" t="str">
        <f t="shared" si="417"/>
        <v/>
      </c>
      <c r="BP592" s="216" t="str">
        <f>VLOOKUP(X592,aux!$G$1:$I$22,3,FALSE)</f>
        <v>cero coma siete dos</v>
      </c>
      <c r="BQ592" s="66" t="str">
        <f t="shared" si="431"/>
        <v>Por</v>
      </c>
      <c r="BR592" s="66" t="str">
        <f>VLOOKUP(C592,aux!$D$1:$E$307,2,FALSE)</f>
        <v>Alemania</v>
      </c>
      <c r="BS592" s="66" t="str">
        <f t="shared" si="432"/>
        <v>Doscientos</v>
      </c>
      <c r="BT592" s="66" t="str">
        <f t="shared" si="433"/>
        <v>Cero</v>
      </c>
      <c r="BU592" s="66" t="str">
        <f t="shared" si="434"/>
        <v>Cero</v>
      </c>
      <c r="BV592" s="315"/>
      <c r="BW592" s="61"/>
      <c r="BX592" s="315">
        <v>43179</v>
      </c>
      <c r="BY592" s="148"/>
      <c r="BZ592" s="315"/>
      <c r="CA592" s="1112"/>
      <c r="CB592" s="805">
        <v>43179</v>
      </c>
      <c r="CC592" s="805">
        <v>43180</v>
      </c>
      <c r="CD592" s="806"/>
      <c r="CE592" s="805">
        <v>43180</v>
      </c>
      <c r="CF592" s="806"/>
      <c r="CG592" s="805">
        <v>43182</v>
      </c>
      <c r="CH592" s="903" t="s">
        <v>7258</v>
      </c>
      <c r="CI592" s="155"/>
      <c r="CJ592" s="168"/>
      <c r="CK592" s="168"/>
      <c r="CL592" s="102" t="str">
        <f t="shared" si="418"/>
        <v>Develey Senf &amp; Feinkost GmbH_ DE_812585786_DOT_EN_2sig</v>
      </c>
      <c r="CM592" s="102" t="str">
        <f t="shared" si="419"/>
        <v>Develey Senf &amp; Feinkost GmbH_DE_812585786_CPA_EN_2sig</v>
      </c>
      <c r="CN592" s="102" t="str">
        <f t="shared" si="420"/>
        <v>Develey Senf &amp; Feinkost GmbH_ DE_812585786_DOT_EN_2sig_stamped</v>
      </c>
      <c r="CO592" s="102" t="str">
        <f t="shared" si="421"/>
        <v>Develey Senf &amp; Feinkost GmbH_DE_812585786_DOT_EN_o</v>
      </c>
      <c r="CP592" s="102" t="str">
        <f t="shared" si="422"/>
        <v>Develey Senf &amp; Feinkost GmbH_DE_812585786_DOT_EN_o_stamped</v>
      </c>
      <c r="CQ592" s="102" t="str">
        <f t="shared" si="423"/>
        <v>Develey Senf &amp; Feinkost GmbH_DE_812585786_powers</v>
      </c>
      <c r="CR592" s="168"/>
      <c r="CS592" s="168"/>
      <c r="CT592" s="253"/>
      <c r="CU592" s="251"/>
      <c r="CV592" s="254"/>
      <c r="CW592" s="168"/>
      <c r="CX592" s="252"/>
      <c r="CY592" s="251"/>
      <c r="CZ592" s="251"/>
      <c r="DA592" s="324"/>
      <c r="DB592" s="324"/>
      <c r="DC592" s="251"/>
      <c r="DD592" s="251"/>
      <c r="DE592" s="324"/>
      <c r="DF592" s="324"/>
      <c r="DG592" s="168"/>
      <c r="DH592" s="168"/>
      <c r="DI592" s="168"/>
      <c r="DJ592" s="324"/>
      <c r="DK592" s="324"/>
      <c r="DL592" s="168"/>
      <c r="DM592" s="324"/>
      <c r="DN592" s="251"/>
      <c r="DO592" s="324"/>
      <c r="DP592" s="338"/>
      <c r="DQ592" s="902">
        <v>43194</v>
      </c>
      <c r="DR592" s="503"/>
      <c r="DS592" s="88"/>
      <c r="DT592" s="88" t="s">
        <v>49</v>
      </c>
      <c r="DU592" s="168"/>
      <c r="DV592" s="168"/>
      <c r="DW592" s="168"/>
      <c r="DX592" s="168"/>
      <c r="DY592" s="168"/>
      <c r="DZ592" s="168"/>
      <c r="EA592" s="359" t="str">
        <f t="shared" si="412"/>
        <v>531</v>
      </c>
      <c r="EB592" s="359">
        <v>531</v>
      </c>
      <c r="EC592" s="88"/>
      <c r="ED592" s="88"/>
      <c r="EE592" s="88"/>
      <c r="EF592" s="445"/>
      <c r="EG592" s="247"/>
      <c r="EH592" s="247"/>
      <c r="EI592" s="247"/>
      <c r="EJ592" s="247"/>
      <c r="EK592" s="247"/>
      <c r="EL592" s="247"/>
      <c r="EM592" s="946"/>
      <c r="EN592" s="247"/>
      <c r="EO592" s="247"/>
      <c r="EP592" s="247"/>
      <c r="EQ592" s="643" t="s">
        <v>6086</v>
      </c>
      <c r="ER592" s="182" t="s">
        <v>6119</v>
      </c>
      <c r="ES592" s="182"/>
      <c r="ET592" s="167"/>
      <c r="EU592" s="182" t="str">
        <f t="shared" si="424"/>
        <v>Develey Senf &amp; Feinkost GmbH, DE_812585786_sinv.pdf</v>
      </c>
    </row>
    <row r="593" spans="1:151" s="169" customFormat="1" ht="103.5" thickTop="1" thickBot="1">
      <c r="A593" s="1021" t="s">
        <v>6817</v>
      </c>
      <c r="B593" s="830" t="s">
        <v>6839</v>
      </c>
      <c r="C593" s="221" t="s">
        <v>517</v>
      </c>
      <c r="D593" s="766" t="s">
        <v>7013</v>
      </c>
      <c r="E593" s="692" t="s">
        <v>7014</v>
      </c>
      <c r="F593" s="692" t="s">
        <v>6619</v>
      </c>
      <c r="G593" s="831"/>
      <c r="H593" s="831"/>
      <c r="I593" s="202"/>
      <c r="J593" s="692" t="s">
        <v>7017</v>
      </c>
      <c r="K593" s="692" t="s">
        <v>7015</v>
      </c>
      <c r="L593" s="692" t="s">
        <v>7016</v>
      </c>
      <c r="M593" s="1126"/>
      <c r="N593" s="858" t="s">
        <v>7088</v>
      </c>
      <c r="O593" s="691" t="s">
        <v>7087</v>
      </c>
      <c r="P593" s="780">
        <v>97</v>
      </c>
      <c r="Q593" s="548">
        <v>100</v>
      </c>
      <c r="R593" s="549">
        <v>0</v>
      </c>
      <c r="S593" s="338"/>
      <c r="T593" s="168"/>
      <c r="U593" s="168"/>
      <c r="V593" s="338">
        <v>0</v>
      </c>
      <c r="W593" s="338">
        <v>0</v>
      </c>
      <c r="X593" s="923">
        <v>0.68</v>
      </c>
      <c r="Y593" s="338">
        <v>0</v>
      </c>
      <c r="Z593" s="168"/>
      <c r="AA593" s="168"/>
      <c r="AB593" s="186" t="s">
        <v>6711</v>
      </c>
      <c r="AC593" s="13" t="s">
        <v>7377</v>
      </c>
      <c r="AD593" s="811" t="s">
        <v>7089</v>
      </c>
      <c r="AE593" s="801">
        <v>43187</v>
      </c>
      <c r="AF593" s="182" t="s">
        <v>7674</v>
      </c>
      <c r="AG593" s="419"/>
      <c r="AH593" s="927" t="s">
        <v>896</v>
      </c>
      <c r="AI593" s="559" t="s">
        <v>5764</v>
      </c>
      <c r="AJ593" s="63" t="str">
        <f t="shared" si="430"/>
        <v>NO</v>
      </c>
      <c r="AK593" s="64" t="str">
        <f>VLOOKUP(X593,aux!$G$1:$I$22,2,FALSE)</f>
        <v>zero point six eight</v>
      </c>
      <c r="AL593" s="64" t="str">
        <f>VLOOKUP(X593,aux!$G$1:$J$22,4,FALSE)</f>
        <v>null komma sechs acht</v>
      </c>
      <c r="AM593" s="214">
        <f t="shared" si="435"/>
        <v>68</v>
      </c>
      <c r="AN593" s="214" t="str">
        <f>IF(INT(AM593)=AM593,EnglishNumber(AM593), _xlfn.CONCAT(EnglishNumber(INT(AM593)), " point ", EnglishNumber(ROUND(INT((AM593 - INT(AM593)) * 10),  0)), " ", EnglishNumber(ROUND((AM593 - INT(AM593))*100 - (INT((AM593-INT(AM593))*10)*10), 0))))</f>
        <v>sixty-eight</v>
      </c>
      <c r="AO593" s="214" t="str">
        <f>IF(INT(AM593)=AM593,FctZahl_In_Worten(AM593), _xlfn.CONCAT(FctZahl_In_Worten(INT(AM593)), " komma ", FctZahl_In_Worten(ROUND(INT((AM593 - INT(AM593)) * 10),  0)), " ", FctZahl_In_Worten(ROUND((AM593 - INT(AM593))*100 - (INT((AM593-INT(AM593))*10)*10), 0))))</f>
        <v>achtundsechzig</v>
      </c>
      <c r="AP593" s="64" t="str">
        <f>EnglishNumber(Q593)</f>
        <v>one hundred</v>
      </c>
      <c r="AQ593" s="64" t="str">
        <f>FctZahl_In_Worten(Q593)</f>
        <v>einhundert</v>
      </c>
      <c r="AR593" s="64" t="str">
        <f>FctZahl_In_Worten(R593)</f>
        <v>null</v>
      </c>
      <c r="AS593" s="64" t="str">
        <f>EnglishNumber(V593)</f>
        <v>zero</v>
      </c>
      <c r="AT593" s="64" t="str">
        <f>EnglishNumber(W593)</f>
        <v>zero</v>
      </c>
      <c r="AU593" s="64" t="str">
        <f t="shared" ref="AU593:AU656" si="445">IF(AH593="DNI","","For")</f>
        <v>For</v>
      </c>
      <c r="AV593" s="49" t="str">
        <f t="shared" si="425"/>
        <v>JOAQUIM ANTÓNIO RIBEIRO TAVARES, Administrador</v>
      </c>
      <c r="AW593" s="60" t="str">
        <f t="shared" si="436"/>
        <v>PT_500017921_CPA_EN</v>
      </c>
      <c r="AX593" s="60" t="str">
        <f t="shared" si="437"/>
        <v>PT_500017921_DoT_EN</v>
      </c>
      <c r="AY593" s="60" t="str">
        <f t="shared" si="438"/>
        <v>PT_500017921_Dis_EN</v>
      </c>
      <c r="AZ593" s="50" t="str">
        <f t="shared" si="439"/>
        <v>PT_500017921_CPA_DE</v>
      </c>
      <c r="BA593" s="50" t="str">
        <f t="shared" si="440"/>
        <v>PT_500017921_DoT_DE</v>
      </c>
      <c r="BB593" s="50" t="str">
        <f t="shared" si="441"/>
        <v>PT_500017921_CPA_ES</v>
      </c>
      <c r="BC593" s="128" t="str">
        <f t="shared" si="442"/>
        <v>PT_500017921_DoT_ES</v>
      </c>
      <c r="BD593" s="65" t="str">
        <f t="shared" si="443"/>
        <v>Empresa de Transportes Álvaro Figueiredo, SA</v>
      </c>
      <c r="BE593" s="64" t="str">
        <f>VLOOKUP(C593,aux!$A$1:$B$260,2,FALSE)</f>
        <v>Portugal</v>
      </c>
      <c r="BF593" s="46">
        <f>VLOOKUP(C593,aux!$A$1:$C$260,3,FALSE)</f>
        <v>0</v>
      </c>
      <c r="BG593" s="66" t="str">
        <f t="shared" si="444"/>
        <v>represented by  JOAQUIM ANTÓNIO RIBEIRO TAVARES, Administrador</v>
      </c>
      <c r="BH593" s="66" t="str">
        <f t="shared" si="400"/>
        <v>representado por JOAQUIM ANTÓNIO RIBEIRO TAVARES, Administrador</v>
      </c>
      <c r="BI593" s="119">
        <f t="shared" si="426"/>
        <v>1</v>
      </c>
      <c r="BJ593" s="119" t="str">
        <f t="shared" si="427"/>
        <v/>
      </c>
      <c r="BK593" s="119" t="str">
        <f t="shared" si="415"/>
        <v/>
      </c>
      <c r="BL593" s="66" t="str">
        <f t="shared" si="428"/>
        <v/>
      </c>
      <c r="BM593" s="66" t="str">
        <f t="shared" si="416"/>
        <v/>
      </c>
      <c r="BN593" s="66" t="str">
        <f t="shared" si="429"/>
        <v/>
      </c>
      <c r="BO593" s="66" t="str">
        <f t="shared" si="417"/>
        <v/>
      </c>
      <c r="BP593" s="216" t="str">
        <f>VLOOKUP(X593,aux!$G$1:$I$22,3,FALSE)</f>
        <v>cero coma seis ocho</v>
      </c>
      <c r="BQ593" s="66" t="str">
        <f t="shared" si="431"/>
        <v>Por</v>
      </c>
      <c r="BR593" s="66" t="str">
        <f>VLOOKUP(C593,aux!$D$1:$E$307,2,FALSE)</f>
        <v>Portugal</v>
      </c>
      <c r="BS593" s="66" t="str">
        <f t="shared" si="432"/>
        <v>Ciento</v>
      </c>
      <c r="BT593" s="66" t="str">
        <f t="shared" si="433"/>
        <v>Cero</v>
      </c>
      <c r="BU593" s="66" t="str">
        <f t="shared" si="434"/>
        <v>Cero</v>
      </c>
      <c r="BV593" s="315"/>
      <c r="BW593" s="61"/>
      <c r="BX593" s="315"/>
      <c r="BY593" s="148"/>
      <c r="BZ593" s="315"/>
      <c r="CA593" s="1112"/>
      <c r="CB593" s="612">
        <v>43172</v>
      </c>
      <c r="CC593" s="623">
        <v>43177</v>
      </c>
      <c r="CD593" s="806"/>
      <c r="CE593" s="805">
        <v>43177</v>
      </c>
      <c r="CF593" s="806"/>
      <c r="CG593" s="805">
        <v>43182</v>
      </c>
      <c r="CH593" s="903" t="s">
        <v>7258</v>
      </c>
      <c r="CI593" s="155"/>
      <c r="CJ593" s="168"/>
      <c r="CK593" s="168"/>
      <c r="CL593" s="102" t="str">
        <f t="shared" si="418"/>
        <v>Empresa de Transportes Álvaro Figueiredo, SA_ PT_500017921_DOT_EN_2sig</v>
      </c>
      <c r="CM593" s="102" t="str">
        <f t="shared" si="419"/>
        <v>Empresa de Transportes Álvaro Figueiredo, SA_PT_500017921_CPA_EN_2sig</v>
      </c>
      <c r="CN593" s="102" t="str">
        <f t="shared" si="420"/>
        <v>Empresa de Transportes Álvaro Figueiredo, SA_ PT_500017921_DOT_EN_2sig_stamped</v>
      </c>
      <c r="CO593" s="102" t="str">
        <f t="shared" si="421"/>
        <v>Empresa de Transportes Álvaro Figueiredo, SA_PT_500017921_DOT_EN_o</v>
      </c>
      <c r="CP593" s="102" t="str">
        <f t="shared" si="422"/>
        <v>Empresa de Transportes Álvaro Figueiredo, SA_PT_500017921_DOT_EN_o_stamped</v>
      </c>
      <c r="CQ593" s="102" t="str">
        <f t="shared" si="423"/>
        <v>Empresa de Transportes Álvaro Figueiredo, SA_PT_500017921_powers</v>
      </c>
      <c r="CR593" s="168"/>
      <c r="CS593" s="168"/>
      <c r="CT593" s="253"/>
      <c r="CU593" s="251"/>
      <c r="CV593" s="254"/>
      <c r="CW593" s="168"/>
      <c r="CX593" s="252"/>
      <c r="CY593" s="251"/>
      <c r="CZ593" s="251"/>
      <c r="DA593" s="324"/>
      <c r="DB593" s="324"/>
      <c r="DC593" s="251"/>
      <c r="DD593" s="251"/>
      <c r="DE593" s="324"/>
      <c r="DF593" s="324"/>
      <c r="DG593" s="168"/>
      <c r="DH593" s="168"/>
      <c r="DI593" s="168"/>
      <c r="DJ593" s="324"/>
      <c r="DK593" s="324"/>
      <c r="DL593" s="168"/>
      <c r="DM593" s="324"/>
      <c r="DN593" s="251"/>
      <c r="DO593" s="324"/>
      <c r="DP593" s="338"/>
      <c r="DQ593" s="902"/>
      <c r="DR593" s="503"/>
      <c r="DS593" s="88"/>
      <c r="DT593" s="88" t="s">
        <v>49</v>
      </c>
      <c r="DU593" s="168"/>
      <c r="DV593" s="168"/>
      <c r="DW593" s="168"/>
      <c r="DX593" s="168"/>
      <c r="DY593" s="168"/>
      <c r="DZ593" s="168"/>
      <c r="EA593" s="359" t="str">
        <f t="shared" si="412"/>
        <v>532</v>
      </c>
      <c r="EB593" s="359">
        <v>532</v>
      </c>
      <c r="EC593" s="88"/>
      <c r="ED593" s="88"/>
      <c r="EE593" s="88"/>
      <c r="EF593" s="445"/>
      <c r="EG593" s="247"/>
      <c r="EH593" s="247"/>
      <c r="EI593" s="247"/>
      <c r="EJ593" s="247"/>
      <c r="EK593" s="247"/>
      <c r="EL593" s="247"/>
      <c r="EM593" s="946"/>
      <c r="EN593" s="247"/>
      <c r="EO593" s="247"/>
      <c r="EP593" s="247"/>
      <c r="EQ593" s="186" t="s">
        <v>6089</v>
      </c>
      <c r="ER593" s="186" t="s">
        <v>6111</v>
      </c>
      <c r="ES593" s="691" t="s">
        <v>7095</v>
      </c>
      <c r="ET593" s="167"/>
      <c r="EU593" s="182" t="str">
        <f t="shared" si="424"/>
        <v>Empresa de Transportes Álvaro Figueiredo, SA, PT_500017921_sinv.pdf</v>
      </c>
    </row>
    <row r="594" spans="1:151" s="169" customFormat="1" ht="65.25" thickTop="1" thickBot="1">
      <c r="A594" s="1043" t="s">
        <v>6554</v>
      </c>
      <c r="B594" s="638" t="s">
        <v>6582</v>
      </c>
      <c r="C594" s="669" t="s">
        <v>42</v>
      </c>
      <c r="D594" s="568" t="s">
        <v>6644</v>
      </c>
      <c r="E594" s="668" t="s">
        <v>6645</v>
      </c>
      <c r="F594" s="668" t="s">
        <v>6591</v>
      </c>
      <c r="G594" s="668"/>
      <c r="H594" s="668"/>
      <c r="I594" s="182"/>
      <c r="J594" s="202" t="s">
        <v>6724</v>
      </c>
      <c r="K594" s="566" t="s">
        <v>6663</v>
      </c>
      <c r="L594" s="566" t="s">
        <v>6664</v>
      </c>
      <c r="M594" s="566" t="s">
        <v>6687</v>
      </c>
      <c r="N594" s="856" t="s">
        <v>6702</v>
      </c>
      <c r="O594" s="192"/>
      <c r="P594" s="653">
        <v>16</v>
      </c>
      <c r="Q594" s="548">
        <v>100</v>
      </c>
      <c r="R594" s="549">
        <v>0</v>
      </c>
      <c r="S594" s="338"/>
      <c r="T594" s="168"/>
      <c r="U594" s="168"/>
      <c r="V594" s="338">
        <v>0</v>
      </c>
      <c r="W594" s="338">
        <v>0</v>
      </c>
      <c r="X594" s="923">
        <v>0.68</v>
      </c>
      <c r="Y594" s="338">
        <v>0</v>
      </c>
      <c r="Z594" s="168"/>
      <c r="AA594" s="168"/>
      <c r="AB594" s="186" t="s">
        <v>6711</v>
      </c>
      <c r="AC594" s="13" t="s">
        <v>7377</v>
      </c>
      <c r="AD594" s="811" t="s">
        <v>6710</v>
      </c>
      <c r="AE594" s="723">
        <v>43187</v>
      </c>
      <c r="AF594" s="182" t="s">
        <v>7445</v>
      </c>
      <c r="AG594" s="419"/>
      <c r="AH594" s="927" t="s">
        <v>896</v>
      </c>
      <c r="AI594" s="559" t="s">
        <v>5760</v>
      </c>
      <c r="AJ594" s="63" t="str">
        <f t="shared" si="430"/>
        <v>NO</v>
      </c>
      <c r="AK594" s="64" t="str">
        <f>VLOOKUP(X594,aux!$G$1:$I$22,2,FALSE)</f>
        <v>zero point six eight</v>
      </c>
      <c r="AL594" s="64" t="str">
        <f>VLOOKUP(X594,aux!$G$1:$J$22,4,FALSE)</f>
        <v>null komma sechs acht</v>
      </c>
      <c r="AM594" s="214">
        <f t="shared" si="435"/>
        <v>68</v>
      </c>
      <c r="AN594" s="214" t="str">
        <f>IF(INT(AM594)=AM594,EnglishNumber(AM594), _xlfn.CONCAT(EnglishNumber(INT(AM594)), " point ", EnglishNumber(ROUND(INT((AM594 - INT(AM594)) * 10),  0)), " ", EnglishNumber(ROUND((AM594 - INT(AM594))*100 - (INT((AM594-INT(AM594))*10)*10), 0))))</f>
        <v>sixty-eight</v>
      </c>
      <c r="AO594" s="214" t="str">
        <f>IF(INT(AM594)=AM594,FctZahl_In_Worten(AM594), _xlfn.CONCAT(FctZahl_In_Worten(INT(AM594)), " komma ", FctZahl_In_Worten(ROUND(INT((AM594 - INT(AM594)) * 10),  0)), " ", FctZahl_In_Worten(ROUND((AM594 - INT(AM594))*100 - (INT((AM594-INT(AM594))*10)*10), 0))))</f>
        <v>achtundsechzig</v>
      </c>
      <c r="AP594" s="64" t="str">
        <f>EnglishNumber(Q594)</f>
        <v>one hundred</v>
      </c>
      <c r="AQ594" s="64" t="str">
        <f>FctZahl_In_Worten(Q594)</f>
        <v>einhundert</v>
      </c>
      <c r="AR594" s="64" t="str">
        <f>FctZahl_In_Worten(R594)</f>
        <v>null</v>
      </c>
      <c r="AS594" s="64" t="str">
        <f>EnglishNumber(V594)</f>
        <v>zero</v>
      </c>
      <c r="AT594" s="64" t="str">
        <f>EnglishNumber(W594)</f>
        <v>zero</v>
      </c>
      <c r="AU594" s="64" t="str">
        <f t="shared" si="445"/>
        <v>For</v>
      </c>
      <c r="AV594" s="49" t="str">
        <f t="shared" si="425"/>
        <v>ACERO LÓPEZ, Jesús Carlos, Administrador único</v>
      </c>
      <c r="AW594" s="60" t="str">
        <f t="shared" si="436"/>
        <v>ES_A48149355_CPA_EN</v>
      </c>
      <c r="AX594" s="60" t="str">
        <f t="shared" si="437"/>
        <v>ES_A48149355_DoT_EN</v>
      </c>
      <c r="AY594" s="60" t="str">
        <f t="shared" si="438"/>
        <v>ES_A48149355_Dis_EN</v>
      </c>
      <c r="AZ594" s="50" t="str">
        <f t="shared" si="439"/>
        <v>ES_A48149355_CPA_DE</v>
      </c>
      <c r="BA594" s="50" t="str">
        <f t="shared" si="440"/>
        <v>ES_A48149355_DoT_DE</v>
      </c>
      <c r="BB594" s="50" t="str">
        <f t="shared" si="441"/>
        <v>ES_A48149355_CPA_ES</v>
      </c>
      <c r="BC594" s="128" t="str">
        <f t="shared" si="442"/>
        <v>ES_A48149355_DoT_ES</v>
      </c>
      <c r="BD594" s="65" t="str">
        <f t="shared" si="443"/>
        <v>EXCAVACIONES ACERO, SA</v>
      </c>
      <c r="BE594" s="64" t="str">
        <f>VLOOKUP(C594,aux!$A$1:$B$260,2,FALSE)</f>
        <v>Spain</v>
      </c>
      <c r="BF594" s="46" t="str">
        <f>VLOOKUP(C594,aux!$A$1:$C$260,3,FALSE)</f>
        <v>Spanien</v>
      </c>
      <c r="BG594" s="66" t="str">
        <f t="shared" si="444"/>
        <v>represented by  ACERO LÓPEZ, Jesús Carlos, Administrador único</v>
      </c>
      <c r="BH594" s="66" t="str">
        <f t="shared" si="400"/>
        <v>representado por ACERO LÓPEZ, Jesús Carlos, Administrador único</v>
      </c>
      <c r="BI594" s="119">
        <f t="shared" si="426"/>
        <v>1</v>
      </c>
      <c r="BJ594" s="119" t="str">
        <f t="shared" si="427"/>
        <v/>
      </c>
      <c r="BK594" s="119" t="str">
        <f t="shared" si="415"/>
        <v/>
      </c>
      <c r="BL594" s="66" t="str">
        <f t="shared" si="428"/>
        <v/>
      </c>
      <c r="BM594" s="66" t="str">
        <f t="shared" si="416"/>
        <v/>
      </c>
      <c r="BN594" s="66" t="str">
        <f t="shared" si="429"/>
        <v/>
      </c>
      <c r="BO594" s="66" t="str">
        <f t="shared" si="417"/>
        <v/>
      </c>
      <c r="BP594" s="216" t="str">
        <f>VLOOKUP(X594,aux!$G$1:$I$22,3,FALSE)</f>
        <v>cero coma seis ocho</v>
      </c>
      <c r="BQ594" s="66" t="str">
        <f t="shared" si="431"/>
        <v>Por</v>
      </c>
      <c r="BR594" s="66" t="str">
        <f>VLOOKUP(C594,aux!$D$1:$E$307,2,FALSE)</f>
        <v>España</v>
      </c>
      <c r="BS594" s="66" t="str">
        <f t="shared" si="432"/>
        <v>Ciento</v>
      </c>
      <c r="BT594" s="66" t="str">
        <f t="shared" si="433"/>
        <v>Cero</v>
      </c>
      <c r="BU594" s="66" t="str">
        <f t="shared" si="434"/>
        <v>Cero</v>
      </c>
      <c r="BV594" s="315"/>
      <c r="BW594" s="61"/>
      <c r="BX594" s="315"/>
      <c r="BY594" s="148"/>
      <c r="BZ594" s="315"/>
      <c r="CA594" s="1112"/>
      <c r="CB594" s="612">
        <v>43168</v>
      </c>
      <c r="CC594" s="623">
        <v>43174</v>
      </c>
      <c r="CD594" s="806"/>
      <c r="CE594" s="805">
        <v>43175</v>
      </c>
      <c r="CF594" s="806"/>
      <c r="CG594" s="805">
        <v>43181</v>
      </c>
      <c r="CH594" s="903" t="s">
        <v>7258</v>
      </c>
      <c r="CI594" s="155"/>
      <c r="CJ594" s="168"/>
      <c r="CK594" s="168"/>
      <c r="CL594" s="102" t="str">
        <f t="shared" si="418"/>
        <v>EXCAVACIONES ACERO, SA_ ES_A48149355_DOT_EN_2sig</v>
      </c>
      <c r="CM594" s="102" t="str">
        <f t="shared" si="419"/>
        <v>EXCAVACIONES ACERO, SA_ES_A48149355_CPA_EN_2sig</v>
      </c>
      <c r="CN594" s="102" t="str">
        <f t="shared" si="420"/>
        <v>EXCAVACIONES ACERO, SA_ ES_A48149355_DOT_EN_2sig_stamped</v>
      </c>
      <c r="CO594" s="102" t="str">
        <f t="shared" si="421"/>
        <v>EXCAVACIONES ACERO, SA_ES_A48149355_DOT_EN_o</v>
      </c>
      <c r="CP594" s="102" t="str">
        <f t="shared" si="422"/>
        <v>EXCAVACIONES ACERO, SA_ES_A48149355_DOT_EN_o_stamped</v>
      </c>
      <c r="CQ594" s="102" t="str">
        <f t="shared" si="423"/>
        <v>EXCAVACIONES ACERO, SA_ES_A48149355_powers</v>
      </c>
      <c r="CR594" s="168"/>
      <c r="CS594" s="168"/>
      <c r="CT594" s="253"/>
      <c r="CU594" s="251"/>
      <c r="CV594" s="254"/>
      <c r="CW594" s="168"/>
      <c r="CX594" s="252"/>
      <c r="CY594" s="251"/>
      <c r="CZ594" s="251"/>
      <c r="DA594" s="324"/>
      <c r="DB594" s="324"/>
      <c r="DC594" s="251"/>
      <c r="DD594" s="251"/>
      <c r="DE594" s="324"/>
      <c r="DF594" s="324"/>
      <c r="DG594" s="168"/>
      <c r="DH594" s="168"/>
      <c r="DI594" s="168"/>
      <c r="DJ594" s="324"/>
      <c r="DK594" s="324"/>
      <c r="DL594" s="168"/>
      <c r="DM594" s="324"/>
      <c r="DN594" s="251"/>
      <c r="DO594" s="324"/>
      <c r="DP594" s="338"/>
      <c r="DQ594" s="902"/>
      <c r="DR594" s="503"/>
      <c r="DS594" s="88"/>
      <c r="DT594" s="88"/>
      <c r="DU594" s="168"/>
      <c r="DV594" s="168"/>
      <c r="DW594" s="168"/>
      <c r="DX594" s="168"/>
      <c r="DY594" s="168"/>
      <c r="DZ594" s="168"/>
      <c r="EA594" s="359" t="str">
        <f t="shared" si="412"/>
        <v>533</v>
      </c>
      <c r="EB594" s="359">
        <v>533</v>
      </c>
      <c r="EC594" s="88"/>
      <c r="ED594" s="88"/>
      <c r="EE594" s="88"/>
      <c r="EF594" s="445"/>
      <c r="EG594" s="247"/>
      <c r="EH594" s="247"/>
      <c r="EI594" s="247"/>
      <c r="EJ594" s="247"/>
      <c r="EK594" s="247"/>
      <c r="EL594" s="247"/>
      <c r="EM594" s="946"/>
      <c r="EN594" s="247"/>
      <c r="EO594" s="247"/>
      <c r="EP594" s="247"/>
      <c r="EQ594" s="382" t="s">
        <v>6089</v>
      </c>
      <c r="ER594" s="382" t="s">
        <v>6111</v>
      </c>
      <c r="ES594" s="668"/>
      <c r="ET594" s="167"/>
      <c r="EU594" s="182" t="str">
        <f t="shared" si="424"/>
        <v>EXCAVACIONES ACERO, S.A., ES_A48149355_sinv.pdf</v>
      </c>
    </row>
    <row r="595" spans="1:151" s="169" customFormat="1" ht="78" thickTop="1" thickBot="1">
      <c r="A595" s="1021" t="s">
        <v>6810</v>
      </c>
      <c r="B595" s="830" t="s">
        <v>6832</v>
      </c>
      <c r="C595" s="221" t="s">
        <v>42</v>
      </c>
      <c r="D595" s="692" t="s">
        <v>6994</v>
      </c>
      <c r="E595" s="692" t="s">
        <v>6995</v>
      </c>
      <c r="F595" s="692" t="s">
        <v>6996</v>
      </c>
      <c r="G595" s="831"/>
      <c r="H595" s="831"/>
      <c r="I595" s="202"/>
      <c r="J595" s="692" t="s">
        <v>7017</v>
      </c>
      <c r="K595" s="692" t="s">
        <v>7015</v>
      </c>
      <c r="L595" s="692" t="s">
        <v>7016</v>
      </c>
      <c r="M595" s="1126"/>
      <c r="N595" s="858" t="s">
        <v>7078</v>
      </c>
      <c r="O595" s="691" t="s">
        <v>416</v>
      </c>
      <c r="P595" s="780">
        <v>38</v>
      </c>
      <c r="Q595" s="548">
        <v>100</v>
      </c>
      <c r="R595" s="549">
        <v>0</v>
      </c>
      <c r="S595" s="338"/>
      <c r="T595" s="168"/>
      <c r="U595" s="168"/>
      <c r="V595" s="338">
        <v>0</v>
      </c>
      <c r="W595" s="338">
        <v>0</v>
      </c>
      <c r="X595" s="923">
        <v>0.68</v>
      </c>
      <c r="Y595" s="338">
        <v>0</v>
      </c>
      <c r="Z595" s="168"/>
      <c r="AA595" s="168"/>
      <c r="AB595" s="186" t="s">
        <v>6711</v>
      </c>
      <c r="AC595" s="13" t="s">
        <v>7377</v>
      </c>
      <c r="AD595" s="811" t="s">
        <v>7089</v>
      </c>
      <c r="AE595" s="801">
        <v>43187</v>
      </c>
      <c r="AF595" s="182"/>
      <c r="AG595" s="419"/>
      <c r="AH595" s="927" t="s">
        <v>896</v>
      </c>
      <c r="AI595" s="559" t="s">
        <v>5764</v>
      </c>
      <c r="AJ595" s="63" t="str">
        <f t="shared" si="430"/>
        <v>NO</v>
      </c>
      <c r="AK595" s="64" t="str">
        <f>VLOOKUP(X595,aux!$G$1:$I$22,2,FALSE)</f>
        <v>zero point six eight</v>
      </c>
      <c r="AL595" s="64" t="str">
        <f>VLOOKUP(X595,aux!$G$1:$J$22,4,FALSE)</f>
        <v>null komma sechs acht</v>
      </c>
      <c r="AM595" s="214">
        <f t="shared" si="435"/>
        <v>68</v>
      </c>
      <c r="AN595" s="214" t="str">
        <f>IF(INT(AM595)=AM595,EnglishNumber(AM595), _xlfn.CONCAT(EnglishNumber(INT(AM595)), " point ", EnglishNumber(ROUND(INT((AM595 - INT(AM595)) * 10),  0)), " ", EnglishNumber(ROUND((AM595 - INT(AM595))*100 - (INT((AM595-INT(AM595))*10)*10), 0))))</f>
        <v>sixty-eight</v>
      </c>
      <c r="AO595" s="214" t="str">
        <f>IF(INT(AM595)=AM595,FctZahl_In_Worten(AM595), _xlfn.CONCAT(FctZahl_In_Worten(INT(AM595)), " komma ", FctZahl_In_Worten(ROUND(INT((AM595 - INT(AM595)) * 10),  0)), " ", FctZahl_In_Worten(ROUND((AM595 - INT(AM595))*100 - (INT((AM595-INT(AM595))*10)*10), 0))))</f>
        <v>achtundsechzig</v>
      </c>
      <c r="AP595" s="64" t="str">
        <f>EnglishNumber(Q595)</f>
        <v>one hundred</v>
      </c>
      <c r="AQ595" s="64" t="str">
        <f>FctZahl_In_Worten(Q595)</f>
        <v>einhundert</v>
      </c>
      <c r="AR595" s="64" t="str">
        <f>FctZahl_In_Worten(R595)</f>
        <v>null</v>
      </c>
      <c r="AS595" s="64" t="str">
        <f>EnglishNumber(V595)</f>
        <v>zero</v>
      </c>
      <c r="AT595" s="64" t="str">
        <f>EnglishNumber(W595)</f>
        <v>zero</v>
      </c>
      <c r="AU595" s="64" t="str">
        <f t="shared" si="445"/>
        <v>For</v>
      </c>
      <c r="AV595" s="49" t="str">
        <f t="shared" si="425"/>
        <v>VIÑAYO DIEZ, MIGUEL, Consejo de administración - vicepresidente</v>
      </c>
      <c r="AW595" s="60" t="str">
        <f t="shared" si="436"/>
        <v>ES_A24011975_CPA_EN</v>
      </c>
      <c r="AX595" s="60" t="str">
        <f t="shared" si="437"/>
        <v>ES_A24011975_DoT_EN</v>
      </c>
      <c r="AY595" s="60" t="str">
        <f t="shared" si="438"/>
        <v>ES_A24011975_Dis_EN</v>
      </c>
      <c r="AZ595" s="50" t="str">
        <f t="shared" si="439"/>
        <v>ES_A24011975_CPA_DE</v>
      </c>
      <c r="BA595" s="50" t="str">
        <f t="shared" si="440"/>
        <v>ES_A24011975_DoT_DE</v>
      </c>
      <c r="BB595" s="50" t="str">
        <f t="shared" si="441"/>
        <v>ES_A24011975_CPA_ES</v>
      </c>
      <c r="BC595" s="128" t="str">
        <f t="shared" si="442"/>
        <v>ES_A24011975_DoT_ES</v>
      </c>
      <c r="BD595" s="65" t="str">
        <f t="shared" si="443"/>
        <v>FOMENTO DE TRANSPORTES SA</v>
      </c>
      <c r="BE595" s="64" t="str">
        <f>VLOOKUP(C595,aux!$A$1:$B$260,2,FALSE)</f>
        <v>Spain</v>
      </c>
      <c r="BF595" s="46" t="str">
        <f>VLOOKUP(C595,aux!$A$1:$C$260,3,FALSE)</f>
        <v>Spanien</v>
      </c>
      <c r="BG595" s="66" t="str">
        <f t="shared" si="444"/>
        <v>represented by  VIÑAYO DIEZ, MIGUEL, Consejo de administración - vicepresidente</v>
      </c>
      <c r="BH595" s="66" t="str">
        <f t="shared" si="400"/>
        <v>representado por VIÑAYO DIEZ, MIGUEL, Consejo de administración - vicepresidente</v>
      </c>
      <c r="BI595" s="119">
        <f t="shared" si="426"/>
        <v>1</v>
      </c>
      <c r="BJ595" s="119" t="str">
        <f t="shared" si="427"/>
        <v/>
      </c>
      <c r="BK595" s="119" t="str">
        <f t="shared" si="415"/>
        <v/>
      </c>
      <c r="BL595" s="66" t="str">
        <f t="shared" si="428"/>
        <v/>
      </c>
      <c r="BM595" s="66" t="str">
        <f t="shared" si="416"/>
        <v/>
      </c>
      <c r="BN595" s="66" t="str">
        <f t="shared" si="429"/>
        <v/>
      </c>
      <c r="BO595" s="66" t="str">
        <f t="shared" si="417"/>
        <v/>
      </c>
      <c r="BP595" s="216" t="str">
        <f>VLOOKUP(X595,aux!$G$1:$I$22,3,FALSE)</f>
        <v>cero coma seis ocho</v>
      </c>
      <c r="BQ595" s="66" t="str">
        <f t="shared" si="431"/>
        <v>Por</v>
      </c>
      <c r="BR595" s="66" t="str">
        <f>VLOOKUP(C595,aux!$D$1:$E$307,2,FALSE)</f>
        <v>España</v>
      </c>
      <c r="BS595" s="66" t="str">
        <f t="shared" si="432"/>
        <v>Ciento</v>
      </c>
      <c r="BT595" s="66" t="str">
        <f t="shared" si="433"/>
        <v>Cero</v>
      </c>
      <c r="BU595" s="66" t="str">
        <f t="shared" si="434"/>
        <v>Cero</v>
      </c>
      <c r="BV595" s="315"/>
      <c r="BW595" s="61"/>
      <c r="BX595" s="315"/>
      <c r="BY595" s="148"/>
      <c r="BZ595" s="315"/>
      <c r="CA595" s="1112"/>
      <c r="CB595" s="805">
        <v>43172</v>
      </c>
      <c r="CC595" s="623">
        <v>43175</v>
      </c>
      <c r="CD595" s="806"/>
      <c r="CE595" s="805">
        <v>43177</v>
      </c>
      <c r="CF595" s="806"/>
      <c r="CG595" s="805">
        <v>43181</v>
      </c>
      <c r="CH595" s="903" t="s">
        <v>7258</v>
      </c>
      <c r="CI595" s="155"/>
      <c r="CJ595" s="168"/>
      <c r="CK595" s="168"/>
      <c r="CL595" s="102" t="str">
        <f t="shared" si="418"/>
        <v>FOMENTO DE TRANSPORTES SA_ ES_A24011975_DOT_EN_2sig</v>
      </c>
      <c r="CM595" s="102" t="str">
        <f t="shared" si="419"/>
        <v>FOMENTO DE TRANSPORTES SA_ES_A24011975_CPA_EN_2sig</v>
      </c>
      <c r="CN595" s="102" t="str">
        <f t="shared" si="420"/>
        <v>FOMENTO DE TRANSPORTES SA_ ES_A24011975_DOT_EN_2sig_stamped</v>
      </c>
      <c r="CO595" s="102" t="str">
        <f t="shared" si="421"/>
        <v>FOMENTO DE TRANSPORTES SA_ES_A24011975_DOT_EN_o</v>
      </c>
      <c r="CP595" s="102" t="str">
        <f t="shared" si="422"/>
        <v>FOMENTO DE TRANSPORTES SA_ES_A24011975_DOT_EN_o_stamped</v>
      </c>
      <c r="CQ595" s="102" t="str">
        <f t="shared" si="423"/>
        <v>FOMENTO DE TRANSPORTES SA_ES_A24011975_powers</v>
      </c>
      <c r="CR595" s="168"/>
      <c r="CS595" s="168"/>
      <c r="CT595" s="253"/>
      <c r="CU595" s="251"/>
      <c r="CV595" s="254"/>
      <c r="CW595" s="168"/>
      <c r="CX595" s="252"/>
      <c r="CY595" s="251"/>
      <c r="CZ595" s="251"/>
      <c r="DA595" s="324"/>
      <c r="DB595" s="324"/>
      <c r="DC595" s="251"/>
      <c r="DD595" s="251"/>
      <c r="DE595" s="324"/>
      <c r="DF595" s="324"/>
      <c r="DG595" s="168"/>
      <c r="DH595" s="168"/>
      <c r="DI595" s="168"/>
      <c r="DJ595" s="324"/>
      <c r="DK595" s="324"/>
      <c r="DL595" s="168"/>
      <c r="DM595" s="324"/>
      <c r="DN595" s="251"/>
      <c r="DO595" s="324"/>
      <c r="DP595" s="338"/>
      <c r="DQ595" s="902"/>
      <c r="DR595" s="503"/>
      <c r="DS595" s="88"/>
      <c r="DT595" s="88" t="s">
        <v>49</v>
      </c>
      <c r="DU595" s="168"/>
      <c r="DV595" s="168"/>
      <c r="DW595" s="168"/>
      <c r="DX595" s="168"/>
      <c r="DY595" s="168"/>
      <c r="DZ595" s="168"/>
      <c r="EA595" s="359" t="str">
        <f t="shared" si="412"/>
        <v>534</v>
      </c>
      <c r="EB595" s="359">
        <v>534</v>
      </c>
      <c r="EC595" s="88"/>
      <c r="ED595" s="88"/>
      <c r="EE595" s="88"/>
      <c r="EF595" s="445"/>
      <c r="EG595" s="247"/>
      <c r="EH595" s="247"/>
      <c r="EI595" s="247"/>
      <c r="EJ595" s="247"/>
      <c r="EK595" s="247"/>
      <c r="EL595" s="247"/>
      <c r="EM595" s="946"/>
      <c r="EN595" s="247"/>
      <c r="EO595" s="247"/>
      <c r="EP595" s="247"/>
      <c r="EQ595" s="186" t="s">
        <v>6089</v>
      </c>
      <c r="ER595" s="186" t="s">
        <v>6111</v>
      </c>
      <c r="ES595" s="691" t="s">
        <v>7117</v>
      </c>
      <c r="ET595" s="167"/>
      <c r="EU595" s="182" t="str">
        <f t="shared" si="424"/>
        <v>FOMENTO DE TRANSPORTES S.A., ES_A24011975_sinv.pdf</v>
      </c>
    </row>
    <row r="596" spans="1:151" s="169" customFormat="1" ht="65.25" thickTop="1" thickBot="1">
      <c r="A596" s="1000" t="s">
        <v>308</v>
      </c>
      <c r="B596" s="638" t="s">
        <v>4661</v>
      </c>
      <c r="C596" s="338" t="s">
        <v>42</v>
      </c>
      <c r="D596" s="186" t="s">
        <v>309</v>
      </c>
      <c r="E596" s="186"/>
      <c r="F596" s="186"/>
      <c r="G596" s="186"/>
      <c r="H596" s="186"/>
      <c r="I596" s="191" t="s">
        <v>310</v>
      </c>
      <c r="J596" s="202" t="s">
        <v>6742</v>
      </c>
      <c r="K596" s="191"/>
      <c r="L596" s="181" t="s">
        <v>186</v>
      </c>
      <c r="M596" s="382"/>
      <c r="N596" s="1074"/>
      <c r="O596" s="384"/>
      <c r="P596" s="540"/>
      <c r="Q596" s="548">
        <v>100</v>
      </c>
      <c r="R596" s="549">
        <v>0</v>
      </c>
      <c r="S596" s="338"/>
      <c r="T596" s="63"/>
      <c r="U596" s="63"/>
      <c r="V596" s="425">
        <v>0</v>
      </c>
      <c r="W596" s="425">
        <v>0</v>
      </c>
      <c r="X596" s="923">
        <v>0.7</v>
      </c>
      <c r="Y596" s="425">
        <v>2.5</v>
      </c>
      <c r="Z596" s="41" t="s">
        <v>45</v>
      </c>
      <c r="AA596" s="41" t="s">
        <v>45</v>
      </c>
      <c r="AB596" s="188" t="s">
        <v>6501</v>
      </c>
      <c r="AC596" s="13" t="s">
        <v>7377</v>
      </c>
      <c r="AD596" s="813" t="s">
        <v>5689</v>
      </c>
      <c r="AE596" s="723">
        <v>43187</v>
      </c>
      <c r="AF596" s="807" t="s">
        <v>7239</v>
      </c>
      <c r="AG596" s="419"/>
      <c r="AH596" s="927" t="s">
        <v>192</v>
      </c>
      <c r="AI596" s="559" t="s">
        <v>5760</v>
      </c>
      <c r="AJ596" s="63" t="str">
        <f t="shared" si="430"/>
        <v>NO</v>
      </c>
      <c r="AK596" s="64" t="str">
        <f>VLOOKUP(X596,aux!$G$1:$I$22,2,FALSE)</f>
        <v>zero point seven</v>
      </c>
      <c r="AL596" s="64" t="str">
        <f>VLOOKUP(X596,aux!$G$1:$J$22,4,FALSE)</f>
        <v>null komma sieben</v>
      </c>
      <c r="AM596" s="214">
        <f t="shared" si="435"/>
        <v>70</v>
      </c>
      <c r="AN596" s="214" t="str">
        <f>IF(INT(AM596)=AM596,EnglishNumber(AM596), _xlfn.CONCAT(EnglishNumber(INT(AM596)), " point ", EnglishNumber(ROUND(INT((AM596 - INT(AM596)) * 10),  0)), " ", EnglishNumber(ROUND((AM596 - INT(AM596))*100 - (INT((AM596-INT(AM596))*10)*10), 0))))</f>
        <v>seventy</v>
      </c>
      <c r="AO596" s="214" t="str">
        <f>IF(INT(AM596)=AM596,FctZahl_In_Worten(AM596), _xlfn.CONCAT(FctZahl_In_Worten(INT(AM596)), " komma ", FctZahl_In_Worten(ROUND(INT((AM596 - INT(AM596)) * 10),  0)), " ", FctZahl_In_Worten(ROUND((AM596 - INT(AM596))*100 - (INT((AM596-INT(AM596))*10)*10), 0))))</f>
        <v>siebzig</v>
      </c>
      <c r="AP596" s="64" t="str">
        <f>EnglishNumber(Q596)</f>
        <v>one hundred</v>
      </c>
      <c r="AQ596" s="64" t="str">
        <f>FctZahl_In_Worten(Q596)</f>
        <v>einhundert</v>
      </c>
      <c r="AR596" s="64" t="str">
        <f>FctZahl_In_Worten(R596)</f>
        <v>null</v>
      </c>
      <c r="AS596" s="64" t="str">
        <f>VLOOKUP(V596,aux!$K$1:$M$11,2,FALSE)</f>
        <v>zero</v>
      </c>
      <c r="AT596" s="64" t="str">
        <f>VLOOKUP(W596,aux!$K$1:$M$11,2,FALSE)</f>
        <v>zero</v>
      </c>
      <c r="AU596" s="64" t="str">
        <f t="shared" si="445"/>
        <v/>
      </c>
      <c r="AV596" s="49" t="str">
        <f t="shared" si="425"/>
        <v/>
      </c>
      <c r="AW596" s="60" t="str">
        <f t="shared" si="436"/>
        <v>ES_75227155C_CPA_EN</v>
      </c>
      <c r="AX596" s="60" t="str">
        <f t="shared" si="437"/>
        <v>ES_75227155C_DoT_EN</v>
      </c>
      <c r="AY596" s="60" t="str">
        <f t="shared" si="438"/>
        <v>ES_75227155C_Dis_EN</v>
      </c>
      <c r="AZ596" s="50" t="str">
        <f t="shared" si="439"/>
        <v>ES_75227155C_CPA_DE</v>
      </c>
      <c r="BA596" s="50" t="str">
        <f t="shared" si="440"/>
        <v>ES_75227155C_DoT_DE</v>
      </c>
      <c r="BB596" s="50" t="str">
        <f t="shared" si="441"/>
        <v>ES_75227155C_CPA_ES</v>
      </c>
      <c r="BC596" s="128" t="str">
        <f t="shared" si="442"/>
        <v>ES_75227155C_DoT_ES</v>
      </c>
      <c r="BD596" s="65" t="str">
        <f t="shared" si="443"/>
        <v>FRANCISCA CRESPO CANO</v>
      </c>
      <c r="BE596" s="64" t="str">
        <f>VLOOKUP(C596,aux!$A$1:$B$260,2,FALSE)</f>
        <v>Spain</v>
      </c>
      <c r="BF596" s="46" t="str">
        <f>VLOOKUP(C596,aux!$A$1:$C$260,3,FALSE)</f>
        <v>Spanien</v>
      </c>
      <c r="BG596" s="66" t="str">
        <f t="shared" si="444"/>
        <v/>
      </c>
      <c r="BH596" s="66" t="str">
        <f t="shared" si="400"/>
        <v/>
      </c>
      <c r="BI596" s="66">
        <f t="shared" si="426"/>
        <v>0</v>
      </c>
      <c r="BJ596" s="66" t="str">
        <f t="shared" si="427"/>
        <v/>
      </c>
      <c r="BK596" s="66" t="str">
        <f t="shared" si="415"/>
        <v>and its</v>
      </c>
      <c r="BL596" s="66" t="str">
        <f t="shared" si="428"/>
        <v/>
      </c>
      <c r="BM596" s="66" t="str">
        <f t="shared" si="416"/>
        <v>und</v>
      </c>
      <c r="BN596" s="66" t="str">
        <f t="shared" si="429"/>
        <v/>
      </c>
      <c r="BO596" s="66" t="str">
        <f t="shared" si="417"/>
        <v>y su</v>
      </c>
      <c r="BP596" s="216" t="str">
        <f>VLOOKUP(X596,aux!$G$1:$I$22,3,FALSE)</f>
        <v xml:space="preserve">cero coma siete </v>
      </c>
      <c r="BQ596" s="66" t="str">
        <f t="shared" si="431"/>
        <v>Por</v>
      </c>
      <c r="BR596" s="66" t="str">
        <f>VLOOKUP(C596,aux!$D$1:$E$307,2,FALSE)</f>
        <v>España</v>
      </c>
      <c r="BS596" s="66" t="str">
        <f t="shared" si="432"/>
        <v>Ciento</v>
      </c>
      <c r="BT596" s="66" t="str">
        <f t="shared" si="433"/>
        <v>Cero</v>
      </c>
      <c r="BU596" s="66" t="str">
        <f t="shared" si="434"/>
        <v>Cero</v>
      </c>
      <c r="BV596" s="137"/>
      <c r="BW596" s="51"/>
      <c r="BX596" s="137"/>
      <c r="BY596" s="143"/>
      <c r="BZ596" s="137"/>
      <c r="CA596" s="1112">
        <v>42920</v>
      </c>
      <c r="CB596" s="342">
        <v>43167</v>
      </c>
      <c r="CC596" s="622">
        <v>43179</v>
      </c>
      <c r="CD596" s="806"/>
      <c r="CE596" s="342">
        <v>43179</v>
      </c>
      <c r="CF596" s="806"/>
      <c r="CG596" s="612">
        <v>43182</v>
      </c>
      <c r="CH596" s="903" t="s">
        <v>7258</v>
      </c>
      <c r="CI596" s="155"/>
      <c r="CJ596" s="61"/>
      <c r="CK596" s="62"/>
      <c r="CL596" s="102" t="str">
        <f t="shared" si="418"/>
        <v>FRANCISCA CRESPO CANO_ ES_75227155C_DOT_EN_2sig</v>
      </c>
      <c r="CM596" s="102" t="str">
        <f t="shared" si="419"/>
        <v>FRANCISCA CRESPO CANO_ES_75227155C_CPA_EN_2sig</v>
      </c>
      <c r="CN596" s="102" t="str">
        <f t="shared" si="420"/>
        <v>FRANCISCA CRESPO CANO_ ES_75227155C_DOT_EN_2sig_stamped</v>
      </c>
      <c r="CO596" s="102" t="str">
        <f t="shared" si="421"/>
        <v>FRANCISCA CRESPO CANO_ES_75227155C_DOT_EN_o</v>
      </c>
      <c r="CP596" s="102" t="str">
        <f t="shared" si="422"/>
        <v>FRANCISCA CRESPO CANO_ES_75227155C_DOT_EN_o_stamped</v>
      </c>
      <c r="CQ596" s="102" t="str">
        <f t="shared" si="423"/>
        <v>FRANCISCA CRESPO CANO_ES_75227155C_powers</v>
      </c>
      <c r="CR596" s="70" t="s">
        <v>1469</v>
      </c>
      <c r="CS596" s="70" t="s">
        <v>1469</v>
      </c>
      <c r="CT596" s="311"/>
      <c r="CU596" s="148">
        <f>CE596-CC596</f>
        <v>0</v>
      </c>
      <c r="CV596" s="312" t="s">
        <v>2116</v>
      </c>
      <c r="CW596" s="56" t="s">
        <v>2120</v>
      </c>
      <c r="CX596" s="52"/>
      <c r="CY596" s="148"/>
      <c r="CZ596" s="148"/>
      <c r="DA596" s="315"/>
      <c r="DB596" s="315"/>
      <c r="DC596" s="148"/>
      <c r="DD596" s="148"/>
      <c r="DE596" s="315"/>
      <c r="DF596" s="315"/>
      <c r="DG596" s="61"/>
      <c r="DH596" s="61"/>
      <c r="DI596" s="61"/>
      <c r="DJ596" s="315"/>
      <c r="DK596" s="315"/>
      <c r="DL596" s="61"/>
      <c r="DM596" s="161"/>
      <c r="DN596" s="148"/>
      <c r="DO596" s="315"/>
      <c r="DP596" s="338"/>
      <c r="DQ596" s="940"/>
      <c r="DR596" s="342"/>
      <c r="DS596" s="522"/>
      <c r="DT596" s="69" t="s">
        <v>1469</v>
      </c>
      <c r="DU596" s="69"/>
      <c r="DV596" s="87"/>
      <c r="DW596" s="87"/>
      <c r="DX596" s="87"/>
      <c r="DY596" s="87"/>
      <c r="DZ596" s="87"/>
      <c r="EA596" s="359" t="str">
        <f t="shared" si="412"/>
        <v>535</v>
      </c>
      <c r="EB596" s="359">
        <v>535</v>
      </c>
      <c r="EC596" s="88"/>
      <c r="ED596" s="88"/>
      <c r="EE596" s="88" t="e">
        <f>IF(CX595=#REF!,"gleich","ungleich")</f>
        <v>#REF!</v>
      </c>
      <c r="EF596" s="445"/>
      <c r="EG596" s="445"/>
      <c r="EH596" s="445"/>
      <c r="EI596" s="445"/>
      <c r="EJ596" s="445"/>
      <c r="EK596" s="445"/>
      <c r="EL596" s="445"/>
      <c r="EM596" s="498"/>
      <c r="EN596" s="445"/>
      <c r="EO596" s="445"/>
      <c r="EP596" s="445"/>
      <c r="EQ596" s="382" t="s">
        <v>6100</v>
      </c>
      <c r="ER596" s="382" t="s">
        <v>6100</v>
      </c>
      <c r="ES596" s="382"/>
      <c r="ET596" s="108"/>
      <c r="EU596" s="182" t="str">
        <f t="shared" si="424"/>
        <v>FRANCISCA CRESPO CANO, ES_75227155C_sinv.pdf</v>
      </c>
    </row>
    <row r="597" spans="1:151" s="169" customFormat="1" ht="90.75" thickTop="1" thickBot="1">
      <c r="A597" s="1000" t="s">
        <v>6558</v>
      </c>
      <c r="B597" s="638" t="s">
        <v>6586</v>
      </c>
      <c r="C597" s="667" t="s">
        <v>517</v>
      </c>
      <c r="D597" s="176" t="s">
        <v>6654</v>
      </c>
      <c r="E597" s="362" t="s">
        <v>6655</v>
      </c>
      <c r="F597" s="362" t="s">
        <v>6656</v>
      </c>
      <c r="G597" s="362"/>
      <c r="H597" s="362"/>
      <c r="I597" s="182"/>
      <c r="J597" s="202" t="s">
        <v>6724</v>
      </c>
      <c r="K597" s="566" t="s">
        <v>6663</v>
      </c>
      <c r="L597" s="566" t="s">
        <v>6664</v>
      </c>
      <c r="M597" s="566" t="s">
        <v>6691</v>
      </c>
      <c r="N597" s="856" t="s">
        <v>6705</v>
      </c>
      <c r="O597" s="192" t="s">
        <v>6706</v>
      </c>
      <c r="P597" s="649">
        <v>20</v>
      </c>
      <c r="Q597" s="548">
        <v>100</v>
      </c>
      <c r="R597" s="549">
        <v>0</v>
      </c>
      <c r="S597" s="338"/>
      <c r="T597" s="168"/>
      <c r="U597" s="168"/>
      <c r="V597" s="338">
        <v>0</v>
      </c>
      <c r="W597" s="338">
        <v>0</v>
      </c>
      <c r="X597" s="923">
        <v>0.68</v>
      </c>
      <c r="Y597" s="338">
        <v>0</v>
      </c>
      <c r="Z597" s="168"/>
      <c r="AA597" s="168"/>
      <c r="AB597" s="186" t="s">
        <v>6711</v>
      </c>
      <c r="AC597" s="13" t="s">
        <v>7377</v>
      </c>
      <c r="AD597" s="811" t="s">
        <v>6710</v>
      </c>
      <c r="AE597" s="723">
        <v>43187</v>
      </c>
      <c r="AF597" s="182" t="s">
        <v>7334</v>
      </c>
      <c r="AG597" s="297"/>
      <c r="AH597" s="927" t="s">
        <v>896</v>
      </c>
      <c r="AI597" s="559" t="s">
        <v>5760</v>
      </c>
      <c r="AJ597" s="63" t="str">
        <f t="shared" si="430"/>
        <v>NO</v>
      </c>
      <c r="AK597" s="64" t="str">
        <f>VLOOKUP(X597,aux!$G$1:$I$22,2,FALSE)</f>
        <v>zero point six eight</v>
      </c>
      <c r="AL597" s="64" t="str">
        <f>VLOOKUP(X597,aux!$G$1:$J$22,4,FALSE)</f>
        <v>null komma sechs acht</v>
      </c>
      <c r="AM597" s="214">
        <f t="shared" si="435"/>
        <v>68</v>
      </c>
      <c r="AN597" s="214" t="str">
        <f>IF(INT(AM597)=AM597,EnglishNumber(AM597), _xlfn.CONCAT(EnglishNumber(INT(AM597)), " point ", EnglishNumber(ROUND(INT((AM597 - INT(AM597)) * 10),  0)), " ", EnglishNumber(ROUND((AM597 - INT(AM597))*100 - (INT((AM597-INT(AM597))*10)*10), 0))))</f>
        <v>sixty-eight</v>
      </c>
      <c r="AO597" s="214" t="str">
        <f>IF(INT(AM597)=AM597,FctZahl_In_Worten(AM597), _xlfn.CONCAT(FctZahl_In_Worten(INT(AM597)), " komma ", FctZahl_In_Worten(ROUND(INT((AM597 - INT(AM597)) * 10),  0)), " ", FctZahl_In_Worten(ROUND((AM597 - INT(AM597))*100 - (INT((AM597-INT(AM597))*10)*10), 0))))</f>
        <v>achtundsechzig</v>
      </c>
      <c r="AP597" s="64" t="str">
        <f>EnglishNumber(Q597)</f>
        <v>one hundred</v>
      </c>
      <c r="AQ597" s="64" t="str">
        <f>FctZahl_In_Worten(Q597)</f>
        <v>einhundert</v>
      </c>
      <c r="AR597" s="64" t="str">
        <f>FctZahl_In_Worten(R597)</f>
        <v>null</v>
      </c>
      <c r="AS597" s="64" t="str">
        <f>EnglishNumber(V597)</f>
        <v>zero</v>
      </c>
      <c r="AT597" s="64" t="str">
        <f>EnglishNumber(W597)</f>
        <v>zero</v>
      </c>
      <c r="AU597" s="64" t="str">
        <f t="shared" si="445"/>
        <v>For</v>
      </c>
      <c r="AV597" s="49" t="str">
        <f t="shared" si="425"/>
        <v>DOS SANTOS CABELEIRA, Carla Maria, Gerente</v>
      </c>
      <c r="AW597" s="60" t="str">
        <f t="shared" si="436"/>
        <v>PT_500516910_CPA_EN</v>
      </c>
      <c r="AX597" s="60" t="str">
        <f t="shared" si="437"/>
        <v>PT_500516910_DoT_EN</v>
      </c>
      <c r="AY597" s="60" t="str">
        <f t="shared" si="438"/>
        <v>PT_500516910_Dis_EN</v>
      </c>
      <c r="AZ597" s="50" t="str">
        <f t="shared" si="439"/>
        <v>PT_500516910_CPA_DE</v>
      </c>
      <c r="BA597" s="50" t="str">
        <f t="shared" si="440"/>
        <v>PT_500516910_DoT_DE</v>
      </c>
      <c r="BB597" s="50" t="str">
        <f t="shared" si="441"/>
        <v>PT_500516910_CPA_ES</v>
      </c>
      <c r="BC597" s="128" t="str">
        <f t="shared" si="442"/>
        <v>PT_500516910_DoT_ES</v>
      </c>
      <c r="BD597" s="65" t="str">
        <f t="shared" si="443"/>
        <v>FRANCISCO RODRIGUES CABELEIRA &amp; FILHOS, LDA</v>
      </c>
      <c r="BE597" s="64" t="str">
        <f>VLOOKUP(C597,aux!$A$1:$B$260,2,FALSE)</f>
        <v>Portugal</v>
      </c>
      <c r="BF597" s="46">
        <f>VLOOKUP(C597,aux!$A$1:$C$260,3,FALSE)</f>
        <v>0</v>
      </c>
      <c r="BG597" s="66" t="str">
        <f t="shared" si="444"/>
        <v>represented by  DOS SANTOS CABELEIRA, Carla Maria, Gerente</v>
      </c>
      <c r="BH597" s="66" t="str">
        <f t="shared" si="400"/>
        <v>representado por DOS SANTOS CABELEIRA, Carla Maria, Gerente</v>
      </c>
      <c r="BI597" s="119">
        <f t="shared" si="426"/>
        <v>1</v>
      </c>
      <c r="BJ597" s="119" t="str">
        <f t="shared" si="427"/>
        <v/>
      </c>
      <c r="BK597" s="119" t="str">
        <f t="shared" si="415"/>
        <v/>
      </c>
      <c r="BL597" s="66" t="str">
        <f t="shared" si="428"/>
        <v/>
      </c>
      <c r="BM597" s="66" t="str">
        <f t="shared" si="416"/>
        <v/>
      </c>
      <c r="BN597" s="66" t="str">
        <f t="shared" si="429"/>
        <v/>
      </c>
      <c r="BO597" s="66" t="str">
        <f t="shared" si="417"/>
        <v/>
      </c>
      <c r="BP597" s="216" t="str">
        <f>VLOOKUP(X597,aux!$G$1:$I$22,3,FALSE)</f>
        <v>cero coma seis ocho</v>
      </c>
      <c r="BQ597" s="66" t="str">
        <f t="shared" si="431"/>
        <v>Por</v>
      </c>
      <c r="BR597" s="66" t="str">
        <f>VLOOKUP(C597,aux!$D$1:$E$307,2,FALSE)</f>
        <v>Portugal</v>
      </c>
      <c r="BS597" s="66" t="str">
        <f t="shared" si="432"/>
        <v>Ciento</v>
      </c>
      <c r="BT597" s="66" t="str">
        <f t="shared" si="433"/>
        <v>Cero</v>
      </c>
      <c r="BU597" s="66" t="str">
        <f t="shared" si="434"/>
        <v>Cero</v>
      </c>
      <c r="BV597" s="315"/>
      <c r="BW597" s="61"/>
      <c r="BX597" s="315"/>
      <c r="BY597" s="148"/>
      <c r="BZ597" s="315"/>
      <c r="CA597" s="1112"/>
      <c r="CB597" s="612">
        <v>43168</v>
      </c>
      <c r="CC597" s="623">
        <v>43171</v>
      </c>
      <c r="CD597" s="806"/>
      <c r="CE597" s="805">
        <v>43174</v>
      </c>
      <c r="CF597" s="806"/>
      <c r="CG597" s="805">
        <v>43182</v>
      </c>
      <c r="CH597" s="903" t="s">
        <v>7258</v>
      </c>
      <c r="CI597" s="155"/>
      <c r="CJ597" s="168"/>
      <c r="CK597" s="168"/>
      <c r="CL597" s="102" t="str">
        <f t="shared" si="418"/>
        <v>FRANCISCO RODRIGUES CABELEIRA &amp; FILHOS, LDA_ PT_500516910_DOT_EN_2sig</v>
      </c>
      <c r="CM597" s="102" t="str">
        <f t="shared" si="419"/>
        <v>FRANCISCO RODRIGUES CABELEIRA &amp; FILHOS, LDA_PT_500516910_CPA_EN_2sig</v>
      </c>
      <c r="CN597" s="102" t="str">
        <f t="shared" si="420"/>
        <v>FRANCISCO RODRIGUES CABELEIRA &amp; FILHOS, LDA_ PT_500516910_DOT_EN_2sig_stamped</v>
      </c>
      <c r="CO597" s="102" t="str">
        <f t="shared" si="421"/>
        <v>FRANCISCO RODRIGUES CABELEIRA &amp; FILHOS, LDA_PT_500516910_DOT_EN_o</v>
      </c>
      <c r="CP597" s="102" t="str">
        <f t="shared" si="422"/>
        <v>FRANCISCO RODRIGUES CABELEIRA &amp; FILHOS, LDA_PT_500516910_DOT_EN_o_stamped</v>
      </c>
      <c r="CQ597" s="102" t="str">
        <f t="shared" si="423"/>
        <v>FRANCISCO RODRIGUES CABELEIRA &amp; FILHOS, LDA_PT_500516910_powers</v>
      </c>
      <c r="CR597" s="168"/>
      <c r="CS597" s="168"/>
      <c r="CT597" s="253"/>
      <c r="CU597" s="251"/>
      <c r="CV597" s="254"/>
      <c r="CW597" s="168"/>
      <c r="CX597" s="252"/>
      <c r="CY597" s="251"/>
      <c r="CZ597" s="251"/>
      <c r="DA597" s="324"/>
      <c r="DB597" s="324"/>
      <c r="DC597" s="251"/>
      <c r="DD597" s="251"/>
      <c r="DE597" s="324"/>
      <c r="DF597" s="324"/>
      <c r="DG597" s="168"/>
      <c r="DH597" s="168"/>
      <c r="DI597" s="168"/>
      <c r="DJ597" s="324"/>
      <c r="DK597" s="324"/>
      <c r="DL597" s="168"/>
      <c r="DM597" s="324"/>
      <c r="DN597" s="251"/>
      <c r="DO597" s="324"/>
      <c r="DP597" s="338"/>
      <c r="DQ597" s="902"/>
      <c r="DR597" s="503"/>
      <c r="DS597" s="88"/>
      <c r="DT597" s="88" t="s">
        <v>49</v>
      </c>
      <c r="DU597" s="168"/>
      <c r="DV597" s="168"/>
      <c r="DW597" s="168"/>
      <c r="DX597" s="168"/>
      <c r="DY597" s="168"/>
      <c r="DZ597" s="168"/>
      <c r="EA597" s="359" t="str">
        <f t="shared" si="412"/>
        <v>536</v>
      </c>
      <c r="EB597" s="359">
        <v>536</v>
      </c>
      <c r="EC597" s="88"/>
      <c r="ED597" s="88"/>
      <c r="EE597" s="88"/>
      <c r="EF597" s="445"/>
      <c r="EG597" s="247"/>
      <c r="EH597" s="247"/>
      <c r="EI597" s="247"/>
      <c r="EJ597" s="247"/>
      <c r="EK597" s="247"/>
      <c r="EL597" s="247"/>
      <c r="EM597" s="946"/>
      <c r="EN597" s="247"/>
      <c r="EO597" s="247"/>
      <c r="EP597" s="247"/>
      <c r="EQ597" s="182" t="s">
        <v>7437</v>
      </c>
      <c r="ER597" s="182" t="s">
        <v>6153</v>
      </c>
      <c r="ES597" s="752"/>
      <c r="ET597" s="167"/>
      <c r="EU597" s="182" t="str">
        <f t="shared" si="424"/>
        <v>FRANCISCO RODRIGUES CABELEIRA &amp; FILHOS, LDA., PT_500516910_sinv.pdf</v>
      </c>
    </row>
    <row r="598" spans="1:151" s="169" customFormat="1" ht="65.25" thickTop="1" thickBot="1">
      <c r="A598" s="1021" t="s">
        <v>6812</v>
      </c>
      <c r="B598" s="830" t="s">
        <v>6834</v>
      </c>
      <c r="C598" s="221" t="s">
        <v>42</v>
      </c>
      <c r="D598" s="692" t="s">
        <v>6999</v>
      </c>
      <c r="E598" s="692" t="s">
        <v>7000</v>
      </c>
      <c r="F598" s="692" t="s">
        <v>6591</v>
      </c>
      <c r="G598" s="831"/>
      <c r="H598" s="831"/>
      <c r="I598" s="202"/>
      <c r="J598" s="692" t="s">
        <v>7017</v>
      </c>
      <c r="K598" s="692" t="s">
        <v>7015</v>
      </c>
      <c r="L598" s="692" t="s">
        <v>7016</v>
      </c>
      <c r="M598" s="804"/>
      <c r="N598" s="858" t="s">
        <v>7079</v>
      </c>
      <c r="O598" s="691" t="s">
        <v>1687</v>
      </c>
      <c r="P598" s="780">
        <v>12</v>
      </c>
      <c r="Q598" s="548">
        <v>100</v>
      </c>
      <c r="R598" s="549">
        <v>0</v>
      </c>
      <c r="S598" s="338"/>
      <c r="T598" s="168"/>
      <c r="U598" s="168"/>
      <c r="V598" s="338">
        <v>0</v>
      </c>
      <c r="W598" s="338">
        <v>0</v>
      </c>
      <c r="X598" s="923">
        <v>0.68</v>
      </c>
      <c r="Y598" s="338">
        <v>0</v>
      </c>
      <c r="Z598" s="168"/>
      <c r="AA598" s="168"/>
      <c r="AB598" s="186" t="s">
        <v>6711</v>
      </c>
      <c r="AC598" s="13" t="s">
        <v>7377</v>
      </c>
      <c r="AD598" s="811" t="s">
        <v>7089</v>
      </c>
      <c r="AE598" s="801">
        <v>43187</v>
      </c>
      <c r="AF598" s="182"/>
      <c r="AG598" s="419"/>
      <c r="AH598" s="927" t="s">
        <v>896</v>
      </c>
      <c r="AI598" s="559" t="s">
        <v>5764</v>
      </c>
      <c r="AJ598" s="63" t="str">
        <f t="shared" si="430"/>
        <v>NO</v>
      </c>
      <c r="AK598" s="64" t="str">
        <f>VLOOKUP(X598,aux!$G$1:$I$22,2,FALSE)</f>
        <v>zero point six eight</v>
      </c>
      <c r="AL598" s="64" t="str">
        <f>VLOOKUP(X598,aux!$G$1:$J$22,4,FALSE)</f>
        <v>null komma sechs acht</v>
      </c>
      <c r="AM598" s="214">
        <f t="shared" si="435"/>
        <v>68</v>
      </c>
      <c r="AN598" s="214" t="str">
        <f>IF(INT(AM598)=AM598,EnglishNumber(AM598), _xlfn.CONCAT(EnglishNumber(INT(AM598)), " point ", EnglishNumber(ROUND(INT((AM598 - INT(AM598)) * 10),  0)), " ", EnglishNumber(ROUND((AM598 - INT(AM598))*100 - (INT((AM598-INT(AM598))*10)*10), 0))))</f>
        <v>sixty-eight</v>
      </c>
      <c r="AO598" s="214" t="str">
        <f>IF(INT(AM598)=AM598,FctZahl_In_Worten(AM598), _xlfn.CONCAT(FctZahl_In_Worten(INT(AM598)), " komma ", FctZahl_In_Worten(ROUND(INT((AM598 - INT(AM598)) * 10),  0)), " ", FctZahl_In_Worten(ROUND((AM598 - INT(AM598))*100 - (INT((AM598-INT(AM598))*10)*10), 0))))</f>
        <v>achtundsechzig</v>
      </c>
      <c r="AP598" s="64" t="str">
        <f>EnglishNumber(Q598)</f>
        <v>one hundred</v>
      </c>
      <c r="AQ598" s="64" t="str">
        <f>FctZahl_In_Worten(Q598)</f>
        <v>einhundert</v>
      </c>
      <c r="AR598" s="64" t="str">
        <f>FctZahl_In_Worten(R598)</f>
        <v>null</v>
      </c>
      <c r="AS598" s="64" t="str">
        <f>EnglishNumber(V598)</f>
        <v>zero</v>
      </c>
      <c r="AT598" s="64" t="str">
        <f>EnglishNumber(W598)</f>
        <v>zero</v>
      </c>
      <c r="AU598" s="64" t="str">
        <f t="shared" si="445"/>
        <v>For</v>
      </c>
      <c r="AV598" s="49" t="str">
        <f t="shared" si="425"/>
        <v>GONZALEZ AMBROSI, JOSE IGNACIO, Administrador único</v>
      </c>
      <c r="AW598" s="60" t="str">
        <f t="shared" si="436"/>
        <v>ES_B31461197_CPA_EN</v>
      </c>
      <c r="AX598" s="60" t="str">
        <f t="shared" si="437"/>
        <v>ES_B31461197_DoT_EN</v>
      </c>
      <c r="AY598" s="60" t="str">
        <f t="shared" si="438"/>
        <v>ES_B31461197_Dis_EN</v>
      </c>
      <c r="AZ598" s="50" t="str">
        <f t="shared" si="439"/>
        <v>ES_B31461197_CPA_DE</v>
      </c>
      <c r="BA598" s="50" t="str">
        <f t="shared" si="440"/>
        <v>ES_B31461197_DoT_DE</v>
      </c>
      <c r="BB598" s="50" t="str">
        <f t="shared" si="441"/>
        <v>ES_B31461197_CPA_ES</v>
      </c>
      <c r="BC598" s="128" t="str">
        <f t="shared" si="442"/>
        <v>ES_B31461197_DoT_ES</v>
      </c>
      <c r="BD598" s="65" t="str">
        <f t="shared" si="443"/>
        <v>FRIGAM SAN ADRIAN, SL</v>
      </c>
      <c r="BE598" s="64" t="str">
        <f>VLOOKUP(C598,aux!$A$1:$B$260,2,FALSE)</f>
        <v>Spain</v>
      </c>
      <c r="BF598" s="46" t="str">
        <f>VLOOKUP(C598,aux!$A$1:$C$260,3,FALSE)</f>
        <v>Spanien</v>
      </c>
      <c r="BG598" s="66" t="str">
        <f t="shared" si="444"/>
        <v>represented by  GONZALEZ AMBROSI, JOSE IGNACIO, Administrador único</v>
      </c>
      <c r="BH598" s="66" t="str">
        <f t="shared" si="400"/>
        <v>representado por GONZALEZ AMBROSI, JOSE IGNACIO, Administrador único</v>
      </c>
      <c r="BI598" s="119">
        <f t="shared" si="426"/>
        <v>1</v>
      </c>
      <c r="BJ598" s="119" t="str">
        <f t="shared" si="427"/>
        <v/>
      </c>
      <c r="BK598" s="119" t="str">
        <f t="shared" si="415"/>
        <v/>
      </c>
      <c r="BL598" s="66" t="str">
        <f t="shared" si="428"/>
        <v/>
      </c>
      <c r="BM598" s="66" t="str">
        <f t="shared" si="416"/>
        <v/>
      </c>
      <c r="BN598" s="66" t="str">
        <f t="shared" si="429"/>
        <v/>
      </c>
      <c r="BO598" s="66" t="str">
        <f t="shared" si="417"/>
        <v/>
      </c>
      <c r="BP598" s="216" t="str">
        <f>VLOOKUP(X598,aux!$G$1:$I$22,3,FALSE)</f>
        <v>cero coma seis ocho</v>
      </c>
      <c r="BQ598" s="66" t="str">
        <f t="shared" si="431"/>
        <v>Por</v>
      </c>
      <c r="BR598" s="66" t="str">
        <f>VLOOKUP(C598,aux!$D$1:$E$307,2,FALSE)</f>
        <v>España</v>
      </c>
      <c r="BS598" s="66" t="str">
        <f t="shared" si="432"/>
        <v>Ciento</v>
      </c>
      <c r="BT598" s="66" t="str">
        <f t="shared" si="433"/>
        <v>Cero</v>
      </c>
      <c r="BU598" s="66" t="str">
        <f t="shared" si="434"/>
        <v>Cero</v>
      </c>
      <c r="BV598" s="315"/>
      <c r="BW598" s="61"/>
      <c r="BX598" s="315"/>
      <c r="BY598" s="148"/>
      <c r="BZ598" s="315"/>
      <c r="CA598" s="1112"/>
      <c r="CB598" s="805">
        <v>43172</v>
      </c>
      <c r="CC598" s="623">
        <v>43178</v>
      </c>
      <c r="CD598" s="806"/>
      <c r="CE598" s="805">
        <v>43178</v>
      </c>
      <c r="CF598" s="806"/>
      <c r="CG598" s="805">
        <v>43181</v>
      </c>
      <c r="CH598" s="903" t="s">
        <v>7258</v>
      </c>
      <c r="CI598" s="155"/>
      <c r="CJ598" s="168"/>
      <c r="CK598" s="168"/>
      <c r="CL598" s="102" t="str">
        <f t="shared" si="418"/>
        <v>FRIGAM SAN ADRIAN, SL_ ES_B31461197_DOT_EN_2sig</v>
      </c>
      <c r="CM598" s="102" t="str">
        <f t="shared" si="419"/>
        <v>FRIGAM SAN ADRIAN, SL_ES_B31461197_CPA_EN_2sig</v>
      </c>
      <c r="CN598" s="102" t="str">
        <f t="shared" si="420"/>
        <v>FRIGAM SAN ADRIAN, SL_ ES_B31461197_DOT_EN_2sig_stamped</v>
      </c>
      <c r="CO598" s="102" t="str">
        <f t="shared" si="421"/>
        <v>FRIGAM SAN ADRIAN, SL_ES_B31461197_DOT_EN_o</v>
      </c>
      <c r="CP598" s="102" t="str">
        <f t="shared" si="422"/>
        <v>FRIGAM SAN ADRIAN, SL_ES_B31461197_DOT_EN_o_stamped</v>
      </c>
      <c r="CQ598" s="102" t="str">
        <f t="shared" si="423"/>
        <v>FRIGAM SAN ADRIAN, SL_ES_B31461197_powers</v>
      </c>
      <c r="CR598" s="168"/>
      <c r="CS598" s="168"/>
      <c r="CT598" s="253"/>
      <c r="CU598" s="251"/>
      <c r="CV598" s="254"/>
      <c r="CW598" s="168"/>
      <c r="CX598" s="252"/>
      <c r="CY598" s="251"/>
      <c r="CZ598" s="251"/>
      <c r="DA598" s="324"/>
      <c r="DB598" s="324"/>
      <c r="DC598" s="251"/>
      <c r="DD598" s="251"/>
      <c r="DE598" s="324"/>
      <c r="DF598" s="324"/>
      <c r="DG598" s="168"/>
      <c r="DH598" s="168"/>
      <c r="DI598" s="168"/>
      <c r="DJ598" s="324"/>
      <c r="DK598" s="324"/>
      <c r="DL598" s="168"/>
      <c r="DM598" s="324"/>
      <c r="DN598" s="251"/>
      <c r="DO598" s="324"/>
      <c r="DP598" s="338"/>
      <c r="DQ598" s="902"/>
      <c r="DR598" s="503"/>
      <c r="DS598" s="88"/>
      <c r="DT598" s="88" t="s">
        <v>49</v>
      </c>
      <c r="DU598" s="168"/>
      <c r="DV598" s="168"/>
      <c r="DW598" s="168"/>
      <c r="DX598" s="168"/>
      <c r="DY598" s="168"/>
      <c r="DZ598" s="168"/>
      <c r="EA598" s="359" t="str">
        <f t="shared" si="412"/>
        <v>537</v>
      </c>
      <c r="EB598" s="359">
        <v>537</v>
      </c>
      <c r="EC598" s="88"/>
      <c r="ED598" s="88"/>
      <c r="EE598" s="88"/>
      <c r="EF598" s="445"/>
      <c r="EG598" s="247"/>
      <c r="EH598" s="247"/>
      <c r="EI598" s="247"/>
      <c r="EJ598" s="247"/>
      <c r="EK598" s="247"/>
      <c r="EL598" s="247"/>
      <c r="EM598" s="946"/>
      <c r="EN598" s="247"/>
      <c r="EO598" s="247"/>
      <c r="EP598" s="194"/>
      <c r="EQ598" s="382" t="s">
        <v>6088</v>
      </c>
      <c r="ER598" s="382" t="s">
        <v>6109</v>
      </c>
      <c r="ES598" s="691" t="s">
        <v>7094</v>
      </c>
      <c r="ET598" s="167"/>
      <c r="EU598" s="182" t="str">
        <f t="shared" si="424"/>
        <v>FRIGAM SAN ADRIAN, S.L., ES_B31461197_sinv.pdf</v>
      </c>
    </row>
    <row r="599" spans="1:151" s="169" customFormat="1" ht="65.25" thickTop="1" thickBot="1">
      <c r="A599" s="1015" t="s">
        <v>6549</v>
      </c>
      <c r="B599" s="638" t="s">
        <v>6577</v>
      </c>
      <c r="C599" s="669" t="s">
        <v>42</v>
      </c>
      <c r="D599" s="568" t="s">
        <v>6626</v>
      </c>
      <c r="E599" s="568" t="s">
        <v>6627</v>
      </c>
      <c r="F599" s="568" t="s">
        <v>6628</v>
      </c>
      <c r="G599" s="668"/>
      <c r="H599" s="668"/>
      <c r="I599" s="182"/>
      <c r="J599" s="202" t="s">
        <v>6724</v>
      </c>
      <c r="K599" s="566" t="s">
        <v>6663</v>
      </c>
      <c r="L599" s="566" t="s">
        <v>6664</v>
      </c>
      <c r="M599" s="566" t="s">
        <v>6682</v>
      </c>
      <c r="N599" s="856" t="s">
        <v>6696</v>
      </c>
      <c r="O599" s="192" t="s">
        <v>398</v>
      </c>
      <c r="P599" s="653">
        <v>0</v>
      </c>
      <c r="Q599" s="548">
        <v>100</v>
      </c>
      <c r="R599" s="549">
        <v>0</v>
      </c>
      <c r="S599" s="338"/>
      <c r="T599" s="168"/>
      <c r="U599" s="168"/>
      <c r="V599" s="338">
        <v>0</v>
      </c>
      <c r="W599" s="338">
        <v>0</v>
      </c>
      <c r="X599" s="923">
        <v>0.68</v>
      </c>
      <c r="Y599" s="338">
        <v>0</v>
      </c>
      <c r="Z599" s="168"/>
      <c r="AA599" s="168"/>
      <c r="AB599" s="186" t="s">
        <v>6711</v>
      </c>
      <c r="AC599" s="13" t="s">
        <v>7377</v>
      </c>
      <c r="AD599" s="811" t="s">
        <v>6710</v>
      </c>
      <c r="AE599" s="723">
        <v>43187</v>
      </c>
      <c r="AF599" s="182" t="s">
        <v>7334</v>
      </c>
      <c r="AG599" s="419"/>
      <c r="AH599" s="927" t="s">
        <v>896</v>
      </c>
      <c r="AI599" s="559" t="s">
        <v>5760</v>
      </c>
      <c r="AJ599" s="63" t="str">
        <f t="shared" si="430"/>
        <v>NO</v>
      </c>
      <c r="AK599" s="64" t="str">
        <f>VLOOKUP(X599,aux!$G$1:$I$22,2,FALSE)</f>
        <v>zero point six eight</v>
      </c>
      <c r="AL599" s="64" t="str">
        <f>VLOOKUP(X599,aux!$G$1:$J$22,4,FALSE)</f>
        <v>null komma sechs acht</v>
      </c>
      <c r="AM599" s="214">
        <f t="shared" si="435"/>
        <v>68</v>
      </c>
      <c r="AN599" s="214" t="str">
        <f>IF(INT(AM599)=AM599,EnglishNumber(AM599), _xlfn.CONCAT(EnglishNumber(INT(AM599)), " point ", EnglishNumber(ROUND(INT((AM599 - INT(AM599)) * 10),  0)), " ", EnglishNumber(ROUND((AM599 - INT(AM599))*100 - (INT((AM599-INT(AM599))*10)*10), 0))))</f>
        <v>sixty-eight</v>
      </c>
      <c r="AO599" s="214" t="str">
        <f>IF(INT(AM599)=AM599,FctZahl_In_Worten(AM599), _xlfn.CONCAT(FctZahl_In_Worten(INT(AM599)), " komma ", FctZahl_In_Worten(ROUND(INT((AM599 - INT(AM599)) * 10),  0)), " ", FctZahl_In_Worten(ROUND((AM599 - INT(AM599))*100 - (INT((AM599-INT(AM599))*10)*10), 0))))</f>
        <v>achtundsechzig</v>
      </c>
      <c r="AP599" s="64" t="str">
        <f>EnglishNumber(Q599)</f>
        <v>one hundred</v>
      </c>
      <c r="AQ599" s="64" t="str">
        <f>FctZahl_In_Worten(Q599)</f>
        <v>einhundert</v>
      </c>
      <c r="AR599" s="64" t="str">
        <f>FctZahl_In_Worten(R599)</f>
        <v>null</v>
      </c>
      <c r="AS599" s="64" t="str">
        <f>EnglishNumber(V599)</f>
        <v>zero</v>
      </c>
      <c r="AT599" s="64" t="str">
        <f>EnglishNumber(W599)</f>
        <v>zero</v>
      </c>
      <c r="AU599" s="64" t="str">
        <f t="shared" si="445"/>
        <v>For</v>
      </c>
      <c r="AV599" s="49" t="str">
        <f t="shared" si="425"/>
        <v>BERGUA VEGA, Vanesa, Administradora unica</v>
      </c>
      <c r="AW599" s="60" t="str">
        <f t="shared" si="436"/>
        <v>ES_B25719824_CPA_EN</v>
      </c>
      <c r="AX599" s="60" t="str">
        <f t="shared" si="437"/>
        <v>ES_B25719824_DoT_EN</v>
      </c>
      <c r="AY599" s="60" t="str">
        <f t="shared" si="438"/>
        <v>ES_B25719824_Dis_EN</v>
      </c>
      <c r="AZ599" s="50" t="str">
        <f t="shared" si="439"/>
        <v>ES_B25719824_CPA_DE</v>
      </c>
      <c r="BA599" s="50" t="str">
        <f t="shared" si="440"/>
        <v>ES_B25719824_DoT_DE</v>
      </c>
      <c r="BB599" s="50" t="str">
        <f t="shared" si="441"/>
        <v>ES_B25719824_CPA_ES</v>
      </c>
      <c r="BC599" s="128" t="str">
        <f t="shared" si="442"/>
        <v>ES_B25719824_DoT_ES</v>
      </c>
      <c r="BD599" s="65" t="str">
        <f t="shared" si="443"/>
        <v>FRIGO VANFER, SL</v>
      </c>
      <c r="BE599" s="64" t="str">
        <f>VLOOKUP(C599,aux!$A$1:$B$260,2,FALSE)</f>
        <v>Spain</v>
      </c>
      <c r="BF599" s="46" t="str">
        <f>VLOOKUP(C599,aux!$A$1:$C$260,3,FALSE)</f>
        <v>Spanien</v>
      </c>
      <c r="BG599" s="66" t="str">
        <f t="shared" si="444"/>
        <v>represented by  BERGUA VEGA, Vanesa, Administradora unica</v>
      </c>
      <c r="BH599" s="66" t="str">
        <f t="shared" si="400"/>
        <v>representado por BERGUA VEGA, Vanesa, Administradora unica</v>
      </c>
      <c r="BI599" s="119">
        <f t="shared" si="426"/>
        <v>1</v>
      </c>
      <c r="BJ599" s="119" t="str">
        <f t="shared" si="427"/>
        <v/>
      </c>
      <c r="BK599" s="119" t="str">
        <f t="shared" si="415"/>
        <v/>
      </c>
      <c r="BL599" s="66" t="str">
        <f t="shared" si="428"/>
        <v/>
      </c>
      <c r="BM599" s="66" t="str">
        <f t="shared" si="416"/>
        <v/>
      </c>
      <c r="BN599" s="66" t="str">
        <f t="shared" si="429"/>
        <v/>
      </c>
      <c r="BO599" s="66" t="str">
        <f t="shared" si="417"/>
        <v/>
      </c>
      <c r="BP599" s="216" t="str">
        <f>VLOOKUP(X599,aux!$G$1:$I$22,3,FALSE)</f>
        <v>cero coma seis ocho</v>
      </c>
      <c r="BQ599" s="66" t="str">
        <f t="shared" si="431"/>
        <v>Por</v>
      </c>
      <c r="BR599" s="66" t="str">
        <f>VLOOKUP(C599,aux!$D$1:$E$307,2,FALSE)</f>
        <v>España</v>
      </c>
      <c r="BS599" s="66" t="str">
        <f t="shared" si="432"/>
        <v>Ciento</v>
      </c>
      <c r="BT599" s="66" t="str">
        <f t="shared" si="433"/>
        <v>Cero</v>
      </c>
      <c r="BU599" s="66" t="str">
        <f t="shared" si="434"/>
        <v>Cero</v>
      </c>
      <c r="BV599" s="315"/>
      <c r="BW599" s="61"/>
      <c r="BX599" s="315"/>
      <c r="BY599" s="148"/>
      <c r="BZ599" s="315"/>
      <c r="CA599" s="1112"/>
      <c r="CB599" s="612">
        <v>43168</v>
      </c>
      <c r="CC599" s="623">
        <v>43172</v>
      </c>
      <c r="CD599" s="434"/>
      <c r="CE599" s="805">
        <v>43173</v>
      </c>
      <c r="CF599" s="434"/>
      <c r="CG599" s="805">
        <v>43181</v>
      </c>
      <c r="CH599" s="903" t="s">
        <v>7258</v>
      </c>
      <c r="CI599" s="155"/>
      <c r="CJ599" s="168"/>
      <c r="CK599" s="168"/>
      <c r="CL599" s="102" t="str">
        <f t="shared" si="418"/>
        <v>FRIGO VANFER, SL_ ES_B25719824_DOT_EN_2sig</v>
      </c>
      <c r="CM599" s="102" t="str">
        <f t="shared" si="419"/>
        <v>FRIGO VANFER, SL_ES_B25719824_CPA_EN_2sig</v>
      </c>
      <c r="CN599" s="102" t="str">
        <f t="shared" si="420"/>
        <v>FRIGO VANFER, SL_ ES_B25719824_DOT_EN_2sig_stamped</v>
      </c>
      <c r="CO599" s="102" t="str">
        <f t="shared" si="421"/>
        <v>FRIGO VANFER, SL_ES_B25719824_DOT_EN_o</v>
      </c>
      <c r="CP599" s="102" t="str">
        <f t="shared" si="422"/>
        <v>FRIGO VANFER, SL_ES_B25719824_DOT_EN_o_stamped</v>
      </c>
      <c r="CQ599" s="102" t="str">
        <f t="shared" si="423"/>
        <v>FRIGO VANFER, SL_ES_B25719824_powers</v>
      </c>
      <c r="CR599" s="168"/>
      <c r="CS599" s="168"/>
      <c r="CT599" s="253"/>
      <c r="CU599" s="251"/>
      <c r="CV599" s="254"/>
      <c r="CW599" s="168"/>
      <c r="CX599" s="252"/>
      <c r="CY599" s="251"/>
      <c r="CZ599" s="251"/>
      <c r="DA599" s="324"/>
      <c r="DB599" s="324"/>
      <c r="DC599" s="251"/>
      <c r="DD599" s="251"/>
      <c r="DE599" s="324"/>
      <c r="DF599" s="324"/>
      <c r="DG599" s="168"/>
      <c r="DH599" s="168"/>
      <c r="DI599" s="168"/>
      <c r="DJ599" s="324"/>
      <c r="DK599" s="324"/>
      <c r="DL599" s="168"/>
      <c r="DM599" s="324"/>
      <c r="DN599" s="251"/>
      <c r="DO599" s="324"/>
      <c r="DP599" s="338"/>
      <c r="DQ599" s="902"/>
      <c r="DR599" s="503"/>
      <c r="DS599" s="88"/>
      <c r="DT599" s="88" t="s">
        <v>49</v>
      </c>
      <c r="DU599" s="168"/>
      <c r="DV599" s="168"/>
      <c r="DW599" s="168"/>
      <c r="DX599" s="168"/>
      <c r="DY599" s="168"/>
      <c r="DZ599" s="168"/>
      <c r="EA599" s="359" t="str">
        <f t="shared" si="412"/>
        <v>538</v>
      </c>
      <c r="EB599" s="359">
        <v>538</v>
      </c>
      <c r="EC599" s="88"/>
      <c r="ED599" s="88"/>
      <c r="EE599" s="88"/>
      <c r="EF599" s="445"/>
      <c r="EG599" s="247"/>
      <c r="EH599" s="247"/>
      <c r="EI599" s="247"/>
      <c r="EJ599" s="247"/>
      <c r="EK599" s="247"/>
      <c r="EL599" s="247"/>
      <c r="EM599" s="946"/>
      <c r="EN599" s="247"/>
      <c r="EO599" s="247"/>
      <c r="EP599" s="194"/>
      <c r="EQ599" s="382" t="s">
        <v>6088</v>
      </c>
      <c r="ER599" s="382" t="s">
        <v>6109</v>
      </c>
      <c r="ES599" s="568"/>
      <c r="ET599" s="167"/>
      <c r="EU599" s="182" t="str">
        <f t="shared" si="424"/>
        <v>FRIGO VANFER, S.L., ES_B25719824_sinv.pdf</v>
      </c>
    </row>
    <row r="600" spans="1:151" s="169" customFormat="1" ht="52.5" thickTop="1" thickBot="1">
      <c r="A600" s="1021" t="s">
        <v>6788</v>
      </c>
      <c r="B600" s="830" t="s">
        <v>6877</v>
      </c>
      <c r="C600" s="221" t="s">
        <v>42</v>
      </c>
      <c r="D600" s="692" t="s">
        <v>6953</v>
      </c>
      <c r="E600" s="692" t="s">
        <v>6954</v>
      </c>
      <c r="F600" s="692" t="s">
        <v>6591</v>
      </c>
      <c r="G600" s="831"/>
      <c r="H600" s="831"/>
      <c r="I600" s="202"/>
      <c r="J600" s="692" t="s">
        <v>7017</v>
      </c>
      <c r="K600" s="692" t="s">
        <v>7015</v>
      </c>
      <c r="L600" s="692" t="s">
        <v>7016</v>
      </c>
      <c r="M600" s="1126"/>
      <c r="N600" s="858" t="s">
        <v>7482</v>
      </c>
      <c r="O600" s="691" t="s">
        <v>165</v>
      </c>
      <c r="P600" s="780">
        <v>16</v>
      </c>
      <c r="Q600" s="548">
        <v>100</v>
      </c>
      <c r="R600" s="549">
        <v>0</v>
      </c>
      <c r="S600" s="338"/>
      <c r="T600" s="168"/>
      <c r="U600" s="168"/>
      <c r="V600" s="338">
        <v>0</v>
      </c>
      <c r="W600" s="338">
        <v>0</v>
      </c>
      <c r="X600" s="923">
        <v>0.68</v>
      </c>
      <c r="Y600" s="338">
        <v>0</v>
      </c>
      <c r="Z600" s="168"/>
      <c r="AA600" s="168"/>
      <c r="AB600" s="186" t="s">
        <v>6711</v>
      </c>
      <c r="AC600" s="13" t="s">
        <v>7385</v>
      </c>
      <c r="AD600" s="811" t="s">
        <v>7089</v>
      </c>
      <c r="AE600" s="801">
        <v>43187</v>
      </c>
      <c r="AF600" s="182"/>
      <c r="AG600" s="419"/>
      <c r="AH600" s="927" t="s">
        <v>896</v>
      </c>
      <c r="AI600" s="559" t="s">
        <v>5764</v>
      </c>
      <c r="AJ600" s="63" t="str">
        <f t="shared" si="430"/>
        <v>NO</v>
      </c>
      <c r="AK600" s="64" t="str">
        <f>VLOOKUP(X600,aux!$G$1:$I$22,2,FALSE)</f>
        <v>zero point six eight</v>
      </c>
      <c r="AL600" s="64" t="str">
        <f>VLOOKUP(X600,aux!$G$1:$J$22,4,FALSE)</f>
        <v>null komma sechs acht</v>
      </c>
      <c r="AM600" s="214">
        <f t="shared" si="435"/>
        <v>68</v>
      </c>
      <c r="AN600" s="214" t="str">
        <f>IF(INT(AM600)=AM600,EnglishNumber(AM600), _xlfn.CONCAT(EnglishNumber(INT(AM600)), " point ", EnglishNumber(ROUND(INT((AM600 - INT(AM600)) * 10),  0)), " ", EnglishNumber(ROUND((AM600 - INT(AM600))*100 - (INT((AM600-INT(AM600))*10)*10), 0))))</f>
        <v>sixty-eight</v>
      </c>
      <c r="AO600" s="214" t="str">
        <f>IF(INT(AM600)=AM600,FctZahl_In_Worten(AM600), _xlfn.CONCAT(FctZahl_In_Worten(INT(AM600)), " komma ", FctZahl_In_Worten(ROUND(INT((AM600 - INT(AM600)) * 10),  0)), " ", FctZahl_In_Worten(ROUND((AM600 - INT(AM600))*100 - (INT((AM600-INT(AM600))*10)*10), 0))))</f>
        <v>achtundsechzig</v>
      </c>
      <c r="AP600" s="64" t="str">
        <f>EnglishNumber(Q600)</f>
        <v>one hundred</v>
      </c>
      <c r="AQ600" s="64" t="str">
        <f>FctZahl_In_Worten(Q600)</f>
        <v>einhundert</v>
      </c>
      <c r="AR600" s="64" t="str">
        <f>FctZahl_In_Worten(R600)</f>
        <v>null</v>
      </c>
      <c r="AS600" s="64" t="str">
        <f>EnglishNumber(V600)</f>
        <v>zero</v>
      </c>
      <c r="AT600" s="64" t="str">
        <f>EnglishNumber(W600)</f>
        <v>zero</v>
      </c>
      <c r="AU600" s="64" t="str">
        <f t="shared" si="445"/>
        <v>For</v>
      </c>
      <c r="AV600" s="49" t="str">
        <f t="shared" si="425"/>
        <v>MUÑOZ GARCIA, MATEO, Administrador único</v>
      </c>
      <c r="AW600" s="60" t="str">
        <f t="shared" si="436"/>
        <v>ES_B04105334_CPA_EN</v>
      </c>
      <c r="AX600" s="60" t="str">
        <f t="shared" si="437"/>
        <v>ES_B04105334_DoT_EN</v>
      </c>
      <c r="AY600" s="60" t="str">
        <f t="shared" si="438"/>
        <v>ES_B04105334_Dis_EN</v>
      </c>
      <c r="AZ600" s="50" t="str">
        <f t="shared" si="439"/>
        <v>ES_B04105334_CPA_DE</v>
      </c>
      <c r="BA600" s="50" t="str">
        <f t="shared" si="440"/>
        <v>ES_B04105334_DoT_DE</v>
      </c>
      <c r="BB600" s="50" t="str">
        <f t="shared" si="441"/>
        <v>ES_B04105334_CPA_ES</v>
      </c>
      <c r="BC600" s="128" t="str">
        <f t="shared" si="442"/>
        <v>ES_B04105334_DoT_ES</v>
      </c>
      <c r="BD600" s="65" t="str">
        <f t="shared" si="443"/>
        <v>FRIMUGAR, SL</v>
      </c>
      <c r="BE600" s="64" t="str">
        <f>VLOOKUP(C600,aux!$A$1:$B$260,2,FALSE)</f>
        <v>Spain</v>
      </c>
      <c r="BF600" s="46" t="str">
        <f>VLOOKUP(C600,aux!$A$1:$C$260,3,FALSE)</f>
        <v>Spanien</v>
      </c>
      <c r="BG600" s="66" t="str">
        <f t="shared" si="444"/>
        <v>represented by  MUÑOZ GARCIA, MATEO, Administrador único</v>
      </c>
      <c r="BH600" s="66" t="str">
        <f t="shared" si="400"/>
        <v>representado por MUÑOZ GARCIA, MATEO, Administrador único</v>
      </c>
      <c r="BI600" s="119">
        <f t="shared" si="426"/>
        <v>1</v>
      </c>
      <c r="BJ600" s="119" t="str">
        <f t="shared" si="427"/>
        <v/>
      </c>
      <c r="BK600" s="119" t="str">
        <f t="shared" si="415"/>
        <v/>
      </c>
      <c r="BL600" s="66" t="str">
        <f t="shared" si="428"/>
        <v/>
      </c>
      <c r="BM600" s="66" t="str">
        <f t="shared" si="416"/>
        <v/>
      </c>
      <c r="BN600" s="66" t="str">
        <f t="shared" si="429"/>
        <v/>
      </c>
      <c r="BO600" s="66" t="str">
        <f t="shared" si="417"/>
        <v/>
      </c>
      <c r="BP600" s="216" t="str">
        <f>VLOOKUP(X600,aux!$G$1:$I$22,3,FALSE)</f>
        <v>cero coma seis ocho</v>
      </c>
      <c r="BQ600" s="66" t="str">
        <f t="shared" si="431"/>
        <v>Por</v>
      </c>
      <c r="BR600" s="66" t="str">
        <f>VLOOKUP(C600,aux!$D$1:$E$307,2,FALSE)</f>
        <v>España</v>
      </c>
      <c r="BS600" s="66" t="str">
        <f t="shared" si="432"/>
        <v>Ciento</v>
      </c>
      <c r="BT600" s="66" t="str">
        <f t="shared" si="433"/>
        <v>Cero</v>
      </c>
      <c r="BU600" s="66" t="str">
        <f t="shared" si="434"/>
        <v>Cero</v>
      </c>
      <c r="BV600" s="315"/>
      <c r="BW600" s="61"/>
      <c r="BX600" s="315"/>
      <c r="BY600" s="148"/>
      <c r="BZ600" s="315"/>
      <c r="CA600" s="1112"/>
      <c r="CB600" s="805">
        <v>43172</v>
      </c>
      <c r="CC600" s="623">
        <v>43178</v>
      </c>
      <c r="CD600" s="806"/>
      <c r="CE600" s="805">
        <v>43178</v>
      </c>
      <c r="CF600" s="806"/>
      <c r="CG600" s="805">
        <v>43181</v>
      </c>
      <c r="CH600" s="903" t="s">
        <v>7258</v>
      </c>
      <c r="CI600" s="155"/>
      <c r="CJ600" s="168"/>
      <c r="CK600" s="168"/>
      <c r="CL600" s="102" t="str">
        <f t="shared" si="418"/>
        <v>FRIMUGAR, SL_ ES_B04105334_DOT_EN _2sig</v>
      </c>
      <c r="CM600" s="102" t="str">
        <f t="shared" si="419"/>
        <v>FRIMUGAR, SL_ES_B04105334_CPA_EN _2sig</v>
      </c>
      <c r="CN600" s="102" t="str">
        <f t="shared" si="420"/>
        <v>FRIMUGAR, SL_ ES_B04105334_DOT_EN _2sig_stamped</v>
      </c>
      <c r="CO600" s="102" t="str">
        <f t="shared" si="421"/>
        <v>FRIMUGAR, SL_ES_B04105334_DOT_EN _o</v>
      </c>
      <c r="CP600" s="102" t="str">
        <f t="shared" si="422"/>
        <v>FRIMUGAR, SL_ES_B04105334_DOT_EN _o_stamped</v>
      </c>
      <c r="CQ600" s="102" t="str">
        <f t="shared" si="423"/>
        <v>FRIMUGAR, SL_ES_B04105334_powers</v>
      </c>
      <c r="CR600" s="168"/>
      <c r="CS600" s="168"/>
      <c r="CT600" s="253"/>
      <c r="CU600" s="251"/>
      <c r="CV600" s="254"/>
      <c r="CW600" s="168"/>
      <c r="CX600" s="252"/>
      <c r="CY600" s="251"/>
      <c r="CZ600" s="251"/>
      <c r="DA600" s="324"/>
      <c r="DB600" s="324"/>
      <c r="DC600" s="251"/>
      <c r="DD600" s="251"/>
      <c r="DE600" s="324"/>
      <c r="DF600" s="324"/>
      <c r="DG600" s="168"/>
      <c r="DH600" s="168"/>
      <c r="DI600" s="168"/>
      <c r="DJ600" s="324"/>
      <c r="DK600" s="324"/>
      <c r="DL600" s="168"/>
      <c r="DM600" s="324"/>
      <c r="DN600" s="251"/>
      <c r="DO600" s="324"/>
      <c r="DP600" s="338"/>
      <c r="DQ600" s="902"/>
      <c r="DR600" s="503"/>
      <c r="DS600" s="88"/>
      <c r="DT600" s="88"/>
      <c r="DU600" s="168"/>
      <c r="DV600" s="168"/>
      <c r="DW600" s="168"/>
      <c r="DX600" s="168"/>
      <c r="DY600" s="168"/>
      <c r="DZ600" s="168"/>
      <c r="EA600" s="359" t="str">
        <f t="shared" si="412"/>
        <v>539</v>
      </c>
      <c r="EB600" s="359">
        <v>539</v>
      </c>
      <c r="EC600" s="88"/>
      <c r="ED600" s="88"/>
      <c r="EE600" s="88"/>
      <c r="EF600" s="445"/>
      <c r="EG600" s="247"/>
      <c r="EH600" s="247"/>
      <c r="EI600" s="247"/>
      <c r="EJ600" s="247"/>
      <c r="EK600" s="247"/>
      <c r="EL600" s="247"/>
      <c r="EM600" s="946"/>
      <c r="EN600" s="247"/>
      <c r="EO600" s="247"/>
      <c r="EP600" s="247"/>
      <c r="EQ600" s="382" t="s">
        <v>6088</v>
      </c>
      <c r="ER600" s="382" t="s">
        <v>6109</v>
      </c>
      <c r="ES600" s="709" t="s">
        <v>7092</v>
      </c>
      <c r="ET600" s="167"/>
      <c r="EU600" s="182" t="str">
        <f t="shared" si="424"/>
        <v>FRIMUGAR, S.L., ES_B04105334_sinv.pdf</v>
      </c>
    </row>
    <row r="601" spans="1:151" s="169" customFormat="1" ht="90.75" thickTop="1" thickBot="1">
      <c r="A601" s="1021" t="s">
        <v>6802</v>
      </c>
      <c r="B601" s="830" t="s">
        <v>6824</v>
      </c>
      <c r="C601" s="221" t="s">
        <v>42</v>
      </c>
      <c r="D601" s="692" t="s">
        <v>6979</v>
      </c>
      <c r="E601" s="692" t="s">
        <v>6980</v>
      </c>
      <c r="F601" s="692" t="s">
        <v>6591</v>
      </c>
      <c r="G601" s="831"/>
      <c r="H601" s="831"/>
      <c r="I601" s="202"/>
      <c r="J601" s="692" t="s">
        <v>7017</v>
      </c>
      <c r="K601" s="692" t="s">
        <v>7015</v>
      </c>
      <c r="L601" s="692" t="s">
        <v>7016</v>
      </c>
      <c r="M601" s="1126"/>
      <c r="N601" s="858" t="s">
        <v>7483</v>
      </c>
      <c r="O601" s="692" t="s">
        <v>229</v>
      </c>
      <c r="P601" s="780">
        <v>15</v>
      </c>
      <c r="Q601" s="548">
        <v>100</v>
      </c>
      <c r="R601" s="549">
        <v>0</v>
      </c>
      <c r="S601" s="338"/>
      <c r="T601" s="168"/>
      <c r="U601" s="168"/>
      <c r="V601" s="338">
        <v>0</v>
      </c>
      <c r="W601" s="338">
        <v>0</v>
      </c>
      <c r="X601" s="923">
        <v>0.68</v>
      </c>
      <c r="Y601" s="338">
        <v>0</v>
      </c>
      <c r="Z601" s="168"/>
      <c r="AA601" s="168"/>
      <c r="AB601" s="186" t="s">
        <v>6711</v>
      </c>
      <c r="AC601" s="13" t="s">
        <v>7385</v>
      </c>
      <c r="AD601" s="811" t="s">
        <v>7089</v>
      </c>
      <c r="AE601" s="801">
        <v>43187</v>
      </c>
      <c r="AF601" s="182"/>
      <c r="AG601" s="419"/>
      <c r="AH601" s="927" t="s">
        <v>896</v>
      </c>
      <c r="AI601" s="559" t="s">
        <v>5764</v>
      </c>
      <c r="AJ601" s="63" t="str">
        <f t="shared" si="430"/>
        <v>NO</v>
      </c>
      <c r="AK601" s="64" t="str">
        <f>VLOOKUP(X601,aux!$G$1:$I$22,2,FALSE)</f>
        <v>zero point six eight</v>
      </c>
      <c r="AL601" s="64" t="str">
        <f>VLOOKUP(X601,aux!$G$1:$J$22,4,FALSE)</f>
        <v>null komma sechs acht</v>
      </c>
      <c r="AM601" s="214">
        <f t="shared" si="435"/>
        <v>68</v>
      </c>
      <c r="AN601" s="214" t="str">
        <f>IF(INT(AM601)=AM601,EnglishNumber(AM601), _xlfn.CONCAT(EnglishNumber(INT(AM601)), " point ", EnglishNumber(ROUND(INT((AM601 - INT(AM601)) * 10),  0)), " ", EnglishNumber(ROUND((AM601 - INT(AM601))*100 - (INT((AM601-INT(AM601))*10)*10), 0))))</f>
        <v>sixty-eight</v>
      </c>
      <c r="AO601" s="214" t="str">
        <f>IF(INT(AM601)=AM601,FctZahl_In_Worten(AM601), _xlfn.CONCAT(FctZahl_In_Worten(INT(AM601)), " komma ", FctZahl_In_Worten(ROUND(INT((AM601 - INT(AM601)) * 10),  0)), " ", FctZahl_In_Worten(ROUND((AM601 - INT(AM601))*100 - (INT((AM601-INT(AM601))*10)*10), 0))))</f>
        <v>achtundsechzig</v>
      </c>
      <c r="AP601" s="64" t="str">
        <f>EnglishNumber(Q601)</f>
        <v>one hundred</v>
      </c>
      <c r="AQ601" s="64" t="str">
        <f>FctZahl_In_Worten(Q601)</f>
        <v>einhundert</v>
      </c>
      <c r="AR601" s="64" t="str">
        <f>FctZahl_In_Worten(R601)</f>
        <v>null</v>
      </c>
      <c r="AS601" s="64" t="str">
        <f>EnglishNumber(V601)</f>
        <v>zero</v>
      </c>
      <c r="AT601" s="64" t="str">
        <f>EnglishNumber(W601)</f>
        <v>zero</v>
      </c>
      <c r="AU601" s="64" t="str">
        <f t="shared" si="445"/>
        <v>For</v>
      </c>
      <c r="AV601" s="49" t="str">
        <f t="shared" si="425"/>
        <v>OLLER OLLER DANIEL, Administrador único</v>
      </c>
      <c r="AW601" s="60" t="str">
        <f t="shared" si="436"/>
        <v>ES_B04253829_CPA_EN</v>
      </c>
      <c r="AX601" s="60" t="str">
        <f t="shared" si="437"/>
        <v>ES_B04253829_DoT_EN</v>
      </c>
      <c r="AY601" s="60" t="str">
        <f t="shared" si="438"/>
        <v>ES_B04253829_Dis_EN</v>
      </c>
      <c r="AZ601" s="50" t="str">
        <f t="shared" si="439"/>
        <v>ES_B04253829_CPA_DE</v>
      </c>
      <c r="BA601" s="50" t="str">
        <f t="shared" si="440"/>
        <v>ES_B04253829_DoT_DE</v>
      </c>
      <c r="BB601" s="50" t="str">
        <f t="shared" si="441"/>
        <v>ES_B04253829_CPA_ES</v>
      </c>
      <c r="BC601" s="128" t="str">
        <f t="shared" si="442"/>
        <v>ES_B04253829_DoT_ES</v>
      </c>
      <c r="BD601" s="65" t="str">
        <f t="shared" si="443"/>
        <v>FRIO ALMANZORA SOCIEDAD LIMITADA</v>
      </c>
      <c r="BE601" s="64" t="str">
        <f>VLOOKUP(C601,aux!$A$1:$B$260,2,FALSE)</f>
        <v>Spain</v>
      </c>
      <c r="BF601" s="46" t="str">
        <f>VLOOKUP(C601,aux!$A$1:$C$260,3,FALSE)</f>
        <v>Spanien</v>
      </c>
      <c r="BG601" s="66" t="str">
        <f t="shared" si="444"/>
        <v>represented by  OLLER OLLER DANIEL, Administrador único</v>
      </c>
      <c r="BH601" s="66" t="str">
        <f t="shared" si="400"/>
        <v>representado por OLLER OLLER DANIEL, Administrador único</v>
      </c>
      <c r="BI601" s="119">
        <f t="shared" si="426"/>
        <v>1</v>
      </c>
      <c r="BJ601" s="119" t="str">
        <f t="shared" si="427"/>
        <v/>
      </c>
      <c r="BK601" s="119" t="str">
        <f t="shared" si="415"/>
        <v/>
      </c>
      <c r="BL601" s="66" t="str">
        <f t="shared" si="428"/>
        <v/>
      </c>
      <c r="BM601" s="66" t="str">
        <f t="shared" si="416"/>
        <v/>
      </c>
      <c r="BN601" s="66" t="str">
        <f t="shared" si="429"/>
        <v/>
      </c>
      <c r="BO601" s="66" t="str">
        <f t="shared" si="417"/>
        <v/>
      </c>
      <c r="BP601" s="216" t="str">
        <f>VLOOKUP(X601,aux!$G$1:$I$22,3,FALSE)</f>
        <v>cero coma seis ocho</v>
      </c>
      <c r="BQ601" s="66" t="str">
        <f t="shared" si="431"/>
        <v>Por</v>
      </c>
      <c r="BR601" s="66" t="str">
        <f>VLOOKUP(C601,aux!$D$1:$E$307,2,FALSE)</f>
        <v>España</v>
      </c>
      <c r="BS601" s="66" t="str">
        <f t="shared" si="432"/>
        <v>Ciento</v>
      </c>
      <c r="BT601" s="66" t="str">
        <f t="shared" si="433"/>
        <v>Cero</v>
      </c>
      <c r="BU601" s="66" t="str">
        <f t="shared" si="434"/>
        <v>Cero</v>
      </c>
      <c r="BV601" s="315"/>
      <c r="BW601" s="61"/>
      <c r="BX601" s="315"/>
      <c r="BY601" s="148"/>
      <c r="BZ601" s="315"/>
      <c r="CA601" s="1112"/>
      <c r="CB601" s="805">
        <v>43172</v>
      </c>
      <c r="CC601" s="623">
        <v>43175</v>
      </c>
      <c r="CD601" s="434"/>
      <c r="CE601" s="805">
        <v>43175</v>
      </c>
      <c r="CF601" s="806"/>
      <c r="CG601" s="805">
        <v>43181</v>
      </c>
      <c r="CH601" s="903" t="s">
        <v>7258</v>
      </c>
      <c r="CI601" s="155"/>
      <c r="CJ601" s="168"/>
      <c r="CK601" s="168"/>
      <c r="CL601" s="102" t="str">
        <f t="shared" si="418"/>
        <v>FRIO ALMANZORA SOCIEDAD LIMITADA_ ES_B04253829_DOT_EN _2sig</v>
      </c>
      <c r="CM601" s="102" t="str">
        <f t="shared" si="419"/>
        <v>FRIO ALMANZORA SOCIEDAD LIMITADA_ES_B04253829_CPA_EN _2sig</v>
      </c>
      <c r="CN601" s="102" t="str">
        <f t="shared" si="420"/>
        <v>FRIO ALMANZORA SOCIEDAD LIMITADA_ ES_B04253829_DOT_EN _2sig_stamped</v>
      </c>
      <c r="CO601" s="102" t="str">
        <f t="shared" si="421"/>
        <v>FRIO ALMANZORA SOCIEDAD LIMITADA_ES_B04253829_DOT_EN _o</v>
      </c>
      <c r="CP601" s="102" t="str">
        <f t="shared" si="422"/>
        <v>FRIO ALMANZORA SOCIEDAD LIMITADA_ES_B04253829_DOT_EN _o_stamped</v>
      </c>
      <c r="CQ601" s="102" t="str">
        <f t="shared" si="423"/>
        <v>FRIO ALMANZORA SOCIEDAD LIMITADA_ES_B04253829_powers</v>
      </c>
      <c r="CR601" s="168"/>
      <c r="CS601" s="168"/>
      <c r="CT601" s="253"/>
      <c r="CU601" s="251"/>
      <c r="CV601" s="254"/>
      <c r="CW601" s="168"/>
      <c r="CX601" s="252"/>
      <c r="CY601" s="251"/>
      <c r="CZ601" s="251"/>
      <c r="DA601" s="324"/>
      <c r="DB601" s="324"/>
      <c r="DC601" s="251"/>
      <c r="DD601" s="251"/>
      <c r="DE601" s="324"/>
      <c r="DF601" s="324"/>
      <c r="DG601" s="168"/>
      <c r="DH601" s="168"/>
      <c r="DI601" s="168"/>
      <c r="DJ601" s="324"/>
      <c r="DK601" s="324"/>
      <c r="DL601" s="168"/>
      <c r="DM601" s="324"/>
      <c r="DN601" s="251"/>
      <c r="DO601" s="324"/>
      <c r="DP601" s="338"/>
      <c r="DQ601" s="902"/>
      <c r="DR601" s="503"/>
      <c r="DS601" s="88"/>
      <c r="DT601" s="88"/>
      <c r="DU601" s="168"/>
      <c r="DV601" s="168"/>
      <c r="DW601" s="168"/>
      <c r="DX601" s="168"/>
      <c r="DY601" s="168"/>
      <c r="DZ601" s="168"/>
      <c r="EA601" s="359" t="str">
        <f t="shared" si="412"/>
        <v>540</v>
      </c>
      <c r="EB601" s="359">
        <v>540</v>
      </c>
      <c r="EC601" s="88"/>
      <c r="ED601" s="88"/>
      <c r="EE601" s="88"/>
      <c r="EF601" s="445"/>
      <c r="EG601" s="247"/>
      <c r="EH601" s="247"/>
      <c r="EI601" s="247"/>
      <c r="EJ601" s="247"/>
      <c r="EK601" s="247"/>
      <c r="EL601" s="247"/>
      <c r="EM601" s="946"/>
      <c r="EN601" s="247"/>
      <c r="EO601" s="247"/>
      <c r="EP601" s="247"/>
      <c r="EQ601" s="382" t="s">
        <v>6088</v>
      </c>
      <c r="ER601" s="382" t="s">
        <v>6109</v>
      </c>
      <c r="ES601" s="691" t="s">
        <v>7092</v>
      </c>
      <c r="ET601" s="167"/>
      <c r="EU601" s="182" t="str">
        <f t="shared" si="424"/>
        <v>FRIO ALMANZORA SOCIEDAD LIMITADA, ES_B04253829_sinv.pdf</v>
      </c>
    </row>
    <row r="602" spans="1:151" s="169" customFormat="1" ht="52.5" thickTop="1" thickBot="1">
      <c r="A602" s="1021" t="s">
        <v>6796</v>
      </c>
      <c r="B602" s="830" t="s">
        <v>6818</v>
      </c>
      <c r="C602" s="221" t="s">
        <v>42</v>
      </c>
      <c r="D602" s="692" t="s">
        <v>6968</v>
      </c>
      <c r="E602" s="692" t="s">
        <v>6969</v>
      </c>
      <c r="F602" s="692" t="s">
        <v>6970</v>
      </c>
      <c r="G602" s="831"/>
      <c r="H602" s="831"/>
      <c r="I602" s="202"/>
      <c r="J602" s="692" t="s">
        <v>7017</v>
      </c>
      <c r="K602" s="692" t="s">
        <v>7015</v>
      </c>
      <c r="L602" s="692" t="s">
        <v>7016</v>
      </c>
      <c r="M602" s="1126"/>
      <c r="N602" s="858" t="s">
        <v>7066</v>
      </c>
      <c r="O602" s="691" t="s">
        <v>398</v>
      </c>
      <c r="P602" s="780">
        <v>13</v>
      </c>
      <c r="Q602" s="548">
        <v>100</v>
      </c>
      <c r="R602" s="549">
        <v>0</v>
      </c>
      <c r="S602" s="338"/>
      <c r="T602" s="168"/>
      <c r="U602" s="168"/>
      <c r="V602" s="338">
        <v>0</v>
      </c>
      <c r="W602" s="338">
        <v>0</v>
      </c>
      <c r="X602" s="923">
        <v>0.68</v>
      </c>
      <c r="Y602" s="338">
        <v>0</v>
      </c>
      <c r="Z602" s="168"/>
      <c r="AA602" s="168"/>
      <c r="AB602" s="186" t="s">
        <v>6711</v>
      </c>
      <c r="AC602" s="13" t="s">
        <v>7377</v>
      </c>
      <c r="AD602" s="811" t="s">
        <v>7089</v>
      </c>
      <c r="AE602" s="801">
        <v>43187</v>
      </c>
      <c r="AF602" s="182"/>
      <c r="AG602" s="419"/>
      <c r="AH602" s="927" t="s">
        <v>896</v>
      </c>
      <c r="AI602" s="559" t="s">
        <v>5764</v>
      </c>
      <c r="AJ602" s="63" t="str">
        <f t="shared" si="430"/>
        <v>NO</v>
      </c>
      <c r="AK602" s="64" t="str">
        <f>VLOOKUP(X602,aux!$G$1:$I$22,2,FALSE)</f>
        <v>zero point six eight</v>
      </c>
      <c r="AL602" s="64" t="str">
        <f>VLOOKUP(X602,aux!$G$1:$J$22,4,FALSE)</f>
        <v>null komma sechs acht</v>
      </c>
      <c r="AM602" s="214">
        <f t="shared" si="435"/>
        <v>68</v>
      </c>
      <c r="AN602" s="214" t="str">
        <f>IF(INT(AM602)=AM602,EnglishNumber(AM602), _xlfn.CONCAT(EnglishNumber(INT(AM602)), " point ", EnglishNumber(ROUND(INT((AM602 - INT(AM602)) * 10),  0)), " ", EnglishNumber(ROUND((AM602 - INT(AM602))*100 - (INT((AM602-INT(AM602))*10)*10), 0))))</f>
        <v>sixty-eight</v>
      </c>
      <c r="AO602" s="214" t="str">
        <f>IF(INT(AM602)=AM602,FctZahl_In_Worten(AM602), _xlfn.CONCAT(FctZahl_In_Worten(INT(AM602)), " komma ", FctZahl_In_Worten(ROUND(INT((AM602 - INT(AM602)) * 10),  0)), " ", FctZahl_In_Worten(ROUND((AM602 - INT(AM602))*100 - (INT((AM602-INT(AM602))*10)*10), 0))))</f>
        <v>achtundsechzig</v>
      </c>
      <c r="AP602" s="64" t="str">
        <f>EnglishNumber(Q602)</f>
        <v>one hundred</v>
      </c>
      <c r="AQ602" s="64" t="str">
        <f>FctZahl_In_Worten(Q602)</f>
        <v>einhundert</v>
      </c>
      <c r="AR602" s="64" t="str">
        <f>FctZahl_In_Worten(R602)</f>
        <v>null</v>
      </c>
      <c r="AS602" s="64" t="str">
        <f>EnglishNumber(V602)</f>
        <v>zero</v>
      </c>
      <c r="AT602" s="64" t="str">
        <f>EnglishNumber(W602)</f>
        <v>zero</v>
      </c>
      <c r="AU602" s="64" t="str">
        <f t="shared" si="445"/>
        <v>For</v>
      </c>
      <c r="AV602" s="49" t="str">
        <f t="shared" si="425"/>
        <v>ESCOBAR RUBIO,GABRIEL, Admnistrador único</v>
      </c>
      <c r="AW602" s="60" t="str">
        <f t="shared" si="436"/>
        <v>ES_B04407870_CPA_EN</v>
      </c>
      <c r="AX602" s="60" t="str">
        <f t="shared" si="437"/>
        <v>ES_B04407870_DoT_EN</v>
      </c>
      <c r="AY602" s="60" t="str">
        <f t="shared" si="438"/>
        <v>ES_B04407870_Dis_EN</v>
      </c>
      <c r="AZ602" s="50" t="str">
        <f t="shared" si="439"/>
        <v>ES_B04407870_CPA_DE</v>
      </c>
      <c r="BA602" s="50" t="str">
        <f t="shared" si="440"/>
        <v>ES_B04407870_DoT_DE</v>
      </c>
      <c r="BB602" s="50" t="str">
        <f t="shared" si="441"/>
        <v>ES_B04407870_CPA_ES</v>
      </c>
      <c r="BC602" s="128" t="str">
        <f t="shared" si="442"/>
        <v>ES_B04407870_DoT_ES</v>
      </c>
      <c r="BD602" s="65" t="str">
        <f t="shared" si="443"/>
        <v>FRISCOBI SLU</v>
      </c>
      <c r="BE602" s="64" t="str">
        <f>VLOOKUP(C602,aux!$A$1:$B$260,2,FALSE)</f>
        <v>Spain</v>
      </c>
      <c r="BF602" s="46" t="str">
        <f>VLOOKUP(C602,aux!$A$1:$C$260,3,FALSE)</f>
        <v>Spanien</v>
      </c>
      <c r="BG602" s="66" t="str">
        <f t="shared" si="444"/>
        <v>represented by  ESCOBAR RUBIO,GABRIEL, Admnistrador único</v>
      </c>
      <c r="BH602" s="66" t="str">
        <f t="shared" si="400"/>
        <v>representado por ESCOBAR RUBIO,GABRIEL, Admnistrador único</v>
      </c>
      <c r="BI602" s="119">
        <f t="shared" si="426"/>
        <v>1</v>
      </c>
      <c r="BJ602" s="119" t="str">
        <f t="shared" si="427"/>
        <v/>
      </c>
      <c r="BK602" s="119" t="str">
        <f t="shared" si="415"/>
        <v/>
      </c>
      <c r="BL602" s="66" t="str">
        <f t="shared" si="428"/>
        <v/>
      </c>
      <c r="BM602" s="66" t="str">
        <f t="shared" si="416"/>
        <v/>
      </c>
      <c r="BN602" s="66" t="str">
        <f t="shared" si="429"/>
        <v/>
      </c>
      <c r="BO602" s="66" t="str">
        <f t="shared" si="417"/>
        <v/>
      </c>
      <c r="BP602" s="216" t="str">
        <f>VLOOKUP(X602,aux!$G$1:$I$22,3,FALSE)</f>
        <v>cero coma seis ocho</v>
      </c>
      <c r="BQ602" s="66" t="str">
        <f t="shared" si="431"/>
        <v>Por</v>
      </c>
      <c r="BR602" s="66" t="str">
        <f>VLOOKUP(C602,aux!$D$1:$E$307,2,FALSE)</f>
        <v>España</v>
      </c>
      <c r="BS602" s="66" t="str">
        <f t="shared" si="432"/>
        <v>Ciento</v>
      </c>
      <c r="BT602" s="66" t="str">
        <f t="shared" si="433"/>
        <v>Cero</v>
      </c>
      <c r="BU602" s="66" t="str">
        <f t="shared" si="434"/>
        <v>Cero</v>
      </c>
      <c r="BV602" s="315"/>
      <c r="BW602" s="61"/>
      <c r="BX602" s="315"/>
      <c r="BY602" s="148"/>
      <c r="BZ602" s="315"/>
      <c r="CA602" s="1112"/>
      <c r="CB602" s="805">
        <v>43172</v>
      </c>
      <c r="CC602" s="623">
        <v>43175</v>
      </c>
      <c r="CD602" s="806"/>
      <c r="CE602" s="805">
        <v>43175</v>
      </c>
      <c r="CF602" s="806"/>
      <c r="CG602" s="805">
        <v>43181</v>
      </c>
      <c r="CH602" s="903" t="s">
        <v>7258</v>
      </c>
      <c r="CI602" s="155"/>
      <c r="CJ602" s="168"/>
      <c r="CK602" s="168"/>
      <c r="CL602" s="102" t="str">
        <f t="shared" si="418"/>
        <v>FRISCOBI SLU_ ES_B04407870_DOT_EN_2sig</v>
      </c>
      <c r="CM602" s="102" t="str">
        <f t="shared" si="419"/>
        <v>FRISCOBI SLU_ES_B04407870_CPA_EN_2sig</v>
      </c>
      <c r="CN602" s="102" t="str">
        <f t="shared" si="420"/>
        <v>FRISCOBI SLU_ ES_B04407870_DOT_EN_2sig_stamped</v>
      </c>
      <c r="CO602" s="102" t="str">
        <f t="shared" si="421"/>
        <v>FRISCOBI SLU_ES_B04407870_DOT_EN_o</v>
      </c>
      <c r="CP602" s="102" t="str">
        <f t="shared" si="422"/>
        <v>FRISCOBI SLU_ES_B04407870_DOT_EN_o_stamped</v>
      </c>
      <c r="CQ602" s="102" t="str">
        <f t="shared" si="423"/>
        <v>FRISCOBI SLU_ES_B04407870_powers</v>
      </c>
      <c r="CR602" s="168"/>
      <c r="CS602" s="168"/>
      <c r="CT602" s="253"/>
      <c r="CU602" s="251"/>
      <c r="CV602" s="254"/>
      <c r="CW602" s="168"/>
      <c r="CX602" s="252"/>
      <c r="CY602" s="251"/>
      <c r="CZ602" s="251"/>
      <c r="DA602" s="324"/>
      <c r="DB602" s="324"/>
      <c r="DC602" s="251"/>
      <c r="DD602" s="251"/>
      <c r="DE602" s="324"/>
      <c r="DF602" s="324"/>
      <c r="DG602" s="168"/>
      <c r="DH602" s="168"/>
      <c r="DI602" s="168"/>
      <c r="DJ602" s="324"/>
      <c r="DK602" s="324"/>
      <c r="DL602" s="168"/>
      <c r="DM602" s="324"/>
      <c r="DN602" s="251"/>
      <c r="DO602" s="324"/>
      <c r="DP602" s="338"/>
      <c r="DQ602" s="902"/>
      <c r="DR602" s="503"/>
      <c r="DS602" s="88"/>
      <c r="DT602" s="88" t="s">
        <v>49</v>
      </c>
      <c r="DU602" s="168"/>
      <c r="DV602" s="168"/>
      <c r="DW602" s="168"/>
      <c r="DX602" s="168"/>
      <c r="DY602" s="168"/>
      <c r="DZ602" s="168"/>
      <c r="EA602" s="359" t="str">
        <f t="shared" si="412"/>
        <v>541</v>
      </c>
      <c r="EB602" s="359">
        <v>541</v>
      </c>
      <c r="EC602" s="88"/>
      <c r="ED602" s="88"/>
      <c r="EE602" s="88"/>
      <c r="EF602" s="445"/>
      <c r="EG602" s="247"/>
      <c r="EH602" s="247"/>
      <c r="EI602" s="247"/>
      <c r="EJ602" s="247"/>
      <c r="EK602" s="247"/>
      <c r="EL602" s="247"/>
      <c r="EM602" s="946"/>
      <c r="EN602" s="247"/>
      <c r="EO602" s="247"/>
      <c r="EP602" s="247"/>
      <c r="EQ602" s="201" t="s">
        <v>6144</v>
      </c>
      <c r="ER602" s="201" t="s">
        <v>6147</v>
      </c>
      <c r="ES602" s="691" t="s">
        <v>7092</v>
      </c>
      <c r="ET602" s="167"/>
      <c r="EU602" s="182" t="str">
        <f t="shared" si="424"/>
        <v>FRISCOBI S.L.U, ES_B04407870_sinv.pdf</v>
      </c>
    </row>
    <row r="603" spans="1:151" s="169" customFormat="1" ht="78" thickTop="1" thickBot="1">
      <c r="A603" s="1000" t="s">
        <v>324</v>
      </c>
      <c r="B603" s="638" t="s">
        <v>4664</v>
      </c>
      <c r="C603" s="338" t="s">
        <v>42</v>
      </c>
      <c r="D603" s="186" t="s">
        <v>309</v>
      </c>
      <c r="E603" s="186"/>
      <c r="F603" s="186"/>
      <c r="G603" s="186"/>
      <c r="H603" s="186"/>
      <c r="I603" s="191" t="s">
        <v>310</v>
      </c>
      <c r="J603" s="202" t="s">
        <v>6742</v>
      </c>
      <c r="K603" s="191"/>
      <c r="L603" s="181" t="s">
        <v>186</v>
      </c>
      <c r="M603" s="382"/>
      <c r="N603" s="1074"/>
      <c r="O603" s="384"/>
      <c r="P603" s="540"/>
      <c r="Q603" s="548">
        <v>100</v>
      </c>
      <c r="R603" s="549">
        <v>0</v>
      </c>
      <c r="S603" s="338"/>
      <c r="T603" s="63"/>
      <c r="U603" s="63"/>
      <c r="V603" s="425">
        <v>0</v>
      </c>
      <c r="W603" s="425">
        <v>0</v>
      </c>
      <c r="X603" s="923">
        <v>0.7</v>
      </c>
      <c r="Y603" s="425">
        <v>2.5</v>
      </c>
      <c r="Z603" s="41" t="s">
        <v>45</v>
      </c>
      <c r="AA603" s="41" t="s">
        <v>45</v>
      </c>
      <c r="AB603" s="188" t="s">
        <v>6501</v>
      </c>
      <c r="AC603" s="13" t="s">
        <v>7377</v>
      </c>
      <c r="AD603" s="813" t="s">
        <v>5689</v>
      </c>
      <c r="AE603" s="723">
        <v>43187</v>
      </c>
      <c r="AF603" s="807" t="s">
        <v>7240</v>
      </c>
      <c r="AG603" s="419"/>
      <c r="AH603" s="927" t="s">
        <v>192</v>
      </c>
      <c r="AI603" s="559" t="s">
        <v>5760</v>
      </c>
      <c r="AJ603" s="63" t="str">
        <f t="shared" si="430"/>
        <v>NO</v>
      </c>
      <c r="AK603" s="64" t="str">
        <f>VLOOKUP(X603,aux!$G$1:$I$22,2,FALSE)</f>
        <v>zero point seven</v>
      </c>
      <c r="AL603" s="64" t="str">
        <f>VLOOKUP(X603,aux!$G$1:$J$22,4,FALSE)</f>
        <v>null komma sieben</v>
      </c>
      <c r="AM603" s="214">
        <f t="shared" si="435"/>
        <v>70</v>
      </c>
      <c r="AN603" s="214" t="str">
        <f>IF(INT(AM603)=AM603,EnglishNumber(AM603), _xlfn.CONCAT(EnglishNumber(INT(AM603)), " point ", EnglishNumber(ROUND(INT((AM603 - INT(AM603)) * 10),  0)), " ", EnglishNumber(ROUND((AM603 - INT(AM603))*100 - (INT((AM603-INT(AM603))*10)*10), 0))))</f>
        <v>seventy</v>
      </c>
      <c r="AO603" s="214" t="str">
        <f>IF(INT(AM603)=AM603,FctZahl_In_Worten(AM603), _xlfn.CONCAT(FctZahl_In_Worten(INT(AM603)), " komma ", FctZahl_In_Worten(ROUND(INT((AM603 - INT(AM603)) * 10),  0)), " ", FctZahl_In_Worten(ROUND((AM603 - INT(AM603))*100 - (INT((AM603-INT(AM603))*10)*10), 0))))</f>
        <v>siebzig</v>
      </c>
      <c r="AP603" s="64" t="str">
        <f>EnglishNumber(Q603)</f>
        <v>one hundred</v>
      </c>
      <c r="AQ603" s="64" t="str">
        <f>FctZahl_In_Worten(Q603)</f>
        <v>einhundert</v>
      </c>
      <c r="AR603" s="64" t="str">
        <f>FctZahl_In_Worten(R603)</f>
        <v>null</v>
      </c>
      <c r="AS603" s="64" t="str">
        <f>VLOOKUP(V603,aux!$K$1:$M$11,2,FALSE)</f>
        <v>zero</v>
      </c>
      <c r="AT603" s="64" t="str">
        <f>VLOOKUP(W603,aux!$K$1:$M$11,2,FALSE)</f>
        <v>zero</v>
      </c>
      <c r="AU603" s="64" t="str">
        <f t="shared" si="445"/>
        <v/>
      </c>
      <c r="AV603" s="49" t="str">
        <f t="shared" si="425"/>
        <v/>
      </c>
      <c r="AW603" s="60" t="str">
        <f t="shared" si="436"/>
        <v>ES_27525511P_CPA_EN</v>
      </c>
      <c r="AX603" s="60" t="str">
        <f t="shared" si="437"/>
        <v>ES_27525511P_DoT_EN</v>
      </c>
      <c r="AY603" s="60" t="str">
        <f t="shared" si="438"/>
        <v>ES_27525511P_Dis_EN</v>
      </c>
      <c r="AZ603" s="50" t="str">
        <f t="shared" si="439"/>
        <v>ES_27525511P_CPA_DE</v>
      </c>
      <c r="BA603" s="50" t="str">
        <f t="shared" si="440"/>
        <v>ES_27525511P_DoT_DE</v>
      </c>
      <c r="BB603" s="50" t="str">
        <f t="shared" si="441"/>
        <v>ES_27525511P_CPA_ES</v>
      </c>
      <c r="BC603" s="128" t="str">
        <f t="shared" si="442"/>
        <v>ES_27525511P_DoT_ES</v>
      </c>
      <c r="BD603" s="65" t="str">
        <f t="shared" si="443"/>
        <v>GABRIEL GUERRERO SOLER</v>
      </c>
      <c r="BE603" s="64" t="str">
        <f>VLOOKUP(C603,aux!$A$1:$B$260,2,FALSE)</f>
        <v>Spain</v>
      </c>
      <c r="BF603" s="46" t="str">
        <f>VLOOKUP(C603,aux!$A$1:$C$260,3,FALSE)</f>
        <v>Spanien</v>
      </c>
      <c r="BG603" s="66" t="str">
        <f t="shared" si="444"/>
        <v/>
      </c>
      <c r="BH603" s="66" t="str">
        <f t="shared" si="400"/>
        <v/>
      </c>
      <c r="BI603" s="66">
        <f t="shared" si="426"/>
        <v>0</v>
      </c>
      <c r="BJ603" s="66" t="str">
        <f t="shared" si="427"/>
        <v/>
      </c>
      <c r="BK603" s="66" t="str">
        <f t="shared" si="415"/>
        <v>and its</v>
      </c>
      <c r="BL603" s="66" t="str">
        <f t="shared" si="428"/>
        <v/>
      </c>
      <c r="BM603" s="66" t="str">
        <f t="shared" si="416"/>
        <v>und</v>
      </c>
      <c r="BN603" s="66" t="str">
        <f t="shared" si="429"/>
        <v/>
      </c>
      <c r="BO603" s="66" t="str">
        <f t="shared" si="417"/>
        <v>y su</v>
      </c>
      <c r="BP603" s="216" t="str">
        <f>VLOOKUP(X603,aux!$G$1:$I$22,3,FALSE)</f>
        <v xml:space="preserve">cero coma siete </v>
      </c>
      <c r="BQ603" s="66" t="str">
        <f t="shared" si="431"/>
        <v>Por</v>
      </c>
      <c r="BR603" s="66" t="str">
        <f>VLOOKUP(C603,aux!$D$1:$E$307,2,FALSE)</f>
        <v>España</v>
      </c>
      <c r="BS603" s="66" t="str">
        <f t="shared" si="432"/>
        <v>Ciento</v>
      </c>
      <c r="BT603" s="66" t="str">
        <f t="shared" si="433"/>
        <v>Cero</v>
      </c>
      <c r="BU603" s="66" t="str">
        <f t="shared" si="434"/>
        <v>Cero</v>
      </c>
      <c r="BV603" s="137"/>
      <c r="BW603" s="51"/>
      <c r="BX603" s="137"/>
      <c r="BY603" s="143"/>
      <c r="BZ603" s="137"/>
      <c r="CA603" s="1112">
        <v>42920</v>
      </c>
      <c r="CB603" s="342">
        <v>43167</v>
      </c>
      <c r="CC603" s="622">
        <v>43179</v>
      </c>
      <c r="CD603" s="434"/>
      <c r="CE603" s="342">
        <v>43179</v>
      </c>
      <c r="CF603" s="434"/>
      <c r="CG603" s="612">
        <v>43182</v>
      </c>
      <c r="CH603" s="903" t="s">
        <v>7258</v>
      </c>
      <c r="CI603" s="155"/>
      <c r="CJ603" s="61"/>
      <c r="CK603" s="62"/>
      <c r="CL603" s="102" t="str">
        <f t="shared" si="418"/>
        <v>GABRIEL GUERRERO SOLER_ ES_27525511P_DOT_EN_2sig</v>
      </c>
      <c r="CM603" s="102" t="str">
        <f t="shared" si="419"/>
        <v>GABRIEL GUERRERO SOLER_ES_27525511P_CPA_EN_2sig</v>
      </c>
      <c r="CN603" s="102" t="str">
        <f t="shared" si="420"/>
        <v>GABRIEL GUERRERO SOLER_ ES_27525511P_DOT_EN_2sig_stamped</v>
      </c>
      <c r="CO603" s="102" t="str">
        <f t="shared" si="421"/>
        <v>GABRIEL GUERRERO SOLER_ES_27525511P_DOT_EN_o</v>
      </c>
      <c r="CP603" s="102" t="str">
        <f t="shared" si="422"/>
        <v>GABRIEL GUERRERO SOLER_ES_27525511P_DOT_EN_o_stamped</v>
      </c>
      <c r="CQ603" s="102" t="str">
        <f t="shared" si="423"/>
        <v>GABRIEL GUERRERO SOLER_ES_27525511P_powers</v>
      </c>
      <c r="CR603" s="70" t="s">
        <v>1469</v>
      </c>
      <c r="CS603" s="70" t="s">
        <v>1469</v>
      </c>
      <c r="CT603" s="311"/>
      <c r="CU603" s="148">
        <f>CE603-CC603</f>
        <v>0</v>
      </c>
      <c r="CV603" s="312" t="s">
        <v>2116</v>
      </c>
      <c r="CW603" s="56" t="s">
        <v>2120</v>
      </c>
      <c r="CX603" s="52"/>
      <c r="CY603" s="148"/>
      <c r="CZ603" s="148"/>
      <c r="DA603" s="315"/>
      <c r="DB603" s="315"/>
      <c r="DC603" s="148"/>
      <c r="DD603" s="148"/>
      <c r="DE603" s="315"/>
      <c r="DF603" s="315"/>
      <c r="DG603" s="61"/>
      <c r="DH603" s="61"/>
      <c r="DI603" s="61"/>
      <c r="DJ603" s="315"/>
      <c r="DK603" s="315"/>
      <c r="DL603" s="61"/>
      <c r="DM603" s="161"/>
      <c r="DN603" s="148"/>
      <c r="DO603" s="315"/>
      <c r="DP603" s="338"/>
      <c r="DQ603" s="940"/>
      <c r="DR603" s="342"/>
      <c r="DS603" s="522"/>
      <c r="DT603" s="69" t="s">
        <v>1469</v>
      </c>
      <c r="DU603" s="69"/>
      <c r="DV603" s="87"/>
      <c r="DW603" s="87"/>
      <c r="DX603" s="87"/>
      <c r="DY603" s="87"/>
      <c r="DZ603" s="87"/>
      <c r="EA603" s="359" t="str">
        <f t="shared" si="412"/>
        <v>542</v>
      </c>
      <c r="EB603" s="359">
        <v>542</v>
      </c>
      <c r="EC603" s="88"/>
      <c r="ED603" s="88"/>
      <c r="EE603" s="88" t="e">
        <f>IF(CX602=#REF!,"gleich","ungleich")</f>
        <v>#REF!</v>
      </c>
      <c r="EF603" s="445"/>
      <c r="EG603" s="445"/>
      <c r="EH603" s="445"/>
      <c r="EI603" s="445"/>
      <c r="EJ603" s="445"/>
      <c r="EK603" s="445"/>
      <c r="EL603" s="445"/>
      <c r="EM603" s="498"/>
      <c r="EN603" s="445"/>
      <c r="EO603" s="445"/>
      <c r="EP603" s="445"/>
      <c r="EQ603" s="382" t="s">
        <v>6100</v>
      </c>
      <c r="ER603" s="382" t="s">
        <v>6100</v>
      </c>
      <c r="ES603" s="382"/>
      <c r="ET603" s="108"/>
      <c r="EU603" s="182" t="str">
        <f t="shared" si="424"/>
        <v>GABRIEL GUERRERO SOLER, ES_27525511P_sinv.pdf</v>
      </c>
    </row>
    <row r="604" spans="1:151" s="169" customFormat="1" ht="103.5" thickTop="1" thickBot="1">
      <c r="A604" s="1045" t="s">
        <v>6559</v>
      </c>
      <c r="B604" s="638" t="s">
        <v>6587</v>
      </c>
      <c r="C604" s="667" t="s">
        <v>517</v>
      </c>
      <c r="D604" s="176" t="s">
        <v>6657</v>
      </c>
      <c r="E604" s="362" t="s">
        <v>6658</v>
      </c>
      <c r="F604" s="362" t="s">
        <v>6659</v>
      </c>
      <c r="G604" s="362"/>
      <c r="H604" s="362"/>
      <c r="I604" s="182"/>
      <c r="J604" s="202" t="s">
        <v>6724</v>
      </c>
      <c r="K604" s="566" t="s">
        <v>6663</v>
      </c>
      <c r="L604" s="566" t="s">
        <v>6664</v>
      </c>
      <c r="M604" s="566" t="s">
        <v>6691</v>
      </c>
      <c r="N604" s="856" t="s">
        <v>6707</v>
      </c>
      <c r="O604" s="192" t="s">
        <v>229</v>
      </c>
      <c r="P604" s="649">
        <v>52</v>
      </c>
      <c r="Q604" s="548">
        <v>100</v>
      </c>
      <c r="R604" s="549">
        <v>0</v>
      </c>
      <c r="S604" s="338"/>
      <c r="T604" s="168"/>
      <c r="U604" s="168"/>
      <c r="V604" s="338">
        <v>0</v>
      </c>
      <c r="W604" s="338">
        <v>0</v>
      </c>
      <c r="X604" s="923">
        <v>0.68</v>
      </c>
      <c r="Y604" s="338">
        <v>0</v>
      </c>
      <c r="Z604" s="168"/>
      <c r="AA604" s="168"/>
      <c r="AB604" s="186" t="s">
        <v>6711</v>
      </c>
      <c r="AC604" s="13" t="s">
        <v>7377</v>
      </c>
      <c r="AD604" s="811" t="s">
        <v>6710</v>
      </c>
      <c r="AE604" s="723">
        <v>43187</v>
      </c>
      <c r="AF604" s="182"/>
      <c r="AG604" s="419"/>
      <c r="AH604" s="927" t="s">
        <v>896</v>
      </c>
      <c r="AI604" s="559" t="s">
        <v>5760</v>
      </c>
      <c r="AJ604" s="63" t="str">
        <f t="shared" si="430"/>
        <v>NO</v>
      </c>
      <c r="AK604" s="64" t="str">
        <f>VLOOKUP(X604,aux!$G$1:$I$22,2,FALSE)</f>
        <v>zero point six eight</v>
      </c>
      <c r="AL604" s="64" t="str">
        <f>VLOOKUP(X604,aux!$G$1:$J$22,4,FALSE)</f>
        <v>null komma sechs acht</v>
      </c>
      <c r="AM604" s="214">
        <f t="shared" si="435"/>
        <v>68</v>
      </c>
      <c r="AN604" s="214" t="str">
        <f>IF(INT(AM604)=AM604,EnglishNumber(AM604), _xlfn.CONCAT(EnglishNumber(INT(AM604)), " point ", EnglishNumber(ROUND(INT((AM604 - INT(AM604)) * 10),  0)), " ", EnglishNumber(ROUND((AM604 - INT(AM604))*100 - (INT((AM604-INT(AM604))*10)*10), 0))))</f>
        <v>sixty-eight</v>
      </c>
      <c r="AO604" s="214" t="str">
        <f>IF(INT(AM604)=AM604,FctZahl_In_Worten(AM604), _xlfn.CONCAT(FctZahl_In_Worten(INT(AM604)), " komma ", FctZahl_In_Worten(ROUND(INT((AM604 - INT(AM604)) * 10),  0)), " ", FctZahl_In_Worten(ROUND((AM604 - INT(AM604))*100 - (INT((AM604-INT(AM604))*10)*10), 0))))</f>
        <v>achtundsechzig</v>
      </c>
      <c r="AP604" s="64" t="str">
        <f>EnglishNumber(Q604)</f>
        <v>one hundred</v>
      </c>
      <c r="AQ604" s="64" t="str">
        <f>FctZahl_In_Worten(Q604)</f>
        <v>einhundert</v>
      </c>
      <c r="AR604" s="64" t="str">
        <f>FctZahl_In_Worten(R604)</f>
        <v>null</v>
      </c>
      <c r="AS604" s="64" t="str">
        <f>EnglishNumber(V604)</f>
        <v>zero</v>
      </c>
      <c r="AT604" s="64" t="str">
        <f>EnglishNumber(W604)</f>
        <v>zero</v>
      </c>
      <c r="AU604" s="64" t="str">
        <f t="shared" si="445"/>
        <v>For</v>
      </c>
      <c r="AV604" s="49" t="str">
        <f t="shared" si="425"/>
        <v>ORBEA ARANEGUI, Miguel, Gerente Solidario</v>
      </c>
      <c r="AW604" s="60" t="str">
        <f t="shared" si="436"/>
        <v>PT_507778812_CPA_EN</v>
      </c>
      <c r="AX604" s="60" t="str">
        <f t="shared" si="437"/>
        <v>PT_507778812_DoT_EN</v>
      </c>
      <c r="AY604" s="60" t="str">
        <f t="shared" si="438"/>
        <v>PT_507778812_Dis_EN</v>
      </c>
      <c r="AZ604" s="50" t="str">
        <f t="shared" si="439"/>
        <v>PT_507778812_CPA_DE</v>
      </c>
      <c r="BA604" s="50" t="str">
        <f t="shared" si="440"/>
        <v>PT_507778812_DoT_DE</v>
      </c>
      <c r="BB604" s="50" t="str">
        <f t="shared" si="441"/>
        <v>PT_507778812_CPA_ES</v>
      </c>
      <c r="BC604" s="128" t="str">
        <f t="shared" si="442"/>
        <v>PT_507778812_DoT_ES</v>
      </c>
      <c r="BD604" s="65" t="str">
        <f t="shared" si="443"/>
        <v>GREAT LORRY AND TRANSPORT, UNIPESSOAL LDA</v>
      </c>
      <c r="BE604" s="64" t="str">
        <f>VLOOKUP(C604,aux!$A$1:$B$260,2,FALSE)</f>
        <v>Portugal</v>
      </c>
      <c r="BF604" s="46">
        <f>VLOOKUP(C604,aux!$A$1:$C$260,3,FALSE)</f>
        <v>0</v>
      </c>
      <c r="BG604" s="66" t="str">
        <f t="shared" si="444"/>
        <v>represented by  ORBEA ARANEGUI, Miguel, Gerente Solidario</v>
      </c>
      <c r="BH604" s="66" t="str">
        <f t="shared" si="400"/>
        <v>representado por ORBEA ARANEGUI, Miguel, Gerente Solidario</v>
      </c>
      <c r="BI604" s="119">
        <f t="shared" si="426"/>
        <v>1</v>
      </c>
      <c r="BJ604" s="119" t="str">
        <f t="shared" si="427"/>
        <v/>
      </c>
      <c r="BK604" s="119" t="str">
        <f t="shared" si="415"/>
        <v/>
      </c>
      <c r="BL604" s="66" t="str">
        <f t="shared" si="428"/>
        <v/>
      </c>
      <c r="BM604" s="66" t="str">
        <f t="shared" si="416"/>
        <v/>
      </c>
      <c r="BN604" s="66" t="str">
        <f t="shared" si="429"/>
        <v/>
      </c>
      <c r="BO604" s="66" t="str">
        <f t="shared" si="417"/>
        <v/>
      </c>
      <c r="BP604" s="216" t="str">
        <f>VLOOKUP(X604,aux!$G$1:$I$22,3,FALSE)</f>
        <v>cero coma seis ocho</v>
      </c>
      <c r="BQ604" s="66" t="str">
        <f t="shared" si="431"/>
        <v>Por</v>
      </c>
      <c r="BR604" s="66" t="str">
        <f>VLOOKUP(C604,aux!$D$1:$E$307,2,FALSE)</f>
        <v>Portugal</v>
      </c>
      <c r="BS604" s="66" t="str">
        <f t="shared" si="432"/>
        <v>Ciento</v>
      </c>
      <c r="BT604" s="66" t="str">
        <f t="shared" si="433"/>
        <v>Cero</v>
      </c>
      <c r="BU604" s="66" t="str">
        <f t="shared" si="434"/>
        <v>Cero</v>
      </c>
      <c r="BV604" s="315"/>
      <c r="BW604" s="61"/>
      <c r="BX604" s="315"/>
      <c r="BY604" s="148"/>
      <c r="BZ604" s="315"/>
      <c r="CA604" s="1112"/>
      <c r="CB604" s="342">
        <v>43168</v>
      </c>
      <c r="CC604" s="623">
        <v>43171</v>
      </c>
      <c r="CD604" s="806"/>
      <c r="CE604" s="805">
        <v>43174</v>
      </c>
      <c r="CF604" s="806"/>
      <c r="CG604" s="612">
        <v>43182</v>
      </c>
      <c r="CH604" s="903" t="s">
        <v>7258</v>
      </c>
      <c r="CI604" s="155"/>
      <c r="CJ604" s="168"/>
      <c r="CK604" s="168"/>
      <c r="CL604" s="102" t="str">
        <f t="shared" si="418"/>
        <v>GREAT LORRY AND TRANSPORT, UNIPESSOAL LDA_ PT_507778812_DOT_EN_2sig</v>
      </c>
      <c r="CM604" s="102" t="str">
        <f t="shared" si="419"/>
        <v>GREAT LORRY AND TRANSPORT, UNIPESSOAL LDA_PT_507778812_CPA_EN_2sig</v>
      </c>
      <c r="CN604" s="102" t="str">
        <f t="shared" si="420"/>
        <v>GREAT LORRY AND TRANSPORT, UNIPESSOAL LDA_ PT_507778812_DOT_EN_2sig_stamped</v>
      </c>
      <c r="CO604" s="102" t="str">
        <f t="shared" si="421"/>
        <v>GREAT LORRY AND TRANSPORT, UNIPESSOAL LDA_PT_507778812_DOT_EN_o</v>
      </c>
      <c r="CP604" s="102" t="str">
        <f t="shared" si="422"/>
        <v>GREAT LORRY AND TRANSPORT, UNIPESSOAL LDA_PT_507778812_DOT_EN_o_stamped</v>
      </c>
      <c r="CQ604" s="102" t="str">
        <f t="shared" si="423"/>
        <v>GREAT LORRY AND TRANSPORT, UNIPESSOAL LDA_PT_507778812_powers</v>
      </c>
      <c r="CR604" s="168"/>
      <c r="CS604" s="168"/>
      <c r="CT604" s="253"/>
      <c r="CU604" s="251"/>
      <c r="CV604" s="254"/>
      <c r="CW604" s="168"/>
      <c r="CX604" s="252"/>
      <c r="CY604" s="251"/>
      <c r="CZ604" s="251"/>
      <c r="DA604" s="324"/>
      <c r="DB604" s="324"/>
      <c r="DC604" s="251"/>
      <c r="DD604" s="251"/>
      <c r="DE604" s="324"/>
      <c r="DF604" s="324"/>
      <c r="DG604" s="168"/>
      <c r="DH604" s="168"/>
      <c r="DI604" s="168"/>
      <c r="DJ604" s="324"/>
      <c r="DK604" s="324"/>
      <c r="DL604" s="168"/>
      <c r="DM604" s="324"/>
      <c r="DN604" s="251"/>
      <c r="DO604" s="324"/>
      <c r="DP604" s="338"/>
      <c r="DQ604" s="902"/>
      <c r="DR604" s="503"/>
      <c r="DS604" s="88"/>
      <c r="DT604" s="88" t="s">
        <v>49</v>
      </c>
      <c r="DU604" s="168"/>
      <c r="DV604" s="168"/>
      <c r="DW604" s="168"/>
      <c r="DX604" s="168"/>
      <c r="DY604" s="168"/>
      <c r="DZ604" s="168"/>
      <c r="EA604" s="359" t="str">
        <f t="shared" si="412"/>
        <v>543</v>
      </c>
      <c r="EB604" s="359">
        <v>543</v>
      </c>
      <c r="EC604" s="88"/>
      <c r="ED604" s="88"/>
      <c r="EE604" s="88"/>
      <c r="EF604" s="445"/>
      <c r="EG604" s="247"/>
      <c r="EH604" s="247"/>
      <c r="EI604" s="247"/>
      <c r="EJ604" s="247"/>
      <c r="EK604" s="247"/>
      <c r="EL604" s="247"/>
      <c r="EM604" s="946"/>
      <c r="EN604" s="247"/>
      <c r="EO604" s="247"/>
      <c r="EP604" s="247"/>
      <c r="EQ604" s="182" t="s">
        <v>7437</v>
      </c>
      <c r="ER604" s="182" t="s">
        <v>6153</v>
      </c>
      <c r="ES604" s="705"/>
      <c r="ET604" s="167"/>
      <c r="EU604" s="182" t="str">
        <f t="shared" si="424"/>
        <v>GREAT LORRY AND TRANSPORT, UNIPESSOAL LDA, PT_507778812_sinv.pdf</v>
      </c>
    </row>
    <row r="605" spans="1:151" s="169" customFormat="1" ht="65.25" thickTop="1" thickBot="1">
      <c r="A605" s="1021" t="s">
        <v>6758</v>
      </c>
      <c r="B605" s="830" t="s">
        <v>6847</v>
      </c>
      <c r="C605" s="221" t="s">
        <v>898</v>
      </c>
      <c r="D605" s="692" t="s">
        <v>6894</v>
      </c>
      <c r="E605" s="692"/>
      <c r="F605" s="692"/>
      <c r="G605" s="831"/>
      <c r="H605" s="831"/>
      <c r="I605" s="202"/>
      <c r="J605" s="692" t="s">
        <v>7017</v>
      </c>
      <c r="K605" s="692" t="s">
        <v>7015</v>
      </c>
      <c r="L605" s="692" t="s">
        <v>7016</v>
      </c>
      <c r="M605" s="1126"/>
      <c r="N605" s="858" t="s">
        <v>7029</v>
      </c>
      <c r="O605" s="691" t="s">
        <v>7027</v>
      </c>
      <c r="P605" s="780">
        <v>7</v>
      </c>
      <c r="Q605" s="548">
        <v>100</v>
      </c>
      <c r="R605" s="549">
        <v>0</v>
      </c>
      <c r="S605" s="338"/>
      <c r="T605" s="168"/>
      <c r="U605" s="168"/>
      <c r="V605" s="338">
        <v>0</v>
      </c>
      <c r="W605" s="338">
        <v>0</v>
      </c>
      <c r="X605" s="923">
        <v>0.68</v>
      </c>
      <c r="Y605" s="338">
        <v>0</v>
      </c>
      <c r="Z605" s="168"/>
      <c r="AA605" s="168"/>
      <c r="AB605" s="186" t="s">
        <v>6711</v>
      </c>
      <c r="AC605" s="13" t="s">
        <v>7377</v>
      </c>
      <c r="AD605" s="811" t="s">
        <v>7089</v>
      </c>
      <c r="AE605" s="801">
        <v>43187</v>
      </c>
      <c r="AF605" s="182"/>
      <c r="AG605" s="297"/>
      <c r="AH605" s="927" t="s">
        <v>192</v>
      </c>
      <c r="AI605" s="559" t="s">
        <v>5764</v>
      </c>
      <c r="AJ605" s="63" t="str">
        <f t="shared" si="430"/>
        <v>NO</v>
      </c>
      <c r="AK605" s="64" t="str">
        <f>VLOOKUP(X605,aux!$G$1:$I$22,2,FALSE)</f>
        <v>zero point six eight</v>
      </c>
      <c r="AL605" s="64" t="str">
        <f>VLOOKUP(X605,aux!$G$1:$J$22,4,FALSE)</f>
        <v>null komma sechs acht</v>
      </c>
      <c r="AM605" s="214">
        <f t="shared" si="435"/>
        <v>68</v>
      </c>
      <c r="AN605" s="214" t="str">
        <f>IF(INT(AM605)=AM605,EnglishNumber(AM605), _xlfn.CONCAT(EnglishNumber(INT(AM605)), " point ", EnglishNumber(ROUND(INT((AM605 - INT(AM605)) * 10),  0)), " ", EnglishNumber(ROUND((AM605 - INT(AM605))*100 - (INT((AM605-INT(AM605))*10)*10), 0))))</f>
        <v>sixty-eight</v>
      </c>
      <c r="AO605" s="214" t="str">
        <f>IF(INT(AM605)=AM605,FctZahl_In_Worten(AM605), _xlfn.CONCAT(FctZahl_In_Worten(INT(AM605)), " komma ", FctZahl_In_Worten(ROUND(INT((AM605 - INT(AM605)) * 10),  0)), " ", FctZahl_In_Worten(ROUND((AM605 - INT(AM605))*100 - (INT((AM605-INT(AM605))*10)*10), 0))))</f>
        <v>achtundsechzig</v>
      </c>
      <c r="AP605" s="64" t="str">
        <f>EnglishNumber(Q605)</f>
        <v>one hundred</v>
      </c>
      <c r="AQ605" s="64" t="str">
        <f>FctZahl_In_Worten(Q605)</f>
        <v>einhundert</v>
      </c>
      <c r="AR605" s="64" t="str">
        <f>FctZahl_In_Worten(R605)</f>
        <v>null</v>
      </c>
      <c r="AS605" s="64" t="str">
        <f>EnglishNumber(V605)</f>
        <v>zero</v>
      </c>
      <c r="AT605" s="64" t="str">
        <f>EnglishNumber(W605)</f>
        <v>zero</v>
      </c>
      <c r="AU605" s="64" t="str">
        <f t="shared" si="445"/>
        <v/>
      </c>
      <c r="AV605" s="49" t="str">
        <f t="shared" si="425"/>
        <v/>
      </c>
      <c r="AW605" s="60" t="str">
        <f t="shared" si="436"/>
        <v>DE_284648851_CPA_EN</v>
      </c>
      <c r="AX605" s="60" t="str">
        <f t="shared" si="437"/>
        <v>DE_284648851_DoT_EN</v>
      </c>
      <c r="AY605" s="60" t="str">
        <f t="shared" si="438"/>
        <v>DE_284648851_Dis_EN</v>
      </c>
      <c r="AZ605" s="50" t="str">
        <f t="shared" si="439"/>
        <v>DE_284648851_CPA_DE</v>
      </c>
      <c r="BA605" s="50" t="str">
        <f t="shared" si="440"/>
        <v>DE_284648851_DoT_DE</v>
      </c>
      <c r="BB605" s="50" t="str">
        <f t="shared" si="441"/>
        <v>DE_284648851_CPA_ES</v>
      </c>
      <c r="BC605" s="128" t="str">
        <f t="shared" si="442"/>
        <v>DE_284648851_DoT_ES</v>
      </c>
      <c r="BD605" s="65" t="str">
        <f t="shared" si="443"/>
        <v>Harald Glaser</v>
      </c>
      <c r="BE605" s="64" t="str">
        <f>VLOOKUP(C605,aux!$A$1:$B$260,2,FALSE)</f>
        <v>Germany</v>
      </c>
      <c r="BF605" s="46" t="str">
        <f>VLOOKUP(C605,aux!$A$1:$C$260,3,FALSE)</f>
        <v>Deutschland</v>
      </c>
      <c r="BG605" s="66" t="str">
        <f t="shared" si="444"/>
        <v/>
      </c>
      <c r="BH605" s="66" t="str">
        <f t="shared" si="400"/>
        <v/>
      </c>
      <c r="BI605" s="119">
        <f t="shared" si="426"/>
        <v>0</v>
      </c>
      <c r="BJ605" s="119" t="str">
        <f t="shared" si="427"/>
        <v/>
      </c>
      <c r="BK605" s="119" t="str">
        <f t="shared" si="415"/>
        <v/>
      </c>
      <c r="BL605" s="66" t="str">
        <f t="shared" si="428"/>
        <v/>
      </c>
      <c r="BM605" s="66" t="str">
        <f t="shared" si="416"/>
        <v/>
      </c>
      <c r="BN605" s="66" t="str">
        <f t="shared" si="429"/>
        <v/>
      </c>
      <c r="BO605" s="66" t="str">
        <f t="shared" si="417"/>
        <v/>
      </c>
      <c r="BP605" s="216" t="str">
        <f>VLOOKUP(X605,aux!$G$1:$I$22,3,FALSE)</f>
        <v>cero coma seis ocho</v>
      </c>
      <c r="BQ605" s="66" t="str">
        <f t="shared" si="431"/>
        <v>Por</v>
      </c>
      <c r="BR605" s="66" t="str">
        <f>VLOOKUP(C605,aux!$D$1:$E$307,2,FALSE)</f>
        <v>Alemania</v>
      </c>
      <c r="BS605" s="66" t="str">
        <f t="shared" si="432"/>
        <v>Ciento</v>
      </c>
      <c r="BT605" s="66" t="str">
        <f t="shared" si="433"/>
        <v>Cero</v>
      </c>
      <c r="BU605" s="66" t="str">
        <f t="shared" si="434"/>
        <v>Cero</v>
      </c>
      <c r="BV605" s="315"/>
      <c r="BW605" s="61"/>
      <c r="BX605" s="315"/>
      <c r="BY605" s="148"/>
      <c r="BZ605" s="315"/>
      <c r="CA605" s="1112"/>
      <c r="CB605" s="805">
        <v>43172</v>
      </c>
      <c r="CC605" s="623">
        <v>43172</v>
      </c>
      <c r="CD605" s="434"/>
      <c r="CE605" s="805">
        <v>43172</v>
      </c>
      <c r="CF605" s="434"/>
      <c r="CG605" s="612">
        <v>43181</v>
      </c>
      <c r="CH605" s="903" t="s">
        <v>7258</v>
      </c>
      <c r="CI605" s="155"/>
      <c r="CJ605" s="168"/>
      <c r="CK605" s="168"/>
      <c r="CL605" s="102" t="str">
        <f t="shared" si="418"/>
        <v>Harald Glaser_ DE_284648851_DOT_EN_2sig</v>
      </c>
      <c r="CM605" s="102" t="str">
        <f t="shared" si="419"/>
        <v>Harald Glaser_DE_284648851_CPA_EN_2sig</v>
      </c>
      <c r="CN605" s="102" t="str">
        <f t="shared" si="420"/>
        <v>Harald Glaser_ DE_284648851_DOT_EN_2sig_stamped</v>
      </c>
      <c r="CO605" s="102" t="str">
        <f t="shared" si="421"/>
        <v>Harald Glaser_DE_284648851_DOT_EN_o</v>
      </c>
      <c r="CP605" s="102" t="str">
        <f t="shared" si="422"/>
        <v>Harald Glaser_DE_284648851_DOT_EN_o_stamped</v>
      </c>
      <c r="CQ605" s="102" t="str">
        <f t="shared" si="423"/>
        <v>Harald Glaser_DE_284648851_powers</v>
      </c>
      <c r="CR605" s="168"/>
      <c r="CS605" s="168"/>
      <c r="CT605" s="253"/>
      <c r="CU605" s="251"/>
      <c r="CV605" s="254"/>
      <c r="CW605" s="168"/>
      <c r="CX605" s="252"/>
      <c r="CY605" s="251"/>
      <c r="CZ605" s="251"/>
      <c r="DA605" s="324"/>
      <c r="DB605" s="324"/>
      <c r="DC605" s="251"/>
      <c r="DD605" s="251"/>
      <c r="DE605" s="324"/>
      <c r="DF605" s="324"/>
      <c r="DG605" s="168"/>
      <c r="DH605" s="168"/>
      <c r="DI605" s="168"/>
      <c r="DJ605" s="324"/>
      <c r="DK605" s="324"/>
      <c r="DL605" s="168"/>
      <c r="DM605" s="324"/>
      <c r="DN605" s="251"/>
      <c r="DO605" s="324"/>
      <c r="DP605" s="338"/>
      <c r="DQ605" s="902"/>
      <c r="DR605" s="503"/>
      <c r="DS605" s="88"/>
      <c r="DT605" s="88" t="s">
        <v>49</v>
      </c>
      <c r="DU605" s="168"/>
      <c r="DV605" s="168"/>
      <c r="DW605" s="168"/>
      <c r="DX605" s="168"/>
      <c r="DY605" s="168"/>
      <c r="DZ605" s="168"/>
      <c r="EA605" s="359" t="str">
        <f t="shared" si="412"/>
        <v>544</v>
      </c>
      <c r="EB605" s="359">
        <v>544</v>
      </c>
      <c r="EC605" s="88"/>
      <c r="ED605" s="88"/>
      <c r="EE605" s="88"/>
      <c r="EF605" s="445"/>
      <c r="EG605" s="247"/>
      <c r="EH605" s="247"/>
      <c r="EI605" s="247"/>
      <c r="EJ605" s="247"/>
      <c r="EK605" s="247"/>
      <c r="EL605" s="247"/>
      <c r="EM605" s="946"/>
      <c r="EN605" s="247"/>
      <c r="EO605" s="247"/>
      <c r="EP605" s="247"/>
      <c r="EQ605" s="382" t="s">
        <v>6100</v>
      </c>
      <c r="ER605" s="182" t="s">
        <v>6457</v>
      </c>
      <c r="ES605" s="691" t="s">
        <v>7092</v>
      </c>
      <c r="ET605" s="167"/>
      <c r="EU605" s="182" t="str">
        <f t="shared" si="424"/>
        <v>Harald Glaser, DE_284648851_sinv.pdf</v>
      </c>
    </row>
    <row r="606" spans="1:151" s="169" customFormat="1" ht="65.25" thickTop="1" thickBot="1">
      <c r="A606" s="1021" t="s">
        <v>6806</v>
      </c>
      <c r="B606" s="830" t="s">
        <v>6828</v>
      </c>
      <c r="C606" s="221" t="s">
        <v>42</v>
      </c>
      <c r="D606" s="692" t="s">
        <v>6987</v>
      </c>
      <c r="E606" s="692" t="s">
        <v>6988</v>
      </c>
      <c r="F606" s="692" t="s">
        <v>341</v>
      </c>
      <c r="G606" s="831"/>
      <c r="H606" s="831"/>
      <c r="I606" s="202"/>
      <c r="J606" s="692" t="s">
        <v>7017</v>
      </c>
      <c r="K606" s="692" t="s">
        <v>7015</v>
      </c>
      <c r="L606" s="692" t="s">
        <v>7016</v>
      </c>
      <c r="M606" s="1126"/>
      <c r="N606" s="858" t="s">
        <v>7074</v>
      </c>
      <c r="O606" s="691" t="s">
        <v>7064</v>
      </c>
      <c r="P606" s="780">
        <v>35</v>
      </c>
      <c r="Q606" s="548">
        <v>100</v>
      </c>
      <c r="R606" s="549">
        <v>0</v>
      </c>
      <c r="S606" s="338"/>
      <c r="T606" s="168"/>
      <c r="U606" s="168"/>
      <c r="V606" s="338">
        <v>0</v>
      </c>
      <c r="W606" s="338">
        <v>0</v>
      </c>
      <c r="X606" s="923">
        <v>0.68</v>
      </c>
      <c r="Y606" s="338">
        <v>0</v>
      </c>
      <c r="Z606" s="168"/>
      <c r="AA606" s="168"/>
      <c r="AB606" s="186" t="s">
        <v>6711</v>
      </c>
      <c r="AC606" s="13" t="s">
        <v>7377</v>
      </c>
      <c r="AD606" s="811" t="s">
        <v>7089</v>
      </c>
      <c r="AE606" s="801">
        <v>43187</v>
      </c>
      <c r="AF606" s="182"/>
      <c r="AG606" s="419"/>
      <c r="AH606" s="927" t="s">
        <v>896</v>
      </c>
      <c r="AI606" s="559" t="s">
        <v>5764</v>
      </c>
      <c r="AJ606" s="63" t="str">
        <f t="shared" si="430"/>
        <v>NO</v>
      </c>
      <c r="AK606" s="64" t="str">
        <f>VLOOKUP(X606,aux!$G$1:$I$22,2,FALSE)</f>
        <v>zero point six eight</v>
      </c>
      <c r="AL606" s="64" t="str">
        <f>VLOOKUP(X606,aux!$G$1:$J$22,4,FALSE)</f>
        <v>null komma sechs acht</v>
      </c>
      <c r="AM606" s="214">
        <f t="shared" si="435"/>
        <v>68</v>
      </c>
      <c r="AN606" s="214" t="str">
        <f>IF(INT(AM606)=AM606,EnglishNumber(AM606), _xlfn.CONCAT(EnglishNumber(INT(AM606)), " point ", EnglishNumber(ROUND(INT((AM606 - INT(AM606)) * 10),  0)), " ", EnglishNumber(ROUND((AM606 - INT(AM606))*100 - (INT((AM606-INT(AM606))*10)*10), 0))))</f>
        <v>sixty-eight</v>
      </c>
      <c r="AO606" s="214" t="str">
        <f>IF(INT(AM606)=AM606,FctZahl_In_Worten(AM606), _xlfn.CONCAT(FctZahl_In_Worten(INT(AM606)), " komma ", FctZahl_In_Worten(ROUND(INT((AM606 - INT(AM606)) * 10),  0)), " ", FctZahl_In_Worten(ROUND((AM606 - INT(AM606))*100 - (INT((AM606-INT(AM606))*10)*10), 0))))</f>
        <v>achtundsechzig</v>
      </c>
      <c r="AP606" s="64" t="str">
        <f>EnglishNumber(Q606)</f>
        <v>one hundred</v>
      </c>
      <c r="AQ606" s="64" t="str">
        <f>FctZahl_In_Worten(Q606)</f>
        <v>einhundert</v>
      </c>
      <c r="AR606" s="64" t="str">
        <f>FctZahl_In_Worten(R606)</f>
        <v>null</v>
      </c>
      <c r="AS606" s="64" t="str">
        <f>EnglishNumber(V606)</f>
        <v>zero</v>
      </c>
      <c r="AT606" s="64" t="str">
        <f>EnglishNumber(W606)</f>
        <v>zero</v>
      </c>
      <c r="AU606" s="64" t="str">
        <f t="shared" si="445"/>
        <v>For</v>
      </c>
      <c r="AV606" s="49" t="str">
        <f t="shared" si="425"/>
        <v>RUIZ TEJERO, JUAN-ANTONIO, Administrador solidario</v>
      </c>
      <c r="AW606" s="60" t="str">
        <f t="shared" si="436"/>
        <v>ES_B50051028_CPA_EN</v>
      </c>
      <c r="AX606" s="60" t="str">
        <f t="shared" si="437"/>
        <v>ES_B50051028_DoT_EN</v>
      </c>
      <c r="AY606" s="60" t="str">
        <f t="shared" si="438"/>
        <v>ES_B50051028_Dis_EN</v>
      </c>
      <c r="AZ606" s="50" t="str">
        <f t="shared" si="439"/>
        <v>ES_B50051028_CPA_DE</v>
      </c>
      <c r="BA606" s="50" t="str">
        <f t="shared" si="440"/>
        <v>ES_B50051028_DoT_DE</v>
      </c>
      <c r="BB606" s="50" t="str">
        <f t="shared" si="441"/>
        <v>ES_B50051028_CPA_ES</v>
      </c>
      <c r="BC606" s="128" t="str">
        <f t="shared" si="442"/>
        <v>ES_B50051028_DoT_ES</v>
      </c>
      <c r="BD606" s="65" t="str">
        <f t="shared" si="443"/>
        <v>Hermanos Ruiz, SL</v>
      </c>
      <c r="BE606" s="64" t="str">
        <f>VLOOKUP(C606,aux!$A$1:$B$260,2,FALSE)</f>
        <v>Spain</v>
      </c>
      <c r="BF606" s="46" t="str">
        <f>VLOOKUP(C606,aux!$A$1:$C$260,3,FALSE)</f>
        <v>Spanien</v>
      </c>
      <c r="BG606" s="66" t="str">
        <f t="shared" si="444"/>
        <v>represented by  RUIZ TEJERO, JUAN-ANTONIO, Administrador solidario</v>
      </c>
      <c r="BH606" s="66" t="str">
        <f t="shared" si="400"/>
        <v>representado por RUIZ TEJERO, JUAN-ANTONIO, Administrador solidario</v>
      </c>
      <c r="BI606" s="119">
        <f t="shared" si="426"/>
        <v>1</v>
      </c>
      <c r="BJ606" s="119" t="str">
        <f t="shared" si="427"/>
        <v/>
      </c>
      <c r="BK606" s="119" t="str">
        <f t="shared" si="415"/>
        <v/>
      </c>
      <c r="BL606" s="66" t="str">
        <f t="shared" si="428"/>
        <v/>
      </c>
      <c r="BM606" s="66" t="str">
        <f t="shared" si="416"/>
        <v/>
      </c>
      <c r="BN606" s="66" t="str">
        <f t="shared" si="429"/>
        <v/>
      </c>
      <c r="BO606" s="66" t="str">
        <f t="shared" si="417"/>
        <v/>
      </c>
      <c r="BP606" s="216" t="str">
        <f>VLOOKUP(X606,aux!$G$1:$I$22,3,FALSE)</f>
        <v>cero coma seis ocho</v>
      </c>
      <c r="BQ606" s="66" t="str">
        <f t="shared" si="431"/>
        <v>Por</v>
      </c>
      <c r="BR606" s="66" t="str">
        <f>VLOOKUP(C606,aux!$D$1:$E$307,2,FALSE)</f>
        <v>España</v>
      </c>
      <c r="BS606" s="66" t="str">
        <f t="shared" si="432"/>
        <v>Ciento</v>
      </c>
      <c r="BT606" s="66" t="str">
        <f t="shared" si="433"/>
        <v>Cero</v>
      </c>
      <c r="BU606" s="66" t="str">
        <f t="shared" si="434"/>
        <v>Cero</v>
      </c>
      <c r="BV606" s="315"/>
      <c r="BW606" s="61"/>
      <c r="BX606" s="315"/>
      <c r="BY606" s="148"/>
      <c r="BZ606" s="315"/>
      <c r="CA606" s="1112"/>
      <c r="CB606" s="805">
        <v>43172</v>
      </c>
      <c r="CC606" s="623">
        <v>43178</v>
      </c>
      <c r="CD606" s="806"/>
      <c r="CE606" s="805">
        <v>43178</v>
      </c>
      <c r="CF606" s="806"/>
      <c r="CG606" s="805">
        <v>43181</v>
      </c>
      <c r="CH606" s="903" t="s">
        <v>7258</v>
      </c>
      <c r="CI606" s="155"/>
      <c r="CJ606" s="168"/>
      <c r="CK606" s="168"/>
      <c r="CL606" s="102" t="str">
        <f t="shared" si="418"/>
        <v>Hermanos Ruiz, SL_ ES_B50051028_DOT_EN_2sig</v>
      </c>
      <c r="CM606" s="102" t="str">
        <f t="shared" si="419"/>
        <v>Hermanos Ruiz, SL_ES_B50051028_CPA_EN_2sig</v>
      </c>
      <c r="CN606" s="102" t="str">
        <f t="shared" si="420"/>
        <v>Hermanos Ruiz, SL_ ES_B50051028_DOT_EN_2sig_stamped</v>
      </c>
      <c r="CO606" s="102" t="str">
        <f t="shared" si="421"/>
        <v>Hermanos Ruiz, SL_ES_B50051028_DOT_EN_o</v>
      </c>
      <c r="CP606" s="102" t="str">
        <f t="shared" si="422"/>
        <v>Hermanos Ruiz, SL_ES_B50051028_DOT_EN_o_stamped</v>
      </c>
      <c r="CQ606" s="102" t="str">
        <f t="shared" si="423"/>
        <v>Hermanos Ruiz, SL_ES_B50051028_powers</v>
      </c>
      <c r="CR606" s="168"/>
      <c r="CS606" s="168"/>
      <c r="CT606" s="253"/>
      <c r="CU606" s="251"/>
      <c r="CV606" s="254"/>
      <c r="CW606" s="168"/>
      <c r="CX606" s="252"/>
      <c r="CY606" s="251"/>
      <c r="CZ606" s="251"/>
      <c r="DA606" s="324"/>
      <c r="DB606" s="324"/>
      <c r="DC606" s="251"/>
      <c r="DD606" s="251"/>
      <c r="DE606" s="324"/>
      <c r="DF606" s="324"/>
      <c r="DG606" s="168"/>
      <c r="DH606" s="168"/>
      <c r="DI606" s="168"/>
      <c r="DJ606" s="324"/>
      <c r="DK606" s="324"/>
      <c r="DL606" s="168"/>
      <c r="DM606" s="324"/>
      <c r="DN606" s="251"/>
      <c r="DO606" s="324"/>
      <c r="DP606" s="338"/>
      <c r="DQ606" s="902"/>
      <c r="DR606" s="503"/>
      <c r="DS606" s="88"/>
      <c r="DT606" s="88" t="s">
        <v>49</v>
      </c>
      <c r="DU606" s="168"/>
      <c r="DV606" s="168"/>
      <c r="DW606" s="168"/>
      <c r="DX606" s="168"/>
      <c r="DY606" s="168"/>
      <c r="DZ606" s="168"/>
      <c r="EA606" s="359" t="str">
        <f t="shared" si="412"/>
        <v>545</v>
      </c>
      <c r="EB606" s="359">
        <v>545</v>
      </c>
      <c r="EC606" s="88"/>
      <c r="ED606" s="88"/>
      <c r="EE606" s="88"/>
      <c r="EF606" s="445"/>
      <c r="EG606" s="247"/>
      <c r="EH606" s="247"/>
      <c r="EI606" s="247"/>
      <c r="EJ606" s="247"/>
      <c r="EK606" s="247"/>
      <c r="EL606" s="247"/>
      <c r="EM606" s="946"/>
      <c r="EN606" s="247"/>
      <c r="EO606" s="247"/>
      <c r="EP606" s="247"/>
      <c r="EQ606" s="382" t="s">
        <v>6088</v>
      </c>
      <c r="ER606" s="382" t="s">
        <v>6109</v>
      </c>
      <c r="ES606" s="691" t="s">
        <v>7092</v>
      </c>
      <c r="ET606" s="167"/>
      <c r="EU606" s="182" t="str">
        <f t="shared" si="424"/>
        <v>Hermanos Ruiz, S.L., ES_B50051028_sinv.pdf</v>
      </c>
    </row>
    <row r="607" spans="1:151" s="169" customFormat="1" ht="90.75" thickTop="1" thickBot="1">
      <c r="A607" s="1014" t="s">
        <v>7181</v>
      </c>
      <c r="B607" s="830" t="s">
        <v>7291</v>
      </c>
      <c r="C607" s="427" t="s">
        <v>922</v>
      </c>
      <c r="D607" s="635" t="s">
        <v>7211</v>
      </c>
      <c r="E607" s="193" t="s">
        <v>7161</v>
      </c>
      <c r="F607" s="842" t="s">
        <v>7120</v>
      </c>
      <c r="G607" s="842"/>
      <c r="H607" s="842"/>
      <c r="I607" s="193" t="s">
        <v>7162</v>
      </c>
      <c r="J607" s="258"/>
      <c r="K607" s="258"/>
      <c r="L607" s="1171" t="s">
        <v>7163</v>
      </c>
      <c r="M607" s="382"/>
      <c r="N607" s="1073"/>
      <c r="O607" s="182"/>
      <c r="P607" s="261"/>
      <c r="Q607" s="548">
        <v>1000</v>
      </c>
      <c r="R607" s="549">
        <v>0</v>
      </c>
      <c r="S607" s="338"/>
      <c r="T607" s="54"/>
      <c r="U607" s="54"/>
      <c r="V607" s="338">
        <v>0</v>
      </c>
      <c r="W607" s="338">
        <v>0</v>
      </c>
      <c r="X607" s="923">
        <v>0.77500000000000002</v>
      </c>
      <c r="Y607" s="338">
        <v>0</v>
      </c>
      <c r="Z607" s="54"/>
      <c r="AA607" s="54"/>
      <c r="AB607" s="186" t="s">
        <v>7228</v>
      </c>
      <c r="AC607" s="13" t="s">
        <v>7377</v>
      </c>
      <c r="AD607" s="812" t="s">
        <v>40</v>
      </c>
      <c r="AE607" s="801">
        <v>43187</v>
      </c>
      <c r="AF607" s="182" t="s">
        <v>7234</v>
      </c>
      <c r="AG607" s="419"/>
      <c r="AH607" s="61" t="s">
        <v>7235</v>
      </c>
      <c r="AI607" s="647" t="s">
        <v>5766</v>
      </c>
      <c r="AJ607" s="63" t="str">
        <f t="shared" si="430"/>
        <v>NO</v>
      </c>
      <c r="AK607" s="64" t="str">
        <f>VLOOKUP(X607,aux!$G$1:$I$22,2,FALSE)</f>
        <v>zero point seven seven five</v>
      </c>
      <c r="AL607" s="64" t="str">
        <f>VLOOKUP(X607,aux!$G$1:$J$22,4,FALSE)</f>
        <v>null komma sieben sieben fünf</v>
      </c>
      <c r="AM607" s="214">
        <f t="shared" si="435"/>
        <v>77.5</v>
      </c>
      <c r="AN607" s="214" t="str">
        <f>IF(INT(AM607)=AM607,EnglishNumber(AM607), _xlfn.CONCAT(EnglishNumber(INT(AM607)), " point ", EnglishNumber(ROUND(INT((AM607 - INT(AM607)) * 10),  0)), " ", EnglishNumber(ROUND((AM607 - INT(AM607))*100 - (INT((AM607-INT(AM607))*10)*10), 0))))</f>
        <v>seventy-seven point five zero</v>
      </c>
      <c r="AO607" s="214" t="str">
        <f>IF(INT(AM607)=AM607,FctZahl_In_Worten(AM607), _xlfn.CONCAT(FctZahl_In_Worten(INT(AM607)), " komma ", FctZahl_In_Worten(ROUND(INT((AM607 - INT(AM607)) * 10),  0)), " ", FctZahl_In_Worten(ROUND((AM607 - INT(AM607))*100 - (INT((AM607-INT(AM607))*10)*10), 0))))</f>
        <v>siebenundsiebzig komma fünf null</v>
      </c>
      <c r="AP607" s="64" t="str">
        <f>EnglishNumber(Q607)</f>
        <v>one thousand</v>
      </c>
      <c r="AQ607" s="64" t="str">
        <f>FctZahl_In_Worten(Q607)</f>
        <v>eintausend</v>
      </c>
      <c r="AR607" s="64" t="str">
        <f>FctZahl_In_Worten(R607)</f>
        <v>null</v>
      </c>
      <c r="AS607" s="64" t="str">
        <f>EnglishNumber(V607)</f>
        <v>zero</v>
      </c>
      <c r="AT607" s="64" t="str">
        <f>EnglishNumber(W607)</f>
        <v>zero</v>
      </c>
      <c r="AU607" s="64" t="str">
        <f t="shared" si="445"/>
        <v>For</v>
      </c>
      <c r="AV607" s="49" t="str">
        <f t="shared" si="425"/>
        <v>Claude LECOMTE, Administrateur délégué</v>
      </c>
      <c r="AW607" s="60" t="str">
        <f t="shared" si="436"/>
        <v>BE_220893_CPA_EN</v>
      </c>
      <c r="AX607" s="60" t="str">
        <f t="shared" si="437"/>
        <v>BE_220893_DoT_EN</v>
      </c>
      <c r="AY607" s="60" t="str">
        <f t="shared" si="438"/>
        <v>BE_220893_Dis_EN</v>
      </c>
      <c r="AZ607" s="50" t="str">
        <f t="shared" si="439"/>
        <v>BE_220893_CPA_DE</v>
      </c>
      <c r="BA607" s="50" t="str">
        <f t="shared" si="440"/>
        <v>BE_220893_DoT_DE</v>
      </c>
      <c r="BB607" s="50" t="str">
        <f t="shared" si="441"/>
        <v>BE_220893_CPA_ES</v>
      </c>
      <c r="BC607" s="128" t="str">
        <f t="shared" si="442"/>
        <v>BE_220893_DoT_ES</v>
      </c>
      <c r="BD607" s="65" t="str">
        <f t="shared" si="443"/>
        <v>HN Transports &amp; Distribution NV</v>
      </c>
      <c r="BE607" s="64" t="str">
        <f>VLOOKUP(C607,aux!$A$1:$B$260,2,FALSE)</f>
        <v>Belgium</v>
      </c>
      <c r="BF607" s="46">
        <f>VLOOKUP(C607,aux!$A$1:$C$260,3,FALSE)</f>
        <v>0</v>
      </c>
      <c r="BG607" s="66" t="str">
        <f t="shared" si="444"/>
        <v>represented by  Claude LECOMTE, Administrateur délégué</v>
      </c>
      <c r="BH607" s="66" t="str">
        <f t="shared" si="400"/>
        <v>representado por Claude LECOMTE, Administrateur délégué</v>
      </c>
      <c r="BI607" s="119">
        <f t="shared" si="426"/>
        <v>1</v>
      </c>
      <c r="BJ607" s="119" t="str">
        <f t="shared" si="427"/>
        <v/>
      </c>
      <c r="BK607" s="119" t="str">
        <f t="shared" si="415"/>
        <v>and its</v>
      </c>
      <c r="BL607" s="66" t="str">
        <f t="shared" si="428"/>
        <v/>
      </c>
      <c r="BM607" s="66" t="str">
        <f t="shared" si="416"/>
        <v>und</v>
      </c>
      <c r="BN607" s="66" t="str">
        <f t="shared" si="429"/>
        <v/>
      </c>
      <c r="BO607" s="66" t="str">
        <f t="shared" si="417"/>
        <v>y su</v>
      </c>
      <c r="BP607" s="216" t="str">
        <f>VLOOKUP(X607,aux!$G$1:$I$22,3,FALSE)</f>
        <v>cero coma siete siete cinco</v>
      </c>
      <c r="BQ607" s="66" t="str">
        <f t="shared" si="431"/>
        <v>Por</v>
      </c>
      <c r="BR607" s="66" t="str">
        <f>VLOOKUP(C607,aux!$D$1:$E$307,2,FALSE)</f>
        <v>Bélgica</v>
      </c>
      <c r="BS607" s="66" t="str">
        <f t="shared" si="432"/>
        <v>Un Mil</v>
      </c>
      <c r="BT607" s="66" t="str">
        <f t="shared" si="433"/>
        <v>Cero</v>
      </c>
      <c r="BU607" s="66" t="str">
        <f t="shared" si="434"/>
        <v>Cero</v>
      </c>
      <c r="BV607" s="315"/>
      <c r="BW607" s="61"/>
      <c r="BX607" s="315"/>
      <c r="BY607" s="148"/>
      <c r="BZ607" s="315"/>
      <c r="CA607" s="1112"/>
      <c r="CB607" s="805">
        <v>43179</v>
      </c>
      <c r="CC607" s="623">
        <v>43180</v>
      </c>
      <c r="CD607" s="434"/>
      <c r="CE607" s="805">
        <v>43180</v>
      </c>
      <c r="CF607" s="434"/>
      <c r="CG607" s="805">
        <v>43182</v>
      </c>
      <c r="CH607" s="903" t="s">
        <v>7258</v>
      </c>
      <c r="CI607" s="155"/>
      <c r="CJ607" s="54"/>
      <c r="CK607" s="54"/>
      <c r="CL607" s="102" t="str">
        <f t="shared" si="418"/>
        <v>HN Transports &amp; Distribution NV_ BE_220893_DOT_EN_2sig</v>
      </c>
      <c r="CM607" s="102" t="str">
        <f t="shared" si="419"/>
        <v>HN Transports &amp; Distribution NV_BE_220893_CPA_EN_2sig</v>
      </c>
      <c r="CN607" s="102" t="str">
        <f t="shared" si="420"/>
        <v>HN Transports &amp; Distribution NV_ BE_220893_DOT_EN_2sig_stamped</v>
      </c>
      <c r="CO607" s="102" t="str">
        <f t="shared" si="421"/>
        <v>HN Transports &amp; Distribution NV_BE_220893_DOT_EN_o</v>
      </c>
      <c r="CP607" s="102" t="str">
        <f t="shared" si="422"/>
        <v>HN Transports &amp; Distribution NV_BE_220893_DOT_EN_o_stamped</v>
      </c>
      <c r="CQ607" s="102" t="str">
        <f t="shared" si="423"/>
        <v>HN Transports &amp; Distribution NV_BE_220893_powers</v>
      </c>
      <c r="CR607" s="54"/>
      <c r="CS607" s="54"/>
      <c r="CT607" s="204"/>
      <c r="CU607" s="160"/>
      <c r="CV607" s="205"/>
      <c r="CW607" s="54"/>
      <c r="CX607" s="124"/>
      <c r="CY607" s="160"/>
      <c r="CZ607" s="160"/>
      <c r="DA607" s="321"/>
      <c r="DB607" s="321"/>
      <c r="DC607" s="160"/>
      <c r="DD607" s="160"/>
      <c r="DE607" s="321"/>
      <c r="DF607" s="321"/>
      <c r="DG607" s="54"/>
      <c r="DH607" s="54"/>
      <c r="DI607" s="54"/>
      <c r="DJ607" s="321"/>
      <c r="DK607" s="321"/>
      <c r="DL607" s="54"/>
      <c r="DM607" s="321"/>
      <c r="DN607" s="160"/>
      <c r="DO607" s="321"/>
      <c r="DP607" s="963"/>
      <c r="DQ607" s="902"/>
      <c r="DR607" s="503"/>
      <c r="DS607" s="521"/>
      <c r="DT607" s="88"/>
      <c r="DU607" s="168"/>
      <c r="DV607" s="168"/>
      <c r="DW607" s="168"/>
      <c r="DX607" s="168"/>
      <c r="DY607" s="168"/>
      <c r="DZ607" s="168"/>
      <c r="EA607" s="359" t="str">
        <f t="shared" si="412"/>
        <v>546</v>
      </c>
      <c r="EB607" s="359">
        <v>546</v>
      </c>
      <c r="EC607" s="88"/>
      <c r="ED607" s="88"/>
      <c r="EE607" s="88"/>
      <c r="EF607" s="445"/>
      <c r="EG607" s="944"/>
      <c r="EH607" s="944"/>
      <c r="EI607" s="944"/>
      <c r="EJ607" s="944"/>
      <c r="EK607" s="944"/>
      <c r="EL607" s="944"/>
      <c r="EM607" s="1308"/>
      <c r="EN607" s="944"/>
      <c r="EO607" s="944"/>
      <c r="EP607" s="944"/>
      <c r="EQ607" s="182" t="s">
        <v>6091</v>
      </c>
      <c r="ER607" s="182" t="s">
        <v>6140</v>
      </c>
      <c r="ES607" s="182"/>
      <c r="ET607" s="955"/>
      <c r="EU607" s="182" t="str">
        <f t="shared" si="424"/>
        <v>HN Transports &amp; Distribution NV, BE_220893_sinv.pdf</v>
      </c>
    </row>
    <row r="608" spans="1:151" s="169" customFormat="1" ht="65.25" thickTop="1" thickBot="1">
      <c r="A608" s="1021" t="s">
        <v>6775</v>
      </c>
      <c r="B608" s="830" t="s">
        <v>6864</v>
      </c>
      <c r="C608" s="221" t="s">
        <v>42</v>
      </c>
      <c r="D608" s="692" t="s">
        <v>6924</v>
      </c>
      <c r="E608" s="692" t="s">
        <v>6925</v>
      </c>
      <c r="F608" s="692" t="s">
        <v>6591</v>
      </c>
      <c r="G608" s="831"/>
      <c r="H608" s="831"/>
      <c r="I608" s="202"/>
      <c r="J608" s="692" t="s">
        <v>7017</v>
      </c>
      <c r="K608" s="692" t="s">
        <v>7015</v>
      </c>
      <c r="L608" s="692" t="s">
        <v>7016</v>
      </c>
      <c r="M608" s="1126"/>
      <c r="N608" s="858" t="s">
        <v>7052</v>
      </c>
      <c r="O608" s="691" t="s">
        <v>488</v>
      </c>
      <c r="P608" s="780">
        <v>30</v>
      </c>
      <c r="Q608" s="548">
        <v>100</v>
      </c>
      <c r="R608" s="549">
        <v>0</v>
      </c>
      <c r="S608" s="338"/>
      <c r="T608" s="168"/>
      <c r="U608" s="168"/>
      <c r="V608" s="338">
        <v>0</v>
      </c>
      <c r="W608" s="338">
        <v>0</v>
      </c>
      <c r="X608" s="923">
        <v>0.68</v>
      </c>
      <c r="Y608" s="338">
        <v>0</v>
      </c>
      <c r="Z608" s="168"/>
      <c r="AA608" s="168"/>
      <c r="AB608" s="186" t="s">
        <v>6711</v>
      </c>
      <c r="AC608" s="13" t="s">
        <v>7377</v>
      </c>
      <c r="AD608" s="811" t="s">
        <v>7089</v>
      </c>
      <c r="AE608" s="801">
        <v>43187</v>
      </c>
      <c r="AF608" s="182"/>
      <c r="AG608" s="419"/>
      <c r="AH608" s="927" t="s">
        <v>896</v>
      </c>
      <c r="AI608" s="559" t="s">
        <v>5764</v>
      </c>
      <c r="AJ608" s="63" t="str">
        <f t="shared" si="430"/>
        <v>NO</v>
      </c>
      <c r="AK608" s="64" t="str">
        <f>VLOOKUP(X608,aux!$G$1:$I$22,2,FALSE)</f>
        <v>zero point six eight</v>
      </c>
      <c r="AL608" s="64" t="str">
        <f>VLOOKUP(X608,aux!$G$1:$J$22,4,FALSE)</f>
        <v>null komma sechs acht</v>
      </c>
      <c r="AM608" s="214">
        <f t="shared" si="435"/>
        <v>68</v>
      </c>
      <c r="AN608" s="214" t="str">
        <f>IF(INT(AM608)=AM608,EnglishNumber(AM608), _xlfn.CONCAT(EnglishNumber(INT(AM608)), " point ", EnglishNumber(ROUND(INT((AM608 - INT(AM608)) * 10),  0)), " ", EnglishNumber(ROUND((AM608 - INT(AM608))*100 - (INT((AM608-INT(AM608))*10)*10), 0))))</f>
        <v>sixty-eight</v>
      </c>
      <c r="AO608" s="214" t="str">
        <f>IF(INT(AM608)=AM608,FctZahl_In_Worten(AM608), _xlfn.CONCAT(FctZahl_In_Worten(INT(AM608)), " komma ", FctZahl_In_Worten(ROUND(INT((AM608 - INT(AM608)) * 10),  0)), " ", FctZahl_In_Worten(ROUND((AM608 - INT(AM608))*100 - (INT((AM608-INT(AM608))*10)*10), 0))))</f>
        <v>achtundsechzig</v>
      </c>
      <c r="AP608" s="64" t="str">
        <f>EnglishNumber(Q608)</f>
        <v>one hundred</v>
      </c>
      <c r="AQ608" s="64" t="str">
        <f>FctZahl_In_Worten(Q608)</f>
        <v>einhundert</v>
      </c>
      <c r="AR608" s="64" t="str">
        <f>FctZahl_In_Worten(R608)</f>
        <v>null</v>
      </c>
      <c r="AS608" s="64" t="str">
        <f>EnglishNumber(V608)</f>
        <v>zero</v>
      </c>
      <c r="AT608" s="64" t="str">
        <f>EnglishNumber(W608)</f>
        <v>zero</v>
      </c>
      <c r="AU608" s="64" t="str">
        <f t="shared" si="445"/>
        <v>For</v>
      </c>
      <c r="AV608" s="49" t="str">
        <f t="shared" si="425"/>
        <v>FRANCISCO SANCHEZ MARTINEZ, Administrador único</v>
      </c>
      <c r="AW608" s="60" t="str">
        <f t="shared" si="436"/>
        <v>ES_B30221105_CPA_EN</v>
      </c>
      <c r="AX608" s="60" t="str">
        <f t="shared" si="437"/>
        <v>ES_B30221105_DoT_EN</v>
      </c>
      <c r="AY608" s="60" t="str">
        <f t="shared" si="438"/>
        <v>ES_B30221105_Dis_EN</v>
      </c>
      <c r="AZ608" s="50" t="str">
        <f t="shared" si="439"/>
        <v>ES_B30221105_CPA_DE</v>
      </c>
      <c r="BA608" s="50" t="str">
        <f t="shared" si="440"/>
        <v>ES_B30221105_DoT_DE</v>
      </c>
      <c r="BB608" s="50" t="str">
        <f t="shared" si="441"/>
        <v>ES_B30221105_CPA_ES</v>
      </c>
      <c r="BC608" s="128" t="str">
        <f t="shared" si="442"/>
        <v>ES_B30221105_DoT_ES</v>
      </c>
      <c r="BD608" s="65" t="str">
        <f t="shared" si="443"/>
        <v>HNOS MARIN SL</v>
      </c>
      <c r="BE608" s="64" t="str">
        <f>VLOOKUP(C608,aux!$A$1:$B$260,2,FALSE)</f>
        <v>Spain</v>
      </c>
      <c r="BF608" s="46" t="str">
        <f>VLOOKUP(C608,aux!$A$1:$C$260,3,FALSE)</f>
        <v>Spanien</v>
      </c>
      <c r="BG608" s="66" t="str">
        <f t="shared" si="444"/>
        <v>represented by  FRANCISCO SANCHEZ MARTINEZ, Administrador único</v>
      </c>
      <c r="BH608" s="66" t="str">
        <f t="shared" si="400"/>
        <v>representado por FRANCISCO SANCHEZ MARTINEZ, Administrador único</v>
      </c>
      <c r="BI608" s="119">
        <f t="shared" si="426"/>
        <v>1</v>
      </c>
      <c r="BJ608" s="119" t="str">
        <f t="shared" si="427"/>
        <v/>
      </c>
      <c r="BK608" s="119" t="str">
        <f t="shared" si="415"/>
        <v/>
      </c>
      <c r="BL608" s="66" t="str">
        <f t="shared" si="428"/>
        <v/>
      </c>
      <c r="BM608" s="66" t="str">
        <f t="shared" si="416"/>
        <v/>
      </c>
      <c r="BN608" s="66" t="str">
        <f t="shared" si="429"/>
        <v/>
      </c>
      <c r="BO608" s="66" t="str">
        <f t="shared" si="417"/>
        <v/>
      </c>
      <c r="BP608" s="216" t="str">
        <f>VLOOKUP(X608,aux!$G$1:$I$22,3,FALSE)</f>
        <v>cero coma seis ocho</v>
      </c>
      <c r="BQ608" s="66" t="str">
        <f t="shared" si="431"/>
        <v>Por</v>
      </c>
      <c r="BR608" s="66" t="str">
        <f>VLOOKUP(C608,aux!$D$1:$E$307,2,FALSE)</f>
        <v>España</v>
      </c>
      <c r="BS608" s="66" t="str">
        <f t="shared" si="432"/>
        <v>Ciento</v>
      </c>
      <c r="BT608" s="66" t="str">
        <f t="shared" si="433"/>
        <v>Cero</v>
      </c>
      <c r="BU608" s="66" t="str">
        <f t="shared" si="434"/>
        <v>Cero</v>
      </c>
      <c r="BV608" s="315"/>
      <c r="BW608" s="61"/>
      <c r="BX608" s="315"/>
      <c r="BY608" s="148"/>
      <c r="BZ608" s="315"/>
      <c r="CA608" s="1112"/>
      <c r="CB608" s="805">
        <v>43172</v>
      </c>
      <c r="CC608" s="623">
        <v>43175</v>
      </c>
      <c r="CD608" s="806"/>
      <c r="CE608" s="805">
        <v>43175</v>
      </c>
      <c r="CF608" s="806"/>
      <c r="CG608" s="612">
        <v>43181</v>
      </c>
      <c r="CH608" s="903" t="s">
        <v>7258</v>
      </c>
      <c r="CI608" s="155"/>
      <c r="CJ608" s="168"/>
      <c r="CK608" s="168"/>
      <c r="CL608" s="102" t="str">
        <f t="shared" si="418"/>
        <v>HNOS MARIN SL_ ES_B30221105_DOT_EN_2sig</v>
      </c>
      <c r="CM608" s="102" t="str">
        <f t="shared" si="419"/>
        <v>HNOS MARIN SL_ES_B30221105_CPA_EN_2sig</v>
      </c>
      <c r="CN608" s="102" t="str">
        <f t="shared" si="420"/>
        <v>HNOS MARIN SL_ ES_B30221105_DOT_EN_2sig_stamped</v>
      </c>
      <c r="CO608" s="102" t="str">
        <f t="shared" si="421"/>
        <v>HNOS MARIN SL_ES_B30221105_DOT_EN_o</v>
      </c>
      <c r="CP608" s="102" t="str">
        <f t="shared" si="422"/>
        <v>HNOS MARIN SL_ES_B30221105_DOT_EN_o_stamped</v>
      </c>
      <c r="CQ608" s="102" t="str">
        <f t="shared" si="423"/>
        <v>HNOS MARIN SL_ES_B30221105_powers</v>
      </c>
      <c r="CR608" s="168"/>
      <c r="CS608" s="168"/>
      <c r="CT608" s="253"/>
      <c r="CU608" s="251"/>
      <c r="CV608" s="254"/>
      <c r="CW608" s="168"/>
      <c r="CX608" s="252"/>
      <c r="CY608" s="251"/>
      <c r="CZ608" s="251"/>
      <c r="DA608" s="324"/>
      <c r="DB608" s="324"/>
      <c r="DC608" s="251"/>
      <c r="DD608" s="251"/>
      <c r="DE608" s="324"/>
      <c r="DF608" s="324"/>
      <c r="DG608" s="168"/>
      <c r="DH608" s="168"/>
      <c r="DI608" s="168"/>
      <c r="DJ608" s="324"/>
      <c r="DK608" s="324"/>
      <c r="DL608" s="168"/>
      <c r="DM608" s="324"/>
      <c r="DN608" s="251"/>
      <c r="DO608" s="324"/>
      <c r="DP608" s="338"/>
      <c r="DQ608" s="902"/>
      <c r="DR608" s="503"/>
      <c r="DS608" s="88"/>
      <c r="DT608" s="88" t="s">
        <v>49</v>
      </c>
      <c r="DU608" s="168"/>
      <c r="DV608" s="168"/>
      <c r="DW608" s="168"/>
      <c r="DX608" s="168"/>
      <c r="DY608" s="168"/>
      <c r="DZ608" s="168"/>
      <c r="EA608" s="359" t="str">
        <f t="shared" si="412"/>
        <v>547</v>
      </c>
      <c r="EB608" s="359">
        <v>547</v>
      </c>
      <c r="EC608" s="88"/>
      <c r="ED608" s="88"/>
      <c r="EE608" s="88"/>
      <c r="EF608" s="445"/>
      <c r="EG608" s="247"/>
      <c r="EH608" s="247"/>
      <c r="EI608" s="247"/>
      <c r="EJ608" s="247"/>
      <c r="EK608" s="247"/>
      <c r="EL608" s="247"/>
      <c r="EM608" s="946"/>
      <c r="EN608" s="247"/>
      <c r="EO608" s="247"/>
      <c r="EP608" s="194"/>
      <c r="EQ608" s="382" t="s">
        <v>6088</v>
      </c>
      <c r="ER608" s="382" t="s">
        <v>6109</v>
      </c>
      <c r="ES608" s="709" t="s">
        <v>7092</v>
      </c>
      <c r="ET608" s="167"/>
      <c r="EU608" s="182" t="str">
        <f t="shared" si="424"/>
        <v>HNOS MARIN S.L, ES_B30221105_sinv.pdf</v>
      </c>
    </row>
    <row r="609" spans="1:151" s="169" customFormat="1" ht="78" customHeight="1" thickTop="1" thickBot="1">
      <c r="A609" s="1021" t="s">
        <v>6804</v>
      </c>
      <c r="B609" s="830" t="s">
        <v>6826</v>
      </c>
      <c r="C609" s="221" t="s">
        <v>42</v>
      </c>
      <c r="D609" s="766" t="s">
        <v>6983</v>
      </c>
      <c r="E609" s="692" t="s">
        <v>6984</v>
      </c>
      <c r="F609" s="692" t="s">
        <v>6591</v>
      </c>
      <c r="G609" s="831"/>
      <c r="H609" s="831"/>
      <c r="I609" s="202"/>
      <c r="J609" s="692" t="s">
        <v>7017</v>
      </c>
      <c r="K609" s="692" t="s">
        <v>7015</v>
      </c>
      <c r="L609" s="692" t="s">
        <v>7016</v>
      </c>
      <c r="M609" s="1126"/>
      <c r="N609" s="858" t="s">
        <v>7072</v>
      </c>
      <c r="O609" s="691" t="s">
        <v>398</v>
      </c>
      <c r="P609" s="780">
        <v>14</v>
      </c>
      <c r="Q609" s="548">
        <v>100</v>
      </c>
      <c r="R609" s="549">
        <v>0</v>
      </c>
      <c r="S609" s="338"/>
      <c r="T609" s="168"/>
      <c r="U609" s="168"/>
      <c r="V609" s="338">
        <v>0</v>
      </c>
      <c r="W609" s="338">
        <v>0</v>
      </c>
      <c r="X609" s="923">
        <v>0.68</v>
      </c>
      <c r="Y609" s="338">
        <v>0</v>
      </c>
      <c r="Z609" s="168"/>
      <c r="AA609" s="168"/>
      <c r="AB609" s="186" t="s">
        <v>6711</v>
      </c>
      <c r="AC609" s="13" t="s">
        <v>7377</v>
      </c>
      <c r="AD609" s="811" t="s">
        <v>7089</v>
      </c>
      <c r="AE609" s="801">
        <v>43187</v>
      </c>
      <c r="AF609" s="182"/>
      <c r="AG609" s="419"/>
      <c r="AH609" s="927" t="s">
        <v>896</v>
      </c>
      <c r="AI609" s="559" t="s">
        <v>5764</v>
      </c>
      <c r="AJ609" s="63" t="str">
        <f t="shared" si="430"/>
        <v>NO</v>
      </c>
      <c r="AK609" s="64" t="str">
        <f>VLOOKUP(X609,aux!$G$1:$I$22,2,FALSE)</f>
        <v>zero point six eight</v>
      </c>
      <c r="AL609" s="64" t="str">
        <f>VLOOKUP(X609,aux!$G$1:$J$22,4,FALSE)</f>
        <v>null komma sechs acht</v>
      </c>
      <c r="AM609" s="214">
        <f t="shared" si="435"/>
        <v>68</v>
      </c>
      <c r="AN609" s="214" t="str">
        <f>IF(INT(AM609)=AM609,EnglishNumber(AM609), _xlfn.CONCAT(EnglishNumber(INT(AM609)), " point ", EnglishNumber(ROUND(INT((AM609 - INT(AM609)) * 10),  0)), " ", EnglishNumber(ROUND((AM609 - INT(AM609))*100 - (INT((AM609-INT(AM609))*10)*10), 0))))</f>
        <v>sixty-eight</v>
      </c>
      <c r="AO609" s="214" t="str">
        <f>IF(INT(AM609)=AM609,FctZahl_In_Worten(AM609), _xlfn.CONCAT(FctZahl_In_Worten(INT(AM609)), " komma ", FctZahl_In_Worten(ROUND(INT((AM609 - INT(AM609)) * 10),  0)), " ", FctZahl_In_Worten(ROUND((AM609 - INT(AM609))*100 - (INT((AM609-INT(AM609))*10)*10), 0))))</f>
        <v>achtundsechzig</v>
      </c>
      <c r="AP609" s="64" t="str">
        <f>EnglishNumber(Q609)</f>
        <v>one hundred</v>
      </c>
      <c r="AQ609" s="64" t="str">
        <f>FctZahl_In_Worten(Q609)</f>
        <v>einhundert</v>
      </c>
      <c r="AR609" s="64" t="str">
        <f>FctZahl_In_Worten(R609)</f>
        <v>null</v>
      </c>
      <c r="AS609" s="64" t="str">
        <f>EnglishNumber(V609)</f>
        <v>zero</v>
      </c>
      <c r="AT609" s="64" t="str">
        <f>EnglishNumber(W609)</f>
        <v>zero</v>
      </c>
      <c r="AU609" s="64" t="str">
        <f t="shared" si="445"/>
        <v>For</v>
      </c>
      <c r="AV609" s="49" t="str">
        <f t="shared" si="425"/>
        <v>ARNEDO MILLA, DAVID, Administrador único</v>
      </c>
      <c r="AW609" s="60" t="str">
        <f t="shared" si="436"/>
        <v>ES_B01113398_CPA_EN</v>
      </c>
      <c r="AX609" s="60" t="str">
        <f t="shared" si="437"/>
        <v>ES_B01113398_DoT_EN</v>
      </c>
      <c r="AY609" s="60" t="str">
        <f t="shared" si="438"/>
        <v>ES_B01113398_Dis_EN</v>
      </c>
      <c r="AZ609" s="50" t="str">
        <f t="shared" si="439"/>
        <v>ES_B01113398_CPA_DE</v>
      </c>
      <c r="BA609" s="50" t="str">
        <f t="shared" si="440"/>
        <v>ES_B01113398_DoT_DE</v>
      </c>
      <c r="BB609" s="50" t="str">
        <f t="shared" si="441"/>
        <v>ES_B01113398_CPA_ES</v>
      </c>
      <c r="BC609" s="128" t="str">
        <f t="shared" si="442"/>
        <v>ES_B01113398_DoT_ES</v>
      </c>
      <c r="BD609" s="65" t="str">
        <f t="shared" si="443"/>
        <v>INDUSTRIALIZACION DE LABORES AGRICOLAS SL</v>
      </c>
      <c r="BE609" s="64" t="str">
        <f>VLOOKUP(C609,aux!$A$1:$B$260,2,FALSE)</f>
        <v>Spain</v>
      </c>
      <c r="BF609" s="46" t="str">
        <f>VLOOKUP(C609,aux!$A$1:$C$260,3,FALSE)</f>
        <v>Spanien</v>
      </c>
      <c r="BG609" s="66" t="str">
        <f t="shared" si="444"/>
        <v>represented by  ARNEDO MILLA, DAVID, Administrador único</v>
      </c>
      <c r="BH609" s="66" t="str">
        <f t="shared" si="400"/>
        <v>representado por ARNEDO MILLA, DAVID, Administrador único</v>
      </c>
      <c r="BI609" s="119">
        <f t="shared" si="426"/>
        <v>1</v>
      </c>
      <c r="BJ609" s="119" t="str">
        <f t="shared" si="427"/>
        <v/>
      </c>
      <c r="BK609" s="119" t="str">
        <f t="shared" si="415"/>
        <v/>
      </c>
      <c r="BL609" s="66" t="str">
        <f t="shared" si="428"/>
        <v/>
      </c>
      <c r="BM609" s="66" t="str">
        <f t="shared" si="416"/>
        <v/>
      </c>
      <c r="BN609" s="66" t="str">
        <f t="shared" si="429"/>
        <v/>
      </c>
      <c r="BO609" s="66" t="str">
        <f t="shared" si="417"/>
        <v/>
      </c>
      <c r="BP609" s="216" t="str">
        <f>VLOOKUP(X609,aux!$G$1:$I$22,3,FALSE)</f>
        <v>cero coma seis ocho</v>
      </c>
      <c r="BQ609" s="66" t="str">
        <f t="shared" si="431"/>
        <v>Por</v>
      </c>
      <c r="BR609" s="66" t="str">
        <f>VLOOKUP(C609,aux!$D$1:$E$307,2,FALSE)</f>
        <v>España</v>
      </c>
      <c r="BS609" s="66" t="str">
        <f t="shared" si="432"/>
        <v>Ciento</v>
      </c>
      <c r="BT609" s="66" t="str">
        <f t="shared" si="433"/>
        <v>Cero</v>
      </c>
      <c r="BU609" s="66" t="str">
        <f t="shared" si="434"/>
        <v>Cero</v>
      </c>
      <c r="BV609" s="315"/>
      <c r="BW609" s="61"/>
      <c r="BX609" s="315"/>
      <c r="BY609" s="148"/>
      <c r="BZ609" s="315"/>
      <c r="CA609" s="1112"/>
      <c r="CB609" s="805">
        <v>43172</v>
      </c>
      <c r="CC609" s="623">
        <v>43175</v>
      </c>
      <c r="CD609" s="806"/>
      <c r="CE609" s="805">
        <v>43175</v>
      </c>
      <c r="CF609" s="806"/>
      <c r="CG609" s="353">
        <v>43181</v>
      </c>
      <c r="CH609" s="903" t="s">
        <v>7258</v>
      </c>
      <c r="CI609" s="155"/>
      <c r="CJ609" s="168"/>
      <c r="CK609" s="168"/>
      <c r="CL609" s="102" t="str">
        <f t="shared" si="418"/>
        <v>INDUSTRIALIZACION DE LABORES AGRICOLAS SL_ ES_B01113398_DOT_EN_2sig</v>
      </c>
      <c r="CM609" s="102" t="str">
        <f t="shared" si="419"/>
        <v>INDUSTRIALIZACION DE LABORES AGRICOLAS SL_ES_B01113398_CPA_EN_2sig</v>
      </c>
      <c r="CN609" s="102" t="str">
        <f t="shared" si="420"/>
        <v>INDUSTRIALIZACION DE LABORES AGRICOLAS SL_ ES_B01113398_DOT_EN_2sig_stamped</v>
      </c>
      <c r="CO609" s="102" t="str">
        <f t="shared" si="421"/>
        <v>INDUSTRIALIZACION DE LABORES AGRICOLAS SL_ES_B01113398_DOT_EN_o</v>
      </c>
      <c r="CP609" s="102" t="str">
        <f t="shared" si="422"/>
        <v>INDUSTRIALIZACION DE LABORES AGRICOLAS SL_ES_B01113398_DOT_EN_o_stamped</v>
      </c>
      <c r="CQ609" s="102" t="str">
        <f t="shared" si="423"/>
        <v>INDUSTRIALIZACION DE LABORES AGRICOLAS SL_ES_B01113398_powers</v>
      </c>
      <c r="CR609" s="168"/>
      <c r="CS609" s="168"/>
      <c r="CT609" s="253"/>
      <c r="CU609" s="251"/>
      <c r="CV609" s="254"/>
      <c r="CW609" s="168"/>
      <c r="CX609" s="252"/>
      <c r="CY609" s="251"/>
      <c r="CZ609" s="251"/>
      <c r="DA609" s="324"/>
      <c r="DB609" s="324"/>
      <c r="DC609" s="251"/>
      <c r="DD609" s="251"/>
      <c r="DE609" s="324"/>
      <c r="DF609" s="324"/>
      <c r="DG609" s="168"/>
      <c r="DH609" s="168"/>
      <c r="DI609" s="168"/>
      <c r="DJ609" s="324"/>
      <c r="DK609" s="324"/>
      <c r="DL609" s="168"/>
      <c r="DM609" s="324"/>
      <c r="DN609" s="251"/>
      <c r="DO609" s="324"/>
      <c r="DP609" s="338"/>
      <c r="DQ609" s="902"/>
      <c r="DR609" s="503"/>
      <c r="DS609" s="88"/>
      <c r="DT609" s="88" t="s">
        <v>49</v>
      </c>
      <c r="DU609" s="168"/>
      <c r="DV609" s="168"/>
      <c r="DW609" s="168"/>
      <c r="DX609" s="168"/>
      <c r="DY609" s="168"/>
      <c r="DZ609" s="168"/>
      <c r="EA609" s="359" t="str">
        <f t="shared" si="412"/>
        <v>548</v>
      </c>
      <c r="EB609" s="359">
        <v>548</v>
      </c>
      <c r="EC609" s="88"/>
      <c r="ED609" s="88"/>
      <c r="EE609" s="88"/>
      <c r="EF609" s="445"/>
      <c r="EG609" s="247"/>
      <c r="EH609" s="247"/>
      <c r="EI609" s="247"/>
      <c r="EJ609" s="247"/>
      <c r="EK609" s="247"/>
      <c r="EL609" s="247"/>
      <c r="EM609" s="946"/>
      <c r="EN609" s="247"/>
      <c r="EO609" s="247"/>
      <c r="EP609" s="247"/>
      <c r="EQ609" s="382" t="s">
        <v>6088</v>
      </c>
      <c r="ER609" s="382" t="s">
        <v>6109</v>
      </c>
      <c r="ES609" s="691" t="s">
        <v>7094</v>
      </c>
      <c r="ET609" s="167"/>
      <c r="EU609" s="182" t="str">
        <f t="shared" si="424"/>
        <v>INDUSTRIALIZACION DE LABORES AGRICOLAS SL, ES_B01113398_sinv.pdf</v>
      </c>
    </row>
    <row r="610" spans="1:151" s="169" customFormat="1" ht="65.25" thickTop="1" thickBot="1">
      <c r="A610" s="1021" t="s">
        <v>6780</v>
      </c>
      <c r="B610" s="830" t="s">
        <v>6869</v>
      </c>
      <c r="C610" s="221" t="s">
        <v>42</v>
      </c>
      <c r="D610" s="692" t="s">
        <v>6937</v>
      </c>
      <c r="E610" s="692" t="s">
        <v>6938</v>
      </c>
      <c r="F610" s="692" t="s">
        <v>341</v>
      </c>
      <c r="G610" s="831"/>
      <c r="H610" s="831"/>
      <c r="I610" s="202"/>
      <c r="J610" s="692" t="s">
        <v>7017</v>
      </c>
      <c r="K610" s="692" t="s">
        <v>7015</v>
      </c>
      <c r="L610" s="692" t="s">
        <v>7016</v>
      </c>
      <c r="M610" s="1126"/>
      <c r="N610" s="858" t="s">
        <v>7056</v>
      </c>
      <c r="O610" s="691" t="s">
        <v>6695</v>
      </c>
      <c r="P610" s="780">
        <v>16</v>
      </c>
      <c r="Q610" s="548">
        <v>100</v>
      </c>
      <c r="R610" s="549">
        <v>0</v>
      </c>
      <c r="S610" s="338"/>
      <c r="T610" s="168"/>
      <c r="U610" s="168"/>
      <c r="V610" s="338">
        <v>0</v>
      </c>
      <c r="W610" s="338">
        <v>0</v>
      </c>
      <c r="X610" s="923">
        <v>0.68</v>
      </c>
      <c r="Y610" s="338">
        <v>0</v>
      </c>
      <c r="Z610" s="168"/>
      <c r="AA610" s="168"/>
      <c r="AB610" s="186" t="s">
        <v>6711</v>
      </c>
      <c r="AC610" s="13" t="s">
        <v>7377</v>
      </c>
      <c r="AD610" s="811" t="s">
        <v>7089</v>
      </c>
      <c r="AE610" s="801">
        <v>43187</v>
      </c>
      <c r="AF610" s="182"/>
      <c r="AG610" s="419"/>
      <c r="AH610" s="927" t="s">
        <v>896</v>
      </c>
      <c r="AI610" s="559" t="s">
        <v>5764</v>
      </c>
      <c r="AJ610" s="63" t="str">
        <f t="shared" si="430"/>
        <v>NO</v>
      </c>
      <c r="AK610" s="64" t="str">
        <f>VLOOKUP(X610,aux!$G$1:$I$22,2,FALSE)</f>
        <v>zero point six eight</v>
      </c>
      <c r="AL610" s="64" t="str">
        <f>VLOOKUP(X610,aux!$G$1:$J$22,4,FALSE)</f>
        <v>null komma sechs acht</v>
      </c>
      <c r="AM610" s="214">
        <f t="shared" si="435"/>
        <v>68</v>
      </c>
      <c r="AN610" s="214" t="str">
        <f>IF(INT(AM610)=AM610,EnglishNumber(AM610), _xlfn.CONCAT(EnglishNumber(INT(AM610)), " point ", EnglishNumber(ROUND(INT((AM610 - INT(AM610)) * 10),  0)), " ", EnglishNumber(ROUND((AM610 - INT(AM610))*100 - (INT((AM610-INT(AM610))*10)*10), 0))))</f>
        <v>sixty-eight</v>
      </c>
      <c r="AO610" s="214" t="str">
        <f>IF(INT(AM610)=AM610,FctZahl_In_Worten(AM610), _xlfn.CONCAT(FctZahl_In_Worten(INT(AM610)), " komma ", FctZahl_In_Worten(ROUND(INT((AM610 - INT(AM610)) * 10),  0)), " ", FctZahl_In_Worten(ROUND((AM610 - INT(AM610))*100 - (INT((AM610-INT(AM610))*10)*10), 0))))</f>
        <v>achtundsechzig</v>
      </c>
      <c r="AP610" s="64" t="str">
        <f>EnglishNumber(Q610)</f>
        <v>one hundred</v>
      </c>
      <c r="AQ610" s="64" t="str">
        <f>FctZahl_In_Worten(Q610)</f>
        <v>einhundert</v>
      </c>
      <c r="AR610" s="64" t="str">
        <f>FctZahl_In_Worten(R610)</f>
        <v>null</v>
      </c>
      <c r="AS610" s="64" t="str">
        <f>EnglishNumber(V610)</f>
        <v>zero</v>
      </c>
      <c r="AT610" s="64" t="str">
        <f>EnglishNumber(W610)</f>
        <v>zero</v>
      </c>
      <c r="AU610" s="64" t="str">
        <f t="shared" si="445"/>
        <v>For</v>
      </c>
      <c r="AV610" s="49" t="str">
        <f t="shared" si="425"/>
        <v>Miguel Lopez Olivio, Administrador solidario</v>
      </c>
      <c r="AW610" s="60" t="str">
        <f t="shared" si="436"/>
        <v>ES_B30686927_CPA_EN</v>
      </c>
      <c r="AX610" s="60" t="str">
        <f t="shared" si="437"/>
        <v>ES_B30686927_DoT_EN</v>
      </c>
      <c r="AY610" s="60" t="str">
        <f t="shared" si="438"/>
        <v>ES_B30686927_Dis_EN</v>
      </c>
      <c r="AZ610" s="50" t="str">
        <f t="shared" si="439"/>
        <v>ES_B30686927_CPA_DE</v>
      </c>
      <c r="BA610" s="50" t="str">
        <f t="shared" si="440"/>
        <v>ES_B30686927_DoT_DE</v>
      </c>
      <c r="BB610" s="50" t="str">
        <f t="shared" si="441"/>
        <v>ES_B30686927_CPA_ES</v>
      </c>
      <c r="BC610" s="128" t="str">
        <f t="shared" si="442"/>
        <v>ES_B30686927_DoT_ES</v>
      </c>
      <c r="BD610" s="65" t="str">
        <f t="shared" si="443"/>
        <v>INTERBALSA SL</v>
      </c>
      <c r="BE610" s="64" t="str">
        <f>VLOOKUP(C610,aux!$A$1:$B$260,2,FALSE)</f>
        <v>Spain</v>
      </c>
      <c r="BF610" s="46" t="str">
        <f>VLOOKUP(C610,aux!$A$1:$C$260,3,FALSE)</f>
        <v>Spanien</v>
      </c>
      <c r="BG610" s="66" t="str">
        <f t="shared" si="444"/>
        <v>represented by  Miguel Lopez Olivio, Administrador solidario</v>
      </c>
      <c r="BH610" s="66" t="str">
        <f t="shared" si="400"/>
        <v>representado por Miguel Lopez Olivio, Administrador solidario</v>
      </c>
      <c r="BI610" s="119">
        <f t="shared" si="426"/>
        <v>1</v>
      </c>
      <c r="BJ610" s="119" t="str">
        <f t="shared" si="427"/>
        <v/>
      </c>
      <c r="BK610" s="119" t="str">
        <f t="shared" si="415"/>
        <v/>
      </c>
      <c r="BL610" s="66" t="str">
        <f t="shared" si="428"/>
        <v/>
      </c>
      <c r="BM610" s="66" t="str">
        <f t="shared" ref="BM610:BM641" si="446">IF(I610="","","und")</f>
        <v/>
      </c>
      <c r="BN610" s="66" t="str">
        <f t="shared" si="429"/>
        <v/>
      </c>
      <c r="BO610" s="66" t="str">
        <f t="shared" ref="BO610:BO641" si="447">IF(I610="","","y su")</f>
        <v/>
      </c>
      <c r="BP610" s="216" t="str">
        <f>VLOOKUP(X610,aux!$G$1:$I$22,3,FALSE)</f>
        <v>cero coma seis ocho</v>
      </c>
      <c r="BQ610" s="66" t="str">
        <f t="shared" si="431"/>
        <v>Por</v>
      </c>
      <c r="BR610" s="66" t="str">
        <f>VLOOKUP(C610,aux!$D$1:$E$307,2,FALSE)</f>
        <v>España</v>
      </c>
      <c r="BS610" s="66" t="str">
        <f t="shared" si="432"/>
        <v>Ciento</v>
      </c>
      <c r="BT610" s="66" t="str">
        <f t="shared" si="433"/>
        <v>Cero</v>
      </c>
      <c r="BU610" s="66" t="str">
        <f t="shared" si="434"/>
        <v>Cero</v>
      </c>
      <c r="BV610" s="315"/>
      <c r="BW610" s="61"/>
      <c r="BX610" s="315"/>
      <c r="BY610" s="148"/>
      <c r="BZ610" s="315"/>
      <c r="CA610" s="1112"/>
      <c r="CB610" s="805">
        <v>43172</v>
      </c>
      <c r="CC610" s="623">
        <v>43175</v>
      </c>
      <c r="CD610" s="806"/>
      <c r="CE610" s="805">
        <v>43175</v>
      </c>
      <c r="CF610" s="806"/>
      <c r="CG610" s="805">
        <v>43181</v>
      </c>
      <c r="CH610" s="903" t="s">
        <v>7258</v>
      </c>
      <c r="CI610" s="155"/>
      <c r="CJ610" s="168"/>
      <c r="CK610" s="168"/>
      <c r="CL610" s="102" t="str">
        <f t="shared" si="418"/>
        <v>INTERBALSA SL_ ES_B30686927_DOT_EN_2sig</v>
      </c>
      <c r="CM610" s="102" t="str">
        <f t="shared" si="419"/>
        <v>INTERBALSA SL_ES_B30686927_CPA_EN_2sig</v>
      </c>
      <c r="CN610" s="102" t="str">
        <f t="shared" si="420"/>
        <v>INTERBALSA SL_ ES_B30686927_DOT_EN_2sig_stamped</v>
      </c>
      <c r="CO610" s="102" t="str">
        <f t="shared" si="421"/>
        <v>INTERBALSA SL_ES_B30686927_DOT_EN_o</v>
      </c>
      <c r="CP610" s="102" t="str">
        <f t="shared" si="422"/>
        <v>INTERBALSA SL_ES_B30686927_DOT_EN_o_stamped</v>
      </c>
      <c r="CQ610" s="102" t="str">
        <f t="shared" si="423"/>
        <v>INTERBALSA SL_ES_B30686927_powers</v>
      </c>
      <c r="CR610" s="168"/>
      <c r="CS610" s="168"/>
      <c r="CT610" s="253"/>
      <c r="CU610" s="251"/>
      <c r="CV610" s="254"/>
      <c r="CW610" s="168"/>
      <c r="CX610" s="252"/>
      <c r="CY610" s="251"/>
      <c r="CZ610" s="251"/>
      <c r="DA610" s="324"/>
      <c r="DB610" s="324"/>
      <c r="DC610" s="251"/>
      <c r="DD610" s="251"/>
      <c r="DE610" s="324"/>
      <c r="DF610" s="324"/>
      <c r="DG610" s="168"/>
      <c r="DH610" s="168"/>
      <c r="DI610" s="168"/>
      <c r="DJ610" s="324"/>
      <c r="DK610" s="324"/>
      <c r="DL610" s="168"/>
      <c r="DM610" s="324"/>
      <c r="DN610" s="251"/>
      <c r="DO610" s="324"/>
      <c r="DP610" s="338"/>
      <c r="DQ610" s="902"/>
      <c r="DR610" s="503"/>
      <c r="DS610" s="88"/>
      <c r="DT610" s="88" t="s">
        <v>49</v>
      </c>
      <c r="DU610" s="168"/>
      <c r="DV610" s="168"/>
      <c r="DW610" s="168"/>
      <c r="DX610" s="168"/>
      <c r="DY610" s="168"/>
      <c r="DZ610" s="168"/>
      <c r="EA610" s="359" t="str">
        <f t="shared" si="412"/>
        <v>549</v>
      </c>
      <c r="EB610" s="359">
        <v>549</v>
      </c>
      <c r="EC610" s="88"/>
      <c r="ED610" s="88"/>
      <c r="EE610" s="88"/>
      <c r="EF610" s="445"/>
      <c r="EG610" s="247"/>
      <c r="EH610" s="247"/>
      <c r="EI610" s="247"/>
      <c r="EJ610" s="247"/>
      <c r="EK610" s="247"/>
      <c r="EL610" s="247"/>
      <c r="EM610" s="946"/>
      <c r="EN610" s="247"/>
      <c r="EO610" s="247"/>
      <c r="EP610" s="194"/>
      <c r="EQ610" s="382" t="s">
        <v>6088</v>
      </c>
      <c r="ER610" s="382" t="s">
        <v>6109</v>
      </c>
      <c r="ES610" s="709" t="s">
        <v>7092</v>
      </c>
      <c r="ET610" s="167"/>
      <c r="EU610" s="182" t="str">
        <f t="shared" si="424"/>
        <v>INTERBALSA S.L., ES_B30686927_sinv.pdf</v>
      </c>
    </row>
    <row r="611" spans="1:151" s="169" customFormat="1" ht="78" thickTop="1" thickBot="1">
      <c r="A611" s="1006" t="s">
        <v>6542</v>
      </c>
      <c r="B611" s="638" t="s">
        <v>6570</v>
      </c>
      <c r="C611" s="667" t="s">
        <v>42</v>
      </c>
      <c r="D611" s="176" t="s">
        <v>6611</v>
      </c>
      <c r="E611" s="362" t="s">
        <v>6612</v>
      </c>
      <c r="F611" s="362" t="s">
        <v>6591</v>
      </c>
      <c r="G611" s="362"/>
      <c r="H611" s="362"/>
      <c r="I611" s="182"/>
      <c r="J611" s="202" t="s">
        <v>6724</v>
      </c>
      <c r="K611" s="566" t="s">
        <v>6663</v>
      </c>
      <c r="L611" s="566" t="s">
        <v>6664</v>
      </c>
      <c r="M611" s="566" t="s">
        <v>6675</v>
      </c>
      <c r="N611" s="856" t="s">
        <v>7415</v>
      </c>
      <c r="O611" s="192" t="s">
        <v>1757</v>
      </c>
      <c r="P611" s="649">
        <v>13</v>
      </c>
      <c r="Q611" s="548">
        <v>100</v>
      </c>
      <c r="R611" s="549">
        <v>0</v>
      </c>
      <c r="S611" s="338"/>
      <c r="T611" s="168"/>
      <c r="U611" s="168"/>
      <c r="V611" s="338">
        <v>0</v>
      </c>
      <c r="W611" s="338">
        <v>0</v>
      </c>
      <c r="X611" s="923">
        <v>0.68</v>
      </c>
      <c r="Y611" s="338">
        <v>0</v>
      </c>
      <c r="Z611" s="168"/>
      <c r="AA611" s="168"/>
      <c r="AB611" s="186" t="s">
        <v>6711</v>
      </c>
      <c r="AC611" s="13" t="s">
        <v>7377</v>
      </c>
      <c r="AD611" s="811" t="s">
        <v>6710</v>
      </c>
      <c r="AE611" s="723">
        <v>43187</v>
      </c>
      <c r="AF611" s="182" t="s">
        <v>7334</v>
      </c>
      <c r="AG611" s="419"/>
      <c r="AH611" s="927" t="s">
        <v>896</v>
      </c>
      <c r="AI611" s="559" t="s">
        <v>5760</v>
      </c>
      <c r="AJ611" s="63" t="str">
        <f t="shared" si="430"/>
        <v>NO</v>
      </c>
      <c r="AK611" s="64" t="str">
        <f>VLOOKUP(X611,aux!$G$1:$I$22,2,FALSE)</f>
        <v>zero point six eight</v>
      </c>
      <c r="AL611" s="64" t="str">
        <f>VLOOKUP(X611,aux!$G$1:$J$22,4,FALSE)</f>
        <v>null komma sechs acht</v>
      </c>
      <c r="AM611" s="214">
        <f t="shared" si="435"/>
        <v>68</v>
      </c>
      <c r="AN611" s="214" t="str">
        <f>IF(INT(AM611)=AM611,EnglishNumber(AM611), _xlfn.CONCAT(EnglishNumber(INT(AM611)), " point ", EnglishNumber(ROUND(INT((AM611 - INT(AM611)) * 10),  0)), " ", EnglishNumber(ROUND((AM611 - INT(AM611))*100 - (INT((AM611-INT(AM611))*10)*10), 0))))</f>
        <v>sixty-eight</v>
      </c>
      <c r="AO611" s="214" t="str">
        <f>IF(INT(AM611)=AM611,FctZahl_In_Worten(AM611), _xlfn.CONCAT(FctZahl_In_Worten(INT(AM611)), " komma ", FctZahl_In_Worten(ROUND(INT((AM611 - INT(AM611)) * 10),  0)), " ", FctZahl_In_Worten(ROUND((AM611 - INT(AM611))*100 - (INT((AM611-INT(AM611))*10)*10), 0))))</f>
        <v>achtundsechzig</v>
      </c>
      <c r="AP611" s="64" t="str">
        <f>EnglishNumber(Q611)</f>
        <v>one hundred</v>
      </c>
      <c r="AQ611" s="64" t="str">
        <f>FctZahl_In_Worten(Q611)</f>
        <v>einhundert</v>
      </c>
      <c r="AR611" s="64" t="str">
        <f>FctZahl_In_Worten(R611)</f>
        <v>null</v>
      </c>
      <c r="AS611" s="64" t="str">
        <f>EnglishNumber(V611)</f>
        <v>zero</v>
      </c>
      <c r="AT611" s="64" t="str">
        <f>EnglishNumber(W611)</f>
        <v>zero</v>
      </c>
      <c r="AU611" s="64" t="str">
        <f t="shared" si="445"/>
        <v>For</v>
      </c>
      <c r="AV611" s="49" t="str">
        <f t="shared" ref="AV611:AV642" si="448">IF(AH611="DNI","",IF((COUNTA(E611,G611))=1,CONCATENATE(E611,", ",F611),IF(COUNTA(E611,G611)=2,CONCATENATE(E611,", ",F611," and ",G611,", ",H611),"Error, there is a problem with representatives or their titles")))</f>
        <v>RUEDA TAMAYO, José, Administrador único</v>
      </c>
      <c r="AW611" s="60" t="str">
        <f t="shared" si="436"/>
        <v>ES_B20633541_CPA_EN</v>
      </c>
      <c r="AX611" s="60" t="str">
        <f t="shared" si="437"/>
        <v>ES_B20633541_DoT_EN</v>
      </c>
      <c r="AY611" s="60" t="str">
        <f t="shared" si="438"/>
        <v>ES_B20633541_Dis_EN</v>
      </c>
      <c r="AZ611" s="50" t="str">
        <f t="shared" si="439"/>
        <v>ES_B20633541_CPA_DE</v>
      </c>
      <c r="BA611" s="50" t="str">
        <f t="shared" si="440"/>
        <v>ES_B20633541_DoT_DE</v>
      </c>
      <c r="BB611" s="50" t="str">
        <f t="shared" si="441"/>
        <v>ES_B20633541_CPA_ES</v>
      </c>
      <c r="BC611" s="128" t="str">
        <f t="shared" si="442"/>
        <v>ES_B20633541_DoT_ES</v>
      </c>
      <c r="BD611" s="65" t="str">
        <f t="shared" si="443"/>
        <v>J Rueda Transportes, SL</v>
      </c>
      <c r="BE611" s="64" t="str">
        <f>VLOOKUP(C611,aux!$A$1:$B$260,2,FALSE)</f>
        <v>Spain</v>
      </c>
      <c r="BF611" s="46" t="str">
        <f>VLOOKUP(C611,aux!$A$1:$C$260,3,FALSE)</f>
        <v>Spanien</v>
      </c>
      <c r="BG611" s="66" t="str">
        <f t="shared" si="444"/>
        <v>represented by  RUEDA TAMAYO, José, Administrador único</v>
      </c>
      <c r="BH611" s="66" t="str">
        <f t="shared" si="400"/>
        <v>representado por RUEDA TAMAYO, José, Administrador único</v>
      </c>
      <c r="BI611" s="119">
        <f t="shared" ref="BI611:BI642" si="449">COUNTA(F611,G611)</f>
        <v>1</v>
      </c>
      <c r="BJ611" s="119" t="str">
        <f t="shared" si="427"/>
        <v/>
      </c>
      <c r="BK611" s="119" t="str">
        <f t="shared" si="415"/>
        <v/>
      </c>
      <c r="BL611" s="66" t="str">
        <f t="shared" ref="BL611:BL642" si="450">IF(H611="","","und")</f>
        <v/>
      </c>
      <c r="BM611" s="66" t="str">
        <f t="shared" si="446"/>
        <v/>
      </c>
      <c r="BN611" s="66" t="str">
        <f t="shared" ref="BN611:BN642" si="451">IF(H611="","","y su")</f>
        <v/>
      </c>
      <c r="BO611" s="66" t="str">
        <f t="shared" si="447"/>
        <v/>
      </c>
      <c r="BP611" s="216" t="str">
        <f>VLOOKUP(X611,aux!$G$1:$I$22,3,FALSE)</f>
        <v>cero coma seis ocho</v>
      </c>
      <c r="BQ611" s="66" t="str">
        <f t="shared" si="431"/>
        <v>Por</v>
      </c>
      <c r="BR611" s="66" t="str">
        <f>VLOOKUP(C611,aux!$D$1:$E$307,2,FALSE)</f>
        <v>España</v>
      </c>
      <c r="BS611" s="66" t="str">
        <f t="shared" si="432"/>
        <v>Ciento</v>
      </c>
      <c r="BT611" s="66" t="str">
        <f t="shared" si="433"/>
        <v>Cero</v>
      </c>
      <c r="BU611" s="66" t="str">
        <f t="shared" si="434"/>
        <v>Cero</v>
      </c>
      <c r="BV611" s="315"/>
      <c r="BW611" s="61"/>
      <c r="BX611" s="315"/>
      <c r="BY611" s="148"/>
      <c r="BZ611" s="315"/>
      <c r="CA611" s="1112"/>
      <c r="CB611" s="612">
        <v>43168</v>
      </c>
      <c r="CC611" s="623">
        <v>43173</v>
      </c>
      <c r="CD611" s="806"/>
      <c r="CE611" s="805">
        <v>43174</v>
      </c>
      <c r="CF611" s="806"/>
      <c r="CG611" s="805">
        <v>43181</v>
      </c>
      <c r="CH611" s="903" t="s">
        <v>7258</v>
      </c>
      <c r="CI611" s="155"/>
      <c r="CJ611" s="168"/>
      <c r="CK611" s="168"/>
      <c r="CL611" s="102" t="str">
        <f t="shared" si="418"/>
        <v>J Rueda Transportes, SL_ ES_B20633541_DOT_EN_2sig</v>
      </c>
      <c r="CM611" s="102" t="str">
        <f t="shared" si="419"/>
        <v>J Rueda Transportes, SL_ES_B20633541_CPA_EN_2sig</v>
      </c>
      <c r="CN611" s="102" t="str">
        <f t="shared" si="420"/>
        <v>J Rueda Transportes, SL_ ES_B20633541_DOT_EN_2sig_stamped</v>
      </c>
      <c r="CO611" s="102" t="str">
        <f t="shared" si="421"/>
        <v>J Rueda Transportes, SL_ES_B20633541_DOT_EN_o</v>
      </c>
      <c r="CP611" s="102" t="str">
        <f t="shared" si="422"/>
        <v>J Rueda Transportes, SL_ES_B20633541_DOT_EN_o_stamped</v>
      </c>
      <c r="CQ611" s="102" t="str">
        <f t="shared" si="423"/>
        <v>J Rueda Transportes, SL_ES_B20633541_powers</v>
      </c>
      <c r="CR611" s="168"/>
      <c r="CS611" s="168"/>
      <c r="CT611" s="253"/>
      <c r="CU611" s="251"/>
      <c r="CV611" s="254"/>
      <c r="CW611" s="168"/>
      <c r="CX611" s="252"/>
      <c r="CY611" s="251"/>
      <c r="CZ611" s="251"/>
      <c r="DA611" s="324"/>
      <c r="DB611" s="324"/>
      <c r="DC611" s="251"/>
      <c r="DD611" s="251"/>
      <c r="DE611" s="324"/>
      <c r="DF611" s="324"/>
      <c r="DG611" s="168"/>
      <c r="DH611" s="168"/>
      <c r="DI611" s="168"/>
      <c r="DJ611" s="324"/>
      <c r="DK611" s="324"/>
      <c r="DL611" s="168"/>
      <c r="DM611" s="324"/>
      <c r="DN611" s="251"/>
      <c r="DO611" s="324"/>
      <c r="DP611" s="338"/>
      <c r="DQ611" s="902"/>
      <c r="DR611" s="503"/>
      <c r="DS611" s="88"/>
      <c r="DT611" s="88" t="s">
        <v>49</v>
      </c>
      <c r="DU611" s="168"/>
      <c r="DV611" s="168"/>
      <c r="DW611" s="168"/>
      <c r="DX611" s="168"/>
      <c r="DY611" s="168"/>
      <c r="DZ611" s="168"/>
      <c r="EA611" s="359" t="str">
        <f t="shared" si="412"/>
        <v>550</v>
      </c>
      <c r="EB611" s="359">
        <v>550</v>
      </c>
      <c r="EC611" s="88"/>
      <c r="ED611" s="88"/>
      <c r="EE611" s="88"/>
      <c r="EF611" s="445"/>
      <c r="EG611" s="247"/>
      <c r="EH611" s="247"/>
      <c r="EI611" s="247"/>
      <c r="EJ611" s="247"/>
      <c r="EK611" s="247"/>
      <c r="EL611" s="247"/>
      <c r="EM611" s="946"/>
      <c r="EN611" s="247"/>
      <c r="EO611" s="247"/>
      <c r="EP611" s="247"/>
      <c r="EQ611" s="382" t="s">
        <v>6088</v>
      </c>
      <c r="ER611" s="382" t="s">
        <v>6109</v>
      </c>
      <c r="ES611" s="362"/>
      <c r="ET611" s="167"/>
      <c r="EU611" s="182" t="str">
        <f t="shared" si="424"/>
        <v>J. Rueda Transportes, S.L., ES_B20633541_sinv.pdf</v>
      </c>
    </row>
    <row r="612" spans="1:151" s="169" customFormat="1" ht="65.25" thickTop="1" thickBot="1">
      <c r="A612" s="1006" t="s">
        <v>6544</v>
      </c>
      <c r="B612" s="638" t="s">
        <v>6572</v>
      </c>
      <c r="C612" s="667" t="s">
        <v>42</v>
      </c>
      <c r="D612" s="176" t="s">
        <v>6615</v>
      </c>
      <c r="E612" s="362" t="s">
        <v>6616</v>
      </c>
      <c r="F612" s="362" t="s">
        <v>341</v>
      </c>
      <c r="G612" s="362"/>
      <c r="H612" s="362"/>
      <c r="I612" s="182"/>
      <c r="J612" s="202" t="s">
        <v>6724</v>
      </c>
      <c r="K612" s="566" t="s">
        <v>6663</v>
      </c>
      <c r="L612" s="566" t="s">
        <v>6664</v>
      </c>
      <c r="M612" s="566" t="s">
        <v>6677</v>
      </c>
      <c r="N612" s="856" t="s">
        <v>7414</v>
      </c>
      <c r="O612" s="192" t="s">
        <v>1757</v>
      </c>
      <c r="P612" s="649">
        <v>6</v>
      </c>
      <c r="Q612" s="548">
        <v>100</v>
      </c>
      <c r="R612" s="549">
        <v>0</v>
      </c>
      <c r="S612" s="338"/>
      <c r="T612" s="168"/>
      <c r="U612" s="168"/>
      <c r="V612" s="338">
        <v>0</v>
      </c>
      <c r="W612" s="338">
        <v>0</v>
      </c>
      <c r="X612" s="923">
        <v>0.68</v>
      </c>
      <c r="Y612" s="338">
        <v>0</v>
      </c>
      <c r="Z612" s="168"/>
      <c r="AA612" s="168"/>
      <c r="AB612" s="186" t="s">
        <v>6711</v>
      </c>
      <c r="AC612" s="13" t="s">
        <v>7377</v>
      </c>
      <c r="AD612" s="811" t="s">
        <v>6710</v>
      </c>
      <c r="AE612" s="723">
        <v>43187</v>
      </c>
      <c r="AF612" s="182" t="s">
        <v>7334</v>
      </c>
      <c r="AG612" s="419"/>
      <c r="AH612" s="927" t="s">
        <v>896</v>
      </c>
      <c r="AI612" s="559" t="s">
        <v>5760</v>
      </c>
      <c r="AJ612" s="63" t="str">
        <f t="shared" si="430"/>
        <v>NO</v>
      </c>
      <c r="AK612" s="64" t="str">
        <f>VLOOKUP(X612,aux!$G$1:$I$22,2,FALSE)</f>
        <v>zero point six eight</v>
      </c>
      <c r="AL612" s="64" t="str">
        <f>VLOOKUP(X612,aux!$G$1:$J$22,4,FALSE)</f>
        <v>null komma sechs acht</v>
      </c>
      <c r="AM612" s="214">
        <f t="shared" si="435"/>
        <v>68</v>
      </c>
      <c r="AN612" s="214" t="str">
        <f>IF(INT(AM612)=AM612,EnglishNumber(AM612), _xlfn.CONCAT(EnglishNumber(INT(AM612)), " point ", EnglishNumber(ROUND(INT((AM612 - INT(AM612)) * 10),  0)), " ", EnglishNumber(ROUND((AM612 - INT(AM612))*100 - (INT((AM612-INT(AM612))*10)*10), 0))))</f>
        <v>sixty-eight</v>
      </c>
      <c r="AO612" s="214" t="str">
        <f>IF(INT(AM612)=AM612,FctZahl_In_Worten(AM612), _xlfn.CONCAT(FctZahl_In_Worten(INT(AM612)), " komma ", FctZahl_In_Worten(ROUND(INT((AM612 - INT(AM612)) * 10),  0)), " ", FctZahl_In_Worten(ROUND((AM612 - INT(AM612))*100 - (INT((AM612-INT(AM612))*10)*10), 0))))</f>
        <v>achtundsechzig</v>
      </c>
      <c r="AP612" s="64" t="str">
        <f>EnglishNumber(Q612)</f>
        <v>one hundred</v>
      </c>
      <c r="AQ612" s="64" t="str">
        <f>FctZahl_In_Worten(Q612)</f>
        <v>einhundert</v>
      </c>
      <c r="AR612" s="64" t="str">
        <f>FctZahl_In_Worten(R612)</f>
        <v>null</v>
      </c>
      <c r="AS612" s="64" t="str">
        <f>EnglishNumber(V612)</f>
        <v>zero</v>
      </c>
      <c r="AT612" s="64" t="str">
        <f>EnglishNumber(W612)</f>
        <v>zero</v>
      </c>
      <c r="AU612" s="64" t="str">
        <f t="shared" si="445"/>
        <v>For</v>
      </c>
      <c r="AV612" s="49" t="str">
        <f t="shared" si="448"/>
        <v>SARASOLA HERNÁNDEZ, Jesús, Administrador solidario</v>
      </c>
      <c r="AW612" s="60" t="str">
        <f t="shared" si="436"/>
        <v>ES_B20453684_CPA_EN</v>
      </c>
      <c r="AX612" s="60" t="str">
        <f t="shared" si="437"/>
        <v>ES_B20453684_DoT_EN</v>
      </c>
      <c r="AY612" s="60" t="str">
        <f t="shared" si="438"/>
        <v>ES_B20453684_Dis_EN</v>
      </c>
      <c r="AZ612" s="50" t="str">
        <f t="shared" si="439"/>
        <v>ES_B20453684_CPA_DE</v>
      </c>
      <c r="BA612" s="50" t="str">
        <f t="shared" si="440"/>
        <v>ES_B20453684_DoT_DE</v>
      </c>
      <c r="BB612" s="50" t="str">
        <f t="shared" si="441"/>
        <v>ES_B20453684_CPA_ES</v>
      </c>
      <c r="BC612" s="128" t="str">
        <f t="shared" si="442"/>
        <v>ES_B20453684_DoT_ES</v>
      </c>
      <c r="BD612" s="65" t="str">
        <f t="shared" si="443"/>
        <v>Javier Goitia, SL</v>
      </c>
      <c r="BE612" s="64" t="str">
        <f>VLOOKUP(C612,aux!$A$1:$B$260,2,FALSE)</f>
        <v>Spain</v>
      </c>
      <c r="BF612" s="46" t="str">
        <f>VLOOKUP(C612,aux!$A$1:$C$260,3,FALSE)</f>
        <v>Spanien</v>
      </c>
      <c r="BG612" s="66" t="str">
        <f t="shared" si="444"/>
        <v>represented by  SARASOLA HERNÁNDEZ, Jesús, Administrador solidario</v>
      </c>
      <c r="BH612" s="66" t="str">
        <f t="shared" si="400"/>
        <v>representado por SARASOLA HERNÁNDEZ, Jesús, Administrador solidario</v>
      </c>
      <c r="BI612" s="119">
        <f t="shared" si="449"/>
        <v>1</v>
      </c>
      <c r="BJ612" s="119" t="str">
        <f t="shared" si="427"/>
        <v/>
      </c>
      <c r="BK612" s="119" t="str">
        <f t="shared" si="415"/>
        <v/>
      </c>
      <c r="BL612" s="66" t="str">
        <f t="shared" si="450"/>
        <v/>
      </c>
      <c r="BM612" s="66" t="str">
        <f t="shared" si="446"/>
        <v/>
      </c>
      <c r="BN612" s="66" t="str">
        <f t="shared" si="451"/>
        <v/>
      </c>
      <c r="BO612" s="66" t="str">
        <f t="shared" si="447"/>
        <v/>
      </c>
      <c r="BP612" s="216" t="str">
        <f>VLOOKUP(X612,aux!$G$1:$I$22,3,FALSE)</f>
        <v>cero coma seis ocho</v>
      </c>
      <c r="BQ612" s="66" t="str">
        <f t="shared" si="431"/>
        <v>Por</v>
      </c>
      <c r="BR612" s="66" t="str">
        <f>VLOOKUP(C612,aux!$D$1:$E$307,2,FALSE)</f>
        <v>España</v>
      </c>
      <c r="BS612" s="66" t="str">
        <f t="shared" si="432"/>
        <v>Ciento</v>
      </c>
      <c r="BT612" s="66" t="str">
        <f t="shared" si="433"/>
        <v>Cero</v>
      </c>
      <c r="BU612" s="66" t="str">
        <f t="shared" si="434"/>
        <v>Cero</v>
      </c>
      <c r="BV612" s="315"/>
      <c r="BW612" s="61"/>
      <c r="BX612" s="315"/>
      <c r="BY612" s="148"/>
      <c r="BZ612" s="315"/>
      <c r="CA612" s="1112"/>
      <c r="CB612" s="612">
        <v>43168</v>
      </c>
      <c r="CC612" s="623">
        <v>43174</v>
      </c>
      <c r="CD612" s="806"/>
      <c r="CE612" s="805">
        <v>43175</v>
      </c>
      <c r="CF612" s="806"/>
      <c r="CG612" s="805">
        <v>43181</v>
      </c>
      <c r="CH612" s="903" t="s">
        <v>7258</v>
      </c>
      <c r="CI612" s="155"/>
      <c r="CJ612" s="168"/>
      <c r="CK612" s="168"/>
      <c r="CL612" s="102" t="str">
        <f t="shared" si="418"/>
        <v>Javier Goitia, SL_ ES_B20453684_DOT_EN_2sig</v>
      </c>
      <c r="CM612" s="102" t="str">
        <f t="shared" si="419"/>
        <v>Javier Goitia, SL_ES_B20453684_CPA_EN_2sig</v>
      </c>
      <c r="CN612" s="102" t="str">
        <f t="shared" si="420"/>
        <v>Javier Goitia, SL_ ES_B20453684_DOT_EN_2sig_stamped</v>
      </c>
      <c r="CO612" s="102" t="str">
        <f t="shared" si="421"/>
        <v>Javier Goitia, SL_ES_B20453684_DOT_EN_o</v>
      </c>
      <c r="CP612" s="102" t="str">
        <f t="shared" si="422"/>
        <v>Javier Goitia, SL_ES_B20453684_DOT_EN_o_stamped</v>
      </c>
      <c r="CQ612" s="102" t="str">
        <f t="shared" si="423"/>
        <v>Javier Goitia, SL_ES_B20453684_powers</v>
      </c>
      <c r="CR612" s="168"/>
      <c r="CS612" s="168"/>
      <c r="CT612" s="253"/>
      <c r="CU612" s="251"/>
      <c r="CV612" s="254"/>
      <c r="CW612" s="168"/>
      <c r="CX612" s="252"/>
      <c r="CY612" s="251"/>
      <c r="CZ612" s="251"/>
      <c r="DA612" s="324"/>
      <c r="DB612" s="324"/>
      <c r="DC612" s="251"/>
      <c r="DD612" s="251"/>
      <c r="DE612" s="324"/>
      <c r="DF612" s="324"/>
      <c r="DG612" s="168"/>
      <c r="DH612" s="168"/>
      <c r="DI612" s="168"/>
      <c r="DJ612" s="324"/>
      <c r="DK612" s="324"/>
      <c r="DL612" s="168"/>
      <c r="DM612" s="324"/>
      <c r="DN612" s="251"/>
      <c r="DO612" s="324"/>
      <c r="DP612" s="338"/>
      <c r="DQ612" s="902"/>
      <c r="DR612" s="503"/>
      <c r="DS612" s="88"/>
      <c r="DT612" s="88" t="s">
        <v>49</v>
      </c>
      <c r="DU612" s="168"/>
      <c r="DV612" s="168"/>
      <c r="DW612" s="168"/>
      <c r="DX612" s="168"/>
      <c r="DY612" s="168"/>
      <c r="DZ612" s="168"/>
      <c r="EA612" s="359" t="str">
        <f t="shared" si="412"/>
        <v>551</v>
      </c>
      <c r="EB612" s="359">
        <v>551</v>
      </c>
      <c r="EC612" s="88"/>
      <c r="ED612" s="88"/>
      <c r="EE612" s="88"/>
      <c r="EF612" s="445"/>
      <c r="EG612" s="247"/>
      <c r="EH612" s="247"/>
      <c r="EI612" s="247"/>
      <c r="EJ612" s="247"/>
      <c r="EK612" s="247"/>
      <c r="EL612" s="247"/>
      <c r="EM612" s="946"/>
      <c r="EN612" s="247"/>
      <c r="EO612" s="247"/>
      <c r="EP612" s="247"/>
      <c r="EQ612" s="382" t="s">
        <v>6088</v>
      </c>
      <c r="ER612" s="382" t="s">
        <v>6109</v>
      </c>
      <c r="ES612" s="362"/>
      <c r="ET612" s="167"/>
      <c r="EU612" s="182" t="str">
        <f t="shared" si="424"/>
        <v>Javier Goitia, S.L., ES_B20453684_sinv.pdf</v>
      </c>
    </row>
    <row r="613" spans="1:151" s="169" customFormat="1" ht="78" thickTop="1" thickBot="1">
      <c r="A613" s="1021" t="s">
        <v>6791</v>
      </c>
      <c r="B613" s="830" t="s">
        <v>6880</v>
      </c>
      <c r="C613" s="221" t="s">
        <v>42</v>
      </c>
      <c r="D613" s="692" t="s">
        <v>6961</v>
      </c>
      <c r="E613" s="692"/>
      <c r="F613" s="692"/>
      <c r="G613" s="831"/>
      <c r="H613" s="831"/>
      <c r="I613" s="202"/>
      <c r="J613" s="692" t="s">
        <v>7017</v>
      </c>
      <c r="K613" s="692" t="s">
        <v>7015</v>
      </c>
      <c r="L613" s="692" t="s">
        <v>7016</v>
      </c>
      <c r="M613" s="1126"/>
      <c r="N613" s="858" t="s">
        <v>7063</v>
      </c>
      <c r="O613" s="691" t="s">
        <v>7064</v>
      </c>
      <c r="P613" s="780">
        <v>9</v>
      </c>
      <c r="Q613" s="548">
        <v>100</v>
      </c>
      <c r="R613" s="549">
        <v>0</v>
      </c>
      <c r="S613" s="338"/>
      <c r="T613" s="168"/>
      <c r="U613" s="168"/>
      <c r="V613" s="338">
        <v>0</v>
      </c>
      <c r="W613" s="338">
        <v>0</v>
      </c>
      <c r="X613" s="923">
        <v>0.68</v>
      </c>
      <c r="Y613" s="338">
        <v>0</v>
      </c>
      <c r="Z613" s="168"/>
      <c r="AA613" s="168"/>
      <c r="AB613" s="186" t="s">
        <v>6711</v>
      </c>
      <c r="AC613" s="13" t="s">
        <v>7377</v>
      </c>
      <c r="AD613" s="811" t="s">
        <v>7089</v>
      </c>
      <c r="AE613" s="801">
        <v>43187</v>
      </c>
      <c r="AF613" s="182"/>
      <c r="AG613" s="419"/>
      <c r="AH613" s="927" t="s">
        <v>896</v>
      </c>
      <c r="AI613" s="559" t="s">
        <v>5764</v>
      </c>
      <c r="AJ613" s="63" t="str">
        <f t="shared" si="430"/>
        <v>NO</v>
      </c>
      <c r="AK613" s="64" t="str">
        <f>VLOOKUP(X613,aux!$G$1:$I$22,2,FALSE)</f>
        <v>zero point six eight</v>
      </c>
      <c r="AL613" s="64" t="str">
        <f>VLOOKUP(X613,aux!$G$1:$J$22,4,FALSE)</f>
        <v>null komma sechs acht</v>
      </c>
      <c r="AM613" s="214">
        <f t="shared" si="435"/>
        <v>68</v>
      </c>
      <c r="AN613" s="214" t="str">
        <f>IF(INT(AM613)=AM613,EnglishNumber(AM613), _xlfn.CONCAT(EnglishNumber(INT(AM613)), " point ", EnglishNumber(ROUND(INT((AM613 - INT(AM613)) * 10),  0)), " ", EnglishNumber(ROUND((AM613 - INT(AM613))*100 - (INT((AM613-INT(AM613))*10)*10), 0))))</f>
        <v>sixty-eight</v>
      </c>
      <c r="AO613" s="214" t="str">
        <f>IF(INT(AM613)=AM613,FctZahl_In_Worten(AM613), _xlfn.CONCAT(FctZahl_In_Worten(INT(AM613)), " komma ", FctZahl_In_Worten(ROUND(INT((AM613 - INT(AM613)) * 10),  0)), " ", FctZahl_In_Worten(ROUND((AM613 - INT(AM613))*100 - (INT((AM613-INT(AM613))*10)*10), 0))))</f>
        <v>achtundsechzig</v>
      </c>
      <c r="AP613" s="64" t="str">
        <f>EnglishNumber(Q613)</f>
        <v>one hundred</v>
      </c>
      <c r="AQ613" s="64" t="str">
        <f>FctZahl_In_Worten(Q613)</f>
        <v>einhundert</v>
      </c>
      <c r="AR613" s="64" t="str">
        <f>FctZahl_In_Worten(R613)</f>
        <v>null</v>
      </c>
      <c r="AS613" s="64" t="str">
        <f>EnglishNumber(V613)</f>
        <v>zero</v>
      </c>
      <c r="AT613" s="64" t="str">
        <f>EnglishNumber(W613)</f>
        <v>zero</v>
      </c>
      <c r="AU613" s="64" t="str">
        <f t="shared" si="445"/>
        <v>For</v>
      </c>
      <c r="AV613" s="49" t="str">
        <f t="shared" si="448"/>
        <v>Error, there is a problem with representatives or their titles</v>
      </c>
      <c r="AW613" s="60" t="str">
        <f t="shared" si="436"/>
        <v>ES_28403824C_CPA_EN</v>
      </c>
      <c r="AX613" s="60" t="str">
        <f t="shared" si="437"/>
        <v>ES_28403824C_DoT_EN</v>
      </c>
      <c r="AY613" s="60" t="str">
        <f t="shared" si="438"/>
        <v>ES_28403824C_Dis_EN</v>
      </c>
      <c r="AZ613" s="50" t="str">
        <f t="shared" si="439"/>
        <v>ES_28403824C_CPA_DE</v>
      </c>
      <c r="BA613" s="50" t="str">
        <f t="shared" si="440"/>
        <v>ES_28403824C_DoT_DE</v>
      </c>
      <c r="BB613" s="50" t="str">
        <f t="shared" si="441"/>
        <v>ES_28403824C_CPA_ES</v>
      </c>
      <c r="BC613" s="128" t="str">
        <f t="shared" si="442"/>
        <v>ES_28403824C_DoT_ES</v>
      </c>
      <c r="BD613" s="65" t="str">
        <f t="shared" si="443"/>
        <v>JOAQUIN ALVAREZ HIDALGO</v>
      </c>
      <c r="BE613" s="64" t="str">
        <f>VLOOKUP(C613,aux!$A$1:$B$260,2,FALSE)</f>
        <v>Spain</v>
      </c>
      <c r="BF613" s="46" t="str">
        <f>VLOOKUP(C613,aux!$A$1:$C$260,3,FALSE)</f>
        <v>Spanien</v>
      </c>
      <c r="BG613" s="66" t="str">
        <f t="shared" si="444"/>
        <v>represented by  Error, there is a problem with representatives or their titles</v>
      </c>
      <c r="BH613" s="66" t="str">
        <f t="shared" si="400"/>
        <v>representado por Error, there is a problem with representatives or their titles</v>
      </c>
      <c r="BI613" s="119">
        <f t="shared" si="449"/>
        <v>0</v>
      </c>
      <c r="BJ613" s="119" t="str">
        <f t="shared" si="427"/>
        <v/>
      </c>
      <c r="BK613" s="119" t="str">
        <f t="shared" si="415"/>
        <v/>
      </c>
      <c r="BL613" s="66" t="str">
        <f t="shared" si="450"/>
        <v/>
      </c>
      <c r="BM613" s="66" t="str">
        <f t="shared" si="446"/>
        <v/>
      </c>
      <c r="BN613" s="66" t="str">
        <f t="shared" si="451"/>
        <v/>
      </c>
      <c r="BO613" s="66" t="str">
        <f t="shared" si="447"/>
        <v/>
      </c>
      <c r="BP613" s="216" t="str">
        <f>VLOOKUP(X613,aux!$G$1:$I$22,3,FALSE)</f>
        <v>cero coma seis ocho</v>
      </c>
      <c r="BQ613" s="66" t="str">
        <f t="shared" si="431"/>
        <v>Por</v>
      </c>
      <c r="BR613" s="66" t="str">
        <f>VLOOKUP(C613,aux!$D$1:$E$307,2,FALSE)</f>
        <v>España</v>
      </c>
      <c r="BS613" s="66" t="str">
        <f t="shared" si="432"/>
        <v>Ciento</v>
      </c>
      <c r="BT613" s="66" t="str">
        <f t="shared" si="433"/>
        <v>Cero</v>
      </c>
      <c r="BU613" s="66" t="str">
        <f t="shared" si="434"/>
        <v>Cero</v>
      </c>
      <c r="BV613" s="315"/>
      <c r="BW613" s="61"/>
      <c r="BX613" s="315"/>
      <c r="BY613" s="148"/>
      <c r="BZ613" s="315"/>
      <c r="CA613" s="1112"/>
      <c r="CB613" s="805">
        <v>43172</v>
      </c>
      <c r="CC613" s="623">
        <v>43174</v>
      </c>
      <c r="CD613" s="434"/>
      <c r="CE613" s="805">
        <v>43174</v>
      </c>
      <c r="CF613" s="434"/>
      <c r="CG613" s="805">
        <v>43181</v>
      </c>
      <c r="CH613" s="903" t="s">
        <v>7258</v>
      </c>
      <c r="CI613" s="155"/>
      <c r="CJ613" s="168"/>
      <c r="CK613" s="168"/>
      <c r="CL613" s="102" t="str">
        <f t="shared" si="418"/>
        <v>JOAQUIN ALVAREZ HIDALGO_ ES_28403824C_DOT_EN_2sig</v>
      </c>
      <c r="CM613" s="102" t="str">
        <f t="shared" si="419"/>
        <v>JOAQUIN ALVAREZ HIDALGO_ES_28403824C_CPA_EN_2sig</v>
      </c>
      <c r="CN613" s="102" t="str">
        <f t="shared" si="420"/>
        <v>JOAQUIN ALVAREZ HIDALGO_ ES_28403824C_DOT_EN_2sig_stamped</v>
      </c>
      <c r="CO613" s="102" t="str">
        <f t="shared" si="421"/>
        <v>JOAQUIN ALVAREZ HIDALGO_ES_28403824C_DOT_EN_o</v>
      </c>
      <c r="CP613" s="102" t="str">
        <f t="shared" si="422"/>
        <v>JOAQUIN ALVAREZ HIDALGO_ES_28403824C_DOT_EN_o_stamped</v>
      </c>
      <c r="CQ613" s="102" t="str">
        <f t="shared" si="423"/>
        <v>JOAQUIN ALVAREZ HIDALGO_ES_28403824C_powers</v>
      </c>
      <c r="CR613" s="168"/>
      <c r="CS613" s="168"/>
      <c r="CT613" s="253"/>
      <c r="CU613" s="251"/>
      <c r="CV613" s="254"/>
      <c r="CW613" s="168"/>
      <c r="CX613" s="252"/>
      <c r="CY613" s="251"/>
      <c r="CZ613" s="251"/>
      <c r="DA613" s="324"/>
      <c r="DB613" s="324"/>
      <c r="DC613" s="251"/>
      <c r="DD613" s="251"/>
      <c r="DE613" s="324"/>
      <c r="DF613" s="324"/>
      <c r="DG613" s="168"/>
      <c r="DH613" s="168"/>
      <c r="DI613" s="168"/>
      <c r="DJ613" s="324"/>
      <c r="DK613" s="324"/>
      <c r="DL613" s="168"/>
      <c r="DM613" s="324"/>
      <c r="DN613" s="251"/>
      <c r="DO613" s="324"/>
      <c r="DP613" s="338"/>
      <c r="DQ613" s="902"/>
      <c r="DR613" s="503"/>
      <c r="DS613" s="88"/>
      <c r="DT613" s="88" t="s">
        <v>49</v>
      </c>
      <c r="DU613" s="168"/>
      <c r="DV613" s="168"/>
      <c r="DW613" s="168"/>
      <c r="DX613" s="168"/>
      <c r="DY613" s="168"/>
      <c r="DZ613" s="168"/>
      <c r="EA613" s="359" t="str">
        <f t="shared" si="412"/>
        <v>552</v>
      </c>
      <c r="EB613" s="359">
        <v>552</v>
      </c>
      <c r="EC613" s="88"/>
      <c r="ED613" s="88"/>
      <c r="EE613" s="88"/>
      <c r="EF613" s="445"/>
      <c r="EG613" s="247"/>
      <c r="EH613" s="247"/>
      <c r="EI613" s="247"/>
      <c r="EJ613" s="247"/>
      <c r="EK613" s="247"/>
      <c r="EL613" s="247"/>
      <c r="EM613" s="946"/>
      <c r="EN613" s="247"/>
      <c r="EO613" s="247"/>
      <c r="EP613" s="247"/>
      <c r="EQ613" s="182" t="s">
        <v>6100</v>
      </c>
      <c r="ER613" s="182" t="s">
        <v>6100</v>
      </c>
      <c r="ES613" s="709" t="s">
        <v>7092</v>
      </c>
      <c r="ET613" s="167"/>
      <c r="EU613" s="182" t="str">
        <f t="shared" si="424"/>
        <v>JOAQUIN ALVAREZ HIDALGO, ES_28403824C_sinv.pdf</v>
      </c>
    </row>
    <row r="614" spans="1:151" s="169" customFormat="1" ht="65.25" thickTop="1" thickBot="1">
      <c r="A614" s="1006" t="s">
        <v>6556</v>
      </c>
      <c r="B614" s="638" t="s">
        <v>6584</v>
      </c>
      <c r="C614" s="667" t="s">
        <v>42</v>
      </c>
      <c r="D614" s="176" t="s">
        <v>6648</v>
      </c>
      <c r="E614" s="668" t="s">
        <v>6649</v>
      </c>
      <c r="F614" s="668" t="s">
        <v>6634</v>
      </c>
      <c r="G614" s="362"/>
      <c r="H614" s="362"/>
      <c r="I614" s="182"/>
      <c r="J614" s="202" t="s">
        <v>6724</v>
      </c>
      <c r="K614" s="566" t="s">
        <v>6663</v>
      </c>
      <c r="L614" s="566" t="s">
        <v>6664</v>
      </c>
      <c r="M614" s="566" t="s">
        <v>6689</v>
      </c>
      <c r="N614" s="856" t="s">
        <v>6703</v>
      </c>
      <c r="O614" s="192"/>
      <c r="P614" s="653">
        <v>13</v>
      </c>
      <c r="Q614" s="548">
        <v>100</v>
      </c>
      <c r="R614" s="549">
        <v>0</v>
      </c>
      <c r="S614" s="338"/>
      <c r="T614" s="168"/>
      <c r="U614" s="168"/>
      <c r="V614" s="338">
        <v>0</v>
      </c>
      <c r="W614" s="338">
        <v>0</v>
      </c>
      <c r="X614" s="923">
        <v>0.68</v>
      </c>
      <c r="Y614" s="338">
        <v>0</v>
      </c>
      <c r="Z614" s="168"/>
      <c r="AA614" s="168"/>
      <c r="AB614" s="186" t="s">
        <v>6711</v>
      </c>
      <c r="AC614" s="13" t="s">
        <v>7377</v>
      </c>
      <c r="AD614" s="811" t="s">
        <v>6710</v>
      </c>
      <c r="AE614" s="723">
        <v>43187</v>
      </c>
      <c r="AF614" s="182" t="s">
        <v>7334</v>
      </c>
      <c r="AG614" s="419"/>
      <c r="AH614" s="927" t="s">
        <v>896</v>
      </c>
      <c r="AI614" s="559" t="s">
        <v>5760</v>
      </c>
      <c r="AJ614" s="63" t="str">
        <f t="shared" ref="AJ614:AJ645" si="452">IF(1*(ISERROR(_xlfn.TEXTJOIN("|",FALSE,AK614:BU614)))=0,"NO","YES")</f>
        <v>NO</v>
      </c>
      <c r="AK614" s="64" t="str">
        <f>VLOOKUP(X614,aux!$G$1:$I$22,2,FALSE)</f>
        <v>zero point six eight</v>
      </c>
      <c r="AL614" s="64" t="str">
        <f>VLOOKUP(X614,aux!$G$1:$J$22,4,FALSE)</f>
        <v>null komma sechs acht</v>
      </c>
      <c r="AM614" s="214">
        <f t="shared" si="435"/>
        <v>68</v>
      </c>
      <c r="AN614" s="214" t="str">
        <f>IF(INT(AM614)=AM614,EnglishNumber(AM614), _xlfn.CONCAT(EnglishNumber(INT(AM614)), " point ", EnglishNumber(ROUND(INT((AM614 - INT(AM614)) * 10),  0)), " ", EnglishNumber(ROUND((AM614 - INT(AM614))*100 - (INT((AM614-INT(AM614))*10)*10), 0))))</f>
        <v>sixty-eight</v>
      </c>
      <c r="AO614" s="214" t="str">
        <f>IF(INT(AM614)=AM614,FctZahl_In_Worten(AM614), _xlfn.CONCAT(FctZahl_In_Worten(INT(AM614)), " komma ", FctZahl_In_Worten(ROUND(INT((AM614 - INT(AM614)) * 10),  0)), " ", FctZahl_In_Worten(ROUND((AM614 - INT(AM614))*100 - (INT((AM614-INT(AM614))*10)*10), 0))))</f>
        <v>achtundsechzig</v>
      </c>
      <c r="AP614" s="64" t="str">
        <f>EnglishNumber(Q614)</f>
        <v>one hundred</v>
      </c>
      <c r="AQ614" s="64" t="str">
        <f>FctZahl_In_Worten(Q614)</f>
        <v>einhundert</v>
      </c>
      <c r="AR614" s="64" t="str">
        <f>FctZahl_In_Worten(R614)</f>
        <v>null</v>
      </c>
      <c r="AS614" s="64" t="str">
        <f>EnglishNumber(V614)</f>
        <v>zero</v>
      </c>
      <c r="AT614" s="64" t="str">
        <f>EnglishNumber(W614)</f>
        <v>zero</v>
      </c>
      <c r="AU614" s="64" t="str">
        <f t="shared" si="445"/>
        <v>For</v>
      </c>
      <c r="AV614" s="49" t="str">
        <f t="shared" si="448"/>
        <v xml:space="preserve">CANALES ESCUDERO, Félix, Administrador único </v>
      </c>
      <c r="AW614" s="60" t="str">
        <f t="shared" si="436"/>
        <v>ES_B22100788_CPA_EN</v>
      </c>
      <c r="AX614" s="60" t="str">
        <f t="shared" si="437"/>
        <v>ES_B22100788_DoT_EN</v>
      </c>
      <c r="AY614" s="60" t="str">
        <f t="shared" si="438"/>
        <v>ES_B22100788_Dis_EN</v>
      </c>
      <c r="AZ614" s="50" t="str">
        <f t="shared" si="439"/>
        <v>ES_B22100788_CPA_DE</v>
      </c>
      <c r="BA614" s="50" t="str">
        <f t="shared" si="440"/>
        <v>ES_B22100788_DoT_DE</v>
      </c>
      <c r="BB614" s="50" t="str">
        <f t="shared" si="441"/>
        <v>ES_B22100788_CPA_ES</v>
      </c>
      <c r="BC614" s="128" t="str">
        <f t="shared" si="442"/>
        <v>ES_B22100788_DoT_ES</v>
      </c>
      <c r="BD614" s="65" t="str">
        <f t="shared" si="443"/>
        <v>JOSÉ CANALES, SL</v>
      </c>
      <c r="BE614" s="64" t="str">
        <f>VLOOKUP(C614,aux!$A$1:$B$260,2,FALSE)</f>
        <v>Spain</v>
      </c>
      <c r="BF614" s="46" t="str">
        <f>VLOOKUP(C614,aux!$A$1:$C$260,3,FALSE)</f>
        <v>Spanien</v>
      </c>
      <c r="BG614" s="66" t="str">
        <f t="shared" si="444"/>
        <v xml:space="preserve">represented by  CANALES ESCUDERO, Félix, Administrador único </v>
      </c>
      <c r="BH614" s="66" t="str">
        <f t="shared" ref="BH614:BH677" si="453">IF(AH614="DNI","",CONCATENATE("representado por ", AV614))</f>
        <v xml:space="preserve">representado por CANALES ESCUDERO, Félix, Administrador único </v>
      </c>
      <c r="BI614" s="119">
        <f t="shared" si="449"/>
        <v>1</v>
      </c>
      <c r="BJ614" s="119" t="str">
        <f t="shared" si="427"/>
        <v/>
      </c>
      <c r="BK614" s="119" t="str">
        <f t="shared" si="415"/>
        <v/>
      </c>
      <c r="BL614" s="66" t="str">
        <f t="shared" si="450"/>
        <v/>
      </c>
      <c r="BM614" s="66" t="str">
        <f t="shared" si="446"/>
        <v/>
      </c>
      <c r="BN614" s="66" t="str">
        <f t="shared" si="451"/>
        <v/>
      </c>
      <c r="BO614" s="66" t="str">
        <f t="shared" si="447"/>
        <v/>
      </c>
      <c r="BP614" s="216" t="str">
        <f>VLOOKUP(X614,aux!$G$1:$I$22,3,FALSE)</f>
        <v>cero coma seis ocho</v>
      </c>
      <c r="BQ614" s="66" t="str">
        <f t="shared" ref="BQ614:BQ645" si="454">IF(AE614="DNI","","Por")</f>
        <v>Por</v>
      </c>
      <c r="BR614" s="66" t="str">
        <f>VLOOKUP(C614,aux!$D$1:$E$307,2,FALSE)</f>
        <v>España</v>
      </c>
      <c r="BS614" s="66" t="str">
        <f t="shared" ref="BS614:BS645" si="455">NumEnPalabras(Q614)</f>
        <v>Ciento</v>
      </c>
      <c r="BT614" s="66" t="str">
        <f t="shared" ref="BT614:BT645" si="456">NumEnPalabras(V614)</f>
        <v>Cero</v>
      </c>
      <c r="BU614" s="66" t="str">
        <f t="shared" ref="BU614:BU645" si="457">NumEnPalabras(W614)</f>
        <v>Cero</v>
      </c>
      <c r="BV614" s="315"/>
      <c r="BW614" s="61"/>
      <c r="BX614" s="315"/>
      <c r="BY614" s="148"/>
      <c r="BZ614" s="315"/>
      <c r="CA614" s="1112"/>
      <c r="CB614" s="612">
        <v>43168</v>
      </c>
      <c r="CC614" s="623">
        <v>43171</v>
      </c>
      <c r="CD614" s="806"/>
      <c r="CE614" s="353">
        <v>43174</v>
      </c>
      <c r="CF614" s="806"/>
      <c r="CG614" s="805">
        <v>43182</v>
      </c>
      <c r="CH614" s="903" t="s">
        <v>7258</v>
      </c>
      <c r="CI614" s="155"/>
      <c r="CJ614" s="168"/>
      <c r="CK614" s="168"/>
      <c r="CL614" s="102" t="str">
        <f t="shared" si="418"/>
        <v>JOSÉ CANALES, SL_ ES_B22100788_DOT_EN_2sig</v>
      </c>
      <c r="CM614" s="102" t="str">
        <f t="shared" si="419"/>
        <v>JOSÉ CANALES, SL_ES_B22100788_CPA_EN_2sig</v>
      </c>
      <c r="CN614" s="102" t="str">
        <f t="shared" si="420"/>
        <v>JOSÉ CANALES, SL_ ES_B22100788_DOT_EN_2sig_stamped</v>
      </c>
      <c r="CO614" s="102" t="str">
        <f t="shared" si="421"/>
        <v>JOSÉ CANALES, SL_ES_B22100788_DOT_EN_o</v>
      </c>
      <c r="CP614" s="102" t="str">
        <f t="shared" si="422"/>
        <v>JOSÉ CANALES, SL_ES_B22100788_DOT_EN_o_stamped</v>
      </c>
      <c r="CQ614" s="102" t="str">
        <f t="shared" si="423"/>
        <v>JOSÉ CANALES, SL_ES_B22100788_powers</v>
      </c>
      <c r="CR614" s="168"/>
      <c r="CS614" s="168"/>
      <c r="CT614" s="253"/>
      <c r="CU614" s="251"/>
      <c r="CV614" s="254"/>
      <c r="CW614" s="168"/>
      <c r="CX614" s="252"/>
      <c r="CY614" s="251"/>
      <c r="CZ614" s="251"/>
      <c r="DA614" s="324"/>
      <c r="DB614" s="324"/>
      <c r="DC614" s="251"/>
      <c r="DD614" s="251"/>
      <c r="DE614" s="324"/>
      <c r="DF614" s="324"/>
      <c r="DG614" s="168"/>
      <c r="DH614" s="168"/>
      <c r="DI614" s="168"/>
      <c r="DJ614" s="324"/>
      <c r="DK614" s="324"/>
      <c r="DL614" s="168"/>
      <c r="DM614" s="324"/>
      <c r="DN614" s="251"/>
      <c r="DO614" s="324"/>
      <c r="DP614" s="338"/>
      <c r="DQ614" s="902"/>
      <c r="DR614" s="503"/>
      <c r="DS614" s="88"/>
      <c r="DT614" s="88"/>
      <c r="DU614" s="168"/>
      <c r="DV614" s="168"/>
      <c r="DW614" s="168"/>
      <c r="DX614" s="168"/>
      <c r="DY614" s="168"/>
      <c r="DZ614" s="168"/>
      <c r="EA614" s="359" t="str">
        <f t="shared" si="412"/>
        <v>553</v>
      </c>
      <c r="EB614" s="359">
        <v>553</v>
      </c>
      <c r="EC614" s="88"/>
      <c r="ED614" s="88"/>
      <c r="EE614" s="88"/>
      <c r="EF614" s="445"/>
      <c r="EG614" s="247"/>
      <c r="EH614" s="247"/>
      <c r="EI614" s="247"/>
      <c r="EJ614" s="247"/>
      <c r="EK614" s="247"/>
      <c r="EL614" s="247"/>
      <c r="EM614" s="946"/>
      <c r="EN614" s="247"/>
      <c r="EO614" s="247"/>
      <c r="EP614" s="247"/>
      <c r="EQ614" s="382" t="s">
        <v>6088</v>
      </c>
      <c r="ER614" s="382" t="s">
        <v>6109</v>
      </c>
      <c r="ES614" s="362"/>
      <c r="ET614" s="167"/>
      <c r="EU614" s="182" t="str">
        <f t="shared" si="424"/>
        <v>JOSÉ CANALES, S.L., ES_B22100788_sinv.pdf</v>
      </c>
    </row>
    <row r="615" spans="1:151" s="169" customFormat="1" ht="78" thickTop="1" thickBot="1">
      <c r="A615" s="1000" t="s">
        <v>383</v>
      </c>
      <c r="B615" s="638" t="s">
        <v>4678</v>
      </c>
      <c r="C615" s="338" t="s">
        <v>42</v>
      </c>
      <c r="D615" s="186" t="s">
        <v>7147</v>
      </c>
      <c r="E615" s="397"/>
      <c r="F615" s="190"/>
      <c r="G615" s="186"/>
      <c r="H615" s="186"/>
      <c r="I615" s="191" t="s">
        <v>6357</v>
      </c>
      <c r="J615" s="191" t="s">
        <v>6737</v>
      </c>
      <c r="K615" s="191" t="s">
        <v>2778</v>
      </c>
      <c r="L615" s="181" t="s">
        <v>282</v>
      </c>
      <c r="M615" s="382"/>
      <c r="N615" s="1074"/>
      <c r="O615" s="384" t="s">
        <v>384</v>
      </c>
      <c r="P615" s="540"/>
      <c r="Q615" s="548">
        <v>1000</v>
      </c>
      <c r="R615" s="549">
        <v>0</v>
      </c>
      <c r="S615" s="338"/>
      <c r="T615" s="63"/>
      <c r="U615" s="63"/>
      <c r="V615" s="425">
        <v>0</v>
      </c>
      <c r="W615" s="425">
        <v>0</v>
      </c>
      <c r="X615" s="923">
        <v>0.75</v>
      </c>
      <c r="Y615" s="425">
        <v>2.5</v>
      </c>
      <c r="Z615" s="41" t="s">
        <v>45</v>
      </c>
      <c r="AA615" s="41" t="s">
        <v>45</v>
      </c>
      <c r="AB615" s="188" t="s">
        <v>6356</v>
      </c>
      <c r="AC615" s="13" t="s">
        <v>7377</v>
      </c>
      <c r="AD615" s="813" t="s">
        <v>5689</v>
      </c>
      <c r="AE615" s="723">
        <v>43187</v>
      </c>
      <c r="AF615" s="807" t="s">
        <v>7247</v>
      </c>
      <c r="AG615" s="419" t="s">
        <v>7475</v>
      </c>
      <c r="AH615" s="927" t="s">
        <v>192</v>
      </c>
      <c r="AI615" s="559" t="s">
        <v>5760</v>
      </c>
      <c r="AJ615" s="63" t="str">
        <f t="shared" si="452"/>
        <v>NO</v>
      </c>
      <c r="AK615" s="64" t="str">
        <f>VLOOKUP(X615,aux!$G$1:$I$22,2,FALSE)</f>
        <v>zero point seven five</v>
      </c>
      <c r="AL615" s="64" t="str">
        <f>VLOOKUP(X615,aux!$G$1:$J$22,4,FALSE)</f>
        <v>null komma sieben fünf</v>
      </c>
      <c r="AM615" s="214">
        <f t="shared" si="435"/>
        <v>75</v>
      </c>
      <c r="AN615" s="214" t="str">
        <f>IF(INT(AM615)=AM615,EnglishNumber(AM615), _xlfn.CONCAT(EnglishNumber(INT(AM615)), " point ", EnglishNumber(ROUND(INT((AM615 - INT(AM615)) * 10),  0)), " ", EnglishNumber(ROUND((AM615 - INT(AM615))*100 - (INT((AM615-INT(AM615))*10)*10), 0))))</f>
        <v>seventy-five</v>
      </c>
      <c r="AO615" s="214" t="str">
        <f>IF(INT(AM615)=AM615,FctZahl_In_Worten(AM615), _xlfn.CONCAT(FctZahl_In_Worten(INT(AM615)), " komma ", FctZahl_In_Worten(ROUND(INT((AM615 - INT(AM615)) * 10),  0)), " ", FctZahl_In_Worten(ROUND((AM615 - INT(AM615))*100 - (INT((AM615-INT(AM615))*10)*10), 0))))</f>
        <v>fünfundsiebzig</v>
      </c>
      <c r="AP615" s="64" t="str">
        <f>EnglishNumber(Q615)</f>
        <v>one thousand</v>
      </c>
      <c r="AQ615" s="64" t="str">
        <f>FctZahl_In_Worten(Q615)</f>
        <v>eintausend</v>
      </c>
      <c r="AR615" s="64" t="str">
        <f>FctZahl_In_Worten(R615)</f>
        <v>null</v>
      </c>
      <c r="AS615" s="64" t="str">
        <f>VLOOKUP(V615,aux!$K$1:$M$11,2,FALSE)</f>
        <v>zero</v>
      </c>
      <c r="AT615" s="64" t="str">
        <f>VLOOKUP(W615,aux!$K$1:$M$11,2,FALSE)</f>
        <v>zero</v>
      </c>
      <c r="AU615" s="64" t="str">
        <f t="shared" si="445"/>
        <v/>
      </c>
      <c r="AV615" s="49" t="str">
        <f t="shared" si="448"/>
        <v/>
      </c>
      <c r="AW615" s="60" t="str">
        <f t="shared" si="436"/>
        <v>ES_40840098X_CPA_EN</v>
      </c>
      <c r="AX615" s="60" t="str">
        <f t="shared" si="437"/>
        <v>ES_40840098X_DoT_EN</v>
      </c>
      <c r="AY615" s="60" t="str">
        <f t="shared" si="438"/>
        <v>ES_40840098X_Dis_EN</v>
      </c>
      <c r="AZ615" s="50" t="str">
        <f t="shared" si="439"/>
        <v>ES_40840098X_CPA_DE</v>
      </c>
      <c r="BA615" s="50" t="str">
        <f t="shared" si="440"/>
        <v>ES_40840098X_DoT_DE</v>
      </c>
      <c r="BB615" s="50" t="str">
        <f t="shared" si="441"/>
        <v>ES_40840098X_CPA_ES</v>
      </c>
      <c r="BC615" s="128" t="str">
        <f t="shared" si="442"/>
        <v>ES_40840098X_DoT_ES</v>
      </c>
      <c r="BD615" s="65" t="str">
        <f t="shared" si="443"/>
        <v>JOSE CONSUEGRA ALBOLAFIA</v>
      </c>
      <c r="BE615" s="64" t="str">
        <f>VLOOKUP(C615,aux!$A$1:$B$260,2,FALSE)</f>
        <v>Spain</v>
      </c>
      <c r="BF615" s="46" t="str">
        <f>VLOOKUP(C615,aux!$A$1:$C$260,3,FALSE)</f>
        <v>Spanien</v>
      </c>
      <c r="BG615" s="66" t="str">
        <f t="shared" si="444"/>
        <v/>
      </c>
      <c r="BH615" s="66" t="str">
        <f t="shared" si="453"/>
        <v/>
      </c>
      <c r="BI615" s="66">
        <f t="shared" si="449"/>
        <v>0</v>
      </c>
      <c r="BJ615" s="66" t="str">
        <f t="shared" si="427"/>
        <v/>
      </c>
      <c r="BK615" s="66" t="str">
        <f t="shared" si="415"/>
        <v>and its</v>
      </c>
      <c r="BL615" s="66" t="str">
        <f t="shared" si="450"/>
        <v/>
      </c>
      <c r="BM615" s="66" t="str">
        <f t="shared" si="446"/>
        <v>und</v>
      </c>
      <c r="BN615" s="66" t="str">
        <f t="shared" si="451"/>
        <v/>
      </c>
      <c r="BO615" s="66" t="str">
        <f t="shared" si="447"/>
        <v>y su</v>
      </c>
      <c r="BP615" s="216" t="str">
        <f>VLOOKUP(X615,aux!$G$1:$I$22,3,FALSE)</f>
        <v>cero coma siete cinco</v>
      </c>
      <c r="BQ615" s="66" t="str">
        <f t="shared" si="454"/>
        <v>Por</v>
      </c>
      <c r="BR615" s="66" t="str">
        <f>VLOOKUP(C615,aux!$D$1:$E$307,2,FALSE)</f>
        <v>España</v>
      </c>
      <c r="BS615" s="66" t="str">
        <f t="shared" si="455"/>
        <v>Un Mil</v>
      </c>
      <c r="BT615" s="66" t="str">
        <f t="shared" si="456"/>
        <v>Cero</v>
      </c>
      <c r="BU615" s="66" t="str">
        <f t="shared" si="457"/>
        <v>Cero</v>
      </c>
      <c r="BV615" s="319" t="s">
        <v>1787</v>
      </c>
      <c r="BW615" s="71" t="s">
        <v>201</v>
      </c>
      <c r="BX615" s="137">
        <v>42915</v>
      </c>
      <c r="BY615" s="143" t="s">
        <v>283</v>
      </c>
      <c r="BZ615" s="138">
        <v>42919</v>
      </c>
      <c r="CA615" s="1112" t="s">
        <v>199</v>
      </c>
      <c r="CB615" s="342">
        <v>43166</v>
      </c>
      <c r="CC615" s="622">
        <v>43174</v>
      </c>
      <c r="CD615" s="614" t="s">
        <v>199</v>
      </c>
      <c r="CE615" s="342">
        <v>43174</v>
      </c>
      <c r="CF615" s="614" t="s">
        <v>199</v>
      </c>
      <c r="CG615" s="612">
        <v>43182</v>
      </c>
      <c r="CH615" s="903" t="s">
        <v>7258</v>
      </c>
      <c r="CI615" s="155"/>
      <c r="CJ615" s="61"/>
      <c r="CK615" s="62"/>
      <c r="CL615" s="102" t="str">
        <f t="shared" si="418"/>
        <v>JOSE CONSUEGRA ALBOLAFIA_ ES_40840098X_DOT_EN_2sig</v>
      </c>
      <c r="CM615" s="102" t="str">
        <f t="shared" si="419"/>
        <v>JOSE CONSUEGRA ALBOLAFIA_ES_40840098X_CPA_EN_2sig</v>
      </c>
      <c r="CN615" s="102" t="str">
        <f t="shared" si="420"/>
        <v>JOSE CONSUEGRA ALBOLAFIA_ ES_40840098X_DOT_EN_2sig_stamped</v>
      </c>
      <c r="CO615" s="102" t="str">
        <f t="shared" si="421"/>
        <v>JOSE CONSUEGRA ALBOLAFIA_ES_40840098X_DOT_EN_o</v>
      </c>
      <c r="CP615" s="102" t="str">
        <f t="shared" si="422"/>
        <v>JOSE CONSUEGRA ALBOLAFIA_ES_40840098X_DOT_EN_o_stamped</v>
      </c>
      <c r="CQ615" s="102" t="str">
        <f t="shared" si="423"/>
        <v>JOSE CONSUEGRA ALBOLAFIA_ES_40840098X_powers</v>
      </c>
      <c r="CR615" s="68"/>
      <c r="CS615" s="68"/>
      <c r="CT615" s="311"/>
      <c r="CU615" s="148">
        <f>CE615-CC615</f>
        <v>0</v>
      </c>
      <c r="CV615" s="312" t="s">
        <v>2116</v>
      </c>
      <c r="CW615" s="56" t="b">
        <v>1</v>
      </c>
      <c r="CX615" s="52" t="s">
        <v>58</v>
      </c>
      <c r="CY615" s="148" t="s">
        <v>1469</v>
      </c>
      <c r="CZ615" s="148"/>
      <c r="DA615" s="315"/>
      <c r="DB615" s="315"/>
      <c r="DC615" s="148"/>
      <c r="DD615" s="148"/>
      <c r="DE615" s="315"/>
      <c r="DF615" s="315"/>
      <c r="DG615" s="61"/>
      <c r="DH615" s="61"/>
      <c r="DI615" s="61"/>
      <c r="DJ615" s="315"/>
      <c r="DK615" s="315"/>
      <c r="DL615" s="61"/>
      <c r="DM615" s="161"/>
      <c r="DN615" s="148"/>
      <c r="DO615" s="315"/>
      <c r="DP615" s="338"/>
      <c r="DQ615" s="940"/>
      <c r="DR615" s="342"/>
      <c r="DS615" s="522"/>
      <c r="DT615" s="69" t="s">
        <v>1469</v>
      </c>
      <c r="DU615" s="69"/>
      <c r="DV615" s="87"/>
      <c r="DW615" s="87"/>
      <c r="DX615" s="87"/>
      <c r="DY615" s="87"/>
      <c r="DZ615" s="87"/>
      <c r="EA615" s="359" t="str">
        <f t="shared" si="412"/>
        <v>554</v>
      </c>
      <c r="EB615" s="359">
        <v>554</v>
      </c>
      <c r="EC615" s="88"/>
      <c r="ED615" s="88"/>
      <c r="EE615" s="88" t="e">
        <f>IF(CX614=#REF!,"gleich","ungleich")</f>
        <v>#REF!</v>
      </c>
      <c r="EF615" s="445"/>
      <c r="EG615" s="445"/>
      <c r="EH615" s="445"/>
      <c r="EI615" s="445"/>
      <c r="EJ615" s="445"/>
      <c r="EK615" s="445"/>
      <c r="EL615" s="445"/>
      <c r="EM615" s="498"/>
      <c r="EN615" s="445"/>
      <c r="EO615" s="445"/>
      <c r="EP615" s="445"/>
      <c r="EQ615" s="382" t="s">
        <v>6100</v>
      </c>
      <c r="ER615" s="382" t="s">
        <v>6100</v>
      </c>
      <c r="ES615" s="382"/>
      <c r="ET615" s="108"/>
      <c r="EU615" s="182" t="str">
        <f t="shared" si="424"/>
        <v>JOSE CONSUEGRA ALBOLAFIA, ES_40840098X_sinv.pdf</v>
      </c>
    </row>
    <row r="616" spans="1:151" s="169" customFormat="1" ht="65.25" thickTop="1" thickBot="1">
      <c r="A616" s="1021" t="s">
        <v>6794</v>
      </c>
      <c r="B616" s="830" t="s">
        <v>6883</v>
      </c>
      <c r="C616" s="221" t="s">
        <v>42</v>
      </c>
      <c r="D616" s="692" t="s">
        <v>6962</v>
      </c>
      <c r="E616" s="692" t="s">
        <v>6963</v>
      </c>
      <c r="F616" s="692" t="s">
        <v>6591</v>
      </c>
      <c r="G616" s="831"/>
      <c r="H616" s="831"/>
      <c r="I616" s="202"/>
      <c r="J616" s="692" t="s">
        <v>7017</v>
      </c>
      <c r="K616" s="692" t="s">
        <v>7015</v>
      </c>
      <c r="L616" s="692" t="s">
        <v>7016</v>
      </c>
      <c r="M616" s="1126"/>
      <c r="N616" s="858" t="s">
        <v>7484</v>
      </c>
      <c r="O616" s="691" t="s">
        <v>229</v>
      </c>
      <c r="P616" s="780">
        <v>11</v>
      </c>
      <c r="Q616" s="548">
        <v>100</v>
      </c>
      <c r="R616" s="549">
        <v>0</v>
      </c>
      <c r="S616" s="338"/>
      <c r="T616" s="168"/>
      <c r="U616" s="168"/>
      <c r="V616" s="338">
        <v>0</v>
      </c>
      <c r="W616" s="338">
        <v>0</v>
      </c>
      <c r="X616" s="923">
        <v>0.68</v>
      </c>
      <c r="Y616" s="338">
        <v>0</v>
      </c>
      <c r="Z616" s="168"/>
      <c r="AA616" s="168"/>
      <c r="AB616" s="186" t="s">
        <v>6711</v>
      </c>
      <c r="AC616" s="13" t="s">
        <v>7385</v>
      </c>
      <c r="AD616" s="811" t="s">
        <v>7089</v>
      </c>
      <c r="AE616" s="801">
        <v>43187</v>
      </c>
      <c r="AF616" s="182"/>
      <c r="AG616" s="419"/>
      <c r="AH616" s="927" t="s">
        <v>896</v>
      </c>
      <c r="AI616" s="559" t="s">
        <v>5764</v>
      </c>
      <c r="AJ616" s="63" t="str">
        <f t="shared" si="452"/>
        <v>NO</v>
      </c>
      <c r="AK616" s="64" t="str">
        <f>VLOOKUP(X616,aux!$G$1:$I$22,2,FALSE)</f>
        <v>zero point six eight</v>
      </c>
      <c r="AL616" s="64" t="str">
        <f>VLOOKUP(X616,aux!$G$1:$J$22,4,FALSE)</f>
        <v>null komma sechs acht</v>
      </c>
      <c r="AM616" s="214">
        <f t="shared" si="435"/>
        <v>68</v>
      </c>
      <c r="AN616" s="214" t="str">
        <f>IF(INT(AM616)=AM616,EnglishNumber(AM616), _xlfn.CONCAT(EnglishNumber(INT(AM616)), " point ", EnglishNumber(ROUND(INT((AM616 - INT(AM616)) * 10),  0)), " ", EnglishNumber(ROUND((AM616 - INT(AM616))*100 - (INT((AM616-INT(AM616))*10)*10), 0))))</f>
        <v>sixty-eight</v>
      </c>
      <c r="AO616" s="214" t="str">
        <f>IF(INT(AM616)=AM616,FctZahl_In_Worten(AM616), _xlfn.CONCAT(FctZahl_In_Worten(INT(AM616)), " komma ", FctZahl_In_Worten(ROUND(INT((AM616 - INT(AM616)) * 10),  0)), " ", FctZahl_In_Worten(ROUND((AM616 - INT(AM616))*100 - (INT((AM616-INT(AM616))*10)*10), 0))))</f>
        <v>achtundsechzig</v>
      </c>
      <c r="AP616" s="64" t="str">
        <f>EnglishNumber(Q616)</f>
        <v>one hundred</v>
      </c>
      <c r="AQ616" s="64" t="str">
        <f>FctZahl_In_Worten(Q616)</f>
        <v>einhundert</v>
      </c>
      <c r="AR616" s="64" t="str">
        <f>FctZahl_In_Worten(R616)</f>
        <v>null</v>
      </c>
      <c r="AS616" s="64" t="str">
        <f>EnglishNumber(V616)</f>
        <v>zero</v>
      </c>
      <c r="AT616" s="64" t="str">
        <f>EnglishNumber(W616)</f>
        <v>zero</v>
      </c>
      <c r="AU616" s="64" t="str">
        <f t="shared" si="445"/>
        <v>For</v>
      </c>
      <c r="AV616" s="49" t="str">
        <f t="shared" si="448"/>
        <v>GAZQUEZ GARCIA,JOSE, Administrador único</v>
      </c>
      <c r="AW616" s="60" t="str">
        <f t="shared" si="436"/>
        <v>ES_B04363297_CPA_EN</v>
      </c>
      <c r="AX616" s="60" t="str">
        <f t="shared" si="437"/>
        <v>ES_B04363297_DoT_EN</v>
      </c>
      <c r="AY616" s="60" t="str">
        <f t="shared" si="438"/>
        <v>ES_B04363297_Dis_EN</v>
      </c>
      <c r="AZ616" s="50" t="str">
        <f t="shared" si="439"/>
        <v>ES_B04363297_CPA_DE</v>
      </c>
      <c r="BA616" s="50" t="str">
        <f t="shared" si="440"/>
        <v>ES_B04363297_DoT_DE</v>
      </c>
      <c r="BB616" s="50" t="str">
        <f t="shared" si="441"/>
        <v>ES_B04363297_CPA_ES</v>
      </c>
      <c r="BC616" s="128" t="str">
        <f t="shared" si="442"/>
        <v>ES_B04363297_DoT_ES</v>
      </c>
      <c r="BD616" s="65" t="str">
        <f t="shared" si="443"/>
        <v>JOSE GAZQUEZ GARCIA SL</v>
      </c>
      <c r="BE616" s="64" t="str">
        <f>VLOOKUP(C616,aux!$A$1:$B$260,2,FALSE)</f>
        <v>Spain</v>
      </c>
      <c r="BF616" s="46" t="str">
        <f>VLOOKUP(C616,aux!$A$1:$C$260,3,FALSE)</f>
        <v>Spanien</v>
      </c>
      <c r="BG616" s="66" t="str">
        <f t="shared" si="444"/>
        <v>represented by  GAZQUEZ GARCIA,JOSE, Administrador único</v>
      </c>
      <c r="BH616" s="66" t="str">
        <f t="shared" si="453"/>
        <v>representado por GAZQUEZ GARCIA,JOSE, Administrador único</v>
      </c>
      <c r="BI616" s="119">
        <f t="shared" si="449"/>
        <v>1</v>
      </c>
      <c r="BJ616" s="119" t="str">
        <f t="shared" si="427"/>
        <v/>
      </c>
      <c r="BK616" s="119" t="str">
        <f t="shared" si="415"/>
        <v/>
      </c>
      <c r="BL616" s="66" t="str">
        <f t="shared" si="450"/>
        <v/>
      </c>
      <c r="BM616" s="66" t="str">
        <f t="shared" si="446"/>
        <v/>
      </c>
      <c r="BN616" s="66" t="str">
        <f t="shared" si="451"/>
        <v/>
      </c>
      <c r="BO616" s="66" t="str">
        <f t="shared" si="447"/>
        <v/>
      </c>
      <c r="BP616" s="216" t="str">
        <f>VLOOKUP(X616,aux!$G$1:$I$22,3,FALSE)</f>
        <v>cero coma seis ocho</v>
      </c>
      <c r="BQ616" s="66" t="str">
        <f t="shared" si="454"/>
        <v>Por</v>
      </c>
      <c r="BR616" s="66" t="str">
        <f>VLOOKUP(C616,aux!$D$1:$E$307,2,FALSE)</f>
        <v>España</v>
      </c>
      <c r="BS616" s="66" t="str">
        <f t="shared" si="455"/>
        <v>Ciento</v>
      </c>
      <c r="BT616" s="66" t="str">
        <f t="shared" si="456"/>
        <v>Cero</v>
      </c>
      <c r="BU616" s="66" t="str">
        <f t="shared" si="457"/>
        <v>Cero</v>
      </c>
      <c r="BV616" s="315"/>
      <c r="BW616" s="61"/>
      <c r="BX616" s="315"/>
      <c r="BY616" s="148"/>
      <c r="BZ616" s="315"/>
      <c r="CA616" s="1112"/>
      <c r="CB616" s="805">
        <v>43172</v>
      </c>
      <c r="CC616" s="623">
        <v>43175</v>
      </c>
      <c r="CD616" s="434"/>
      <c r="CE616" s="805">
        <v>43175</v>
      </c>
      <c r="CF616" s="434"/>
      <c r="CG616" s="805">
        <v>43181</v>
      </c>
      <c r="CH616" s="903" t="s">
        <v>7258</v>
      </c>
      <c r="CI616" s="155"/>
      <c r="CJ616" s="168"/>
      <c r="CK616" s="168"/>
      <c r="CL616" s="102" t="str">
        <f t="shared" si="418"/>
        <v>JOSE GAZQUEZ GARCIA SL_ ES_B04363297_DOT_EN _2sig</v>
      </c>
      <c r="CM616" s="102" t="str">
        <f t="shared" si="419"/>
        <v>JOSE GAZQUEZ GARCIA SL_ES_B04363297_CPA_EN _2sig</v>
      </c>
      <c r="CN616" s="102" t="str">
        <f t="shared" si="420"/>
        <v>JOSE GAZQUEZ GARCIA SL_ ES_B04363297_DOT_EN _2sig_stamped</v>
      </c>
      <c r="CO616" s="102" t="str">
        <f t="shared" si="421"/>
        <v>JOSE GAZQUEZ GARCIA SL_ES_B04363297_DOT_EN _o</v>
      </c>
      <c r="CP616" s="102" t="str">
        <f t="shared" si="422"/>
        <v>JOSE GAZQUEZ GARCIA SL_ES_B04363297_DOT_EN _o_stamped</v>
      </c>
      <c r="CQ616" s="102" t="str">
        <f t="shared" si="423"/>
        <v>JOSE GAZQUEZ GARCIA SL_ES_B04363297_powers</v>
      </c>
      <c r="CR616" s="168"/>
      <c r="CS616" s="168"/>
      <c r="CT616" s="253"/>
      <c r="CU616" s="251"/>
      <c r="CV616" s="254"/>
      <c r="CW616" s="168"/>
      <c r="CX616" s="252"/>
      <c r="CY616" s="251"/>
      <c r="CZ616" s="251"/>
      <c r="DA616" s="324"/>
      <c r="DB616" s="324"/>
      <c r="DC616" s="251"/>
      <c r="DD616" s="251"/>
      <c r="DE616" s="324"/>
      <c r="DF616" s="324"/>
      <c r="DG616" s="168"/>
      <c r="DH616" s="168"/>
      <c r="DI616" s="168"/>
      <c r="DJ616" s="324"/>
      <c r="DK616" s="324"/>
      <c r="DL616" s="168"/>
      <c r="DM616" s="324"/>
      <c r="DN616" s="251"/>
      <c r="DO616" s="324"/>
      <c r="DP616" s="338"/>
      <c r="DQ616" s="902"/>
      <c r="DR616" s="503"/>
      <c r="DS616" s="88"/>
      <c r="DT616" s="88"/>
      <c r="DU616" s="168"/>
      <c r="DV616" s="168"/>
      <c r="DW616" s="168"/>
      <c r="DX616" s="168"/>
      <c r="DY616" s="168"/>
      <c r="DZ616" s="168"/>
      <c r="EA616" s="359" t="str">
        <f t="shared" si="412"/>
        <v>555</v>
      </c>
      <c r="EB616" s="359">
        <v>555</v>
      </c>
      <c r="EC616" s="88"/>
      <c r="ED616" s="88"/>
      <c r="EE616" s="88"/>
      <c r="EF616" s="445"/>
      <c r="EG616" s="247"/>
      <c r="EH616" s="247"/>
      <c r="EI616" s="247"/>
      <c r="EJ616" s="247"/>
      <c r="EK616" s="247"/>
      <c r="EL616" s="247"/>
      <c r="EM616" s="946"/>
      <c r="EN616" s="247"/>
      <c r="EO616" s="247"/>
      <c r="EP616" s="247"/>
      <c r="EQ616" s="382" t="s">
        <v>6088</v>
      </c>
      <c r="ER616" s="382" t="s">
        <v>6109</v>
      </c>
      <c r="ES616" s="709" t="s">
        <v>7092</v>
      </c>
      <c r="ET616" s="167"/>
      <c r="EU616" s="182" t="str">
        <f t="shared" si="424"/>
        <v>JOSE GAZQUEZ GARCIA SL, ES_B04363297_sinv.pdf</v>
      </c>
    </row>
    <row r="617" spans="1:151" s="169" customFormat="1" ht="90.75" thickTop="1" thickBot="1">
      <c r="A617" s="1021" t="s">
        <v>6816</v>
      </c>
      <c r="B617" s="830" t="s">
        <v>6838</v>
      </c>
      <c r="C617" s="221" t="s">
        <v>517</v>
      </c>
      <c r="D617" s="692" t="s">
        <v>7010</v>
      </c>
      <c r="E617" s="692" t="s">
        <v>7011</v>
      </c>
      <c r="F617" s="692" t="s">
        <v>7012</v>
      </c>
      <c r="G617" s="831"/>
      <c r="H617" s="831"/>
      <c r="I617" s="202"/>
      <c r="J617" s="692" t="s">
        <v>7017</v>
      </c>
      <c r="K617" s="692" t="s">
        <v>7015</v>
      </c>
      <c r="L617" s="692" t="s">
        <v>7016</v>
      </c>
      <c r="M617" s="650"/>
      <c r="N617" s="858" t="s">
        <v>7086</v>
      </c>
      <c r="O617" s="691" t="s">
        <v>7087</v>
      </c>
      <c r="P617" s="780">
        <v>51</v>
      </c>
      <c r="Q617" s="548">
        <v>100</v>
      </c>
      <c r="R617" s="549">
        <v>0</v>
      </c>
      <c r="S617" s="338"/>
      <c r="T617" s="168"/>
      <c r="U617" s="168"/>
      <c r="V617" s="338">
        <v>0</v>
      </c>
      <c r="W617" s="338">
        <v>0</v>
      </c>
      <c r="X617" s="923">
        <v>0.68</v>
      </c>
      <c r="Y617" s="338">
        <v>0</v>
      </c>
      <c r="Z617" s="168"/>
      <c r="AA617" s="168"/>
      <c r="AB617" s="186" t="s">
        <v>6711</v>
      </c>
      <c r="AC617" s="13" t="s">
        <v>7377</v>
      </c>
      <c r="AD617" s="811" t="s">
        <v>7089</v>
      </c>
      <c r="AE617" s="801">
        <v>43187</v>
      </c>
      <c r="AF617" s="182"/>
      <c r="AG617" s="419"/>
      <c r="AH617" s="927" t="s">
        <v>896</v>
      </c>
      <c r="AI617" s="559" t="s">
        <v>5764</v>
      </c>
      <c r="AJ617" s="63" t="str">
        <f t="shared" si="452"/>
        <v>NO</v>
      </c>
      <c r="AK617" s="64" t="str">
        <f>VLOOKUP(X617,aux!$G$1:$I$22,2,FALSE)</f>
        <v>zero point six eight</v>
      </c>
      <c r="AL617" s="64" t="str">
        <f>VLOOKUP(X617,aux!$G$1:$J$22,4,FALSE)</f>
        <v>null komma sechs acht</v>
      </c>
      <c r="AM617" s="214">
        <f t="shared" si="435"/>
        <v>68</v>
      </c>
      <c r="AN617" s="214" t="str">
        <f>IF(INT(AM617)=AM617,EnglishNumber(AM617), _xlfn.CONCAT(EnglishNumber(INT(AM617)), " point ", EnglishNumber(ROUND(INT((AM617 - INT(AM617)) * 10),  0)), " ", EnglishNumber(ROUND((AM617 - INT(AM617))*100 - (INT((AM617-INT(AM617))*10)*10), 0))))</f>
        <v>sixty-eight</v>
      </c>
      <c r="AO617" s="214" t="str">
        <f>IF(INT(AM617)=AM617,FctZahl_In_Worten(AM617), _xlfn.CONCAT(FctZahl_In_Worten(INT(AM617)), " komma ", FctZahl_In_Worten(ROUND(INT((AM617 - INT(AM617)) * 10),  0)), " ", FctZahl_In_Worten(ROUND((AM617 - INT(AM617))*100 - (INT((AM617-INT(AM617))*10)*10), 0))))</f>
        <v>achtundsechzig</v>
      </c>
      <c r="AP617" s="64" t="str">
        <f>EnglishNumber(Q617)</f>
        <v>one hundred</v>
      </c>
      <c r="AQ617" s="64" t="str">
        <f>FctZahl_In_Worten(Q617)</f>
        <v>einhundert</v>
      </c>
      <c r="AR617" s="64" t="str">
        <f>FctZahl_In_Worten(R617)</f>
        <v>null</v>
      </c>
      <c r="AS617" s="64" t="str">
        <f>EnglishNumber(V617)</f>
        <v>zero</v>
      </c>
      <c r="AT617" s="64" t="str">
        <f>EnglishNumber(W617)</f>
        <v>zero</v>
      </c>
      <c r="AU617" s="64" t="str">
        <f t="shared" si="445"/>
        <v>For</v>
      </c>
      <c r="AV617" s="49" t="str">
        <f t="shared" si="448"/>
        <v>JOÃO MANUEL VIEIRA SOARES, Gerente Socio</v>
      </c>
      <c r="AW617" s="60" t="str">
        <f t="shared" si="436"/>
        <v>PT_500487588_CPA_EN</v>
      </c>
      <c r="AX617" s="60" t="str">
        <f t="shared" si="437"/>
        <v>PT_500487588_DoT_EN</v>
      </c>
      <c r="AY617" s="60" t="str">
        <f t="shared" si="438"/>
        <v>PT_500487588_Dis_EN</v>
      </c>
      <c r="AZ617" s="50" t="str">
        <f t="shared" si="439"/>
        <v>PT_500487588_CPA_DE</v>
      </c>
      <c r="BA617" s="50" t="str">
        <f t="shared" si="440"/>
        <v>PT_500487588_DoT_DE</v>
      </c>
      <c r="BB617" s="50" t="str">
        <f t="shared" si="441"/>
        <v>PT_500487588_CPA_ES</v>
      </c>
      <c r="BC617" s="128" t="str">
        <f t="shared" si="442"/>
        <v>PT_500487588_DoT_ES</v>
      </c>
      <c r="BD617" s="65" t="str">
        <f t="shared" si="443"/>
        <v>José Gonçalves de Sousa Martins &amp; Cª Lda</v>
      </c>
      <c r="BE617" s="64" t="str">
        <f>VLOOKUP(C617,aux!$A$1:$B$260,2,FALSE)</f>
        <v>Portugal</v>
      </c>
      <c r="BF617" s="46">
        <f>VLOOKUP(C617,aux!$A$1:$C$260,3,FALSE)</f>
        <v>0</v>
      </c>
      <c r="BG617" s="66" t="str">
        <f t="shared" si="444"/>
        <v>represented by  JOÃO MANUEL VIEIRA SOARES, Gerente Socio</v>
      </c>
      <c r="BH617" s="66" t="str">
        <f t="shared" si="453"/>
        <v>representado por JOÃO MANUEL VIEIRA SOARES, Gerente Socio</v>
      </c>
      <c r="BI617" s="119">
        <f t="shared" si="449"/>
        <v>1</v>
      </c>
      <c r="BJ617" s="119" t="str">
        <f t="shared" si="427"/>
        <v/>
      </c>
      <c r="BK617" s="119" t="str">
        <f t="shared" si="415"/>
        <v/>
      </c>
      <c r="BL617" s="66" t="str">
        <f t="shared" si="450"/>
        <v/>
      </c>
      <c r="BM617" s="66" t="str">
        <f t="shared" si="446"/>
        <v/>
      </c>
      <c r="BN617" s="66" t="str">
        <f t="shared" si="451"/>
        <v/>
      </c>
      <c r="BO617" s="66" t="str">
        <f t="shared" si="447"/>
        <v/>
      </c>
      <c r="BP617" s="216" t="str">
        <f>VLOOKUP(X617,aux!$G$1:$I$22,3,FALSE)</f>
        <v>cero coma seis ocho</v>
      </c>
      <c r="BQ617" s="66" t="str">
        <f t="shared" si="454"/>
        <v>Por</v>
      </c>
      <c r="BR617" s="66" t="str">
        <f>VLOOKUP(C617,aux!$D$1:$E$307,2,FALSE)</f>
        <v>Portugal</v>
      </c>
      <c r="BS617" s="66" t="str">
        <f t="shared" si="455"/>
        <v>Ciento</v>
      </c>
      <c r="BT617" s="66" t="str">
        <f t="shared" si="456"/>
        <v>Cero</v>
      </c>
      <c r="BU617" s="66" t="str">
        <f t="shared" si="457"/>
        <v>Cero</v>
      </c>
      <c r="BV617" s="315"/>
      <c r="BW617" s="61"/>
      <c r="BX617" s="315"/>
      <c r="BY617" s="148"/>
      <c r="BZ617" s="315"/>
      <c r="CA617" s="1112"/>
      <c r="CB617" s="353">
        <v>43172</v>
      </c>
      <c r="CC617" s="623">
        <v>43175</v>
      </c>
      <c r="CD617" s="434"/>
      <c r="CE617" s="353">
        <v>43175</v>
      </c>
      <c r="CF617" s="434"/>
      <c r="CG617" s="805">
        <v>43182</v>
      </c>
      <c r="CH617" s="903" t="s">
        <v>7258</v>
      </c>
      <c r="CI617" s="155"/>
      <c r="CJ617" s="168"/>
      <c r="CK617" s="168"/>
      <c r="CL617" s="102" t="str">
        <f t="shared" si="418"/>
        <v>José Gonçalves de Sousa Martins &amp; Cª Lda_ PT_500487588_DOT_EN_2sig</v>
      </c>
      <c r="CM617" s="102" t="str">
        <f t="shared" si="419"/>
        <v>José Gonçalves de Sousa Martins &amp; Cª Lda_PT_500487588_CPA_EN_2sig</v>
      </c>
      <c r="CN617" s="102" t="str">
        <f t="shared" si="420"/>
        <v>José Gonçalves de Sousa Martins &amp; Cª Lda_ PT_500487588_DOT_EN_2sig_stamped</v>
      </c>
      <c r="CO617" s="102" t="str">
        <f t="shared" si="421"/>
        <v>José Gonçalves de Sousa Martins &amp; Cª Lda_PT_500487588_DOT_EN_o</v>
      </c>
      <c r="CP617" s="102" t="str">
        <f t="shared" si="422"/>
        <v>José Gonçalves de Sousa Martins &amp; Cª Lda_PT_500487588_DOT_EN_o_stamped</v>
      </c>
      <c r="CQ617" s="102" t="str">
        <f t="shared" si="423"/>
        <v>José Gonçalves de Sousa Martins &amp; Cª Lda_PT_500487588_powers</v>
      </c>
      <c r="CR617" s="168"/>
      <c r="CS617" s="168"/>
      <c r="CT617" s="253"/>
      <c r="CU617" s="251"/>
      <c r="CV617" s="254"/>
      <c r="CW617" s="168"/>
      <c r="CX617" s="252"/>
      <c r="CY617" s="251"/>
      <c r="CZ617" s="251"/>
      <c r="DA617" s="324"/>
      <c r="DB617" s="324"/>
      <c r="DC617" s="251"/>
      <c r="DD617" s="251"/>
      <c r="DE617" s="324"/>
      <c r="DF617" s="324"/>
      <c r="DG617" s="168"/>
      <c r="DH617" s="168"/>
      <c r="DI617" s="168"/>
      <c r="DJ617" s="324"/>
      <c r="DK617" s="324"/>
      <c r="DL617" s="168"/>
      <c r="DM617" s="324"/>
      <c r="DN617" s="251"/>
      <c r="DO617" s="324"/>
      <c r="DP617" s="338"/>
      <c r="DQ617" s="902"/>
      <c r="DR617" s="503"/>
      <c r="DS617" s="88"/>
      <c r="DT617" s="88" t="s">
        <v>49</v>
      </c>
      <c r="DU617" s="168"/>
      <c r="DV617" s="168"/>
      <c r="DW617" s="168"/>
      <c r="DX617" s="168"/>
      <c r="DY617" s="168"/>
      <c r="DZ617" s="168"/>
      <c r="EA617" s="359" t="str">
        <f t="shared" si="412"/>
        <v>556</v>
      </c>
      <c r="EB617" s="359">
        <v>556</v>
      </c>
      <c r="EC617" s="88"/>
      <c r="ED617" s="88"/>
      <c r="EE617" s="88"/>
      <c r="EF617" s="445"/>
      <c r="EG617" s="247"/>
      <c r="EH617" s="247"/>
      <c r="EI617" s="247"/>
      <c r="EJ617" s="247"/>
      <c r="EK617" s="247"/>
      <c r="EL617" s="247"/>
      <c r="EM617" s="946"/>
      <c r="EN617" s="247"/>
      <c r="EO617" s="247"/>
      <c r="EP617" s="247"/>
      <c r="EQ617" s="632" t="s">
        <v>7437</v>
      </c>
      <c r="ER617" s="632" t="s">
        <v>6153</v>
      </c>
      <c r="ES617" s="691" t="s">
        <v>7092</v>
      </c>
      <c r="ET617" s="167"/>
      <c r="EU617" s="182" t="str">
        <f t="shared" si="424"/>
        <v>José Gonçalves de Sousa Martins &amp; Cª Lda, PT_500487588_sinv.pdf</v>
      </c>
    </row>
    <row r="618" spans="1:151" s="169" customFormat="1" ht="129" thickTop="1" thickBot="1">
      <c r="A618" s="1021" t="s">
        <v>6756</v>
      </c>
      <c r="B618" s="830" t="s">
        <v>6845</v>
      </c>
      <c r="C618" s="221" t="s">
        <v>898</v>
      </c>
      <c r="D618" s="692" t="s">
        <v>6894</v>
      </c>
      <c r="E618" s="692" t="s">
        <v>6895</v>
      </c>
      <c r="F618" s="692" t="s">
        <v>899</v>
      </c>
      <c r="G618" s="831"/>
      <c r="H618" s="831"/>
      <c r="I618" s="202"/>
      <c r="J618" s="692" t="s">
        <v>7017</v>
      </c>
      <c r="K618" s="692" t="s">
        <v>7015</v>
      </c>
      <c r="L618" s="692" t="s">
        <v>7016</v>
      </c>
      <c r="M618" s="1126"/>
      <c r="N618" s="858" t="s">
        <v>7026</v>
      </c>
      <c r="O618" s="691" t="s">
        <v>7027</v>
      </c>
      <c r="P618" s="780">
        <v>4</v>
      </c>
      <c r="Q618" s="548">
        <v>100</v>
      </c>
      <c r="R618" s="549">
        <v>0</v>
      </c>
      <c r="S618" s="338"/>
      <c r="T618" s="168"/>
      <c r="U618" s="168"/>
      <c r="V618" s="338">
        <v>0</v>
      </c>
      <c r="W618" s="338">
        <v>0</v>
      </c>
      <c r="X618" s="923">
        <v>0.68</v>
      </c>
      <c r="Y618" s="338">
        <v>0</v>
      </c>
      <c r="Z618" s="168"/>
      <c r="AA618" s="168"/>
      <c r="AB618" s="186" t="s">
        <v>6711</v>
      </c>
      <c r="AC618" s="13" t="s">
        <v>7377</v>
      </c>
      <c r="AD618" s="811" t="s">
        <v>7089</v>
      </c>
      <c r="AE618" s="801">
        <v>43187</v>
      </c>
      <c r="AF618" s="182"/>
      <c r="AG618" s="419"/>
      <c r="AH618" s="927" t="s">
        <v>896</v>
      </c>
      <c r="AI618" s="559" t="s">
        <v>5764</v>
      </c>
      <c r="AJ618" s="63" t="str">
        <f t="shared" si="452"/>
        <v>NO</v>
      </c>
      <c r="AK618" s="64" t="str">
        <f>VLOOKUP(X618,aux!$G$1:$I$22,2,FALSE)</f>
        <v>zero point six eight</v>
      </c>
      <c r="AL618" s="64" t="str">
        <f>VLOOKUP(X618,aux!$G$1:$J$22,4,FALSE)</f>
        <v>null komma sechs acht</v>
      </c>
      <c r="AM618" s="214">
        <f t="shared" si="435"/>
        <v>68</v>
      </c>
      <c r="AN618" s="214" t="str">
        <f>IF(INT(AM618)=AM618,EnglishNumber(AM618), _xlfn.CONCAT(EnglishNumber(INT(AM618)), " point ", EnglishNumber(ROUND(INT((AM618 - INT(AM618)) * 10),  0)), " ", EnglishNumber(ROUND((AM618 - INT(AM618))*100 - (INT((AM618-INT(AM618))*10)*10), 0))))</f>
        <v>sixty-eight</v>
      </c>
      <c r="AO618" s="214" t="str">
        <f>IF(INT(AM618)=AM618,FctZahl_In_Worten(AM618), _xlfn.CONCAT(FctZahl_In_Worten(INT(AM618)), " komma ", FctZahl_In_Worten(ROUND(INT((AM618 - INT(AM618)) * 10),  0)), " ", FctZahl_In_Worten(ROUND((AM618 - INT(AM618))*100 - (INT((AM618-INT(AM618))*10)*10), 0))))</f>
        <v>achtundsechzig</v>
      </c>
      <c r="AP618" s="64" t="str">
        <f>EnglishNumber(Q618)</f>
        <v>one hundred</v>
      </c>
      <c r="AQ618" s="64" t="str">
        <f>FctZahl_In_Worten(Q618)</f>
        <v>einhundert</v>
      </c>
      <c r="AR618" s="64" t="str">
        <f>FctZahl_In_Worten(R618)</f>
        <v>null</v>
      </c>
      <c r="AS618" s="64" t="str">
        <f>EnglishNumber(V618)</f>
        <v>zero</v>
      </c>
      <c r="AT618" s="64" t="str">
        <f>EnglishNumber(W618)</f>
        <v>zero</v>
      </c>
      <c r="AU618" s="64" t="str">
        <f t="shared" si="445"/>
        <v>For</v>
      </c>
      <c r="AV618" s="49" t="str">
        <f t="shared" si="448"/>
        <v>Klaus Günther, Geschäftsführer</v>
      </c>
      <c r="AW618" s="60" t="str">
        <f t="shared" si="436"/>
        <v>DE_144250729_CPA_EN</v>
      </c>
      <c r="AX618" s="60" t="str">
        <f t="shared" si="437"/>
        <v>DE_144250729_DoT_EN</v>
      </c>
      <c r="AY618" s="60" t="str">
        <f t="shared" si="438"/>
        <v>DE_144250729_Dis_EN</v>
      </c>
      <c r="AZ618" s="50" t="str">
        <f t="shared" si="439"/>
        <v>DE_144250729_CPA_DE</v>
      </c>
      <c r="BA618" s="50" t="str">
        <f t="shared" si="440"/>
        <v>DE_144250729_DoT_DE</v>
      </c>
      <c r="BB618" s="50" t="str">
        <f t="shared" si="441"/>
        <v>DE_144250729_CPA_ES</v>
      </c>
      <c r="BC618" s="128" t="str">
        <f t="shared" si="442"/>
        <v>DE_144250729_DoT_ES</v>
      </c>
      <c r="BD618" s="65" t="str">
        <f t="shared" si="443"/>
        <v>Klaus Günther Transport-Service Gesellschaft mit beschränkter Haftung</v>
      </c>
      <c r="BE618" s="64" t="str">
        <f>VLOOKUP(C618,aux!$A$1:$B$260,2,FALSE)</f>
        <v>Germany</v>
      </c>
      <c r="BF618" s="46" t="str">
        <f>VLOOKUP(C618,aux!$A$1:$C$260,3,FALSE)</f>
        <v>Deutschland</v>
      </c>
      <c r="BG618" s="66" t="str">
        <f t="shared" si="444"/>
        <v>represented by  Klaus Günther, Geschäftsführer</v>
      </c>
      <c r="BH618" s="66" t="str">
        <f t="shared" si="453"/>
        <v>representado por Klaus Günther, Geschäftsführer</v>
      </c>
      <c r="BI618" s="119">
        <f t="shared" si="449"/>
        <v>1</v>
      </c>
      <c r="BJ618" s="119" t="str">
        <f t="shared" si="427"/>
        <v/>
      </c>
      <c r="BK618" s="119" t="str">
        <f t="shared" si="415"/>
        <v/>
      </c>
      <c r="BL618" s="66" t="str">
        <f t="shared" si="450"/>
        <v/>
      </c>
      <c r="BM618" s="66" t="str">
        <f t="shared" si="446"/>
        <v/>
      </c>
      <c r="BN618" s="66" t="str">
        <f t="shared" si="451"/>
        <v/>
      </c>
      <c r="BO618" s="66" t="str">
        <f t="shared" si="447"/>
        <v/>
      </c>
      <c r="BP618" s="216" t="str">
        <f>VLOOKUP(X618,aux!$G$1:$I$22,3,FALSE)</f>
        <v>cero coma seis ocho</v>
      </c>
      <c r="BQ618" s="66" t="str">
        <f t="shared" si="454"/>
        <v>Por</v>
      </c>
      <c r="BR618" s="66" t="str">
        <f>VLOOKUP(C618,aux!$D$1:$E$307,2,FALSE)</f>
        <v>Alemania</v>
      </c>
      <c r="BS618" s="66" t="str">
        <f t="shared" si="455"/>
        <v>Ciento</v>
      </c>
      <c r="BT618" s="66" t="str">
        <f t="shared" si="456"/>
        <v>Cero</v>
      </c>
      <c r="BU618" s="66" t="str">
        <f t="shared" si="457"/>
        <v>Cero</v>
      </c>
      <c r="BV618" s="315"/>
      <c r="BW618" s="61"/>
      <c r="BX618" s="315"/>
      <c r="BY618" s="148"/>
      <c r="BZ618" s="315"/>
      <c r="CA618" s="1112"/>
      <c r="CB618" s="805">
        <v>43172</v>
      </c>
      <c r="CC618" s="623">
        <v>43172</v>
      </c>
      <c r="CD618" s="434"/>
      <c r="CE618" s="805">
        <v>43172</v>
      </c>
      <c r="CF618" s="434"/>
      <c r="CG618" s="612">
        <v>43181</v>
      </c>
      <c r="CH618" s="903" t="s">
        <v>7258</v>
      </c>
      <c r="CI618" s="155"/>
      <c r="CJ618" s="168"/>
      <c r="CK618" s="168"/>
      <c r="CL618" s="102" t="str">
        <f t="shared" si="418"/>
        <v>Klaus Günther Transport-Service Gesellschaft mit beschränkter Haftung_ DE_144250729_DOT_EN_2sig</v>
      </c>
      <c r="CM618" s="102" t="str">
        <f t="shared" si="419"/>
        <v>Klaus Günther Transport-Service Gesellschaft mit beschränkter Haftung_DE_144250729_CPA_EN_2sig</v>
      </c>
      <c r="CN618" s="102" t="str">
        <f t="shared" si="420"/>
        <v>Klaus Günther Transport-Service Gesellschaft mit beschränkter Haftung_ DE_144250729_DOT_EN_2sig_stamped</v>
      </c>
      <c r="CO618" s="102" t="str">
        <f t="shared" si="421"/>
        <v>Klaus Günther Transport-Service Gesellschaft mit beschränkter Haftung_DE_144250729_DOT_EN_o</v>
      </c>
      <c r="CP618" s="102" t="str">
        <f t="shared" si="422"/>
        <v>Klaus Günther Transport-Service Gesellschaft mit beschränkter Haftung_DE_144250729_DOT_EN_o_stamped</v>
      </c>
      <c r="CQ618" s="102" t="str">
        <f t="shared" si="423"/>
        <v>Klaus Günther Transport-Service Gesellschaft mit beschränkter Haftung_DE_144250729_powers</v>
      </c>
      <c r="CR618" s="168"/>
      <c r="CS618" s="168"/>
      <c r="CT618" s="253"/>
      <c r="CU618" s="251"/>
      <c r="CV618" s="254"/>
      <c r="CW618" s="168"/>
      <c r="CX618" s="252"/>
      <c r="CY618" s="251"/>
      <c r="CZ618" s="251"/>
      <c r="DA618" s="324"/>
      <c r="DB618" s="324"/>
      <c r="DC618" s="251"/>
      <c r="DD618" s="251"/>
      <c r="DE618" s="324"/>
      <c r="DF618" s="324"/>
      <c r="DG618" s="168"/>
      <c r="DH618" s="168"/>
      <c r="DI618" s="168"/>
      <c r="DJ618" s="324"/>
      <c r="DK618" s="324"/>
      <c r="DL618" s="168"/>
      <c r="DM618" s="324"/>
      <c r="DN618" s="251"/>
      <c r="DO618" s="324"/>
      <c r="DP618" s="338"/>
      <c r="DQ618" s="902"/>
      <c r="DR618" s="503"/>
      <c r="DS618" s="88"/>
      <c r="DT618" s="88" t="s">
        <v>49</v>
      </c>
      <c r="DU618" s="168"/>
      <c r="DV618" s="168"/>
      <c r="DW618" s="168"/>
      <c r="DX618" s="168"/>
      <c r="DY618" s="168"/>
      <c r="DZ618" s="168"/>
      <c r="EA618" s="359" t="str">
        <f t="shared" si="412"/>
        <v>557</v>
      </c>
      <c r="EB618" s="359">
        <v>557</v>
      </c>
      <c r="EC618" s="88"/>
      <c r="ED618" s="88"/>
      <c r="EE618" s="88"/>
      <c r="EF618" s="445"/>
      <c r="EG618" s="247"/>
      <c r="EH618" s="247"/>
      <c r="EI618" s="247"/>
      <c r="EJ618" s="247"/>
      <c r="EK618" s="247"/>
      <c r="EL618" s="247"/>
      <c r="EM618" s="946"/>
      <c r="EN618" s="247"/>
      <c r="EO618" s="247"/>
      <c r="EP618" s="247"/>
      <c r="EQ618" s="643" t="s">
        <v>6086</v>
      </c>
      <c r="ER618" s="182" t="s">
        <v>6119</v>
      </c>
      <c r="ES618" s="691" t="s">
        <v>7092</v>
      </c>
      <c r="ET618" s="167"/>
      <c r="EU618" s="182" t="str">
        <f t="shared" si="424"/>
        <v>Klaus Günther Transport-Service Gesellschaft mit beschränkter Haftung, DE_144250729_sinv.pdf</v>
      </c>
    </row>
    <row r="619" spans="1:151" s="169" customFormat="1" ht="65.25" thickTop="1" thickBot="1">
      <c r="A619" s="1135" t="s">
        <v>6543</v>
      </c>
      <c r="B619" s="701" t="s">
        <v>6571</v>
      </c>
      <c r="C619" s="667" t="s">
        <v>42</v>
      </c>
      <c r="D619" s="176" t="s">
        <v>6613</v>
      </c>
      <c r="E619" s="362" t="s">
        <v>6614</v>
      </c>
      <c r="F619" s="362" t="s">
        <v>6591</v>
      </c>
      <c r="G619" s="362"/>
      <c r="H619" s="362"/>
      <c r="I619" s="182"/>
      <c r="J619" s="202" t="s">
        <v>6724</v>
      </c>
      <c r="K619" s="566" t="s">
        <v>6663</v>
      </c>
      <c r="L619" s="566" t="s">
        <v>6664</v>
      </c>
      <c r="M619" s="566" t="s">
        <v>6676</v>
      </c>
      <c r="N619" s="856" t="s">
        <v>7421</v>
      </c>
      <c r="O619" s="192" t="s">
        <v>488</v>
      </c>
      <c r="P619" s="649">
        <v>15</v>
      </c>
      <c r="Q619" s="548">
        <v>100</v>
      </c>
      <c r="R619" s="549">
        <v>0</v>
      </c>
      <c r="S619" s="338"/>
      <c r="T619" s="168"/>
      <c r="U619" s="168"/>
      <c r="V619" s="338">
        <v>0</v>
      </c>
      <c r="W619" s="338">
        <v>0</v>
      </c>
      <c r="X619" s="923">
        <v>0.68</v>
      </c>
      <c r="Y619" s="338">
        <v>0</v>
      </c>
      <c r="Z619" s="168"/>
      <c r="AA619" s="168"/>
      <c r="AB619" s="186" t="s">
        <v>6711</v>
      </c>
      <c r="AC619" s="13" t="s">
        <v>7377</v>
      </c>
      <c r="AD619" s="811" t="s">
        <v>6710</v>
      </c>
      <c r="AE619" s="723">
        <v>43187</v>
      </c>
      <c r="AF619" s="182" t="s">
        <v>7334</v>
      </c>
      <c r="AG619" s="419"/>
      <c r="AH619" s="927" t="s">
        <v>896</v>
      </c>
      <c r="AI619" s="559" t="s">
        <v>5760</v>
      </c>
      <c r="AJ619" s="63" t="str">
        <f t="shared" si="452"/>
        <v>NO</v>
      </c>
      <c r="AK619" s="64" t="str">
        <f>VLOOKUP(X619,aux!$G$1:$I$22,2,FALSE)</f>
        <v>zero point six eight</v>
      </c>
      <c r="AL619" s="64" t="str">
        <f>VLOOKUP(X619,aux!$G$1:$J$22,4,FALSE)</f>
        <v>null komma sechs acht</v>
      </c>
      <c r="AM619" s="214">
        <f t="shared" si="435"/>
        <v>68</v>
      </c>
      <c r="AN619" s="214" t="str">
        <f>IF(INT(AM619)=AM619,EnglishNumber(AM619), _xlfn.CONCAT(EnglishNumber(INT(AM619)), " point ", EnglishNumber(ROUND(INT((AM619 - INT(AM619)) * 10),  0)), " ", EnglishNumber(ROUND((AM619 - INT(AM619))*100 - (INT((AM619-INT(AM619))*10)*10), 0))))</f>
        <v>sixty-eight</v>
      </c>
      <c r="AO619" s="214" t="str">
        <f>IF(INT(AM619)=AM619,FctZahl_In_Worten(AM619), _xlfn.CONCAT(FctZahl_In_Worten(INT(AM619)), " komma ", FctZahl_In_Worten(ROUND(INT((AM619 - INT(AM619)) * 10),  0)), " ", FctZahl_In_Worten(ROUND((AM619 - INT(AM619))*100 - (INT((AM619-INT(AM619))*10)*10), 0))))</f>
        <v>achtundsechzig</v>
      </c>
      <c r="AP619" s="64" t="str">
        <f>EnglishNumber(Q619)</f>
        <v>one hundred</v>
      </c>
      <c r="AQ619" s="64" t="str">
        <f>FctZahl_In_Worten(Q619)</f>
        <v>einhundert</v>
      </c>
      <c r="AR619" s="64" t="str">
        <f>FctZahl_In_Worten(R619)</f>
        <v>null</v>
      </c>
      <c r="AS619" s="64" t="str">
        <f>EnglishNumber(V619)</f>
        <v>zero</v>
      </c>
      <c r="AT619" s="64" t="str">
        <f>EnglishNumber(W619)</f>
        <v>zero</v>
      </c>
      <c r="AU619" s="64" t="str">
        <f t="shared" si="445"/>
        <v>For</v>
      </c>
      <c r="AV619" s="49" t="str">
        <f t="shared" si="448"/>
        <v>OLABERRIA FURUNDARENA, Juan Mari, Administrador único</v>
      </c>
      <c r="AW619" s="60" t="str">
        <f t="shared" si="436"/>
        <v>ES_B20407417_CPA_EN</v>
      </c>
      <c r="AX619" s="60" t="str">
        <f t="shared" si="437"/>
        <v>ES_B20407417_DoT_EN</v>
      </c>
      <c r="AY619" s="60" t="str">
        <f t="shared" si="438"/>
        <v>ES_B20407417_Dis_EN</v>
      </c>
      <c r="AZ619" s="50" t="str">
        <f t="shared" si="439"/>
        <v>ES_B20407417_CPA_DE</v>
      </c>
      <c r="BA619" s="50" t="str">
        <f t="shared" si="440"/>
        <v>ES_B20407417_DoT_DE</v>
      </c>
      <c r="BB619" s="50" t="str">
        <f t="shared" si="441"/>
        <v>ES_B20407417_CPA_ES</v>
      </c>
      <c r="BC619" s="128" t="str">
        <f t="shared" si="442"/>
        <v>ES_B20407417_DoT_ES</v>
      </c>
      <c r="BD619" s="65" t="str">
        <f t="shared" si="443"/>
        <v>LAN TRANS, SL</v>
      </c>
      <c r="BE619" s="64" t="str">
        <f>VLOOKUP(C619,aux!$A$1:$B$260,2,FALSE)</f>
        <v>Spain</v>
      </c>
      <c r="BF619" s="46" t="str">
        <f>VLOOKUP(C619,aux!$A$1:$C$260,3,FALSE)</f>
        <v>Spanien</v>
      </c>
      <c r="BG619" s="66" t="str">
        <f t="shared" si="444"/>
        <v>represented by  OLABERRIA FURUNDARENA, Juan Mari, Administrador único</v>
      </c>
      <c r="BH619" s="66" t="str">
        <f t="shared" si="453"/>
        <v>representado por OLABERRIA FURUNDARENA, Juan Mari, Administrador único</v>
      </c>
      <c r="BI619" s="119">
        <f t="shared" si="449"/>
        <v>1</v>
      </c>
      <c r="BJ619" s="119" t="str">
        <f t="shared" si="427"/>
        <v/>
      </c>
      <c r="BK619" s="119" t="str">
        <f t="shared" si="415"/>
        <v/>
      </c>
      <c r="BL619" s="66" t="str">
        <f t="shared" si="450"/>
        <v/>
      </c>
      <c r="BM619" s="66" t="str">
        <f t="shared" si="446"/>
        <v/>
      </c>
      <c r="BN619" s="66" t="str">
        <f t="shared" si="451"/>
        <v/>
      </c>
      <c r="BO619" s="66" t="str">
        <f t="shared" si="447"/>
        <v/>
      </c>
      <c r="BP619" s="216" t="str">
        <f>VLOOKUP(X619,aux!$G$1:$I$22,3,FALSE)</f>
        <v>cero coma seis ocho</v>
      </c>
      <c r="BQ619" s="66" t="str">
        <f t="shared" si="454"/>
        <v>Por</v>
      </c>
      <c r="BR619" s="66" t="str">
        <f>VLOOKUP(C619,aux!$D$1:$E$307,2,FALSE)</f>
        <v>España</v>
      </c>
      <c r="BS619" s="66" t="str">
        <f t="shared" si="455"/>
        <v>Ciento</v>
      </c>
      <c r="BT619" s="66" t="str">
        <f t="shared" si="456"/>
        <v>Cero</v>
      </c>
      <c r="BU619" s="66" t="str">
        <f t="shared" si="457"/>
        <v>Cero</v>
      </c>
      <c r="BV619" s="315"/>
      <c r="BW619" s="61"/>
      <c r="BX619" s="315"/>
      <c r="BY619" s="148"/>
      <c r="BZ619" s="315"/>
      <c r="CA619" s="1112"/>
      <c r="CB619" s="612">
        <v>43168</v>
      </c>
      <c r="CC619" s="623">
        <v>43174</v>
      </c>
      <c r="CD619" s="434"/>
      <c r="CE619" s="805">
        <v>43175</v>
      </c>
      <c r="CF619" s="434"/>
      <c r="CG619" s="805">
        <v>43181</v>
      </c>
      <c r="CH619" s="903" t="s">
        <v>7258</v>
      </c>
      <c r="CI619" s="155"/>
      <c r="CJ619" s="168"/>
      <c r="CK619" s="168"/>
      <c r="CL619" s="102" t="str">
        <f t="shared" si="418"/>
        <v>LAN TRANS, SL_ ES_B20407417_DOT_EN_2sig</v>
      </c>
      <c r="CM619" s="102" t="str">
        <f t="shared" si="419"/>
        <v>LAN TRANS, SL_ES_B20407417_CPA_EN_2sig</v>
      </c>
      <c r="CN619" s="102" t="str">
        <f t="shared" si="420"/>
        <v>LAN TRANS, SL_ ES_B20407417_DOT_EN_2sig_stamped</v>
      </c>
      <c r="CO619" s="102" t="str">
        <f t="shared" si="421"/>
        <v>LAN TRANS, SL_ES_B20407417_DOT_EN_o</v>
      </c>
      <c r="CP619" s="102" t="str">
        <f t="shared" si="422"/>
        <v>LAN TRANS, SL_ES_B20407417_DOT_EN_o_stamped</v>
      </c>
      <c r="CQ619" s="102" t="str">
        <f t="shared" si="423"/>
        <v>LAN TRANS, SL_ES_B20407417_powers</v>
      </c>
      <c r="CR619" s="168"/>
      <c r="CS619" s="168"/>
      <c r="CT619" s="253"/>
      <c r="CU619" s="251"/>
      <c r="CV619" s="254"/>
      <c r="CW619" s="168"/>
      <c r="CX619" s="252"/>
      <c r="CY619" s="251"/>
      <c r="CZ619" s="251"/>
      <c r="DA619" s="324"/>
      <c r="DB619" s="324"/>
      <c r="DC619" s="251"/>
      <c r="DD619" s="251"/>
      <c r="DE619" s="324"/>
      <c r="DF619" s="324"/>
      <c r="DG619" s="168"/>
      <c r="DH619" s="168"/>
      <c r="DI619" s="168"/>
      <c r="DJ619" s="324"/>
      <c r="DK619" s="324"/>
      <c r="DL619" s="168"/>
      <c r="DM619" s="324"/>
      <c r="DN619" s="251"/>
      <c r="DO619" s="324"/>
      <c r="DP619" s="338"/>
      <c r="DQ619" s="902"/>
      <c r="DR619" s="503"/>
      <c r="DS619" s="88"/>
      <c r="DT619" s="88" t="s">
        <v>49</v>
      </c>
      <c r="DU619" s="168"/>
      <c r="DV619" s="168"/>
      <c r="DW619" s="168"/>
      <c r="DX619" s="168"/>
      <c r="DY619" s="168"/>
      <c r="DZ619" s="168"/>
      <c r="EA619" s="359" t="str">
        <f t="shared" si="412"/>
        <v>558</v>
      </c>
      <c r="EB619" s="359">
        <v>558</v>
      </c>
      <c r="EC619" s="88"/>
      <c r="ED619" s="88"/>
      <c r="EE619" s="88"/>
      <c r="EF619" s="445"/>
      <c r="EG619" s="247"/>
      <c r="EH619" s="247"/>
      <c r="EI619" s="247"/>
      <c r="EJ619" s="247"/>
      <c r="EK619" s="247"/>
      <c r="EL619" s="247"/>
      <c r="EM619" s="946"/>
      <c r="EN619" s="247"/>
      <c r="EO619" s="247"/>
      <c r="EP619" s="247"/>
      <c r="EQ619" s="382" t="s">
        <v>6088</v>
      </c>
      <c r="ER619" s="382" t="s">
        <v>6109</v>
      </c>
      <c r="ES619" s="362"/>
      <c r="ET619" s="167"/>
      <c r="EU619" s="182" t="str">
        <f t="shared" si="424"/>
        <v>LAN TRANS, S.L., ES_B20407417_sinv.pdf</v>
      </c>
    </row>
    <row r="620" spans="1:151" s="169" customFormat="1" ht="78" thickTop="1" thickBot="1">
      <c r="A620" s="1137" t="s">
        <v>3260</v>
      </c>
      <c r="B620" s="701" t="s">
        <v>4693</v>
      </c>
      <c r="C620" s="418" t="s">
        <v>42</v>
      </c>
      <c r="D620" s="492" t="s">
        <v>873</v>
      </c>
      <c r="E620" s="492"/>
      <c r="F620" s="492"/>
      <c r="G620" s="492"/>
      <c r="H620" s="492"/>
      <c r="I620" s="452"/>
      <c r="J620" s="572" t="s">
        <v>6743</v>
      </c>
      <c r="K620" s="452"/>
      <c r="L620" s="181" t="s">
        <v>874</v>
      </c>
      <c r="M620" s="382"/>
      <c r="N620" s="1074"/>
      <c r="O620" s="384"/>
      <c r="P620" s="540"/>
      <c r="Q620" s="548">
        <v>100</v>
      </c>
      <c r="R620" s="549">
        <v>0</v>
      </c>
      <c r="S620" s="338"/>
      <c r="T620" s="63"/>
      <c r="U620" s="63"/>
      <c r="V620" s="425">
        <v>0</v>
      </c>
      <c r="W620" s="425">
        <v>0</v>
      </c>
      <c r="X620" s="923">
        <v>0.75</v>
      </c>
      <c r="Y620" s="425">
        <v>2.5</v>
      </c>
      <c r="Z620" s="41" t="s">
        <v>45</v>
      </c>
      <c r="AA620" s="41" t="s">
        <v>45</v>
      </c>
      <c r="AB620" s="188" t="s">
        <v>6501</v>
      </c>
      <c r="AC620" s="13" t="s">
        <v>7385</v>
      </c>
      <c r="AD620" s="813" t="s">
        <v>5689</v>
      </c>
      <c r="AE620" s="723">
        <v>43187</v>
      </c>
      <c r="AF620" s="807" t="s">
        <v>7253</v>
      </c>
      <c r="AG620" s="419"/>
      <c r="AH620" s="927" t="s">
        <v>192</v>
      </c>
      <c r="AI620" s="559" t="s">
        <v>5760</v>
      </c>
      <c r="AJ620" s="63" t="str">
        <f t="shared" si="452"/>
        <v>NO</v>
      </c>
      <c r="AK620" s="64" t="str">
        <f>VLOOKUP(X620,aux!$G$1:$I$22,2,FALSE)</f>
        <v>zero point seven five</v>
      </c>
      <c r="AL620" s="64" t="str">
        <f>VLOOKUP(X620,aux!$G$1:$J$22,4,FALSE)</f>
        <v>null komma sieben fünf</v>
      </c>
      <c r="AM620" s="214">
        <f t="shared" si="435"/>
        <v>75</v>
      </c>
      <c r="AN620" s="214" t="str">
        <f>IF(INT(AM620)=AM620,EnglishNumber(AM620), _xlfn.CONCAT(EnglishNumber(INT(AM620)), " point ", EnglishNumber(ROUND(INT((AM620 - INT(AM620)) * 10),  0)), " ", EnglishNumber(ROUND((AM620 - INT(AM620))*100 - (INT((AM620-INT(AM620))*10)*10), 0))))</f>
        <v>seventy-five</v>
      </c>
      <c r="AO620" s="214" t="str">
        <f>IF(INT(AM620)=AM620,FctZahl_In_Worten(AM620), _xlfn.CONCAT(FctZahl_In_Worten(INT(AM620)), " komma ", FctZahl_In_Worten(ROUND(INT((AM620 - INT(AM620)) * 10),  0)), " ", FctZahl_In_Worten(ROUND((AM620 - INT(AM620))*100 - (INT((AM620-INT(AM620))*10)*10), 0))))</f>
        <v>fünfundsiebzig</v>
      </c>
      <c r="AP620" s="64" t="str">
        <f>EnglishNumber(Q620)</f>
        <v>one hundred</v>
      </c>
      <c r="AQ620" s="64" t="str">
        <f>FctZahl_In_Worten(Q620)</f>
        <v>einhundert</v>
      </c>
      <c r="AR620" s="64" t="str">
        <f>FctZahl_In_Worten(R620)</f>
        <v>null</v>
      </c>
      <c r="AS620" s="64" t="str">
        <f>VLOOKUP(V620,aux!$K$1:$M$11,2,FALSE)</f>
        <v>zero</v>
      </c>
      <c r="AT620" s="64" t="str">
        <f>VLOOKUP(W620,aux!$K$1:$M$11,2,FALSE)</f>
        <v>zero</v>
      </c>
      <c r="AU620" s="64" t="str">
        <f t="shared" si="445"/>
        <v/>
      </c>
      <c r="AV620" s="49" t="str">
        <f t="shared" si="448"/>
        <v/>
      </c>
      <c r="AW620" s="60" t="str">
        <f t="shared" si="436"/>
        <v>ES_40845326V_CPA_EN</v>
      </c>
      <c r="AX620" s="60" t="str">
        <f t="shared" si="437"/>
        <v>ES_40845326V_DoT_EN</v>
      </c>
      <c r="AY620" s="60" t="str">
        <f t="shared" si="438"/>
        <v>ES_40845326V_Dis_EN</v>
      </c>
      <c r="AZ620" s="50" t="str">
        <f t="shared" si="439"/>
        <v>ES_40845326V_CPA_DE</v>
      </c>
      <c r="BA620" s="50" t="str">
        <f t="shared" si="440"/>
        <v>ES_40845326V_DoT_DE</v>
      </c>
      <c r="BB620" s="50" t="str">
        <f t="shared" si="441"/>
        <v>ES_40845326V_CPA_ES</v>
      </c>
      <c r="BC620" s="128" t="str">
        <f t="shared" si="442"/>
        <v>ES_40845326V_DoT_ES</v>
      </c>
      <c r="BD620" s="65" t="str">
        <f t="shared" si="443"/>
        <v xml:space="preserve">LIBERTO SANCHO MAGRI_x000D_ </v>
      </c>
      <c r="BE620" s="64" t="str">
        <f>VLOOKUP(C620,aux!$A$1:$B$260,2,FALSE)</f>
        <v>Spain</v>
      </c>
      <c r="BF620" s="46" t="str">
        <f>VLOOKUP(C620,aux!$A$1:$C$260,3,FALSE)</f>
        <v>Spanien</v>
      </c>
      <c r="BG620" s="66" t="str">
        <f t="shared" si="444"/>
        <v/>
      </c>
      <c r="BH620" s="66" t="str">
        <f t="shared" si="453"/>
        <v/>
      </c>
      <c r="BI620" s="66">
        <f t="shared" si="449"/>
        <v>0</v>
      </c>
      <c r="BJ620" s="66"/>
      <c r="BK620" s="66"/>
      <c r="BL620" s="66" t="str">
        <f t="shared" si="450"/>
        <v/>
      </c>
      <c r="BM620" s="66" t="str">
        <f t="shared" si="446"/>
        <v/>
      </c>
      <c r="BN620" s="66" t="str">
        <f t="shared" si="451"/>
        <v/>
      </c>
      <c r="BO620" s="66" t="str">
        <f t="shared" si="447"/>
        <v/>
      </c>
      <c r="BP620" s="216" t="str">
        <f>VLOOKUP(X620,aux!$G$1:$I$22,3,FALSE)</f>
        <v>cero coma siete cinco</v>
      </c>
      <c r="BQ620" s="66" t="str">
        <f t="shared" si="454"/>
        <v>Por</v>
      </c>
      <c r="BR620" s="66" t="str">
        <f>VLOOKUP(C620,aux!$D$1:$E$307,2,FALSE)</f>
        <v>España</v>
      </c>
      <c r="BS620" s="66" t="str">
        <f t="shared" si="455"/>
        <v>Ciento</v>
      </c>
      <c r="BT620" s="66" t="str">
        <f t="shared" si="456"/>
        <v>Cero</v>
      </c>
      <c r="BU620" s="66" t="str">
        <f t="shared" si="457"/>
        <v>Cero</v>
      </c>
      <c r="BV620" s="137"/>
      <c r="BW620" s="51"/>
      <c r="BX620" s="137"/>
      <c r="BY620" s="143"/>
      <c r="BZ620" s="137"/>
      <c r="CA620" s="1112">
        <v>42921</v>
      </c>
      <c r="CB620" s="342">
        <v>43167</v>
      </c>
      <c r="CC620" s="622">
        <v>43178</v>
      </c>
      <c r="CD620" s="806"/>
      <c r="CE620" s="342">
        <v>43178</v>
      </c>
      <c r="CF620" s="806"/>
      <c r="CG620" s="342">
        <v>43182</v>
      </c>
      <c r="CH620" s="903" t="s">
        <v>7258</v>
      </c>
      <c r="CI620" s="155"/>
      <c r="CJ620" s="61"/>
      <c r="CK620" s="62"/>
      <c r="CL620" s="102" t="str">
        <f t="shared" si="418"/>
        <v>LIBERTO SANCHO MAGRI_x000D_ _ ES_40845326V_DOT_EN _2sig</v>
      </c>
      <c r="CM620" s="102" t="str">
        <f t="shared" si="419"/>
        <v>LIBERTO SANCHO MAGRI_x000D_ _ES_40845326V_CPA_EN _2sig</v>
      </c>
      <c r="CN620" s="102" t="str">
        <f t="shared" si="420"/>
        <v>LIBERTO SANCHO MAGRI_x000D_ _ ES_40845326V_DOT_EN _2sig_stamped</v>
      </c>
      <c r="CO620" s="102" t="str">
        <f t="shared" si="421"/>
        <v>LIBERTO SANCHO MAGRI_x000D_ _ES_40845326V_DOT_EN _o</v>
      </c>
      <c r="CP620" s="102" t="str">
        <f t="shared" si="422"/>
        <v>LIBERTO SANCHO MAGRI_x000D_ _ES_40845326V_DOT_EN _o_stamped</v>
      </c>
      <c r="CQ620" s="102" t="str">
        <f t="shared" si="423"/>
        <v>LIBERTO SANCHO MAGRI_x000D__ES_40845326V_powers</v>
      </c>
      <c r="CR620" s="70" t="s">
        <v>1469</v>
      </c>
      <c r="CS620" s="70" t="s">
        <v>1469</v>
      </c>
      <c r="CT620" s="311"/>
      <c r="CU620" s="148">
        <f>CE620-CC620</f>
        <v>0</v>
      </c>
      <c r="CV620" s="312" t="s">
        <v>2116</v>
      </c>
      <c r="CW620" s="56" t="s">
        <v>2120</v>
      </c>
      <c r="CX620" s="52"/>
      <c r="CY620" s="148"/>
      <c r="CZ620" s="148"/>
      <c r="DA620" s="315"/>
      <c r="DB620" s="315"/>
      <c r="DC620" s="148"/>
      <c r="DD620" s="148"/>
      <c r="DE620" s="315"/>
      <c r="DF620" s="315"/>
      <c r="DG620" s="61"/>
      <c r="DH620" s="61"/>
      <c r="DI620" s="61"/>
      <c r="DJ620" s="315"/>
      <c r="DK620" s="315"/>
      <c r="DL620" s="61"/>
      <c r="DM620" s="161"/>
      <c r="DN620" s="148"/>
      <c r="DO620" s="315"/>
      <c r="DP620" s="338"/>
      <c r="DQ620" s="940"/>
      <c r="DR620" s="342"/>
      <c r="DS620" s="522"/>
      <c r="DT620" s="69" t="s">
        <v>1469</v>
      </c>
      <c r="DU620" s="69"/>
      <c r="DV620" s="87"/>
      <c r="DW620" s="87"/>
      <c r="DX620" s="87"/>
      <c r="DY620" s="87"/>
      <c r="DZ620" s="87"/>
      <c r="EA620" s="359" t="str">
        <f t="shared" si="412"/>
        <v>559</v>
      </c>
      <c r="EB620" s="359">
        <v>559</v>
      </c>
      <c r="EC620" s="88"/>
      <c r="ED620" s="88"/>
      <c r="EE620" s="88" t="e">
        <f>IF(CX619=#REF!,"gleich","ungleich")</f>
        <v>#REF!</v>
      </c>
      <c r="EF620" s="445"/>
      <c r="EG620" s="445"/>
      <c r="EH620" s="445"/>
      <c r="EI620" s="445"/>
      <c r="EJ620" s="445"/>
      <c r="EK620" s="445"/>
      <c r="EL620" s="445"/>
      <c r="EM620" s="498"/>
      <c r="EN620" s="445"/>
      <c r="EO620" s="445"/>
      <c r="EP620" s="445"/>
      <c r="EQ620" s="382" t="s">
        <v>6100</v>
      </c>
      <c r="ER620" s="382" t="s">
        <v>6100</v>
      </c>
      <c r="ES620" s="382"/>
      <c r="ET620" s="108"/>
      <c r="EU620" s="182" t="str">
        <f t="shared" si="424"/>
        <v>LIBERTO SANCHO MAGRI_x000D_, ES_40845326V_sinv.pdf</v>
      </c>
    </row>
    <row r="621" spans="1:151" s="169" customFormat="1" ht="90.75" thickTop="1" thickBot="1">
      <c r="A621" s="1010" t="s">
        <v>5793</v>
      </c>
      <c r="B621" s="415" t="s">
        <v>5794</v>
      </c>
      <c r="C621" s="660" t="s">
        <v>517</v>
      </c>
      <c r="D621" s="371" t="s">
        <v>5795</v>
      </c>
      <c r="E621" s="633" t="s">
        <v>5786</v>
      </c>
      <c r="F621" s="371" t="s">
        <v>7426</v>
      </c>
      <c r="G621" s="193"/>
      <c r="H621" s="193"/>
      <c r="I621" s="371" t="s">
        <v>5788</v>
      </c>
      <c r="J621" s="371" t="s">
        <v>5796</v>
      </c>
      <c r="K621" s="172" t="s">
        <v>5790</v>
      </c>
      <c r="L621" s="1172" t="s">
        <v>5791</v>
      </c>
      <c r="M621" s="566"/>
      <c r="N621" s="856" t="s">
        <v>5797</v>
      </c>
      <c r="O621" s="172" t="s">
        <v>759</v>
      </c>
      <c r="P621" s="542">
        <v>54</v>
      </c>
      <c r="Q621" s="1228">
        <v>1000</v>
      </c>
      <c r="R621" s="1229">
        <v>0</v>
      </c>
      <c r="S621" s="341"/>
      <c r="T621" s="222"/>
      <c r="U621" s="222"/>
      <c r="V621" s="341">
        <v>0</v>
      </c>
      <c r="W621" s="341">
        <v>0</v>
      </c>
      <c r="X621" s="1232">
        <v>0.75</v>
      </c>
      <c r="Y621" s="341">
        <v>0</v>
      </c>
      <c r="Z621" s="222"/>
      <c r="AA621" s="222"/>
      <c r="AB621" s="190" t="s">
        <v>5812</v>
      </c>
      <c r="AC621" s="13" t="s">
        <v>7377</v>
      </c>
      <c r="AD621" s="813" t="s">
        <v>5689</v>
      </c>
      <c r="AE621" s="723">
        <v>43187</v>
      </c>
      <c r="AF621" s="438"/>
      <c r="AG621" s="497"/>
      <c r="AH621" s="931" t="s">
        <v>896</v>
      </c>
      <c r="AI621" s="1239" t="s">
        <v>5766</v>
      </c>
      <c r="AJ621" s="220" t="str">
        <f t="shared" si="452"/>
        <v>NO</v>
      </c>
      <c r="AK621" s="83" t="str">
        <f>VLOOKUP(X621,aux!$G$1:$I$22,2,FALSE)</f>
        <v>zero point seven five</v>
      </c>
      <c r="AL621" s="83" t="str">
        <f>VLOOKUP(X621,aux!$G$1:$J$22,4,FALSE)</f>
        <v>null komma sieben fünf</v>
      </c>
      <c r="AM621" s="219">
        <f t="shared" si="435"/>
        <v>75</v>
      </c>
      <c r="AN621" s="214" t="str">
        <f>IF(INT(AM621)=AM621,EnglishNumber(AM621), _xlfn.CONCAT(EnglishNumber(INT(AM621)), " point ", EnglishNumber(ROUND(INT((AM621 - INT(AM621)) * 10),  0)), " ", EnglishNumber(ROUND((AM621 - INT(AM621))*100 - (INT((AM621-INT(AM621))*10)*10), 0))))</f>
        <v>seventy-five</v>
      </c>
      <c r="AO621" s="214" t="str">
        <f>IF(INT(AM621)=AM621,FctZahl_In_Worten(AM621), _xlfn.CONCAT(FctZahl_In_Worten(INT(AM621)), " komma ", FctZahl_In_Worten(ROUND(INT((AM621 - INT(AM621)) * 10),  0)), " ", FctZahl_In_Worten(ROUND((AM621 - INT(AM621))*100 - (INT((AM621-INT(AM621))*10)*10), 0))))</f>
        <v>fünfundsiebzig</v>
      </c>
      <c r="AP621" s="83" t="str">
        <f>EnglishNumber(Q621)</f>
        <v>one thousand</v>
      </c>
      <c r="AQ621" s="83" t="str">
        <f>FctZahl_In_Worten(Q621)</f>
        <v>eintausend</v>
      </c>
      <c r="AR621" s="83" t="str">
        <f>FctZahl_In_Worten(R621)</f>
        <v>null</v>
      </c>
      <c r="AS621" s="83" t="str">
        <f>EnglishNumber(V621)</f>
        <v>zero</v>
      </c>
      <c r="AT621" s="83" t="str">
        <f>EnglishNumber(W621)</f>
        <v>zero</v>
      </c>
      <c r="AU621" s="83" t="str">
        <f t="shared" si="445"/>
        <v>For</v>
      </c>
      <c r="AV621" s="113" t="str">
        <f t="shared" si="448"/>
        <v>RICARD GARCIA DE LA SERRANA VIDAL, Gestor Judicial</v>
      </c>
      <c r="AW621" s="375" t="str">
        <f t="shared" si="436"/>
        <v>PT_502216158_CPA_EN</v>
      </c>
      <c r="AX621" s="375" t="str">
        <f t="shared" si="437"/>
        <v>PT_502216158_DoT_EN</v>
      </c>
      <c r="AY621" s="375" t="str">
        <f t="shared" si="438"/>
        <v>PT_502216158_Dis_EN</v>
      </c>
      <c r="AZ621" s="376" t="str">
        <f t="shared" si="439"/>
        <v>PT_502216158_CPA_DE</v>
      </c>
      <c r="BA621" s="376" t="str">
        <f t="shared" si="440"/>
        <v>PT_502216158_DoT_DE</v>
      </c>
      <c r="BB621" s="376" t="str">
        <f t="shared" si="441"/>
        <v>PT_502216158_CPA_ES</v>
      </c>
      <c r="BC621" s="1248" t="str">
        <f t="shared" si="442"/>
        <v>PT_502216158_DoT_ES</v>
      </c>
      <c r="BD621" s="114" t="str">
        <f t="shared" si="443"/>
        <v>LOGIVIT TRANSPORTES RODOVIARIOS LDA</v>
      </c>
      <c r="BE621" s="83" t="str">
        <f>VLOOKUP(C621,aux!$A$1:$B$260,2,FALSE)</f>
        <v>Portugal</v>
      </c>
      <c r="BF621" s="793">
        <f>VLOOKUP(C621,aux!$A$1:$C$260,3,FALSE)</f>
        <v>0</v>
      </c>
      <c r="BG621" s="220" t="str">
        <f t="shared" si="444"/>
        <v>represented by  RICARD GARCIA DE LA SERRANA VIDAL, Gestor Judicial</v>
      </c>
      <c r="BH621" s="220" t="str">
        <f t="shared" si="453"/>
        <v>representado por RICARD GARCIA DE LA SERRANA VIDAL, Gestor Judicial</v>
      </c>
      <c r="BI621" s="377">
        <f t="shared" si="449"/>
        <v>1</v>
      </c>
      <c r="BJ621" s="377" t="str">
        <f t="shared" ref="BJ621:BK625" si="458">IF(H621="","","and its")</f>
        <v/>
      </c>
      <c r="BK621" s="377" t="str">
        <f t="shared" si="458"/>
        <v>and its</v>
      </c>
      <c r="BL621" s="220" t="str">
        <f t="shared" si="450"/>
        <v/>
      </c>
      <c r="BM621" s="220" t="str">
        <f t="shared" si="446"/>
        <v>und</v>
      </c>
      <c r="BN621" s="220" t="str">
        <f t="shared" si="451"/>
        <v/>
      </c>
      <c r="BO621" s="220" t="str">
        <f t="shared" si="447"/>
        <v>y su</v>
      </c>
      <c r="BP621" s="269" t="str">
        <f>VLOOKUP(X621,aux!$G$1:$I$22,3,FALSE)</f>
        <v>cero coma siete cinco</v>
      </c>
      <c r="BQ621" s="220" t="str">
        <f t="shared" si="454"/>
        <v>Por</v>
      </c>
      <c r="BR621" s="220" t="str">
        <f>VLOOKUP(C621,aux!$D$1:$E$307,2,FALSE)</f>
        <v>Portugal</v>
      </c>
      <c r="BS621" s="220" t="str">
        <f t="shared" si="455"/>
        <v>Un Mil</v>
      </c>
      <c r="BT621" s="220" t="str">
        <f t="shared" si="456"/>
        <v>Cero</v>
      </c>
      <c r="BU621" s="220" t="str">
        <f t="shared" si="457"/>
        <v>Cero</v>
      </c>
      <c r="BV621" s="325"/>
      <c r="BW621" s="107"/>
      <c r="BX621" s="325"/>
      <c r="BY621" s="149"/>
      <c r="BZ621" s="325"/>
      <c r="CA621" s="1112"/>
      <c r="CB621" s="612">
        <v>43105</v>
      </c>
      <c r="CC621" s="626">
        <v>43146</v>
      </c>
      <c r="CD621" s="806"/>
      <c r="CE621" s="612">
        <v>43146</v>
      </c>
      <c r="CF621" s="806"/>
      <c r="CG621" s="342">
        <v>43173</v>
      </c>
      <c r="CH621" s="903" t="s">
        <v>7258</v>
      </c>
      <c r="CI621" s="149"/>
      <c r="CJ621" s="222"/>
      <c r="CK621" s="222"/>
      <c r="CL621" s="102" t="str">
        <f t="shared" si="418"/>
        <v>LOGIVIT TRANSPORTES RODOVIARIOS LDA_ PT_502216158_DOT_EN_2sig</v>
      </c>
      <c r="CM621" s="102" t="str">
        <f t="shared" si="419"/>
        <v>LOGIVIT TRANSPORTES RODOVIARIOS LDA_PT_502216158_CPA_EN_2sig</v>
      </c>
      <c r="CN621" s="102" t="str">
        <f t="shared" si="420"/>
        <v>LOGIVIT TRANSPORTES RODOVIARIOS LDA_ PT_502216158_DOT_EN_2sig_stamped</v>
      </c>
      <c r="CO621" s="102" t="str">
        <f t="shared" si="421"/>
        <v>LOGIVIT TRANSPORTES RODOVIARIOS LDA_PT_502216158_DOT_EN_o</v>
      </c>
      <c r="CP621" s="102" t="str">
        <f t="shared" si="422"/>
        <v>LOGIVIT TRANSPORTES RODOVIARIOS LDA_PT_502216158_DOT_EN_o_stamped</v>
      </c>
      <c r="CQ621" s="102" t="str">
        <f t="shared" si="423"/>
        <v>LOGIVIT TRANSPORTES RODOVIARIOS LDA_PT_502216158_powers</v>
      </c>
      <c r="CR621" s="222"/>
      <c r="CS621" s="222"/>
      <c r="CT621" s="1271"/>
      <c r="CU621" s="378">
        <f>CE621-CC621</f>
        <v>0</v>
      </c>
      <c r="CV621" s="1275"/>
      <c r="CW621" s="222"/>
      <c r="CX621" s="222"/>
      <c r="CY621" s="378"/>
      <c r="CZ621" s="378"/>
      <c r="DA621" s="379"/>
      <c r="DB621" s="379"/>
      <c r="DC621" s="378"/>
      <c r="DD621" s="378"/>
      <c r="DE621" s="379"/>
      <c r="DF621" s="379"/>
      <c r="DG621" s="222"/>
      <c r="DH621" s="222"/>
      <c r="DI621" s="222"/>
      <c r="DJ621" s="379"/>
      <c r="DK621" s="379"/>
      <c r="DL621" s="222"/>
      <c r="DM621" s="379"/>
      <c r="DN621" s="378"/>
      <c r="DO621" s="379"/>
      <c r="DP621" s="964"/>
      <c r="DQ621" s="978"/>
      <c r="DR621" s="509"/>
      <c r="DS621" s="527"/>
      <c r="DT621" s="223" t="s">
        <v>49</v>
      </c>
      <c r="DU621" s="224"/>
      <c r="DV621" s="224"/>
      <c r="DW621" s="224"/>
      <c r="DX621" s="224"/>
      <c r="DY621" s="224"/>
      <c r="DZ621" s="224"/>
      <c r="EA621" s="359" t="str">
        <f t="shared" si="412"/>
        <v>560</v>
      </c>
      <c r="EB621" s="486">
        <v>560</v>
      </c>
      <c r="EC621" s="223"/>
      <c r="ED621" s="223"/>
      <c r="EE621" s="223"/>
      <c r="EF621" s="742"/>
      <c r="EG621" s="1302"/>
      <c r="EH621" s="1302"/>
      <c r="EI621" s="1302"/>
      <c r="EJ621" s="1302"/>
      <c r="EK621" s="1302"/>
      <c r="EL621" s="1302"/>
      <c r="EM621" s="1309"/>
      <c r="EN621" s="1302"/>
      <c r="EO621" s="1302"/>
      <c r="EP621" s="1302"/>
      <c r="EQ621" s="632" t="s">
        <v>7437</v>
      </c>
      <c r="ER621" s="632" t="s">
        <v>6153</v>
      </c>
      <c r="ES621" s="415"/>
      <c r="ET621" s="108"/>
      <c r="EU621" s="182" t="str">
        <f t="shared" si="424"/>
        <v>LOGIVIT TRANSPORTES RODOVIARIOS LDA, PT_502216158_sinv.pdf</v>
      </c>
    </row>
    <row r="622" spans="1:151" s="169" customFormat="1" ht="65.25" thickTop="1" thickBot="1">
      <c r="A622" s="1010" t="s">
        <v>3005</v>
      </c>
      <c r="B622" s="694" t="s">
        <v>3062</v>
      </c>
      <c r="C622" s="341" t="s">
        <v>42</v>
      </c>
      <c r="D622" s="190" t="s">
        <v>3006</v>
      </c>
      <c r="E622" s="190" t="s">
        <v>3007</v>
      </c>
      <c r="F622" s="190" t="s">
        <v>3008</v>
      </c>
      <c r="G622" s="190"/>
      <c r="H622" s="190"/>
      <c r="I622" s="190" t="s">
        <v>173</v>
      </c>
      <c r="J622" s="186" t="s">
        <v>4410</v>
      </c>
      <c r="K622" s="190" t="s">
        <v>3009</v>
      </c>
      <c r="L622" s="1176" t="s">
        <v>174</v>
      </c>
      <c r="M622" s="947"/>
      <c r="N622" s="857" t="s">
        <v>1801</v>
      </c>
      <c r="O622" s="742" t="s">
        <v>57</v>
      </c>
      <c r="P622" s="540">
        <v>30</v>
      </c>
      <c r="Q622" s="548">
        <v>1000</v>
      </c>
      <c r="R622" s="549">
        <v>0</v>
      </c>
      <c r="S622" s="338"/>
      <c r="T622" s="100"/>
      <c r="U622" s="100"/>
      <c r="V622" s="425">
        <v>0</v>
      </c>
      <c r="W622" s="425">
        <v>0</v>
      </c>
      <c r="X622" s="923">
        <v>0.75</v>
      </c>
      <c r="Y622" s="425">
        <v>2.5</v>
      </c>
      <c r="Z622" s="101"/>
      <c r="AA622" s="101"/>
      <c r="AB622" s="188" t="s">
        <v>4373</v>
      </c>
      <c r="AC622" s="13" t="s">
        <v>7377</v>
      </c>
      <c r="AD622" s="813" t="s">
        <v>5689</v>
      </c>
      <c r="AE622" s="723">
        <v>43187</v>
      </c>
      <c r="AF622" s="1236"/>
      <c r="AG622" s="419"/>
      <c r="AH622" s="61" t="s">
        <v>192</v>
      </c>
      <c r="AI622" s="559" t="s">
        <v>5763</v>
      </c>
      <c r="AJ622" s="63" t="str">
        <f t="shared" si="452"/>
        <v>NO</v>
      </c>
      <c r="AK622" s="64" t="str">
        <f>VLOOKUP(X622,aux!$G$1:$I$22,2,FALSE)</f>
        <v>zero point seven five</v>
      </c>
      <c r="AL622" s="64" t="str">
        <f>VLOOKUP(X622,aux!$G$1:$J$22,4,FALSE)</f>
        <v>null komma sieben fünf</v>
      </c>
      <c r="AM622" s="214">
        <f t="shared" si="435"/>
        <v>75</v>
      </c>
      <c r="AN622" s="214" t="str">
        <f>IF(INT(AM622)=AM622,EnglishNumber(AM622), _xlfn.CONCAT(EnglishNumber(INT(AM622)), " point ", EnglishNumber(ROUND(INT((AM622 - INT(AM622)) * 10),  0)), " ", EnglishNumber(ROUND((AM622 - INT(AM622))*100 - (INT((AM622-INT(AM622))*10)*10), 0))))</f>
        <v>seventy-five</v>
      </c>
      <c r="AO622" s="214" t="str">
        <f>IF(INT(AM622)=AM622,FctZahl_In_Worten(AM622), _xlfn.CONCAT(FctZahl_In_Worten(INT(AM622)), " komma ", FctZahl_In_Worten(ROUND(INT((AM622 - INT(AM622)) * 10),  0)), " ", FctZahl_In_Worten(ROUND((AM622 - INT(AM622))*100 - (INT((AM622-INT(AM622))*10)*10), 0))))</f>
        <v>fünfundsiebzig</v>
      </c>
      <c r="AP622" s="64" t="str">
        <f>EnglishNumber(Q622)</f>
        <v>one thousand</v>
      </c>
      <c r="AQ622" s="64" t="str">
        <f>FctZahl_In_Worten(Q622)</f>
        <v>eintausend</v>
      </c>
      <c r="AR622" s="64" t="str">
        <f>FctZahl_In_Worten(R622)</f>
        <v>null</v>
      </c>
      <c r="AS622" s="64" t="str">
        <f>EnglishNumber(V622)</f>
        <v>zero</v>
      </c>
      <c r="AT622" s="64" t="str">
        <f>EnglishNumber(W622)</f>
        <v>zero</v>
      </c>
      <c r="AU622" s="64" t="str">
        <f t="shared" si="445"/>
        <v/>
      </c>
      <c r="AV622" s="49" t="str">
        <f t="shared" si="448"/>
        <v/>
      </c>
      <c r="AW622" s="60" t="str">
        <f t="shared" si="436"/>
        <v>ES_21630435Q_CPA_EN</v>
      </c>
      <c r="AX622" s="60" t="str">
        <f t="shared" si="437"/>
        <v>ES_21630435Q_DoT_EN</v>
      </c>
      <c r="AY622" s="60" t="str">
        <f t="shared" si="438"/>
        <v>ES_21630435Q_Dis_EN</v>
      </c>
      <c r="AZ622" s="50" t="str">
        <f t="shared" si="439"/>
        <v>ES_21630435Q_CPA_DE</v>
      </c>
      <c r="BA622" s="50" t="str">
        <f t="shared" si="440"/>
        <v>ES_21630435Q_DoT_DE</v>
      </c>
      <c r="BB622" s="50" t="str">
        <f t="shared" si="441"/>
        <v>ES_21630435Q_CPA_ES</v>
      </c>
      <c r="BC622" s="128" t="str">
        <f t="shared" si="442"/>
        <v>ES_21630435Q_DoT_ES</v>
      </c>
      <c r="BD622" s="65" t="str">
        <f t="shared" si="443"/>
        <v xml:space="preserve">LUIS TORTOSA SEGOVIA </v>
      </c>
      <c r="BE622" s="64" t="str">
        <f>VLOOKUP(C622,aux!$A$1:$B$260,2,FALSE)</f>
        <v>Spain</v>
      </c>
      <c r="BF622" s="46" t="str">
        <f>VLOOKUP(C622,aux!$A$1:$C$260,3,FALSE)</f>
        <v>Spanien</v>
      </c>
      <c r="BG622" s="66" t="str">
        <f t="shared" si="444"/>
        <v/>
      </c>
      <c r="BH622" s="66" t="str">
        <f t="shared" si="453"/>
        <v/>
      </c>
      <c r="BI622" s="66">
        <f t="shared" si="449"/>
        <v>1</v>
      </c>
      <c r="BJ622" s="66" t="str">
        <f t="shared" si="458"/>
        <v/>
      </c>
      <c r="BK622" s="66" t="str">
        <f t="shared" si="458"/>
        <v>and its</v>
      </c>
      <c r="BL622" s="66" t="str">
        <f t="shared" si="450"/>
        <v/>
      </c>
      <c r="BM622" s="66" t="str">
        <f t="shared" si="446"/>
        <v>und</v>
      </c>
      <c r="BN622" s="66" t="str">
        <f t="shared" si="451"/>
        <v/>
      </c>
      <c r="BO622" s="66" t="str">
        <f t="shared" si="447"/>
        <v>y su</v>
      </c>
      <c r="BP622" s="216" t="str">
        <f>VLOOKUP(X622,aux!$G$1:$I$22,3,FALSE)</f>
        <v>cero coma siete cinco</v>
      </c>
      <c r="BQ622" s="66" t="str">
        <f t="shared" si="454"/>
        <v>Por</v>
      </c>
      <c r="BR622" s="66" t="str">
        <f>VLOOKUP(C622,aux!$D$1:$E$307,2,FALSE)</f>
        <v>España</v>
      </c>
      <c r="BS622" s="66" t="str">
        <f t="shared" si="455"/>
        <v>Un Mil</v>
      </c>
      <c r="BT622" s="66" t="str">
        <f t="shared" si="456"/>
        <v>Cero</v>
      </c>
      <c r="BU622" s="66" t="str">
        <f t="shared" si="457"/>
        <v>Cero</v>
      </c>
      <c r="BV622" s="137" t="s">
        <v>2233</v>
      </c>
      <c r="BW622" s="51" t="s">
        <v>2233</v>
      </c>
      <c r="BX622" s="315">
        <v>43061</v>
      </c>
      <c r="BY622" s="148">
        <v>800287954243</v>
      </c>
      <c r="BZ622" s="315">
        <v>43062</v>
      </c>
      <c r="CA622" s="1112" t="s">
        <v>2233</v>
      </c>
      <c r="CB622" s="353">
        <v>43059</v>
      </c>
      <c r="CC622" s="623">
        <v>43061</v>
      </c>
      <c r="CD622" s="434"/>
      <c r="CE622" s="353">
        <v>43061</v>
      </c>
      <c r="CF622" s="434"/>
      <c r="CG622" s="342">
        <v>43173</v>
      </c>
      <c r="CH622" s="903" t="s">
        <v>7258</v>
      </c>
      <c r="CI622" s="155"/>
      <c r="CJ622" s="54"/>
      <c r="CK622" s="54"/>
      <c r="CL622" s="102" t="str">
        <f t="shared" si="418"/>
        <v>LUIS TORTOSA SEGOVIA _ ES_21630435Q_DOT_EN_2sig</v>
      </c>
      <c r="CM622" s="102" t="str">
        <f t="shared" si="419"/>
        <v>LUIS TORTOSA SEGOVIA _ES_21630435Q_CPA_EN_2sig</v>
      </c>
      <c r="CN622" s="102" t="str">
        <f t="shared" si="420"/>
        <v>LUIS TORTOSA SEGOVIA _ ES_21630435Q_DOT_EN_2sig_stamped</v>
      </c>
      <c r="CO622" s="102" t="str">
        <f t="shared" si="421"/>
        <v>LUIS TORTOSA SEGOVIA _ES_21630435Q_DOT_EN_o</v>
      </c>
      <c r="CP622" s="102" t="str">
        <f t="shared" si="422"/>
        <v>LUIS TORTOSA SEGOVIA _ES_21630435Q_DOT_EN_o_stamped</v>
      </c>
      <c r="CQ622" s="102" t="str">
        <f t="shared" si="423"/>
        <v>LUIS TORTOSA SEGOVIA_ES_21630435Q_powers</v>
      </c>
      <c r="CR622" s="54"/>
      <c r="CS622" s="54"/>
      <c r="CT622" s="204"/>
      <c r="CU622" s="148">
        <f>CE622-CC622</f>
        <v>0</v>
      </c>
      <c r="CV622" s="205"/>
      <c r="CW622" s="54"/>
      <c r="CX622" s="152" t="s">
        <v>2233</v>
      </c>
      <c r="CY622" s="158" t="s">
        <v>2233</v>
      </c>
      <c r="CZ622" s="158" t="s">
        <v>2233</v>
      </c>
      <c r="DA622" s="318" t="s">
        <v>2233</v>
      </c>
      <c r="DB622" s="318" t="s">
        <v>2233</v>
      </c>
      <c r="DC622" s="158" t="s">
        <v>2233</v>
      </c>
      <c r="DD622" s="158" t="s">
        <v>2233</v>
      </c>
      <c r="DE622" s="318" t="s">
        <v>2233</v>
      </c>
      <c r="DF622" s="318" t="s">
        <v>2233</v>
      </c>
      <c r="DG622" s="96" t="s">
        <v>2233</v>
      </c>
      <c r="DH622" s="96" t="s">
        <v>2233</v>
      </c>
      <c r="DI622" s="96" t="s">
        <v>2233</v>
      </c>
      <c r="DJ622" s="318" t="s">
        <v>2233</v>
      </c>
      <c r="DK622" s="318"/>
      <c r="DL622" s="96" t="s">
        <v>2233</v>
      </c>
      <c r="DM622" s="318" t="s">
        <v>2233</v>
      </c>
      <c r="DN622" s="158" t="s">
        <v>2233</v>
      </c>
      <c r="DO622" s="318" t="s">
        <v>2233</v>
      </c>
      <c r="DP622" s="465" t="s">
        <v>2233</v>
      </c>
      <c r="DQ622" s="940"/>
      <c r="DR622" s="342"/>
      <c r="DS622" s="521"/>
      <c r="DT622" s="88" t="s">
        <v>49</v>
      </c>
      <c r="DU622" s="168"/>
      <c r="DV622" s="168"/>
      <c r="DW622" s="168"/>
      <c r="DX622" s="168"/>
      <c r="DY622" s="168"/>
      <c r="DZ622" s="168"/>
      <c r="EA622" s="359" t="str">
        <f t="shared" si="412"/>
        <v>561</v>
      </c>
      <c r="EB622" s="359">
        <v>561</v>
      </c>
      <c r="EC622" s="88"/>
      <c r="ED622" s="88"/>
      <c r="EE622" s="88" t="e">
        <f>IF(CX621=#REF!,"gleich","ungleich")</f>
        <v>#REF!</v>
      </c>
      <c r="EF622" s="445"/>
      <c r="EG622" s="445"/>
      <c r="EH622" s="445"/>
      <c r="EI622" s="445"/>
      <c r="EJ622" s="445"/>
      <c r="EK622" s="445"/>
      <c r="EL622" s="445"/>
      <c r="EM622" s="498"/>
      <c r="EN622" s="445"/>
      <c r="EO622" s="445"/>
      <c r="EP622" s="724"/>
      <c r="EQ622" s="382" t="s">
        <v>6100</v>
      </c>
      <c r="ER622" s="382" t="s">
        <v>6100</v>
      </c>
      <c r="ES622" s="201"/>
      <c r="ET622" s="108"/>
      <c r="EU622" s="182" t="str">
        <f t="shared" si="424"/>
        <v>LUIS TORTOSA SEGOVIA, ES_21630435Q_sinv.pdf</v>
      </c>
    </row>
    <row r="623" spans="1:151" s="169" customFormat="1" ht="90.75" thickTop="1" thickBot="1">
      <c r="A623" s="1000" t="s">
        <v>425</v>
      </c>
      <c r="B623" s="638" t="s">
        <v>4695</v>
      </c>
      <c r="C623" s="338" t="s">
        <v>42</v>
      </c>
      <c r="D623" s="186" t="s">
        <v>426</v>
      </c>
      <c r="E623" s="186"/>
      <c r="F623" s="186"/>
      <c r="G623" s="186"/>
      <c r="H623" s="186"/>
      <c r="I623" s="191" t="s">
        <v>7142</v>
      </c>
      <c r="J623" s="202" t="s">
        <v>7143</v>
      </c>
      <c r="K623" s="191" t="s">
        <v>7144</v>
      </c>
      <c r="L623" s="771" t="s">
        <v>85</v>
      </c>
      <c r="M623" s="382" t="s">
        <v>7238</v>
      </c>
      <c r="N623" s="1197"/>
      <c r="O623" s="774"/>
      <c r="P623" s="779"/>
      <c r="Q623" s="548">
        <v>100</v>
      </c>
      <c r="R623" s="549">
        <v>0</v>
      </c>
      <c r="S623" s="338"/>
      <c r="T623" s="63"/>
      <c r="U623" s="63"/>
      <c r="V623" s="425">
        <v>0</v>
      </c>
      <c r="W623" s="425">
        <v>0</v>
      </c>
      <c r="X623" s="923">
        <v>0.7</v>
      </c>
      <c r="Y623" s="425">
        <v>2.5</v>
      </c>
      <c r="Z623" s="41" t="s">
        <v>45</v>
      </c>
      <c r="AA623" s="41" t="s">
        <v>45</v>
      </c>
      <c r="AB623" s="188" t="s">
        <v>6501</v>
      </c>
      <c r="AC623" s="13" t="s">
        <v>7377</v>
      </c>
      <c r="AD623" s="813" t="s">
        <v>5689</v>
      </c>
      <c r="AE623" s="723">
        <v>43187</v>
      </c>
      <c r="AF623" s="807" t="s">
        <v>7383</v>
      </c>
      <c r="AG623" s="419" t="s">
        <v>7475</v>
      </c>
      <c r="AH623" s="927" t="s">
        <v>192</v>
      </c>
      <c r="AI623" s="559" t="s">
        <v>5760</v>
      </c>
      <c r="AJ623" s="63" t="str">
        <f t="shared" si="452"/>
        <v>NO</v>
      </c>
      <c r="AK623" s="64" t="str">
        <f>VLOOKUP(X623,aux!$G$1:$I$22,2,FALSE)</f>
        <v>zero point seven</v>
      </c>
      <c r="AL623" s="64" t="str">
        <f>VLOOKUP(X623,aux!$G$1:$J$22,4,FALSE)</f>
        <v>null komma sieben</v>
      </c>
      <c r="AM623" s="214">
        <f t="shared" si="435"/>
        <v>70</v>
      </c>
      <c r="AN623" s="214" t="str">
        <f>IF(INT(AM623)=AM623,EnglishNumber(AM623), _xlfn.CONCAT(EnglishNumber(INT(AM623)), " point ", EnglishNumber(ROUND(INT((AM623 - INT(AM623)) * 10),  0)), " ", EnglishNumber(ROUND((AM623 - INT(AM623))*100 - (INT((AM623-INT(AM623))*10)*10), 0))))</f>
        <v>seventy</v>
      </c>
      <c r="AO623" s="214" t="str">
        <f>IF(INT(AM623)=AM623,FctZahl_In_Worten(AM623), _xlfn.CONCAT(FctZahl_In_Worten(INT(AM623)), " komma ", FctZahl_In_Worten(ROUND(INT((AM623 - INT(AM623)) * 10),  0)), " ", FctZahl_In_Worten(ROUND((AM623 - INT(AM623))*100 - (INT((AM623-INT(AM623))*10)*10), 0))))</f>
        <v>siebzig</v>
      </c>
      <c r="AP623" s="64" t="str">
        <f>EnglishNumber(Q623)</f>
        <v>one hundred</v>
      </c>
      <c r="AQ623" s="64" t="str">
        <f>FctZahl_In_Worten(Q623)</f>
        <v>einhundert</v>
      </c>
      <c r="AR623" s="64" t="str">
        <f>FctZahl_In_Worten(R623)</f>
        <v>null</v>
      </c>
      <c r="AS623" s="64" t="str">
        <f>VLOOKUP(V623,aux!$K$1:$M$11,2,FALSE)</f>
        <v>zero</v>
      </c>
      <c r="AT623" s="64" t="str">
        <f>VLOOKUP(W623,aux!$K$1:$M$11,2,FALSE)</f>
        <v>zero</v>
      </c>
      <c r="AU623" s="64" t="str">
        <f t="shared" si="445"/>
        <v/>
      </c>
      <c r="AV623" s="49" t="str">
        <f t="shared" si="448"/>
        <v/>
      </c>
      <c r="AW623" s="60" t="str">
        <f t="shared" si="436"/>
        <v>ES_77711553G_CPA_EN</v>
      </c>
      <c r="AX623" s="60" t="str">
        <f t="shared" si="437"/>
        <v>ES_77711553G_DoT_EN</v>
      </c>
      <c r="AY623" s="60" t="str">
        <f t="shared" si="438"/>
        <v>ES_77711553G_Dis_EN</v>
      </c>
      <c r="AZ623" s="50" t="str">
        <f t="shared" si="439"/>
        <v>ES_77711553G_CPA_DE</v>
      </c>
      <c r="BA623" s="50" t="str">
        <f t="shared" si="440"/>
        <v>ES_77711553G_DoT_DE</v>
      </c>
      <c r="BB623" s="50" t="str">
        <f t="shared" si="441"/>
        <v>ES_77711553G_CPA_ES</v>
      </c>
      <c r="BC623" s="128" t="str">
        <f t="shared" si="442"/>
        <v>ES_77711553G_DoT_ES</v>
      </c>
      <c r="BD623" s="65" t="str">
        <f t="shared" si="443"/>
        <v>Mª LEONOR SANCHEZ SANCHEZ</v>
      </c>
      <c r="BE623" s="64" t="str">
        <f>VLOOKUP(C623,aux!$A$1:$B$260,2,FALSE)</f>
        <v>Spain</v>
      </c>
      <c r="BF623" s="46" t="str">
        <f>VLOOKUP(C623,aux!$A$1:$C$260,3,FALSE)</f>
        <v>Spanien</v>
      </c>
      <c r="BG623" s="66" t="str">
        <f t="shared" si="444"/>
        <v/>
      </c>
      <c r="BH623" s="66" t="str">
        <f t="shared" si="453"/>
        <v/>
      </c>
      <c r="BI623" s="66">
        <f t="shared" si="449"/>
        <v>0</v>
      </c>
      <c r="BJ623" s="66" t="str">
        <f t="shared" si="458"/>
        <v/>
      </c>
      <c r="BK623" s="66" t="str">
        <f t="shared" si="458"/>
        <v>and its</v>
      </c>
      <c r="BL623" s="66" t="str">
        <f t="shared" si="450"/>
        <v/>
      </c>
      <c r="BM623" s="66" t="str">
        <f t="shared" si="446"/>
        <v>und</v>
      </c>
      <c r="BN623" s="66" t="str">
        <f t="shared" si="451"/>
        <v/>
      </c>
      <c r="BO623" s="66" t="str">
        <f t="shared" si="447"/>
        <v>y su</v>
      </c>
      <c r="BP623" s="216" t="str">
        <f>VLOOKUP(X623,aux!$G$1:$I$22,3,FALSE)</f>
        <v xml:space="preserve">cero coma siete </v>
      </c>
      <c r="BQ623" s="66" t="str">
        <f t="shared" si="454"/>
        <v>Por</v>
      </c>
      <c r="BR623" s="66" t="str">
        <f>VLOOKUP(C623,aux!$D$1:$E$307,2,FALSE)</f>
        <v>España</v>
      </c>
      <c r="BS623" s="66" t="str">
        <f t="shared" si="455"/>
        <v>Ciento</v>
      </c>
      <c r="BT623" s="66" t="str">
        <f t="shared" si="456"/>
        <v>Cero</v>
      </c>
      <c r="BU623" s="66" t="str">
        <f t="shared" si="457"/>
        <v>Cero</v>
      </c>
      <c r="BV623" s="137"/>
      <c r="BW623" s="51"/>
      <c r="BX623" s="137"/>
      <c r="BY623" s="143"/>
      <c r="BZ623" s="137"/>
      <c r="CA623" s="1112">
        <v>42920</v>
      </c>
      <c r="CB623" s="342">
        <v>43167</v>
      </c>
      <c r="CC623" s="622">
        <v>43172</v>
      </c>
      <c r="CD623" s="806"/>
      <c r="CE623" s="342">
        <v>43173</v>
      </c>
      <c r="CF623" s="806"/>
      <c r="CG623" s="342">
        <v>43182</v>
      </c>
      <c r="CH623" s="903" t="s">
        <v>7258</v>
      </c>
      <c r="CI623" s="155"/>
      <c r="CJ623" s="61"/>
      <c r="CK623" s="62"/>
      <c r="CL623" s="102" t="str">
        <f t="shared" si="418"/>
        <v>Mª LEONOR SANCHEZ SANCHEZ_ ES_77711553G_DOT_EN_2sig</v>
      </c>
      <c r="CM623" s="102" t="str">
        <f t="shared" si="419"/>
        <v>Mª LEONOR SANCHEZ SANCHEZ_ES_77711553G_CPA_EN_2sig</v>
      </c>
      <c r="CN623" s="102" t="str">
        <f t="shared" si="420"/>
        <v>Mª LEONOR SANCHEZ SANCHEZ_ ES_77711553G_DOT_EN_2sig_stamped</v>
      </c>
      <c r="CO623" s="102" t="str">
        <f t="shared" si="421"/>
        <v>Mª LEONOR SANCHEZ SANCHEZ_ES_77711553G_DOT_EN_o</v>
      </c>
      <c r="CP623" s="102" t="str">
        <f t="shared" si="422"/>
        <v>Mª LEONOR SANCHEZ SANCHEZ_ES_77711553G_DOT_EN_o_stamped</v>
      </c>
      <c r="CQ623" s="102" t="str">
        <f t="shared" si="423"/>
        <v>Mª LEONOR SANCHEZ SANCHEZ_ES_77711553G_powers</v>
      </c>
      <c r="CR623" s="70" t="s">
        <v>1469</v>
      </c>
      <c r="CS623" s="70" t="s">
        <v>1469</v>
      </c>
      <c r="CT623" s="311"/>
      <c r="CU623" s="148">
        <f>CE623-CC623</f>
        <v>1</v>
      </c>
      <c r="CV623" s="312" t="s">
        <v>2116</v>
      </c>
      <c r="CW623" s="56" t="s">
        <v>2120</v>
      </c>
      <c r="CX623" s="52"/>
      <c r="CY623" s="148"/>
      <c r="CZ623" s="148"/>
      <c r="DA623" s="315"/>
      <c r="DB623" s="315"/>
      <c r="DC623" s="148"/>
      <c r="DD623" s="148"/>
      <c r="DE623" s="315"/>
      <c r="DF623" s="315"/>
      <c r="DG623" s="61"/>
      <c r="DH623" s="61"/>
      <c r="DI623" s="61"/>
      <c r="DJ623" s="808">
        <v>43173</v>
      </c>
      <c r="DK623" s="808">
        <v>43182</v>
      </c>
      <c r="DL623" s="61"/>
      <c r="DM623" s="161"/>
      <c r="DN623" s="148"/>
      <c r="DO623" s="315"/>
      <c r="DP623" s="338" t="s">
        <v>7250</v>
      </c>
      <c r="DQ623" s="940"/>
      <c r="DR623" s="342"/>
      <c r="DS623" s="522"/>
      <c r="DT623" s="69" t="s">
        <v>1469</v>
      </c>
      <c r="DU623" s="69"/>
      <c r="DV623" s="87"/>
      <c r="DW623" s="87"/>
      <c r="DX623" s="87"/>
      <c r="DY623" s="87"/>
      <c r="DZ623" s="87"/>
      <c r="EA623" s="359" t="str">
        <f>CONCATENATE(EB623,EC623)</f>
        <v>562</v>
      </c>
      <c r="EB623" s="359">
        <v>562</v>
      </c>
      <c r="EC623" s="88"/>
      <c r="ED623" s="88"/>
      <c r="EE623" s="88" t="e">
        <f>IF(CX622=#REF!,"gleich","ungleich")</f>
        <v>#REF!</v>
      </c>
      <c r="EF623" s="445"/>
      <c r="EG623" s="445"/>
      <c r="EH623" s="445"/>
      <c r="EI623" s="445"/>
      <c r="EJ623" s="445"/>
      <c r="EK623" s="445"/>
      <c r="EL623" s="445"/>
      <c r="EM623" s="498"/>
      <c r="EN623" s="445"/>
      <c r="EO623" s="445"/>
      <c r="EP623" s="445"/>
      <c r="EQ623" s="382" t="s">
        <v>6100</v>
      </c>
      <c r="ER623" s="382" t="s">
        <v>6100</v>
      </c>
      <c r="ES623" s="382"/>
      <c r="ET623" s="108"/>
      <c r="EU623" s="182" t="str">
        <f t="shared" si="424"/>
        <v>Mª LEONOR SANCHEZ SANCHEZ, ES_77711553G_sinv.pdf</v>
      </c>
    </row>
    <row r="624" spans="1:151" s="169" customFormat="1" ht="78" thickTop="1" thickBot="1">
      <c r="A624" s="1000" t="s">
        <v>6712</v>
      </c>
      <c r="B624" s="638" t="s">
        <v>6740</v>
      </c>
      <c r="C624" s="338" t="s">
        <v>42</v>
      </c>
      <c r="D624" s="202" t="s">
        <v>7244</v>
      </c>
      <c r="E624" s="202" t="s">
        <v>6713</v>
      </c>
      <c r="F624" s="202" t="s">
        <v>6714</v>
      </c>
      <c r="G624" s="202"/>
      <c r="H624" s="202"/>
      <c r="I624" s="174"/>
      <c r="J624" s="202" t="s">
        <v>6751</v>
      </c>
      <c r="K624" s="192" t="s">
        <v>6715</v>
      </c>
      <c r="L624" s="1183" t="s">
        <v>6716</v>
      </c>
      <c r="M624" s="362"/>
      <c r="N624" s="1079" t="s">
        <v>7411</v>
      </c>
      <c r="O624" s="1209" t="s">
        <v>6717</v>
      </c>
      <c r="P624" s="783">
        <v>32</v>
      </c>
      <c r="Q624" s="548">
        <v>100</v>
      </c>
      <c r="R624" s="549">
        <v>0</v>
      </c>
      <c r="S624" s="338"/>
      <c r="T624" s="168"/>
      <c r="U624" s="168"/>
      <c r="V624" s="338">
        <v>0</v>
      </c>
      <c r="W624" s="338">
        <v>0</v>
      </c>
      <c r="X624" s="923">
        <v>0.7</v>
      </c>
      <c r="Y624" s="338">
        <v>0</v>
      </c>
      <c r="Z624" s="168"/>
      <c r="AA624" s="186"/>
      <c r="AB624" s="186" t="s">
        <v>6501</v>
      </c>
      <c r="AC624" s="13" t="s">
        <v>7377</v>
      </c>
      <c r="AD624" s="813" t="s">
        <v>5689</v>
      </c>
      <c r="AE624" s="723">
        <v>43187</v>
      </c>
      <c r="AF624" s="202" t="s">
        <v>7310</v>
      </c>
      <c r="AG624" s="419"/>
      <c r="AH624" s="61" t="s">
        <v>7309</v>
      </c>
      <c r="AI624" s="559" t="s">
        <v>5760</v>
      </c>
      <c r="AJ624" s="63" t="str">
        <f t="shared" si="452"/>
        <v>NO</v>
      </c>
      <c r="AK624" s="64" t="str">
        <f>VLOOKUP(X624,aux!$G$1:$I$22,2,FALSE)</f>
        <v>zero point seven</v>
      </c>
      <c r="AL624" s="64" t="str">
        <f>VLOOKUP(X624,aux!$G$1:$J$22,4,FALSE)</f>
        <v>null komma sieben</v>
      </c>
      <c r="AM624" s="214">
        <f t="shared" si="435"/>
        <v>70</v>
      </c>
      <c r="AN624" s="214" t="str">
        <f>IF(INT(AM624)=AM624,EnglishNumber(AM624), _xlfn.CONCAT(EnglishNumber(INT(AM624)), " point ", EnglishNumber(ROUND(INT((AM624 - INT(AM624)) * 10),  0)), " ", EnglishNumber(ROUND((AM624 - INT(AM624))*100 - (INT((AM624-INT(AM624))*10)*10), 0))))</f>
        <v>seventy</v>
      </c>
      <c r="AO624" s="214" t="str">
        <f>IF(INT(AM624)=AM624,FctZahl_In_Worten(AM624), _xlfn.CONCAT(FctZahl_In_Worten(INT(AM624)), " komma ", FctZahl_In_Worten(ROUND(INT((AM624 - INT(AM624)) * 10),  0)), " ", FctZahl_In_Worten(ROUND((AM624 - INT(AM624))*100 - (INT((AM624-INT(AM624))*10)*10), 0))))</f>
        <v>siebzig</v>
      </c>
      <c r="AP624" s="64" t="str">
        <f>EnglishNumber(Q624)</f>
        <v>one hundred</v>
      </c>
      <c r="AQ624" s="64" t="str">
        <f>FctZahl_In_Worten(Q624)</f>
        <v>einhundert</v>
      </c>
      <c r="AR624" s="64" t="str">
        <f>FctZahl_In_Worten(R624)</f>
        <v>null</v>
      </c>
      <c r="AS624" s="64" t="str">
        <f>EnglishNumber(V624)</f>
        <v>zero</v>
      </c>
      <c r="AT624" s="64" t="str">
        <f>EnglishNumber(W624)</f>
        <v>zero</v>
      </c>
      <c r="AU624" s="64" t="str">
        <f t="shared" si="445"/>
        <v>For</v>
      </c>
      <c r="AV624" s="49" t="str">
        <f t="shared" si="448"/>
        <v>JUAN MANUEL HURTADO MUÑOZ, Bankruptcy Administrator</v>
      </c>
      <c r="AW624" s="60" t="str">
        <f t="shared" si="436"/>
        <v>ES_068l0798S_CPA_EN</v>
      </c>
      <c r="AX624" s="60" t="str">
        <f t="shared" si="437"/>
        <v>ES_068l0798S_DoT_EN</v>
      </c>
      <c r="AY624" s="60" t="str">
        <f t="shared" si="438"/>
        <v>ES_068l0798S_Dis_EN</v>
      </c>
      <c r="AZ624" s="50" t="str">
        <f t="shared" si="439"/>
        <v>ES_068l0798S_CPA_DE</v>
      </c>
      <c r="BA624" s="50" t="str">
        <f t="shared" si="440"/>
        <v>ES_068l0798S_DoT_DE</v>
      </c>
      <c r="BB624" s="50" t="str">
        <f t="shared" si="441"/>
        <v>ES_068l0798S_CPA_ES</v>
      </c>
      <c r="BC624" s="128" t="str">
        <f t="shared" si="442"/>
        <v>ES_068l0798S_DoT_ES</v>
      </c>
      <c r="BD624" s="65" t="str">
        <f t="shared" si="443"/>
        <v>MARCIAL SERRANO MUÑOZ</v>
      </c>
      <c r="BE624" s="64" t="str">
        <f>VLOOKUP(C624,aux!$A$1:$B$260,2,FALSE)</f>
        <v>Spain</v>
      </c>
      <c r="BF624" s="46" t="str">
        <f>VLOOKUP(C624,aux!$A$1:$C$260,3,FALSE)</f>
        <v>Spanien</v>
      </c>
      <c r="BG624" s="66" t="str">
        <f t="shared" si="444"/>
        <v>represented by  JUAN MANUEL HURTADO MUÑOZ, Bankruptcy Administrator</v>
      </c>
      <c r="BH624" s="66" t="str">
        <f t="shared" si="453"/>
        <v>representado por JUAN MANUEL HURTADO MUÑOZ, Bankruptcy Administrator</v>
      </c>
      <c r="BI624" s="119">
        <f t="shared" si="449"/>
        <v>1</v>
      </c>
      <c r="BJ624" s="119" t="str">
        <f t="shared" si="458"/>
        <v/>
      </c>
      <c r="BK624" s="119" t="str">
        <f t="shared" si="458"/>
        <v/>
      </c>
      <c r="BL624" s="66" t="str">
        <f t="shared" si="450"/>
        <v/>
      </c>
      <c r="BM624" s="66" t="str">
        <f t="shared" si="446"/>
        <v/>
      </c>
      <c r="BN624" s="66" t="str">
        <f t="shared" si="451"/>
        <v/>
      </c>
      <c r="BO624" s="66" t="str">
        <f t="shared" si="447"/>
        <v/>
      </c>
      <c r="BP624" s="216" t="str">
        <f>VLOOKUP(X624,aux!$G$1:$I$22,3,FALSE)</f>
        <v xml:space="preserve">cero coma siete </v>
      </c>
      <c r="BQ624" s="66" t="str">
        <f t="shared" si="454"/>
        <v>Por</v>
      </c>
      <c r="BR624" s="66" t="str">
        <f>VLOOKUP(C624,aux!$D$1:$E$307,2,FALSE)</f>
        <v>España</v>
      </c>
      <c r="BS624" s="66" t="str">
        <f t="shared" si="455"/>
        <v>Ciento</v>
      </c>
      <c r="BT624" s="66" t="str">
        <f t="shared" si="456"/>
        <v>Cero</v>
      </c>
      <c r="BU624" s="66" t="str">
        <f t="shared" si="457"/>
        <v>Cero</v>
      </c>
      <c r="BV624" s="315"/>
      <c r="BW624" s="61"/>
      <c r="BX624" s="315"/>
      <c r="BY624" s="148"/>
      <c r="BZ624" s="315"/>
      <c r="CA624" s="1112"/>
      <c r="CB624" s="342">
        <v>43168</v>
      </c>
      <c r="CC624" s="623">
        <v>43173</v>
      </c>
      <c r="CD624" s="806"/>
      <c r="CE624" s="623">
        <v>43173</v>
      </c>
      <c r="CF624" s="806"/>
      <c r="CG624" s="612">
        <v>43182</v>
      </c>
      <c r="CH624" s="903" t="s">
        <v>7258</v>
      </c>
      <c r="CI624" s="155"/>
      <c r="CJ624" s="168"/>
      <c r="CK624" s="168"/>
      <c r="CL624" s="102" t="str">
        <f t="shared" si="418"/>
        <v>MARCIAL SERRANO MUÑOZ_ ES_068l0798S_DOT_EN_2sig</v>
      </c>
      <c r="CM624" s="102" t="str">
        <f t="shared" si="419"/>
        <v>MARCIAL SERRANO MUÑOZ_ES_068l0798S_CPA_EN_2sig</v>
      </c>
      <c r="CN624" s="102" t="str">
        <f t="shared" si="420"/>
        <v>MARCIAL SERRANO MUÑOZ_ ES_068l0798S_DOT_EN_2sig_stamped</v>
      </c>
      <c r="CO624" s="102" t="str">
        <f t="shared" si="421"/>
        <v>MARCIAL SERRANO MUÑOZ_ES_068l0798S_DOT_EN_o</v>
      </c>
      <c r="CP624" s="102" t="str">
        <f t="shared" si="422"/>
        <v>MARCIAL SERRANO MUÑOZ_ES_068l0798S_DOT_EN_o_stamped</v>
      </c>
      <c r="CQ624" s="102" t="str">
        <f t="shared" si="423"/>
        <v>MARCIAL SERRANO MUÑOZ_ES_068l0798S_powers</v>
      </c>
      <c r="CR624" s="168"/>
      <c r="CS624" s="168"/>
      <c r="CT624" s="253"/>
      <c r="CU624" s="251"/>
      <c r="CV624" s="254"/>
      <c r="CW624" s="168"/>
      <c r="CX624" s="252"/>
      <c r="CY624" s="251"/>
      <c r="CZ624" s="251"/>
      <c r="DA624" s="324"/>
      <c r="DB624" s="324"/>
      <c r="DC624" s="251"/>
      <c r="DD624" s="251"/>
      <c r="DE624" s="324"/>
      <c r="DF624" s="324"/>
      <c r="DG624" s="168"/>
      <c r="DH624" s="168"/>
      <c r="DI624" s="168"/>
      <c r="DJ624" s="324"/>
      <c r="DK624" s="324"/>
      <c r="DL624" s="168"/>
      <c r="DM624" s="324"/>
      <c r="DN624" s="251"/>
      <c r="DO624" s="324"/>
      <c r="DP624" s="338"/>
      <c r="DQ624" s="902"/>
      <c r="DR624" s="503"/>
      <c r="DS624" s="88"/>
      <c r="DT624" s="88"/>
      <c r="DU624" s="168"/>
      <c r="DV624" s="168"/>
      <c r="DW624" s="168"/>
      <c r="DX624" s="168"/>
      <c r="DY624" s="168"/>
      <c r="DZ624" s="168"/>
      <c r="EA624" s="359" t="str">
        <f t="shared" ref="EA624:EA686" si="459">CONCATENATE(EB624,EC624)</f>
        <v>563</v>
      </c>
      <c r="EB624" s="359">
        <v>563</v>
      </c>
      <c r="EC624" s="88"/>
      <c r="ED624" s="88"/>
      <c r="EE624" s="88"/>
      <c r="EF624" s="445"/>
      <c r="EG624" s="247" t="s">
        <v>6713</v>
      </c>
      <c r="EH624" s="247" t="s">
        <v>6713</v>
      </c>
      <c r="EI624" s="247" t="s">
        <v>6718</v>
      </c>
      <c r="EJ624" s="247">
        <v>1</v>
      </c>
      <c r="EK624" s="247" t="s">
        <v>6719</v>
      </c>
      <c r="EL624" s="247" t="s">
        <v>6720</v>
      </c>
      <c r="EM624" s="946" t="s">
        <v>6721</v>
      </c>
      <c r="EN624" s="247"/>
      <c r="EO624" s="247"/>
      <c r="EP624" s="670" t="s">
        <v>6715</v>
      </c>
      <c r="EQ624" s="182" t="s">
        <v>6100</v>
      </c>
      <c r="ER624" s="182" t="s">
        <v>6457</v>
      </c>
      <c r="ES624" s="176"/>
      <c r="ET624" s="167"/>
      <c r="EU624" s="182" t="str">
        <f t="shared" si="424"/>
        <v>MARCIAL SERRANO MUÑOZ, ES_068l0798S_sinv.pdf</v>
      </c>
    </row>
    <row r="625" spans="1:151" s="169" customFormat="1" ht="65.25" thickTop="1" thickBot="1">
      <c r="A625" s="1010" t="s">
        <v>5813</v>
      </c>
      <c r="B625" s="415" t="s">
        <v>5811</v>
      </c>
      <c r="C625" s="660" t="s">
        <v>42</v>
      </c>
      <c r="D625" s="371" t="s">
        <v>5778</v>
      </c>
      <c r="E625" s="633" t="s">
        <v>5779</v>
      </c>
      <c r="F625" s="371" t="s">
        <v>5780</v>
      </c>
      <c r="G625" s="193"/>
      <c r="H625" s="193"/>
      <c r="I625" s="371" t="s">
        <v>5781</v>
      </c>
      <c r="J625" s="371" t="s">
        <v>7149</v>
      </c>
      <c r="K625" s="172" t="s">
        <v>7150</v>
      </c>
      <c r="L625" s="1189" t="s">
        <v>5783</v>
      </c>
      <c r="M625" s="567"/>
      <c r="N625" s="861" t="s">
        <v>6067</v>
      </c>
      <c r="O625" s="1212" t="s">
        <v>398</v>
      </c>
      <c r="P625" s="1226">
        <v>105</v>
      </c>
      <c r="Q625" s="1228">
        <v>1000</v>
      </c>
      <c r="R625" s="1229">
        <v>0</v>
      </c>
      <c r="S625" s="341"/>
      <c r="T625" s="224"/>
      <c r="U625" s="224"/>
      <c r="V625" s="341">
        <v>0</v>
      </c>
      <c r="W625" s="341">
        <v>0</v>
      </c>
      <c r="X625" s="1232">
        <v>0.8</v>
      </c>
      <c r="Y625" s="341">
        <v>0</v>
      </c>
      <c r="Z625" s="224"/>
      <c r="AA625" s="224"/>
      <c r="AB625" s="190" t="s">
        <v>5812</v>
      </c>
      <c r="AC625" s="13" t="s">
        <v>7377</v>
      </c>
      <c r="AD625" s="813" t="s">
        <v>5689</v>
      </c>
      <c r="AE625" s="723">
        <v>43187</v>
      </c>
      <c r="AF625" s="438" t="s">
        <v>6723</v>
      </c>
      <c r="AG625" s="497"/>
      <c r="AH625" s="931" t="s">
        <v>896</v>
      </c>
      <c r="AI625" s="1239" t="s">
        <v>5766</v>
      </c>
      <c r="AJ625" s="220" t="str">
        <f t="shared" si="452"/>
        <v>NO</v>
      </c>
      <c r="AK625" s="83" t="str">
        <f>VLOOKUP(X625,aux!$G$1:$I$22,2,FALSE)</f>
        <v>zero point eight</v>
      </c>
      <c r="AL625" s="83" t="str">
        <f>VLOOKUP(X625,aux!$G$1:$J$22,4,FALSE)</f>
        <v>null komma acht</v>
      </c>
      <c r="AM625" s="219">
        <f t="shared" si="435"/>
        <v>80</v>
      </c>
      <c r="AN625" s="214" t="str">
        <f>IF(INT(AM625)=AM625,EnglishNumber(AM625), _xlfn.CONCAT(EnglishNumber(INT(AM625)), " point ", EnglishNumber(ROUND(INT((AM625 - INT(AM625)) * 10),  0)), " ", EnglishNumber(ROUND((AM625 - INT(AM625))*100 - (INT((AM625-INT(AM625))*10)*10), 0))))</f>
        <v>eighty</v>
      </c>
      <c r="AO625" s="214" t="str">
        <f>IF(INT(AM625)=AM625,FctZahl_In_Worten(AM625), _xlfn.CONCAT(FctZahl_In_Worten(INT(AM625)), " komma ", FctZahl_In_Worten(ROUND(INT((AM625 - INT(AM625)) * 10),  0)), " ", FctZahl_In_Worten(ROUND((AM625 - INT(AM625))*100 - (INT((AM625-INT(AM625))*10)*10), 0))))</f>
        <v>achtzig</v>
      </c>
      <c r="AP625" s="83" t="str">
        <f>EnglishNumber(Q625)</f>
        <v>one thousand</v>
      </c>
      <c r="AQ625" s="83" t="str">
        <f>FctZahl_In_Worten(Q625)</f>
        <v>eintausend</v>
      </c>
      <c r="AR625" s="83" t="str">
        <f>FctZahl_In_Worten(R625)</f>
        <v>null</v>
      </c>
      <c r="AS625" s="83" t="str">
        <f>EnglishNumber(V625)</f>
        <v>zero</v>
      </c>
      <c r="AT625" s="83" t="str">
        <f>EnglishNumber(W625)</f>
        <v>zero</v>
      </c>
      <c r="AU625" s="83" t="str">
        <f t="shared" si="445"/>
        <v>For</v>
      </c>
      <c r="AV625" s="113" t="str">
        <f t="shared" si="448"/>
        <v>JOAQUIN A. RODRIGO GARCIA, APODERADO</v>
      </c>
      <c r="AW625" s="375" t="str">
        <f t="shared" si="436"/>
        <v>ES_B46388948_CPA_EN</v>
      </c>
      <c r="AX625" s="375" t="str">
        <f t="shared" si="437"/>
        <v>ES_B46388948_DoT_EN</v>
      </c>
      <c r="AY625" s="375" t="str">
        <f t="shared" si="438"/>
        <v>ES_B46388948_Dis_EN</v>
      </c>
      <c r="AZ625" s="376" t="str">
        <f t="shared" si="439"/>
        <v>ES_B46388948_CPA_DE</v>
      </c>
      <c r="BA625" s="376" t="str">
        <f t="shared" si="440"/>
        <v>ES_B46388948_DoT_DE</v>
      </c>
      <c r="BB625" s="376" t="str">
        <f t="shared" si="441"/>
        <v>ES_B46388948_CPA_ES</v>
      </c>
      <c r="BC625" s="1248" t="str">
        <f t="shared" si="442"/>
        <v>ES_B46388948_DoT_ES</v>
      </c>
      <c r="BD625" s="114" t="str">
        <f t="shared" si="443"/>
        <v xml:space="preserve">MAT DONCOS SL  </v>
      </c>
      <c r="BE625" s="83" t="str">
        <f>VLOOKUP(C625,aux!$A$1:$B$260,2,FALSE)</f>
        <v>Spain</v>
      </c>
      <c r="BF625" s="793" t="str">
        <f>VLOOKUP(C625,aux!$A$1:$C$260,3,FALSE)</f>
        <v>Spanien</v>
      </c>
      <c r="BG625" s="220" t="str">
        <f t="shared" si="444"/>
        <v>represented by  JOAQUIN A. RODRIGO GARCIA, APODERADO</v>
      </c>
      <c r="BH625" s="220" t="str">
        <f t="shared" si="453"/>
        <v>representado por JOAQUIN A. RODRIGO GARCIA, APODERADO</v>
      </c>
      <c r="BI625" s="377">
        <f t="shared" si="449"/>
        <v>1</v>
      </c>
      <c r="BJ625" s="377" t="str">
        <f t="shared" si="458"/>
        <v/>
      </c>
      <c r="BK625" s="377" t="str">
        <f t="shared" si="458"/>
        <v>and its</v>
      </c>
      <c r="BL625" s="220" t="str">
        <f t="shared" si="450"/>
        <v/>
      </c>
      <c r="BM625" s="220" t="str">
        <f t="shared" si="446"/>
        <v>und</v>
      </c>
      <c r="BN625" s="220" t="str">
        <f t="shared" si="451"/>
        <v/>
      </c>
      <c r="BO625" s="220" t="str">
        <f t="shared" si="447"/>
        <v>y su</v>
      </c>
      <c r="BP625" s="269" t="str">
        <f>VLOOKUP(X625,aux!$G$1:$I$22,3,FALSE)</f>
        <v>cero coma ocho</v>
      </c>
      <c r="BQ625" s="220" t="str">
        <f t="shared" si="454"/>
        <v>Por</v>
      </c>
      <c r="BR625" s="220" t="str">
        <f>VLOOKUP(C625,aux!$D$1:$E$307,2,FALSE)</f>
        <v>España</v>
      </c>
      <c r="BS625" s="220" t="str">
        <f t="shared" si="455"/>
        <v>Un Mil</v>
      </c>
      <c r="BT625" s="220" t="str">
        <f t="shared" si="456"/>
        <v>Cero</v>
      </c>
      <c r="BU625" s="220" t="str">
        <f t="shared" si="457"/>
        <v>Cero</v>
      </c>
      <c r="BV625" s="325"/>
      <c r="BW625" s="107"/>
      <c r="BX625" s="325"/>
      <c r="BY625" s="149"/>
      <c r="BZ625" s="325"/>
      <c r="CA625" s="1112"/>
      <c r="CB625" s="626">
        <v>43132</v>
      </c>
      <c r="CC625" s="626">
        <v>43160</v>
      </c>
      <c r="CD625" s="794"/>
      <c r="CE625" s="626">
        <v>43160</v>
      </c>
      <c r="CF625" s="794"/>
      <c r="CG625" s="626">
        <v>43182</v>
      </c>
      <c r="CH625" s="903" t="s">
        <v>7258</v>
      </c>
      <c r="CI625" s="149"/>
      <c r="CJ625" s="224"/>
      <c r="CK625" s="224"/>
      <c r="CL625" s="102" t="str">
        <f t="shared" si="418"/>
        <v>MAT DONCOS SL  _ ES_B46388948_DOT_EN_2sig</v>
      </c>
      <c r="CM625" s="102" t="str">
        <f t="shared" si="419"/>
        <v>MAT DONCOS SL  _ES_B46388948_CPA_EN_2sig</v>
      </c>
      <c r="CN625" s="102" t="str">
        <f t="shared" si="420"/>
        <v>MAT DONCOS SL  _ ES_B46388948_DOT_EN_2sig_stamped</v>
      </c>
      <c r="CO625" s="102" t="str">
        <f t="shared" si="421"/>
        <v>MAT DONCOS SL  _ES_B46388948_DOT_EN_o</v>
      </c>
      <c r="CP625" s="102" t="str">
        <f t="shared" si="422"/>
        <v>MAT DONCOS SL  _ES_B46388948_DOT_EN_o_stamped</v>
      </c>
      <c r="CQ625" s="102" t="str">
        <f t="shared" si="423"/>
        <v>MAT DONCOS SL_ES_B46388948_powers</v>
      </c>
      <c r="CR625" s="224"/>
      <c r="CS625" s="224"/>
      <c r="CT625" s="1273"/>
      <c r="CU625" s="259"/>
      <c r="CV625" s="1277"/>
      <c r="CW625" s="224"/>
      <c r="CX625" s="224"/>
      <c r="CY625" s="259"/>
      <c r="CZ625" s="259"/>
      <c r="DA625" s="330"/>
      <c r="DB625" s="330"/>
      <c r="DC625" s="259"/>
      <c r="DD625" s="259"/>
      <c r="DE625" s="330"/>
      <c r="DF625" s="330"/>
      <c r="DG625" s="224"/>
      <c r="DH625" s="224"/>
      <c r="DI625" s="224"/>
      <c r="DJ625" s="330"/>
      <c r="DK625" s="330"/>
      <c r="DL625" s="224"/>
      <c r="DM625" s="330"/>
      <c r="DN625" s="259"/>
      <c r="DO625" s="330"/>
      <c r="DP625" s="341"/>
      <c r="DQ625" s="978"/>
      <c r="DR625" s="509"/>
      <c r="DS625" s="223"/>
      <c r="DT625" s="223" t="s">
        <v>49</v>
      </c>
      <c r="DU625" s="224"/>
      <c r="DV625" s="224"/>
      <c r="DW625" s="224"/>
      <c r="DX625" s="224"/>
      <c r="DY625" s="224"/>
      <c r="DZ625" s="224"/>
      <c r="EA625" s="359" t="str">
        <f t="shared" si="459"/>
        <v>564</v>
      </c>
      <c r="EB625" s="486">
        <v>564</v>
      </c>
      <c r="EC625" s="223"/>
      <c r="ED625" s="223"/>
      <c r="EE625" s="223"/>
      <c r="EF625" s="742"/>
      <c r="EG625" s="753"/>
      <c r="EH625" s="753"/>
      <c r="EI625" s="753"/>
      <c r="EJ625" s="753"/>
      <c r="EK625" s="753"/>
      <c r="EL625" s="753"/>
      <c r="EM625" s="1168"/>
      <c r="EN625" s="753"/>
      <c r="EO625" s="753"/>
      <c r="EP625" s="753"/>
      <c r="EQ625" s="201" t="s">
        <v>6088</v>
      </c>
      <c r="ER625" s="382" t="s">
        <v>6109</v>
      </c>
      <c r="ES625" s="415"/>
      <c r="ET625" s="108"/>
      <c r="EU625" s="182" t="str">
        <f t="shared" si="424"/>
        <v>MAT DONCOS S.L., ES_B46388948_sinv.pdf</v>
      </c>
    </row>
    <row r="626" spans="1:151" s="169" customFormat="1" ht="109.5" thickTop="1" thickBot="1">
      <c r="A626" s="1000" t="s">
        <v>3262</v>
      </c>
      <c r="B626" s="638" t="s">
        <v>2186</v>
      </c>
      <c r="C626" s="338" t="s">
        <v>42</v>
      </c>
      <c r="D626" s="186" t="s">
        <v>7148</v>
      </c>
      <c r="E626" s="186" t="s">
        <v>875</v>
      </c>
      <c r="F626" s="186" t="s">
        <v>7534</v>
      </c>
      <c r="G626" s="186"/>
      <c r="H626" s="186"/>
      <c r="I626" s="191"/>
      <c r="J626" s="202" t="s">
        <v>6744</v>
      </c>
      <c r="K626" s="191" t="s">
        <v>7151</v>
      </c>
      <c r="L626" s="771" t="s">
        <v>874</v>
      </c>
      <c r="M626" s="382"/>
      <c r="N626" s="1197"/>
      <c r="O626" s="774"/>
      <c r="P626" s="779"/>
      <c r="Q626" s="548">
        <v>100</v>
      </c>
      <c r="R626" s="549">
        <v>0</v>
      </c>
      <c r="S626" s="338"/>
      <c r="T626" s="63"/>
      <c r="U626" s="63"/>
      <c r="V626" s="425">
        <v>0</v>
      </c>
      <c r="W626" s="425">
        <v>0</v>
      </c>
      <c r="X626" s="923">
        <v>0.75</v>
      </c>
      <c r="Y626" s="425">
        <v>2.5</v>
      </c>
      <c r="Z626" s="41" t="s">
        <v>45</v>
      </c>
      <c r="AA626" s="41" t="s">
        <v>45</v>
      </c>
      <c r="AB626" s="188" t="s">
        <v>6501</v>
      </c>
      <c r="AC626" s="13" t="s">
        <v>7377</v>
      </c>
      <c r="AD626" s="813" t="s">
        <v>5689</v>
      </c>
      <c r="AE626" s="723">
        <v>43187</v>
      </c>
      <c r="AF626" s="807" t="s">
        <v>7241</v>
      </c>
      <c r="AG626" s="419"/>
      <c r="AH626" s="927" t="s">
        <v>38</v>
      </c>
      <c r="AI626" s="559" t="s">
        <v>5760</v>
      </c>
      <c r="AJ626" s="63" t="str">
        <f t="shared" si="452"/>
        <v>NO</v>
      </c>
      <c r="AK626" s="64" t="str">
        <f>VLOOKUP(X626,aux!$G$1:$I$22,2,FALSE)</f>
        <v>zero point seven five</v>
      </c>
      <c r="AL626" s="64" t="str">
        <f>VLOOKUP(X626,aux!$G$1:$J$22,4,FALSE)</f>
        <v>null komma sieben fünf</v>
      </c>
      <c r="AM626" s="214">
        <f t="shared" si="435"/>
        <v>75</v>
      </c>
      <c r="AN626" s="214" t="str">
        <f>IF(INT(AM626)=AM626,EnglishNumber(AM626), _xlfn.CONCAT(EnglishNumber(INT(AM626)), " point ", EnglishNumber(ROUND(INT((AM626 - INT(AM626)) * 10),  0)), " ", EnglishNumber(ROUND((AM626 - INT(AM626))*100 - (INT((AM626-INT(AM626))*10)*10), 0))))</f>
        <v>seventy-five</v>
      </c>
      <c r="AO626" s="214" t="str">
        <f>IF(INT(AM626)=AM626,FctZahl_In_Worten(AM626), _xlfn.CONCAT(FctZahl_In_Worten(INT(AM626)), " komma ", FctZahl_In_Worten(ROUND(INT((AM626 - INT(AM626)) * 10),  0)), " ", FctZahl_In_Worten(ROUND((AM626 - INT(AM626))*100 - (INT((AM626-INT(AM626))*10)*10), 0))))</f>
        <v>fünfundsiebzig</v>
      </c>
      <c r="AP626" s="64" t="str">
        <f>EnglishNumber(Q626)</f>
        <v>one hundred</v>
      </c>
      <c r="AQ626" s="64" t="str">
        <f>FctZahl_In_Worten(Q626)</f>
        <v>einhundert</v>
      </c>
      <c r="AR626" s="64" t="str">
        <f>FctZahl_In_Worten(R626)</f>
        <v>null</v>
      </c>
      <c r="AS626" s="64" t="str">
        <f>VLOOKUP(V626,aux!$K$1:$M$11,2,FALSE)</f>
        <v>zero</v>
      </c>
      <c r="AT626" s="64" t="str">
        <f>VLOOKUP(W626,aux!$K$1:$M$11,2,FALSE)</f>
        <v>zero</v>
      </c>
      <c r="AU626" s="64" t="str">
        <f t="shared" si="445"/>
        <v>For</v>
      </c>
      <c r="AV626" s="49" t="str">
        <f t="shared" si="448"/>
        <v xml:space="preserve">MATEU BOLDU RAMON, Representante of NICANOR MATEU SL, which is in turn the administrador solidario of MATEU TRANSGRUES SL
 </v>
      </c>
      <c r="AW626" s="60" t="str">
        <f t="shared" si="436"/>
        <v>ES_B25575689_CPA_EN</v>
      </c>
      <c r="AX626" s="60" t="str">
        <f t="shared" si="437"/>
        <v>ES_B25575689_DoT_EN</v>
      </c>
      <c r="AY626" s="60" t="str">
        <f t="shared" si="438"/>
        <v>ES_B25575689_Dis_EN</v>
      </c>
      <c r="AZ626" s="50" t="str">
        <f t="shared" si="439"/>
        <v>ES_B25575689_CPA_DE</v>
      </c>
      <c r="BA626" s="50" t="str">
        <f t="shared" si="440"/>
        <v>ES_B25575689_DoT_DE</v>
      </c>
      <c r="BB626" s="50" t="str">
        <f t="shared" si="441"/>
        <v>ES_B25575689_CPA_ES</v>
      </c>
      <c r="BC626" s="128" t="str">
        <f t="shared" si="442"/>
        <v>ES_B25575689_DoT_ES</v>
      </c>
      <c r="BD626" s="65" t="str">
        <f t="shared" si="443"/>
        <v xml:space="preserve">MATEU TRANSGRUES SL_x000D_ </v>
      </c>
      <c r="BE626" s="64" t="str">
        <f>VLOOKUP(C626,aux!$A$1:$B$260,2,FALSE)</f>
        <v>Spain</v>
      </c>
      <c r="BF626" s="46" t="str">
        <f>VLOOKUP(C626,aux!$A$1:$C$260,3,FALSE)</f>
        <v>Spanien</v>
      </c>
      <c r="BG626" s="66" t="str">
        <f t="shared" si="444"/>
        <v xml:space="preserve">represented by  MATEU BOLDU RAMON, Representante of NICANOR MATEU SL, which is in turn the administrador solidario of MATEU TRANSGRUES SL
 </v>
      </c>
      <c r="BH626" s="66" t="str">
        <f t="shared" si="453"/>
        <v xml:space="preserve">representado por MATEU BOLDU RAMON, Representante of NICANOR MATEU SL, which is in turn the administrador solidario of MATEU TRANSGRUES SL
 </v>
      </c>
      <c r="BI626" s="66">
        <f t="shared" si="449"/>
        <v>1</v>
      </c>
      <c r="BJ626" s="66"/>
      <c r="BK626" s="66"/>
      <c r="BL626" s="66" t="str">
        <f t="shared" si="450"/>
        <v/>
      </c>
      <c r="BM626" s="66" t="str">
        <f t="shared" si="446"/>
        <v/>
      </c>
      <c r="BN626" s="66" t="str">
        <f t="shared" si="451"/>
        <v/>
      </c>
      <c r="BO626" s="66" t="str">
        <f t="shared" si="447"/>
        <v/>
      </c>
      <c r="BP626" s="216" t="str">
        <f>VLOOKUP(X626,aux!$G$1:$I$22,3,FALSE)</f>
        <v>cero coma siete cinco</v>
      </c>
      <c r="BQ626" s="66" t="str">
        <f t="shared" si="454"/>
        <v>Por</v>
      </c>
      <c r="BR626" s="66" t="str">
        <f>VLOOKUP(C626,aux!$D$1:$E$307,2,FALSE)</f>
        <v>España</v>
      </c>
      <c r="BS626" s="66" t="str">
        <f t="shared" si="455"/>
        <v>Ciento</v>
      </c>
      <c r="BT626" s="66" t="str">
        <f t="shared" si="456"/>
        <v>Cero</v>
      </c>
      <c r="BU626" s="66" t="str">
        <f t="shared" si="457"/>
        <v>Cero</v>
      </c>
      <c r="BV626" s="137"/>
      <c r="BW626" s="51"/>
      <c r="BX626" s="137"/>
      <c r="BY626" s="143"/>
      <c r="BZ626" s="137"/>
      <c r="CA626" s="1112">
        <v>42921</v>
      </c>
      <c r="CB626" s="342">
        <v>43167</v>
      </c>
      <c r="CC626" s="622">
        <v>43172</v>
      </c>
      <c r="CD626" s="806"/>
      <c r="CE626" s="342">
        <v>43172</v>
      </c>
      <c r="CF626" s="806"/>
      <c r="CG626" s="342">
        <v>43182</v>
      </c>
      <c r="CH626" s="903" t="s">
        <v>7258</v>
      </c>
      <c r="CI626" s="155"/>
      <c r="CJ626" s="61"/>
      <c r="CK626" s="749" t="s">
        <v>7246</v>
      </c>
      <c r="CL626" s="102" t="str">
        <f t="shared" si="418"/>
        <v>MATEU TRANSGRUES SL_x000D_ _ ES_B25575689_DOT_EN_2sig</v>
      </c>
      <c r="CM626" s="102" t="str">
        <f t="shared" si="419"/>
        <v>MATEU TRANSGRUES SL_x000D_ _ES_B25575689_CPA_EN_2sig</v>
      </c>
      <c r="CN626" s="102" t="str">
        <f t="shared" si="420"/>
        <v>MATEU TRANSGRUES SL_x000D_ _ ES_B25575689_DOT_EN_2sig_stamped</v>
      </c>
      <c r="CO626" s="102" t="str">
        <f t="shared" si="421"/>
        <v>MATEU TRANSGRUES SL_x000D_ _ES_B25575689_DOT_EN_o</v>
      </c>
      <c r="CP626" s="102" t="str">
        <f t="shared" si="422"/>
        <v>MATEU TRANSGRUES SL_x000D_ _ES_B25575689_DOT_EN_o_stamped</v>
      </c>
      <c r="CQ626" s="102" t="str">
        <f t="shared" si="423"/>
        <v>MATEU TRANSGRUES SL_x000D__ES_B25575689_powers</v>
      </c>
      <c r="CR626" s="70" t="s">
        <v>1469</v>
      </c>
      <c r="CS626" s="70" t="s">
        <v>1469</v>
      </c>
      <c r="CT626" s="311"/>
      <c r="CU626" s="148">
        <f>CE626-CC626</f>
        <v>0</v>
      </c>
      <c r="CV626" s="312" t="s">
        <v>2116</v>
      </c>
      <c r="CW626" s="56" t="s">
        <v>2120</v>
      </c>
      <c r="CX626" s="52"/>
      <c r="CY626" s="148"/>
      <c r="CZ626" s="148"/>
      <c r="DA626" s="315"/>
      <c r="DB626" s="315"/>
      <c r="DC626" s="148"/>
      <c r="DD626" s="148"/>
      <c r="DE626" s="315"/>
      <c r="DF626" s="315"/>
      <c r="DG626" s="61"/>
      <c r="DH626" s="61"/>
      <c r="DI626" s="61"/>
      <c r="DJ626" s="315"/>
      <c r="DK626" s="315"/>
      <c r="DL626" s="61"/>
      <c r="DM626" s="161"/>
      <c r="DN626" s="148"/>
      <c r="DO626" s="315"/>
      <c r="DP626" s="338"/>
      <c r="DQ626" s="940"/>
      <c r="DR626" s="342"/>
      <c r="DS626" s="522"/>
      <c r="DT626" s="69" t="s">
        <v>1469</v>
      </c>
      <c r="DU626" s="69"/>
      <c r="DV626" s="87"/>
      <c r="DW626" s="186" t="s">
        <v>835</v>
      </c>
      <c r="DX626" s="87"/>
      <c r="DY626" s="87"/>
      <c r="DZ626" s="87"/>
      <c r="EA626" s="359" t="str">
        <f t="shared" si="459"/>
        <v>565</v>
      </c>
      <c r="EB626" s="359">
        <v>565</v>
      </c>
      <c r="EC626" s="88"/>
      <c r="ED626" s="88"/>
      <c r="EE626" s="88" t="e">
        <f>IF(CX625=#REF!,"gleich","ungleich")</f>
        <v>#REF!</v>
      </c>
      <c r="EF626" s="445"/>
      <c r="EG626" s="445"/>
      <c r="EH626" s="445"/>
      <c r="EI626" s="445"/>
      <c r="EJ626" s="445"/>
      <c r="EK626" s="445"/>
      <c r="EL626" s="445"/>
      <c r="EM626" s="498"/>
      <c r="EN626" s="445"/>
      <c r="EO626" s="445"/>
      <c r="EP626" s="445"/>
      <c r="EQ626" s="382" t="s">
        <v>6088</v>
      </c>
      <c r="ER626" s="382" t="s">
        <v>6109</v>
      </c>
      <c r="ES626" s="382"/>
      <c r="ET626" s="108"/>
      <c r="EU626" s="182" t="str">
        <f t="shared" si="424"/>
        <v>MATEU TRANSGRUES SL_x000D_, ES_B25575689_sinv.pdf</v>
      </c>
    </row>
    <row r="627" spans="1:151" s="169" customFormat="1" ht="78" thickTop="1" thickBot="1">
      <c r="A627" s="1014" t="s">
        <v>7182</v>
      </c>
      <c r="B627" s="830" t="s">
        <v>7269</v>
      </c>
      <c r="C627" s="427" t="s">
        <v>1225</v>
      </c>
      <c r="D627" s="193" t="s">
        <v>7212</v>
      </c>
      <c r="E627" s="193" t="s">
        <v>7161</v>
      </c>
      <c r="F627" s="842" t="s">
        <v>7201</v>
      </c>
      <c r="G627" s="842"/>
      <c r="H627" s="842"/>
      <c r="I627" s="193" t="s">
        <v>7162</v>
      </c>
      <c r="J627" s="258"/>
      <c r="K627" s="258"/>
      <c r="L627" s="1169" t="s">
        <v>7163</v>
      </c>
      <c r="M627" s="382"/>
      <c r="N627" s="1192"/>
      <c r="O627" s="775"/>
      <c r="P627" s="783"/>
      <c r="Q627" s="548">
        <v>100</v>
      </c>
      <c r="R627" s="549">
        <v>0</v>
      </c>
      <c r="S627" s="557"/>
      <c r="T627" s="54"/>
      <c r="U627" s="54"/>
      <c r="V627" s="338">
        <v>0</v>
      </c>
      <c r="W627" s="338">
        <v>0</v>
      </c>
      <c r="X627" s="923">
        <v>0.77500000000000002</v>
      </c>
      <c r="Y627" s="338">
        <v>0</v>
      </c>
      <c r="Z627" s="54"/>
      <c r="AA627" s="54"/>
      <c r="AB627" s="186" t="s">
        <v>7228</v>
      </c>
      <c r="AC627" s="13" t="s">
        <v>7377</v>
      </c>
      <c r="AD627" s="812" t="s">
        <v>40</v>
      </c>
      <c r="AE627" s="801">
        <v>43187</v>
      </c>
      <c r="AF627" s="182" t="s">
        <v>7234</v>
      </c>
      <c r="AG627" s="419"/>
      <c r="AH627" s="61" t="s">
        <v>7235</v>
      </c>
      <c r="AI627" s="647" t="s">
        <v>5766</v>
      </c>
      <c r="AJ627" s="63" t="str">
        <f t="shared" si="452"/>
        <v>NO</v>
      </c>
      <c r="AK627" s="64" t="str">
        <f>VLOOKUP(X627,aux!$G$1:$I$22,2,FALSE)</f>
        <v>zero point seven seven five</v>
      </c>
      <c r="AL627" s="64" t="str">
        <f>VLOOKUP(X627,aux!$G$1:$J$22,4,FALSE)</f>
        <v>null komma sieben sieben fünf</v>
      </c>
      <c r="AM627" s="214">
        <f t="shared" si="435"/>
        <v>77.5</v>
      </c>
      <c r="AN627" s="214" t="str">
        <f>IF(INT(AM627)=AM627,EnglishNumber(AM627), _xlfn.CONCAT(EnglishNumber(INT(AM627)), " point ", EnglishNumber(ROUND(INT((AM627 - INT(AM627)) * 10),  0)), " ", EnglishNumber(ROUND((AM627 - INT(AM627))*100 - (INT((AM627-INT(AM627))*10)*10), 0))))</f>
        <v>seventy-seven point five zero</v>
      </c>
      <c r="AO627" s="214" t="str">
        <f>IF(INT(AM627)=AM627,FctZahl_In_Worten(AM627), _xlfn.CONCAT(FctZahl_In_Worten(INT(AM627)), " komma ", FctZahl_In_Worten(ROUND(INT((AM627 - INT(AM627)) * 10),  0)), " ", FctZahl_In_Worten(ROUND((AM627 - INT(AM627))*100 - (INT((AM627-INT(AM627))*10)*10), 0))))</f>
        <v>siebenundsiebzig komma fünf null</v>
      </c>
      <c r="AP627" s="64" t="str">
        <f>EnglishNumber(Q627)</f>
        <v>one hundred</v>
      </c>
      <c r="AQ627" s="64" t="str">
        <f>FctZahl_In_Worten(Q627)</f>
        <v>einhundert</v>
      </c>
      <c r="AR627" s="64" t="str">
        <f>FctZahl_In_Worten(R627)</f>
        <v>null</v>
      </c>
      <c r="AS627" s="64" t="str">
        <f>EnglishNumber(V627)</f>
        <v>zero</v>
      </c>
      <c r="AT627" s="64" t="str">
        <f>EnglishNumber(W627)</f>
        <v>zero</v>
      </c>
      <c r="AU627" s="64" t="str">
        <f t="shared" si="445"/>
        <v>For</v>
      </c>
      <c r="AV627" s="49" t="str">
        <f t="shared" si="448"/>
        <v>Claude LECOMTE, Président</v>
      </c>
      <c r="AW627" s="60" t="str">
        <f t="shared" si="436"/>
        <v>FR_757803259_CPA_EN</v>
      </c>
      <c r="AX627" s="60" t="str">
        <f t="shared" si="437"/>
        <v>FR_757803259_DoT_EN</v>
      </c>
      <c r="AY627" s="60" t="str">
        <f t="shared" si="438"/>
        <v>FR_757803259_Dis_EN</v>
      </c>
      <c r="AZ627" s="50" t="str">
        <f t="shared" si="439"/>
        <v>FR_757803259_CPA_DE</v>
      </c>
      <c r="BA627" s="50" t="str">
        <f t="shared" si="440"/>
        <v>FR_757803259_DoT_DE</v>
      </c>
      <c r="BB627" s="50" t="str">
        <f t="shared" si="441"/>
        <v>FR_757803259_CPA_ES</v>
      </c>
      <c r="BC627" s="128" t="str">
        <f t="shared" si="442"/>
        <v>FR_757803259_DoT_ES</v>
      </c>
      <c r="BD627" s="65" t="str">
        <f t="shared" si="443"/>
        <v>Mayer Transports SAS</v>
      </c>
      <c r="BE627" s="64" t="str">
        <f>VLOOKUP(C627,aux!$A$1:$B$260,2,FALSE)</f>
        <v>France</v>
      </c>
      <c r="BF627" s="46">
        <f>VLOOKUP(C627,aux!$A$1:$C$260,3,FALSE)</f>
        <v>0</v>
      </c>
      <c r="BG627" s="66" t="str">
        <f t="shared" si="444"/>
        <v>represented by  Claude LECOMTE, Président</v>
      </c>
      <c r="BH627" s="66" t="str">
        <f t="shared" si="453"/>
        <v>representado por Claude LECOMTE, Président</v>
      </c>
      <c r="BI627" s="119">
        <f t="shared" si="449"/>
        <v>1</v>
      </c>
      <c r="BJ627" s="119" t="str">
        <f t="shared" ref="BJ627:BJ658" si="460">IF(H627="","","and its")</f>
        <v/>
      </c>
      <c r="BK627" s="119" t="str">
        <f t="shared" ref="BK627:BK658" si="461">IF(I627="","","and its")</f>
        <v>and its</v>
      </c>
      <c r="BL627" s="66" t="str">
        <f t="shared" si="450"/>
        <v/>
      </c>
      <c r="BM627" s="66" t="str">
        <f t="shared" si="446"/>
        <v>und</v>
      </c>
      <c r="BN627" s="66" t="str">
        <f t="shared" si="451"/>
        <v/>
      </c>
      <c r="BO627" s="66" t="str">
        <f t="shared" si="447"/>
        <v>y su</v>
      </c>
      <c r="BP627" s="216" t="str">
        <f>VLOOKUP(X627,aux!$G$1:$I$22,3,FALSE)</f>
        <v>cero coma siete siete cinco</v>
      </c>
      <c r="BQ627" s="66" t="str">
        <f t="shared" si="454"/>
        <v>Por</v>
      </c>
      <c r="BR627" s="66" t="str">
        <f>VLOOKUP(C627,aux!$D$1:$E$307,2,FALSE)</f>
        <v>Francia</v>
      </c>
      <c r="BS627" s="66" t="str">
        <f t="shared" si="455"/>
        <v>Ciento</v>
      </c>
      <c r="BT627" s="66" t="str">
        <f t="shared" si="456"/>
        <v>Cero</v>
      </c>
      <c r="BU627" s="66" t="str">
        <f t="shared" si="457"/>
        <v>Cero</v>
      </c>
      <c r="BV627" s="315"/>
      <c r="BW627" s="61"/>
      <c r="BX627" s="315"/>
      <c r="BY627" s="148"/>
      <c r="BZ627" s="315"/>
      <c r="CA627" s="1112"/>
      <c r="CB627" s="805">
        <v>43179</v>
      </c>
      <c r="CC627" s="623">
        <v>43180</v>
      </c>
      <c r="CD627" s="806"/>
      <c r="CE627" s="805">
        <v>43180</v>
      </c>
      <c r="CF627" s="806"/>
      <c r="CG627" s="805">
        <v>43182</v>
      </c>
      <c r="CH627" s="903" t="s">
        <v>7258</v>
      </c>
      <c r="CI627" s="155"/>
      <c r="CJ627" s="54"/>
      <c r="CK627" s="54"/>
      <c r="CL627" s="102" t="str">
        <f t="shared" si="418"/>
        <v>Mayer Transports SAS_ FR_757803259_DOT_EN_2sig</v>
      </c>
      <c r="CM627" s="102" t="str">
        <f t="shared" si="419"/>
        <v>Mayer Transports SAS_FR_757803259_CPA_EN_2sig</v>
      </c>
      <c r="CN627" s="102" t="str">
        <f t="shared" si="420"/>
        <v>Mayer Transports SAS_ FR_757803259_DOT_EN_2sig_stamped</v>
      </c>
      <c r="CO627" s="102" t="str">
        <f t="shared" si="421"/>
        <v>Mayer Transports SAS_FR_757803259_DOT_EN_o</v>
      </c>
      <c r="CP627" s="102" t="str">
        <f t="shared" si="422"/>
        <v>Mayer Transports SAS_FR_757803259_DOT_EN_o_stamped</v>
      </c>
      <c r="CQ627" s="102" t="str">
        <f t="shared" si="423"/>
        <v>Mayer Transports SAS_FR_757803259_powers</v>
      </c>
      <c r="CR627" s="54"/>
      <c r="CS627" s="54"/>
      <c r="CT627" s="204"/>
      <c r="CU627" s="160"/>
      <c r="CV627" s="205"/>
      <c r="CW627" s="54"/>
      <c r="CX627" s="124"/>
      <c r="CY627" s="160"/>
      <c r="CZ627" s="160"/>
      <c r="DA627" s="321"/>
      <c r="DB627" s="321"/>
      <c r="DC627" s="160"/>
      <c r="DD627" s="160"/>
      <c r="DE627" s="321"/>
      <c r="DF627" s="321"/>
      <c r="DG627" s="54"/>
      <c r="DH627" s="54"/>
      <c r="DI627" s="54"/>
      <c r="DJ627" s="321"/>
      <c r="DK627" s="321"/>
      <c r="DL627" s="54"/>
      <c r="DM627" s="321"/>
      <c r="DN627" s="160"/>
      <c r="DO627" s="321"/>
      <c r="DP627" s="963"/>
      <c r="DQ627" s="902"/>
      <c r="DR627" s="503"/>
      <c r="DS627" s="521"/>
      <c r="DT627" s="88"/>
      <c r="DU627" s="168"/>
      <c r="DV627" s="168"/>
      <c r="DW627" s="168"/>
      <c r="DX627" s="168"/>
      <c r="DY627" s="168"/>
      <c r="DZ627" s="168"/>
      <c r="EA627" s="359" t="str">
        <f t="shared" si="459"/>
        <v>566</v>
      </c>
      <c r="EB627" s="359">
        <v>566</v>
      </c>
      <c r="EC627" s="88"/>
      <c r="ED627" s="88"/>
      <c r="EE627" s="88"/>
      <c r="EF627" s="445"/>
      <c r="EG627" s="944"/>
      <c r="EH627" s="944"/>
      <c r="EI627" s="944"/>
      <c r="EJ627" s="944"/>
      <c r="EK627" s="944"/>
      <c r="EL627" s="944"/>
      <c r="EM627" s="1308"/>
      <c r="EN627" s="944"/>
      <c r="EO627" s="944"/>
      <c r="EP627" s="944"/>
      <c r="EQ627" s="362" t="s">
        <v>6090</v>
      </c>
      <c r="ER627" s="362" t="s">
        <v>6105</v>
      </c>
      <c r="ES627" s="182"/>
      <c r="ET627" s="955"/>
      <c r="EU627" s="182" t="str">
        <f t="shared" si="424"/>
        <v>Mayer Transports SAS, FR_757803259_sinv.pdf</v>
      </c>
    </row>
    <row r="628" spans="1:151" s="169" customFormat="1" ht="65.25" thickTop="1" thickBot="1">
      <c r="A628" s="1043" t="s">
        <v>6555</v>
      </c>
      <c r="B628" s="638" t="s">
        <v>6583</v>
      </c>
      <c r="C628" s="669" t="s">
        <v>42</v>
      </c>
      <c r="D628" s="568" t="s">
        <v>6646</v>
      </c>
      <c r="E628" s="668" t="s">
        <v>6647</v>
      </c>
      <c r="F628" s="668" t="s">
        <v>6591</v>
      </c>
      <c r="G628" s="668"/>
      <c r="H628" s="668"/>
      <c r="I628" s="182"/>
      <c r="J628" s="202" t="s">
        <v>6724</v>
      </c>
      <c r="K628" s="566" t="s">
        <v>6663</v>
      </c>
      <c r="L628" s="770" t="s">
        <v>6664</v>
      </c>
      <c r="M628" s="566" t="s">
        <v>6688</v>
      </c>
      <c r="N628" s="1079" t="s">
        <v>7391</v>
      </c>
      <c r="O628" s="773" t="s">
        <v>141</v>
      </c>
      <c r="P628" s="1091">
        <v>52</v>
      </c>
      <c r="Q628" s="548">
        <v>100</v>
      </c>
      <c r="R628" s="549">
        <v>0</v>
      </c>
      <c r="S628" s="338"/>
      <c r="T628" s="168"/>
      <c r="U628" s="168"/>
      <c r="V628" s="338">
        <v>0</v>
      </c>
      <c r="W628" s="338">
        <v>0</v>
      </c>
      <c r="X628" s="923">
        <v>0.68</v>
      </c>
      <c r="Y628" s="338">
        <v>0</v>
      </c>
      <c r="Z628" s="168"/>
      <c r="AA628" s="168"/>
      <c r="AB628" s="186" t="s">
        <v>6711</v>
      </c>
      <c r="AC628" s="13" t="s">
        <v>7377</v>
      </c>
      <c r="AD628" s="811" t="s">
        <v>6710</v>
      </c>
      <c r="AE628" s="723">
        <v>43187</v>
      </c>
      <c r="AF628" s="182" t="s">
        <v>7334</v>
      </c>
      <c r="AG628" s="419"/>
      <c r="AH628" s="927" t="s">
        <v>896</v>
      </c>
      <c r="AI628" s="559" t="s">
        <v>5760</v>
      </c>
      <c r="AJ628" s="63" t="str">
        <f t="shared" si="452"/>
        <v>NO</v>
      </c>
      <c r="AK628" s="64" t="str">
        <f>VLOOKUP(X628,aux!$G$1:$I$22,2,FALSE)</f>
        <v>zero point six eight</v>
      </c>
      <c r="AL628" s="64" t="str">
        <f>VLOOKUP(X628,aux!$G$1:$J$22,4,FALSE)</f>
        <v>null komma sechs acht</v>
      </c>
      <c r="AM628" s="214">
        <f t="shared" si="435"/>
        <v>68</v>
      </c>
      <c r="AN628" s="214" t="str">
        <f>IF(INT(AM628)=AM628,EnglishNumber(AM628), _xlfn.CONCAT(EnglishNumber(INT(AM628)), " point ", EnglishNumber(ROUND(INT((AM628 - INT(AM628)) * 10),  0)), " ", EnglishNumber(ROUND((AM628 - INT(AM628))*100 - (INT((AM628-INT(AM628))*10)*10), 0))))</f>
        <v>sixty-eight</v>
      </c>
      <c r="AO628" s="214" t="str">
        <f>IF(INT(AM628)=AM628,FctZahl_In_Worten(AM628), _xlfn.CONCAT(FctZahl_In_Worten(INT(AM628)), " komma ", FctZahl_In_Worten(ROUND(INT((AM628 - INT(AM628)) * 10),  0)), " ", FctZahl_In_Worten(ROUND((AM628 - INT(AM628))*100 - (INT((AM628-INT(AM628))*10)*10), 0))))</f>
        <v>achtundsechzig</v>
      </c>
      <c r="AP628" s="64" t="str">
        <f>EnglishNumber(Q628)</f>
        <v>one hundred</v>
      </c>
      <c r="AQ628" s="64" t="str">
        <f>FctZahl_In_Worten(Q628)</f>
        <v>einhundert</v>
      </c>
      <c r="AR628" s="64" t="str">
        <f>FctZahl_In_Worten(R628)</f>
        <v>null</v>
      </c>
      <c r="AS628" s="64" t="str">
        <f>EnglishNumber(V628)</f>
        <v>zero</v>
      </c>
      <c r="AT628" s="64" t="str">
        <f>EnglishNumber(W628)</f>
        <v>zero</v>
      </c>
      <c r="AU628" s="64" t="str">
        <f t="shared" si="445"/>
        <v>For</v>
      </c>
      <c r="AV628" s="49" t="str">
        <f t="shared" si="448"/>
        <v>FERRIZ HERNÁNDEZ, Juan Vicente, Administrador único</v>
      </c>
      <c r="AW628" s="60" t="str">
        <f t="shared" si="436"/>
        <v>ES_B61707238_CPA_EN</v>
      </c>
      <c r="AX628" s="60" t="str">
        <f t="shared" si="437"/>
        <v>ES_B61707238_DoT_EN</v>
      </c>
      <c r="AY628" s="60" t="str">
        <f t="shared" si="438"/>
        <v>ES_B61707238_Dis_EN</v>
      </c>
      <c r="AZ628" s="50" t="str">
        <f t="shared" si="439"/>
        <v>ES_B61707238_CPA_DE</v>
      </c>
      <c r="BA628" s="50" t="str">
        <f t="shared" si="440"/>
        <v>ES_B61707238_DoT_DE</v>
      </c>
      <c r="BB628" s="50" t="str">
        <f t="shared" si="441"/>
        <v>ES_B61707238_CPA_ES</v>
      </c>
      <c r="BC628" s="128" t="str">
        <f t="shared" si="442"/>
        <v>ES_B61707238_DoT_ES</v>
      </c>
      <c r="BD628" s="65" t="str">
        <f t="shared" si="443"/>
        <v>MESQUITRANS, SL</v>
      </c>
      <c r="BE628" s="64" t="str">
        <f>VLOOKUP(C628,aux!$A$1:$B$260,2,FALSE)</f>
        <v>Spain</v>
      </c>
      <c r="BF628" s="46" t="str">
        <f>VLOOKUP(C628,aux!$A$1:$C$260,3,FALSE)</f>
        <v>Spanien</v>
      </c>
      <c r="BG628" s="66" t="str">
        <f t="shared" si="444"/>
        <v>represented by  FERRIZ HERNÁNDEZ, Juan Vicente, Administrador único</v>
      </c>
      <c r="BH628" s="66" t="str">
        <f t="shared" si="453"/>
        <v>representado por FERRIZ HERNÁNDEZ, Juan Vicente, Administrador único</v>
      </c>
      <c r="BI628" s="119">
        <f t="shared" si="449"/>
        <v>1</v>
      </c>
      <c r="BJ628" s="119" t="str">
        <f t="shared" si="460"/>
        <v/>
      </c>
      <c r="BK628" s="119" t="str">
        <f t="shared" si="461"/>
        <v/>
      </c>
      <c r="BL628" s="66" t="str">
        <f t="shared" si="450"/>
        <v/>
      </c>
      <c r="BM628" s="66" t="str">
        <f t="shared" si="446"/>
        <v/>
      </c>
      <c r="BN628" s="66" t="str">
        <f t="shared" si="451"/>
        <v/>
      </c>
      <c r="BO628" s="66" t="str">
        <f t="shared" si="447"/>
        <v/>
      </c>
      <c r="BP628" s="216" t="str">
        <f>VLOOKUP(X628,aux!$G$1:$I$22,3,FALSE)</f>
        <v>cero coma seis ocho</v>
      </c>
      <c r="BQ628" s="66" t="str">
        <f t="shared" si="454"/>
        <v>Por</v>
      </c>
      <c r="BR628" s="66" t="str">
        <f>VLOOKUP(C628,aux!$D$1:$E$307,2,FALSE)</f>
        <v>España</v>
      </c>
      <c r="BS628" s="66" t="str">
        <f t="shared" si="455"/>
        <v>Ciento</v>
      </c>
      <c r="BT628" s="66" t="str">
        <f t="shared" si="456"/>
        <v>Cero</v>
      </c>
      <c r="BU628" s="66" t="str">
        <f t="shared" si="457"/>
        <v>Cero</v>
      </c>
      <c r="BV628" s="315"/>
      <c r="BW628" s="61"/>
      <c r="BX628" s="315"/>
      <c r="BY628" s="148"/>
      <c r="BZ628" s="315"/>
      <c r="CA628" s="1112"/>
      <c r="CB628" s="612">
        <v>43168</v>
      </c>
      <c r="CC628" s="623">
        <v>43169</v>
      </c>
      <c r="CD628" s="806"/>
      <c r="CE628" s="805">
        <v>43174</v>
      </c>
      <c r="CF628" s="806"/>
      <c r="CG628" s="805">
        <v>43181</v>
      </c>
      <c r="CH628" s="903" t="s">
        <v>7258</v>
      </c>
      <c r="CI628" s="155"/>
      <c r="CJ628" s="168"/>
      <c r="CK628" s="168"/>
      <c r="CL628" s="102" t="str">
        <f t="shared" si="418"/>
        <v>MESQUITRANS, SL_ ES_B61707238_DOT_EN_2sig</v>
      </c>
      <c r="CM628" s="102" t="str">
        <f t="shared" si="419"/>
        <v>MESQUITRANS, SL_ES_B61707238_CPA_EN_2sig</v>
      </c>
      <c r="CN628" s="102" t="str">
        <f t="shared" si="420"/>
        <v>MESQUITRANS, SL_ ES_B61707238_DOT_EN_2sig_stamped</v>
      </c>
      <c r="CO628" s="102" t="str">
        <f t="shared" si="421"/>
        <v>MESQUITRANS, SL_ES_B61707238_DOT_EN_o</v>
      </c>
      <c r="CP628" s="102" t="str">
        <f t="shared" si="422"/>
        <v>MESQUITRANS, SL_ES_B61707238_DOT_EN_o_stamped</v>
      </c>
      <c r="CQ628" s="102" t="str">
        <f t="shared" si="423"/>
        <v>MESQUITRANS, SL_ES_B61707238_powers</v>
      </c>
      <c r="CR628" s="168"/>
      <c r="CS628" s="168"/>
      <c r="CT628" s="253"/>
      <c r="CU628" s="251"/>
      <c r="CV628" s="254"/>
      <c r="CW628" s="168"/>
      <c r="CX628" s="252"/>
      <c r="CY628" s="251"/>
      <c r="CZ628" s="251"/>
      <c r="DA628" s="324"/>
      <c r="DB628" s="324"/>
      <c r="DC628" s="251"/>
      <c r="DD628" s="251"/>
      <c r="DE628" s="324"/>
      <c r="DF628" s="324"/>
      <c r="DG628" s="168"/>
      <c r="DH628" s="168"/>
      <c r="DI628" s="168"/>
      <c r="DJ628" s="324"/>
      <c r="DK628" s="324"/>
      <c r="DL628" s="168"/>
      <c r="DM628" s="324"/>
      <c r="DN628" s="251"/>
      <c r="DO628" s="324"/>
      <c r="DP628" s="338"/>
      <c r="DQ628" s="902"/>
      <c r="DR628" s="503"/>
      <c r="DS628" s="88"/>
      <c r="DT628" s="88"/>
      <c r="DU628" s="168"/>
      <c r="DV628" s="168"/>
      <c r="DW628" s="168"/>
      <c r="DX628" s="168"/>
      <c r="DY628" s="168"/>
      <c r="DZ628" s="168"/>
      <c r="EA628" s="359" t="str">
        <f t="shared" si="459"/>
        <v>567</v>
      </c>
      <c r="EB628" s="359">
        <v>567</v>
      </c>
      <c r="EC628" s="88"/>
      <c r="ED628" s="88"/>
      <c r="EE628" s="88"/>
      <c r="EF628" s="445"/>
      <c r="EG628" s="247"/>
      <c r="EH628" s="247"/>
      <c r="EI628" s="247"/>
      <c r="EJ628" s="247"/>
      <c r="EK628" s="247"/>
      <c r="EL628" s="247"/>
      <c r="EM628" s="946"/>
      <c r="EN628" s="247"/>
      <c r="EO628" s="247"/>
      <c r="EP628" s="247"/>
      <c r="EQ628" s="382" t="s">
        <v>6088</v>
      </c>
      <c r="ER628" s="382" t="s">
        <v>6109</v>
      </c>
      <c r="ES628" s="668"/>
      <c r="ET628" s="167"/>
      <c r="EU628" s="182" t="str">
        <f t="shared" si="424"/>
        <v>MESQUITRANS, S.L., ES_B61707238_sinv.pdf</v>
      </c>
    </row>
    <row r="629" spans="1:151" s="169" customFormat="1" ht="65.25" thickTop="1" thickBot="1">
      <c r="A629" s="1043" t="s">
        <v>6552</v>
      </c>
      <c r="B629" s="638" t="s">
        <v>6580</v>
      </c>
      <c r="C629" s="669" t="s">
        <v>42</v>
      </c>
      <c r="D629" s="568" t="s">
        <v>6635</v>
      </c>
      <c r="E629" s="568" t="s">
        <v>6636</v>
      </c>
      <c r="F629" s="568" t="s">
        <v>477</v>
      </c>
      <c r="G629" s="668" t="s">
        <v>6637</v>
      </c>
      <c r="H629" s="668" t="s">
        <v>6638</v>
      </c>
      <c r="I629" s="182"/>
      <c r="J629" s="202" t="s">
        <v>6724</v>
      </c>
      <c r="K629" s="566" t="s">
        <v>6663</v>
      </c>
      <c r="L629" s="770" t="s">
        <v>6664</v>
      </c>
      <c r="M629" s="566" t="s">
        <v>6685</v>
      </c>
      <c r="N629" s="861" t="s">
        <v>6699</v>
      </c>
      <c r="O629" s="773" t="s">
        <v>759</v>
      </c>
      <c r="P629" s="777">
        <v>10</v>
      </c>
      <c r="Q629" s="548">
        <v>100</v>
      </c>
      <c r="R629" s="549">
        <v>0</v>
      </c>
      <c r="S629" s="338"/>
      <c r="T629" s="168"/>
      <c r="U629" s="168"/>
      <c r="V629" s="338">
        <v>0</v>
      </c>
      <c r="W629" s="338">
        <v>0</v>
      </c>
      <c r="X629" s="923">
        <v>0.68</v>
      </c>
      <c r="Y629" s="338">
        <v>0</v>
      </c>
      <c r="Z629" s="168"/>
      <c r="AA629" s="168"/>
      <c r="AB629" s="186" t="s">
        <v>6711</v>
      </c>
      <c r="AC629" s="13" t="s">
        <v>7377</v>
      </c>
      <c r="AD629" s="811" t="s">
        <v>6710</v>
      </c>
      <c r="AE629" s="723">
        <v>43187</v>
      </c>
      <c r="AF629" s="182" t="s">
        <v>7334</v>
      </c>
      <c r="AG629" s="419"/>
      <c r="AH629" s="927" t="s">
        <v>896</v>
      </c>
      <c r="AI629" s="559" t="s">
        <v>5760</v>
      </c>
      <c r="AJ629" s="63" t="str">
        <f t="shared" si="452"/>
        <v>NO</v>
      </c>
      <c r="AK629" s="64" t="str">
        <f>VLOOKUP(X629,aux!$G$1:$I$22,2,FALSE)</f>
        <v>zero point six eight</v>
      </c>
      <c r="AL629" s="64" t="str">
        <f>VLOOKUP(X629,aux!$G$1:$J$22,4,FALSE)</f>
        <v>null komma sechs acht</v>
      </c>
      <c r="AM629" s="214">
        <f t="shared" si="435"/>
        <v>68</v>
      </c>
      <c r="AN629" s="214" t="str">
        <f>IF(INT(AM629)=AM629,EnglishNumber(AM629), _xlfn.CONCAT(EnglishNumber(INT(AM629)), " point ", EnglishNumber(ROUND(INT((AM629 - INT(AM629)) * 10),  0)), " ", EnglishNumber(ROUND((AM629 - INT(AM629))*100 - (INT((AM629-INT(AM629))*10)*10), 0))))</f>
        <v>sixty-eight</v>
      </c>
      <c r="AO629" s="214" t="str">
        <f>IF(INT(AM629)=AM629,FctZahl_In_Worten(AM629), _xlfn.CONCAT(FctZahl_In_Worten(INT(AM629)), " komma ", FctZahl_In_Worten(ROUND(INT((AM629 - INT(AM629)) * 10),  0)), " ", FctZahl_In_Worten(ROUND((AM629 - INT(AM629))*100 - (INT((AM629-INT(AM629))*10)*10), 0))))</f>
        <v>achtundsechzig</v>
      </c>
      <c r="AP629" s="64" t="str">
        <f>EnglishNumber(Q629)</f>
        <v>one hundred</v>
      </c>
      <c r="AQ629" s="64" t="str">
        <f>FctZahl_In_Worten(Q629)</f>
        <v>einhundert</v>
      </c>
      <c r="AR629" s="64" t="str">
        <f>FctZahl_In_Worten(R629)</f>
        <v>null</v>
      </c>
      <c r="AS629" s="64" t="str">
        <f>EnglishNumber(V629)</f>
        <v>zero</v>
      </c>
      <c r="AT629" s="64" t="str">
        <f>EnglishNumber(W629)</f>
        <v>zero</v>
      </c>
      <c r="AU629" s="64" t="str">
        <f t="shared" si="445"/>
        <v>For</v>
      </c>
      <c r="AV629" s="49" t="str">
        <f t="shared" si="448"/>
        <v>ZUFIA GONZALEZ, Jesús Ramón, Apoderado and ZUFIA GONZALEZ, Laura, Apoderada</v>
      </c>
      <c r="AW629" s="60" t="str">
        <f t="shared" si="436"/>
        <v>ES_A31163652_CPA_EN</v>
      </c>
      <c r="AX629" s="60" t="str">
        <f t="shared" si="437"/>
        <v>ES_A31163652_DoT_EN</v>
      </c>
      <c r="AY629" s="60" t="str">
        <f t="shared" si="438"/>
        <v>ES_A31163652_Dis_EN</v>
      </c>
      <c r="AZ629" s="50" t="str">
        <f t="shared" si="439"/>
        <v>ES_A31163652_CPA_DE</v>
      </c>
      <c r="BA629" s="50" t="str">
        <f t="shared" si="440"/>
        <v>ES_A31163652_DoT_DE</v>
      </c>
      <c r="BB629" s="50" t="str">
        <f t="shared" si="441"/>
        <v>ES_A31163652_CPA_ES</v>
      </c>
      <c r="BC629" s="128" t="str">
        <f t="shared" si="442"/>
        <v>ES_A31163652_DoT_ES</v>
      </c>
      <c r="BD629" s="65" t="str">
        <f t="shared" si="443"/>
        <v xml:space="preserve">METALES DE NAVARRA, SA </v>
      </c>
      <c r="BE629" s="64" t="str">
        <f>VLOOKUP(C629,aux!$A$1:$B$260,2,FALSE)</f>
        <v>Spain</v>
      </c>
      <c r="BF629" s="46" t="str">
        <f>VLOOKUP(C629,aux!$A$1:$C$260,3,FALSE)</f>
        <v>Spanien</v>
      </c>
      <c r="BG629" s="66" t="str">
        <f t="shared" si="444"/>
        <v>represented by  ZUFIA GONZALEZ, Jesús Ramón, Apoderado and ZUFIA GONZALEZ, Laura, Apoderada</v>
      </c>
      <c r="BH629" s="66" t="str">
        <f t="shared" si="453"/>
        <v>representado por ZUFIA GONZALEZ, Jesús Ramón, Apoderado and ZUFIA GONZALEZ, Laura, Apoderada</v>
      </c>
      <c r="BI629" s="119">
        <f t="shared" si="449"/>
        <v>2</v>
      </c>
      <c r="BJ629" s="119" t="str">
        <f t="shared" si="460"/>
        <v>and its</v>
      </c>
      <c r="BK629" s="119" t="str">
        <f t="shared" si="461"/>
        <v/>
      </c>
      <c r="BL629" s="66" t="str">
        <f t="shared" si="450"/>
        <v>und</v>
      </c>
      <c r="BM629" s="66" t="str">
        <f t="shared" si="446"/>
        <v/>
      </c>
      <c r="BN629" s="66" t="str">
        <f t="shared" si="451"/>
        <v>y su</v>
      </c>
      <c r="BO629" s="66" t="str">
        <f t="shared" si="447"/>
        <v/>
      </c>
      <c r="BP629" s="216" t="str">
        <f>VLOOKUP(X629,aux!$G$1:$I$22,3,FALSE)</f>
        <v>cero coma seis ocho</v>
      </c>
      <c r="BQ629" s="66" t="str">
        <f t="shared" si="454"/>
        <v>Por</v>
      </c>
      <c r="BR629" s="66" t="str">
        <f>VLOOKUP(C629,aux!$D$1:$E$307,2,FALSE)</f>
        <v>España</v>
      </c>
      <c r="BS629" s="66" t="str">
        <f t="shared" si="455"/>
        <v>Ciento</v>
      </c>
      <c r="BT629" s="66" t="str">
        <f t="shared" si="456"/>
        <v>Cero</v>
      </c>
      <c r="BU629" s="66" t="str">
        <f t="shared" si="457"/>
        <v>Cero</v>
      </c>
      <c r="BV629" s="315"/>
      <c r="BW629" s="61"/>
      <c r="BX629" s="315"/>
      <c r="BY629" s="148"/>
      <c r="BZ629" s="315"/>
      <c r="CA629" s="1112"/>
      <c r="CB629" s="612">
        <v>43168</v>
      </c>
      <c r="CC629" s="623">
        <v>43175</v>
      </c>
      <c r="CD629" s="806"/>
      <c r="CE629" s="805">
        <v>43178</v>
      </c>
      <c r="CF629" s="806"/>
      <c r="CG629" s="612">
        <v>43182</v>
      </c>
      <c r="CH629" s="903" t="s">
        <v>7258</v>
      </c>
      <c r="CI629" s="155"/>
      <c r="CJ629" s="168"/>
      <c r="CK629" s="168"/>
      <c r="CL629" s="102" t="str">
        <f t="shared" si="418"/>
        <v>METALES DE NAVARRA, SA _ ES_A31163652_DOT_EN_2sig</v>
      </c>
      <c r="CM629" s="102" t="str">
        <f t="shared" si="419"/>
        <v>METALES DE NAVARRA, SA _ES_A31163652_CPA_EN_2sig</v>
      </c>
      <c r="CN629" s="102" t="str">
        <f t="shared" si="420"/>
        <v>METALES DE NAVARRA, SA _ ES_A31163652_DOT_EN_2sig_stamped</v>
      </c>
      <c r="CO629" s="102" t="str">
        <f t="shared" si="421"/>
        <v>METALES DE NAVARRA, SA _ES_A31163652_DOT_EN_o</v>
      </c>
      <c r="CP629" s="102" t="str">
        <f t="shared" si="422"/>
        <v>METALES DE NAVARRA, SA _ES_A31163652_DOT_EN_o_stamped</v>
      </c>
      <c r="CQ629" s="102" t="str">
        <f t="shared" si="423"/>
        <v>METALES DE NAVARRA, SA_ES_A31163652_powers</v>
      </c>
      <c r="CR629" s="168"/>
      <c r="CS629" s="168"/>
      <c r="CT629" s="253"/>
      <c r="CU629" s="251"/>
      <c r="CV629" s="254"/>
      <c r="CW629" s="168"/>
      <c r="CX629" s="252"/>
      <c r="CY629" s="251"/>
      <c r="CZ629" s="251"/>
      <c r="DA629" s="324"/>
      <c r="DB629" s="324"/>
      <c r="DC629" s="251"/>
      <c r="DD629" s="251"/>
      <c r="DE629" s="324"/>
      <c r="DF629" s="324"/>
      <c r="DG629" s="168"/>
      <c r="DH629" s="168"/>
      <c r="DI629" s="168"/>
      <c r="DJ629" s="324"/>
      <c r="DK629" s="324"/>
      <c r="DL629" s="168"/>
      <c r="DM629" s="324"/>
      <c r="DN629" s="251"/>
      <c r="DO629" s="324"/>
      <c r="DP629" s="338"/>
      <c r="DQ629" s="902"/>
      <c r="DR629" s="503"/>
      <c r="DS629" s="88"/>
      <c r="DT629" s="88" t="s">
        <v>49</v>
      </c>
      <c r="DU629" s="168"/>
      <c r="DV629" s="168"/>
      <c r="DW629" s="168"/>
      <c r="DX629" s="168"/>
      <c r="DY629" s="168"/>
      <c r="DZ629" s="168"/>
      <c r="EA629" s="359" t="str">
        <f t="shared" si="459"/>
        <v>568</v>
      </c>
      <c r="EB629" s="359">
        <v>568</v>
      </c>
      <c r="EC629" s="88"/>
      <c r="ED629" s="88"/>
      <c r="EE629" s="88"/>
      <c r="EF629" s="445"/>
      <c r="EG629" s="247"/>
      <c r="EH629" s="247"/>
      <c r="EI629" s="247"/>
      <c r="EJ629" s="247"/>
      <c r="EK629" s="247"/>
      <c r="EL629" s="247"/>
      <c r="EM629" s="946"/>
      <c r="EN629" s="247"/>
      <c r="EO629" s="247"/>
      <c r="EP629" s="247"/>
      <c r="EQ629" s="382" t="s">
        <v>6089</v>
      </c>
      <c r="ER629" s="382" t="s">
        <v>6111</v>
      </c>
      <c r="ES629" s="668"/>
      <c r="ET629" s="167"/>
      <c r="EU629" s="182" t="str">
        <f t="shared" si="424"/>
        <v>METALES DE NAVARRA, S.A., ES_A31163652_sinv.pdf</v>
      </c>
    </row>
    <row r="630" spans="1:151" s="169" customFormat="1" ht="78" thickTop="1" thickBot="1">
      <c r="A630" s="1014" t="s">
        <v>7257</v>
      </c>
      <c r="B630" s="830" t="s">
        <v>7270</v>
      </c>
      <c r="C630" s="427" t="s">
        <v>1225</v>
      </c>
      <c r="D630" s="193" t="s">
        <v>7200</v>
      </c>
      <c r="E630" s="193" t="s">
        <v>7161</v>
      </c>
      <c r="F630" s="842" t="s">
        <v>7003</v>
      </c>
      <c r="G630" s="842"/>
      <c r="H630" s="842"/>
      <c r="I630" s="193" t="s">
        <v>7162</v>
      </c>
      <c r="J630" s="258"/>
      <c r="K630" s="258"/>
      <c r="L630" s="1169" t="s">
        <v>7163</v>
      </c>
      <c r="M630" s="382"/>
      <c r="N630" s="1192"/>
      <c r="O630" s="775"/>
      <c r="P630" s="783"/>
      <c r="Q630" s="548">
        <v>100</v>
      </c>
      <c r="R630" s="549">
        <v>0</v>
      </c>
      <c r="S630" s="338"/>
      <c r="T630" s="54"/>
      <c r="U630" s="54"/>
      <c r="V630" s="338">
        <v>0</v>
      </c>
      <c r="W630" s="338">
        <v>0</v>
      </c>
      <c r="X630" s="923">
        <v>0.77500000000000002</v>
      </c>
      <c r="Y630" s="338">
        <v>0</v>
      </c>
      <c r="Z630" s="54"/>
      <c r="AA630" s="54"/>
      <c r="AB630" s="186" t="s">
        <v>7228</v>
      </c>
      <c r="AC630" s="13" t="s">
        <v>7377</v>
      </c>
      <c r="AD630" s="812" t="s">
        <v>40</v>
      </c>
      <c r="AE630" s="801">
        <v>43187</v>
      </c>
      <c r="AF630" s="182" t="s">
        <v>7234</v>
      </c>
      <c r="AG630" s="419"/>
      <c r="AH630" s="61" t="s">
        <v>7235</v>
      </c>
      <c r="AI630" s="647" t="s">
        <v>5766</v>
      </c>
      <c r="AJ630" s="63" t="str">
        <f t="shared" si="452"/>
        <v>NO</v>
      </c>
      <c r="AK630" s="64" t="str">
        <f>VLOOKUP(X630,aux!$G$1:$I$22,2,FALSE)</f>
        <v>zero point seven seven five</v>
      </c>
      <c r="AL630" s="64" t="str">
        <f>VLOOKUP(X630,aux!$G$1:$J$22,4,FALSE)</f>
        <v>null komma sieben sieben fünf</v>
      </c>
      <c r="AM630" s="214">
        <f t="shared" si="435"/>
        <v>77.5</v>
      </c>
      <c r="AN630" s="214" t="str">
        <f>IF(INT(AM630)=AM630,EnglishNumber(AM630), _xlfn.CONCAT(EnglishNumber(INT(AM630)), " point ", EnglishNumber(ROUND(INT((AM630 - INT(AM630)) * 10),  0)), " ", EnglishNumber(ROUND((AM630 - INT(AM630))*100 - (INT((AM630-INT(AM630))*10)*10), 0))))</f>
        <v>seventy-seven point five zero</v>
      </c>
      <c r="AO630" s="214" t="str">
        <f>IF(INT(AM630)=AM630,FctZahl_In_Worten(AM630), _xlfn.CONCAT(FctZahl_In_Worten(INT(AM630)), " komma ", FctZahl_In_Worten(ROUND(INT((AM630 - INT(AM630)) * 10),  0)), " ", FctZahl_In_Worten(ROUND((AM630 - INT(AM630))*100 - (INT((AM630-INT(AM630))*10)*10), 0))))</f>
        <v>siebenundsiebzig komma fünf null</v>
      </c>
      <c r="AP630" s="64" t="str">
        <f>EnglishNumber(Q630)</f>
        <v>one hundred</v>
      </c>
      <c r="AQ630" s="64" t="str">
        <f>FctZahl_In_Worten(Q630)</f>
        <v>einhundert</v>
      </c>
      <c r="AR630" s="64" t="str">
        <f>FctZahl_In_Worten(R630)</f>
        <v>null</v>
      </c>
      <c r="AS630" s="64" t="str">
        <f>EnglishNumber(V630)</f>
        <v>zero</v>
      </c>
      <c r="AT630" s="64" t="str">
        <f>EnglishNumber(W630)</f>
        <v>zero</v>
      </c>
      <c r="AU630" s="64" t="str">
        <f t="shared" si="445"/>
        <v>For</v>
      </c>
      <c r="AV630" s="49" t="str">
        <f t="shared" si="448"/>
        <v>Claude LECOMTE, Gérant</v>
      </c>
      <c r="AW630" s="60" t="str">
        <f t="shared" si="436"/>
        <v>FR_403155500_CPA_EN</v>
      </c>
      <c r="AX630" s="60" t="str">
        <f t="shared" si="437"/>
        <v>FR_403155500_DoT_EN</v>
      </c>
      <c r="AY630" s="60" t="str">
        <f t="shared" si="438"/>
        <v>FR_403155500_Dis_EN</v>
      </c>
      <c r="AZ630" s="50" t="str">
        <f t="shared" si="439"/>
        <v>FR_403155500_CPA_DE</v>
      </c>
      <c r="BA630" s="50" t="str">
        <f t="shared" si="440"/>
        <v>FR_403155500_DoT_DE</v>
      </c>
      <c r="BB630" s="50" t="str">
        <f t="shared" si="441"/>
        <v>FR_403155500_CPA_ES</v>
      </c>
      <c r="BC630" s="128" t="str">
        <f t="shared" si="442"/>
        <v>FR_403155500_DoT_ES</v>
      </c>
      <c r="BD630" s="65" t="str">
        <f t="shared" si="443"/>
        <v>Michel Location SARL</v>
      </c>
      <c r="BE630" s="64" t="str">
        <f>VLOOKUP(C630,aux!$A$1:$B$260,2,FALSE)</f>
        <v>France</v>
      </c>
      <c r="BF630" s="46">
        <f>VLOOKUP(C630,aux!$A$1:$C$260,3,FALSE)</f>
        <v>0</v>
      </c>
      <c r="BG630" s="66" t="str">
        <f t="shared" si="444"/>
        <v>represented by  Claude LECOMTE, Gérant</v>
      </c>
      <c r="BH630" s="66" t="str">
        <f t="shared" si="453"/>
        <v>representado por Claude LECOMTE, Gérant</v>
      </c>
      <c r="BI630" s="119">
        <f t="shared" si="449"/>
        <v>1</v>
      </c>
      <c r="BJ630" s="119" t="str">
        <f t="shared" si="460"/>
        <v/>
      </c>
      <c r="BK630" s="119" t="str">
        <f t="shared" si="461"/>
        <v>and its</v>
      </c>
      <c r="BL630" s="66" t="str">
        <f t="shared" si="450"/>
        <v/>
      </c>
      <c r="BM630" s="66" t="str">
        <f t="shared" si="446"/>
        <v>und</v>
      </c>
      <c r="BN630" s="66" t="str">
        <f t="shared" si="451"/>
        <v/>
      </c>
      <c r="BO630" s="66" t="str">
        <f t="shared" si="447"/>
        <v>y su</v>
      </c>
      <c r="BP630" s="216" t="str">
        <f>VLOOKUP(X630,aux!$G$1:$I$22,3,FALSE)</f>
        <v>cero coma siete siete cinco</v>
      </c>
      <c r="BQ630" s="66" t="str">
        <f t="shared" si="454"/>
        <v>Por</v>
      </c>
      <c r="BR630" s="66" t="str">
        <f>VLOOKUP(C630,aux!$D$1:$E$307,2,FALSE)</f>
        <v>Francia</v>
      </c>
      <c r="BS630" s="66" t="str">
        <f t="shared" si="455"/>
        <v>Ciento</v>
      </c>
      <c r="BT630" s="66" t="str">
        <f t="shared" si="456"/>
        <v>Cero</v>
      </c>
      <c r="BU630" s="66" t="str">
        <f t="shared" si="457"/>
        <v>Cero</v>
      </c>
      <c r="BV630" s="315"/>
      <c r="BW630" s="61"/>
      <c r="BX630" s="315"/>
      <c r="BY630" s="148"/>
      <c r="BZ630" s="315"/>
      <c r="CA630" s="1112"/>
      <c r="CB630" s="805">
        <v>43179</v>
      </c>
      <c r="CC630" s="623">
        <v>43180</v>
      </c>
      <c r="CD630" s="806"/>
      <c r="CE630" s="623">
        <v>43180</v>
      </c>
      <c r="CF630" s="806"/>
      <c r="CG630" s="805">
        <v>43182</v>
      </c>
      <c r="CH630" s="903" t="s">
        <v>7258</v>
      </c>
      <c r="CI630" s="155"/>
      <c r="CJ630" s="54"/>
      <c r="CK630" s="54"/>
      <c r="CL630" s="102" t="str">
        <f t="shared" si="418"/>
        <v>Michel Location SARL_ FR_403155500_DOT_EN_2sig</v>
      </c>
      <c r="CM630" s="102" t="str">
        <f t="shared" si="419"/>
        <v>Michel Location SARL_FR_403155500_CPA_EN_2sig</v>
      </c>
      <c r="CN630" s="102" t="str">
        <f t="shared" si="420"/>
        <v>Michel Location SARL_ FR_403155500_DOT_EN_2sig_stamped</v>
      </c>
      <c r="CO630" s="102" t="str">
        <f t="shared" si="421"/>
        <v>Michel Location SARL_FR_403155500_DOT_EN_o</v>
      </c>
      <c r="CP630" s="102" t="str">
        <f t="shared" si="422"/>
        <v>Michel Location SARL_FR_403155500_DOT_EN_o_stamped</v>
      </c>
      <c r="CQ630" s="102" t="str">
        <f t="shared" si="423"/>
        <v>Michel Location SARL_FR_403155500_powers</v>
      </c>
      <c r="CR630" s="54"/>
      <c r="CS630" s="54"/>
      <c r="CT630" s="204"/>
      <c r="CU630" s="160"/>
      <c r="CV630" s="205"/>
      <c r="CW630" s="54"/>
      <c r="CX630" s="124"/>
      <c r="CY630" s="160"/>
      <c r="CZ630" s="160"/>
      <c r="DA630" s="321"/>
      <c r="DB630" s="321"/>
      <c r="DC630" s="160"/>
      <c r="DD630" s="160"/>
      <c r="DE630" s="321"/>
      <c r="DF630" s="321"/>
      <c r="DG630" s="54"/>
      <c r="DH630" s="54"/>
      <c r="DI630" s="54"/>
      <c r="DJ630" s="321"/>
      <c r="DK630" s="321"/>
      <c r="DL630" s="54"/>
      <c r="DM630" s="321"/>
      <c r="DN630" s="160"/>
      <c r="DO630" s="321"/>
      <c r="DP630" s="963"/>
      <c r="DQ630" s="902"/>
      <c r="DR630" s="503"/>
      <c r="DS630" s="521"/>
      <c r="DT630" s="88"/>
      <c r="DU630" s="1123" t="s">
        <v>7183</v>
      </c>
      <c r="DV630" s="168"/>
      <c r="DW630" s="168"/>
      <c r="DX630" s="168"/>
      <c r="DY630" s="168"/>
      <c r="DZ630" s="168"/>
      <c r="EA630" s="359" t="str">
        <f t="shared" si="459"/>
        <v>569</v>
      </c>
      <c r="EB630" s="359">
        <v>569</v>
      </c>
      <c r="EC630" s="88"/>
      <c r="ED630" s="88"/>
      <c r="EE630" s="88"/>
      <c r="EF630" s="445"/>
      <c r="EG630" s="944"/>
      <c r="EH630" s="944"/>
      <c r="EI630" s="944"/>
      <c r="EJ630" s="944"/>
      <c r="EK630" s="944"/>
      <c r="EL630" s="944"/>
      <c r="EM630" s="1308"/>
      <c r="EN630" s="944"/>
      <c r="EO630" s="944"/>
      <c r="EP630" s="944"/>
      <c r="EQ630" s="382" t="s">
        <v>6150</v>
      </c>
      <c r="ER630" s="382" t="s">
        <v>6149</v>
      </c>
      <c r="ES630" s="182"/>
      <c r="ET630" s="955"/>
      <c r="EU630" s="182" t="str">
        <f t="shared" si="424"/>
        <v>Michel Location SARL, FR_403155500_sinv.pdf</v>
      </c>
    </row>
    <row r="631" spans="1:151" s="169" customFormat="1" ht="91.5" thickTop="1" thickBot="1">
      <c r="A631" s="1014" t="s">
        <v>7256</v>
      </c>
      <c r="B631" s="830" t="s">
        <v>7272</v>
      </c>
      <c r="C631" s="427" t="s">
        <v>1225</v>
      </c>
      <c r="D631" s="193" t="s">
        <v>7221</v>
      </c>
      <c r="E631" s="193" t="s">
        <v>7161</v>
      </c>
      <c r="F631" s="842" t="s">
        <v>7201</v>
      </c>
      <c r="G631" s="842"/>
      <c r="H631" s="842"/>
      <c r="I631" s="193" t="s">
        <v>7162</v>
      </c>
      <c r="J631" s="258"/>
      <c r="K631" s="258"/>
      <c r="L631" s="1169" t="s">
        <v>7163</v>
      </c>
      <c r="M631" s="382"/>
      <c r="N631" s="1192"/>
      <c r="O631" s="775"/>
      <c r="P631" s="783"/>
      <c r="Q631" s="548">
        <v>100</v>
      </c>
      <c r="R631" s="549">
        <v>0</v>
      </c>
      <c r="S631" s="338"/>
      <c r="T631" s="54"/>
      <c r="U631" s="54"/>
      <c r="V631" s="338">
        <v>0</v>
      </c>
      <c r="W631" s="338">
        <v>0</v>
      </c>
      <c r="X631" s="923">
        <v>0.77500000000000002</v>
      </c>
      <c r="Y631" s="338">
        <v>0</v>
      </c>
      <c r="Z631" s="54"/>
      <c r="AA631" s="54"/>
      <c r="AB631" s="186" t="s">
        <v>7228</v>
      </c>
      <c r="AC631" s="13" t="s">
        <v>7377</v>
      </c>
      <c r="AD631" s="812" t="s">
        <v>40</v>
      </c>
      <c r="AE631" s="801">
        <v>43187</v>
      </c>
      <c r="AF631" s="182" t="s">
        <v>7234</v>
      </c>
      <c r="AG631" s="419"/>
      <c r="AH631" s="61" t="s">
        <v>7235</v>
      </c>
      <c r="AI631" s="647" t="s">
        <v>5766</v>
      </c>
      <c r="AJ631" s="63" t="str">
        <f t="shared" si="452"/>
        <v>NO</v>
      </c>
      <c r="AK631" s="64" t="str">
        <f>VLOOKUP(X631,aux!$G$1:$I$22,2,FALSE)</f>
        <v>zero point seven seven five</v>
      </c>
      <c r="AL631" s="64" t="str">
        <f>VLOOKUP(X631,aux!$G$1:$J$22,4,FALSE)</f>
        <v>null komma sieben sieben fünf</v>
      </c>
      <c r="AM631" s="214">
        <f t="shared" si="435"/>
        <v>77.5</v>
      </c>
      <c r="AN631" s="214" t="str">
        <f>IF(INT(AM631)=AM631,EnglishNumber(AM631), _xlfn.CONCAT(EnglishNumber(INT(AM631)), " point ", EnglishNumber(ROUND(INT((AM631 - INT(AM631)) * 10),  0)), " ", EnglishNumber(ROUND((AM631 - INT(AM631))*100 - (INT((AM631-INT(AM631))*10)*10), 0))))</f>
        <v>seventy-seven point five zero</v>
      </c>
      <c r="AO631" s="214" t="str">
        <f>IF(INT(AM631)=AM631,FctZahl_In_Worten(AM631), _xlfn.CONCAT(FctZahl_In_Worten(INT(AM631)), " komma ", FctZahl_In_Worten(ROUND(INT((AM631 - INT(AM631)) * 10),  0)), " ", FctZahl_In_Worten(ROUND((AM631 - INT(AM631))*100 - (INT((AM631-INT(AM631))*10)*10), 0))))</f>
        <v>siebenundsiebzig komma fünf null</v>
      </c>
      <c r="AP631" s="64" t="str">
        <f>EnglishNumber(Q631)</f>
        <v>one hundred</v>
      </c>
      <c r="AQ631" s="64" t="str">
        <f>FctZahl_In_Worten(Q631)</f>
        <v>einhundert</v>
      </c>
      <c r="AR631" s="64" t="str">
        <f>FctZahl_In_Worten(R631)</f>
        <v>null</v>
      </c>
      <c r="AS631" s="64" t="str">
        <f>EnglishNumber(V631)</f>
        <v>zero</v>
      </c>
      <c r="AT631" s="64" t="str">
        <f>EnglishNumber(W631)</f>
        <v>zero</v>
      </c>
      <c r="AU631" s="64" t="str">
        <f t="shared" si="445"/>
        <v>For</v>
      </c>
      <c r="AV631" s="49" t="str">
        <f t="shared" si="448"/>
        <v>Claude LECOMTE, Président</v>
      </c>
      <c r="AW631" s="60" t="str">
        <f t="shared" si="436"/>
        <v>FR_428725345_CPA_EN</v>
      </c>
      <c r="AX631" s="60" t="str">
        <f t="shared" si="437"/>
        <v>FR_428725345_DoT_EN</v>
      </c>
      <c r="AY631" s="60" t="str">
        <f t="shared" si="438"/>
        <v>FR_428725345_Dis_EN</v>
      </c>
      <c r="AZ631" s="50" t="str">
        <f t="shared" si="439"/>
        <v>FR_428725345_CPA_DE</v>
      </c>
      <c r="BA631" s="50" t="str">
        <f t="shared" si="440"/>
        <v>FR_428725345_DoT_DE</v>
      </c>
      <c r="BB631" s="50" t="str">
        <f t="shared" si="441"/>
        <v>FR_428725345_CPA_ES</v>
      </c>
      <c r="BC631" s="128" t="str">
        <f t="shared" si="442"/>
        <v>FR_428725345_DoT_ES</v>
      </c>
      <c r="BD631" s="65" t="str">
        <f t="shared" si="443"/>
        <v>Nord Transport Logistique SAS</v>
      </c>
      <c r="BE631" s="64" t="str">
        <f>VLOOKUP(C631,aux!$A$1:$B$260,2,FALSE)</f>
        <v>France</v>
      </c>
      <c r="BF631" s="46">
        <f>VLOOKUP(C631,aux!$A$1:$C$260,3,FALSE)</f>
        <v>0</v>
      </c>
      <c r="BG631" s="66" t="str">
        <f t="shared" si="444"/>
        <v>represented by  Claude LECOMTE, Président</v>
      </c>
      <c r="BH631" s="66" t="str">
        <f t="shared" si="453"/>
        <v>representado por Claude LECOMTE, Président</v>
      </c>
      <c r="BI631" s="119">
        <f t="shared" si="449"/>
        <v>1</v>
      </c>
      <c r="BJ631" s="119" t="str">
        <f t="shared" si="460"/>
        <v/>
      </c>
      <c r="BK631" s="119" t="str">
        <f t="shared" si="461"/>
        <v>and its</v>
      </c>
      <c r="BL631" s="66" t="str">
        <f t="shared" si="450"/>
        <v/>
      </c>
      <c r="BM631" s="66" t="str">
        <f t="shared" si="446"/>
        <v>und</v>
      </c>
      <c r="BN631" s="66" t="str">
        <f t="shared" si="451"/>
        <v/>
      </c>
      <c r="BO631" s="66" t="str">
        <f t="shared" si="447"/>
        <v>y su</v>
      </c>
      <c r="BP631" s="216" t="str">
        <f>VLOOKUP(X631,aux!$G$1:$I$22,3,FALSE)</f>
        <v>cero coma siete siete cinco</v>
      </c>
      <c r="BQ631" s="66" t="str">
        <f t="shared" si="454"/>
        <v>Por</v>
      </c>
      <c r="BR631" s="66" t="str">
        <f>VLOOKUP(C631,aux!$D$1:$E$307,2,FALSE)</f>
        <v>Francia</v>
      </c>
      <c r="BS631" s="66" t="str">
        <f t="shared" si="455"/>
        <v>Ciento</v>
      </c>
      <c r="BT631" s="66" t="str">
        <f t="shared" si="456"/>
        <v>Cero</v>
      </c>
      <c r="BU631" s="66" t="str">
        <f t="shared" si="457"/>
        <v>Cero</v>
      </c>
      <c r="BV631" s="315"/>
      <c r="BW631" s="61"/>
      <c r="BX631" s="315"/>
      <c r="BY631" s="148"/>
      <c r="BZ631" s="315"/>
      <c r="CA631" s="1112"/>
      <c r="CB631" s="805">
        <v>43179</v>
      </c>
      <c r="CC631" s="623">
        <v>43180</v>
      </c>
      <c r="CD631" s="806"/>
      <c r="CE631" s="805">
        <v>43180</v>
      </c>
      <c r="CF631" s="806"/>
      <c r="CG631" s="805">
        <v>43182</v>
      </c>
      <c r="CH631" s="903" t="s">
        <v>7258</v>
      </c>
      <c r="CI631" s="155"/>
      <c r="CJ631" s="54"/>
      <c r="CK631" s="54"/>
      <c r="CL631" s="102" t="str">
        <f t="shared" si="418"/>
        <v>Nord Transport Logistique SAS_ FR_428725345_DOT_EN_2sig</v>
      </c>
      <c r="CM631" s="102" t="str">
        <f t="shared" si="419"/>
        <v>Nord Transport Logistique SAS_FR_428725345_CPA_EN_2sig</v>
      </c>
      <c r="CN631" s="102" t="str">
        <f t="shared" si="420"/>
        <v>Nord Transport Logistique SAS_ FR_428725345_DOT_EN_2sig_stamped</v>
      </c>
      <c r="CO631" s="102" t="str">
        <f t="shared" si="421"/>
        <v>Nord Transport Logistique SAS_FR_428725345_DOT_EN_o</v>
      </c>
      <c r="CP631" s="102" t="str">
        <f t="shared" si="422"/>
        <v>Nord Transport Logistique SAS_FR_428725345_DOT_EN_o_stamped</v>
      </c>
      <c r="CQ631" s="102" t="str">
        <f t="shared" si="423"/>
        <v>Nord Transport Logistique SAS_FR_428725345_powers</v>
      </c>
      <c r="CR631" s="54"/>
      <c r="CS631" s="54"/>
      <c r="CT631" s="204"/>
      <c r="CU631" s="160"/>
      <c r="CV631" s="205"/>
      <c r="CW631" s="54"/>
      <c r="CX631" s="124"/>
      <c r="CY631" s="160"/>
      <c r="CZ631" s="160"/>
      <c r="DA631" s="321"/>
      <c r="DB631" s="321"/>
      <c r="DC631" s="160"/>
      <c r="DD631" s="160"/>
      <c r="DE631" s="321"/>
      <c r="DF631" s="321"/>
      <c r="DG631" s="54"/>
      <c r="DH631" s="54"/>
      <c r="DI631" s="54"/>
      <c r="DJ631" s="321"/>
      <c r="DK631" s="321"/>
      <c r="DL631" s="54"/>
      <c r="DM631" s="321"/>
      <c r="DN631" s="160"/>
      <c r="DO631" s="321"/>
      <c r="DP631" s="963"/>
      <c r="DQ631" s="902"/>
      <c r="DR631" s="503"/>
      <c r="DS631" s="521"/>
      <c r="DT631" s="88"/>
      <c r="DU631" s="168" t="s">
        <v>7193</v>
      </c>
      <c r="DV631" s="168"/>
      <c r="DW631" s="168"/>
      <c r="DX631" s="168"/>
      <c r="DY631" s="168"/>
      <c r="DZ631" s="168"/>
      <c r="EA631" s="359" t="str">
        <f t="shared" si="459"/>
        <v>570</v>
      </c>
      <c r="EB631" s="359">
        <v>570</v>
      </c>
      <c r="EC631" s="88"/>
      <c r="ED631" s="88"/>
      <c r="EE631" s="88"/>
      <c r="EF631" s="445"/>
      <c r="EG631" s="944"/>
      <c r="EH631" s="944"/>
      <c r="EI631" s="944"/>
      <c r="EJ631" s="944"/>
      <c r="EK631" s="944"/>
      <c r="EL631" s="944"/>
      <c r="EM631" s="1308"/>
      <c r="EN631" s="944"/>
      <c r="EO631" s="944"/>
      <c r="EP631" s="944"/>
      <c r="EQ631" s="362" t="s">
        <v>6090</v>
      </c>
      <c r="ER631" s="362" t="s">
        <v>6105</v>
      </c>
      <c r="ES631" s="182"/>
      <c r="ET631" s="955"/>
      <c r="EU631" s="182" t="str">
        <f t="shared" si="424"/>
        <v>Nord Transport Logistique SAS, FR_428725345_sinv.pdf</v>
      </c>
    </row>
    <row r="632" spans="1:151" s="169" customFormat="1" ht="78" thickTop="1" thickBot="1">
      <c r="A632" s="1021" t="s">
        <v>6784</v>
      </c>
      <c r="B632" s="830" t="s">
        <v>6873</v>
      </c>
      <c r="C632" s="221" t="s">
        <v>42</v>
      </c>
      <c r="D632" s="692" t="s">
        <v>6945</v>
      </c>
      <c r="E632" s="692" t="s">
        <v>6946</v>
      </c>
      <c r="F632" s="692" t="s">
        <v>6923</v>
      </c>
      <c r="G632" s="831"/>
      <c r="H632" s="831"/>
      <c r="I632" s="202"/>
      <c r="J632" s="692" t="s">
        <v>7017</v>
      </c>
      <c r="K632" s="692" t="s">
        <v>7015</v>
      </c>
      <c r="L632" s="829" t="s">
        <v>7016</v>
      </c>
      <c r="M632" s="1126"/>
      <c r="N632" s="860" t="s">
        <v>7053</v>
      </c>
      <c r="O632" s="679" t="s">
        <v>141</v>
      </c>
      <c r="P632" s="706">
        <v>12</v>
      </c>
      <c r="Q632" s="548">
        <v>100</v>
      </c>
      <c r="R632" s="549">
        <v>0</v>
      </c>
      <c r="S632" s="338"/>
      <c r="T632" s="168"/>
      <c r="U632" s="168"/>
      <c r="V632" s="338">
        <v>0</v>
      </c>
      <c r="W632" s="338">
        <v>0</v>
      </c>
      <c r="X632" s="923">
        <v>0.68</v>
      </c>
      <c r="Y632" s="338">
        <v>0</v>
      </c>
      <c r="Z632" s="168"/>
      <c r="AA632" s="168"/>
      <c r="AB632" s="186" t="s">
        <v>6711</v>
      </c>
      <c r="AC632" s="13" t="s">
        <v>7377</v>
      </c>
      <c r="AD632" s="811" t="s">
        <v>7089</v>
      </c>
      <c r="AE632" s="723">
        <v>43187</v>
      </c>
      <c r="AF632" s="182" t="s">
        <v>7448</v>
      </c>
      <c r="AG632" s="419"/>
      <c r="AH632" s="927" t="s">
        <v>896</v>
      </c>
      <c r="AI632" s="559" t="s">
        <v>5764</v>
      </c>
      <c r="AJ632" s="63" t="str">
        <f t="shared" si="452"/>
        <v>NO</v>
      </c>
      <c r="AK632" s="64" t="str">
        <f>VLOOKUP(X632,aux!$G$1:$I$22,2,FALSE)</f>
        <v>zero point six eight</v>
      </c>
      <c r="AL632" s="64" t="str">
        <f>VLOOKUP(X632,aux!$G$1:$J$22,4,FALSE)</f>
        <v>null komma sechs acht</v>
      </c>
      <c r="AM632" s="214">
        <f t="shared" si="435"/>
        <v>68</v>
      </c>
      <c r="AN632" s="214" t="str">
        <f>IF(INT(AM632)=AM632,EnglishNumber(AM632), _xlfn.CONCAT(EnglishNumber(INT(AM632)), " point ", EnglishNumber(ROUND(INT((AM632 - INT(AM632)) * 10),  0)), " ", EnglishNumber(ROUND((AM632 - INT(AM632))*100 - (INT((AM632-INT(AM632))*10)*10), 0))))</f>
        <v>sixty-eight</v>
      </c>
      <c r="AO632" s="214" t="str">
        <f>IF(INT(AM632)=AM632,FctZahl_In_Worten(AM632), _xlfn.CONCAT(FctZahl_In_Worten(INT(AM632)), " komma ", FctZahl_In_Worten(ROUND(INT((AM632 - INT(AM632)) * 10),  0)), " ", FctZahl_In_Worten(ROUND((AM632 - INT(AM632))*100 - (INT((AM632-INT(AM632))*10)*10), 0))))</f>
        <v>achtundsechzig</v>
      </c>
      <c r="AP632" s="64" t="str">
        <f>EnglishNumber(Q632)</f>
        <v>one hundred</v>
      </c>
      <c r="AQ632" s="64" t="str">
        <f>FctZahl_In_Worten(Q632)</f>
        <v>einhundert</v>
      </c>
      <c r="AR632" s="64" t="str">
        <f>FctZahl_In_Worten(R632)</f>
        <v>null</v>
      </c>
      <c r="AS632" s="64" t="str">
        <f>EnglishNumber(V632)</f>
        <v>zero</v>
      </c>
      <c r="AT632" s="64" t="str">
        <f>EnglishNumber(W632)</f>
        <v>zero</v>
      </c>
      <c r="AU632" s="64" t="str">
        <f t="shared" si="445"/>
        <v>For</v>
      </c>
      <c r="AV632" s="49" t="str">
        <f t="shared" si="448"/>
        <v>TERUEL QUILEZ, ANGELA, Administradores solidarios</v>
      </c>
      <c r="AW632" s="60" t="str">
        <f t="shared" si="436"/>
        <v>ES_A04052528_CPA_EN</v>
      </c>
      <c r="AX632" s="60" t="str">
        <f t="shared" si="437"/>
        <v>ES_A04052528_DoT_EN</v>
      </c>
      <c r="AY632" s="60" t="str">
        <f t="shared" si="438"/>
        <v>ES_A04052528_Dis_EN</v>
      </c>
      <c r="AZ632" s="50" t="str">
        <f t="shared" si="439"/>
        <v>ES_A04052528_CPA_DE</v>
      </c>
      <c r="BA632" s="50" t="str">
        <f t="shared" si="440"/>
        <v>ES_A04052528_DoT_DE</v>
      </c>
      <c r="BB632" s="50" t="str">
        <f t="shared" si="441"/>
        <v>ES_A04052528_CPA_ES</v>
      </c>
      <c r="BC632" s="128" t="str">
        <f t="shared" si="442"/>
        <v>ES_A04052528_DoT_ES</v>
      </c>
      <c r="BD632" s="65" t="str">
        <f t="shared" si="443"/>
        <v>OBRAS Y SERVICIOS GONZALEZ SA</v>
      </c>
      <c r="BE632" s="64" t="str">
        <f>VLOOKUP(C632,aux!$A$1:$B$260,2,FALSE)</f>
        <v>Spain</v>
      </c>
      <c r="BF632" s="46" t="str">
        <f>VLOOKUP(C632,aux!$A$1:$C$260,3,FALSE)</f>
        <v>Spanien</v>
      </c>
      <c r="BG632" s="66" t="str">
        <f t="shared" si="444"/>
        <v>represented by  TERUEL QUILEZ, ANGELA, Administradores solidarios</v>
      </c>
      <c r="BH632" s="66" t="str">
        <f t="shared" si="453"/>
        <v>representado por TERUEL QUILEZ, ANGELA, Administradores solidarios</v>
      </c>
      <c r="BI632" s="119">
        <f t="shared" si="449"/>
        <v>1</v>
      </c>
      <c r="BJ632" s="119" t="str">
        <f t="shared" si="460"/>
        <v/>
      </c>
      <c r="BK632" s="119" t="str">
        <f t="shared" si="461"/>
        <v/>
      </c>
      <c r="BL632" s="66" t="str">
        <f t="shared" si="450"/>
        <v/>
      </c>
      <c r="BM632" s="66" t="str">
        <f t="shared" si="446"/>
        <v/>
      </c>
      <c r="BN632" s="66" t="str">
        <f t="shared" si="451"/>
        <v/>
      </c>
      <c r="BO632" s="66" t="str">
        <f t="shared" si="447"/>
        <v/>
      </c>
      <c r="BP632" s="216" t="str">
        <f>VLOOKUP(X632,aux!$G$1:$I$22,3,FALSE)</f>
        <v>cero coma seis ocho</v>
      </c>
      <c r="BQ632" s="66" t="str">
        <f t="shared" si="454"/>
        <v>Por</v>
      </c>
      <c r="BR632" s="66" t="str">
        <f>VLOOKUP(C632,aux!$D$1:$E$307,2,FALSE)</f>
        <v>España</v>
      </c>
      <c r="BS632" s="66" t="str">
        <f t="shared" si="455"/>
        <v>Ciento</v>
      </c>
      <c r="BT632" s="66" t="str">
        <f t="shared" si="456"/>
        <v>Cero</v>
      </c>
      <c r="BU632" s="66" t="str">
        <f t="shared" si="457"/>
        <v>Cero</v>
      </c>
      <c r="BV632" s="315"/>
      <c r="BW632" s="61"/>
      <c r="BX632" s="315"/>
      <c r="BY632" s="148"/>
      <c r="BZ632" s="315"/>
      <c r="CA632" s="1112"/>
      <c r="CB632" s="805">
        <v>43172</v>
      </c>
      <c r="CC632" s="623">
        <v>43175</v>
      </c>
      <c r="CD632" s="806"/>
      <c r="CE632" s="805">
        <v>43175</v>
      </c>
      <c r="CF632" s="806"/>
      <c r="CG632" s="805">
        <v>43182</v>
      </c>
      <c r="CH632" s="903" t="s">
        <v>7258</v>
      </c>
      <c r="CI632" s="155"/>
      <c r="CJ632" s="168"/>
      <c r="CK632" s="168"/>
      <c r="CL632" s="102" t="str">
        <f t="shared" si="418"/>
        <v>OBRAS Y SERVICIOS GONZALEZ SA_ ES_A04052528_DOT_EN_2sig</v>
      </c>
      <c r="CM632" s="102" t="str">
        <f t="shared" si="419"/>
        <v>OBRAS Y SERVICIOS GONZALEZ SA_ES_A04052528_CPA_EN_2sig</v>
      </c>
      <c r="CN632" s="102" t="str">
        <f t="shared" si="420"/>
        <v>OBRAS Y SERVICIOS GONZALEZ SA_ ES_A04052528_DOT_EN_2sig_stamped</v>
      </c>
      <c r="CO632" s="102" t="str">
        <f t="shared" si="421"/>
        <v>OBRAS Y SERVICIOS GONZALEZ SA_ES_A04052528_DOT_EN_o</v>
      </c>
      <c r="CP632" s="102" t="str">
        <f t="shared" si="422"/>
        <v>OBRAS Y SERVICIOS GONZALEZ SA_ES_A04052528_DOT_EN_o_stamped</v>
      </c>
      <c r="CQ632" s="102" t="str">
        <f t="shared" si="423"/>
        <v>OBRAS Y SERVICIOS GONZALEZ SA_ES_A04052528_powers</v>
      </c>
      <c r="CR632" s="168"/>
      <c r="CS632" s="168"/>
      <c r="CT632" s="253"/>
      <c r="CU632" s="251"/>
      <c r="CV632" s="254"/>
      <c r="CW632" s="168"/>
      <c r="CX632" s="252"/>
      <c r="CY632" s="251"/>
      <c r="CZ632" s="251"/>
      <c r="DA632" s="324"/>
      <c r="DB632" s="324"/>
      <c r="DC632" s="251"/>
      <c r="DD632" s="251"/>
      <c r="DE632" s="324"/>
      <c r="DF632" s="324"/>
      <c r="DG632" s="168"/>
      <c r="DH632" s="168"/>
      <c r="DI632" s="168"/>
      <c r="DJ632" s="324"/>
      <c r="DK632" s="324"/>
      <c r="DL632" s="168"/>
      <c r="DM632" s="324"/>
      <c r="DN632" s="251"/>
      <c r="DO632" s="324"/>
      <c r="DP632" s="338"/>
      <c r="DQ632" s="902"/>
      <c r="DR632" s="503"/>
      <c r="DS632" s="88"/>
      <c r="DT632" s="88" t="s">
        <v>49</v>
      </c>
      <c r="DU632" s="168"/>
      <c r="DV632" s="168"/>
      <c r="DW632" s="168"/>
      <c r="DX632" s="168"/>
      <c r="DY632" s="168"/>
      <c r="DZ632" s="168"/>
      <c r="EA632" s="359" t="str">
        <f t="shared" si="459"/>
        <v>571</v>
      </c>
      <c r="EB632" s="359">
        <v>571</v>
      </c>
      <c r="EC632" s="88"/>
      <c r="ED632" s="88"/>
      <c r="EE632" s="88"/>
      <c r="EF632" s="445"/>
      <c r="EG632" s="247"/>
      <c r="EH632" s="247"/>
      <c r="EI632" s="247"/>
      <c r="EJ632" s="247"/>
      <c r="EK632" s="247"/>
      <c r="EL632" s="247"/>
      <c r="EM632" s="946"/>
      <c r="EN632" s="247"/>
      <c r="EO632" s="247"/>
      <c r="EP632" s="247"/>
      <c r="EQ632" s="186" t="s">
        <v>6089</v>
      </c>
      <c r="ER632" s="186" t="s">
        <v>6111</v>
      </c>
      <c r="ES632" s="709" t="s">
        <v>7092</v>
      </c>
      <c r="ET632" s="167"/>
      <c r="EU632" s="182" t="str">
        <f t="shared" si="424"/>
        <v>OBRAS Y SERVICIOS GONZALEZ SA, ES_A04052528_sinv.pdf</v>
      </c>
    </row>
    <row r="633" spans="1:151" s="169" customFormat="1" ht="52.5" thickTop="1" thickBot="1">
      <c r="A633" s="1021" t="s">
        <v>6800</v>
      </c>
      <c r="B633" s="830" t="s">
        <v>6822</v>
      </c>
      <c r="C633" s="221" t="s">
        <v>42</v>
      </c>
      <c r="D633" s="692" t="s">
        <v>6975</v>
      </c>
      <c r="E633" s="692" t="s">
        <v>6976</v>
      </c>
      <c r="F633" s="692" t="s">
        <v>6631</v>
      </c>
      <c r="G633" s="831"/>
      <c r="H633" s="831"/>
      <c r="I633" s="202"/>
      <c r="J633" s="692" t="s">
        <v>7017</v>
      </c>
      <c r="K633" s="692" t="s">
        <v>7015</v>
      </c>
      <c r="L633" s="829" t="s">
        <v>7016</v>
      </c>
      <c r="M633" s="804"/>
      <c r="N633" s="860" t="s">
        <v>7485</v>
      </c>
      <c r="O633" s="679" t="s">
        <v>7486</v>
      </c>
      <c r="P633" s="706">
        <v>18</v>
      </c>
      <c r="Q633" s="548">
        <v>100</v>
      </c>
      <c r="R633" s="549">
        <v>0</v>
      </c>
      <c r="S633" s="338"/>
      <c r="T633" s="168"/>
      <c r="U633" s="168"/>
      <c r="V633" s="338">
        <v>0</v>
      </c>
      <c r="W633" s="338">
        <v>0</v>
      </c>
      <c r="X633" s="923">
        <v>0.68</v>
      </c>
      <c r="Y633" s="338">
        <v>0</v>
      </c>
      <c r="Z633" s="168"/>
      <c r="AA633" s="168"/>
      <c r="AB633" s="186" t="s">
        <v>6711</v>
      </c>
      <c r="AC633" s="13" t="s">
        <v>7385</v>
      </c>
      <c r="AD633" s="811" t="s">
        <v>7089</v>
      </c>
      <c r="AE633" s="723">
        <v>43187</v>
      </c>
      <c r="AF633" s="182"/>
      <c r="AG633" s="419"/>
      <c r="AH633" s="927" t="s">
        <v>896</v>
      </c>
      <c r="AI633" s="559" t="s">
        <v>5764</v>
      </c>
      <c r="AJ633" s="63" t="str">
        <f t="shared" si="452"/>
        <v>NO</v>
      </c>
      <c r="AK633" s="64" t="str">
        <f>VLOOKUP(X633,aux!$G$1:$I$22,2,FALSE)</f>
        <v>zero point six eight</v>
      </c>
      <c r="AL633" s="64" t="str">
        <f>VLOOKUP(X633,aux!$G$1:$J$22,4,FALSE)</f>
        <v>null komma sechs acht</v>
      </c>
      <c r="AM633" s="214">
        <f t="shared" si="435"/>
        <v>68</v>
      </c>
      <c r="AN633" s="214" t="str">
        <f>IF(INT(AM633)=AM633,EnglishNumber(AM633), _xlfn.CONCAT(EnglishNumber(INT(AM633)), " point ", EnglishNumber(ROUND(INT((AM633 - INT(AM633)) * 10),  0)), " ", EnglishNumber(ROUND((AM633 - INT(AM633))*100 - (INT((AM633-INT(AM633))*10)*10), 0))))</f>
        <v>sixty-eight</v>
      </c>
      <c r="AO633" s="214" t="str">
        <f>IF(INT(AM633)=AM633,FctZahl_In_Worten(AM633), _xlfn.CONCAT(FctZahl_In_Worten(INT(AM633)), " komma ", FctZahl_In_Worten(ROUND(INT((AM633 - INT(AM633)) * 10),  0)), " ", FctZahl_In_Worten(ROUND((AM633 - INT(AM633))*100 - (INT((AM633-INT(AM633))*10)*10), 0))))</f>
        <v>achtundsechzig</v>
      </c>
      <c r="AP633" s="64" t="str">
        <f>EnglishNumber(Q633)</f>
        <v>one hundred</v>
      </c>
      <c r="AQ633" s="64" t="str">
        <f>FctZahl_In_Worten(Q633)</f>
        <v>einhundert</v>
      </c>
      <c r="AR633" s="64" t="str">
        <f>FctZahl_In_Worten(R633)</f>
        <v>null</v>
      </c>
      <c r="AS633" s="64" t="str">
        <f>EnglishNumber(V633)</f>
        <v>zero</v>
      </c>
      <c r="AT633" s="64" t="str">
        <f>EnglishNumber(W633)</f>
        <v>zero</v>
      </c>
      <c r="AU633" s="64" t="str">
        <f t="shared" si="445"/>
        <v>For</v>
      </c>
      <c r="AV633" s="49" t="str">
        <f t="shared" si="448"/>
        <v>TERESA CASTILLEJO MARTINEZ, Administrador unico</v>
      </c>
      <c r="AW633" s="60" t="str">
        <f t="shared" si="436"/>
        <v>ES_B30538961_CPA_EN</v>
      </c>
      <c r="AX633" s="60" t="str">
        <f t="shared" si="437"/>
        <v>ES_B30538961_DoT_EN</v>
      </c>
      <c r="AY633" s="60" t="str">
        <f t="shared" si="438"/>
        <v>ES_B30538961_Dis_EN</v>
      </c>
      <c r="AZ633" s="50" t="str">
        <f t="shared" si="439"/>
        <v>ES_B30538961_CPA_DE</v>
      </c>
      <c r="BA633" s="50" t="str">
        <f t="shared" si="440"/>
        <v>ES_B30538961_DoT_DE</v>
      </c>
      <c r="BB633" s="50" t="str">
        <f t="shared" si="441"/>
        <v>ES_B30538961_CPA_ES</v>
      </c>
      <c r="BC633" s="128" t="str">
        <f t="shared" si="442"/>
        <v>ES_B30538961_DoT_ES</v>
      </c>
      <c r="BD633" s="65" t="str">
        <f t="shared" si="443"/>
        <v>OYALMAQ SL</v>
      </c>
      <c r="BE633" s="64" t="str">
        <f>VLOOKUP(C633,aux!$A$1:$B$260,2,FALSE)</f>
        <v>Spain</v>
      </c>
      <c r="BF633" s="46" t="str">
        <f>VLOOKUP(C633,aux!$A$1:$C$260,3,FALSE)</f>
        <v>Spanien</v>
      </c>
      <c r="BG633" s="66" t="str">
        <f t="shared" si="444"/>
        <v>represented by  TERESA CASTILLEJO MARTINEZ, Administrador unico</v>
      </c>
      <c r="BH633" s="66" t="str">
        <f t="shared" si="453"/>
        <v>representado por TERESA CASTILLEJO MARTINEZ, Administrador unico</v>
      </c>
      <c r="BI633" s="119">
        <f t="shared" si="449"/>
        <v>1</v>
      </c>
      <c r="BJ633" s="119" t="str">
        <f t="shared" si="460"/>
        <v/>
      </c>
      <c r="BK633" s="119" t="str">
        <f t="shared" si="461"/>
        <v/>
      </c>
      <c r="BL633" s="66" t="str">
        <f t="shared" si="450"/>
        <v/>
      </c>
      <c r="BM633" s="66" t="str">
        <f t="shared" si="446"/>
        <v/>
      </c>
      <c r="BN633" s="66" t="str">
        <f t="shared" si="451"/>
        <v/>
      </c>
      <c r="BO633" s="66" t="str">
        <f t="shared" si="447"/>
        <v/>
      </c>
      <c r="BP633" s="216" t="str">
        <f>VLOOKUP(X633,aux!$G$1:$I$22,3,FALSE)</f>
        <v>cero coma seis ocho</v>
      </c>
      <c r="BQ633" s="66" t="str">
        <f t="shared" si="454"/>
        <v>Por</v>
      </c>
      <c r="BR633" s="66" t="str">
        <f>VLOOKUP(C633,aux!$D$1:$E$307,2,FALSE)</f>
        <v>España</v>
      </c>
      <c r="BS633" s="66" t="str">
        <f t="shared" si="455"/>
        <v>Ciento</v>
      </c>
      <c r="BT633" s="66" t="str">
        <f t="shared" si="456"/>
        <v>Cero</v>
      </c>
      <c r="BU633" s="66" t="str">
        <f t="shared" si="457"/>
        <v>Cero</v>
      </c>
      <c r="BV633" s="315"/>
      <c r="BW633" s="61"/>
      <c r="BX633" s="315"/>
      <c r="BY633" s="148"/>
      <c r="BZ633" s="315"/>
      <c r="CA633" s="1112"/>
      <c r="CB633" s="805">
        <v>43172</v>
      </c>
      <c r="CC633" s="805">
        <v>43174</v>
      </c>
      <c r="CD633" s="806"/>
      <c r="CE633" s="805">
        <v>43175</v>
      </c>
      <c r="CF633" s="806"/>
      <c r="CG633" s="805">
        <v>43181</v>
      </c>
      <c r="CH633" s="903" t="s">
        <v>7258</v>
      </c>
      <c r="CI633" s="155"/>
      <c r="CJ633" s="168"/>
      <c r="CK633" s="168"/>
      <c r="CL633" s="102" t="str">
        <f t="shared" si="418"/>
        <v>OYALMAQ SL_ ES_B30538961_DOT_EN _2sig</v>
      </c>
      <c r="CM633" s="102" t="str">
        <f t="shared" si="419"/>
        <v>OYALMAQ SL_ES_B30538961_CPA_EN _2sig</v>
      </c>
      <c r="CN633" s="102" t="str">
        <f t="shared" si="420"/>
        <v>OYALMAQ SL_ ES_B30538961_DOT_EN _2sig_stamped</v>
      </c>
      <c r="CO633" s="102" t="str">
        <f t="shared" si="421"/>
        <v>OYALMAQ SL_ES_B30538961_DOT_EN _o</v>
      </c>
      <c r="CP633" s="102" t="str">
        <f t="shared" si="422"/>
        <v>OYALMAQ SL_ES_B30538961_DOT_EN _o_stamped</v>
      </c>
      <c r="CQ633" s="102" t="str">
        <f t="shared" si="423"/>
        <v>OYALMAQ SL_ES_B30538961_powers</v>
      </c>
      <c r="CR633" s="168"/>
      <c r="CS633" s="168"/>
      <c r="CT633" s="253"/>
      <c r="CU633" s="251"/>
      <c r="CV633" s="254"/>
      <c r="CW633" s="168"/>
      <c r="CX633" s="252"/>
      <c r="CY633" s="251"/>
      <c r="CZ633" s="251"/>
      <c r="DA633" s="324"/>
      <c r="DB633" s="324"/>
      <c r="DC633" s="251"/>
      <c r="DD633" s="251"/>
      <c r="DE633" s="324"/>
      <c r="DF633" s="324"/>
      <c r="DG633" s="168"/>
      <c r="DH633" s="168"/>
      <c r="DI633" s="168"/>
      <c r="DJ633" s="324"/>
      <c r="DK633" s="324"/>
      <c r="DL633" s="168"/>
      <c r="DM633" s="324"/>
      <c r="DN633" s="251"/>
      <c r="DO633" s="324"/>
      <c r="DP633" s="338"/>
      <c r="DQ633" s="902"/>
      <c r="DR633" s="503"/>
      <c r="DS633" s="88"/>
      <c r="DT633" s="88"/>
      <c r="DU633" s="168"/>
      <c r="DV633" s="168"/>
      <c r="DW633" s="168"/>
      <c r="DX633" s="168"/>
      <c r="DY633" s="168"/>
      <c r="DZ633" s="168"/>
      <c r="EA633" s="359" t="str">
        <f t="shared" si="459"/>
        <v>572</v>
      </c>
      <c r="EB633" s="359">
        <v>572</v>
      </c>
      <c r="EC633" s="88"/>
      <c r="ED633" s="88"/>
      <c r="EE633" s="88"/>
      <c r="EF633" s="445"/>
      <c r="EG633" s="247"/>
      <c r="EH633" s="247"/>
      <c r="EI633" s="247"/>
      <c r="EJ633" s="247"/>
      <c r="EK633" s="247"/>
      <c r="EL633" s="247"/>
      <c r="EM633" s="946"/>
      <c r="EN633" s="247"/>
      <c r="EO633" s="247"/>
      <c r="EP633" s="247"/>
      <c r="EQ633" s="382" t="s">
        <v>6088</v>
      </c>
      <c r="ER633" s="382" t="s">
        <v>6109</v>
      </c>
      <c r="ES633" s="691" t="s">
        <v>7092</v>
      </c>
      <c r="ET633" s="167"/>
      <c r="EU633" s="182" t="str">
        <f t="shared" si="424"/>
        <v>OYALMAQ S.L., ES_B30538961_sinv.pdf</v>
      </c>
    </row>
    <row r="634" spans="1:151" s="169" customFormat="1" ht="73.5" thickTop="1" thickBot="1">
      <c r="A634" s="1021" t="s">
        <v>6765</v>
      </c>
      <c r="B634" s="830" t="s">
        <v>6854</v>
      </c>
      <c r="C634" s="221" t="s">
        <v>898</v>
      </c>
      <c r="D634" s="692" t="s">
        <v>6905</v>
      </c>
      <c r="E634" s="692" t="s">
        <v>6906</v>
      </c>
      <c r="F634" s="692" t="s">
        <v>6907</v>
      </c>
      <c r="G634" s="831"/>
      <c r="H634" s="831"/>
      <c r="I634" s="202"/>
      <c r="J634" s="692" t="s">
        <v>7017</v>
      </c>
      <c r="K634" s="692" t="s">
        <v>7015</v>
      </c>
      <c r="L634" s="829" t="s">
        <v>7016</v>
      </c>
      <c r="M634" s="804"/>
      <c r="N634" s="1076" t="s">
        <v>7039</v>
      </c>
      <c r="O634" s="1085" t="s">
        <v>7040</v>
      </c>
      <c r="P634" s="706">
        <v>11</v>
      </c>
      <c r="Q634" s="548">
        <v>100</v>
      </c>
      <c r="R634" s="549">
        <v>0</v>
      </c>
      <c r="S634" s="338"/>
      <c r="T634" s="168"/>
      <c r="U634" s="168"/>
      <c r="V634" s="338">
        <v>0</v>
      </c>
      <c r="W634" s="338">
        <v>0</v>
      </c>
      <c r="X634" s="923">
        <v>0.68</v>
      </c>
      <c r="Y634" s="338">
        <v>0</v>
      </c>
      <c r="Z634" s="168"/>
      <c r="AA634" s="168"/>
      <c r="AB634" s="186" t="s">
        <v>6711</v>
      </c>
      <c r="AC634" s="13" t="s">
        <v>7377</v>
      </c>
      <c r="AD634" s="811" t="s">
        <v>7089</v>
      </c>
      <c r="AE634" s="723">
        <v>43187</v>
      </c>
      <c r="AF634" s="182"/>
      <c r="AG634" s="191"/>
      <c r="AH634" s="927" t="s">
        <v>896</v>
      </c>
      <c r="AI634" s="559" t="s">
        <v>5764</v>
      </c>
      <c r="AJ634" s="63" t="str">
        <f t="shared" si="452"/>
        <v>NO</v>
      </c>
      <c r="AK634" s="64" t="str">
        <f>VLOOKUP(X634,aux!$G$1:$I$22,2,FALSE)</f>
        <v>zero point six eight</v>
      </c>
      <c r="AL634" s="64" t="str">
        <f>VLOOKUP(X634,aux!$G$1:$J$22,4,FALSE)</f>
        <v>null komma sechs acht</v>
      </c>
      <c r="AM634" s="214">
        <f t="shared" si="435"/>
        <v>68</v>
      </c>
      <c r="AN634" s="214" t="str">
        <f>IF(INT(AM634)=AM634,EnglishNumber(AM634), _xlfn.CONCAT(EnglishNumber(INT(AM634)), " point ", EnglishNumber(ROUND(INT((AM634 - INT(AM634)) * 10),  0)), " ", EnglishNumber(ROUND((AM634 - INT(AM634))*100 - (INT((AM634-INT(AM634))*10)*10), 0))))</f>
        <v>sixty-eight</v>
      </c>
      <c r="AO634" s="214" t="str">
        <f>IF(INT(AM634)=AM634,FctZahl_In_Worten(AM634), _xlfn.CONCAT(FctZahl_In_Worten(INT(AM634)), " komma ", FctZahl_In_Worten(ROUND(INT((AM634 - INT(AM634)) * 10),  0)), " ", FctZahl_In_Worten(ROUND((AM634 - INT(AM634))*100 - (INT((AM634-INT(AM634))*10)*10), 0))))</f>
        <v>achtundsechzig</v>
      </c>
      <c r="AP634" s="64" t="str">
        <f>EnglishNumber(Q634)</f>
        <v>one hundred</v>
      </c>
      <c r="AQ634" s="64" t="str">
        <f>FctZahl_In_Worten(Q634)</f>
        <v>einhundert</v>
      </c>
      <c r="AR634" s="64" t="str">
        <f>FctZahl_In_Worten(R634)</f>
        <v>null</v>
      </c>
      <c r="AS634" s="64" t="str">
        <f>EnglishNumber(V634)</f>
        <v>zero</v>
      </c>
      <c r="AT634" s="64" t="str">
        <f>EnglishNumber(W634)</f>
        <v>zero</v>
      </c>
      <c r="AU634" s="64" t="str">
        <f t="shared" si="445"/>
        <v>For</v>
      </c>
      <c r="AV634" s="49" t="str">
        <f t="shared" si="448"/>
        <v>Peter Stöhr, Persönlich haftender Geschäftsführer einzelvertretungsberechtigt</v>
      </c>
      <c r="AW634" s="60" t="str">
        <f t="shared" si="436"/>
        <v>DE_209529364_CPA_EN</v>
      </c>
      <c r="AX634" s="60" t="str">
        <f t="shared" si="437"/>
        <v>DE_209529364_DoT_EN</v>
      </c>
      <c r="AY634" s="60" t="str">
        <f t="shared" si="438"/>
        <v>DE_209529364_Dis_EN</v>
      </c>
      <c r="AZ634" s="50" t="str">
        <f t="shared" si="439"/>
        <v>DE_209529364_CPA_DE</v>
      </c>
      <c r="BA634" s="50" t="str">
        <f t="shared" si="440"/>
        <v>DE_209529364_DoT_DE</v>
      </c>
      <c r="BB634" s="50" t="str">
        <f t="shared" si="441"/>
        <v>DE_209529364_CPA_ES</v>
      </c>
      <c r="BC634" s="128" t="str">
        <f t="shared" si="442"/>
        <v>DE_209529364_DoT_ES</v>
      </c>
      <c r="BD634" s="65" t="str">
        <f t="shared" si="443"/>
        <v>P&amp;M OHG</v>
      </c>
      <c r="BE634" s="64" t="str">
        <f>VLOOKUP(C634,aux!$A$1:$B$260,2,FALSE)</f>
        <v>Germany</v>
      </c>
      <c r="BF634" s="46" t="str">
        <f>VLOOKUP(C634,aux!$A$1:$C$260,3,FALSE)</f>
        <v>Deutschland</v>
      </c>
      <c r="BG634" s="66" t="str">
        <f t="shared" si="444"/>
        <v>represented by  Peter Stöhr, Persönlich haftender Geschäftsführer einzelvertretungsberechtigt</v>
      </c>
      <c r="BH634" s="66" t="str">
        <f t="shared" si="453"/>
        <v>representado por Peter Stöhr, Persönlich haftender Geschäftsführer einzelvertretungsberechtigt</v>
      </c>
      <c r="BI634" s="119">
        <f t="shared" si="449"/>
        <v>1</v>
      </c>
      <c r="BJ634" s="119" t="str">
        <f t="shared" si="460"/>
        <v/>
      </c>
      <c r="BK634" s="119" t="str">
        <f t="shared" si="461"/>
        <v/>
      </c>
      <c r="BL634" s="66" t="str">
        <f t="shared" si="450"/>
        <v/>
      </c>
      <c r="BM634" s="66" t="str">
        <f t="shared" si="446"/>
        <v/>
      </c>
      <c r="BN634" s="66" t="str">
        <f t="shared" si="451"/>
        <v/>
      </c>
      <c r="BO634" s="66" t="str">
        <f t="shared" si="447"/>
        <v/>
      </c>
      <c r="BP634" s="216" t="str">
        <f>VLOOKUP(X634,aux!$G$1:$I$22,3,FALSE)</f>
        <v>cero coma seis ocho</v>
      </c>
      <c r="BQ634" s="66" t="str">
        <f t="shared" si="454"/>
        <v>Por</v>
      </c>
      <c r="BR634" s="66" t="str">
        <f>VLOOKUP(C634,aux!$D$1:$E$307,2,FALSE)</f>
        <v>Alemania</v>
      </c>
      <c r="BS634" s="66" t="str">
        <f t="shared" si="455"/>
        <v>Ciento</v>
      </c>
      <c r="BT634" s="66" t="str">
        <f t="shared" si="456"/>
        <v>Cero</v>
      </c>
      <c r="BU634" s="66" t="str">
        <f t="shared" si="457"/>
        <v>Cero</v>
      </c>
      <c r="BV634" s="315"/>
      <c r="BW634" s="61"/>
      <c r="BX634" s="315"/>
      <c r="BY634" s="148"/>
      <c r="BZ634" s="315"/>
      <c r="CA634" s="1112"/>
      <c r="CB634" s="805">
        <v>43172</v>
      </c>
      <c r="CC634" s="623">
        <v>43172</v>
      </c>
      <c r="CD634" s="806"/>
      <c r="CE634" s="805">
        <v>43172</v>
      </c>
      <c r="CF634" s="806"/>
      <c r="CG634" s="612">
        <v>43181</v>
      </c>
      <c r="CH634" s="903" t="s">
        <v>7258</v>
      </c>
      <c r="CI634" s="155"/>
      <c r="CJ634" s="168"/>
      <c r="CK634" s="168"/>
      <c r="CL634" s="102" t="str">
        <f t="shared" si="418"/>
        <v>P&amp;M OHG_ DE_209529364_DOT_EN_2sig</v>
      </c>
      <c r="CM634" s="102" t="str">
        <f t="shared" si="419"/>
        <v>P&amp;M OHG_DE_209529364_CPA_EN_2sig</v>
      </c>
      <c r="CN634" s="102" t="str">
        <f t="shared" si="420"/>
        <v>P&amp;M OHG_ DE_209529364_DOT_EN_2sig_stamped</v>
      </c>
      <c r="CO634" s="102" t="str">
        <f t="shared" si="421"/>
        <v>P&amp;M OHG_DE_209529364_DOT_EN_o</v>
      </c>
      <c r="CP634" s="102" t="str">
        <f t="shared" si="422"/>
        <v>P&amp;M OHG_DE_209529364_DOT_EN_o_stamped</v>
      </c>
      <c r="CQ634" s="102" t="str">
        <f t="shared" si="423"/>
        <v>P&amp;M OHG_DE_209529364_powers</v>
      </c>
      <c r="CR634" s="168"/>
      <c r="CS634" s="168"/>
      <c r="CT634" s="253"/>
      <c r="CU634" s="251"/>
      <c r="CV634" s="254"/>
      <c r="CW634" s="168"/>
      <c r="CX634" s="252"/>
      <c r="CY634" s="251"/>
      <c r="CZ634" s="251"/>
      <c r="DA634" s="324"/>
      <c r="DB634" s="324"/>
      <c r="DC634" s="251"/>
      <c r="DD634" s="251"/>
      <c r="DE634" s="324"/>
      <c r="DF634" s="324"/>
      <c r="DG634" s="168"/>
      <c r="DH634" s="168"/>
      <c r="DI634" s="168"/>
      <c r="DJ634" s="324"/>
      <c r="DK634" s="324"/>
      <c r="DL634" s="168"/>
      <c r="DM634" s="324"/>
      <c r="DN634" s="251"/>
      <c r="DO634" s="324"/>
      <c r="DP634" s="338"/>
      <c r="DQ634" s="902"/>
      <c r="DR634" s="503"/>
      <c r="DS634" s="88"/>
      <c r="DT634" s="88" t="s">
        <v>49</v>
      </c>
      <c r="DU634" s="168"/>
      <c r="DV634" s="168"/>
      <c r="DW634" s="168"/>
      <c r="DX634" s="168"/>
      <c r="DY634" s="168"/>
      <c r="DZ634" s="168"/>
      <c r="EA634" s="359" t="str">
        <f t="shared" si="459"/>
        <v>573</v>
      </c>
      <c r="EB634" s="359">
        <v>573</v>
      </c>
      <c r="EC634" s="88"/>
      <c r="ED634" s="88"/>
      <c r="EE634" s="88"/>
      <c r="EF634" s="445"/>
      <c r="EG634" s="247"/>
      <c r="EH634" s="247"/>
      <c r="EI634" s="247"/>
      <c r="EJ634" s="247"/>
      <c r="EK634" s="247"/>
      <c r="EL634" s="247"/>
      <c r="EM634" s="946"/>
      <c r="EN634" s="247"/>
      <c r="EO634" s="247"/>
      <c r="EP634" s="247"/>
      <c r="EQ634" s="193" t="s">
        <v>6097</v>
      </c>
      <c r="ER634" s="193" t="s">
        <v>6154</v>
      </c>
      <c r="ES634" s="691" t="s">
        <v>7092</v>
      </c>
      <c r="ET634" s="167"/>
      <c r="EU634" s="182" t="str">
        <f t="shared" si="424"/>
        <v>P&amp;M OHG, DE_209529364_sinv.pdf</v>
      </c>
    </row>
    <row r="635" spans="1:151" s="169" customFormat="1" ht="97.5" thickTop="1" thickBot="1">
      <c r="A635" s="1015" t="s">
        <v>6548</v>
      </c>
      <c r="B635" s="638" t="s">
        <v>6576</v>
      </c>
      <c r="C635" s="669" t="s">
        <v>42</v>
      </c>
      <c r="D635" s="568" t="s">
        <v>6622</v>
      </c>
      <c r="E635" s="568" t="s">
        <v>6623</v>
      </c>
      <c r="F635" s="568" t="s">
        <v>6624</v>
      </c>
      <c r="G635" s="568" t="s">
        <v>6625</v>
      </c>
      <c r="H635" s="568" t="s">
        <v>6624</v>
      </c>
      <c r="I635" s="182"/>
      <c r="J635" s="202" t="s">
        <v>6724</v>
      </c>
      <c r="K635" s="566" t="s">
        <v>6663</v>
      </c>
      <c r="L635" s="770" t="s">
        <v>6664</v>
      </c>
      <c r="M635" s="566" t="s">
        <v>6681</v>
      </c>
      <c r="N635" s="861" t="s">
        <v>6694</v>
      </c>
      <c r="O635" s="773" t="s">
        <v>6695</v>
      </c>
      <c r="P635" s="777">
        <v>23</v>
      </c>
      <c r="Q635" s="548">
        <v>100</v>
      </c>
      <c r="R635" s="549">
        <v>0</v>
      </c>
      <c r="S635" s="338"/>
      <c r="T635" s="168"/>
      <c r="U635" s="168"/>
      <c r="V635" s="338">
        <v>0</v>
      </c>
      <c r="W635" s="338">
        <v>0</v>
      </c>
      <c r="X635" s="923">
        <v>0.68</v>
      </c>
      <c r="Y635" s="338">
        <v>0</v>
      </c>
      <c r="Z635" s="168"/>
      <c r="AA635" s="168"/>
      <c r="AB635" s="186" t="s">
        <v>6711</v>
      </c>
      <c r="AC635" s="13" t="s">
        <v>7377</v>
      </c>
      <c r="AD635" s="811" t="s">
        <v>6710</v>
      </c>
      <c r="AE635" s="723">
        <v>43187</v>
      </c>
      <c r="AF635" s="182" t="s">
        <v>7334</v>
      </c>
      <c r="AG635" s="419"/>
      <c r="AH635" s="927" t="s">
        <v>896</v>
      </c>
      <c r="AI635" s="559" t="s">
        <v>5760</v>
      </c>
      <c r="AJ635" s="63" t="str">
        <f t="shared" si="452"/>
        <v>NO</v>
      </c>
      <c r="AK635" s="64" t="str">
        <f>VLOOKUP(X635,aux!$G$1:$I$22,2,FALSE)</f>
        <v>zero point six eight</v>
      </c>
      <c r="AL635" s="64" t="str">
        <f>VLOOKUP(X635,aux!$G$1:$J$22,4,FALSE)</f>
        <v>null komma sechs acht</v>
      </c>
      <c r="AM635" s="214">
        <f t="shared" si="435"/>
        <v>68</v>
      </c>
      <c r="AN635" s="214" t="str">
        <f>IF(INT(AM635)=AM635,EnglishNumber(AM635), _xlfn.CONCAT(EnglishNumber(INT(AM635)), " point ", EnglishNumber(ROUND(INT((AM635 - INT(AM635)) * 10),  0)), " ", EnglishNumber(ROUND((AM635 - INT(AM635))*100 - (INT((AM635-INT(AM635))*10)*10), 0))))</f>
        <v>sixty-eight</v>
      </c>
      <c r="AO635" s="214" t="str">
        <f>IF(INT(AM635)=AM635,FctZahl_In_Worten(AM635), _xlfn.CONCAT(FctZahl_In_Worten(INT(AM635)), " komma ", FctZahl_In_Worten(ROUND(INT((AM635 - INT(AM635)) * 10),  0)), " ", FctZahl_In_Worten(ROUND((AM635 - INT(AM635))*100 - (INT((AM635-INT(AM635))*10)*10), 0))))</f>
        <v>achtundsechzig</v>
      </c>
      <c r="AP635" s="64" t="str">
        <f>EnglishNumber(Q635)</f>
        <v>one hundred</v>
      </c>
      <c r="AQ635" s="64" t="str">
        <f>FctZahl_In_Worten(Q635)</f>
        <v>einhundert</v>
      </c>
      <c r="AR635" s="64" t="str">
        <f>FctZahl_In_Worten(R635)</f>
        <v>null</v>
      </c>
      <c r="AS635" s="64" t="str">
        <f>EnglishNumber(V635)</f>
        <v>zero</v>
      </c>
      <c r="AT635" s="64" t="str">
        <f>EnglishNumber(W635)</f>
        <v>zero</v>
      </c>
      <c r="AU635" s="64" t="str">
        <f t="shared" si="445"/>
        <v>For</v>
      </c>
      <c r="AV635" s="49" t="str">
        <f t="shared" si="448"/>
        <v>MONTALBÁN ORIA, José Luis, Apoderado mancomunado and MONTALBÁN LÓPEZ, Jorge, Apoderado mancomunado</v>
      </c>
      <c r="AW635" s="60" t="str">
        <f t="shared" si="436"/>
        <v>ES_B18041913_CPA_EN</v>
      </c>
      <c r="AX635" s="60" t="str">
        <f t="shared" si="437"/>
        <v>ES_B18041913_DoT_EN</v>
      </c>
      <c r="AY635" s="60" t="str">
        <f t="shared" si="438"/>
        <v>ES_B18041913_Dis_EN</v>
      </c>
      <c r="AZ635" s="50" t="str">
        <f t="shared" si="439"/>
        <v>ES_B18041913_CPA_DE</v>
      </c>
      <c r="BA635" s="50" t="str">
        <f t="shared" si="440"/>
        <v>ES_B18041913_DoT_DE</v>
      </c>
      <c r="BB635" s="50" t="str">
        <f t="shared" si="441"/>
        <v>ES_B18041913_CPA_ES</v>
      </c>
      <c r="BC635" s="128" t="str">
        <f t="shared" si="442"/>
        <v>ES_B18041913_DoT_ES</v>
      </c>
      <c r="BD635" s="65" t="str">
        <f t="shared" si="443"/>
        <v>PESCADOS MONTALBAN, SL</v>
      </c>
      <c r="BE635" s="64" t="str">
        <f>VLOOKUP(C635,aux!$A$1:$B$260,2,FALSE)</f>
        <v>Spain</v>
      </c>
      <c r="BF635" s="46" t="str">
        <f>VLOOKUP(C635,aux!$A$1:$C$260,3,FALSE)</f>
        <v>Spanien</v>
      </c>
      <c r="BG635" s="66" t="str">
        <f t="shared" si="444"/>
        <v>represented by  MONTALBÁN ORIA, José Luis, Apoderado mancomunado and MONTALBÁN LÓPEZ, Jorge, Apoderado mancomunado</v>
      </c>
      <c r="BH635" s="66" t="str">
        <f t="shared" si="453"/>
        <v>representado por MONTALBÁN ORIA, José Luis, Apoderado mancomunado and MONTALBÁN LÓPEZ, Jorge, Apoderado mancomunado</v>
      </c>
      <c r="BI635" s="119">
        <f t="shared" si="449"/>
        <v>2</v>
      </c>
      <c r="BJ635" s="119" t="str">
        <f t="shared" si="460"/>
        <v>and its</v>
      </c>
      <c r="BK635" s="119" t="str">
        <f t="shared" si="461"/>
        <v/>
      </c>
      <c r="BL635" s="66" t="str">
        <f t="shared" si="450"/>
        <v>und</v>
      </c>
      <c r="BM635" s="66" t="str">
        <f t="shared" si="446"/>
        <v/>
      </c>
      <c r="BN635" s="66" t="str">
        <f t="shared" si="451"/>
        <v>y su</v>
      </c>
      <c r="BO635" s="66" t="str">
        <f t="shared" si="447"/>
        <v/>
      </c>
      <c r="BP635" s="216" t="str">
        <f>VLOOKUP(X635,aux!$G$1:$I$22,3,FALSE)</f>
        <v>cero coma seis ocho</v>
      </c>
      <c r="BQ635" s="66" t="str">
        <f t="shared" si="454"/>
        <v>Por</v>
      </c>
      <c r="BR635" s="66" t="str">
        <f>VLOOKUP(C635,aux!$D$1:$E$307,2,FALSE)</f>
        <v>España</v>
      </c>
      <c r="BS635" s="66" t="str">
        <f t="shared" si="455"/>
        <v>Ciento</v>
      </c>
      <c r="BT635" s="66" t="str">
        <f t="shared" si="456"/>
        <v>Cero</v>
      </c>
      <c r="BU635" s="66" t="str">
        <f t="shared" si="457"/>
        <v>Cero</v>
      </c>
      <c r="BV635" s="315"/>
      <c r="BW635" s="61"/>
      <c r="BX635" s="315"/>
      <c r="BY635" s="148"/>
      <c r="BZ635" s="315"/>
      <c r="CA635" s="1112"/>
      <c r="CB635" s="342">
        <v>43168</v>
      </c>
      <c r="CC635" s="623">
        <v>43175</v>
      </c>
      <c r="CD635" s="806"/>
      <c r="CE635" s="805">
        <v>43175</v>
      </c>
      <c r="CF635" s="806"/>
      <c r="CG635" s="612">
        <v>43182</v>
      </c>
      <c r="CH635" s="903" t="s">
        <v>7258</v>
      </c>
      <c r="CI635" s="155"/>
      <c r="CJ635" s="168"/>
      <c r="CK635" s="168"/>
      <c r="CL635" s="102" t="str">
        <f t="shared" si="418"/>
        <v>PESCADOS MONTALBAN, SL_ ES_B18041913_DOT_EN_2sig</v>
      </c>
      <c r="CM635" s="102" t="str">
        <f t="shared" si="419"/>
        <v>PESCADOS MONTALBAN, SL_ES_B18041913_CPA_EN_2sig</v>
      </c>
      <c r="CN635" s="102" t="str">
        <f t="shared" si="420"/>
        <v>PESCADOS MONTALBAN, SL_ ES_B18041913_DOT_EN_2sig_stamped</v>
      </c>
      <c r="CO635" s="102" t="str">
        <f t="shared" si="421"/>
        <v>PESCADOS MONTALBAN, SL_ES_B18041913_DOT_EN_o</v>
      </c>
      <c r="CP635" s="102" t="str">
        <f t="shared" si="422"/>
        <v>PESCADOS MONTALBAN, SL_ES_B18041913_DOT_EN_o_stamped</v>
      </c>
      <c r="CQ635" s="102" t="str">
        <f t="shared" si="423"/>
        <v>PESCADOS MONTALBAN, SL_ES_B18041913_powers</v>
      </c>
      <c r="CR635" s="168"/>
      <c r="CS635" s="168"/>
      <c r="CT635" s="253"/>
      <c r="CU635" s="251"/>
      <c r="CV635" s="254"/>
      <c r="CW635" s="168"/>
      <c r="CX635" s="252"/>
      <c r="CY635" s="251"/>
      <c r="CZ635" s="251"/>
      <c r="DA635" s="324"/>
      <c r="DB635" s="324"/>
      <c r="DC635" s="251"/>
      <c r="DD635" s="251"/>
      <c r="DE635" s="324"/>
      <c r="DF635" s="324"/>
      <c r="DG635" s="168"/>
      <c r="DH635" s="168"/>
      <c r="DI635" s="168"/>
      <c r="DJ635" s="324"/>
      <c r="DK635" s="324"/>
      <c r="DL635" s="168"/>
      <c r="DM635" s="324"/>
      <c r="DN635" s="251"/>
      <c r="DO635" s="324"/>
      <c r="DP635" s="338"/>
      <c r="DQ635" s="902"/>
      <c r="DR635" s="503"/>
      <c r="DS635" s="88"/>
      <c r="DT635" s="88" t="s">
        <v>49</v>
      </c>
      <c r="DU635" s="168"/>
      <c r="DV635" s="168"/>
      <c r="DW635" s="168"/>
      <c r="DX635" s="168"/>
      <c r="DY635" s="168"/>
      <c r="DZ635" s="168"/>
      <c r="EA635" s="359" t="str">
        <f t="shared" si="459"/>
        <v>574</v>
      </c>
      <c r="EB635" s="359">
        <v>574</v>
      </c>
      <c r="EC635" s="88"/>
      <c r="ED635" s="88"/>
      <c r="EE635" s="88"/>
      <c r="EF635" s="445"/>
      <c r="EG635" s="247"/>
      <c r="EH635" s="247"/>
      <c r="EI635" s="247"/>
      <c r="EJ635" s="247"/>
      <c r="EK635" s="247"/>
      <c r="EL635" s="247"/>
      <c r="EM635" s="946"/>
      <c r="EN635" s="247"/>
      <c r="EO635" s="247"/>
      <c r="EP635" s="247"/>
      <c r="EQ635" s="382" t="s">
        <v>6088</v>
      </c>
      <c r="ER635" s="382" t="s">
        <v>6109</v>
      </c>
      <c r="ES635" s="568"/>
      <c r="ET635" s="167"/>
      <c r="EU635" s="182" t="str">
        <f t="shared" si="424"/>
        <v>PESCADOS MONTALBAN, S.L., ES_B18041913_sinv.pdf</v>
      </c>
    </row>
    <row r="636" spans="1:151" s="169" customFormat="1" ht="145.5" thickTop="1" thickBot="1">
      <c r="A636" s="1006" t="s">
        <v>6461</v>
      </c>
      <c r="B636" s="176" t="s">
        <v>6471</v>
      </c>
      <c r="C636" s="338" t="s">
        <v>42</v>
      </c>
      <c r="D636" s="202" t="s">
        <v>6472</v>
      </c>
      <c r="E636" s="202" t="s">
        <v>6473</v>
      </c>
      <c r="F636" s="202" t="s">
        <v>6474</v>
      </c>
      <c r="G636" s="202" t="s">
        <v>6482</v>
      </c>
      <c r="H636" s="202" t="s">
        <v>6474</v>
      </c>
      <c r="I636" s="202" t="s">
        <v>6483</v>
      </c>
      <c r="J636" s="202" t="s">
        <v>6748</v>
      </c>
      <c r="K636" s="202" t="s">
        <v>6500</v>
      </c>
      <c r="L636" s="770" t="s">
        <v>6490</v>
      </c>
      <c r="M636" s="566" t="s">
        <v>6491</v>
      </c>
      <c r="N636" s="861" t="s">
        <v>6495</v>
      </c>
      <c r="O636" s="773" t="s">
        <v>2750</v>
      </c>
      <c r="P636" s="781">
        <v>19</v>
      </c>
      <c r="Q636" s="785">
        <v>100</v>
      </c>
      <c r="R636" s="549">
        <v>0</v>
      </c>
      <c r="S636" s="338"/>
      <c r="T636" s="168"/>
      <c r="U636" s="168"/>
      <c r="V636" s="338">
        <v>0</v>
      </c>
      <c r="W636" s="338">
        <v>0</v>
      </c>
      <c r="X636" s="923">
        <v>0.7</v>
      </c>
      <c r="Y636" s="338">
        <v>0</v>
      </c>
      <c r="Z636" s="168"/>
      <c r="AA636" s="168"/>
      <c r="AB636" s="188" t="s">
        <v>6501</v>
      </c>
      <c r="AC636" s="13" t="s">
        <v>7377</v>
      </c>
      <c r="AD636" s="813" t="s">
        <v>5689</v>
      </c>
      <c r="AE636" s="723">
        <v>43187</v>
      </c>
      <c r="AF636" s="202" t="s">
        <v>7242</v>
      </c>
      <c r="AG636" s="419"/>
      <c r="AH636" s="927" t="s">
        <v>896</v>
      </c>
      <c r="AI636" s="647" t="s">
        <v>5760</v>
      </c>
      <c r="AJ636" s="63" t="str">
        <f t="shared" si="452"/>
        <v>NO</v>
      </c>
      <c r="AK636" s="64" t="str">
        <f>VLOOKUP(X636,aux!$G$1:$I$22,2,FALSE)</f>
        <v>zero point seven</v>
      </c>
      <c r="AL636" s="64" t="str">
        <f>VLOOKUP(X636,aux!$G$1:$J$22,4,FALSE)</f>
        <v>null komma sieben</v>
      </c>
      <c r="AM636" s="214">
        <f t="shared" si="435"/>
        <v>70</v>
      </c>
      <c r="AN636" s="214" t="str">
        <f>IF(INT(AM636)=AM636,EnglishNumber(AM636), _xlfn.CONCAT(EnglishNumber(INT(AM636)), " point ", EnglishNumber(ROUND(INT((AM636 - INT(AM636)) * 10),  0)), " ", EnglishNumber(ROUND((AM636 - INT(AM636))*100 - (INT((AM636-INT(AM636))*10)*10), 0))))</f>
        <v>seventy</v>
      </c>
      <c r="AO636" s="214" t="str">
        <f>IF(INT(AM636)=AM636,FctZahl_In_Worten(AM636), _xlfn.CONCAT(FctZahl_In_Worten(INT(AM636)), " komma ", FctZahl_In_Worten(ROUND(INT((AM636 - INT(AM636)) * 10),  0)), " ", FctZahl_In_Worten(ROUND((AM636 - INT(AM636))*100 - (INT((AM636-INT(AM636))*10)*10), 0))))</f>
        <v>siebzig</v>
      </c>
      <c r="AP636" s="64" t="str">
        <f>EnglishNumber(Q636)</f>
        <v>one hundred</v>
      </c>
      <c r="AQ636" s="64" t="str">
        <f>FctZahl_In_Worten(Q636)</f>
        <v>einhundert</v>
      </c>
      <c r="AR636" s="64" t="str">
        <f>FctZahl_In_Worten(R636)</f>
        <v>null</v>
      </c>
      <c r="AS636" s="64" t="str">
        <f>EnglishNumber(V636)</f>
        <v>zero</v>
      </c>
      <c r="AT636" s="64" t="str">
        <f>EnglishNumber(W636)</f>
        <v>zero</v>
      </c>
      <c r="AU636" s="64" t="str">
        <f t="shared" si="445"/>
        <v>For</v>
      </c>
      <c r="AV636" s="49" t="str">
        <f t="shared" si="448"/>
        <v>RICARDO ANTONIO PINTOR MARMOL, GERENTE / ADMINISTRADOR MANCOMUNADO and MARIA TERESA PINTOR MARMOL, GERENTE / ADMINISTRADOR MANCOMUNADO</v>
      </c>
      <c r="AW636" s="60" t="str">
        <f t="shared" si="436"/>
        <v>ES_B04264750_CPA_EN</v>
      </c>
      <c r="AX636" s="60" t="str">
        <f t="shared" si="437"/>
        <v>ES_B04264750_DoT_EN</v>
      </c>
      <c r="AY636" s="60" t="str">
        <f t="shared" si="438"/>
        <v>ES_B04264750_Dis_EN</v>
      </c>
      <c r="AZ636" s="50" t="str">
        <f t="shared" si="439"/>
        <v>ES_B04264750_CPA_DE</v>
      </c>
      <c r="BA636" s="50" t="str">
        <f t="shared" si="440"/>
        <v>ES_B04264750_DoT_DE</v>
      </c>
      <c r="BB636" s="50" t="str">
        <f t="shared" si="441"/>
        <v>ES_B04264750_CPA_ES</v>
      </c>
      <c r="BC636" s="128" t="str">
        <f t="shared" si="442"/>
        <v>ES_B04264750_DoT_ES</v>
      </c>
      <c r="BD636" s="65" t="str">
        <f t="shared" si="443"/>
        <v>PINTOR MORENO SOCIEDAD LIMITADA</v>
      </c>
      <c r="BE636" s="64" t="str">
        <f>VLOOKUP(C636,aux!$A$1:$B$260,2,FALSE)</f>
        <v>Spain</v>
      </c>
      <c r="BF636" s="46" t="str">
        <f>VLOOKUP(C636,aux!$A$1:$C$260,3,FALSE)</f>
        <v>Spanien</v>
      </c>
      <c r="BG636" s="66" t="str">
        <f t="shared" si="444"/>
        <v>represented by  RICARDO ANTONIO PINTOR MARMOL, GERENTE / ADMINISTRADOR MANCOMUNADO and MARIA TERESA PINTOR MARMOL, GERENTE / ADMINISTRADOR MANCOMUNADO</v>
      </c>
      <c r="BH636" s="66" t="str">
        <f t="shared" si="453"/>
        <v>representado por RICARDO ANTONIO PINTOR MARMOL, GERENTE / ADMINISTRADOR MANCOMUNADO and MARIA TERESA PINTOR MARMOL, GERENTE / ADMINISTRADOR MANCOMUNADO</v>
      </c>
      <c r="BI636" s="119">
        <f t="shared" si="449"/>
        <v>2</v>
      </c>
      <c r="BJ636" s="119" t="str">
        <f t="shared" si="460"/>
        <v>and its</v>
      </c>
      <c r="BK636" s="119" t="str">
        <f t="shared" si="461"/>
        <v>and its</v>
      </c>
      <c r="BL636" s="66" t="str">
        <f t="shared" si="450"/>
        <v>und</v>
      </c>
      <c r="BM636" s="66" t="str">
        <f t="shared" si="446"/>
        <v>und</v>
      </c>
      <c r="BN636" s="66" t="str">
        <f t="shared" si="451"/>
        <v>y su</v>
      </c>
      <c r="BO636" s="66" t="str">
        <f t="shared" si="447"/>
        <v>y su</v>
      </c>
      <c r="BP636" s="216" t="str">
        <f>VLOOKUP(X636,aux!$G$1:$I$22,3,FALSE)</f>
        <v xml:space="preserve">cero coma siete </v>
      </c>
      <c r="BQ636" s="66" t="str">
        <f t="shared" si="454"/>
        <v>Por</v>
      </c>
      <c r="BR636" s="66" t="str">
        <f>VLOOKUP(C636,aux!$D$1:$E$307,2,FALSE)</f>
        <v>España</v>
      </c>
      <c r="BS636" s="66" t="str">
        <f t="shared" si="455"/>
        <v>Ciento</v>
      </c>
      <c r="BT636" s="66" t="str">
        <f t="shared" si="456"/>
        <v>Cero</v>
      </c>
      <c r="BU636" s="66" t="str">
        <f t="shared" si="457"/>
        <v>Cero</v>
      </c>
      <c r="BV636" s="315"/>
      <c r="BW636" s="61"/>
      <c r="BX636" s="315"/>
      <c r="BY636" s="148"/>
      <c r="BZ636" s="315"/>
      <c r="CA636" s="1112"/>
      <c r="CB636" s="805">
        <v>43167</v>
      </c>
      <c r="CC636" s="623">
        <v>43173</v>
      </c>
      <c r="CD636" s="434"/>
      <c r="CE636" s="805">
        <v>43174</v>
      </c>
      <c r="CF636" s="434"/>
      <c r="CG636" s="612">
        <v>43182</v>
      </c>
      <c r="CH636" s="903" t="s">
        <v>7258</v>
      </c>
      <c r="CI636" s="155"/>
      <c r="CJ636" s="168"/>
      <c r="CK636" s="168"/>
      <c r="CL636" s="102" t="str">
        <f t="shared" si="418"/>
        <v>PINTOR MORENO SOCIEDAD LIMITADA_ ES_B04264750_DOT_EN_2sig</v>
      </c>
      <c r="CM636" s="102" t="str">
        <f t="shared" si="419"/>
        <v>PINTOR MORENO SOCIEDAD LIMITADA_ES_B04264750_CPA_EN_2sig</v>
      </c>
      <c r="CN636" s="102" t="str">
        <f t="shared" si="420"/>
        <v>PINTOR MORENO SOCIEDAD LIMITADA_ ES_B04264750_DOT_EN_2sig_stamped</v>
      </c>
      <c r="CO636" s="102" t="str">
        <f t="shared" si="421"/>
        <v>PINTOR MORENO SOCIEDAD LIMITADA_ES_B04264750_DOT_EN_o</v>
      </c>
      <c r="CP636" s="102" t="str">
        <f t="shared" si="422"/>
        <v>PINTOR MORENO SOCIEDAD LIMITADA_ES_B04264750_DOT_EN_o_stamped</v>
      </c>
      <c r="CQ636" s="102" t="str">
        <f t="shared" si="423"/>
        <v>PINTOR MORENO SOCIEDAD LIMITADA_ES_B04264750_powers</v>
      </c>
      <c r="CR636" s="168"/>
      <c r="CS636" s="168"/>
      <c r="CT636" s="253"/>
      <c r="CU636" s="251"/>
      <c r="CV636" s="254"/>
      <c r="CW636" s="168"/>
      <c r="CX636" s="252"/>
      <c r="CY636" s="251"/>
      <c r="CZ636" s="251"/>
      <c r="DA636" s="324"/>
      <c r="DB636" s="324"/>
      <c r="DC636" s="251"/>
      <c r="DD636" s="251"/>
      <c r="DE636" s="324"/>
      <c r="DF636" s="324"/>
      <c r="DG636" s="168"/>
      <c r="DH636" s="168"/>
      <c r="DI636" s="168"/>
      <c r="DJ636" s="324"/>
      <c r="DK636" s="324"/>
      <c r="DL636" s="168"/>
      <c r="DM636" s="324"/>
      <c r="DN636" s="251"/>
      <c r="DO636" s="324"/>
      <c r="DP636" s="338"/>
      <c r="DQ636" s="902"/>
      <c r="DR636" s="503"/>
      <c r="DS636" s="88"/>
      <c r="DT636" s="88" t="s">
        <v>49</v>
      </c>
      <c r="DU636" s="168"/>
      <c r="DV636" s="168"/>
      <c r="DW636" s="168"/>
      <c r="DX636" s="168"/>
      <c r="DY636" s="168"/>
      <c r="DZ636" s="168"/>
      <c r="EA636" s="359" t="str">
        <f t="shared" si="459"/>
        <v>575</v>
      </c>
      <c r="EB636" s="359">
        <v>575</v>
      </c>
      <c r="EC636" s="88"/>
      <c r="ED636" s="88"/>
      <c r="EE636" s="88"/>
      <c r="EF636" s="445"/>
      <c r="EG636" s="247"/>
      <c r="EH636" s="247"/>
      <c r="EI636" s="247"/>
      <c r="EJ636" s="247"/>
      <c r="EK636" s="247"/>
      <c r="EL636" s="247"/>
      <c r="EM636" s="946"/>
      <c r="EN636" s="247"/>
      <c r="EO636" s="247"/>
      <c r="EP636" s="247"/>
      <c r="EQ636" s="382" t="s">
        <v>6088</v>
      </c>
      <c r="ER636" s="382" t="s">
        <v>6109</v>
      </c>
      <c r="ES636" s="362"/>
      <c r="ET636" s="167"/>
      <c r="EU636" s="182" t="str">
        <f t="shared" si="424"/>
        <v>PINTOR MORENO SOCIEDAD LIMITADA, ES_B04264750_sinv.pdf</v>
      </c>
    </row>
    <row r="637" spans="1:151" s="169" customFormat="1" ht="65.25" thickTop="1" thickBot="1">
      <c r="A637" s="1000" t="s">
        <v>6343</v>
      </c>
      <c r="B637" s="176" t="s">
        <v>6344</v>
      </c>
      <c r="C637" s="338" t="s">
        <v>963</v>
      </c>
      <c r="D637" s="202" t="s">
        <v>6355</v>
      </c>
      <c r="E637" s="630" t="s">
        <v>6346</v>
      </c>
      <c r="F637" s="438" t="s">
        <v>6347</v>
      </c>
      <c r="G637" s="182"/>
      <c r="H637" s="182"/>
      <c r="I637" s="182"/>
      <c r="J637" s="202" t="s">
        <v>6345</v>
      </c>
      <c r="K637" s="192" t="s">
        <v>6348</v>
      </c>
      <c r="L637" s="772" t="s">
        <v>6350</v>
      </c>
      <c r="M637" s="562" t="s">
        <v>6351</v>
      </c>
      <c r="N637" s="1078" t="s">
        <v>6352</v>
      </c>
      <c r="O637" s="670" t="s">
        <v>965</v>
      </c>
      <c r="P637" s="783">
        <v>20</v>
      </c>
      <c r="Q637" s="548">
        <v>150</v>
      </c>
      <c r="R637" s="549">
        <v>0</v>
      </c>
      <c r="S637" s="338"/>
      <c r="T637" s="168"/>
      <c r="U637" s="168"/>
      <c r="V637" s="338">
        <v>0</v>
      </c>
      <c r="W637" s="338">
        <v>0</v>
      </c>
      <c r="X637" s="923">
        <v>0.7</v>
      </c>
      <c r="Y637" s="338">
        <v>0</v>
      </c>
      <c r="Z637" s="168"/>
      <c r="AA637" s="168"/>
      <c r="AB637" s="186" t="s">
        <v>6327</v>
      </c>
      <c r="AC637" s="13" t="s">
        <v>7377</v>
      </c>
      <c r="AD637" s="812" t="s">
        <v>40</v>
      </c>
      <c r="AE637" s="723">
        <v>43187</v>
      </c>
      <c r="AF637" s="182"/>
      <c r="AG637" s="419"/>
      <c r="AH637" s="927" t="s">
        <v>896</v>
      </c>
      <c r="AI637" s="559" t="s">
        <v>5766</v>
      </c>
      <c r="AJ637" s="63" t="str">
        <f t="shared" si="452"/>
        <v>NO</v>
      </c>
      <c r="AK637" s="64" t="str">
        <f>VLOOKUP(X637,aux!$G$1:$I$22,2,FALSE)</f>
        <v>zero point seven</v>
      </c>
      <c r="AL637" s="64" t="str">
        <f>VLOOKUP(X637,aux!$G$1:$J$22,4,FALSE)</f>
        <v>null komma sieben</v>
      </c>
      <c r="AM637" s="214">
        <f t="shared" si="435"/>
        <v>70</v>
      </c>
      <c r="AN637" s="214" t="str">
        <f>IF(INT(AM637)=AM637,EnglishNumber(AM637), _xlfn.CONCAT(EnglishNumber(INT(AM637)), " point ", EnglishNumber(ROUND(INT((AM637 - INT(AM637)) * 10),  0)), " ", EnglishNumber(ROUND((AM637 - INT(AM637))*100 - (INT((AM637-INT(AM637))*10)*10), 0))))</f>
        <v>seventy</v>
      </c>
      <c r="AO637" s="214" t="str">
        <f>IF(INT(AM637)=AM637,FctZahl_In_Worten(AM637), _xlfn.CONCAT(FctZahl_In_Worten(INT(AM637)), " komma ", FctZahl_In_Worten(ROUND(INT((AM637 - INT(AM637)) * 10),  0)), " ", FctZahl_In_Worten(ROUND((AM637 - INT(AM637))*100 - (INT((AM637-INT(AM637))*10)*10), 0))))</f>
        <v>siebzig</v>
      </c>
      <c r="AP637" s="64" t="str">
        <f>EnglishNumber(Q637)</f>
        <v>one hundred fifty</v>
      </c>
      <c r="AQ637" s="64" t="str">
        <f>FctZahl_In_Worten(Q637)</f>
        <v>einhundertfünfzig</v>
      </c>
      <c r="AR637" s="64" t="str">
        <f>FctZahl_In_Worten(R637)</f>
        <v>null</v>
      </c>
      <c r="AS637" s="64" t="str">
        <f>EnglishNumber(V637)</f>
        <v>zero</v>
      </c>
      <c r="AT637" s="64" t="str">
        <f>EnglishNumber(W637)</f>
        <v>zero</v>
      </c>
      <c r="AU637" s="64" t="str">
        <f t="shared" si="445"/>
        <v>For</v>
      </c>
      <c r="AV637" s="49" t="str">
        <f t="shared" si="448"/>
        <v>RUSSELLO Frédéric, Administrateur</v>
      </c>
      <c r="AW637" s="60" t="str">
        <f t="shared" si="436"/>
        <v>LU_21623857_CPA_EN</v>
      </c>
      <c r="AX637" s="60" t="str">
        <f t="shared" si="437"/>
        <v>LU_21623857_DoT_EN</v>
      </c>
      <c r="AY637" s="60" t="str">
        <f t="shared" si="438"/>
        <v>LU_21623857_Dis_EN</v>
      </c>
      <c r="AZ637" s="50" t="str">
        <f t="shared" si="439"/>
        <v>LU_21623857_CPA_DE</v>
      </c>
      <c r="BA637" s="50" t="str">
        <f t="shared" si="440"/>
        <v>LU_21623857_DoT_DE</v>
      </c>
      <c r="BB637" s="50" t="str">
        <f t="shared" si="441"/>
        <v>LU_21623857_CPA_ES</v>
      </c>
      <c r="BC637" s="128" t="str">
        <f t="shared" si="442"/>
        <v>LU_21623857_DoT_ES</v>
      </c>
      <c r="BD637" s="65" t="str">
        <f t="shared" si="443"/>
        <v>PINZLER LUX SA</v>
      </c>
      <c r="BE637" s="64" t="str">
        <f>VLOOKUP(C637,aux!$A$1:$B$260,2,FALSE)</f>
        <v>Luxembourg</v>
      </c>
      <c r="BF637" s="46">
        <f>VLOOKUP(C637,aux!$A$1:$C$260,3,FALSE)</f>
        <v>0</v>
      </c>
      <c r="BG637" s="66" t="str">
        <f t="shared" si="444"/>
        <v>represented by  RUSSELLO Frédéric, Administrateur</v>
      </c>
      <c r="BH637" s="66" t="str">
        <f t="shared" si="453"/>
        <v>representado por RUSSELLO Frédéric, Administrateur</v>
      </c>
      <c r="BI637" s="119">
        <f t="shared" si="449"/>
        <v>1</v>
      </c>
      <c r="BJ637" s="119" t="str">
        <f t="shared" si="460"/>
        <v/>
      </c>
      <c r="BK637" s="119" t="str">
        <f t="shared" si="461"/>
        <v/>
      </c>
      <c r="BL637" s="66" t="str">
        <f t="shared" si="450"/>
        <v/>
      </c>
      <c r="BM637" s="66" t="str">
        <f t="shared" si="446"/>
        <v/>
      </c>
      <c r="BN637" s="66" t="str">
        <f t="shared" si="451"/>
        <v/>
      </c>
      <c r="BO637" s="66" t="str">
        <f t="shared" si="447"/>
        <v/>
      </c>
      <c r="BP637" s="216" t="str">
        <f>VLOOKUP(X637,aux!$G$1:$I$22,3,FALSE)</f>
        <v xml:space="preserve">cero coma siete </v>
      </c>
      <c r="BQ637" s="66" t="str">
        <f t="shared" si="454"/>
        <v>Por</v>
      </c>
      <c r="BR637" s="66" t="str">
        <f>VLOOKUP(C637,aux!$D$1:$E$307,2,FALSE)</f>
        <v>Luxemburgo</v>
      </c>
      <c r="BS637" s="66" t="str">
        <f t="shared" si="455"/>
        <v>Ciento Cincuenta</v>
      </c>
      <c r="BT637" s="66" t="str">
        <f t="shared" si="456"/>
        <v>Cero</v>
      </c>
      <c r="BU637" s="66" t="str">
        <f t="shared" si="457"/>
        <v>Cero</v>
      </c>
      <c r="BV637" s="315"/>
      <c r="BW637" s="61"/>
      <c r="BX637" s="315"/>
      <c r="BY637" s="148"/>
      <c r="BZ637" s="315"/>
      <c r="CA637" s="1112"/>
      <c r="CB637" s="805">
        <v>43161</v>
      </c>
      <c r="CC637" s="623">
        <v>43165</v>
      </c>
      <c r="CD637" s="434"/>
      <c r="CE637" s="805">
        <v>43165</v>
      </c>
      <c r="CF637" s="434"/>
      <c r="CG637" s="805">
        <v>43171</v>
      </c>
      <c r="CH637" s="903" t="s">
        <v>7258</v>
      </c>
      <c r="CI637" s="155"/>
      <c r="CJ637" s="168"/>
      <c r="CK637" s="168"/>
      <c r="CL637" s="102" t="str">
        <f t="shared" si="418"/>
        <v>PINZLER LUX SA_ LU_21623857_DOT_EN_2sig</v>
      </c>
      <c r="CM637" s="102" t="str">
        <f t="shared" si="419"/>
        <v>PINZLER LUX SA_LU_21623857_CPA_EN_2sig</v>
      </c>
      <c r="CN637" s="102" t="str">
        <f t="shared" si="420"/>
        <v>PINZLER LUX SA_ LU_21623857_DOT_EN_2sig_stamped</v>
      </c>
      <c r="CO637" s="102" t="str">
        <f t="shared" si="421"/>
        <v>PINZLER LUX SA_LU_21623857_DOT_EN_o</v>
      </c>
      <c r="CP637" s="102" t="str">
        <f t="shared" si="422"/>
        <v>PINZLER LUX SA_LU_21623857_DOT_EN_o_stamped</v>
      </c>
      <c r="CQ637" s="102" t="str">
        <f t="shared" si="423"/>
        <v>PINZLER LUX SA_LU_21623857_powers</v>
      </c>
      <c r="CR637" s="168"/>
      <c r="CS637" s="168"/>
      <c r="CT637" s="253"/>
      <c r="CU637" s="251"/>
      <c r="CV637" s="254"/>
      <c r="CW637" s="168"/>
      <c r="CX637" s="252"/>
      <c r="CY637" s="251"/>
      <c r="CZ637" s="251"/>
      <c r="DA637" s="324"/>
      <c r="DB637" s="324"/>
      <c r="DC637" s="251"/>
      <c r="DD637" s="251"/>
      <c r="DE637" s="324"/>
      <c r="DF637" s="324"/>
      <c r="DG637" s="168"/>
      <c r="DH637" s="168"/>
      <c r="DI637" s="168"/>
      <c r="DJ637" s="324"/>
      <c r="DK637" s="324"/>
      <c r="DL637" s="168"/>
      <c r="DM637" s="324"/>
      <c r="DN637" s="251"/>
      <c r="DO637" s="324"/>
      <c r="DP637" s="338"/>
      <c r="DQ637" s="902" t="s">
        <v>7452</v>
      </c>
      <c r="DR637" s="503"/>
      <c r="DS637" s="88"/>
      <c r="DT637" s="88" t="s">
        <v>49</v>
      </c>
      <c r="DU637" s="168"/>
      <c r="DV637" s="168"/>
      <c r="DW637" s="168"/>
      <c r="DX637" s="168"/>
      <c r="DY637" s="168"/>
      <c r="DZ637" s="168"/>
      <c r="EA637" s="359" t="str">
        <f t="shared" si="459"/>
        <v>576</v>
      </c>
      <c r="EB637" s="359">
        <v>576</v>
      </c>
      <c r="EC637" s="88"/>
      <c r="ED637" s="88"/>
      <c r="EE637" s="88"/>
      <c r="EF637" s="445"/>
      <c r="EG637" s="247"/>
      <c r="EH637" s="247" t="s">
        <v>6341</v>
      </c>
      <c r="EI637" s="247"/>
      <c r="EJ637" s="247"/>
      <c r="EK637" s="247"/>
      <c r="EL637" s="247"/>
      <c r="EM637" s="946"/>
      <c r="EN637" s="247"/>
      <c r="EO637" s="247"/>
      <c r="EP637" s="247"/>
      <c r="EQ637" s="643" t="s">
        <v>6089</v>
      </c>
      <c r="ER637" s="643" t="s">
        <v>6106</v>
      </c>
      <c r="ES637" s="176"/>
      <c r="ET637" s="108"/>
      <c r="EU637" s="182" t="str">
        <f t="shared" si="424"/>
        <v>PINZLER LUX S.A., LU_21623857_sinv.pdf</v>
      </c>
    </row>
    <row r="638" spans="1:151" s="169" customFormat="1" ht="78" thickTop="1" thickBot="1">
      <c r="A638" s="1006" t="s">
        <v>6462</v>
      </c>
      <c r="B638" s="176" t="s">
        <v>6475</v>
      </c>
      <c r="C638" s="338" t="s">
        <v>42</v>
      </c>
      <c r="D638" s="202" t="s">
        <v>6476</v>
      </c>
      <c r="E638" s="202" t="s">
        <v>6473</v>
      </c>
      <c r="F638" s="202" t="s">
        <v>6477</v>
      </c>
      <c r="G638" s="202"/>
      <c r="H638" s="202"/>
      <c r="I638" s="202" t="s">
        <v>6483</v>
      </c>
      <c r="J638" s="202" t="s">
        <v>6748</v>
      </c>
      <c r="K638" s="202" t="s">
        <v>6500</v>
      </c>
      <c r="L638" s="770" t="s">
        <v>6490</v>
      </c>
      <c r="M638" s="566" t="s">
        <v>6491</v>
      </c>
      <c r="N638" s="861" t="s">
        <v>6496</v>
      </c>
      <c r="O638" s="773" t="s">
        <v>1724</v>
      </c>
      <c r="P638" s="781">
        <v>6</v>
      </c>
      <c r="Q638" s="785">
        <v>100</v>
      </c>
      <c r="R638" s="549">
        <v>0</v>
      </c>
      <c r="S638" s="338"/>
      <c r="T638" s="168"/>
      <c r="U638" s="168"/>
      <c r="V638" s="338">
        <v>0</v>
      </c>
      <c r="W638" s="338">
        <v>0</v>
      </c>
      <c r="X638" s="923">
        <v>0.7</v>
      </c>
      <c r="Y638" s="338">
        <v>0</v>
      </c>
      <c r="Z638" s="168"/>
      <c r="AA638" s="168"/>
      <c r="AB638" s="188" t="s">
        <v>6501</v>
      </c>
      <c r="AC638" s="13" t="s">
        <v>7377</v>
      </c>
      <c r="AD638" s="813" t="s">
        <v>5689</v>
      </c>
      <c r="AE638" s="723">
        <v>43187</v>
      </c>
      <c r="AF638" s="202" t="s">
        <v>7242</v>
      </c>
      <c r="AG638" s="419"/>
      <c r="AH638" s="927" t="s">
        <v>896</v>
      </c>
      <c r="AI638" s="647" t="s">
        <v>5760</v>
      </c>
      <c r="AJ638" s="63" t="str">
        <f t="shared" si="452"/>
        <v>NO</v>
      </c>
      <c r="AK638" s="64" t="str">
        <f>VLOOKUP(X638,aux!$G$1:$I$22,2,FALSE)</f>
        <v>zero point seven</v>
      </c>
      <c r="AL638" s="64" t="str">
        <f>VLOOKUP(X638,aux!$G$1:$J$22,4,FALSE)</f>
        <v>null komma sieben</v>
      </c>
      <c r="AM638" s="214">
        <f t="shared" si="435"/>
        <v>70</v>
      </c>
      <c r="AN638" s="214" t="str">
        <f>IF(INT(AM638)=AM638,EnglishNumber(AM638), _xlfn.CONCAT(EnglishNumber(INT(AM638)), " point ", EnglishNumber(ROUND(INT((AM638 - INT(AM638)) * 10),  0)), " ", EnglishNumber(ROUND((AM638 - INT(AM638))*100 - (INT((AM638-INT(AM638))*10)*10), 0))))</f>
        <v>seventy</v>
      </c>
      <c r="AO638" s="214" t="str">
        <f>IF(INT(AM638)=AM638,FctZahl_In_Worten(AM638), _xlfn.CONCAT(FctZahl_In_Worten(INT(AM638)), " komma ", FctZahl_In_Worten(ROUND(INT((AM638 - INT(AM638)) * 10),  0)), " ", FctZahl_In_Worten(ROUND((AM638 - INT(AM638))*100 - (INT((AM638-INT(AM638))*10)*10), 0))))</f>
        <v>siebzig</v>
      </c>
      <c r="AP638" s="64" t="str">
        <f>EnglishNumber(Q638)</f>
        <v>one hundred</v>
      </c>
      <c r="AQ638" s="64" t="str">
        <f>FctZahl_In_Worten(Q638)</f>
        <v>einhundert</v>
      </c>
      <c r="AR638" s="64" t="str">
        <f>FctZahl_In_Worten(R638)</f>
        <v>null</v>
      </c>
      <c r="AS638" s="64" t="str">
        <f>EnglishNumber(V638)</f>
        <v>zero</v>
      </c>
      <c r="AT638" s="64" t="str">
        <f>EnglishNumber(W638)</f>
        <v>zero</v>
      </c>
      <c r="AU638" s="64" t="str">
        <f t="shared" si="445"/>
        <v>For</v>
      </c>
      <c r="AV638" s="49" t="str">
        <f t="shared" si="448"/>
        <v>RICARDO ANTONIO PINTOR MARMOL, GERENTE</v>
      </c>
      <c r="AW638" s="60" t="str">
        <f t="shared" si="436"/>
        <v>ES_33946444P_CPA_EN</v>
      </c>
      <c r="AX638" s="60" t="str">
        <f t="shared" si="437"/>
        <v>ES_33946444P_DoT_EN</v>
      </c>
      <c r="AY638" s="60" t="str">
        <f t="shared" si="438"/>
        <v>ES_33946444P_Dis_EN</v>
      </c>
      <c r="AZ638" s="50" t="str">
        <f t="shared" si="439"/>
        <v>ES_33946444P_CPA_DE</v>
      </c>
      <c r="BA638" s="50" t="str">
        <f t="shared" si="440"/>
        <v>ES_33946444P_DoT_DE</v>
      </c>
      <c r="BB638" s="50" t="str">
        <f t="shared" si="441"/>
        <v>ES_33946444P_CPA_ES</v>
      </c>
      <c r="BC638" s="128" t="str">
        <f t="shared" si="442"/>
        <v>ES_33946444P_DoT_ES</v>
      </c>
      <c r="BD638" s="65" t="str">
        <f t="shared" si="443"/>
        <v>RICARDO PINTOR MARMOL</v>
      </c>
      <c r="BE638" s="64" t="str">
        <f>VLOOKUP(C638,aux!$A$1:$B$260,2,FALSE)</f>
        <v>Spain</v>
      </c>
      <c r="BF638" s="46" t="str">
        <f>VLOOKUP(C638,aux!$A$1:$C$260,3,FALSE)</f>
        <v>Spanien</v>
      </c>
      <c r="BG638" s="66" t="str">
        <f t="shared" si="444"/>
        <v>represented by  RICARDO ANTONIO PINTOR MARMOL, GERENTE</v>
      </c>
      <c r="BH638" s="66" t="str">
        <f t="shared" si="453"/>
        <v>representado por RICARDO ANTONIO PINTOR MARMOL, GERENTE</v>
      </c>
      <c r="BI638" s="119">
        <f t="shared" si="449"/>
        <v>1</v>
      </c>
      <c r="BJ638" s="119" t="str">
        <f t="shared" si="460"/>
        <v/>
      </c>
      <c r="BK638" s="119" t="str">
        <f t="shared" si="461"/>
        <v>and its</v>
      </c>
      <c r="BL638" s="66" t="str">
        <f t="shared" si="450"/>
        <v/>
      </c>
      <c r="BM638" s="66" t="str">
        <f t="shared" si="446"/>
        <v>und</v>
      </c>
      <c r="BN638" s="66" t="str">
        <f t="shared" si="451"/>
        <v/>
      </c>
      <c r="BO638" s="66" t="str">
        <f t="shared" si="447"/>
        <v>y su</v>
      </c>
      <c r="BP638" s="216" t="str">
        <f>VLOOKUP(X638,aux!$G$1:$I$22,3,FALSE)</f>
        <v xml:space="preserve">cero coma siete </v>
      </c>
      <c r="BQ638" s="66" t="str">
        <f t="shared" si="454"/>
        <v>Por</v>
      </c>
      <c r="BR638" s="66" t="str">
        <f>VLOOKUP(C638,aux!$D$1:$E$307,2,FALSE)</f>
        <v>España</v>
      </c>
      <c r="BS638" s="66" t="str">
        <f t="shared" si="455"/>
        <v>Ciento</v>
      </c>
      <c r="BT638" s="66" t="str">
        <f t="shared" si="456"/>
        <v>Cero</v>
      </c>
      <c r="BU638" s="66" t="str">
        <f t="shared" si="457"/>
        <v>Cero</v>
      </c>
      <c r="BV638" s="315"/>
      <c r="BW638" s="61"/>
      <c r="BX638" s="315"/>
      <c r="BY638" s="148"/>
      <c r="BZ638" s="315"/>
      <c r="CA638" s="1112"/>
      <c r="CB638" s="353">
        <v>43167</v>
      </c>
      <c r="CC638" s="623">
        <v>43173</v>
      </c>
      <c r="CD638" s="806"/>
      <c r="CE638" s="353">
        <v>43174</v>
      </c>
      <c r="CF638" s="806"/>
      <c r="CG638" s="612">
        <v>43182</v>
      </c>
      <c r="CH638" s="903" t="s">
        <v>7258</v>
      </c>
      <c r="CI638" s="155"/>
      <c r="CJ638" s="168"/>
      <c r="CK638" s="168"/>
      <c r="CL638" s="102" t="str">
        <f t="shared" si="418"/>
        <v>RICARDO PINTOR MARMOL_ ES_33946444P_DOT_EN_2sig</v>
      </c>
      <c r="CM638" s="102" t="str">
        <f t="shared" si="419"/>
        <v>RICARDO PINTOR MARMOL_ES_33946444P_CPA_EN_2sig</v>
      </c>
      <c r="CN638" s="102" t="str">
        <f t="shared" si="420"/>
        <v>RICARDO PINTOR MARMOL_ ES_33946444P_DOT_EN_2sig_stamped</v>
      </c>
      <c r="CO638" s="102" t="str">
        <f t="shared" si="421"/>
        <v>RICARDO PINTOR MARMOL_ES_33946444P_DOT_EN_o</v>
      </c>
      <c r="CP638" s="102" t="str">
        <f t="shared" si="422"/>
        <v>RICARDO PINTOR MARMOL_ES_33946444P_DOT_EN_o_stamped</v>
      </c>
      <c r="CQ638" s="102" t="str">
        <f t="shared" si="423"/>
        <v>RICARDO PINTOR MARMOL_ES_33946444P_powers</v>
      </c>
      <c r="CR638" s="168"/>
      <c r="CS638" s="168"/>
      <c r="CT638" s="253"/>
      <c r="CU638" s="251"/>
      <c r="CV638" s="254"/>
      <c r="CW638" s="168"/>
      <c r="CX638" s="252"/>
      <c r="CY638" s="251"/>
      <c r="CZ638" s="251"/>
      <c r="DA638" s="324"/>
      <c r="DB638" s="324"/>
      <c r="DC638" s="251"/>
      <c r="DD638" s="251"/>
      <c r="DE638" s="324"/>
      <c r="DF638" s="324"/>
      <c r="DG638" s="168"/>
      <c r="DH638" s="168"/>
      <c r="DI638" s="168"/>
      <c r="DJ638" s="324"/>
      <c r="DK638" s="324"/>
      <c r="DL638" s="168"/>
      <c r="DM638" s="324"/>
      <c r="DN638" s="251"/>
      <c r="DO638" s="324"/>
      <c r="DP638" s="338"/>
      <c r="DQ638" s="902"/>
      <c r="DR638" s="503"/>
      <c r="DS638" s="88"/>
      <c r="DT638" s="88" t="s">
        <v>49</v>
      </c>
      <c r="DU638" s="168"/>
      <c r="DV638" s="168"/>
      <c r="DW638" s="168"/>
      <c r="DX638" s="168"/>
      <c r="DY638" s="168"/>
      <c r="DZ638" s="168"/>
      <c r="EA638" s="359" t="str">
        <f t="shared" si="459"/>
        <v>577</v>
      </c>
      <c r="EB638" s="359">
        <v>577</v>
      </c>
      <c r="EC638" s="88"/>
      <c r="ED638" s="88"/>
      <c r="EE638" s="88"/>
      <c r="EF638" s="445"/>
      <c r="EG638" s="247"/>
      <c r="EH638" s="247"/>
      <c r="EI638" s="247"/>
      <c r="EJ638" s="247"/>
      <c r="EK638" s="247"/>
      <c r="EL638" s="247"/>
      <c r="EM638" s="946"/>
      <c r="EN638" s="247"/>
      <c r="EO638" s="247"/>
      <c r="EP638" s="247"/>
      <c r="EQ638" s="382" t="s">
        <v>6100</v>
      </c>
      <c r="ER638" s="382" t="s">
        <v>6100</v>
      </c>
      <c r="ES638" s="362"/>
      <c r="ET638" s="167"/>
      <c r="EU638" s="182" t="str">
        <f t="shared" si="424"/>
        <v>RICARDO PINTOR MARMOL, ES_33946444P_sinv.pdf</v>
      </c>
    </row>
    <row r="639" spans="1:151" s="169" customFormat="1" ht="145.5" thickTop="1" thickBot="1">
      <c r="A639" s="1006" t="s">
        <v>6463</v>
      </c>
      <c r="B639" s="176" t="s">
        <v>6478</v>
      </c>
      <c r="C639" s="338" t="s">
        <v>42</v>
      </c>
      <c r="D639" s="202" t="s">
        <v>6472</v>
      </c>
      <c r="E639" s="202" t="s">
        <v>6473</v>
      </c>
      <c r="F639" s="202" t="s">
        <v>6474</v>
      </c>
      <c r="G639" s="202" t="s">
        <v>6482</v>
      </c>
      <c r="H639" s="202" t="s">
        <v>6484</v>
      </c>
      <c r="I639" s="202" t="s">
        <v>6483</v>
      </c>
      <c r="J639" s="202" t="s">
        <v>6748</v>
      </c>
      <c r="K639" s="202" t="s">
        <v>6500</v>
      </c>
      <c r="L639" s="770" t="s">
        <v>6490</v>
      </c>
      <c r="M639" s="566" t="s">
        <v>6491</v>
      </c>
      <c r="N639" s="861" t="s">
        <v>6497</v>
      </c>
      <c r="O639" s="773" t="s">
        <v>2750</v>
      </c>
      <c r="P639" s="781">
        <v>54</v>
      </c>
      <c r="Q639" s="785">
        <v>1000</v>
      </c>
      <c r="R639" s="549">
        <v>0</v>
      </c>
      <c r="S639" s="338"/>
      <c r="T639" s="168"/>
      <c r="U639" s="168"/>
      <c r="V639" s="338">
        <v>0</v>
      </c>
      <c r="W639" s="338">
        <v>0</v>
      </c>
      <c r="X639" s="923">
        <v>0.75</v>
      </c>
      <c r="Y639" s="338">
        <v>0</v>
      </c>
      <c r="Z639" s="168"/>
      <c r="AA639" s="168"/>
      <c r="AB639" s="188" t="s">
        <v>6501</v>
      </c>
      <c r="AC639" s="13" t="s">
        <v>7377</v>
      </c>
      <c r="AD639" s="813" t="s">
        <v>5689</v>
      </c>
      <c r="AE639" s="723">
        <v>43187</v>
      </c>
      <c r="AF639" s="202" t="s">
        <v>7242</v>
      </c>
      <c r="AG639" s="419"/>
      <c r="AH639" s="927" t="s">
        <v>896</v>
      </c>
      <c r="AI639" s="647" t="s">
        <v>5760</v>
      </c>
      <c r="AJ639" s="63" t="str">
        <f t="shared" si="452"/>
        <v>NO</v>
      </c>
      <c r="AK639" s="64" t="str">
        <f>VLOOKUP(X639,aux!$G$1:$I$22,2,FALSE)</f>
        <v>zero point seven five</v>
      </c>
      <c r="AL639" s="64" t="str">
        <f>VLOOKUP(X639,aux!$G$1:$J$22,4,FALSE)</f>
        <v>null komma sieben fünf</v>
      </c>
      <c r="AM639" s="214">
        <f t="shared" si="435"/>
        <v>75</v>
      </c>
      <c r="AN639" s="214" t="str">
        <f>IF(INT(AM639)=AM639,EnglishNumber(AM639), _xlfn.CONCAT(EnglishNumber(INT(AM639)), " point ", EnglishNumber(ROUND(INT((AM639 - INT(AM639)) * 10),  0)), " ", EnglishNumber(ROUND((AM639 - INT(AM639))*100 - (INT((AM639-INT(AM639))*10)*10), 0))))</f>
        <v>seventy-five</v>
      </c>
      <c r="AO639" s="214" t="str">
        <f>IF(INT(AM639)=AM639,FctZahl_In_Worten(AM639), _xlfn.CONCAT(FctZahl_In_Worten(INT(AM639)), " komma ", FctZahl_In_Worten(ROUND(INT((AM639 - INT(AM639)) * 10),  0)), " ", FctZahl_In_Worten(ROUND((AM639 - INT(AM639))*100 - (INT((AM639-INT(AM639))*10)*10), 0))))</f>
        <v>fünfundsiebzig</v>
      </c>
      <c r="AP639" s="64" t="str">
        <f>EnglishNumber(Q639)</f>
        <v>one thousand</v>
      </c>
      <c r="AQ639" s="64" t="str">
        <f>FctZahl_In_Worten(Q639)</f>
        <v>eintausend</v>
      </c>
      <c r="AR639" s="64" t="str">
        <f>FctZahl_In_Worten(R639)</f>
        <v>null</v>
      </c>
      <c r="AS639" s="64" t="str">
        <f>EnglishNumber(V639)</f>
        <v>zero</v>
      </c>
      <c r="AT639" s="64" t="str">
        <f>EnglishNumber(W639)</f>
        <v>zero</v>
      </c>
      <c r="AU639" s="64" t="str">
        <f t="shared" si="445"/>
        <v>For</v>
      </c>
      <c r="AV639" s="49" t="str">
        <f t="shared" si="448"/>
        <v>RICARDO ANTONIO PINTOR MARMOL, GERENTE / ADMINISTRADOR MANCOMUNADO and MARIA TERESA PINTOR MARMOL, GERENTE /ADMINISTRADOR MANCOMUNADO</v>
      </c>
      <c r="AW639" s="60" t="str">
        <f t="shared" si="436"/>
        <v>ES_A04116349_CPA_EN</v>
      </c>
      <c r="AX639" s="60" t="str">
        <f t="shared" si="437"/>
        <v>ES_A04116349_DoT_EN</v>
      </c>
      <c r="AY639" s="60" t="str">
        <f t="shared" si="438"/>
        <v>ES_A04116349_Dis_EN</v>
      </c>
      <c r="AZ639" s="50" t="str">
        <f t="shared" si="439"/>
        <v>ES_A04116349_CPA_DE</v>
      </c>
      <c r="BA639" s="50" t="str">
        <f t="shared" si="440"/>
        <v>ES_A04116349_DoT_DE</v>
      </c>
      <c r="BB639" s="50" t="str">
        <f t="shared" si="441"/>
        <v>ES_A04116349_CPA_ES</v>
      </c>
      <c r="BC639" s="128" t="str">
        <f t="shared" si="442"/>
        <v>ES_A04116349_DoT_ES</v>
      </c>
      <c r="BD639" s="65" t="str">
        <f t="shared" si="443"/>
        <v>RICARDO PINTOR SOCIEDAD ANONIMA</v>
      </c>
      <c r="BE639" s="64" t="str">
        <f>VLOOKUP(C639,aux!$A$1:$B$260,2,FALSE)</f>
        <v>Spain</v>
      </c>
      <c r="BF639" s="46" t="str">
        <f>VLOOKUP(C639,aux!$A$1:$C$260,3,FALSE)</f>
        <v>Spanien</v>
      </c>
      <c r="BG639" s="66" t="str">
        <f t="shared" si="444"/>
        <v>represented by  RICARDO ANTONIO PINTOR MARMOL, GERENTE / ADMINISTRADOR MANCOMUNADO and MARIA TERESA PINTOR MARMOL, GERENTE /ADMINISTRADOR MANCOMUNADO</v>
      </c>
      <c r="BH639" s="66" t="str">
        <f t="shared" si="453"/>
        <v>representado por RICARDO ANTONIO PINTOR MARMOL, GERENTE / ADMINISTRADOR MANCOMUNADO and MARIA TERESA PINTOR MARMOL, GERENTE /ADMINISTRADOR MANCOMUNADO</v>
      </c>
      <c r="BI639" s="119">
        <f t="shared" si="449"/>
        <v>2</v>
      </c>
      <c r="BJ639" s="119" t="str">
        <f t="shared" si="460"/>
        <v>and its</v>
      </c>
      <c r="BK639" s="119" t="str">
        <f t="shared" si="461"/>
        <v>and its</v>
      </c>
      <c r="BL639" s="66" t="str">
        <f t="shared" si="450"/>
        <v>und</v>
      </c>
      <c r="BM639" s="66" t="str">
        <f t="shared" si="446"/>
        <v>und</v>
      </c>
      <c r="BN639" s="66" t="str">
        <f t="shared" si="451"/>
        <v>y su</v>
      </c>
      <c r="BO639" s="66" t="str">
        <f t="shared" si="447"/>
        <v>y su</v>
      </c>
      <c r="BP639" s="216" t="str">
        <f>VLOOKUP(X639,aux!$G$1:$I$22,3,FALSE)</f>
        <v>cero coma siete cinco</v>
      </c>
      <c r="BQ639" s="66" t="str">
        <f t="shared" si="454"/>
        <v>Por</v>
      </c>
      <c r="BR639" s="66" t="str">
        <f>VLOOKUP(C639,aux!$D$1:$E$307,2,FALSE)</f>
        <v>España</v>
      </c>
      <c r="BS639" s="66" t="str">
        <f t="shared" si="455"/>
        <v>Un Mil</v>
      </c>
      <c r="BT639" s="66" t="str">
        <f t="shared" si="456"/>
        <v>Cero</v>
      </c>
      <c r="BU639" s="66" t="str">
        <f t="shared" si="457"/>
        <v>Cero</v>
      </c>
      <c r="BV639" s="315"/>
      <c r="BW639" s="61"/>
      <c r="BX639" s="315"/>
      <c r="BY639" s="148"/>
      <c r="BZ639" s="315"/>
      <c r="CA639" s="1112"/>
      <c r="CB639" s="805">
        <v>43167</v>
      </c>
      <c r="CC639" s="623">
        <v>43173</v>
      </c>
      <c r="CD639" s="806"/>
      <c r="CE639" s="805">
        <v>43174</v>
      </c>
      <c r="CF639" s="806"/>
      <c r="CG639" s="612">
        <v>43182</v>
      </c>
      <c r="CH639" s="903" t="s">
        <v>7258</v>
      </c>
      <c r="CI639" s="155"/>
      <c r="CJ639" s="168"/>
      <c r="CK639" s="168"/>
      <c r="CL639" s="102" t="str">
        <f t="shared" si="418"/>
        <v>RICARDO PINTOR SOCIEDAD ANONIMA_ ES_A04116349_DOT_EN_2sig</v>
      </c>
      <c r="CM639" s="102" t="str">
        <f t="shared" si="419"/>
        <v>RICARDO PINTOR SOCIEDAD ANONIMA_ES_A04116349_CPA_EN_2sig</v>
      </c>
      <c r="CN639" s="102" t="str">
        <f t="shared" si="420"/>
        <v>RICARDO PINTOR SOCIEDAD ANONIMA_ ES_A04116349_DOT_EN_2sig_stamped</v>
      </c>
      <c r="CO639" s="102" t="str">
        <f t="shared" si="421"/>
        <v>RICARDO PINTOR SOCIEDAD ANONIMA_ES_A04116349_DOT_EN_o</v>
      </c>
      <c r="CP639" s="102" t="str">
        <f t="shared" si="422"/>
        <v>RICARDO PINTOR SOCIEDAD ANONIMA_ES_A04116349_DOT_EN_o_stamped</v>
      </c>
      <c r="CQ639" s="102" t="str">
        <f t="shared" si="423"/>
        <v>RICARDO PINTOR SOCIEDAD ANONIMA_ES_A04116349_powers</v>
      </c>
      <c r="CR639" s="168"/>
      <c r="CS639" s="168"/>
      <c r="CT639" s="253"/>
      <c r="CU639" s="251"/>
      <c r="CV639" s="254"/>
      <c r="CW639" s="168"/>
      <c r="CX639" s="252"/>
      <c r="CY639" s="251"/>
      <c r="CZ639" s="251"/>
      <c r="DA639" s="324"/>
      <c r="DB639" s="324"/>
      <c r="DC639" s="251"/>
      <c r="DD639" s="251"/>
      <c r="DE639" s="324"/>
      <c r="DF639" s="324"/>
      <c r="DG639" s="168"/>
      <c r="DH639" s="168"/>
      <c r="DI639" s="168"/>
      <c r="DJ639" s="324"/>
      <c r="DK639" s="324"/>
      <c r="DL639" s="168"/>
      <c r="DM639" s="324"/>
      <c r="DN639" s="251"/>
      <c r="DO639" s="324"/>
      <c r="DP639" s="338"/>
      <c r="DQ639" s="902"/>
      <c r="DR639" s="503"/>
      <c r="DS639" s="88"/>
      <c r="DT639" s="88" t="s">
        <v>49</v>
      </c>
      <c r="DU639" s="168"/>
      <c r="DV639" s="168"/>
      <c r="DW639" s="168"/>
      <c r="DX639" s="168"/>
      <c r="DY639" s="168"/>
      <c r="DZ639" s="168"/>
      <c r="EA639" s="359">
        <v>578</v>
      </c>
      <c r="EB639" s="359">
        <v>578</v>
      </c>
      <c r="EC639" s="88"/>
      <c r="ED639" s="88"/>
      <c r="EE639" s="88"/>
      <c r="EF639" s="445"/>
      <c r="EG639" s="247"/>
      <c r="EH639" s="247"/>
      <c r="EI639" s="247"/>
      <c r="EJ639" s="247"/>
      <c r="EK639" s="247"/>
      <c r="EL639" s="247"/>
      <c r="EM639" s="946"/>
      <c r="EN639" s="247"/>
      <c r="EO639" s="247"/>
      <c r="EP639" s="194"/>
      <c r="EQ639" s="382" t="s">
        <v>6089</v>
      </c>
      <c r="ER639" s="382" t="s">
        <v>6111</v>
      </c>
      <c r="ES639" s="362"/>
      <c r="ET639" s="167"/>
      <c r="EU639" s="182" t="str">
        <f t="shared" si="424"/>
        <v>RICARDO PINTOR SOCIEDAD ANONIMA, ES_A04116349_sinv.pdf</v>
      </c>
    </row>
    <row r="640" spans="1:151" s="169" customFormat="1" ht="157.5" thickTop="1" thickBot="1">
      <c r="A640" s="1021" t="s">
        <v>6760</v>
      </c>
      <c r="B640" s="830" t="s">
        <v>6849</v>
      </c>
      <c r="C640" s="221" t="s">
        <v>898</v>
      </c>
      <c r="D640" s="692" t="s">
        <v>6901</v>
      </c>
      <c r="E640" s="692" t="s">
        <v>7103</v>
      </c>
      <c r="F640" s="692" t="s">
        <v>7105</v>
      </c>
      <c r="G640" s="831" t="s">
        <v>7104</v>
      </c>
      <c r="H640" s="831" t="s">
        <v>7106</v>
      </c>
      <c r="I640" s="202"/>
      <c r="J640" s="692" t="s">
        <v>7017</v>
      </c>
      <c r="K640" s="692" t="s">
        <v>7015</v>
      </c>
      <c r="L640" s="829" t="s">
        <v>7016</v>
      </c>
      <c r="M640" s="1126"/>
      <c r="N640" s="860" t="s">
        <v>7031</v>
      </c>
      <c r="O640" s="679" t="s">
        <v>7032</v>
      </c>
      <c r="P640" s="706">
        <v>19</v>
      </c>
      <c r="Q640" s="548">
        <v>100</v>
      </c>
      <c r="R640" s="549">
        <v>0</v>
      </c>
      <c r="S640" s="338"/>
      <c r="T640" s="168"/>
      <c r="U640" s="168"/>
      <c r="V640" s="338">
        <v>0</v>
      </c>
      <c r="W640" s="338">
        <v>0</v>
      </c>
      <c r="X640" s="923">
        <v>0.68</v>
      </c>
      <c r="Y640" s="338">
        <v>0</v>
      </c>
      <c r="Z640" s="168"/>
      <c r="AA640" s="168"/>
      <c r="AB640" s="186" t="s">
        <v>6711</v>
      </c>
      <c r="AC640" s="13" t="s">
        <v>7377</v>
      </c>
      <c r="AD640" s="811" t="s">
        <v>7089</v>
      </c>
      <c r="AE640" s="723">
        <v>43187</v>
      </c>
      <c r="AF640" s="182"/>
      <c r="AG640" s="419"/>
      <c r="AH640" s="927" t="s">
        <v>896</v>
      </c>
      <c r="AI640" s="559" t="s">
        <v>5764</v>
      </c>
      <c r="AJ640" s="63" t="str">
        <f t="shared" si="452"/>
        <v>NO</v>
      </c>
      <c r="AK640" s="64" t="str">
        <f>VLOOKUP(X640,aux!$G$1:$I$22,2,FALSE)</f>
        <v>zero point six eight</v>
      </c>
      <c r="AL640" s="64" t="str">
        <f>VLOOKUP(X640,aux!$G$1:$J$22,4,FALSE)</f>
        <v>null komma sechs acht</v>
      </c>
      <c r="AM640" s="214">
        <f t="shared" si="435"/>
        <v>68</v>
      </c>
      <c r="AN640" s="214" t="str">
        <f>IF(INT(AM640)=AM640,EnglishNumber(AM640), _xlfn.CONCAT(EnglishNumber(INT(AM640)), " point ", EnglishNumber(ROUND(INT((AM640 - INT(AM640)) * 10),  0)), " ", EnglishNumber(ROUND((AM640 - INT(AM640))*100 - (INT((AM640-INT(AM640))*10)*10), 0))))</f>
        <v>sixty-eight</v>
      </c>
      <c r="AO640" s="214" t="str">
        <f>IF(INT(AM640)=AM640,FctZahl_In_Worten(AM640), _xlfn.CONCAT(FctZahl_In_Worten(INT(AM640)), " komma ", FctZahl_In_Worten(ROUND(INT((AM640 - INT(AM640)) * 10),  0)), " ", FctZahl_In_Worten(ROUND((AM640 - INT(AM640))*100 - (INT((AM640-INT(AM640))*10)*10), 0))))</f>
        <v>achtundsechzig</v>
      </c>
      <c r="AP640" s="64" t="str">
        <f>EnglishNumber(Q640)</f>
        <v>one hundred</v>
      </c>
      <c r="AQ640" s="64" t="str">
        <f>FctZahl_In_Worten(Q640)</f>
        <v>einhundert</v>
      </c>
      <c r="AR640" s="64" t="str">
        <f>FctZahl_In_Worten(R640)</f>
        <v>null</v>
      </c>
      <c r="AS640" s="64" t="str">
        <f>EnglishNumber(V640)</f>
        <v>zero</v>
      </c>
      <c r="AT640" s="64" t="str">
        <f>EnglishNumber(W640)</f>
        <v>zero</v>
      </c>
      <c r="AU640" s="64" t="str">
        <f t="shared" si="445"/>
        <v>For</v>
      </c>
      <c r="AV640" s="49" t="str">
        <f t="shared" si="448"/>
        <v>Ralph Schönrock, Geschäftsführer der Komplementärin, der Richter Group Verwaltungsgesellschaft mbH and  Sylvio Richter, Prokurist der Komplementärin, der Richter Group Verwaltungsgesellschaft mbH</v>
      </c>
      <c r="AW640" s="60" t="str">
        <f t="shared" si="436"/>
        <v>DE_158581429_CPA_EN</v>
      </c>
      <c r="AX640" s="60" t="str">
        <f t="shared" si="437"/>
        <v>DE_158581429_DoT_EN</v>
      </c>
      <c r="AY640" s="60" t="str">
        <f t="shared" si="438"/>
        <v>DE_158581429_Dis_EN</v>
      </c>
      <c r="AZ640" s="50" t="str">
        <f t="shared" si="439"/>
        <v>DE_158581429_CPA_DE</v>
      </c>
      <c r="BA640" s="50" t="str">
        <f t="shared" si="440"/>
        <v>DE_158581429_DoT_DE</v>
      </c>
      <c r="BB640" s="50" t="str">
        <f t="shared" si="441"/>
        <v>DE_158581429_CPA_ES</v>
      </c>
      <c r="BC640" s="128" t="str">
        <f t="shared" si="442"/>
        <v>DE_158581429_DoT_ES</v>
      </c>
      <c r="BD640" s="65" t="str">
        <f t="shared" si="443"/>
        <v>Richter Transport GmbH &amp;  Co Logistik KG</v>
      </c>
      <c r="BE640" s="64" t="str">
        <f>VLOOKUP(C640,aux!$A$1:$B$260,2,FALSE)</f>
        <v>Germany</v>
      </c>
      <c r="BF640" s="46" t="str">
        <f>VLOOKUP(C640,aux!$A$1:$C$260,3,FALSE)</f>
        <v>Deutschland</v>
      </c>
      <c r="BG640" s="66" t="str">
        <f t="shared" si="444"/>
        <v>represented by  Ralph Schönrock, Geschäftsführer der Komplementärin, der Richter Group Verwaltungsgesellschaft mbH and  Sylvio Richter, Prokurist der Komplementärin, der Richter Group Verwaltungsgesellschaft mbH</v>
      </c>
      <c r="BH640" s="66" t="str">
        <f t="shared" si="453"/>
        <v>representado por Ralph Schönrock, Geschäftsführer der Komplementärin, der Richter Group Verwaltungsgesellschaft mbH and  Sylvio Richter, Prokurist der Komplementärin, der Richter Group Verwaltungsgesellschaft mbH</v>
      </c>
      <c r="BI640" s="119">
        <f t="shared" si="449"/>
        <v>2</v>
      </c>
      <c r="BJ640" s="119" t="str">
        <f t="shared" si="460"/>
        <v>and its</v>
      </c>
      <c r="BK640" s="119" t="str">
        <f t="shared" si="461"/>
        <v/>
      </c>
      <c r="BL640" s="66" t="str">
        <f t="shared" si="450"/>
        <v>und</v>
      </c>
      <c r="BM640" s="66" t="str">
        <f t="shared" si="446"/>
        <v/>
      </c>
      <c r="BN640" s="66" t="str">
        <f t="shared" si="451"/>
        <v>y su</v>
      </c>
      <c r="BO640" s="66" t="str">
        <f t="shared" si="447"/>
        <v/>
      </c>
      <c r="BP640" s="216" t="str">
        <f>VLOOKUP(X640,aux!$G$1:$I$22,3,FALSE)</f>
        <v>cero coma seis ocho</v>
      </c>
      <c r="BQ640" s="66" t="str">
        <f t="shared" si="454"/>
        <v>Por</v>
      </c>
      <c r="BR640" s="66" t="str">
        <f>VLOOKUP(C640,aux!$D$1:$E$307,2,FALSE)</f>
        <v>Alemania</v>
      </c>
      <c r="BS640" s="66" t="str">
        <f t="shared" si="455"/>
        <v>Ciento</v>
      </c>
      <c r="BT640" s="66" t="str">
        <f t="shared" si="456"/>
        <v>Cero</v>
      </c>
      <c r="BU640" s="66" t="str">
        <f t="shared" si="457"/>
        <v>Cero</v>
      </c>
      <c r="BV640" s="315"/>
      <c r="BW640" s="61"/>
      <c r="BX640" s="315"/>
      <c r="BY640" s="148"/>
      <c r="BZ640" s="315"/>
      <c r="CA640" s="1112"/>
      <c r="CB640" s="805">
        <v>43172</v>
      </c>
      <c r="CC640" s="623">
        <v>43172</v>
      </c>
      <c r="CD640" s="434"/>
      <c r="CE640" s="805">
        <v>43172</v>
      </c>
      <c r="CF640" s="434"/>
      <c r="CG640" s="612">
        <v>43181</v>
      </c>
      <c r="CH640" s="903" t="s">
        <v>7258</v>
      </c>
      <c r="CI640" s="155"/>
      <c r="CJ640" s="168"/>
      <c r="CK640" s="168"/>
      <c r="CL640" s="102" t="str">
        <f t="shared" si="418"/>
        <v>Richter Transport GmbH &amp;  Co Logistik KG_ DE_158581429_DOT_EN_2sig</v>
      </c>
      <c r="CM640" s="102" t="str">
        <f t="shared" si="419"/>
        <v>Richter Transport GmbH &amp;  Co Logistik KG_DE_158581429_CPA_EN_2sig</v>
      </c>
      <c r="CN640" s="102" t="str">
        <f t="shared" si="420"/>
        <v>Richter Transport GmbH &amp;  Co Logistik KG_ DE_158581429_DOT_EN_2sig_stamped</v>
      </c>
      <c r="CO640" s="102" t="str">
        <f t="shared" si="421"/>
        <v>Richter Transport GmbH &amp;  Co Logistik KG_DE_158581429_DOT_EN_o</v>
      </c>
      <c r="CP640" s="102" t="str">
        <f t="shared" si="422"/>
        <v>Richter Transport GmbH &amp;  Co Logistik KG_DE_158581429_DOT_EN_o_stamped</v>
      </c>
      <c r="CQ640" s="102" t="str">
        <f t="shared" si="423"/>
        <v>Richter Transport GmbH &amp; Co Logistik KG_DE_158581429_powers</v>
      </c>
      <c r="CR640" s="168"/>
      <c r="CS640" s="168"/>
      <c r="CT640" s="253"/>
      <c r="CU640" s="251"/>
      <c r="CV640" s="254"/>
      <c r="CW640" s="168"/>
      <c r="CX640" s="252"/>
      <c r="CY640" s="251"/>
      <c r="CZ640" s="251"/>
      <c r="DA640" s="324"/>
      <c r="DB640" s="324"/>
      <c r="DC640" s="251"/>
      <c r="DD640" s="251"/>
      <c r="DE640" s="324"/>
      <c r="DF640" s="324"/>
      <c r="DG640" s="168"/>
      <c r="DH640" s="168"/>
      <c r="DI640" s="168"/>
      <c r="DJ640" s="324"/>
      <c r="DK640" s="324"/>
      <c r="DL640" s="168"/>
      <c r="DM640" s="324"/>
      <c r="DN640" s="251"/>
      <c r="DO640" s="324"/>
      <c r="DP640" s="338"/>
      <c r="DQ640" s="902"/>
      <c r="DR640" s="503"/>
      <c r="DS640" s="88"/>
      <c r="DT640" s="88" t="s">
        <v>49</v>
      </c>
      <c r="DU640" s="168"/>
      <c r="DV640" s="168"/>
      <c r="DW640" s="168"/>
      <c r="DX640" s="168"/>
      <c r="DY640" s="168"/>
      <c r="DZ640" s="168"/>
      <c r="EA640" s="359" t="str">
        <f t="shared" si="459"/>
        <v>579</v>
      </c>
      <c r="EB640" s="359">
        <v>579</v>
      </c>
      <c r="EC640" s="88"/>
      <c r="ED640" s="88"/>
      <c r="EE640" s="88"/>
      <c r="EF640" s="445"/>
      <c r="EG640" s="247"/>
      <c r="EH640" s="247"/>
      <c r="EI640" s="247"/>
      <c r="EJ640" s="247"/>
      <c r="EK640" s="247"/>
      <c r="EL640" s="247"/>
      <c r="EM640" s="946"/>
      <c r="EN640" s="247"/>
      <c r="EO640" s="247"/>
      <c r="EP640" s="247"/>
      <c r="EQ640" s="382" t="s">
        <v>7091</v>
      </c>
      <c r="ER640" s="382" t="s">
        <v>7090</v>
      </c>
      <c r="ES640" s="691" t="s">
        <v>7099</v>
      </c>
      <c r="ET640" s="167"/>
      <c r="EU640" s="182" t="str">
        <f t="shared" si="424"/>
        <v>Richter Transport GmbH &amp; Co. Logistik KG, DE_158581429_sinv.pdf</v>
      </c>
    </row>
    <row r="641" spans="1:151" s="169" customFormat="1" ht="65.25" thickTop="1" thickBot="1">
      <c r="A641" s="1010" t="s">
        <v>3019</v>
      </c>
      <c r="B641" s="694" t="s">
        <v>2208</v>
      </c>
      <c r="C641" s="341" t="s">
        <v>42</v>
      </c>
      <c r="D641" s="190" t="s">
        <v>3020</v>
      </c>
      <c r="E641" s="639" t="s">
        <v>465</v>
      </c>
      <c r="F641" s="190" t="s">
        <v>3021</v>
      </c>
      <c r="G641" s="190"/>
      <c r="H641" s="190"/>
      <c r="I641" s="190" t="s">
        <v>3022</v>
      </c>
      <c r="J641" s="190" t="s">
        <v>4412</v>
      </c>
      <c r="K641" s="190" t="s">
        <v>3023</v>
      </c>
      <c r="L641" s="1184" t="s">
        <v>466</v>
      </c>
      <c r="M641" s="181" t="s">
        <v>3024</v>
      </c>
      <c r="N641" s="859" t="s">
        <v>3025</v>
      </c>
      <c r="O641" s="1210" t="s">
        <v>591</v>
      </c>
      <c r="P641" s="779">
        <v>22</v>
      </c>
      <c r="Q641" s="548">
        <v>1000</v>
      </c>
      <c r="R641" s="549">
        <v>0</v>
      </c>
      <c r="S641" s="338"/>
      <c r="T641" s="100"/>
      <c r="U641" s="100"/>
      <c r="V641" s="425">
        <v>0</v>
      </c>
      <c r="W641" s="425">
        <v>0</v>
      </c>
      <c r="X641" s="923">
        <v>0.75</v>
      </c>
      <c r="Y641" s="425">
        <v>2.5</v>
      </c>
      <c r="Z641" s="101"/>
      <c r="AA641" s="101"/>
      <c r="AB641" s="188" t="s">
        <v>4375</v>
      </c>
      <c r="AC641" s="13" t="s">
        <v>7377</v>
      </c>
      <c r="AD641" s="813" t="s">
        <v>5689</v>
      </c>
      <c r="AE641" s="723">
        <v>43187</v>
      </c>
      <c r="AF641" s="438"/>
      <c r="AG641" s="191"/>
      <c r="AH641" s="927" t="s">
        <v>896</v>
      </c>
      <c r="AI641" s="559" t="s">
        <v>5763</v>
      </c>
      <c r="AJ641" s="63" t="str">
        <f t="shared" si="452"/>
        <v>NO</v>
      </c>
      <c r="AK641" s="64" t="str">
        <f>VLOOKUP(X641,aux!$G$1:$I$22,2,FALSE)</f>
        <v>zero point seven five</v>
      </c>
      <c r="AL641" s="64" t="str">
        <f>VLOOKUP(X641,aux!$G$1:$J$22,4,FALSE)</f>
        <v>null komma sieben fünf</v>
      </c>
      <c r="AM641" s="214">
        <f t="shared" si="435"/>
        <v>75</v>
      </c>
      <c r="AN641" s="214" t="str">
        <f>IF(INT(AM641)=AM641,EnglishNumber(AM641), _xlfn.CONCAT(EnglishNumber(INT(AM641)), " point ", EnglishNumber(ROUND(INT((AM641 - INT(AM641)) * 10),  0)), " ", EnglishNumber(ROUND((AM641 - INT(AM641))*100 - (INT((AM641-INT(AM641))*10)*10), 0))))</f>
        <v>seventy-five</v>
      </c>
      <c r="AO641" s="214" t="str">
        <f>IF(INT(AM641)=AM641,FctZahl_In_Worten(AM641), _xlfn.CONCAT(FctZahl_In_Worten(INT(AM641)), " komma ", FctZahl_In_Worten(ROUND(INT((AM641 - INT(AM641)) * 10),  0)), " ", FctZahl_In_Worten(ROUND((AM641 - INT(AM641))*100 - (INT((AM641-INT(AM641))*10)*10), 0))))</f>
        <v>fünfundsiebzig</v>
      </c>
      <c r="AP641" s="64" t="str">
        <f>EnglishNumber(Q641)</f>
        <v>one thousand</v>
      </c>
      <c r="AQ641" s="64" t="str">
        <f>FctZahl_In_Worten(Q641)</f>
        <v>eintausend</v>
      </c>
      <c r="AR641" s="64" t="str">
        <f>FctZahl_In_Worten(R641)</f>
        <v>null</v>
      </c>
      <c r="AS641" s="64" t="str">
        <f>EnglishNumber(V641)</f>
        <v>zero</v>
      </c>
      <c r="AT641" s="64" t="str">
        <f>EnglishNumber(W641)</f>
        <v>zero</v>
      </c>
      <c r="AU641" s="64" t="str">
        <f t="shared" si="445"/>
        <v>For</v>
      </c>
      <c r="AV641" s="49" t="str">
        <f t="shared" si="448"/>
        <v>ANTONIO ROCA LEDESMA, ADMINISTRADOR ÚNICO</v>
      </c>
      <c r="AW641" s="60" t="str">
        <f t="shared" si="436"/>
        <v>ES_B60284288_CPA_EN</v>
      </c>
      <c r="AX641" s="60" t="str">
        <f t="shared" si="437"/>
        <v>ES_B60284288_DoT_EN</v>
      </c>
      <c r="AY641" s="60" t="str">
        <f t="shared" si="438"/>
        <v>ES_B60284288_Dis_EN</v>
      </c>
      <c r="AZ641" s="50" t="str">
        <f t="shared" si="439"/>
        <v>ES_B60284288_CPA_DE</v>
      </c>
      <c r="BA641" s="50" t="str">
        <f t="shared" si="440"/>
        <v>ES_B60284288_DoT_DE</v>
      </c>
      <c r="BB641" s="50" t="str">
        <f t="shared" si="441"/>
        <v>ES_B60284288_CPA_ES</v>
      </c>
      <c r="BC641" s="128" t="str">
        <f t="shared" si="442"/>
        <v>ES_B60284288_DoT_ES</v>
      </c>
      <c r="BD641" s="65" t="str">
        <f t="shared" si="443"/>
        <v>ROCA-TIR, SLU</v>
      </c>
      <c r="BE641" s="64" t="str">
        <f>VLOOKUP(C641,aux!$A$1:$B$260,2,FALSE)</f>
        <v>Spain</v>
      </c>
      <c r="BF641" s="46" t="str">
        <f>VLOOKUP(C641,aux!$A$1:$C$260,3,FALSE)</f>
        <v>Spanien</v>
      </c>
      <c r="BG641" s="66" t="str">
        <f t="shared" si="444"/>
        <v>represented by  ANTONIO ROCA LEDESMA, ADMINISTRADOR ÚNICO</v>
      </c>
      <c r="BH641" s="66" t="str">
        <f t="shared" si="453"/>
        <v>representado por ANTONIO ROCA LEDESMA, ADMINISTRADOR ÚNICO</v>
      </c>
      <c r="BI641" s="66">
        <f t="shared" si="449"/>
        <v>1</v>
      </c>
      <c r="BJ641" s="66" t="str">
        <f t="shared" si="460"/>
        <v/>
      </c>
      <c r="BK641" s="66" t="str">
        <f t="shared" si="461"/>
        <v>and its</v>
      </c>
      <c r="BL641" s="66" t="str">
        <f t="shared" si="450"/>
        <v/>
      </c>
      <c r="BM641" s="66" t="str">
        <f t="shared" si="446"/>
        <v>und</v>
      </c>
      <c r="BN641" s="66" t="str">
        <f t="shared" si="451"/>
        <v/>
      </c>
      <c r="BO641" s="66" t="str">
        <f t="shared" si="447"/>
        <v>y su</v>
      </c>
      <c r="BP641" s="216" t="str">
        <f>VLOOKUP(X641,aux!$G$1:$I$22,3,FALSE)</f>
        <v>cero coma siete cinco</v>
      </c>
      <c r="BQ641" s="66" t="str">
        <f t="shared" si="454"/>
        <v>Por</v>
      </c>
      <c r="BR641" s="66" t="str">
        <f>VLOOKUP(C641,aux!$D$1:$E$307,2,FALSE)</f>
        <v>España</v>
      </c>
      <c r="BS641" s="66" t="str">
        <f t="shared" si="455"/>
        <v>Un Mil</v>
      </c>
      <c r="BT641" s="66" t="str">
        <f t="shared" si="456"/>
        <v>Cero</v>
      </c>
      <c r="BU641" s="66" t="str">
        <f t="shared" si="457"/>
        <v>Cero</v>
      </c>
      <c r="BV641" s="315" t="s">
        <v>2233</v>
      </c>
      <c r="BW641" s="61" t="s">
        <v>2233</v>
      </c>
      <c r="BX641" s="315">
        <v>43061</v>
      </c>
      <c r="BY641" s="148">
        <v>800287954265</v>
      </c>
      <c r="BZ641" s="315">
        <v>43062</v>
      </c>
      <c r="CA641" s="1112" t="s">
        <v>2233</v>
      </c>
      <c r="CB641" s="805">
        <v>43059</v>
      </c>
      <c r="CC641" s="623">
        <v>43130</v>
      </c>
      <c r="CD641" s="434"/>
      <c r="CE641" s="805">
        <v>43131</v>
      </c>
      <c r="CF641" s="434"/>
      <c r="CG641" s="612">
        <v>43152</v>
      </c>
      <c r="CH641" s="903" t="s">
        <v>7258</v>
      </c>
      <c r="CI641" s="155"/>
      <c r="CJ641" s="54"/>
      <c r="CK641" s="54"/>
      <c r="CL641" s="102" t="str">
        <f t="shared" si="418"/>
        <v>ROCA-TIR, SLU_ ES_B60284288_DOT_EN_2sig</v>
      </c>
      <c r="CM641" s="102" t="str">
        <f t="shared" si="419"/>
        <v>ROCA-TIR, SLU_ES_B60284288_CPA_EN_2sig</v>
      </c>
      <c r="CN641" s="102" t="str">
        <f t="shared" si="420"/>
        <v>ROCA-TIR, SLU_ ES_B60284288_DOT_EN_2sig_stamped</v>
      </c>
      <c r="CO641" s="102" t="str">
        <f t="shared" si="421"/>
        <v>ROCA-TIR, SLU_ES_B60284288_DOT_EN_o</v>
      </c>
      <c r="CP641" s="102" t="str">
        <f t="shared" si="422"/>
        <v>ROCA-TIR, SLU_ES_B60284288_DOT_EN_o_stamped</v>
      </c>
      <c r="CQ641" s="102" t="str">
        <f t="shared" si="423"/>
        <v>ROCA-TIR, SLU_ES_B60284288_powers</v>
      </c>
      <c r="CR641" s="54"/>
      <c r="CS641" s="54"/>
      <c r="CT641" s="204"/>
      <c r="CU641" s="148">
        <f>CE641-CC641</f>
        <v>1</v>
      </c>
      <c r="CV641" s="205"/>
      <c r="CW641" s="54"/>
      <c r="CX641" s="152" t="s">
        <v>2233</v>
      </c>
      <c r="CY641" s="158" t="s">
        <v>2233</v>
      </c>
      <c r="CZ641" s="158" t="s">
        <v>2233</v>
      </c>
      <c r="DA641" s="318" t="s">
        <v>2233</v>
      </c>
      <c r="DB641" s="318" t="s">
        <v>2233</v>
      </c>
      <c r="DC641" s="158" t="s">
        <v>2233</v>
      </c>
      <c r="DD641" s="158" t="s">
        <v>2233</v>
      </c>
      <c r="DE641" s="318" t="s">
        <v>2233</v>
      </c>
      <c r="DF641" s="318" t="s">
        <v>2233</v>
      </c>
      <c r="DG641" s="96" t="s">
        <v>2233</v>
      </c>
      <c r="DH641" s="96" t="s">
        <v>2233</v>
      </c>
      <c r="DI641" s="96" t="s">
        <v>2233</v>
      </c>
      <c r="DJ641" s="318" t="s">
        <v>2233</v>
      </c>
      <c r="DK641" s="318"/>
      <c r="DL641" s="96" t="s">
        <v>2233</v>
      </c>
      <c r="DM641" s="318" t="s">
        <v>2233</v>
      </c>
      <c r="DN641" s="158" t="s">
        <v>2233</v>
      </c>
      <c r="DO641" s="318" t="s">
        <v>2233</v>
      </c>
      <c r="DP641" s="465" t="s">
        <v>2233</v>
      </c>
      <c r="DQ641" s="940"/>
      <c r="DR641" s="342"/>
      <c r="DS641" s="521"/>
      <c r="DT641" s="88" t="s">
        <v>49</v>
      </c>
      <c r="DU641" s="168"/>
      <c r="DV641" s="168"/>
      <c r="DW641" s="168"/>
      <c r="DX641" s="168"/>
      <c r="DY641" s="168"/>
      <c r="DZ641" s="168"/>
      <c r="EA641" s="359" t="str">
        <f t="shared" si="459"/>
        <v>580</v>
      </c>
      <c r="EB641" s="359">
        <v>580</v>
      </c>
      <c r="EC641" s="88"/>
      <c r="ED641" s="88"/>
      <c r="EE641" s="88" t="e">
        <f>IF(CX640=#REF!,"gleich","ungleich")</f>
        <v>#REF!</v>
      </c>
      <c r="EF641" s="445"/>
      <c r="EG641" s="445"/>
      <c r="EH641" s="445"/>
      <c r="EI641" s="445"/>
      <c r="EJ641" s="445"/>
      <c r="EK641" s="445"/>
      <c r="EL641" s="445"/>
      <c r="EM641" s="498"/>
      <c r="EN641" s="445"/>
      <c r="EO641" s="445"/>
      <c r="EP641" s="445"/>
      <c r="EQ641" s="201" t="s">
        <v>6144</v>
      </c>
      <c r="ER641" s="201" t="s">
        <v>6147</v>
      </c>
      <c r="ES641" s="201"/>
      <c r="ET641" s="108"/>
      <c r="EU641" s="182" t="str">
        <f t="shared" si="424"/>
        <v>ROCA-TIR, S.L.U., ES_B60284288_sinv.pdf</v>
      </c>
    </row>
    <row r="642" spans="1:151" s="169" customFormat="1" ht="85.5" thickTop="1" thickBot="1">
      <c r="A642" s="1021" t="s">
        <v>6778</v>
      </c>
      <c r="B642" s="830" t="s">
        <v>6867</v>
      </c>
      <c r="C642" s="221" t="s">
        <v>42</v>
      </c>
      <c r="D642" s="692" t="s">
        <v>6930</v>
      </c>
      <c r="E642" s="692" t="s">
        <v>6931</v>
      </c>
      <c r="F642" s="692" t="s">
        <v>6932</v>
      </c>
      <c r="G642" s="831" t="s">
        <v>6933</v>
      </c>
      <c r="H642" s="831" t="s">
        <v>6934</v>
      </c>
      <c r="I642" s="202"/>
      <c r="J642" s="692" t="s">
        <v>7017</v>
      </c>
      <c r="K642" s="692" t="s">
        <v>7015</v>
      </c>
      <c r="L642" s="829" t="s">
        <v>7016</v>
      </c>
      <c r="M642" s="1126"/>
      <c r="N642" s="860" t="s">
        <v>7055</v>
      </c>
      <c r="O642" s="679" t="s">
        <v>488</v>
      </c>
      <c r="P642" s="706">
        <v>15</v>
      </c>
      <c r="Q642" s="548">
        <v>100</v>
      </c>
      <c r="R642" s="549">
        <v>0</v>
      </c>
      <c r="S642" s="338"/>
      <c r="T642" s="168"/>
      <c r="U642" s="168"/>
      <c r="V642" s="338">
        <v>0</v>
      </c>
      <c r="W642" s="338">
        <v>0</v>
      </c>
      <c r="X642" s="923">
        <v>0.68</v>
      </c>
      <c r="Y642" s="338">
        <v>0</v>
      </c>
      <c r="Z642" s="168"/>
      <c r="AA642" s="168"/>
      <c r="AB642" s="186" t="s">
        <v>6711</v>
      </c>
      <c r="AC642" s="13" t="s">
        <v>7377</v>
      </c>
      <c r="AD642" s="811" t="s">
        <v>7089</v>
      </c>
      <c r="AE642" s="723">
        <v>43187</v>
      </c>
      <c r="AF642" s="182"/>
      <c r="AG642" s="419"/>
      <c r="AH642" s="927" t="s">
        <v>896</v>
      </c>
      <c r="AI642" s="559" t="s">
        <v>5764</v>
      </c>
      <c r="AJ642" s="63" t="str">
        <f t="shared" si="452"/>
        <v>NO</v>
      </c>
      <c r="AK642" s="64" t="str">
        <f>VLOOKUP(X642,aux!$G$1:$I$22,2,FALSE)</f>
        <v>zero point six eight</v>
      </c>
      <c r="AL642" s="64" t="str">
        <f>VLOOKUP(X642,aux!$G$1:$J$22,4,FALSE)</f>
        <v>null komma sechs acht</v>
      </c>
      <c r="AM642" s="214">
        <f t="shared" si="435"/>
        <v>68</v>
      </c>
      <c r="AN642" s="214" t="str">
        <f>IF(INT(AM642)=AM642,EnglishNumber(AM642), _xlfn.CONCAT(EnglishNumber(INT(AM642)), " point ", EnglishNumber(ROUND(INT((AM642 - INT(AM642)) * 10),  0)), " ", EnglishNumber(ROUND((AM642 - INT(AM642))*100 - (INT((AM642-INT(AM642))*10)*10), 0))))</f>
        <v>sixty-eight</v>
      </c>
      <c r="AO642" s="214" t="str">
        <f>IF(INT(AM642)=AM642,FctZahl_In_Worten(AM642), _xlfn.CONCAT(FctZahl_In_Worten(INT(AM642)), " komma ", FctZahl_In_Worten(ROUND(INT((AM642 - INT(AM642)) * 10),  0)), " ", FctZahl_In_Worten(ROUND((AM642 - INT(AM642))*100 - (INT((AM642-INT(AM642))*10)*10), 0))))</f>
        <v>achtundsechzig</v>
      </c>
      <c r="AP642" s="64" t="str">
        <f>EnglishNumber(Q642)</f>
        <v>one hundred</v>
      </c>
      <c r="AQ642" s="64" t="str">
        <f>FctZahl_In_Worten(Q642)</f>
        <v>einhundert</v>
      </c>
      <c r="AR642" s="64" t="str">
        <f>FctZahl_In_Worten(R642)</f>
        <v>null</v>
      </c>
      <c r="AS642" s="64" t="str">
        <f>EnglishNumber(V642)</f>
        <v>zero</v>
      </c>
      <c r="AT642" s="64" t="str">
        <f>EnglishNumber(W642)</f>
        <v>zero</v>
      </c>
      <c r="AU642" s="64" t="str">
        <f t="shared" si="445"/>
        <v>For</v>
      </c>
      <c r="AV642" s="49" t="str">
        <f t="shared" si="448"/>
        <v>IONEL DANIEL DRONICIOIU, PRESIDENTE  and VASILE VALENTIN DRONICIOIU, SECRETARIO DE LA COOPERATIVA</v>
      </c>
      <c r="AW642" s="60" t="str">
        <f t="shared" si="436"/>
        <v>ES_F31668443_CPA_EN</v>
      </c>
      <c r="AX642" s="60" t="str">
        <f t="shared" si="437"/>
        <v>ES_F31668443_DoT_EN</v>
      </c>
      <c r="AY642" s="60" t="str">
        <f t="shared" si="438"/>
        <v>ES_F31668443_Dis_EN</v>
      </c>
      <c r="AZ642" s="50" t="str">
        <f t="shared" si="439"/>
        <v>ES_F31668443_CPA_DE</v>
      </c>
      <c r="BA642" s="50" t="str">
        <f t="shared" si="440"/>
        <v>ES_F31668443_DoT_DE</v>
      </c>
      <c r="BB642" s="50" t="str">
        <f t="shared" si="441"/>
        <v>ES_F31668443_CPA_ES</v>
      </c>
      <c r="BC642" s="128" t="str">
        <f t="shared" si="442"/>
        <v>ES_F31668443_DoT_ES</v>
      </c>
      <c r="BD642" s="65" t="str">
        <f t="shared" si="443"/>
        <v>SARATEKUA, S COOP</v>
      </c>
      <c r="BE642" s="64" t="str">
        <f>VLOOKUP(C642,aux!$A$1:$B$260,2,FALSE)</f>
        <v>Spain</v>
      </c>
      <c r="BF642" s="46" t="str">
        <f>VLOOKUP(C642,aux!$A$1:$C$260,3,FALSE)</f>
        <v>Spanien</v>
      </c>
      <c r="BG642" s="66" t="str">
        <f t="shared" si="444"/>
        <v>represented by  IONEL DANIEL DRONICIOIU, PRESIDENTE  and VASILE VALENTIN DRONICIOIU, SECRETARIO DE LA COOPERATIVA</v>
      </c>
      <c r="BH642" s="66" t="str">
        <f t="shared" si="453"/>
        <v>representado por IONEL DANIEL DRONICIOIU, PRESIDENTE  and VASILE VALENTIN DRONICIOIU, SECRETARIO DE LA COOPERATIVA</v>
      </c>
      <c r="BI642" s="119">
        <f t="shared" si="449"/>
        <v>2</v>
      </c>
      <c r="BJ642" s="119" t="str">
        <f t="shared" si="460"/>
        <v>and its</v>
      </c>
      <c r="BK642" s="119" t="str">
        <f t="shared" si="461"/>
        <v/>
      </c>
      <c r="BL642" s="66" t="str">
        <f t="shared" si="450"/>
        <v>und</v>
      </c>
      <c r="BM642" s="66" t="str">
        <f t="shared" ref="BM642:BM673" si="462">IF(I642="","","und")</f>
        <v/>
      </c>
      <c r="BN642" s="66" t="str">
        <f t="shared" si="451"/>
        <v>y su</v>
      </c>
      <c r="BO642" s="66" t="str">
        <f t="shared" ref="BO642:BO673" si="463">IF(I642="","","y su")</f>
        <v/>
      </c>
      <c r="BP642" s="216" t="str">
        <f>VLOOKUP(X642,aux!$G$1:$I$22,3,FALSE)</f>
        <v>cero coma seis ocho</v>
      </c>
      <c r="BQ642" s="66" t="str">
        <f t="shared" si="454"/>
        <v>Por</v>
      </c>
      <c r="BR642" s="66" t="str">
        <f>VLOOKUP(C642,aux!$D$1:$E$307,2,FALSE)</f>
        <v>España</v>
      </c>
      <c r="BS642" s="66" t="str">
        <f t="shared" si="455"/>
        <v>Ciento</v>
      </c>
      <c r="BT642" s="66" t="str">
        <f t="shared" si="456"/>
        <v>Cero</v>
      </c>
      <c r="BU642" s="66" t="str">
        <f t="shared" si="457"/>
        <v>Cero</v>
      </c>
      <c r="BV642" s="315"/>
      <c r="BW642" s="61"/>
      <c r="BX642" s="315"/>
      <c r="BY642" s="148"/>
      <c r="BZ642" s="315"/>
      <c r="CA642" s="1112"/>
      <c r="CB642" s="805">
        <v>43172</v>
      </c>
      <c r="CC642" s="623">
        <v>43175</v>
      </c>
      <c r="CD642" s="806"/>
      <c r="CE642" s="805">
        <v>43175</v>
      </c>
      <c r="CF642" s="806"/>
      <c r="CG642" s="612">
        <v>43181</v>
      </c>
      <c r="CH642" s="903" t="s">
        <v>7258</v>
      </c>
      <c r="CI642" s="155"/>
      <c r="CJ642" s="168"/>
      <c r="CK642" s="168"/>
      <c r="CL642" s="102" t="str">
        <f t="shared" ref="CL642:CL705" si="464">_xlfn.CONCAT(BD642,"_ ",B642,"_DOT_",AC642,"_2sig")</f>
        <v>SARATEKUA, S COOP_ ES_F31668443_DOT_EN_2sig</v>
      </c>
      <c r="CM642" s="102" t="str">
        <f t="shared" ref="CM642:CM705" si="465">_xlfn.CONCAT(BD642,"_",B642,"_CPA_",AC642,"_2sig")</f>
        <v>SARATEKUA, S COOP_ES_F31668443_CPA_EN_2sig</v>
      </c>
      <c r="CN642" s="102" t="str">
        <f t="shared" ref="CN642:CN705" si="466">_xlfn.CONCAT(CL642,"_stamped")</f>
        <v>SARATEKUA, S COOP_ ES_F31668443_DOT_EN_2sig_stamped</v>
      </c>
      <c r="CO642" s="102" t="str">
        <f t="shared" ref="CO642:CO705" si="467">_xlfn.CONCAT(BD642,"_",B642,"_DOT_",AC642,"_o")</f>
        <v>SARATEKUA, S COOP_ES_F31668443_DOT_EN_o</v>
      </c>
      <c r="CP642" s="102" t="str">
        <f t="shared" ref="CP642:CP705" si="468">_xlfn.CONCAT(CO642,"_stamped")</f>
        <v>SARATEKUA, S COOP_ES_F31668443_DOT_EN_o_stamped</v>
      </c>
      <c r="CQ642" s="102" t="str">
        <f t="shared" ref="CQ642:CQ705" si="469">_xlfn.CONCAT(TRIM(BD642),"_",TRIM(B642),"_powers")</f>
        <v>SARATEKUA, S COOP_ES_F31668443_powers</v>
      </c>
      <c r="CR642" s="168"/>
      <c r="CS642" s="168"/>
      <c r="CT642" s="253"/>
      <c r="CU642" s="251"/>
      <c r="CV642" s="254"/>
      <c r="CW642" s="168"/>
      <c r="CX642" s="252"/>
      <c r="CY642" s="251"/>
      <c r="CZ642" s="251"/>
      <c r="DA642" s="324"/>
      <c r="DB642" s="324"/>
      <c r="DC642" s="251"/>
      <c r="DD642" s="251"/>
      <c r="DE642" s="324"/>
      <c r="DF642" s="324"/>
      <c r="DG642" s="168"/>
      <c r="DH642" s="168"/>
      <c r="DI642" s="168"/>
      <c r="DJ642" s="324"/>
      <c r="DK642" s="324"/>
      <c r="DL642" s="168"/>
      <c r="DM642" s="324"/>
      <c r="DN642" s="251"/>
      <c r="DO642" s="324"/>
      <c r="DP642" s="338"/>
      <c r="DQ642" s="902"/>
      <c r="DR642" s="503"/>
      <c r="DS642" s="88"/>
      <c r="DT642" s="88" t="s">
        <v>49</v>
      </c>
      <c r="DU642" s="168"/>
      <c r="DV642" s="168"/>
      <c r="DW642" s="168"/>
      <c r="DX642" s="168"/>
      <c r="DY642" s="168"/>
      <c r="DZ642" s="168"/>
      <c r="EA642" s="359" t="str">
        <f t="shared" si="459"/>
        <v>581</v>
      </c>
      <c r="EB642" s="359">
        <v>581</v>
      </c>
      <c r="EC642" s="88"/>
      <c r="ED642" s="88"/>
      <c r="EE642" s="88"/>
      <c r="EF642" s="445"/>
      <c r="EG642" s="247"/>
      <c r="EH642" s="247"/>
      <c r="EI642" s="247"/>
      <c r="EJ642" s="247"/>
      <c r="EK642" s="247"/>
      <c r="EL642" s="247"/>
      <c r="EM642" s="946"/>
      <c r="EN642" s="247"/>
      <c r="EO642" s="247"/>
      <c r="EP642" s="247"/>
      <c r="EQ642" s="382" t="s">
        <v>6148</v>
      </c>
      <c r="ER642" s="382" t="s">
        <v>6146</v>
      </c>
      <c r="ES642" s="691" t="s">
        <v>7099</v>
      </c>
      <c r="ET642" s="167"/>
      <c r="EU642" s="182" t="str">
        <f t="shared" ref="EU642:EU705" si="470">CONCATENATE(TRIM(A642),", ",TRIM(B642),"_sinv.pdf")</f>
        <v>SARATEKUA, S. COOP, ES_F31668443_sinv.pdf</v>
      </c>
    </row>
    <row r="643" spans="1:151" s="169" customFormat="1" ht="78" thickTop="1" thickBot="1">
      <c r="A643" s="1021" t="s">
        <v>6759</v>
      </c>
      <c r="B643" s="830" t="s">
        <v>6848</v>
      </c>
      <c r="C643" s="221" t="s">
        <v>898</v>
      </c>
      <c r="D643" s="692" t="s">
        <v>6899</v>
      </c>
      <c r="E643" s="692" t="s">
        <v>6900</v>
      </c>
      <c r="F643" s="692" t="s">
        <v>899</v>
      </c>
      <c r="G643" s="831"/>
      <c r="H643" s="831"/>
      <c r="I643" s="202"/>
      <c r="J643" s="692" t="s">
        <v>7017</v>
      </c>
      <c r="K643" s="692" t="s">
        <v>7015</v>
      </c>
      <c r="L643" s="829" t="s">
        <v>7016</v>
      </c>
      <c r="M643" s="804"/>
      <c r="N643" s="860" t="s">
        <v>7030</v>
      </c>
      <c r="O643" s="679" t="s">
        <v>6404</v>
      </c>
      <c r="P643" s="706">
        <v>207</v>
      </c>
      <c r="Q643" s="548">
        <v>100</v>
      </c>
      <c r="R643" s="549">
        <v>0</v>
      </c>
      <c r="S643" s="338"/>
      <c r="T643" s="168"/>
      <c r="U643" s="168"/>
      <c r="V643" s="338">
        <v>0</v>
      </c>
      <c r="W643" s="338">
        <v>0</v>
      </c>
      <c r="X643" s="923">
        <v>0.68</v>
      </c>
      <c r="Y643" s="338">
        <v>0</v>
      </c>
      <c r="Z643" s="168"/>
      <c r="AA643" s="168"/>
      <c r="AB643" s="186" t="s">
        <v>6711</v>
      </c>
      <c r="AC643" s="13" t="s">
        <v>7377</v>
      </c>
      <c r="AD643" s="811" t="s">
        <v>7089</v>
      </c>
      <c r="AE643" s="723">
        <v>43187</v>
      </c>
      <c r="AF643" s="182"/>
      <c r="AG643" s="419"/>
      <c r="AH643" s="927" t="s">
        <v>896</v>
      </c>
      <c r="AI643" s="559" t="s">
        <v>5764</v>
      </c>
      <c r="AJ643" s="63" t="str">
        <f t="shared" si="452"/>
        <v>NO</v>
      </c>
      <c r="AK643" s="64" t="str">
        <f>VLOOKUP(X643,aux!$G$1:$I$22,2,FALSE)</f>
        <v>zero point six eight</v>
      </c>
      <c r="AL643" s="64" t="str">
        <f>VLOOKUP(X643,aux!$G$1:$J$22,4,FALSE)</f>
        <v>null komma sechs acht</v>
      </c>
      <c r="AM643" s="214">
        <f t="shared" si="435"/>
        <v>68</v>
      </c>
      <c r="AN643" s="214" t="str">
        <f>IF(INT(AM643)=AM643,EnglishNumber(AM643), _xlfn.CONCAT(EnglishNumber(INT(AM643)), " point ", EnglishNumber(ROUND(INT((AM643 - INT(AM643)) * 10),  0)), " ", EnglishNumber(ROUND((AM643 - INT(AM643))*100 - (INT((AM643-INT(AM643))*10)*10), 0))))</f>
        <v>sixty-eight</v>
      </c>
      <c r="AO643" s="214" t="str">
        <f>IF(INT(AM643)=AM643,FctZahl_In_Worten(AM643), _xlfn.CONCAT(FctZahl_In_Worten(INT(AM643)), " komma ", FctZahl_In_Worten(ROUND(INT((AM643 - INT(AM643)) * 10),  0)), " ", FctZahl_In_Worten(ROUND((AM643 - INT(AM643))*100 - (INT((AM643-INT(AM643))*10)*10), 0))))</f>
        <v>achtundsechzig</v>
      </c>
      <c r="AP643" s="64" t="str">
        <f>EnglishNumber(Q643)</f>
        <v>one hundred</v>
      </c>
      <c r="AQ643" s="64" t="str">
        <f>FctZahl_In_Worten(Q643)</f>
        <v>einhundert</v>
      </c>
      <c r="AR643" s="64" t="str">
        <f>FctZahl_In_Worten(R643)</f>
        <v>null</v>
      </c>
      <c r="AS643" s="64" t="str">
        <f>EnglishNumber(V643)</f>
        <v>zero</v>
      </c>
      <c r="AT643" s="64" t="str">
        <f>EnglishNumber(W643)</f>
        <v>zero</v>
      </c>
      <c r="AU643" s="64" t="str">
        <f t="shared" si="445"/>
        <v>For</v>
      </c>
      <c r="AV643" s="49" t="str">
        <f t="shared" ref="AV643:AV674" si="471">IF(AH643="DNI","",IF((COUNTA(E643,G643))=1,CONCATENATE(E643,", ",F643),IF(COUNTA(E643,G643)=2,CONCATENATE(E643,", ",F643," and ",G643,", ",H643),"Error, there is a problem with representatives or their titles")))</f>
        <v>Dirk Schmechel, Geschäftsführer</v>
      </c>
      <c r="AW643" s="60" t="str">
        <f t="shared" si="436"/>
        <v>DE_135103616_CPA_EN</v>
      </c>
      <c r="AX643" s="60" t="str">
        <f t="shared" si="437"/>
        <v>DE_135103616_DoT_EN</v>
      </c>
      <c r="AY643" s="60" t="str">
        <f t="shared" si="438"/>
        <v>DE_135103616_Dis_EN</v>
      </c>
      <c r="AZ643" s="50" t="str">
        <f t="shared" si="439"/>
        <v>DE_135103616_CPA_DE</v>
      </c>
      <c r="BA643" s="50" t="str">
        <f t="shared" si="440"/>
        <v>DE_135103616_DoT_DE</v>
      </c>
      <c r="BB643" s="50" t="str">
        <f t="shared" si="441"/>
        <v>DE_135103616_CPA_ES</v>
      </c>
      <c r="BC643" s="128" t="str">
        <f t="shared" si="442"/>
        <v>DE_135103616_DoT_ES</v>
      </c>
      <c r="BD643" s="65" t="str">
        <f t="shared" si="443"/>
        <v>Schmechel Transport GmbH</v>
      </c>
      <c r="BE643" s="64" t="str">
        <f>VLOOKUP(C643,aux!$A$1:$B$260,2,FALSE)</f>
        <v>Germany</v>
      </c>
      <c r="BF643" s="46" t="str">
        <f>VLOOKUP(C643,aux!$A$1:$C$260,3,FALSE)</f>
        <v>Deutschland</v>
      </c>
      <c r="BG643" s="66" t="str">
        <f t="shared" si="444"/>
        <v>represented by  Dirk Schmechel, Geschäftsführer</v>
      </c>
      <c r="BH643" s="66" t="str">
        <f t="shared" si="453"/>
        <v>representado por Dirk Schmechel, Geschäftsführer</v>
      </c>
      <c r="BI643" s="119">
        <f t="shared" ref="BI643:BI674" si="472">COUNTA(F643,G643)</f>
        <v>1</v>
      </c>
      <c r="BJ643" s="119" t="str">
        <f t="shared" si="460"/>
        <v/>
      </c>
      <c r="BK643" s="119" t="str">
        <f t="shared" si="461"/>
        <v/>
      </c>
      <c r="BL643" s="66" t="str">
        <f t="shared" ref="BL643:BL674" si="473">IF(H643="","","und")</f>
        <v/>
      </c>
      <c r="BM643" s="66" t="str">
        <f t="shared" si="462"/>
        <v/>
      </c>
      <c r="BN643" s="66" t="str">
        <f t="shared" ref="BN643:BN674" si="474">IF(H643="","","y su")</f>
        <v/>
      </c>
      <c r="BO643" s="66" t="str">
        <f t="shared" si="463"/>
        <v/>
      </c>
      <c r="BP643" s="216" t="str">
        <f>VLOOKUP(X643,aux!$G$1:$I$22,3,FALSE)</f>
        <v>cero coma seis ocho</v>
      </c>
      <c r="BQ643" s="66" t="str">
        <f t="shared" si="454"/>
        <v>Por</v>
      </c>
      <c r="BR643" s="66" t="str">
        <f>VLOOKUP(C643,aux!$D$1:$E$307,2,FALSE)</f>
        <v>Alemania</v>
      </c>
      <c r="BS643" s="66" t="str">
        <f t="shared" si="455"/>
        <v>Ciento</v>
      </c>
      <c r="BT643" s="66" t="str">
        <f t="shared" si="456"/>
        <v>Cero</v>
      </c>
      <c r="BU643" s="66" t="str">
        <f t="shared" si="457"/>
        <v>Cero</v>
      </c>
      <c r="BV643" s="315"/>
      <c r="BW643" s="61"/>
      <c r="BX643" s="315"/>
      <c r="BY643" s="148"/>
      <c r="BZ643" s="315"/>
      <c r="CA643" s="1112"/>
      <c r="CB643" s="805">
        <v>43172</v>
      </c>
      <c r="CC643" s="623">
        <v>43172</v>
      </c>
      <c r="CD643" s="434"/>
      <c r="CE643" s="623">
        <v>43172</v>
      </c>
      <c r="CF643" s="434"/>
      <c r="CG643" s="612">
        <v>43181</v>
      </c>
      <c r="CH643" s="903" t="s">
        <v>7258</v>
      </c>
      <c r="CI643" s="155"/>
      <c r="CJ643" s="168"/>
      <c r="CK643" s="168"/>
      <c r="CL643" s="102" t="str">
        <f t="shared" si="464"/>
        <v>Schmechel Transport GmbH_ DE_135103616_DOT_EN_2sig</v>
      </c>
      <c r="CM643" s="102" t="str">
        <f t="shared" si="465"/>
        <v>Schmechel Transport GmbH_DE_135103616_CPA_EN_2sig</v>
      </c>
      <c r="CN643" s="102" t="str">
        <f t="shared" si="466"/>
        <v>Schmechel Transport GmbH_ DE_135103616_DOT_EN_2sig_stamped</v>
      </c>
      <c r="CO643" s="102" t="str">
        <f t="shared" si="467"/>
        <v>Schmechel Transport GmbH_DE_135103616_DOT_EN_o</v>
      </c>
      <c r="CP643" s="102" t="str">
        <f t="shared" si="468"/>
        <v>Schmechel Transport GmbH_DE_135103616_DOT_EN_o_stamped</v>
      </c>
      <c r="CQ643" s="102" t="str">
        <f t="shared" si="469"/>
        <v>Schmechel Transport GmbH_DE_135103616_powers</v>
      </c>
      <c r="CR643" s="168"/>
      <c r="CS643" s="168"/>
      <c r="CT643" s="253"/>
      <c r="CU643" s="251"/>
      <c r="CV643" s="254"/>
      <c r="CW643" s="168"/>
      <c r="CX643" s="252"/>
      <c r="CY643" s="251"/>
      <c r="CZ643" s="251"/>
      <c r="DA643" s="324"/>
      <c r="DB643" s="324"/>
      <c r="DC643" s="251"/>
      <c r="DD643" s="251"/>
      <c r="DE643" s="324"/>
      <c r="DF643" s="324"/>
      <c r="DG643" s="168"/>
      <c r="DH643" s="168"/>
      <c r="DI643" s="168"/>
      <c r="DJ643" s="324"/>
      <c r="DK643" s="324"/>
      <c r="DL643" s="168"/>
      <c r="DM643" s="324"/>
      <c r="DN643" s="251"/>
      <c r="DO643" s="324"/>
      <c r="DP643" s="338"/>
      <c r="DQ643" s="902"/>
      <c r="DR643" s="503"/>
      <c r="DS643" s="88"/>
      <c r="DT643" s="88" t="s">
        <v>49</v>
      </c>
      <c r="DU643" s="168"/>
      <c r="DV643" s="168"/>
      <c r="DW643" s="168"/>
      <c r="DX643" s="168"/>
      <c r="DY643" s="168"/>
      <c r="DZ643" s="168"/>
      <c r="EA643" s="359" t="str">
        <f t="shared" si="459"/>
        <v>582</v>
      </c>
      <c r="EB643" s="359">
        <v>582</v>
      </c>
      <c r="EC643" s="88"/>
      <c r="ED643" s="88"/>
      <c r="EE643" s="88"/>
      <c r="EF643" s="445"/>
      <c r="EG643" s="247"/>
      <c r="EH643" s="247"/>
      <c r="EI643" s="247"/>
      <c r="EJ643" s="247"/>
      <c r="EK643" s="247"/>
      <c r="EL643" s="247"/>
      <c r="EM643" s="946"/>
      <c r="EN643" s="247"/>
      <c r="EO643" s="247"/>
      <c r="EP643" s="247"/>
      <c r="EQ643" s="643" t="s">
        <v>6086</v>
      </c>
      <c r="ER643" s="182" t="s">
        <v>6119</v>
      </c>
      <c r="ES643" s="691" t="s">
        <v>7092</v>
      </c>
      <c r="ET643" s="167"/>
      <c r="EU643" s="182" t="str">
        <f t="shared" si="470"/>
        <v>Schmechel Transport GmbH, DE_135103616_sinv.pdf</v>
      </c>
    </row>
    <row r="644" spans="1:151" s="169" customFormat="1" ht="65.25" thickTop="1" thickBot="1">
      <c r="A644" s="1021" t="s">
        <v>6753</v>
      </c>
      <c r="B644" s="830" t="s">
        <v>6841</v>
      </c>
      <c r="C644" s="221" t="s">
        <v>898</v>
      </c>
      <c r="D644" s="692" t="s">
        <v>6887</v>
      </c>
      <c r="E644" s="692" t="s">
        <v>6888</v>
      </c>
      <c r="F644" s="692" t="s">
        <v>899</v>
      </c>
      <c r="G644" s="831"/>
      <c r="H644" s="831"/>
      <c r="I644" s="202"/>
      <c r="J644" s="692" t="s">
        <v>7017</v>
      </c>
      <c r="K644" s="692" t="s">
        <v>7015</v>
      </c>
      <c r="L644" s="829" t="s">
        <v>7016</v>
      </c>
      <c r="M644" s="1126"/>
      <c r="N644" s="860" t="s">
        <v>7020</v>
      </c>
      <c r="O644" s="679" t="s">
        <v>7021</v>
      </c>
      <c r="P644" s="706">
        <v>38</v>
      </c>
      <c r="Q644" s="548">
        <v>100</v>
      </c>
      <c r="R644" s="549">
        <v>0</v>
      </c>
      <c r="S644" s="338"/>
      <c r="T644" s="168"/>
      <c r="U644" s="168"/>
      <c r="V644" s="338">
        <v>0</v>
      </c>
      <c r="W644" s="338">
        <v>0</v>
      </c>
      <c r="X644" s="923">
        <v>0.68</v>
      </c>
      <c r="Y644" s="338">
        <v>0</v>
      </c>
      <c r="Z644" s="168"/>
      <c r="AA644" s="168"/>
      <c r="AB644" s="186" t="s">
        <v>6711</v>
      </c>
      <c r="AC644" s="13" t="s">
        <v>7377</v>
      </c>
      <c r="AD644" s="811" t="s">
        <v>7089</v>
      </c>
      <c r="AE644" s="723">
        <v>43187</v>
      </c>
      <c r="AF644" s="182"/>
      <c r="AG644" s="419"/>
      <c r="AH644" s="927" t="s">
        <v>896</v>
      </c>
      <c r="AI644" s="559" t="s">
        <v>5764</v>
      </c>
      <c r="AJ644" s="63" t="str">
        <f t="shared" si="452"/>
        <v>NO</v>
      </c>
      <c r="AK644" s="64" t="str">
        <f>VLOOKUP(X644,aux!$G$1:$I$22,2,FALSE)</f>
        <v>zero point six eight</v>
      </c>
      <c r="AL644" s="64" t="str">
        <f>VLOOKUP(X644,aux!$G$1:$J$22,4,FALSE)</f>
        <v>null komma sechs acht</v>
      </c>
      <c r="AM644" s="214">
        <f t="shared" si="435"/>
        <v>68</v>
      </c>
      <c r="AN644" s="214" t="str">
        <f>IF(INT(AM644)=AM644,EnglishNumber(AM644), _xlfn.CONCAT(EnglishNumber(INT(AM644)), " point ", EnglishNumber(ROUND(INT((AM644 - INT(AM644)) * 10),  0)), " ", EnglishNumber(ROUND((AM644 - INT(AM644))*100 - (INT((AM644-INT(AM644))*10)*10), 0))))</f>
        <v>sixty-eight</v>
      </c>
      <c r="AO644" s="214" t="str">
        <f>IF(INT(AM644)=AM644,FctZahl_In_Worten(AM644), _xlfn.CONCAT(FctZahl_In_Worten(INT(AM644)), " komma ", FctZahl_In_Worten(ROUND(INT((AM644 - INT(AM644)) * 10),  0)), " ", FctZahl_In_Worten(ROUND((AM644 - INT(AM644))*100 - (INT((AM644-INT(AM644))*10)*10), 0))))</f>
        <v>achtundsechzig</v>
      </c>
      <c r="AP644" s="64" t="str">
        <f>EnglishNumber(Q644)</f>
        <v>one hundred</v>
      </c>
      <c r="AQ644" s="64" t="str">
        <f>FctZahl_In_Worten(Q644)</f>
        <v>einhundert</v>
      </c>
      <c r="AR644" s="64" t="str">
        <f>FctZahl_In_Worten(R644)</f>
        <v>null</v>
      </c>
      <c r="AS644" s="64" t="str">
        <f>EnglishNumber(V644)</f>
        <v>zero</v>
      </c>
      <c r="AT644" s="64" t="str">
        <f>EnglishNumber(W644)</f>
        <v>zero</v>
      </c>
      <c r="AU644" s="64" t="str">
        <f t="shared" si="445"/>
        <v>For</v>
      </c>
      <c r="AV644" s="49" t="str">
        <f t="shared" si="471"/>
        <v>Jens Mlotek, Geschäftsführer</v>
      </c>
      <c r="AW644" s="60" t="str">
        <f t="shared" si="436"/>
        <v>DE_197936833_CPA_EN</v>
      </c>
      <c r="AX644" s="60" t="str">
        <f t="shared" si="437"/>
        <v>DE_197936833_DoT_EN</v>
      </c>
      <c r="AY644" s="60" t="str">
        <f t="shared" si="438"/>
        <v>DE_197936833_Dis_EN</v>
      </c>
      <c r="AZ644" s="50" t="str">
        <f t="shared" si="439"/>
        <v>DE_197936833_CPA_DE</v>
      </c>
      <c r="BA644" s="50" t="str">
        <f t="shared" si="440"/>
        <v>DE_197936833_DoT_DE</v>
      </c>
      <c r="BB644" s="50" t="str">
        <f t="shared" si="441"/>
        <v>DE_197936833_CPA_ES</v>
      </c>
      <c r="BC644" s="128" t="str">
        <f t="shared" si="442"/>
        <v>DE_197936833_DoT_ES</v>
      </c>
      <c r="BD644" s="65" t="str">
        <f t="shared" si="443"/>
        <v>SCHMELZ Cargo-Service GmbH</v>
      </c>
      <c r="BE644" s="64" t="str">
        <f>VLOOKUP(C644,aux!$A$1:$B$260,2,FALSE)</f>
        <v>Germany</v>
      </c>
      <c r="BF644" s="46" t="str">
        <f>VLOOKUP(C644,aux!$A$1:$C$260,3,FALSE)</f>
        <v>Deutschland</v>
      </c>
      <c r="BG644" s="66" t="str">
        <f t="shared" si="444"/>
        <v>represented by  Jens Mlotek, Geschäftsführer</v>
      </c>
      <c r="BH644" s="66" t="str">
        <f t="shared" si="453"/>
        <v>representado por Jens Mlotek, Geschäftsführer</v>
      </c>
      <c r="BI644" s="119">
        <f t="shared" si="472"/>
        <v>1</v>
      </c>
      <c r="BJ644" s="119" t="str">
        <f t="shared" si="460"/>
        <v/>
      </c>
      <c r="BK644" s="119" t="str">
        <f t="shared" si="461"/>
        <v/>
      </c>
      <c r="BL644" s="66" t="str">
        <f t="shared" si="473"/>
        <v/>
      </c>
      <c r="BM644" s="66" t="str">
        <f t="shared" si="462"/>
        <v/>
      </c>
      <c r="BN644" s="66" t="str">
        <f t="shared" si="474"/>
        <v/>
      </c>
      <c r="BO644" s="66" t="str">
        <f t="shared" si="463"/>
        <v/>
      </c>
      <c r="BP644" s="216" t="str">
        <f>VLOOKUP(X644,aux!$G$1:$I$22,3,FALSE)</f>
        <v>cero coma seis ocho</v>
      </c>
      <c r="BQ644" s="66" t="str">
        <f t="shared" si="454"/>
        <v>Por</v>
      </c>
      <c r="BR644" s="66" t="str">
        <f>VLOOKUP(C644,aux!$D$1:$E$307,2,FALSE)</f>
        <v>Alemania</v>
      </c>
      <c r="BS644" s="66" t="str">
        <f t="shared" si="455"/>
        <v>Ciento</v>
      </c>
      <c r="BT644" s="66" t="str">
        <f t="shared" si="456"/>
        <v>Cero</v>
      </c>
      <c r="BU644" s="66" t="str">
        <f t="shared" si="457"/>
        <v>Cero</v>
      </c>
      <c r="BV644" s="315"/>
      <c r="BW644" s="61"/>
      <c r="BX644" s="315"/>
      <c r="BY644" s="148"/>
      <c r="BZ644" s="315"/>
      <c r="CA644" s="1112"/>
      <c r="CB644" s="805">
        <v>43172</v>
      </c>
      <c r="CC644" s="805">
        <v>43172</v>
      </c>
      <c r="CD644" s="806"/>
      <c r="CE644" s="805">
        <v>43172</v>
      </c>
      <c r="CF644" s="806"/>
      <c r="CG644" s="612">
        <v>43181</v>
      </c>
      <c r="CH644" s="903" t="s">
        <v>7258</v>
      </c>
      <c r="CI644" s="155"/>
      <c r="CJ644" s="168"/>
      <c r="CK644" s="168"/>
      <c r="CL644" s="102" t="str">
        <f t="shared" si="464"/>
        <v>SCHMELZ Cargo-Service GmbH_ DE_197936833_DOT_EN_2sig</v>
      </c>
      <c r="CM644" s="102" t="str">
        <f t="shared" si="465"/>
        <v>SCHMELZ Cargo-Service GmbH_DE_197936833_CPA_EN_2sig</v>
      </c>
      <c r="CN644" s="102" t="str">
        <f t="shared" si="466"/>
        <v>SCHMELZ Cargo-Service GmbH_ DE_197936833_DOT_EN_2sig_stamped</v>
      </c>
      <c r="CO644" s="102" t="str">
        <f t="shared" si="467"/>
        <v>SCHMELZ Cargo-Service GmbH_DE_197936833_DOT_EN_o</v>
      </c>
      <c r="CP644" s="102" t="str">
        <f t="shared" si="468"/>
        <v>SCHMELZ Cargo-Service GmbH_DE_197936833_DOT_EN_o_stamped</v>
      </c>
      <c r="CQ644" s="102" t="str">
        <f t="shared" si="469"/>
        <v>SCHMELZ Cargo-Service GmbH_DE_197936833_powers</v>
      </c>
      <c r="CR644" s="168"/>
      <c r="CS644" s="168"/>
      <c r="CT644" s="253"/>
      <c r="CU644" s="251"/>
      <c r="CV644" s="254"/>
      <c r="CW644" s="168"/>
      <c r="CX644" s="252"/>
      <c r="CY644" s="251"/>
      <c r="CZ644" s="251"/>
      <c r="DA644" s="324"/>
      <c r="DB644" s="324"/>
      <c r="DC644" s="251"/>
      <c r="DD644" s="251"/>
      <c r="DE644" s="324"/>
      <c r="DF644" s="324"/>
      <c r="DG644" s="168"/>
      <c r="DH644" s="168"/>
      <c r="DI644" s="168"/>
      <c r="DJ644" s="324"/>
      <c r="DK644" s="324"/>
      <c r="DL644" s="168"/>
      <c r="DM644" s="324"/>
      <c r="DN644" s="251"/>
      <c r="DO644" s="324"/>
      <c r="DP644" s="338"/>
      <c r="DQ644" s="902"/>
      <c r="DR644" s="503"/>
      <c r="DS644" s="88"/>
      <c r="DT644" s="88" t="s">
        <v>49</v>
      </c>
      <c r="DU644" s="168"/>
      <c r="DV644" s="168"/>
      <c r="DW644" s="168"/>
      <c r="DX644" s="168"/>
      <c r="DY644" s="168"/>
      <c r="DZ644" s="168"/>
      <c r="EA644" s="359" t="str">
        <f t="shared" si="459"/>
        <v>583</v>
      </c>
      <c r="EB644" s="359">
        <v>583</v>
      </c>
      <c r="EC644" s="88"/>
      <c r="ED644" s="88"/>
      <c r="EE644" s="88"/>
      <c r="EF644" s="445"/>
      <c r="EG644" s="247"/>
      <c r="EH644" s="247"/>
      <c r="EI644" s="247"/>
      <c r="EJ644" s="247"/>
      <c r="EK644" s="247"/>
      <c r="EL644" s="247"/>
      <c r="EM644" s="946"/>
      <c r="EN644" s="247"/>
      <c r="EO644" s="247"/>
      <c r="EP644" s="247"/>
      <c r="EQ644" s="643" t="s">
        <v>6086</v>
      </c>
      <c r="ER644" s="182" t="s">
        <v>6119</v>
      </c>
      <c r="ES644" s="691" t="s">
        <v>7092</v>
      </c>
      <c r="ET644" s="167"/>
      <c r="EU644" s="182" t="str">
        <f t="shared" si="470"/>
        <v>SCHMELZ Cargo-Service GmbH, DE_197936833_sinv.pdf</v>
      </c>
    </row>
    <row r="645" spans="1:151" s="169" customFormat="1" ht="78" thickTop="1" thickBot="1">
      <c r="A645" s="1021" t="s">
        <v>6762</v>
      </c>
      <c r="B645" s="830" t="s">
        <v>6851</v>
      </c>
      <c r="C645" s="221" t="s">
        <v>898</v>
      </c>
      <c r="D645" s="692" t="s">
        <v>6887</v>
      </c>
      <c r="E645" s="692" t="s">
        <v>6888</v>
      </c>
      <c r="F645" s="692" t="s">
        <v>899</v>
      </c>
      <c r="G645" s="831"/>
      <c r="H645" s="831"/>
      <c r="I645" s="202"/>
      <c r="J645" s="692" t="s">
        <v>7017</v>
      </c>
      <c r="K645" s="692" t="s">
        <v>7015</v>
      </c>
      <c r="L645" s="829" t="s">
        <v>7016</v>
      </c>
      <c r="M645" s="1126"/>
      <c r="N645" s="860" t="s">
        <v>7035</v>
      </c>
      <c r="O645" s="679" t="s">
        <v>7021</v>
      </c>
      <c r="P645" s="706">
        <v>40</v>
      </c>
      <c r="Q645" s="548">
        <v>100</v>
      </c>
      <c r="R645" s="549">
        <v>0</v>
      </c>
      <c r="S645" s="338"/>
      <c r="T645" s="168"/>
      <c r="U645" s="168"/>
      <c r="V645" s="338">
        <v>0</v>
      </c>
      <c r="W645" s="338">
        <v>0</v>
      </c>
      <c r="X645" s="923">
        <v>0.68</v>
      </c>
      <c r="Y645" s="338">
        <v>0</v>
      </c>
      <c r="Z645" s="168"/>
      <c r="AA645" s="168"/>
      <c r="AB645" s="186" t="s">
        <v>6711</v>
      </c>
      <c r="AC645" s="13" t="s">
        <v>7377</v>
      </c>
      <c r="AD645" s="811" t="s">
        <v>7089</v>
      </c>
      <c r="AE645" s="723">
        <v>43187</v>
      </c>
      <c r="AF645" s="182"/>
      <c r="AG645" s="419"/>
      <c r="AH645" s="927" t="s">
        <v>896</v>
      </c>
      <c r="AI645" s="559" t="s">
        <v>5764</v>
      </c>
      <c r="AJ645" s="63" t="str">
        <f t="shared" si="452"/>
        <v>NO</v>
      </c>
      <c r="AK645" s="64" t="str">
        <f>VLOOKUP(X645,aux!$G$1:$I$22,2,FALSE)</f>
        <v>zero point six eight</v>
      </c>
      <c r="AL645" s="64" t="str">
        <f>VLOOKUP(X645,aux!$G$1:$J$22,4,FALSE)</f>
        <v>null komma sechs acht</v>
      </c>
      <c r="AM645" s="214">
        <f t="shared" si="435"/>
        <v>68</v>
      </c>
      <c r="AN645" s="214" t="str">
        <f>IF(INT(AM645)=AM645,EnglishNumber(AM645), _xlfn.CONCAT(EnglishNumber(INT(AM645)), " point ", EnglishNumber(ROUND(INT((AM645 - INT(AM645)) * 10),  0)), " ", EnglishNumber(ROUND((AM645 - INT(AM645))*100 - (INT((AM645-INT(AM645))*10)*10), 0))))</f>
        <v>sixty-eight</v>
      </c>
      <c r="AO645" s="214" t="str">
        <f>IF(INT(AM645)=AM645,FctZahl_In_Worten(AM645), _xlfn.CONCAT(FctZahl_In_Worten(INT(AM645)), " komma ", FctZahl_In_Worten(ROUND(INT((AM645 - INT(AM645)) * 10),  0)), " ", FctZahl_In_Worten(ROUND((AM645 - INT(AM645))*100 - (INT((AM645-INT(AM645))*10)*10), 0))))</f>
        <v>achtundsechzig</v>
      </c>
      <c r="AP645" s="64" t="str">
        <f>EnglishNumber(Q645)</f>
        <v>one hundred</v>
      </c>
      <c r="AQ645" s="64" t="str">
        <f>FctZahl_In_Worten(Q645)</f>
        <v>einhundert</v>
      </c>
      <c r="AR645" s="64" t="str">
        <f>FctZahl_In_Worten(R645)</f>
        <v>null</v>
      </c>
      <c r="AS645" s="64" t="str">
        <f>EnglishNumber(V645)</f>
        <v>zero</v>
      </c>
      <c r="AT645" s="64" t="str">
        <f>EnglishNumber(W645)</f>
        <v>zero</v>
      </c>
      <c r="AU645" s="64" t="str">
        <f t="shared" si="445"/>
        <v>For</v>
      </c>
      <c r="AV645" s="49" t="str">
        <f t="shared" si="471"/>
        <v>Jens Mlotek, Geschäftsführer</v>
      </c>
      <c r="AW645" s="60" t="str">
        <f t="shared" si="436"/>
        <v>DE_197936817_CPA_EN</v>
      </c>
      <c r="AX645" s="60" t="str">
        <f t="shared" si="437"/>
        <v>DE_197936817_DoT_EN</v>
      </c>
      <c r="AY645" s="60" t="str">
        <f t="shared" si="438"/>
        <v>DE_197936817_Dis_EN</v>
      </c>
      <c r="AZ645" s="50" t="str">
        <f t="shared" si="439"/>
        <v>DE_197936817_CPA_DE</v>
      </c>
      <c r="BA645" s="50" t="str">
        <f t="shared" si="440"/>
        <v>DE_197936817_DoT_DE</v>
      </c>
      <c r="BB645" s="50" t="str">
        <f t="shared" si="441"/>
        <v>DE_197936817_CPA_ES</v>
      </c>
      <c r="BC645" s="128" t="str">
        <f t="shared" si="442"/>
        <v>DE_197936817_DoT_ES</v>
      </c>
      <c r="BD645" s="65" t="str">
        <f t="shared" si="443"/>
        <v>SCHMELZ EUROTRANS GmbH</v>
      </c>
      <c r="BE645" s="64" t="str">
        <f>VLOOKUP(C645,aux!$A$1:$B$260,2,FALSE)</f>
        <v>Germany</v>
      </c>
      <c r="BF645" s="46" t="str">
        <f>VLOOKUP(C645,aux!$A$1:$C$260,3,FALSE)</f>
        <v>Deutschland</v>
      </c>
      <c r="BG645" s="66" t="str">
        <f t="shared" si="444"/>
        <v>represented by  Jens Mlotek, Geschäftsführer</v>
      </c>
      <c r="BH645" s="66" t="str">
        <f t="shared" si="453"/>
        <v>representado por Jens Mlotek, Geschäftsführer</v>
      </c>
      <c r="BI645" s="119">
        <f t="shared" si="472"/>
        <v>1</v>
      </c>
      <c r="BJ645" s="119" t="str">
        <f t="shared" si="460"/>
        <v/>
      </c>
      <c r="BK645" s="119" t="str">
        <f t="shared" si="461"/>
        <v/>
      </c>
      <c r="BL645" s="66" t="str">
        <f t="shared" si="473"/>
        <v/>
      </c>
      <c r="BM645" s="66" t="str">
        <f t="shared" si="462"/>
        <v/>
      </c>
      <c r="BN645" s="66" t="str">
        <f t="shared" si="474"/>
        <v/>
      </c>
      <c r="BO645" s="66" t="str">
        <f t="shared" si="463"/>
        <v/>
      </c>
      <c r="BP645" s="216" t="str">
        <f>VLOOKUP(X645,aux!$G$1:$I$22,3,FALSE)</f>
        <v>cero coma seis ocho</v>
      </c>
      <c r="BQ645" s="66" t="str">
        <f t="shared" si="454"/>
        <v>Por</v>
      </c>
      <c r="BR645" s="66" t="str">
        <f>VLOOKUP(C645,aux!$D$1:$E$307,2,FALSE)</f>
        <v>Alemania</v>
      </c>
      <c r="BS645" s="66" t="str">
        <f t="shared" si="455"/>
        <v>Ciento</v>
      </c>
      <c r="BT645" s="66" t="str">
        <f t="shared" si="456"/>
        <v>Cero</v>
      </c>
      <c r="BU645" s="66" t="str">
        <f t="shared" si="457"/>
        <v>Cero</v>
      </c>
      <c r="BV645" s="315"/>
      <c r="BW645" s="61"/>
      <c r="BX645" s="315"/>
      <c r="BY645" s="148"/>
      <c r="BZ645" s="315"/>
      <c r="CA645" s="1112"/>
      <c r="CB645" s="805">
        <v>43172</v>
      </c>
      <c r="CC645" s="623">
        <v>43172</v>
      </c>
      <c r="CD645" s="434"/>
      <c r="CE645" s="623">
        <v>43172</v>
      </c>
      <c r="CF645" s="434"/>
      <c r="CG645" s="612">
        <v>43181</v>
      </c>
      <c r="CH645" s="903" t="s">
        <v>7258</v>
      </c>
      <c r="CI645" s="155"/>
      <c r="CJ645" s="168"/>
      <c r="CK645" s="168"/>
      <c r="CL645" s="102" t="str">
        <f t="shared" si="464"/>
        <v>SCHMELZ EUROTRANS GmbH_ DE_197936817_DOT_EN_2sig</v>
      </c>
      <c r="CM645" s="102" t="str">
        <f t="shared" si="465"/>
        <v>SCHMELZ EUROTRANS GmbH_DE_197936817_CPA_EN_2sig</v>
      </c>
      <c r="CN645" s="102" t="str">
        <f t="shared" si="466"/>
        <v>SCHMELZ EUROTRANS GmbH_ DE_197936817_DOT_EN_2sig_stamped</v>
      </c>
      <c r="CO645" s="102" t="str">
        <f t="shared" si="467"/>
        <v>SCHMELZ EUROTRANS GmbH_DE_197936817_DOT_EN_o</v>
      </c>
      <c r="CP645" s="102" t="str">
        <f t="shared" si="468"/>
        <v>SCHMELZ EUROTRANS GmbH_DE_197936817_DOT_EN_o_stamped</v>
      </c>
      <c r="CQ645" s="102" t="str">
        <f t="shared" si="469"/>
        <v>SCHMELZ EUROTRANS GmbH_DE_197936817_powers</v>
      </c>
      <c r="CR645" s="168"/>
      <c r="CS645" s="168"/>
      <c r="CT645" s="253"/>
      <c r="CU645" s="251"/>
      <c r="CV645" s="254"/>
      <c r="CW645" s="168"/>
      <c r="CX645" s="252"/>
      <c r="CY645" s="251"/>
      <c r="CZ645" s="251"/>
      <c r="DA645" s="324"/>
      <c r="DB645" s="324"/>
      <c r="DC645" s="251"/>
      <c r="DD645" s="251"/>
      <c r="DE645" s="324"/>
      <c r="DF645" s="324"/>
      <c r="DG645" s="168"/>
      <c r="DH645" s="168"/>
      <c r="DI645" s="168"/>
      <c r="DJ645" s="324"/>
      <c r="DK645" s="324"/>
      <c r="DL645" s="168"/>
      <c r="DM645" s="324"/>
      <c r="DN645" s="251"/>
      <c r="DO645" s="324"/>
      <c r="DP645" s="338"/>
      <c r="DQ645" s="902"/>
      <c r="DR645" s="503"/>
      <c r="DS645" s="88"/>
      <c r="DT645" s="88" t="s">
        <v>49</v>
      </c>
      <c r="DU645" s="168"/>
      <c r="DV645" s="168"/>
      <c r="DW645" s="168"/>
      <c r="DX645" s="168"/>
      <c r="DY645" s="168"/>
      <c r="DZ645" s="168"/>
      <c r="EA645" s="359" t="str">
        <f t="shared" si="459"/>
        <v>584</v>
      </c>
      <c r="EB645" s="359">
        <v>584</v>
      </c>
      <c r="EC645" s="88"/>
      <c r="ED645" s="88"/>
      <c r="EE645" s="88"/>
      <c r="EF645" s="445"/>
      <c r="EG645" s="247"/>
      <c r="EH645" s="247"/>
      <c r="EI645" s="247"/>
      <c r="EJ645" s="247"/>
      <c r="EK645" s="247"/>
      <c r="EL645" s="247"/>
      <c r="EM645" s="946"/>
      <c r="EN645" s="247"/>
      <c r="EO645" s="247"/>
      <c r="EP645" s="247"/>
      <c r="EQ645" s="643" t="s">
        <v>6086</v>
      </c>
      <c r="ER645" s="182" t="s">
        <v>6119</v>
      </c>
      <c r="ES645" s="691" t="s">
        <v>7092</v>
      </c>
      <c r="ET645" s="167"/>
      <c r="EU645" s="182" t="str">
        <f t="shared" si="470"/>
        <v>SCHMELZ EUROTRANS GmbH, DE_197936817_sinv.pdf</v>
      </c>
    </row>
    <row r="646" spans="1:151" s="169" customFormat="1" ht="78" thickTop="1" thickBot="1">
      <c r="A646" s="1021" t="s">
        <v>6767</v>
      </c>
      <c r="B646" s="830" t="s">
        <v>6856</v>
      </c>
      <c r="C646" s="221" t="s">
        <v>898</v>
      </c>
      <c r="D646" s="692" t="s">
        <v>6887</v>
      </c>
      <c r="E646" s="692" t="s">
        <v>6904</v>
      </c>
      <c r="F646" s="692" t="s">
        <v>899</v>
      </c>
      <c r="G646" s="831"/>
      <c r="H646" s="831"/>
      <c r="I646" s="202"/>
      <c r="J646" s="692" t="s">
        <v>7017</v>
      </c>
      <c r="K646" s="692" t="s">
        <v>7015</v>
      </c>
      <c r="L646" s="829" t="s">
        <v>7016</v>
      </c>
      <c r="M646" s="1126"/>
      <c r="N646" s="860" t="s">
        <v>7043</v>
      </c>
      <c r="O646" s="679" t="s">
        <v>7044</v>
      </c>
      <c r="P646" s="706">
        <v>37</v>
      </c>
      <c r="Q646" s="548">
        <v>100</v>
      </c>
      <c r="R646" s="549">
        <v>0</v>
      </c>
      <c r="S646" s="338"/>
      <c r="T646" s="168"/>
      <c r="U646" s="168"/>
      <c r="V646" s="338">
        <v>0</v>
      </c>
      <c r="W646" s="338">
        <v>0</v>
      </c>
      <c r="X646" s="923">
        <v>0.68</v>
      </c>
      <c r="Y646" s="338">
        <v>0</v>
      </c>
      <c r="Z646" s="168"/>
      <c r="AA646" s="168"/>
      <c r="AB646" s="186" t="s">
        <v>6711</v>
      </c>
      <c r="AC646" s="13" t="s">
        <v>7377</v>
      </c>
      <c r="AD646" s="811" t="s">
        <v>7089</v>
      </c>
      <c r="AE646" s="723">
        <v>43187</v>
      </c>
      <c r="AF646" s="182"/>
      <c r="AG646" s="419"/>
      <c r="AH646" s="927" t="s">
        <v>896</v>
      </c>
      <c r="AI646" s="559" t="s">
        <v>5764</v>
      </c>
      <c r="AJ646" s="63" t="str">
        <f t="shared" ref="AJ646:AJ677" si="475">IF(1*(ISERROR(_xlfn.TEXTJOIN("|",FALSE,AK646:BU646)))=0,"NO","YES")</f>
        <v>NO</v>
      </c>
      <c r="AK646" s="64" t="str">
        <f>VLOOKUP(X646,aux!$G$1:$I$22,2,FALSE)</f>
        <v>zero point six eight</v>
      </c>
      <c r="AL646" s="64" t="str">
        <f>VLOOKUP(X646,aux!$G$1:$J$22,4,FALSE)</f>
        <v>null komma sechs acht</v>
      </c>
      <c r="AM646" s="214">
        <f t="shared" si="435"/>
        <v>68</v>
      </c>
      <c r="AN646" s="214" t="str">
        <f>IF(INT(AM646)=AM646,EnglishNumber(AM646), _xlfn.CONCAT(EnglishNumber(INT(AM646)), " point ", EnglishNumber(ROUND(INT((AM646 - INT(AM646)) * 10),  0)), " ", EnglishNumber(ROUND((AM646 - INT(AM646))*100 - (INT((AM646-INT(AM646))*10)*10), 0))))</f>
        <v>sixty-eight</v>
      </c>
      <c r="AO646" s="214" t="str">
        <f>IF(INT(AM646)=AM646,FctZahl_In_Worten(AM646), _xlfn.CONCAT(FctZahl_In_Worten(INT(AM646)), " komma ", FctZahl_In_Worten(ROUND(INT((AM646 - INT(AM646)) * 10),  0)), " ", FctZahl_In_Worten(ROUND((AM646 - INT(AM646))*100 - (INT((AM646-INT(AM646))*10)*10), 0))))</f>
        <v>achtundsechzig</v>
      </c>
      <c r="AP646" s="64" t="str">
        <f>EnglishNumber(Q646)</f>
        <v>one hundred</v>
      </c>
      <c r="AQ646" s="64" t="str">
        <f>FctZahl_In_Worten(Q646)</f>
        <v>einhundert</v>
      </c>
      <c r="AR646" s="64" t="str">
        <f>FctZahl_In_Worten(R646)</f>
        <v>null</v>
      </c>
      <c r="AS646" s="64" t="str">
        <f>EnglishNumber(V646)</f>
        <v>zero</v>
      </c>
      <c r="AT646" s="64" t="str">
        <f>EnglishNumber(W646)</f>
        <v>zero</v>
      </c>
      <c r="AU646" s="64" t="str">
        <f t="shared" si="445"/>
        <v>For</v>
      </c>
      <c r="AV646" s="49" t="str">
        <f t="shared" si="471"/>
        <v>Karl-Heinz Schmelz, Geschäftsführer</v>
      </c>
      <c r="AW646" s="60" t="str">
        <f t="shared" si="436"/>
        <v>DE_141489797_CPA_EN</v>
      </c>
      <c r="AX646" s="60" t="str">
        <f t="shared" si="437"/>
        <v>DE_141489797_DoT_EN</v>
      </c>
      <c r="AY646" s="60" t="str">
        <f t="shared" si="438"/>
        <v>DE_141489797_Dis_EN</v>
      </c>
      <c r="AZ646" s="50" t="str">
        <f t="shared" si="439"/>
        <v>DE_141489797_CPA_DE</v>
      </c>
      <c r="BA646" s="50" t="str">
        <f t="shared" si="440"/>
        <v>DE_141489797_DoT_DE</v>
      </c>
      <c r="BB646" s="50" t="str">
        <f t="shared" si="441"/>
        <v>DE_141489797_CPA_ES</v>
      </c>
      <c r="BC646" s="128" t="str">
        <f t="shared" si="442"/>
        <v>DE_141489797_DoT_ES</v>
      </c>
      <c r="BD646" s="65" t="str">
        <f t="shared" si="443"/>
        <v>SCHMELZ FERNTRANS GmbH</v>
      </c>
      <c r="BE646" s="64" t="str">
        <f>VLOOKUP(C646,aux!$A$1:$B$260,2,FALSE)</f>
        <v>Germany</v>
      </c>
      <c r="BF646" s="46" t="str">
        <f>VLOOKUP(C646,aux!$A$1:$C$260,3,FALSE)</f>
        <v>Deutschland</v>
      </c>
      <c r="BG646" s="66" t="str">
        <f t="shared" si="444"/>
        <v>represented by  Karl-Heinz Schmelz, Geschäftsführer</v>
      </c>
      <c r="BH646" s="66" t="str">
        <f t="shared" si="453"/>
        <v>representado por Karl-Heinz Schmelz, Geschäftsführer</v>
      </c>
      <c r="BI646" s="119">
        <f t="shared" si="472"/>
        <v>1</v>
      </c>
      <c r="BJ646" s="119" t="str">
        <f t="shared" si="460"/>
        <v/>
      </c>
      <c r="BK646" s="119" t="str">
        <f t="shared" si="461"/>
        <v/>
      </c>
      <c r="BL646" s="66" t="str">
        <f t="shared" si="473"/>
        <v/>
      </c>
      <c r="BM646" s="66" t="str">
        <f t="shared" si="462"/>
        <v/>
      </c>
      <c r="BN646" s="66" t="str">
        <f t="shared" si="474"/>
        <v/>
      </c>
      <c r="BO646" s="66" t="str">
        <f t="shared" si="463"/>
        <v/>
      </c>
      <c r="BP646" s="216" t="str">
        <f>VLOOKUP(X646,aux!$G$1:$I$22,3,FALSE)</f>
        <v>cero coma seis ocho</v>
      </c>
      <c r="BQ646" s="66" t="str">
        <f t="shared" ref="BQ646:BQ677" si="476">IF(AE646="DNI","","Por")</f>
        <v>Por</v>
      </c>
      <c r="BR646" s="66" t="str">
        <f>VLOOKUP(C646,aux!$D$1:$E$307,2,FALSE)</f>
        <v>Alemania</v>
      </c>
      <c r="BS646" s="66" t="str">
        <f t="shared" ref="BS646:BS677" si="477">NumEnPalabras(Q646)</f>
        <v>Ciento</v>
      </c>
      <c r="BT646" s="66" t="str">
        <f t="shared" ref="BT646:BT677" si="478">NumEnPalabras(V646)</f>
        <v>Cero</v>
      </c>
      <c r="BU646" s="66" t="str">
        <f t="shared" ref="BU646:BU677" si="479">NumEnPalabras(W646)</f>
        <v>Cero</v>
      </c>
      <c r="BV646" s="315"/>
      <c r="BW646" s="61"/>
      <c r="BX646" s="315"/>
      <c r="BY646" s="148"/>
      <c r="BZ646" s="315"/>
      <c r="CA646" s="1112"/>
      <c r="CB646" s="805">
        <v>43172</v>
      </c>
      <c r="CC646" s="623">
        <v>43172</v>
      </c>
      <c r="CD646" s="434"/>
      <c r="CE646" s="623">
        <v>43172</v>
      </c>
      <c r="CF646" s="434"/>
      <c r="CG646" s="612">
        <v>43181</v>
      </c>
      <c r="CH646" s="903" t="s">
        <v>7258</v>
      </c>
      <c r="CI646" s="155"/>
      <c r="CJ646" s="168"/>
      <c r="CK646" s="168"/>
      <c r="CL646" s="102" t="str">
        <f t="shared" si="464"/>
        <v>SCHMELZ FERNTRANS GmbH_ DE_141489797_DOT_EN_2sig</v>
      </c>
      <c r="CM646" s="102" t="str">
        <f t="shared" si="465"/>
        <v>SCHMELZ FERNTRANS GmbH_DE_141489797_CPA_EN_2sig</v>
      </c>
      <c r="CN646" s="102" t="str">
        <f t="shared" si="466"/>
        <v>SCHMELZ FERNTRANS GmbH_ DE_141489797_DOT_EN_2sig_stamped</v>
      </c>
      <c r="CO646" s="102" t="str">
        <f t="shared" si="467"/>
        <v>SCHMELZ FERNTRANS GmbH_DE_141489797_DOT_EN_o</v>
      </c>
      <c r="CP646" s="102" t="str">
        <f t="shared" si="468"/>
        <v>SCHMELZ FERNTRANS GmbH_DE_141489797_DOT_EN_o_stamped</v>
      </c>
      <c r="CQ646" s="102" t="str">
        <f t="shared" si="469"/>
        <v>SCHMELZ FERNTRANS GmbH_DE_141489797_powers</v>
      </c>
      <c r="CR646" s="168"/>
      <c r="CS646" s="168"/>
      <c r="CT646" s="253"/>
      <c r="CU646" s="251"/>
      <c r="CV646" s="254"/>
      <c r="CW646" s="168"/>
      <c r="CX646" s="252"/>
      <c r="CY646" s="251"/>
      <c r="CZ646" s="251"/>
      <c r="DA646" s="324"/>
      <c r="DB646" s="324"/>
      <c r="DC646" s="251"/>
      <c r="DD646" s="251"/>
      <c r="DE646" s="324"/>
      <c r="DF646" s="324"/>
      <c r="DG646" s="168"/>
      <c r="DH646" s="168"/>
      <c r="DI646" s="168"/>
      <c r="DJ646" s="324"/>
      <c r="DK646" s="324"/>
      <c r="DL646" s="168"/>
      <c r="DM646" s="324"/>
      <c r="DN646" s="251"/>
      <c r="DO646" s="324"/>
      <c r="DP646" s="338"/>
      <c r="DQ646" s="902"/>
      <c r="DR646" s="503"/>
      <c r="DS646" s="88"/>
      <c r="DT646" s="88" t="s">
        <v>49</v>
      </c>
      <c r="DU646" s="168"/>
      <c r="DV646" s="168"/>
      <c r="DW646" s="168"/>
      <c r="DX646" s="168"/>
      <c r="DY646" s="168"/>
      <c r="DZ646" s="168"/>
      <c r="EA646" s="359" t="str">
        <f t="shared" si="459"/>
        <v>585</v>
      </c>
      <c r="EB646" s="359">
        <v>585</v>
      </c>
      <c r="EC646" s="88"/>
      <c r="ED646" s="88"/>
      <c r="EE646" s="88"/>
      <c r="EF646" s="532"/>
      <c r="EG646" s="194"/>
      <c r="EH646" s="194"/>
      <c r="EI646" s="194"/>
      <c r="EJ646" s="194"/>
      <c r="EK646" s="194"/>
      <c r="EL646" s="194"/>
      <c r="EM646" s="948"/>
      <c r="EN646" s="194"/>
      <c r="EO646" s="194"/>
      <c r="EP646" s="194"/>
      <c r="EQ646" s="643" t="s">
        <v>6086</v>
      </c>
      <c r="ER646" s="182" t="s">
        <v>6119</v>
      </c>
      <c r="ES646" s="691" t="s">
        <v>7092</v>
      </c>
      <c r="ET646" s="167"/>
      <c r="EU646" s="182" t="str">
        <f t="shared" si="470"/>
        <v>SCHMELZ FERNTRANS GmbH, DE_141489797_sinv.pdf</v>
      </c>
    </row>
    <row r="647" spans="1:151" s="169" customFormat="1" ht="78" thickTop="1" thickBot="1">
      <c r="A647" s="1021" t="s">
        <v>6763</v>
      </c>
      <c r="B647" s="830" t="s">
        <v>6852</v>
      </c>
      <c r="C647" s="221" t="s">
        <v>898</v>
      </c>
      <c r="D647" s="692" t="s">
        <v>6887</v>
      </c>
      <c r="E647" s="692" t="s">
        <v>6904</v>
      </c>
      <c r="F647" s="692" t="s">
        <v>899</v>
      </c>
      <c r="G647" s="831"/>
      <c r="H647" s="831"/>
      <c r="I647" s="202"/>
      <c r="J647" s="692" t="s">
        <v>7017</v>
      </c>
      <c r="K647" s="692" t="s">
        <v>7015</v>
      </c>
      <c r="L647" s="829" t="s">
        <v>7016</v>
      </c>
      <c r="M647" s="804"/>
      <c r="N647" s="860" t="s">
        <v>7036</v>
      </c>
      <c r="O647" s="679" t="s">
        <v>7021</v>
      </c>
      <c r="P647" s="706">
        <v>39</v>
      </c>
      <c r="Q647" s="548">
        <v>100</v>
      </c>
      <c r="R647" s="549">
        <v>0</v>
      </c>
      <c r="S647" s="338"/>
      <c r="T647" s="168"/>
      <c r="U647" s="168"/>
      <c r="V647" s="338">
        <v>0</v>
      </c>
      <c r="W647" s="338">
        <v>0</v>
      </c>
      <c r="X647" s="923">
        <v>0.68</v>
      </c>
      <c r="Y647" s="338">
        <v>0</v>
      </c>
      <c r="Z647" s="168"/>
      <c r="AA647" s="168"/>
      <c r="AB647" s="186" t="s">
        <v>6711</v>
      </c>
      <c r="AC647" s="13" t="s">
        <v>7377</v>
      </c>
      <c r="AD647" s="811" t="s">
        <v>7089</v>
      </c>
      <c r="AE647" s="723">
        <v>43187</v>
      </c>
      <c r="AF647" s="182"/>
      <c r="AG647" s="419"/>
      <c r="AH647" s="927" t="s">
        <v>896</v>
      </c>
      <c r="AI647" s="559" t="s">
        <v>5764</v>
      </c>
      <c r="AJ647" s="63" t="str">
        <f t="shared" si="475"/>
        <v>NO</v>
      </c>
      <c r="AK647" s="64" t="str">
        <f>VLOOKUP(X647,aux!$G$1:$I$22,2,FALSE)</f>
        <v>zero point six eight</v>
      </c>
      <c r="AL647" s="64" t="str">
        <f>VLOOKUP(X647,aux!$G$1:$J$22,4,FALSE)</f>
        <v>null komma sechs acht</v>
      </c>
      <c r="AM647" s="214">
        <f t="shared" si="435"/>
        <v>68</v>
      </c>
      <c r="AN647" s="214" t="str">
        <f>IF(INT(AM647)=AM647,EnglishNumber(AM647), _xlfn.CONCAT(EnglishNumber(INT(AM647)), " point ", EnglishNumber(ROUND(INT((AM647 - INT(AM647)) * 10),  0)), " ", EnglishNumber(ROUND((AM647 - INT(AM647))*100 - (INT((AM647-INT(AM647))*10)*10), 0))))</f>
        <v>sixty-eight</v>
      </c>
      <c r="AO647" s="214" t="str">
        <f>IF(INT(AM647)=AM647,FctZahl_In_Worten(AM647), _xlfn.CONCAT(FctZahl_In_Worten(INT(AM647)), " komma ", FctZahl_In_Worten(ROUND(INT((AM647 - INT(AM647)) * 10),  0)), " ", FctZahl_In_Worten(ROUND((AM647 - INT(AM647))*100 - (INT((AM647-INT(AM647))*10)*10), 0))))</f>
        <v>achtundsechzig</v>
      </c>
      <c r="AP647" s="64" t="str">
        <f>EnglishNumber(Q647)</f>
        <v>one hundred</v>
      </c>
      <c r="AQ647" s="64" t="str">
        <f>FctZahl_In_Worten(Q647)</f>
        <v>einhundert</v>
      </c>
      <c r="AR647" s="64" t="str">
        <f>FctZahl_In_Worten(R647)</f>
        <v>null</v>
      </c>
      <c r="AS647" s="64" t="str">
        <f>EnglishNumber(V647)</f>
        <v>zero</v>
      </c>
      <c r="AT647" s="64" t="str">
        <f>EnglishNumber(W647)</f>
        <v>zero</v>
      </c>
      <c r="AU647" s="64" t="str">
        <f t="shared" si="445"/>
        <v>For</v>
      </c>
      <c r="AV647" s="49" t="str">
        <f t="shared" si="471"/>
        <v>Karl-Heinz Schmelz, Geschäftsführer</v>
      </c>
      <c r="AW647" s="60" t="str">
        <f t="shared" si="436"/>
        <v>DE_197936825_CPA_EN</v>
      </c>
      <c r="AX647" s="60" t="str">
        <f t="shared" si="437"/>
        <v>DE_197936825_DoT_EN</v>
      </c>
      <c r="AY647" s="60" t="str">
        <f t="shared" si="438"/>
        <v>DE_197936825_Dis_EN</v>
      </c>
      <c r="AZ647" s="50" t="str">
        <f t="shared" si="439"/>
        <v>DE_197936825_CPA_DE</v>
      </c>
      <c r="BA647" s="50" t="str">
        <f t="shared" si="440"/>
        <v>DE_197936825_DoT_DE</v>
      </c>
      <c r="BB647" s="50" t="str">
        <f t="shared" si="441"/>
        <v>DE_197936825_CPA_ES</v>
      </c>
      <c r="BC647" s="128" t="str">
        <f t="shared" si="442"/>
        <v>DE_197936825_DoT_ES</v>
      </c>
      <c r="BD647" s="65" t="str">
        <f t="shared" si="443"/>
        <v>SCHMELZ TRANSPORT-Ges mbH</v>
      </c>
      <c r="BE647" s="64" t="str">
        <f>VLOOKUP(C647,aux!$A$1:$B$260,2,FALSE)</f>
        <v>Germany</v>
      </c>
      <c r="BF647" s="46" t="str">
        <f>VLOOKUP(C647,aux!$A$1:$C$260,3,FALSE)</f>
        <v>Deutschland</v>
      </c>
      <c r="BG647" s="66" t="str">
        <f t="shared" si="444"/>
        <v>represented by  Karl-Heinz Schmelz, Geschäftsführer</v>
      </c>
      <c r="BH647" s="66" t="str">
        <f t="shared" si="453"/>
        <v>representado por Karl-Heinz Schmelz, Geschäftsführer</v>
      </c>
      <c r="BI647" s="119">
        <f t="shared" si="472"/>
        <v>1</v>
      </c>
      <c r="BJ647" s="119" t="str">
        <f t="shared" si="460"/>
        <v/>
      </c>
      <c r="BK647" s="119" t="str">
        <f t="shared" si="461"/>
        <v/>
      </c>
      <c r="BL647" s="66" t="str">
        <f t="shared" si="473"/>
        <v/>
      </c>
      <c r="BM647" s="66" t="str">
        <f t="shared" si="462"/>
        <v/>
      </c>
      <c r="BN647" s="66" t="str">
        <f t="shared" si="474"/>
        <v/>
      </c>
      <c r="BO647" s="66" t="str">
        <f t="shared" si="463"/>
        <v/>
      </c>
      <c r="BP647" s="216" t="str">
        <f>VLOOKUP(X647,aux!$G$1:$I$22,3,FALSE)</f>
        <v>cero coma seis ocho</v>
      </c>
      <c r="BQ647" s="66" t="str">
        <f t="shared" si="476"/>
        <v>Por</v>
      </c>
      <c r="BR647" s="66" t="str">
        <f>VLOOKUP(C647,aux!$D$1:$E$307,2,FALSE)</f>
        <v>Alemania</v>
      </c>
      <c r="BS647" s="66" t="str">
        <f t="shared" si="477"/>
        <v>Ciento</v>
      </c>
      <c r="BT647" s="66" t="str">
        <f t="shared" si="478"/>
        <v>Cero</v>
      </c>
      <c r="BU647" s="66" t="str">
        <f t="shared" si="479"/>
        <v>Cero</v>
      </c>
      <c r="BV647" s="315"/>
      <c r="BW647" s="61"/>
      <c r="BX647" s="315"/>
      <c r="BY647" s="148"/>
      <c r="BZ647" s="315"/>
      <c r="CA647" s="1112"/>
      <c r="CB647" s="805">
        <v>43172</v>
      </c>
      <c r="CC647" s="623">
        <v>43172</v>
      </c>
      <c r="CD647" s="434"/>
      <c r="CE647" s="805">
        <v>43172</v>
      </c>
      <c r="CF647" s="434"/>
      <c r="CG647" s="612">
        <v>43181</v>
      </c>
      <c r="CH647" s="903" t="s">
        <v>7258</v>
      </c>
      <c r="CI647" s="155"/>
      <c r="CJ647" s="168"/>
      <c r="CK647" s="168"/>
      <c r="CL647" s="102" t="str">
        <f t="shared" si="464"/>
        <v>SCHMELZ TRANSPORT-Ges mbH_ DE_197936825_DOT_EN_2sig</v>
      </c>
      <c r="CM647" s="102" t="str">
        <f t="shared" si="465"/>
        <v>SCHMELZ TRANSPORT-Ges mbH_DE_197936825_CPA_EN_2sig</v>
      </c>
      <c r="CN647" s="102" t="str">
        <f t="shared" si="466"/>
        <v>SCHMELZ TRANSPORT-Ges mbH_ DE_197936825_DOT_EN_2sig_stamped</v>
      </c>
      <c r="CO647" s="102" t="str">
        <f t="shared" si="467"/>
        <v>SCHMELZ TRANSPORT-Ges mbH_DE_197936825_DOT_EN_o</v>
      </c>
      <c r="CP647" s="102" t="str">
        <f t="shared" si="468"/>
        <v>SCHMELZ TRANSPORT-Ges mbH_DE_197936825_DOT_EN_o_stamped</v>
      </c>
      <c r="CQ647" s="102" t="str">
        <f t="shared" si="469"/>
        <v>SCHMELZ TRANSPORT-Ges mbH_DE_197936825_powers</v>
      </c>
      <c r="CR647" s="168"/>
      <c r="CS647" s="168"/>
      <c r="CT647" s="253"/>
      <c r="CU647" s="251"/>
      <c r="CV647" s="254"/>
      <c r="CW647" s="168"/>
      <c r="CX647" s="252"/>
      <c r="CY647" s="251"/>
      <c r="CZ647" s="251"/>
      <c r="DA647" s="324"/>
      <c r="DB647" s="324"/>
      <c r="DC647" s="251"/>
      <c r="DD647" s="251"/>
      <c r="DE647" s="324"/>
      <c r="DF647" s="324"/>
      <c r="DG647" s="168"/>
      <c r="DH647" s="168"/>
      <c r="DI647" s="168"/>
      <c r="DJ647" s="324"/>
      <c r="DK647" s="324"/>
      <c r="DL647" s="168"/>
      <c r="DM647" s="324"/>
      <c r="DN647" s="251"/>
      <c r="DO647" s="324"/>
      <c r="DP647" s="338"/>
      <c r="DQ647" s="902"/>
      <c r="DR647" s="503"/>
      <c r="DS647" s="88"/>
      <c r="DT647" s="88" t="s">
        <v>49</v>
      </c>
      <c r="DU647" s="168"/>
      <c r="DV647" s="168"/>
      <c r="DW647" s="168"/>
      <c r="DX647" s="168"/>
      <c r="DY647" s="168"/>
      <c r="DZ647" s="168"/>
      <c r="EA647" s="359" t="str">
        <f t="shared" si="459"/>
        <v>586</v>
      </c>
      <c r="EB647" s="359">
        <v>586</v>
      </c>
      <c r="EC647" s="88"/>
      <c r="ED647" s="88"/>
      <c r="EE647" s="88"/>
      <c r="EF647" s="532"/>
      <c r="EG647" s="194"/>
      <c r="EH647" s="194"/>
      <c r="EI647" s="194"/>
      <c r="EJ647" s="194"/>
      <c r="EK647" s="194"/>
      <c r="EL647" s="194"/>
      <c r="EM647" s="948"/>
      <c r="EN647" s="194"/>
      <c r="EO647" s="194"/>
      <c r="EP647" s="194"/>
      <c r="EQ647" s="643" t="s">
        <v>7431</v>
      </c>
      <c r="ER647" s="182" t="s">
        <v>6119</v>
      </c>
      <c r="ES647" s="691" t="s">
        <v>7092</v>
      </c>
      <c r="ET647" s="167"/>
      <c r="EU647" s="182" t="str">
        <f t="shared" si="470"/>
        <v>SCHMELZ TRANSPORT-Ges. mbH, DE_197936825_sinv.pdf</v>
      </c>
    </row>
    <row r="648" spans="1:151" s="169" customFormat="1" ht="65.25" thickTop="1" thickBot="1">
      <c r="A648" s="1006" t="s">
        <v>6541</v>
      </c>
      <c r="B648" s="638" t="s">
        <v>6569</v>
      </c>
      <c r="C648" s="667" t="s">
        <v>42</v>
      </c>
      <c r="D648" s="176" t="s">
        <v>6609</v>
      </c>
      <c r="E648" s="362" t="s">
        <v>6610</v>
      </c>
      <c r="F648" s="362" t="s">
        <v>341</v>
      </c>
      <c r="G648" s="362"/>
      <c r="H648" s="362"/>
      <c r="I648" s="182"/>
      <c r="J648" s="202" t="s">
        <v>6724</v>
      </c>
      <c r="K648" s="566" t="s">
        <v>6663</v>
      </c>
      <c r="L648" s="770" t="s">
        <v>6664</v>
      </c>
      <c r="M648" s="566" t="s">
        <v>6674</v>
      </c>
      <c r="N648" s="861" t="s">
        <v>7420</v>
      </c>
      <c r="O648" s="773" t="s">
        <v>1763</v>
      </c>
      <c r="P648" s="777">
        <v>6</v>
      </c>
      <c r="Q648" s="548">
        <v>100</v>
      </c>
      <c r="R648" s="549">
        <v>0</v>
      </c>
      <c r="S648" s="338"/>
      <c r="T648" s="168"/>
      <c r="U648" s="168"/>
      <c r="V648" s="338">
        <v>0</v>
      </c>
      <c r="W648" s="338">
        <v>0</v>
      </c>
      <c r="X648" s="923">
        <v>0.68</v>
      </c>
      <c r="Y648" s="338">
        <v>0</v>
      </c>
      <c r="Z648" s="168"/>
      <c r="AA648" s="168"/>
      <c r="AB648" s="186" t="s">
        <v>6711</v>
      </c>
      <c r="AC648" s="13" t="s">
        <v>7377</v>
      </c>
      <c r="AD648" s="811" t="s">
        <v>6710</v>
      </c>
      <c r="AE648" s="723">
        <v>43187</v>
      </c>
      <c r="AF648" s="182" t="s">
        <v>7334</v>
      </c>
      <c r="AG648" s="419"/>
      <c r="AH648" s="927" t="s">
        <v>896</v>
      </c>
      <c r="AI648" s="559" t="s">
        <v>5760</v>
      </c>
      <c r="AJ648" s="63" t="str">
        <f t="shared" si="475"/>
        <v>NO</v>
      </c>
      <c r="AK648" s="64" t="str">
        <f>VLOOKUP(X648,aux!$G$1:$I$22,2,FALSE)</f>
        <v>zero point six eight</v>
      </c>
      <c r="AL648" s="64" t="str">
        <f>VLOOKUP(X648,aux!$G$1:$J$22,4,FALSE)</f>
        <v>null komma sechs acht</v>
      </c>
      <c r="AM648" s="214">
        <f t="shared" si="435"/>
        <v>68</v>
      </c>
      <c r="AN648" s="214" t="str">
        <f>IF(INT(AM648)=AM648,EnglishNumber(AM648), _xlfn.CONCAT(EnglishNumber(INT(AM648)), " point ", EnglishNumber(ROUND(INT((AM648 - INT(AM648)) * 10),  0)), " ", EnglishNumber(ROUND((AM648 - INT(AM648))*100 - (INT((AM648-INT(AM648))*10)*10), 0))))</f>
        <v>sixty-eight</v>
      </c>
      <c r="AO648" s="214" t="str">
        <f>IF(INT(AM648)=AM648,FctZahl_In_Worten(AM648), _xlfn.CONCAT(FctZahl_In_Worten(INT(AM648)), " komma ", FctZahl_In_Worten(ROUND(INT((AM648 - INT(AM648)) * 10),  0)), " ", FctZahl_In_Worten(ROUND((AM648 - INT(AM648))*100 - (INT((AM648-INT(AM648))*10)*10), 0))))</f>
        <v>achtundsechzig</v>
      </c>
      <c r="AP648" s="64" t="str">
        <f>EnglishNumber(Q648)</f>
        <v>one hundred</v>
      </c>
      <c r="AQ648" s="64" t="str">
        <f>FctZahl_In_Worten(Q648)</f>
        <v>einhundert</v>
      </c>
      <c r="AR648" s="64" t="str">
        <f>FctZahl_In_Worten(R648)</f>
        <v>null</v>
      </c>
      <c r="AS648" s="64" t="str">
        <f>EnglishNumber(V648)</f>
        <v>zero</v>
      </c>
      <c r="AT648" s="64" t="str">
        <f>EnglishNumber(W648)</f>
        <v>zero</v>
      </c>
      <c r="AU648" s="64" t="str">
        <f t="shared" si="445"/>
        <v>For</v>
      </c>
      <c r="AV648" s="49" t="str">
        <f t="shared" si="471"/>
        <v>GONZÁLEZ BONILLA, Juan Emilio, Administrador solidario</v>
      </c>
      <c r="AW648" s="60" t="str">
        <f t="shared" si="436"/>
        <v>ES_B20704995_CPA_EN</v>
      </c>
      <c r="AX648" s="60" t="str">
        <f t="shared" si="437"/>
        <v>ES_B20704995_DoT_EN</v>
      </c>
      <c r="AY648" s="60" t="str">
        <f t="shared" si="438"/>
        <v>ES_B20704995_Dis_EN</v>
      </c>
      <c r="AZ648" s="50" t="str">
        <f t="shared" si="439"/>
        <v>ES_B20704995_CPA_DE</v>
      </c>
      <c r="BA648" s="50" t="str">
        <f t="shared" si="440"/>
        <v>ES_B20704995_DoT_DE</v>
      </c>
      <c r="BB648" s="50" t="str">
        <f t="shared" si="441"/>
        <v>ES_B20704995_CPA_ES</v>
      </c>
      <c r="BC648" s="128" t="str">
        <f t="shared" si="442"/>
        <v>ES_B20704995_DoT_ES</v>
      </c>
      <c r="BD648" s="65" t="str">
        <f t="shared" si="443"/>
        <v>Segitrans, SL</v>
      </c>
      <c r="BE648" s="64" t="str">
        <f>VLOOKUP(C648,aux!$A$1:$B$260,2,FALSE)</f>
        <v>Spain</v>
      </c>
      <c r="BF648" s="46" t="str">
        <f>VLOOKUP(C648,aux!$A$1:$C$260,3,FALSE)</f>
        <v>Spanien</v>
      </c>
      <c r="BG648" s="66" t="str">
        <f t="shared" si="444"/>
        <v>represented by  GONZÁLEZ BONILLA, Juan Emilio, Administrador solidario</v>
      </c>
      <c r="BH648" s="66" t="str">
        <f t="shared" si="453"/>
        <v>representado por GONZÁLEZ BONILLA, Juan Emilio, Administrador solidario</v>
      </c>
      <c r="BI648" s="119">
        <f t="shared" si="472"/>
        <v>1</v>
      </c>
      <c r="BJ648" s="119" t="str">
        <f t="shared" si="460"/>
        <v/>
      </c>
      <c r="BK648" s="119" t="str">
        <f t="shared" si="461"/>
        <v/>
      </c>
      <c r="BL648" s="66" t="str">
        <f t="shared" si="473"/>
        <v/>
      </c>
      <c r="BM648" s="66" t="str">
        <f t="shared" si="462"/>
        <v/>
      </c>
      <c r="BN648" s="66" t="str">
        <f t="shared" si="474"/>
        <v/>
      </c>
      <c r="BO648" s="66" t="str">
        <f t="shared" si="463"/>
        <v/>
      </c>
      <c r="BP648" s="216" t="str">
        <f>VLOOKUP(X648,aux!$G$1:$I$22,3,FALSE)</f>
        <v>cero coma seis ocho</v>
      </c>
      <c r="BQ648" s="66" t="str">
        <f t="shared" si="476"/>
        <v>Por</v>
      </c>
      <c r="BR648" s="66" t="str">
        <f>VLOOKUP(C648,aux!$D$1:$E$307,2,FALSE)</f>
        <v>España</v>
      </c>
      <c r="BS648" s="66" t="str">
        <f t="shared" si="477"/>
        <v>Ciento</v>
      </c>
      <c r="BT648" s="66" t="str">
        <f t="shared" si="478"/>
        <v>Cero</v>
      </c>
      <c r="BU648" s="66" t="str">
        <f t="shared" si="479"/>
        <v>Cero</v>
      </c>
      <c r="BV648" s="315"/>
      <c r="BW648" s="61"/>
      <c r="BX648" s="315"/>
      <c r="BY648" s="148"/>
      <c r="BZ648" s="315"/>
      <c r="CA648" s="1112"/>
      <c r="CB648" s="612">
        <v>43168</v>
      </c>
      <c r="CC648" s="623">
        <v>43175</v>
      </c>
      <c r="CD648" s="806"/>
      <c r="CE648" s="623">
        <v>43176</v>
      </c>
      <c r="CF648" s="806"/>
      <c r="CG648" s="805">
        <v>43181</v>
      </c>
      <c r="CH648" s="903" t="s">
        <v>7258</v>
      </c>
      <c r="CI648" s="155"/>
      <c r="CJ648" s="168"/>
      <c r="CK648" s="168"/>
      <c r="CL648" s="102" t="str">
        <f t="shared" si="464"/>
        <v>Segitrans, SL_ ES_B20704995_DOT_EN_2sig</v>
      </c>
      <c r="CM648" s="102" t="str">
        <f t="shared" si="465"/>
        <v>Segitrans, SL_ES_B20704995_CPA_EN_2sig</v>
      </c>
      <c r="CN648" s="102" t="str">
        <f t="shared" si="466"/>
        <v>Segitrans, SL_ ES_B20704995_DOT_EN_2sig_stamped</v>
      </c>
      <c r="CO648" s="102" t="str">
        <f t="shared" si="467"/>
        <v>Segitrans, SL_ES_B20704995_DOT_EN_o</v>
      </c>
      <c r="CP648" s="102" t="str">
        <f t="shared" si="468"/>
        <v>Segitrans, SL_ES_B20704995_DOT_EN_o_stamped</v>
      </c>
      <c r="CQ648" s="102" t="str">
        <f t="shared" si="469"/>
        <v>Segitrans, SL_ES_B20704995_powers</v>
      </c>
      <c r="CR648" s="168"/>
      <c r="CS648" s="168"/>
      <c r="CT648" s="253"/>
      <c r="CU648" s="251"/>
      <c r="CV648" s="254"/>
      <c r="CW648" s="168"/>
      <c r="CX648" s="252"/>
      <c r="CY648" s="251"/>
      <c r="CZ648" s="251"/>
      <c r="DA648" s="324"/>
      <c r="DB648" s="324"/>
      <c r="DC648" s="251"/>
      <c r="DD648" s="251"/>
      <c r="DE648" s="324"/>
      <c r="DF648" s="324"/>
      <c r="DG648" s="168"/>
      <c r="DH648" s="168"/>
      <c r="DI648" s="168"/>
      <c r="DJ648" s="324"/>
      <c r="DK648" s="324"/>
      <c r="DL648" s="168"/>
      <c r="DM648" s="324"/>
      <c r="DN648" s="251"/>
      <c r="DO648" s="324"/>
      <c r="DP648" s="338"/>
      <c r="DQ648" s="902"/>
      <c r="DR648" s="503"/>
      <c r="DS648" s="88"/>
      <c r="DT648" s="88" t="s">
        <v>49</v>
      </c>
      <c r="DU648" s="168"/>
      <c r="DV648" s="168"/>
      <c r="DW648" s="168"/>
      <c r="DX648" s="168"/>
      <c r="DY648" s="168"/>
      <c r="DZ648" s="168"/>
      <c r="EA648" s="359" t="str">
        <f t="shared" si="459"/>
        <v>587</v>
      </c>
      <c r="EB648" s="359">
        <v>587</v>
      </c>
      <c r="EC648" s="88"/>
      <c r="ED648" s="88"/>
      <c r="EE648" s="88"/>
      <c r="EF648" s="445"/>
      <c r="EG648" s="247"/>
      <c r="EH648" s="247"/>
      <c r="EI648" s="247"/>
      <c r="EJ648" s="247"/>
      <c r="EK648" s="247"/>
      <c r="EL648" s="247"/>
      <c r="EM648" s="946"/>
      <c r="EN648" s="247"/>
      <c r="EO648" s="247"/>
      <c r="EP648" s="194"/>
      <c r="EQ648" s="382" t="s">
        <v>6088</v>
      </c>
      <c r="ER648" s="382" t="s">
        <v>6109</v>
      </c>
      <c r="ES648" s="362"/>
      <c r="ET648" s="167"/>
      <c r="EU648" s="182" t="str">
        <f t="shared" si="470"/>
        <v>Segitrans, S.L., ES_B20704995_sinv.pdf</v>
      </c>
    </row>
    <row r="649" spans="1:151" s="169" customFormat="1" ht="90.75" thickTop="1" thickBot="1">
      <c r="A649" s="1014" t="s">
        <v>7188</v>
      </c>
      <c r="B649" s="830" t="s">
        <v>7275</v>
      </c>
      <c r="C649" s="427" t="s">
        <v>1225</v>
      </c>
      <c r="D649" s="193" t="s">
        <v>7200</v>
      </c>
      <c r="E649" s="193" t="s">
        <v>7161</v>
      </c>
      <c r="F649" s="842" t="s">
        <v>7003</v>
      </c>
      <c r="G649" s="842"/>
      <c r="H649" s="842"/>
      <c r="I649" s="193" t="s">
        <v>7162</v>
      </c>
      <c r="J649" s="258"/>
      <c r="K649" s="258"/>
      <c r="L649" s="1169" t="s">
        <v>7163</v>
      </c>
      <c r="M649" s="382"/>
      <c r="N649" s="1192"/>
      <c r="O649" s="775"/>
      <c r="P649" s="783"/>
      <c r="Q649" s="548">
        <v>1000</v>
      </c>
      <c r="R649" s="549">
        <v>0</v>
      </c>
      <c r="S649" s="338"/>
      <c r="T649" s="54"/>
      <c r="U649" s="54"/>
      <c r="V649" s="338">
        <v>0</v>
      </c>
      <c r="W649" s="338">
        <v>0</v>
      </c>
      <c r="X649" s="923">
        <v>0.77500000000000002</v>
      </c>
      <c r="Y649" s="338">
        <v>0</v>
      </c>
      <c r="Z649" s="54"/>
      <c r="AA649" s="54"/>
      <c r="AB649" s="186" t="s">
        <v>7228</v>
      </c>
      <c r="AC649" s="13" t="s">
        <v>7377</v>
      </c>
      <c r="AD649" s="812" t="s">
        <v>40</v>
      </c>
      <c r="AE649" s="801">
        <v>43187</v>
      </c>
      <c r="AF649" s="182" t="s">
        <v>7234</v>
      </c>
      <c r="AG649" s="419"/>
      <c r="AH649" s="61" t="s">
        <v>7235</v>
      </c>
      <c r="AI649" s="647" t="s">
        <v>5766</v>
      </c>
      <c r="AJ649" s="63" t="str">
        <f t="shared" si="475"/>
        <v>NO</v>
      </c>
      <c r="AK649" s="64" t="str">
        <f>VLOOKUP(X649,aux!$G$1:$I$22,2,FALSE)</f>
        <v>zero point seven seven five</v>
      </c>
      <c r="AL649" s="64" t="str">
        <f>VLOOKUP(X649,aux!$G$1:$J$22,4,FALSE)</f>
        <v>null komma sieben sieben fünf</v>
      </c>
      <c r="AM649" s="214">
        <f t="shared" si="435"/>
        <v>77.5</v>
      </c>
      <c r="AN649" s="214" t="str">
        <f>IF(INT(AM649)=AM649,EnglishNumber(AM649), _xlfn.CONCAT(EnglishNumber(INT(AM649)), " point ", EnglishNumber(ROUND(INT((AM649 - INT(AM649)) * 10),  0)), " ", EnglishNumber(ROUND((AM649 - INT(AM649))*100 - (INT((AM649-INT(AM649))*10)*10), 0))))</f>
        <v>seventy-seven point five zero</v>
      </c>
      <c r="AO649" s="214" t="str">
        <f>IF(INT(AM649)=AM649,FctZahl_In_Worten(AM649), _xlfn.CONCAT(FctZahl_In_Worten(INT(AM649)), " komma ", FctZahl_In_Worten(ROUND(INT((AM649 - INT(AM649)) * 10),  0)), " ", FctZahl_In_Worten(ROUND((AM649 - INT(AM649))*100 - (INT((AM649-INT(AM649))*10)*10), 0))))</f>
        <v>siebenundsiebzig komma fünf null</v>
      </c>
      <c r="AP649" s="64" t="str">
        <f>EnglishNumber(Q649)</f>
        <v>one thousand</v>
      </c>
      <c r="AQ649" s="64" t="str">
        <f>FctZahl_In_Worten(Q649)</f>
        <v>eintausend</v>
      </c>
      <c r="AR649" s="64" t="str">
        <f>FctZahl_In_Worten(R649)</f>
        <v>null</v>
      </c>
      <c r="AS649" s="64" t="str">
        <f>EnglishNumber(V649)</f>
        <v>zero</v>
      </c>
      <c r="AT649" s="64" t="str">
        <f>EnglishNumber(W649)</f>
        <v>zero</v>
      </c>
      <c r="AU649" s="64" t="str">
        <f t="shared" si="445"/>
        <v>For</v>
      </c>
      <c r="AV649" s="49" t="str">
        <f t="shared" si="471"/>
        <v>Claude LECOMTE, Gérant</v>
      </c>
      <c r="AW649" s="60" t="str">
        <f t="shared" si="436"/>
        <v>FR_402350094_CPA_EN</v>
      </c>
      <c r="AX649" s="60" t="str">
        <f t="shared" si="437"/>
        <v>FR_402350094_DoT_EN</v>
      </c>
      <c r="AY649" s="60" t="str">
        <f t="shared" si="438"/>
        <v>FR_402350094_Dis_EN</v>
      </c>
      <c r="AZ649" s="50" t="str">
        <f t="shared" si="439"/>
        <v>FR_402350094_CPA_DE</v>
      </c>
      <c r="BA649" s="50" t="str">
        <f t="shared" si="440"/>
        <v>FR_402350094_DoT_DE</v>
      </c>
      <c r="BB649" s="50" t="str">
        <f t="shared" si="441"/>
        <v>FR_402350094_CPA_ES</v>
      </c>
      <c r="BC649" s="128" t="str">
        <f t="shared" si="442"/>
        <v>FR_402350094_DoT_ES</v>
      </c>
      <c r="BD649" s="65" t="str">
        <f t="shared" si="443"/>
        <v>Services Transports Rosierois SARL</v>
      </c>
      <c r="BE649" s="64" t="str">
        <f>VLOOKUP(C649,aux!$A$1:$B$260,2,FALSE)</f>
        <v>France</v>
      </c>
      <c r="BF649" s="46">
        <f>VLOOKUP(C649,aux!$A$1:$C$260,3,FALSE)</f>
        <v>0</v>
      </c>
      <c r="BG649" s="66" t="str">
        <f t="shared" si="444"/>
        <v>represented by  Claude LECOMTE, Gérant</v>
      </c>
      <c r="BH649" s="66" t="str">
        <f t="shared" si="453"/>
        <v>representado por Claude LECOMTE, Gérant</v>
      </c>
      <c r="BI649" s="119">
        <f t="shared" si="472"/>
        <v>1</v>
      </c>
      <c r="BJ649" s="119" t="str">
        <f t="shared" si="460"/>
        <v/>
      </c>
      <c r="BK649" s="119" t="str">
        <f t="shared" si="461"/>
        <v>and its</v>
      </c>
      <c r="BL649" s="66" t="str">
        <f t="shared" si="473"/>
        <v/>
      </c>
      <c r="BM649" s="66" t="str">
        <f t="shared" si="462"/>
        <v>und</v>
      </c>
      <c r="BN649" s="66" t="str">
        <f t="shared" si="474"/>
        <v/>
      </c>
      <c r="BO649" s="66" t="str">
        <f t="shared" si="463"/>
        <v>y su</v>
      </c>
      <c r="BP649" s="216" t="str">
        <f>VLOOKUP(X649,aux!$G$1:$I$22,3,FALSE)</f>
        <v>cero coma siete siete cinco</v>
      </c>
      <c r="BQ649" s="66" t="str">
        <f t="shared" si="476"/>
        <v>Por</v>
      </c>
      <c r="BR649" s="66" t="str">
        <f>VLOOKUP(C649,aux!$D$1:$E$307,2,FALSE)</f>
        <v>Francia</v>
      </c>
      <c r="BS649" s="66" t="str">
        <f t="shared" si="477"/>
        <v>Un Mil</v>
      </c>
      <c r="BT649" s="66" t="str">
        <f t="shared" si="478"/>
        <v>Cero</v>
      </c>
      <c r="BU649" s="66" t="str">
        <f t="shared" si="479"/>
        <v>Cero</v>
      </c>
      <c r="BV649" s="315"/>
      <c r="BW649" s="61"/>
      <c r="BX649" s="315"/>
      <c r="BY649" s="148"/>
      <c r="BZ649" s="315"/>
      <c r="CA649" s="1112"/>
      <c r="CB649" s="805">
        <v>43179</v>
      </c>
      <c r="CC649" s="623">
        <v>43180</v>
      </c>
      <c r="CD649" s="806"/>
      <c r="CE649" s="623">
        <v>43180</v>
      </c>
      <c r="CF649" s="806"/>
      <c r="CG649" s="805">
        <v>43182</v>
      </c>
      <c r="CH649" s="903" t="s">
        <v>7258</v>
      </c>
      <c r="CI649" s="155"/>
      <c r="CJ649" s="54"/>
      <c r="CK649" s="54"/>
      <c r="CL649" s="102" t="str">
        <f t="shared" si="464"/>
        <v>Services Transports Rosierois SARL_ FR_402350094_DOT_EN_2sig</v>
      </c>
      <c r="CM649" s="102" t="str">
        <f t="shared" si="465"/>
        <v>Services Transports Rosierois SARL_FR_402350094_CPA_EN_2sig</v>
      </c>
      <c r="CN649" s="102" t="str">
        <f t="shared" si="466"/>
        <v>Services Transports Rosierois SARL_ FR_402350094_DOT_EN_2sig_stamped</v>
      </c>
      <c r="CO649" s="102" t="str">
        <f t="shared" si="467"/>
        <v>Services Transports Rosierois SARL_FR_402350094_DOT_EN_o</v>
      </c>
      <c r="CP649" s="102" t="str">
        <f t="shared" si="468"/>
        <v>Services Transports Rosierois SARL_FR_402350094_DOT_EN_o_stamped</v>
      </c>
      <c r="CQ649" s="102" t="str">
        <f t="shared" si="469"/>
        <v>Services Transports Rosierois SARL_FR_402350094_powers</v>
      </c>
      <c r="CR649" s="54"/>
      <c r="CS649" s="54"/>
      <c r="CT649" s="204"/>
      <c r="CU649" s="160"/>
      <c r="CV649" s="205"/>
      <c r="CW649" s="54"/>
      <c r="CX649" s="124"/>
      <c r="CY649" s="160"/>
      <c r="CZ649" s="160"/>
      <c r="DA649" s="321"/>
      <c r="DB649" s="321"/>
      <c r="DC649" s="160"/>
      <c r="DD649" s="160"/>
      <c r="DE649" s="321"/>
      <c r="DF649" s="321"/>
      <c r="DG649" s="54"/>
      <c r="DH649" s="54"/>
      <c r="DI649" s="54"/>
      <c r="DJ649" s="321"/>
      <c r="DK649" s="321"/>
      <c r="DL649" s="54"/>
      <c r="DM649" s="321"/>
      <c r="DN649" s="160"/>
      <c r="DO649" s="321"/>
      <c r="DP649" s="963"/>
      <c r="DQ649" s="902"/>
      <c r="DR649" s="503"/>
      <c r="DS649" s="521"/>
      <c r="DT649" s="88"/>
      <c r="DU649" s="168"/>
      <c r="DV649" s="168"/>
      <c r="DW649" s="168"/>
      <c r="DX649" s="168"/>
      <c r="DY649" s="168"/>
      <c r="DZ649" s="168"/>
      <c r="EA649" s="359" t="str">
        <f t="shared" si="459"/>
        <v>588</v>
      </c>
      <c r="EB649" s="359">
        <v>588</v>
      </c>
      <c r="EC649" s="88"/>
      <c r="ED649" s="88"/>
      <c r="EE649" s="88"/>
      <c r="EF649" s="445"/>
      <c r="EG649" s="944"/>
      <c r="EH649" s="944"/>
      <c r="EI649" s="944"/>
      <c r="EJ649" s="944"/>
      <c r="EK649" s="944"/>
      <c r="EL649" s="944"/>
      <c r="EM649" s="1308"/>
      <c r="EN649" s="944"/>
      <c r="EO649" s="944"/>
      <c r="EP649" s="944"/>
      <c r="EQ649" s="382" t="s">
        <v>6150</v>
      </c>
      <c r="ER649" s="382" t="s">
        <v>6149</v>
      </c>
      <c r="ES649" s="182"/>
      <c r="ET649" s="955"/>
      <c r="EU649" s="182" t="str">
        <f t="shared" si="470"/>
        <v>Services Transports Rosierois SARL, FR_402350094_sinv.pdf</v>
      </c>
    </row>
    <row r="650" spans="1:151" s="169" customFormat="1" ht="78" thickTop="1" thickBot="1">
      <c r="A650" s="1021" t="s">
        <v>6814</v>
      </c>
      <c r="B650" s="830" t="s">
        <v>6836</v>
      </c>
      <c r="C650" s="221" t="s">
        <v>930</v>
      </c>
      <c r="D650" s="692" t="s">
        <v>7004</v>
      </c>
      <c r="E650" s="692" t="s">
        <v>7114</v>
      </c>
      <c r="F650" s="692" t="s">
        <v>7116</v>
      </c>
      <c r="G650" s="831" t="s">
        <v>7115</v>
      </c>
      <c r="H650" s="692" t="s">
        <v>7116</v>
      </c>
      <c r="I650" s="202"/>
      <c r="J650" s="692" t="s">
        <v>7017</v>
      </c>
      <c r="K650" s="692" t="s">
        <v>7015</v>
      </c>
      <c r="L650" s="829" t="s">
        <v>7016</v>
      </c>
      <c r="M650" s="1126"/>
      <c r="N650" s="860" t="s">
        <v>7082</v>
      </c>
      <c r="O650" s="679" t="s">
        <v>7083</v>
      </c>
      <c r="P650" s="706">
        <v>29</v>
      </c>
      <c r="Q650" s="548">
        <v>100</v>
      </c>
      <c r="R650" s="549">
        <v>0</v>
      </c>
      <c r="S650" s="338"/>
      <c r="T650" s="168"/>
      <c r="U650" s="168"/>
      <c r="V650" s="338">
        <v>0</v>
      </c>
      <c r="W650" s="338">
        <v>0</v>
      </c>
      <c r="X650" s="923">
        <v>0.68</v>
      </c>
      <c r="Y650" s="338">
        <v>0</v>
      </c>
      <c r="Z650" s="168"/>
      <c r="AA650" s="168"/>
      <c r="AB650" s="186" t="s">
        <v>6711</v>
      </c>
      <c r="AC650" s="13" t="s">
        <v>7377</v>
      </c>
      <c r="AD650" s="811" t="s">
        <v>7089</v>
      </c>
      <c r="AE650" s="723">
        <v>43187</v>
      </c>
      <c r="AF650" s="182"/>
      <c r="AG650" s="419"/>
      <c r="AH650" s="927" t="s">
        <v>896</v>
      </c>
      <c r="AI650" s="559" t="s">
        <v>5764</v>
      </c>
      <c r="AJ650" s="63" t="str">
        <f t="shared" si="475"/>
        <v>NO</v>
      </c>
      <c r="AK650" s="64" t="str">
        <f>VLOOKUP(X650,aux!$G$1:$I$22,2,FALSE)</f>
        <v>zero point six eight</v>
      </c>
      <c r="AL650" s="64" t="str">
        <f>VLOOKUP(X650,aux!$G$1:$J$22,4,FALSE)</f>
        <v>null komma sechs acht</v>
      </c>
      <c r="AM650" s="214">
        <f t="shared" si="435"/>
        <v>68</v>
      </c>
      <c r="AN650" s="214" t="str">
        <f>IF(INT(AM650)=AM650,EnglishNumber(AM650), _xlfn.CONCAT(EnglishNumber(INT(AM650)), " point ", EnglishNumber(ROUND(INT((AM650 - INT(AM650)) * 10),  0)), " ", EnglishNumber(ROUND((AM650 - INT(AM650))*100 - (INT((AM650-INT(AM650))*10)*10), 0))))</f>
        <v>sixty-eight</v>
      </c>
      <c r="AO650" s="214" t="str">
        <f>IF(INT(AM650)=AM650,FctZahl_In_Worten(AM650), _xlfn.CONCAT(FctZahl_In_Worten(INT(AM650)), " komma ", FctZahl_In_Worten(ROUND(INT((AM650 - INT(AM650)) * 10),  0)), " ", FctZahl_In_Worten(ROUND((AM650 - INT(AM650))*100 - (INT((AM650-INT(AM650))*10)*10), 0))))</f>
        <v>achtundsechzig</v>
      </c>
      <c r="AP650" s="64" t="str">
        <f>EnglishNumber(Q650)</f>
        <v>one hundred</v>
      </c>
      <c r="AQ650" s="64" t="str">
        <f>FctZahl_In_Worten(Q650)</f>
        <v>einhundert</v>
      </c>
      <c r="AR650" s="64" t="str">
        <f>FctZahl_In_Worten(R650)</f>
        <v>null</v>
      </c>
      <c r="AS650" s="64" t="str">
        <f>EnglishNumber(V650)</f>
        <v>zero</v>
      </c>
      <c r="AT650" s="64" t="str">
        <f>EnglishNumber(W650)</f>
        <v>zero</v>
      </c>
      <c r="AU650" s="64" t="str">
        <f t="shared" si="445"/>
        <v>For</v>
      </c>
      <c r="AV650" s="49" t="str">
        <f t="shared" si="471"/>
        <v>LILIANO SETTI, SOCIO and GRAZIANO SETTI, SOCIO</v>
      </c>
      <c r="AW650" s="60" t="str">
        <f t="shared" si="436"/>
        <v>IT_01587540061_CPA_EN</v>
      </c>
      <c r="AX650" s="60" t="str">
        <f t="shared" si="437"/>
        <v>IT_01587540061_DoT_EN</v>
      </c>
      <c r="AY650" s="60" t="str">
        <f t="shared" si="438"/>
        <v>IT_01587540061_Dis_EN</v>
      </c>
      <c r="AZ650" s="50" t="str">
        <f t="shared" si="439"/>
        <v>IT_01587540061_CPA_DE</v>
      </c>
      <c r="BA650" s="50" t="str">
        <f t="shared" si="440"/>
        <v>IT_01587540061_DoT_DE</v>
      </c>
      <c r="BB650" s="50" t="str">
        <f t="shared" si="441"/>
        <v>IT_01587540061_CPA_ES</v>
      </c>
      <c r="BC650" s="128" t="str">
        <f t="shared" si="442"/>
        <v>IT_01587540061_DoT_ES</v>
      </c>
      <c r="BD650" s="65" t="str">
        <f t="shared" si="443"/>
        <v>SETTI TRASPORTI SNC</v>
      </c>
      <c r="BE650" s="64" t="str">
        <f>VLOOKUP(C650,aux!$A$1:$B$260,2,FALSE)</f>
        <v>Italy</v>
      </c>
      <c r="BF650" s="46">
        <f>VLOOKUP(C650,aux!$A$1:$C$260,3,FALSE)</f>
        <v>0</v>
      </c>
      <c r="BG650" s="66" t="str">
        <f t="shared" si="444"/>
        <v>represented by  LILIANO SETTI, SOCIO and GRAZIANO SETTI, SOCIO</v>
      </c>
      <c r="BH650" s="66" t="str">
        <f t="shared" si="453"/>
        <v>representado por LILIANO SETTI, SOCIO and GRAZIANO SETTI, SOCIO</v>
      </c>
      <c r="BI650" s="119">
        <f t="shared" si="472"/>
        <v>2</v>
      </c>
      <c r="BJ650" s="119" t="str">
        <f t="shared" si="460"/>
        <v>and its</v>
      </c>
      <c r="BK650" s="119" t="str">
        <f t="shared" si="461"/>
        <v/>
      </c>
      <c r="BL650" s="66" t="str">
        <f t="shared" si="473"/>
        <v>und</v>
      </c>
      <c r="BM650" s="66" t="str">
        <f t="shared" si="462"/>
        <v/>
      </c>
      <c r="BN650" s="66" t="str">
        <f t="shared" si="474"/>
        <v>y su</v>
      </c>
      <c r="BO650" s="66" t="str">
        <f t="shared" si="463"/>
        <v/>
      </c>
      <c r="BP650" s="216" t="str">
        <f>VLOOKUP(X650,aux!$G$1:$I$22,3,FALSE)</f>
        <v>cero coma seis ocho</v>
      </c>
      <c r="BQ650" s="66" t="str">
        <f t="shared" si="476"/>
        <v>Por</v>
      </c>
      <c r="BR650" s="66" t="str">
        <f>VLOOKUP(C650,aux!$D$1:$E$307,2,FALSE)</f>
        <v>Italia</v>
      </c>
      <c r="BS650" s="66" t="str">
        <f t="shared" si="477"/>
        <v>Ciento</v>
      </c>
      <c r="BT650" s="66" t="str">
        <f t="shared" si="478"/>
        <v>Cero</v>
      </c>
      <c r="BU650" s="66" t="str">
        <f t="shared" si="479"/>
        <v>Cero</v>
      </c>
      <c r="BV650" s="315"/>
      <c r="BW650" s="61"/>
      <c r="BX650" s="315"/>
      <c r="BY650" s="148"/>
      <c r="BZ650" s="315"/>
      <c r="CA650" s="1112"/>
      <c r="CB650" s="805">
        <v>43172</v>
      </c>
      <c r="CC650" s="623">
        <v>43175</v>
      </c>
      <c r="CD650" s="806"/>
      <c r="CE650" s="805">
        <v>43176</v>
      </c>
      <c r="CF650" s="806"/>
      <c r="CG650" s="805">
        <v>43181</v>
      </c>
      <c r="CH650" s="903" t="s">
        <v>7258</v>
      </c>
      <c r="CI650" s="155"/>
      <c r="CJ650" s="168"/>
      <c r="CK650" s="168"/>
      <c r="CL650" s="102" t="str">
        <f t="shared" si="464"/>
        <v>SETTI TRASPORTI SNC_ IT_01587540061_DOT_EN_2sig</v>
      </c>
      <c r="CM650" s="102" t="str">
        <f t="shared" si="465"/>
        <v>SETTI TRASPORTI SNC_IT_01587540061_CPA_EN_2sig</v>
      </c>
      <c r="CN650" s="102" t="str">
        <f t="shared" si="466"/>
        <v>SETTI TRASPORTI SNC_ IT_01587540061_DOT_EN_2sig_stamped</v>
      </c>
      <c r="CO650" s="102" t="str">
        <f t="shared" si="467"/>
        <v>SETTI TRASPORTI SNC_IT_01587540061_DOT_EN_o</v>
      </c>
      <c r="CP650" s="102" t="str">
        <f t="shared" si="468"/>
        <v>SETTI TRASPORTI SNC_IT_01587540061_DOT_EN_o_stamped</v>
      </c>
      <c r="CQ650" s="102" t="str">
        <f t="shared" si="469"/>
        <v>SETTI TRASPORTI SNC_IT_01587540061_powers</v>
      </c>
      <c r="CR650" s="168"/>
      <c r="CS650" s="168"/>
      <c r="CT650" s="253"/>
      <c r="CU650" s="251"/>
      <c r="CV650" s="254"/>
      <c r="CW650" s="168"/>
      <c r="CX650" s="252"/>
      <c r="CY650" s="251"/>
      <c r="CZ650" s="251"/>
      <c r="DA650" s="324"/>
      <c r="DB650" s="324"/>
      <c r="DC650" s="251"/>
      <c r="DD650" s="251"/>
      <c r="DE650" s="324"/>
      <c r="DF650" s="324"/>
      <c r="DG650" s="168"/>
      <c r="DH650" s="168"/>
      <c r="DI650" s="168"/>
      <c r="DJ650" s="324"/>
      <c r="DK650" s="324"/>
      <c r="DL650" s="168"/>
      <c r="DM650" s="324"/>
      <c r="DN650" s="251"/>
      <c r="DO650" s="324"/>
      <c r="DP650" s="338"/>
      <c r="DQ650" s="902"/>
      <c r="DR650" s="503"/>
      <c r="DS650" s="88"/>
      <c r="DT650" s="88" t="s">
        <v>49</v>
      </c>
      <c r="DU650" s="168"/>
      <c r="DV650" s="168"/>
      <c r="DW650" s="168"/>
      <c r="DX650" s="168"/>
      <c r="DY650" s="168"/>
      <c r="DZ650" s="168"/>
      <c r="EA650" s="359" t="str">
        <f t="shared" si="459"/>
        <v>589</v>
      </c>
      <c r="EB650" s="359">
        <v>589</v>
      </c>
      <c r="EC650" s="88"/>
      <c r="ED650" s="88"/>
      <c r="EE650" s="88"/>
      <c r="EF650" s="532"/>
      <c r="EG650" s="247"/>
      <c r="EH650" s="247"/>
      <c r="EI650" s="247"/>
      <c r="EJ650" s="247"/>
      <c r="EK650" s="247"/>
      <c r="EL650" s="247"/>
      <c r="EM650" s="946"/>
      <c r="EN650" s="247"/>
      <c r="EO650" s="247"/>
      <c r="EP650" s="247"/>
      <c r="EQ650" s="182" t="s">
        <v>7435</v>
      </c>
      <c r="ER650" s="182" t="s">
        <v>7436</v>
      </c>
      <c r="ES650" s="691" t="s">
        <v>7099</v>
      </c>
      <c r="ET650" s="167"/>
      <c r="EU650" s="182" t="str">
        <f t="shared" si="470"/>
        <v>SETTI TRASPORTI S.N.C., IT_01587540061_sinv.pdf</v>
      </c>
    </row>
    <row r="651" spans="1:151" s="169" customFormat="1" ht="103.5" thickTop="1" thickBot="1">
      <c r="A651" s="1014" t="s">
        <v>7174</v>
      </c>
      <c r="B651" s="830" t="s">
        <v>7276</v>
      </c>
      <c r="C651" s="427" t="s">
        <v>1225</v>
      </c>
      <c r="D651" s="193" t="s">
        <v>7200</v>
      </c>
      <c r="E651" s="193" t="s">
        <v>7161</v>
      </c>
      <c r="F651" s="842" t="s">
        <v>7003</v>
      </c>
      <c r="G651" s="842"/>
      <c r="H651" s="842"/>
      <c r="I651" s="193" t="s">
        <v>7162</v>
      </c>
      <c r="J651" s="258"/>
      <c r="K651" s="258"/>
      <c r="L651" s="1169" t="s">
        <v>7163</v>
      </c>
      <c r="M651" s="382"/>
      <c r="N651" s="1192"/>
      <c r="O651" s="775"/>
      <c r="P651" s="783"/>
      <c r="Q651" s="548">
        <v>100</v>
      </c>
      <c r="R651" s="549">
        <v>0</v>
      </c>
      <c r="S651" s="338"/>
      <c r="T651" s="54"/>
      <c r="U651" s="54"/>
      <c r="V651" s="338">
        <v>0</v>
      </c>
      <c r="W651" s="338">
        <v>0</v>
      </c>
      <c r="X651" s="923">
        <v>0.77500000000000002</v>
      </c>
      <c r="Y651" s="338">
        <v>0</v>
      </c>
      <c r="Z651" s="54"/>
      <c r="AA651" s="54"/>
      <c r="AB651" s="186" t="s">
        <v>7228</v>
      </c>
      <c r="AC651" s="13" t="s">
        <v>7377</v>
      </c>
      <c r="AD651" s="812" t="s">
        <v>40</v>
      </c>
      <c r="AE651" s="801">
        <v>43187</v>
      </c>
      <c r="AF651" s="182" t="s">
        <v>7234</v>
      </c>
      <c r="AG651" s="419"/>
      <c r="AH651" s="61" t="s">
        <v>7235</v>
      </c>
      <c r="AI651" s="647" t="s">
        <v>5766</v>
      </c>
      <c r="AJ651" s="63" t="str">
        <f t="shared" si="475"/>
        <v>NO</v>
      </c>
      <c r="AK651" s="64" t="str">
        <f>VLOOKUP(X651,aux!$G$1:$I$22,2,FALSE)</f>
        <v>zero point seven seven five</v>
      </c>
      <c r="AL651" s="64" t="str">
        <f>VLOOKUP(X651,aux!$G$1:$J$22,4,FALSE)</f>
        <v>null komma sieben sieben fünf</v>
      </c>
      <c r="AM651" s="214">
        <f t="shared" si="435"/>
        <v>77.5</v>
      </c>
      <c r="AN651" s="214" t="str">
        <f>IF(INT(AM651)=AM651,EnglishNumber(AM651), _xlfn.CONCAT(EnglishNumber(INT(AM651)), " point ", EnglishNumber(ROUND(INT((AM651 - INT(AM651)) * 10),  0)), " ", EnglishNumber(ROUND((AM651 - INT(AM651))*100 - (INT((AM651-INT(AM651))*10)*10), 0))))</f>
        <v>seventy-seven point five zero</v>
      </c>
      <c r="AO651" s="214" t="str">
        <f>IF(INT(AM651)=AM651,FctZahl_In_Worten(AM651), _xlfn.CONCAT(FctZahl_In_Worten(INT(AM651)), " komma ", FctZahl_In_Worten(ROUND(INT((AM651 - INT(AM651)) * 10),  0)), " ", FctZahl_In_Worten(ROUND((AM651 - INT(AM651))*100 - (INT((AM651-INT(AM651))*10)*10), 0))))</f>
        <v>siebenundsiebzig komma fünf null</v>
      </c>
      <c r="AP651" s="64" t="str">
        <f>EnglishNumber(Q651)</f>
        <v>one hundred</v>
      </c>
      <c r="AQ651" s="64" t="str">
        <f>FctZahl_In_Worten(Q651)</f>
        <v>einhundert</v>
      </c>
      <c r="AR651" s="64" t="str">
        <f>FctZahl_In_Worten(R651)</f>
        <v>null</v>
      </c>
      <c r="AS651" s="64" t="str">
        <f>EnglishNumber(V651)</f>
        <v>zero</v>
      </c>
      <c r="AT651" s="64" t="str">
        <f>EnglishNumber(W651)</f>
        <v>zero</v>
      </c>
      <c r="AU651" s="64" t="str">
        <f t="shared" si="445"/>
        <v>For</v>
      </c>
      <c r="AV651" s="49" t="str">
        <f t="shared" si="471"/>
        <v>Claude LECOMTE, Gérant</v>
      </c>
      <c r="AW651" s="60" t="str">
        <f t="shared" si="436"/>
        <v>FR_493893820_CPA_EN</v>
      </c>
      <c r="AX651" s="60" t="str">
        <f t="shared" si="437"/>
        <v>FR_493893820_DoT_EN</v>
      </c>
      <c r="AY651" s="60" t="str">
        <f t="shared" si="438"/>
        <v>FR_493893820_Dis_EN</v>
      </c>
      <c r="AZ651" s="50" t="str">
        <f t="shared" si="439"/>
        <v>FR_493893820_CPA_DE</v>
      </c>
      <c r="BA651" s="50" t="str">
        <f t="shared" si="440"/>
        <v>FR_493893820_DoT_DE</v>
      </c>
      <c r="BB651" s="50" t="str">
        <f t="shared" si="441"/>
        <v>FR_493893820_CPA_ES</v>
      </c>
      <c r="BC651" s="128" t="str">
        <f t="shared" si="442"/>
        <v>FR_493893820_DoT_ES</v>
      </c>
      <c r="BD651" s="65" t="str">
        <f t="shared" si="443"/>
        <v>Société Nouvelle Atvyl Distribution SARL</v>
      </c>
      <c r="BE651" s="64" t="str">
        <f>VLOOKUP(C651,aux!$A$1:$B$260,2,FALSE)</f>
        <v>France</v>
      </c>
      <c r="BF651" s="46">
        <f>VLOOKUP(C651,aux!$A$1:$C$260,3,FALSE)</f>
        <v>0</v>
      </c>
      <c r="BG651" s="66" t="str">
        <f t="shared" si="444"/>
        <v>represented by  Claude LECOMTE, Gérant</v>
      </c>
      <c r="BH651" s="66" t="str">
        <f t="shared" si="453"/>
        <v>representado por Claude LECOMTE, Gérant</v>
      </c>
      <c r="BI651" s="119">
        <f t="shared" si="472"/>
        <v>1</v>
      </c>
      <c r="BJ651" s="119" t="str">
        <f t="shared" si="460"/>
        <v/>
      </c>
      <c r="BK651" s="119" t="str">
        <f t="shared" si="461"/>
        <v>and its</v>
      </c>
      <c r="BL651" s="66" t="str">
        <f t="shared" si="473"/>
        <v/>
      </c>
      <c r="BM651" s="66" t="str">
        <f t="shared" si="462"/>
        <v>und</v>
      </c>
      <c r="BN651" s="66" t="str">
        <f t="shared" si="474"/>
        <v/>
      </c>
      <c r="BO651" s="66" t="str">
        <f t="shared" si="463"/>
        <v>y su</v>
      </c>
      <c r="BP651" s="216" t="str">
        <f>VLOOKUP(X651,aux!$G$1:$I$22,3,FALSE)</f>
        <v>cero coma siete siete cinco</v>
      </c>
      <c r="BQ651" s="66" t="str">
        <f t="shared" si="476"/>
        <v>Por</v>
      </c>
      <c r="BR651" s="66" t="str">
        <f>VLOOKUP(C651,aux!$D$1:$E$307,2,FALSE)</f>
        <v>Francia</v>
      </c>
      <c r="BS651" s="66" t="str">
        <f t="shared" si="477"/>
        <v>Ciento</v>
      </c>
      <c r="BT651" s="66" t="str">
        <f t="shared" si="478"/>
        <v>Cero</v>
      </c>
      <c r="BU651" s="66" t="str">
        <f t="shared" si="479"/>
        <v>Cero</v>
      </c>
      <c r="BV651" s="315"/>
      <c r="BW651" s="61"/>
      <c r="BX651" s="315"/>
      <c r="BY651" s="148"/>
      <c r="BZ651" s="315"/>
      <c r="CA651" s="1112"/>
      <c r="CB651" s="805">
        <v>43179</v>
      </c>
      <c r="CC651" s="623">
        <v>43180</v>
      </c>
      <c r="CD651" s="806"/>
      <c r="CE651" s="623">
        <v>43180</v>
      </c>
      <c r="CF651" s="806"/>
      <c r="CG651" s="805">
        <v>43182</v>
      </c>
      <c r="CH651" s="903" t="s">
        <v>7258</v>
      </c>
      <c r="CI651" s="155"/>
      <c r="CJ651" s="54"/>
      <c r="CK651" s="54"/>
      <c r="CL651" s="102" t="str">
        <f t="shared" si="464"/>
        <v>Société Nouvelle Atvyl Distribution SARL_ FR_493893820_DOT_EN_2sig</v>
      </c>
      <c r="CM651" s="102" t="str">
        <f t="shared" si="465"/>
        <v>Société Nouvelle Atvyl Distribution SARL_FR_493893820_CPA_EN_2sig</v>
      </c>
      <c r="CN651" s="102" t="str">
        <f t="shared" si="466"/>
        <v>Société Nouvelle Atvyl Distribution SARL_ FR_493893820_DOT_EN_2sig_stamped</v>
      </c>
      <c r="CO651" s="102" t="str">
        <f t="shared" si="467"/>
        <v>Société Nouvelle Atvyl Distribution SARL_FR_493893820_DOT_EN_o</v>
      </c>
      <c r="CP651" s="102" t="str">
        <f t="shared" si="468"/>
        <v>Société Nouvelle Atvyl Distribution SARL_FR_493893820_DOT_EN_o_stamped</v>
      </c>
      <c r="CQ651" s="102" t="str">
        <f t="shared" si="469"/>
        <v>Société Nouvelle Atvyl Distribution SARL_FR_493893820_powers</v>
      </c>
      <c r="CR651" s="54"/>
      <c r="CS651" s="54"/>
      <c r="CT651" s="204"/>
      <c r="CU651" s="160"/>
      <c r="CV651" s="205"/>
      <c r="CW651" s="54"/>
      <c r="CX651" s="124"/>
      <c r="CY651" s="160"/>
      <c r="CZ651" s="160"/>
      <c r="DA651" s="321"/>
      <c r="DB651" s="321"/>
      <c r="DC651" s="160"/>
      <c r="DD651" s="160"/>
      <c r="DE651" s="321"/>
      <c r="DF651" s="321"/>
      <c r="DG651" s="54"/>
      <c r="DH651" s="54"/>
      <c r="DI651" s="54"/>
      <c r="DJ651" s="321"/>
      <c r="DK651" s="321"/>
      <c r="DL651" s="54"/>
      <c r="DM651" s="321"/>
      <c r="DN651" s="160"/>
      <c r="DO651" s="321"/>
      <c r="DP651" s="963"/>
      <c r="DQ651" s="902"/>
      <c r="DR651" s="503"/>
      <c r="DS651" s="521"/>
      <c r="DT651" s="88"/>
      <c r="DU651" s="168"/>
      <c r="DV651" s="168"/>
      <c r="DW651" s="168"/>
      <c r="DX651" s="168"/>
      <c r="DY651" s="168"/>
      <c r="DZ651" s="168"/>
      <c r="EA651" s="359" t="str">
        <f t="shared" si="459"/>
        <v>590</v>
      </c>
      <c r="EB651" s="359">
        <v>590</v>
      </c>
      <c r="EC651" s="88"/>
      <c r="ED651" s="88"/>
      <c r="EE651" s="88"/>
      <c r="EF651" s="445"/>
      <c r="EG651" s="944"/>
      <c r="EH651" s="944"/>
      <c r="EI651" s="944"/>
      <c r="EJ651" s="944"/>
      <c r="EK651" s="944"/>
      <c r="EL651" s="944"/>
      <c r="EM651" s="1308"/>
      <c r="EN651" s="944"/>
      <c r="EO651" s="944"/>
      <c r="EP651" s="944"/>
      <c r="EQ651" s="382" t="s">
        <v>6150</v>
      </c>
      <c r="ER651" s="382" t="s">
        <v>6149</v>
      </c>
      <c r="ES651" s="182"/>
      <c r="ET651" s="955"/>
      <c r="EU651" s="182" t="str">
        <f t="shared" si="470"/>
        <v>Société Nouvelle Atvyl Distribution SARL, FR_493893820_sinv.pdf</v>
      </c>
    </row>
    <row r="652" spans="1:151" s="169" customFormat="1" ht="65.25" thickTop="1" thickBot="1">
      <c r="A652" s="1014" t="s">
        <v>7187</v>
      </c>
      <c r="B652" s="830" t="s">
        <v>7277</v>
      </c>
      <c r="C652" s="427" t="s">
        <v>1225</v>
      </c>
      <c r="D652" s="193" t="s">
        <v>7218</v>
      </c>
      <c r="E652" s="193" t="s">
        <v>7161</v>
      </c>
      <c r="F652" s="842" t="s">
        <v>7201</v>
      </c>
      <c r="G652" s="842"/>
      <c r="H652" s="842"/>
      <c r="I652" s="193" t="s">
        <v>7162</v>
      </c>
      <c r="J652" s="258"/>
      <c r="K652" s="258"/>
      <c r="L652" s="1169" t="s">
        <v>7163</v>
      </c>
      <c r="M652" s="382"/>
      <c r="N652" s="1192"/>
      <c r="O652" s="775"/>
      <c r="P652" s="783"/>
      <c r="Q652" s="548">
        <v>100</v>
      </c>
      <c r="R652" s="549">
        <v>0</v>
      </c>
      <c r="S652" s="338"/>
      <c r="T652" s="54"/>
      <c r="U652" s="54"/>
      <c r="V652" s="338">
        <v>0</v>
      </c>
      <c r="W652" s="338">
        <v>0</v>
      </c>
      <c r="X652" s="923">
        <v>0.77500000000000002</v>
      </c>
      <c r="Y652" s="338">
        <v>0</v>
      </c>
      <c r="Z652" s="54"/>
      <c r="AA652" s="54"/>
      <c r="AB652" s="186" t="s">
        <v>7228</v>
      </c>
      <c r="AC652" s="13" t="s">
        <v>7377</v>
      </c>
      <c r="AD652" s="812" t="s">
        <v>40</v>
      </c>
      <c r="AE652" s="801">
        <v>43187</v>
      </c>
      <c r="AF652" s="182" t="s">
        <v>7234</v>
      </c>
      <c r="AG652" s="419"/>
      <c r="AH652" s="61" t="s">
        <v>7235</v>
      </c>
      <c r="AI652" s="647" t="s">
        <v>5766</v>
      </c>
      <c r="AJ652" s="63" t="str">
        <f t="shared" si="475"/>
        <v>NO</v>
      </c>
      <c r="AK652" s="64" t="str">
        <f>VLOOKUP(X652,aux!$G$1:$I$22,2,FALSE)</f>
        <v>zero point seven seven five</v>
      </c>
      <c r="AL652" s="64" t="str">
        <f>VLOOKUP(X652,aux!$G$1:$J$22,4,FALSE)</f>
        <v>null komma sieben sieben fünf</v>
      </c>
      <c r="AM652" s="214">
        <f t="shared" si="435"/>
        <v>77.5</v>
      </c>
      <c r="AN652" s="214" t="str">
        <f>IF(INT(AM652)=AM652,EnglishNumber(AM652), _xlfn.CONCAT(EnglishNumber(INT(AM652)), " point ", EnglishNumber(ROUND(INT((AM652 - INT(AM652)) * 10),  0)), " ", EnglishNumber(ROUND((AM652 - INT(AM652))*100 - (INT((AM652-INT(AM652))*10)*10), 0))))</f>
        <v>seventy-seven point five zero</v>
      </c>
      <c r="AO652" s="214" t="str">
        <f>IF(INT(AM652)=AM652,FctZahl_In_Worten(AM652), _xlfn.CONCAT(FctZahl_In_Worten(INT(AM652)), " komma ", FctZahl_In_Worten(ROUND(INT((AM652 - INT(AM652)) * 10),  0)), " ", FctZahl_In_Worten(ROUND((AM652 - INT(AM652))*100 - (INT((AM652-INT(AM652))*10)*10), 0))))</f>
        <v>siebenundsiebzig komma fünf null</v>
      </c>
      <c r="AP652" s="64" t="str">
        <f>EnglishNumber(Q652)</f>
        <v>one hundred</v>
      </c>
      <c r="AQ652" s="64" t="str">
        <f>FctZahl_In_Worten(Q652)</f>
        <v>einhundert</v>
      </c>
      <c r="AR652" s="64" t="str">
        <f>FctZahl_In_Worten(R652)</f>
        <v>null</v>
      </c>
      <c r="AS652" s="64" t="str">
        <f>EnglishNumber(V652)</f>
        <v>zero</v>
      </c>
      <c r="AT652" s="64" t="str">
        <f>EnglishNumber(W652)</f>
        <v>zero</v>
      </c>
      <c r="AU652" s="64" t="str">
        <f t="shared" si="445"/>
        <v>For</v>
      </c>
      <c r="AV652" s="49" t="str">
        <f t="shared" si="471"/>
        <v>Claude LECOMTE, Président</v>
      </c>
      <c r="AW652" s="60" t="str">
        <f t="shared" si="436"/>
        <v>FR_307788703_CPA_EN</v>
      </c>
      <c r="AX652" s="60" t="str">
        <f t="shared" si="437"/>
        <v>FR_307788703_DoT_EN</v>
      </c>
      <c r="AY652" s="60" t="str">
        <f t="shared" si="438"/>
        <v>FR_307788703_Dis_EN</v>
      </c>
      <c r="AZ652" s="50" t="str">
        <f t="shared" si="439"/>
        <v>FR_307788703_CPA_DE</v>
      </c>
      <c r="BA652" s="50" t="str">
        <f t="shared" si="440"/>
        <v>FR_307788703_DoT_DE</v>
      </c>
      <c r="BB652" s="50" t="str">
        <f t="shared" si="441"/>
        <v>FR_307788703_CPA_ES</v>
      </c>
      <c r="BC652" s="128" t="str">
        <f t="shared" si="442"/>
        <v>FR_307788703_DoT_ES</v>
      </c>
      <c r="BD652" s="65" t="str">
        <f t="shared" si="443"/>
        <v>Solotra Hermann SAS</v>
      </c>
      <c r="BE652" s="64" t="str">
        <f>VLOOKUP(C652,aux!$A$1:$B$260,2,FALSE)</f>
        <v>France</v>
      </c>
      <c r="BF652" s="46">
        <f>VLOOKUP(C652,aux!$A$1:$C$260,3,FALSE)</f>
        <v>0</v>
      </c>
      <c r="BG652" s="66" t="str">
        <f t="shared" si="444"/>
        <v>represented by  Claude LECOMTE, Président</v>
      </c>
      <c r="BH652" s="66" t="str">
        <f t="shared" si="453"/>
        <v>representado por Claude LECOMTE, Président</v>
      </c>
      <c r="BI652" s="119">
        <f t="shared" si="472"/>
        <v>1</v>
      </c>
      <c r="BJ652" s="119" t="str">
        <f t="shared" si="460"/>
        <v/>
      </c>
      <c r="BK652" s="119" t="str">
        <f t="shared" si="461"/>
        <v>and its</v>
      </c>
      <c r="BL652" s="66" t="str">
        <f t="shared" si="473"/>
        <v/>
      </c>
      <c r="BM652" s="66" t="str">
        <f t="shared" si="462"/>
        <v>und</v>
      </c>
      <c r="BN652" s="66" t="str">
        <f t="shared" si="474"/>
        <v/>
      </c>
      <c r="BO652" s="66" t="str">
        <f t="shared" si="463"/>
        <v>y su</v>
      </c>
      <c r="BP652" s="216" t="str">
        <f>VLOOKUP(X652,aux!$G$1:$I$22,3,FALSE)</f>
        <v>cero coma siete siete cinco</v>
      </c>
      <c r="BQ652" s="66" t="str">
        <f t="shared" si="476"/>
        <v>Por</v>
      </c>
      <c r="BR652" s="66" t="str">
        <f>VLOOKUP(C652,aux!$D$1:$E$307,2,FALSE)</f>
        <v>Francia</v>
      </c>
      <c r="BS652" s="66" t="str">
        <f t="shared" si="477"/>
        <v>Ciento</v>
      </c>
      <c r="BT652" s="66" t="str">
        <f t="shared" si="478"/>
        <v>Cero</v>
      </c>
      <c r="BU652" s="66" t="str">
        <f t="shared" si="479"/>
        <v>Cero</v>
      </c>
      <c r="BV652" s="315"/>
      <c r="BW652" s="61"/>
      <c r="BX652" s="315"/>
      <c r="BY652" s="148"/>
      <c r="BZ652" s="315"/>
      <c r="CA652" s="1112"/>
      <c r="CB652" s="805">
        <v>43179</v>
      </c>
      <c r="CC652" s="623">
        <v>43180</v>
      </c>
      <c r="CD652" s="806"/>
      <c r="CE652" s="623">
        <v>43180</v>
      </c>
      <c r="CF652" s="806"/>
      <c r="CG652" s="805">
        <v>43182</v>
      </c>
      <c r="CH652" s="903" t="s">
        <v>7258</v>
      </c>
      <c r="CI652" s="155"/>
      <c r="CJ652" s="54"/>
      <c r="CK652" s="54"/>
      <c r="CL652" s="102" t="str">
        <f t="shared" si="464"/>
        <v>Solotra Hermann SAS_ FR_307788703_DOT_EN_2sig</v>
      </c>
      <c r="CM652" s="102" t="str">
        <f t="shared" si="465"/>
        <v>Solotra Hermann SAS_FR_307788703_CPA_EN_2sig</v>
      </c>
      <c r="CN652" s="102" t="str">
        <f t="shared" si="466"/>
        <v>Solotra Hermann SAS_ FR_307788703_DOT_EN_2sig_stamped</v>
      </c>
      <c r="CO652" s="102" t="str">
        <f t="shared" si="467"/>
        <v>Solotra Hermann SAS_FR_307788703_DOT_EN_o</v>
      </c>
      <c r="CP652" s="102" t="str">
        <f t="shared" si="468"/>
        <v>Solotra Hermann SAS_FR_307788703_DOT_EN_o_stamped</v>
      </c>
      <c r="CQ652" s="102" t="str">
        <f t="shared" si="469"/>
        <v>Solotra Hermann SAS_FR_307788703_powers</v>
      </c>
      <c r="CR652" s="54"/>
      <c r="CS652" s="54"/>
      <c r="CT652" s="204"/>
      <c r="CU652" s="160"/>
      <c r="CV652" s="205"/>
      <c r="CW652" s="54"/>
      <c r="CX652" s="124"/>
      <c r="CY652" s="160"/>
      <c r="CZ652" s="160"/>
      <c r="DA652" s="321"/>
      <c r="DB652" s="321"/>
      <c r="DC652" s="160"/>
      <c r="DD652" s="160"/>
      <c r="DE652" s="321"/>
      <c r="DF652" s="321"/>
      <c r="DG652" s="54"/>
      <c r="DH652" s="54"/>
      <c r="DI652" s="54"/>
      <c r="DJ652" s="321"/>
      <c r="DK652" s="321"/>
      <c r="DL652" s="54"/>
      <c r="DM652" s="321"/>
      <c r="DN652" s="160"/>
      <c r="DO652" s="321"/>
      <c r="DP652" s="963"/>
      <c r="DQ652" s="902"/>
      <c r="DR652" s="503"/>
      <c r="DS652" s="521"/>
      <c r="DT652" s="88"/>
      <c r="DU652" s="168"/>
      <c r="DV652" s="168"/>
      <c r="DW652" s="168"/>
      <c r="DX652" s="168"/>
      <c r="DY652" s="168"/>
      <c r="DZ652" s="168"/>
      <c r="EA652" s="359" t="str">
        <f t="shared" si="459"/>
        <v>591</v>
      </c>
      <c r="EB652" s="359">
        <v>591</v>
      </c>
      <c r="EC652" s="88"/>
      <c r="ED652" s="88"/>
      <c r="EE652" s="88"/>
      <c r="EF652" s="445"/>
      <c r="EG652" s="944"/>
      <c r="EH652" s="944"/>
      <c r="EI652" s="944"/>
      <c r="EJ652" s="944"/>
      <c r="EK652" s="944"/>
      <c r="EL652" s="944"/>
      <c r="EM652" s="1308"/>
      <c r="EN652" s="944"/>
      <c r="EO652" s="944"/>
      <c r="EP652" s="944"/>
      <c r="EQ652" s="362" t="s">
        <v>6090</v>
      </c>
      <c r="ER652" s="362" t="s">
        <v>6105</v>
      </c>
      <c r="ES652" s="182"/>
      <c r="ET652" s="955"/>
      <c r="EU652" s="182" t="str">
        <f t="shared" si="470"/>
        <v>Solotra Hermann SAS, FR_307788703_sinv.pdf</v>
      </c>
    </row>
    <row r="653" spans="1:151" s="169" customFormat="1" ht="52.5" thickTop="1" thickBot="1">
      <c r="A653" s="1021" t="s">
        <v>6813</v>
      </c>
      <c r="B653" s="830" t="s">
        <v>6835</v>
      </c>
      <c r="C653" s="221" t="s">
        <v>1225</v>
      </c>
      <c r="D653" s="692" t="s">
        <v>7001</v>
      </c>
      <c r="E653" s="692" t="s">
        <v>7002</v>
      </c>
      <c r="F653" s="692" t="s">
        <v>7003</v>
      </c>
      <c r="G653" s="831"/>
      <c r="H653" s="831"/>
      <c r="I653" s="202"/>
      <c r="J653" s="692" t="s">
        <v>7017</v>
      </c>
      <c r="K653" s="692" t="s">
        <v>7015</v>
      </c>
      <c r="L653" s="829" t="s">
        <v>7016</v>
      </c>
      <c r="M653" s="1126"/>
      <c r="N653" s="860" t="s">
        <v>7080</v>
      </c>
      <c r="O653" s="679" t="s">
        <v>7081</v>
      </c>
      <c r="P653" s="706">
        <v>37</v>
      </c>
      <c r="Q653" s="548">
        <v>100</v>
      </c>
      <c r="R653" s="549">
        <v>0</v>
      </c>
      <c r="S653" s="338"/>
      <c r="T653" s="168"/>
      <c r="U653" s="168"/>
      <c r="V653" s="338">
        <v>0</v>
      </c>
      <c r="W653" s="338">
        <v>0</v>
      </c>
      <c r="X653" s="923">
        <v>0.68</v>
      </c>
      <c r="Y653" s="338">
        <v>0</v>
      </c>
      <c r="Z653" s="168"/>
      <c r="AA653" s="168"/>
      <c r="AB653" s="186" t="s">
        <v>6711</v>
      </c>
      <c r="AC653" s="13" t="s">
        <v>7377</v>
      </c>
      <c r="AD653" s="811" t="s">
        <v>7089</v>
      </c>
      <c r="AE653" s="723">
        <v>43187</v>
      </c>
      <c r="AF653" s="182"/>
      <c r="AG653" s="419"/>
      <c r="AH653" s="927" t="s">
        <v>896</v>
      </c>
      <c r="AI653" s="559" t="s">
        <v>5764</v>
      </c>
      <c r="AJ653" s="63" t="str">
        <f t="shared" si="475"/>
        <v>NO</v>
      </c>
      <c r="AK653" s="64" t="str">
        <f>VLOOKUP(X653,aux!$G$1:$I$22,2,FALSE)</f>
        <v>zero point six eight</v>
      </c>
      <c r="AL653" s="64" t="str">
        <f>VLOOKUP(X653,aux!$G$1:$J$22,4,FALSE)</f>
        <v>null komma sechs acht</v>
      </c>
      <c r="AM653" s="214">
        <f t="shared" si="435"/>
        <v>68</v>
      </c>
      <c r="AN653" s="214" t="str">
        <f>IF(INT(AM653)=AM653,EnglishNumber(AM653), _xlfn.CONCAT(EnglishNumber(INT(AM653)), " point ", EnglishNumber(ROUND(INT((AM653 - INT(AM653)) * 10),  0)), " ", EnglishNumber(ROUND((AM653 - INT(AM653))*100 - (INT((AM653-INT(AM653))*10)*10), 0))))</f>
        <v>sixty-eight</v>
      </c>
      <c r="AO653" s="214" t="str">
        <f>IF(INT(AM653)=AM653,FctZahl_In_Worten(AM653), _xlfn.CONCAT(FctZahl_In_Worten(INT(AM653)), " komma ", FctZahl_In_Worten(ROUND(INT((AM653 - INT(AM653)) * 10),  0)), " ", FctZahl_In_Worten(ROUND((AM653 - INT(AM653))*100 - (INT((AM653-INT(AM653))*10)*10), 0))))</f>
        <v>achtundsechzig</v>
      </c>
      <c r="AP653" s="64" t="str">
        <f>EnglishNumber(Q653)</f>
        <v>one hundred</v>
      </c>
      <c r="AQ653" s="64" t="str">
        <f>FctZahl_In_Worten(Q653)</f>
        <v>einhundert</v>
      </c>
      <c r="AR653" s="64" t="str">
        <f>FctZahl_In_Worten(R653)</f>
        <v>null</v>
      </c>
      <c r="AS653" s="64" t="str">
        <f>EnglishNumber(V653)</f>
        <v>zero</v>
      </c>
      <c r="AT653" s="64" t="str">
        <f>EnglishNumber(W653)</f>
        <v>zero</v>
      </c>
      <c r="AU653" s="64" t="str">
        <f t="shared" si="445"/>
        <v>For</v>
      </c>
      <c r="AV653" s="49" t="str">
        <f t="shared" si="471"/>
        <v>Pinto Joaquim Georges, Gérant</v>
      </c>
      <c r="AW653" s="60" t="str">
        <f t="shared" si="436"/>
        <v>FR_51351495809_CPA_EN</v>
      </c>
      <c r="AX653" s="60" t="str">
        <f t="shared" si="437"/>
        <v>FR_51351495809_DoT_EN</v>
      </c>
      <c r="AY653" s="60" t="str">
        <f t="shared" si="438"/>
        <v>FR_51351495809_Dis_EN</v>
      </c>
      <c r="AZ653" s="50" t="str">
        <f t="shared" si="439"/>
        <v>FR_51351495809_CPA_DE</v>
      </c>
      <c r="BA653" s="50" t="str">
        <f t="shared" si="440"/>
        <v>FR_51351495809_DoT_DE</v>
      </c>
      <c r="BB653" s="50" t="str">
        <f t="shared" si="441"/>
        <v>FR_51351495809_CPA_ES</v>
      </c>
      <c r="BC653" s="128" t="str">
        <f t="shared" si="442"/>
        <v>FR_51351495809_DoT_ES</v>
      </c>
      <c r="BD653" s="65" t="str">
        <f t="shared" si="443"/>
        <v>STIM</v>
      </c>
      <c r="BE653" s="64" t="str">
        <f>VLOOKUP(C653,aux!$A$1:$B$260,2,FALSE)</f>
        <v>France</v>
      </c>
      <c r="BF653" s="46">
        <f>VLOOKUP(C653,aux!$A$1:$C$260,3,FALSE)</f>
        <v>0</v>
      </c>
      <c r="BG653" s="66" t="str">
        <f t="shared" si="444"/>
        <v>represented by  Pinto Joaquim Georges, Gérant</v>
      </c>
      <c r="BH653" s="66" t="str">
        <f t="shared" si="453"/>
        <v>representado por Pinto Joaquim Georges, Gérant</v>
      </c>
      <c r="BI653" s="119">
        <f t="shared" si="472"/>
        <v>1</v>
      </c>
      <c r="BJ653" s="119" t="str">
        <f t="shared" si="460"/>
        <v/>
      </c>
      <c r="BK653" s="119" t="str">
        <f t="shared" si="461"/>
        <v/>
      </c>
      <c r="BL653" s="66" t="str">
        <f t="shared" si="473"/>
        <v/>
      </c>
      <c r="BM653" s="66" t="str">
        <f t="shared" si="462"/>
        <v/>
      </c>
      <c r="BN653" s="66" t="str">
        <f t="shared" si="474"/>
        <v/>
      </c>
      <c r="BO653" s="66" t="str">
        <f t="shared" si="463"/>
        <v/>
      </c>
      <c r="BP653" s="216" t="str">
        <f>VLOOKUP(X653,aux!$G$1:$I$22,3,FALSE)</f>
        <v>cero coma seis ocho</v>
      </c>
      <c r="BQ653" s="66" t="str">
        <f t="shared" si="476"/>
        <v>Por</v>
      </c>
      <c r="BR653" s="66" t="str">
        <f>VLOOKUP(C653,aux!$D$1:$E$307,2,FALSE)</f>
        <v>Francia</v>
      </c>
      <c r="BS653" s="66" t="str">
        <f t="shared" si="477"/>
        <v>Ciento</v>
      </c>
      <c r="BT653" s="66" t="str">
        <f t="shared" si="478"/>
        <v>Cero</v>
      </c>
      <c r="BU653" s="66" t="str">
        <f t="shared" si="479"/>
        <v>Cero</v>
      </c>
      <c r="BV653" s="315"/>
      <c r="BW653" s="61"/>
      <c r="BX653" s="315"/>
      <c r="BY653" s="148"/>
      <c r="BZ653" s="315"/>
      <c r="CA653" s="1112"/>
      <c r="CB653" s="805">
        <v>43172</v>
      </c>
      <c r="CC653" s="805">
        <v>43175</v>
      </c>
      <c r="CD653" s="806"/>
      <c r="CE653" s="805">
        <v>43175</v>
      </c>
      <c r="CF653" s="806"/>
      <c r="CG653" s="805">
        <v>43182</v>
      </c>
      <c r="CH653" s="903" t="s">
        <v>7258</v>
      </c>
      <c r="CI653" s="155"/>
      <c r="CJ653" s="168"/>
      <c r="CK653" s="168"/>
      <c r="CL653" s="102" t="str">
        <f t="shared" si="464"/>
        <v>STIM_ FR_51351495809_DOT_EN_2sig</v>
      </c>
      <c r="CM653" s="102" t="str">
        <f t="shared" si="465"/>
        <v>STIM_FR_51351495809_CPA_EN_2sig</v>
      </c>
      <c r="CN653" s="102" t="str">
        <f t="shared" si="466"/>
        <v>STIM_ FR_51351495809_DOT_EN_2sig_stamped</v>
      </c>
      <c r="CO653" s="102" t="str">
        <f t="shared" si="467"/>
        <v>STIM_FR_51351495809_DOT_EN_o</v>
      </c>
      <c r="CP653" s="102" t="str">
        <f t="shared" si="468"/>
        <v>STIM_FR_51351495809_DOT_EN_o_stamped</v>
      </c>
      <c r="CQ653" s="102" t="str">
        <f t="shared" si="469"/>
        <v>STIM_FR_51351495809_powers</v>
      </c>
      <c r="CR653" s="168"/>
      <c r="CS653" s="168"/>
      <c r="CT653" s="253"/>
      <c r="CU653" s="251"/>
      <c r="CV653" s="254"/>
      <c r="CW653" s="168"/>
      <c r="CX653" s="252"/>
      <c r="CY653" s="251"/>
      <c r="CZ653" s="251"/>
      <c r="DA653" s="324"/>
      <c r="DB653" s="324"/>
      <c r="DC653" s="251"/>
      <c r="DD653" s="251"/>
      <c r="DE653" s="324"/>
      <c r="DF653" s="324"/>
      <c r="DG653" s="168"/>
      <c r="DH653" s="168"/>
      <c r="DI653" s="168"/>
      <c r="DJ653" s="324"/>
      <c r="DK653" s="324"/>
      <c r="DL653" s="168"/>
      <c r="DM653" s="324"/>
      <c r="DN653" s="251"/>
      <c r="DO653" s="324"/>
      <c r="DP653" s="338"/>
      <c r="DQ653" s="902"/>
      <c r="DR653" s="503"/>
      <c r="DS653" s="88"/>
      <c r="DT653" s="88" t="s">
        <v>49</v>
      </c>
      <c r="DU653" s="168"/>
      <c r="DV653" s="168"/>
      <c r="DW653" s="168"/>
      <c r="DX653" s="168"/>
      <c r="DY653" s="168"/>
      <c r="DZ653" s="168"/>
      <c r="EA653" s="359" t="str">
        <f t="shared" si="459"/>
        <v>592</v>
      </c>
      <c r="EB653" s="359">
        <v>592</v>
      </c>
      <c r="EC653" s="88"/>
      <c r="ED653" s="88"/>
      <c r="EE653" s="88"/>
      <c r="EF653" s="532"/>
      <c r="EG653" s="247"/>
      <c r="EH653" s="247"/>
      <c r="EI653" s="247"/>
      <c r="EJ653" s="247"/>
      <c r="EK653" s="247"/>
      <c r="EL653" s="247"/>
      <c r="EM653" s="946"/>
      <c r="EN653" s="247"/>
      <c r="EO653" s="247"/>
      <c r="EP653" s="247"/>
      <c r="EQ653" s="182" t="s">
        <v>6150</v>
      </c>
      <c r="ER653" s="382" t="s">
        <v>6149</v>
      </c>
      <c r="ES653" s="691" t="s">
        <v>7092</v>
      </c>
      <c r="ET653" s="167"/>
      <c r="EU653" s="182" t="str">
        <f t="shared" si="470"/>
        <v>STIM, FR_51351495809_sinv.pdf</v>
      </c>
    </row>
    <row r="654" spans="1:151" s="169" customFormat="1" ht="73.5" thickTop="1" thickBot="1">
      <c r="A654" s="1006" t="s">
        <v>6332</v>
      </c>
      <c r="B654" s="176" t="s">
        <v>6333</v>
      </c>
      <c r="C654" s="338" t="s">
        <v>963</v>
      </c>
      <c r="D654" s="182" t="s">
        <v>6353</v>
      </c>
      <c r="E654" s="202" t="s">
        <v>6334</v>
      </c>
      <c r="F654" s="202" t="s">
        <v>6335</v>
      </c>
      <c r="G654" s="202" t="s">
        <v>6336</v>
      </c>
      <c r="H654" s="202" t="s">
        <v>6337</v>
      </c>
      <c r="I654" s="182"/>
      <c r="J654" s="182" t="s">
        <v>6342</v>
      </c>
      <c r="K654" s="192" t="s">
        <v>6349</v>
      </c>
      <c r="L654" s="772" t="s">
        <v>6338</v>
      </c>
      <c r="M654" s="562" t="s">
        <v>6339</v>
      </c>
      <c r="N654" s="861" t="s">
        <v>6340</v>
      </c>
      <c r="O654" s="773" t="s">
        <v>965</v>
      </c>
      <c r="P654" s="878">
        <v>86</v>
      </c>
      <c r="Q654" s="548">
        <v>150</v>
      </c>
      <c r="R654" s="549">
        <v>0</v>
      </c>
      <c r="S654" s="338"/>
      <c r="T654" s="168"/>
      <c r="U654" s="168"/>
      <c r="V654" s="338">
        <v>0</v>
      </c>
      <c r="W654" s="338">
        <v>0</v>
      </c>
      <c r="X654" s="923">
        <v>0.7</v>
      </c>
      <c r="Y654" s="338">
        <v>0</v>
      </c>
      <c r="Z654" s="168"/>
      <c r="AA654" s="168"/>
      <c r="AB654" s="186" t="s">
        <v>6327</v>
      </c>
      <c r="AC654" s="13" t="s">
        <v>7377</v>
      </c>
      <c r="AD654" s="812" t="s">
        <v>40</v>
      </c>
      <c r="AE654" s="723">
        <v>43187</v>
      </c>
      <c r="AF654" s="182"/>
      <c r="AG654" s="419"/>
      <c r="AH654" s="927" t="s">
        <v>896</v>
      </c>
      <c r="AI654" s="559" t="s">
        <v>5766</v>
      </c>
      <c r="AJ654" s="63" t="str">
        <f t="shared" si="475"/>
        <v>NO</v>
      </c>
      <c r="AK654" s="64" t="str">
        <f>VLOOKUP(X654,aux!$G$1:$I$22,2,FALSE)</f>
        <v>zero point seven</v>
      </c>
      <c r="AL654" s="64" t="str">
        <f>VLOOKUP(X654,aux!$G$1:$J$22,4,FALSE)</f>
        <v>null komma sieben</v>
      </c>
      <c r="AM654" s="214">
        <f t="shared" si="435"/>
        <v>70</v>
      </c>
      <c r="AN654" s="214" t="str">
        <f>IF(INT(AM654)=AM654,EnglishNumber(AM654), _xlfn.CONCAT(EnglishNumber(INT(AM654)), " point ", EnglishNumber(ROUND(INT((AM654 - INT(AM654)) * 10),  0)), " ", EnglishNumber(ROUND((AM654 - INT(AM654))*100 - (INT((AM654-INT(AM654))*10)*10), 0))))</f>
        <v>seventy</v>
      </c>
      <c r="AO654" s="214" t="str">
        <f>IF(INT(AM654)=AM654,FctZahl_In_Worten(AM654), _xlfn.CONCAT(FctZahl_In_Worten(INT(AM654)), " komma ", FctZahl_In_Worten(ROUND(INT((AM654 - INT(AM654)) * 10),  0)), " ", FctZahl_In_Worten(ROUND((AM654 - INT(AM654))*100 - (INT((AM654-INT(AM654))*10)*10), 0))))</f>
        <v>siebzig</v>
      </c>
      <c r="AP654" s="64" t="str">
        <f>EnglishNumber(Q654)</f>
        <v>one hundred fifty</v>
      </c>
      <c r="AQ654" s="64" t="str">
        <f>FctZahl_In_Worten(Q654)</f>
        <v>einhundertfünfzig</v>
      </c>
      <c r="AR654" s="64" t="str">
        <f>FctZahl_In_Worten(R654)</f>
        <v>null</v>
      </c>
      <c r="AS654" s="64" t="str">
        <f>EnglishNumber(V654)</f>
        <v>zero</v>
      </c>
      <c r="AT654" s="64" t="str">
        <f>EnglishNumber(W654)</f>
        <v>zero</v>
      </c>
      <c r="AU654" s="64" t="str">
        <f t="shared" si="445"/>
        <v>For</v>
      </c>
      <c r="AV654" s="49" t="str">
        <f t="shared" si="471"/>
        <v>RESIBOIS RITA, ADMINISTRTRICE DELEGUEE and NADIN STEPHANIE , DIRECTEUR</v>
      </c>
      <c r="AW654" s="60" t="str">
        <f t="shared" si="436"/>
        <v>LU_15856152_CPA_EN</v>
      </c>
      <c r="AX654" s="60" t="str">
        <f t="shared" si="437"/>
        <v>LU_15856152_DoT_EN</v>
      </c>
      <c r="AY654" s="60" t="str">
        <f t="shared" si="438"/>
        <v>LU_15856152_Dis_EN</v>
      </c>
      <c r="AZ654" s="50" t="str">
        <f t="shared" si="439"/>
        <v>LU_15856152_CPA_DE</v>
      </c>
      <c r="BA654" s="50" t="str">
        <f t="shared" si="440"/>
        <v>LU_15856152_DoT_DE</v>
      </c>
      <c r="BB654" s="50" t="str">
        <f t="shared" si="441"/>
        <v>LU_15856152_CPA_ES</v>
      </c>
      <c r="BC654" s="128" t="str">
        <f t="shared" si="442"/>
        <v>LU_15856152_DoT_ES</v>
      </c>
      <c r="BD654" s="65" t="str">
        <f t="shared" si="443"/>
        <v>TS LUX SA</v>
      </c>
      <c r="BE654" s="64" t="str">
        <f>VLOOKUP(C654,aux!$A$1:$B$260,2,FALSE)</f>
        <v>Luxembourg</v>
      </c>
      <c r="BF654" s="46">
        <f>VLOOKUP(C654,aux!$A$1:$C$260,3,FALSE)</f>
        <v>0</v>
      </c>
      <c r="BG654" s="66" t="str">
        <f t="shared" si="444"/>
        <v>represented by  RESIBOIS RITA, ADMINISTRTRICE DELEGUEE and NADIN STEPHANIE , DIRECTEUR</v>
      </c>
      <c r="BH654" s="66" t="str">
        <f t="shared" si="453"/>
        <v>representado por RESIBOIS RITA, ADMINISTRTRICE DELEGUEE and NADIN STEPHANIE , DIRECTEUR</v>
      </c>
      <c r="BI654" s="119">
        <f t="shared" si="472"/>
        <v>2</v>
      </c>
      <c r="BJ654" s="119" t="str">
        <f t="shared" si="460"/>
        <v>and its</v>
      </c>
      <c r="BK654" s="119" t="str">
        <f t="shared" si="461"/>
        <v/>
      </c>
      <c r="BL654" s="66" t="str">
        <f t="shared" si="473"/>
        <v>und</v>
      </c>
      <c r="BM654" s="66" t="str">
        <f t="shared" si="462"/>
        <v/>
      </c>
      <c r="BN654" s="66" t="str">
        <f t="shared" si="474"/>
        <v>y su</v>
      </c>
      <c r="BO654" s="66" t="str">
        <f t="shared" si="463"/>
        <v/>
      </c>
      <c r="BP654" s="216" t="str">
        <f>VLOOKUP(X654,aux!$G$1:$I$22,3,FALSE)</f>
        <v xml:space="preserve">cero coma siete </v>
      </c>
      <c r="BQ654" s="66" t="str">
        <f t="shared" si="476"/>
        <v>Por</v>
      </c>
      <c r="BR654" s="66" t="str">
        <f>VLOOKUP(C654,aux!$D$1:$E$307,2,FALSE)</f>
        <v>Luxemburgo</v>
      </c>
      <c r="BS654" s="66" t="str">
        <f t="shared" si="477"/>
        <v>Ciento Cincuenta</v>
      </c>
      <c r="BT654" s="66" t="str">
        <f t="shared" si="478"/>
        <v>Cero</v>
      </c>
      <c r="BU654" s="66" t="str">
        <f t="shared" si="479"/>
        <v>Cero</v>
      </c>
      <c r="BV654" s="315"/>
      <c r="BW654" s="61"/>
      <c r="BX654" s="315"/>
      <c r="BY654" s="148"/>
      <c r="BZ654" s="315"/>
      <c r="CA654" s="1112"/>
      <c r="CB654" s="805">
        <v>43161</v>
      </c>
      <c r="CC654" s="623">
        <v>43167</v>
      </c>
      <c r="CD654" s="806"/>
      <c r="CE654" s="623">
        <v>43167</v>
      </c>
      <c r="CF654" s="806"/>
      <c r="CG654" s="612">
        <v>43182</v>
      </c>
      <c r="CH654" s="903" t="s">
        <v>7258</v>
      </c>
      <c r="CI654" s="155"/>
      <c r="CJ654" s="168"/>
      <c r="CK654" s="168"/>
      <c r="CL654" s="102" t="str">
        <f t="shared" si="464"/>
        <v>TS LUX SA_ LU_15856152_DOT_EN_2sig</v>
      </c>
      <c r="CM654" s="102" t="str">
        <f t="shared" si="465"/>
        <v>TS LUX SA_LU_15856152_CPA_EN_2sig</v>
      </c>
      <c r="CN654" s="102" t="str">
        <f t="shared" si="466"/>
        <v>TS LUX SA_ LU_15856152_DOT_EN_2sig_stamped</v>
      </c>
      <c r="CO654" s="102" t="str">
        <f t="shared" si="467"/>
        <v>TS LUX SA_LU_15856152_DOT_EN_o</v>
      </c>
      <c r="CP654" s="102" t="str">
        <f t="shared" si="468"/>
        <v>TS LUX SA_LU_15856152_DOT_EN_o_stamped</v>
      </c>
      <c r="CQ654" s="102" t="str">
        <f t="shared" si="469"/>
        <v>TS LUX SA_LU_15856152_powers</v>
      </c>
      <c r="CR654" s="168"/>
      <c r="CS654" s="168"/>
      <c r="CT654" s="253"/>
      <c r="CU654" s="251"/>
      <c r="CV654" s="254"/>
      <c r="CW654" s="168"/>
      <c r="CX654" s="252"/>
      <c r="CY654" s="251"/>
      <c r="CZ654" s="251"/>
      <c r="DA654" s="324"/>
      <c r="DB654" s="324"/>
      <c r="DC654" s="251"/>
      <c r="DD654" s="251"/>
      <c r="DE654" s="324"/>
      <c r="DF654" s="324"/>
      <c r="DG654" s="168"/>
      <c r="DH654" s="168"/>
      <c r="DI654" s="168"/>
      <c r="DJ654" s="324"/>
      <c r="DK654" s="324"/>
      <c r="DL654" s="168"/>
      <c r="DM654" s="324"/>
      <c r="DN654" s="251"/>
      <c r="DO654" s="324"/>
      <c r="DP654" s="338"/>
      <c r="DQ654" s="902"/>
      <c r="DR654" s="503"/>
      <c r="DS654" s="88"/>
      <c r="DT654" s="88" t="s">
        <v>49</v>
      </c>
      <c r="DU654" s="168"/>
      <c r="DV654" s="168"/>
      <c r="DW654" s="168"/>
      <c r="DX654" s="168"/>
      <c r="DY654" s="168"/>
      <c r="DZ654" s="168"/>
      <c r="EA654" s="359" t="str">
        <f t="shared" si="459"/>
        <v>593</v>
      </c>
      <c r="EB654" s="359">
        <v>593</v>
      </c>
      <c r="EC654" s="88"/>
      <c r="ED654" s="88"/>
      <c r="EE654" s="88"/>
      <c r="EF654" s="445"/>
      <c r="EG654" s="247"/>
      <c r="EH654" s="247"/>
      <c r="EI654" s="247"/>
      <c r="EJ654" s="247"/>
      <c r="EK654" s="247"/>
      <c r="EL654" s="247"/>
      <c r="EM654" s="946"/>
      <c r="EN654" s="247"/>
      <c r="EO654" s="247"/>
      <c r="EP654" s="247"/>
      <c r="EQ654" s="643" t="s">
        <v>6089</v>
      </c>
      <c r="ER654" s="643" t="s">
        <v>6106</v>
      </c>
      <c r="ES654" s="362"/>
      <c r="ET654" s="108"/>
      <c r="EU654" s="182" t="str">
        <f t="shared" si="470"/>
        <v>T.S. LUX S.A., LU_15856152_sinv.pdf</v>
      </c>
    </row>
    <row r="655" spans="1:151" s="169" customFormat="1" ht="78" thickTop="1" thickBot="1">
      <c r="A655" s="1006" t="s">
        <v>6538</v>
      </c>
      <c r="B655" s="638" t="s">
        <v>6566</v>
      </c>
      <c r="C655" s="667" t="s">
        <v>42</v>
      </c>
      <c r="D655" s="176" t="s">
        <v>6603</v>
      </c>
      <c r="E655" s="362" t="s">
        <v>6604</v>
      </c>
      <c r="F655" s="362" t="s">
        <v>6594</v>
      </c>
      <c r="G655" s="362"/>
      <c r="H655" s="362"/>
      <c r="I655" s="182"/>
      <c r="J655" s="202" t="s">
        <v>6724</v>
      </c>
      <c r="K655" s="566" t="s">
        <v>6663</v>
      </c>
      <c r="L655" s="770" t="s">
        <v>6664</v>
      </c>
      <c r="M655" s="566" t="s">
        <v>6671</v>
      </c>
      <c r="N655" s="861" t="s">
        <v>7409</v>
      </c>
      <c r="O655" s="773" t="s">
        <v>488</v>
      </c>
      <c r="P655" s="782">
        <v>12</v>
      </c>
      <c r="Q655" s="548">
        <v>100</v>
      </c>
      <c r="R655" s="549">
        <v>0</v>
      </c>
      <c r="S655" s="338"/>
      <c r="T655" s="168"/>
      <c r="U655" s="168"/>
      <c r="V655" s="338">
        <v>0</v>
      </c>
      <c r="W655" s="338">
        <v>0</v>
      </c>
      <c r="X655" s="923">
        <v>0.68</v>
      </c>
      <c r="Y655" s="338">
        <v>0</v>
      </c>
      <c r="Z655" s="168"/>
      <c r="AA655" s="168"/>
      <c r="AB655" s="186" t="s">
        <v>6711</v>
      </c>
      <c r="AC655" s="13" t="s">
        <v>7377</v>
      </c>
      <c r="AD655" s="811" t="s">
        <v>6710</v>
      </c>
      <c r="AE655" s="723">
        <v>43187</v>
      </c>
      <c r="AF655" s="182" t="s">
        <v>7334</v>
      </c>
      <c r="AG655" s="419"/>
      <c r="AH655" s="927" t="s">
        <v>896</v>
      </c>
      <c r="AI655" s="559" t="s">
        <v>5760</v>
      </c>
      <c r="AJ655" s="63" t="str">
        <f t="shared" si="475"/>
        <v>NO</v>
      </c>
      <c r="AK655" s="64" t="str">
        <f>VLOOKUP(X655,aux!$G$1:$I$22,2,FALSE)</f>
        <v>zero point six eight</v>
      </c>
      <c r="AL655" s="64" t="str">
        <f>VLOOKUP(X655,aux!$G$1:$J$22,4,FALSE)</f>
        <v>null komma sechs acht</v>
      </c>
      <c r="AM655" s="214">
        <f t="shared" si="435"/>
        <v>68</v>
      </c>
      <c r="AN655" s="214" t="str">
        <f>IF(INT(AM655)=AM655,EnglishNumber(AM655), _xlfn.CONCAT(EnglishNumber(INT(AM655)), " point ", EnglishNumber(ROUND(INT((AM655 - INT(AM655)) * 10),  0)), " ", EnglishNumber(ROUND((AM655 - INT(AM655))*100 - (INT((AM655-INT(AM655))*10)*10), 0))))</f>
        <v>sixty-eight</v>
      </c>
      <c r="AO655" s="214" t="str">
        <f>IF(INT(AM655)=AM655,FctZahl_In_Worten(AM655), _xlfn.CONCAT(FctZahl_In_Worten(INT(AM655)), " komma ", FctZahl_In_Worten(ROUND(INT((AM655 - INT(AM655)) * 10),  0)), " ", FctZahl_In_Worten(ROUND((AM655 - INT(AM655))*100 - (INT((AM655-INT(AM655))*10)*10), 0))))</f>
        <v>achtundsechzig</v>
      </c>
      <c r="AP655" s="64" t="str">
        <f>EnglishNumber(Q655)</f>
        <v>one hundred</v>
      </c>
      <c r="AQ655" s="64" t="str">
        <f>FctZahl_In_Worten(Q655)</f>
        <v>einhundert</v>
      </c>
      <c r="AR655" s="64" t="str">
        <f>FctZahl_In_Worten(R655)</f>
        <v>null</v>
      </c>
      <c r="AS655" s="64" t="str">
        <f>EnglishNumber(V655)</f>
        <v>zero</v>
      </c>
      <c r="AT655" s="64" t="str">
        <f>EnglishNumber(W655)</f>
        <v>zero</v>
      </c>
      <c r="AU655" s="64" t="str">
        <f t="shared" si="445"/>
        <v>For</v>
      </c>
      <c r="AV655" s="49" t="str">
        <f t="shared" si="471"/>
        <v>MARTÍN CALDERERO, Claudia, Administradora única</v>
      </c>
      <c r="AW655" s="60" t="str">
        <f t="shared" si="436"/>
        <v>ES_B20402376_CPA_EN</v>
      </c>
      <c r="AX655" s="60" t="str">
        <f t="shared" si="437"/>
        <v>ES_B20402376_DoT_EN</v>
      </c>
      <c r="AY655" s="60" t="str">
        <f t="shared" si="438"/>
        <v>ES_B20402376_Dis_EN</v>
      </c>
      <c r="AZ655" s="50" t="str">
        <f t="shared" si="439"/>
        <v>ES_B20402376_CPA_DE</v>
      </c>
      <c r="BA655" s="50" t="str">
        <f t="shared" si="440"/>
        <v>ES_B20402376_DoT_DE</v>
      </c>
      <c r="BB655" s="50" t="str">
        <f t="shared" si="441"/>
        <v>ES_B20402376_CPA_ES</v>
      </c>
      <c r="BC655" s="128" t="str">
        <f t="shared" si="442"/>
        <v>ES_B20402376_DoT_ES</v>
      </c>
      <c r="BD655" s="65" t="str">
        <f t="shared" si="443"/>
        <v>Tainer Expediciones, SL</v>
      </c>
      <c r="BE655" s="64" t="str">
        <f>VLOOKUP(C655,aux!$A$1:$B$260,2,FALSE)</f>
        <v>Spain</v>
      </c>
      <c r="BF655" s="46" t="str">
        <f>VLOOKUP(C655,aux!$A$1:$C$260,3,FALSE)</f>
        <v>Spanien</v>
      </c>
      <c r="BG655" s="66" t="str">
        <f t="shared" si="444"/>
        <v>represented by  MARTÍN CALDERERO, Claudia, Administradora única</v>
      </c>
      <c r="BH655" s="66" t="str">
        <f t="shared" si="453"/>
        <v>representado por MARTÍN CALDERERO, Claudia, Administradora única</v>
      </c>
      <c r="BI655" s="119">
        <f t="shared" si="472"/>
        <v>1</v>
      </c>
      <c r="BJ655" s="119" t="str">
        <f t="shared" si="460"/>
        <v/>
      </c>
      <c r="BK655" s="119" t="str">
        <f t="shared" si="461"/>
        <v/>
      </c>
      <c r="BL655" s="66" t="str">
        <f t="shared" si="473"/>
        <v/>
      </c>
      <c r="BM655" s="66" t="str">
        <f t="shared" si="462"/>
        <v/>
      </c>
      <c r="BN655" s="66" t="str">
        <f t="shared" si="474"/>
        <v/>
      </c>
      <c r="BO655" s="66" t="str">
        <f t="shared" si="463"/>
        <v/>
      </c>
      <c r="BP655" s="216" t="str">
        <f>VLOOKUP(X655,aux!$G$1:$I$22,3,FALSE)</f>
        <v>cero coma seis ocho</v>
      </c>
      <c r="BQ655" s="66" t="str">
        <f t="shared" si="476"/>
        <v>Por</v>
      </c>
      <c r="BR655" s="66" t="str">
        <f>VLOOKUP(C655,aux!$D$1:$E$307,2,FALSE)</f>
        <v>España</v>
      </c>
      <c r="BS655" s="66" t="str">
        <f t="shared" si="477"/>
        <v>Ciento</v>
      </c>
      <c r="BT655" s="66" t="str">
        <f t="shared" si="478"/>
        <v>Cero</v>
      </c>
      <c r="BU655" s="66" t="str">
        <f t="shared" si="479"/>
        <v>Cero</v>
      </c>
      <c r="BV655" s="315"/>
      <c r="BW655" s="61"/>
      <c r="BX655" s="315"/>
      <c r="BY655" s="148"/>
      <c r="BZ655" s="315"/>
      <c r="CA655" s="1112"/>
      <c r="CB655" s="612">
        <v>43168</v>
      </c>
      <c r="CC655" s="623">
        <v>43174</v>
      </c>
      <c r="CD655" s="806"/>
      <c r="CE655" s="623">
        <v>43175</v>
      </c>
      <c r="CF655" s="806"/>
      <c r="CG655" s="805">
        <v>43181</v>
      </c>
      <c r="CH655" s="903" t="s">
        <v>7258</v>
      </c>
      <c r="CI655" s="155"/>
      <c r="CJ655" s="168"/>
      <c r="CK655" s="168"/>
      <c r="CL655" s="102" t="str">
        <f t="shared" si="464"/>
        <v>Tainer Expediciones, SL_ ES_B20402376_DOT_EN_2sig</v>
      </c>
      <c r="CM655" s="102" t="str">
        <f t="shared" si="465"/>
        <v>Tainer Expediciones, SL_ES_B20402376_CPA_EN_2sig</v>
      </c>
      <c r="CN655" s="102" t="str">
        <f t="shared" si="466"/>
        <v>Tainer Expediciones, SL_ ES_B20402376_DOT_EN_2sig_stamped</v>
      </c>
      <c r="CO655" s="102" t="str">
        <f t="shared" si="467"/>
        <v>Tainer Expediciones, SL_ES_B20402376_DOT_EN_o</v>
      </c>
      <c r="CP655" s="102" t="str">
        <f t="shared" si="468"/>
        <v>Tainer Expediciones, SL_ES_B20402376_DOT_EN_o_stamped</v>
      </c>
      <c r="CQ655" s="102" t="str">
        <f t="shared" si="469"/>
        <v>Tainer Expediciones, SL_ES_B20402376_powers</v>
      </c>
      <c r="CR655" s="168"/>
      <c r="CS655" s="168"/>
      <c r="CT655" s="253"/>
      <c r="CU655" s="251"/>
      <c r="CV655" s="254"/>
      <c r="CW655" s="168"/>
      <c r="CX655" s="252"/>
      <c r="CY655" s="251"/>
      <c r="CZ655" s="251"/>
      <c r="DA655" s="324"/>
      <c r="DB655" s="324"/>
      <c r="DC655" s="251"/>
      <c r="DD655" s="251"/>
      <c r="DE655" s="324"/>
      <c r="DF655" s="324"/>
      <c r="DG655" s="168"/>
      <c r="DH655" s="168"/>
      <c r="DI655" s="168"/>
      <c r="DJ655" s="324"/>
      <c r="DK655" s="324"/>
      <c r="DL655" s="168"/>
      <c r="DM655" s="324"/>
      <c r="DN655" s="251"/>
      <c r="DO655" s="324"/>
      <c r="DP655" s="338"/>
      <c r="DQ655" s="902"/>
      <c r="DR655" s="503"/>
      <c r="DS655" s="88"/>
      <c r="DT655" s="88" t="s">
        <v>49</v>
      </c>
      <c r="DU655" s="168"/>
      <c r="DV655" s="168"/>
      <c r="DW655" s="168"/>
      <c r="DX655" s="168"/>
      <c r="DY655" s="168"/>
      <c r="DZ655" s="168"/>
      <c r="EA655" s="359" t="str">
        <f t="shared" si="459"/>
        <v>594</v>
      </c>
      <c r="EB655" s="359">
        <v>594</v>
      </c>
      <c r="EC655" s="88"/>
      <c r="ED655" s="88"/>
      <c r="EE655" s="88"/>
      <c r="EF655" s="445"/>
      <c r="EG655" s="247"/>
      <c r="EH655" s="247"/>
      <c r="EI655" s="247"/>
      <c r="EJ655" s="247"/>
      <c r="EK655" s="247"/>
      <c r="EL655" s="247"/>
      <c r="EM655" s="946"/>
      <c r="EN655" s="247"/>
      <c r="EO655" s="247"/>
      <c r="EP655" s="247"/>
      <c r="EQ655" s="382" t="s">
        <v>6088</v>
      </c>
      <c r="ER655" s="382" t="s">
        <v>6109</v>
      </c>
      <c r="ES655" s="362"/>
      <c r="ET655" s="167"/>
      <c r="EU655" s="182" t="str">
        <f t="shared" si="470"/>
        <v>Tainer Expediciones, S.L., ES_B20402376_sinv.pdf</v>
      </c>
    </row>
    <row r="656" spans="1:151" s="169" customFormat="1" ht="65.25" thickTop="1" thickBot="1">
      <c r="A656" s="1021" t="s">
        <v>6799</v>
      </c>
      <c r="B656" s="830" t="s">
        <v>6821</v>
      </c>
      <c r="C656" s="221" t="s">
        <v>42</v>
      </c>
      <c r="D656" s="692" t="s">
        <v>6973</v>
      </c>
      <c r="E656" s="692" t="s">
        <v>6974</v>
      </c>
      <c r="F656" s="692" t="s">
        <v>6591</v>
      </c>
      <c r="G656" s="831"/>
      <c r="H656" s="831"/>
      <c r="I656" s="202"/>
      <c r="J656" s="692" t="s">
        <v>7017</v>
      </c>
      <c r="K656" s="692" t="s">
        <v>7015</v>
      </c>
      <c r="L656" s="829" t="s">
        <v>7016</v>
      </c>
      <c r="M656" s="804"/>
      <c r="N656" s="860" t="s">
        <v>7069</v>
      </c>
      <c r="O656" s="679" t="s">
        <v>398</v>
      </c>
      <c r="P656" s="706">
        <v>10</v>
      </c>
      <c r="Q656" s="548">
        <v>100</v>
      </c>
      <c r="R656" s="549">
        <v>0</v>
      </c>
      <c r="S656" s="338"/>
      <c r="T656" s="168"/>
      <c r="U656" s="168"/>
      <c r="V656" s="338">
        <v>0</v>
      </c>
      <c r="W656" s="338">
        <v>0</v>
      </c>
      <c r="X656" s="923">
        <v>0.68</v>
      </c>
      <c r="Y656" s="338">
        <v>0</v>
      </c>
      <c r="Z656" s="168"/>
      <c r="AA656" s="168"/>
      <c r="AB656" s="186" t="s">
        <v>6711</v>
      </c>
      <c r="AC656" s="13" t="s">
        <v>7377</v>
      </c>
      <c r="AD656" s="811" t="s">
        <v>7089</v>
      </c>
      <c r="AE656" s="723">
        <v>43187</v>
      </c>
      <c r="AF656" s="182"/>
      <c r="AG656" s="419"/>
      <c r="AH656" s="927" t="s">
        <v>896</v>
      </c>
      <c r="AI656" s="559" t="s">
        <v>5764</v>
      </c>
      <c r="AJ656" s="63" t="str">
        <f t="shared" si="475"/>
        <v>NO</v>
      </c>
      <c r="AK656" s="64" t="str">
        <f>VLOOKUP(X656,aux!$G$1:$I$22,2,FALSE)</f>
        <v>zero point six eight</v>
      </c>
      <c r="AL656" s="64" t="str">
        <f>VLOOKUP(X656,aux!$G$1:$J$22,4,FALSE)</f>
        <v>null komma sechs acht</v>
      </c>
      <c r="AM656" s="214">
        <f t="shared" ref="AM656:AM719" si="480">_xlfn.NUMBERVALUE(X656)*100</f>
        <v>68</v>
      </c>
      <c r="AN656" s="214" t="str">
        <f>IF(INT(AM656)=AM656,EnglishNumber(AM656), _xlfn.CONCAT(EnglishNumber(INT(AM656)), " point ", EnglishNumber(ROUND(INT((AM656 - INT(AM656)) * 10),  0)), " ", EnglishNumber(ROUND((AM656 - INT(AM656))*100 - (INT((AM656-INT(AM656))*10)*10), 0))))</f>
        <v>sixty-eight</v>
      </c>
      <c r="AO656" s="214" t="str">
        <f>IF(INT(AM656)=AM656,FctZahl_In_Worten(AM656), _xlfn.CONCAT(FctZahl_In_Worten(INT(AM656)), " komma ", FctZahl_In_Worten(ROUND(INT((AM656 - INT(AM656)) * 10),  0)), " ", FctZahl_In_Worten(ROUND((AM656 - INT(AM656))*100 - (INT((AM656-INT(AM656))*10)*10), 0))))</f>
        <v>achtundsechzig</v>
      </c>
      <c r="AP656" s="64" t="str">
        <f>EnglishNumber(Q656)</f>
        <v>one hundred</v>
      </c>
      <c r="AQ656" s="64" t="str">
        <f>FctZahl_In_Worten(Q656)</f>
        <v>einhundert</v>
      </c>
      <c r="AR656" s="64" t="str">
        <f>FctZahl_In_Worten(R656)</f>
        <v>null</v>
      </c>
      <c r="AS656" s="64" t="str">
        <f>EnglishNumber(V656)</f>
        <v>zero</v>
      </c>
      <c r="AT656" s="64" t="str">
        <f>EnglishNumber(W656)</f>
        <v>zero</v>
      </c>
      <c r="AU656" s="64" t="str">
        <f t="shared" si="445"/>
        <v>For</v>
      </c>
      <c r="AV656" s="49" t="str">
        <f t="shared" si="471"/>
        <v>JOSE ANGEL ALLENDE CRESPO, Administrador único</v>
      </c>
      <c r="AW656" s="60" t="str">
        <f t="shared" ref="AW656:AW719" si="481">CONCATENATE(B656,"_CPA_EN")</f>
        <v>ES_B39422233_CPA_EN</v>
      </c>
      <c r="AX656" s="60" t="str">
        <f t="shared" ref="AX656:AX719" si="482">CONCATENATE(B656,"_DoT_EN")</f>
        <v>ES_B39422233_DoT_EN</v>
      </c>
      <c r="AY656" s="60" t="str">
        <f t="shared" ref="AY656:AY719" si="483">CONCATENATE(B656,"_Dis_EN")</f>
        <v>ES_B39422233_Dis_EN</v>
      </c>
      <c r="AZ656" s="50" t="str">
        <f t="shared" ref="AZ656:AZ719" si="484">CONCATENATE(B656,"_CPA_DE")</f>
        <v>ES_B39422233_CPA_DE</v>
      </c>
      <c r="BA656" s="50" t="str">
        <f t="shared" ref="BA656:BA719" si="485">CONCATENATE(B656,"_DoT_DE")</f>
        <v>ES_B39422233_DoT_DE</v>
      </c>
      <c r="BB656" s="50" t="str">
        <f t="shared" ref="BB656:BB719" si="486">CONCATENATE(B656,"_CPA_ES")</f>
        <v>ES_B39422233_CPA_ES</v>
      </c>
      <c r="BC656" s="128" t="str">
        <f t="shared" ref="BC656:BC719" si="487">CONCATENATE(B656,"_DoT_ES")</f>
        <v>ES_B39422233_DoT_ES</v>
      </c>
      <c r="BD656" s="65" t="str">
        <f t="shared" ref="BD656:BD719" si="488">SUBSTITUTE(A656,".","")</f>
        <v>TDF CANTABRIA SL</v>
      </c>
      <c r="BE656" s="64" t="str">
        <f>VLOOKUP(C656,aux!$A$1:$B$260,2,FALSE)</f>
        <v>Spain</v>
      </c>
      <c r="BF656" s="46" t="str">
        <f>VLOOKUP(C656,aux!$A$1:$C$260,3,FALSE)</f>
        <v>Spanien</v>
      </c>
      <c r="BG656" s="66" t="str">
        <f t="shared" ref="BG656:BG719" si="489">IF(AH656="DNI","",CONCATENATE("represented by  ", AV656))</f>
        <v>represented by  JOSE ANGEL ALLENDE CRESPO, Administrador único</v>
      </c>
      <c r="BH656" s="66" t="str">
        <f t="shared" si="453"/>
        <v>representado por JOSE ANGEL ALLENDE CRESPO, Administrador único</v>
      </c>
      <c r="BI656" s="119">
        <f t="shared" si="472"/>
        <v>1</v>
      </c>
      <c r="BJ656" s="119" t="str">
        <f t="shared" si="460"/>
        <v/>
      </c>
      <c r="BK656" s="119" t="str">
        <f t="shared" si="461"/>
        <v/>
      </c>
      <c r="BL656" s="66" t="str">
        <f t="shared" si="473"/>
        <v/>
      </c>
      <c r="BM656" s="66" t="str">
        <f t="shared" si="462"/>
        <v/>
      </c>
      <c r="BN656" s="66" t="str">
        <f t="shared" si="474"/>
        <v/>
      </c>
      <c r="BO656" s="66" t="str">
        <f t="shared" si="463"/>
        <v/>
      </c>
      <c r="BP656" s="216" t="str">
        <f>VLOOKUP(X656,aux!$G$1:$I$22,3,FALSE)</f>
        <v>cero coma seis ocho</v>
      </c>
      <c r="BQ656" s="66" t="str">
        <f t="shared" si="476"/>
        <v>Por</v>
      </c>
      <c r="BR656" s="66" t="str">
        <f>VLOOKUP(C656,aux!$D$1:$E$307,2,FALSE)</f>
        <v>España</v>
      </c>
      <c r="BS656" s="66" t="str">
        <f t="shared" si="477"/>
        <v>Ciento</v>
      </c>
      <c r="BT656" s="66" t="str">
        <f t="shared" si="478"/>
        <v>Cero</v>
      </c>
      <c r="BU656" s="66" t="str">
        <f t="shared" si="479"/>
        <v>Cero</v>
      </c>
      <c r="BV656" s="315"/>
      <c r="BW656" s="61"/>
      <c r="BX656" s="315"/>
      <c r="BY656" s="148"/>
      <c r="BZ656" s="315"/>
      <c r="CA656" s="1112"/>
      <c r="CB656" s="805">
        <v>43172</v>
      </c>
      <c r="CC656" s="623">
        <v>43175</v>
      </c>
      <c r="CD656" s="806"/>
      <c r="CE656" s="623">
        <v>43175</v>
      </c>
      <c r="CF656" s="806"/>
      <c r="CG656" s="805">
        <v>43181</v>
      </c>
      <c r="CH656" s="903" t="s">
        <v>7258</v>
      </c>
      <c r="CI656" s="155"/>
      <c r="CJ656" s="168"/>
      <c r="CK656" s="168"/>
      <c r="CL656" s="102" t="str">
        <f t="shared" si="464"/>
        <v>TDF CANTABRIA SL_ ES_B39422233_DOT_EN_2sig</v>
      </c>
      <c r="CM656" s="102" t="str">
        <f t="shared" si="465"/>
        <v>TDF CANTABRIA SL_ES_B39422233_CPA_EN_2sig</v>
      </c>
      <c r="CN656" s="102" t="str">
        <f t="shared" si="466"/>
        <v>TDF CANTABRIA SL_ ES_B39422233_DOT_EN_2sig_stamped</v>
      </c>
      <c r="CO656" s="102" t="str">
        <f t="shared" si="467"/>
        <v>TDF CANTABRIA SL_ES_B39422233_DOT_EN_o</v>
      </c>
      <c r="CP656" s="102" t="str">
        <f t="shared" si="468"/>
        <v>TDF CANTABRIA SL_ES_B39422233_DOT_EN_o_stamped</v>
      </c>
      <c r="CQ656" s="102" t="str">
        <f t="shared" si="469"/>
        <v>TDF CANTABRIA SL_ES_B39422233_powers</v>
      </c>
      <c r="CR656" s="168"/>
      <c r="CS656" s="168"/>
      <c r="CT656" s="253"/>
      <c r="CU656" s="251"/>
      <c r="CV656" s="254"/>
      <c r="CW656" s="168"/>
      <c r="CX656" s="252"/>
      <c r="CY656" s="251"/>
      <c r="CZ656" s="251"/>
      <c r="DA656" s="324"/>
      <c r="DB656" s="324"/>
      <c r="DC656" s="251"/>
      <c r="DD656" s="251"/>
      <c r="DE656" s="324"/>
      <c r="DF656" s="324"/>
      <c r="DG656" s="168"/>
      <c r="DH656" s="168"/>
      <c r="DI656" s="168"/>
      <c r="DJ656" s="324"/>
      <c r="DK656" s="324"/>
      <c r="DL656" s="168"/>
      <c r="DM656" s="324"/>
      <c r="DN656" s="251"/>
      <c r="DO656" s="324"/>
      <c r="DP656" s="338"/>
      <c r="DQ656" s="902"/>
      <c r="DR656" s="503"/>
      <c r="DS656" s="88"/>
      <c r="DT656" s="88" t="s">
        <v>49</v>
      </c>
      <c r="DU656" s="168"/>
      <c r="DV656" s="168"/>
      <c r="DW656" s="168"/>
      <c r="DX656" s="168"/>
      <c r="DY656" s="168"/>
      <c r="DZ656" s="168"/>
      <c r="EA656" s="359" t="str">
        <f t="shared" si="459"/>
        <v>595</v>
      </c>
      <c r="EB656" s="359">
        <v>595</v>
      </c>
      <c r="EC656" s="88"/>
      <c r="ED656" s="88"/>
      <c r="EE656" s="88"/>
      <c r="EF656" s="532"/>
      <c r="EG656" s="194"/>
      <c r="EH656" s="194"/>
      <c r="EI656" s="194"/>
      <c r="EJ656" s="194"/>
      <c r="EK656" s="194"/>
      <c r="EL656" s="194"/>
      <c r="EM656" s="948"/>
      <c r="EN656" s="194"/>
      <c r="EO656" s="194"/>
      <c r="EP656" s="194"/>
      <c r="EQ656" s="382" t="s">
        <v>6088</v>
      </c>
      <c r="ER656" s="382" t="s">
        <v>6109</v>
      </c>
      <c r="ES656" s="691" t="s">
        <v>7092</v>
      </c>
      <c r="ET656" s="167"/>
      <c r="EU656" s="182" t="str">
        <f t="shared" si="470"/>
        <v>TDF CANTABRIA SL, ES_B39422233_sinv.pdf</v>
      </c>
    </row>
    <row r="657" spans="1:151" s="169" customFormat="1" ht="78" thickTop="1" thickBot="1">
      <c r="A657" s="1021" t="s">
        <v>7107</v>
      </c>
      <c r="B657" s="638" t="s">
        <v>7111</v>
      </c>
      <c r="C657" s="338" t="s">
        <v>898</v>
      </c>
      <c r="D657" s="692" t="s">
        <v>7108</v>
      </c>
      <c r="E657" s="692" t="s">
        <v>7109</v>
      </c>
      <c r="F657" s="692" t="s">
        <v>899</v>
      </c>
      <c r="G657" s="692"/>
      <c r="H657" s="692"/>
      <c r="I657" s="692"/>
      <c r="J657" s="692" t="s">
        <v>7017</v>
      </c>
      <c r="K657" s="692" t="s">
        <v>7015</v>
      </c>
      <c r="L657" s="829" t="s">
        <v>7016</v>
      </c>
      <c r="M657" s="382"/>
      <c r="N657" s="1194" t="s">
        <v>7407</v>
      </c>
      <c r="O657" s="679" t="s">
        <v>7110</v>
      </c>
      <c r="P657" s="679">
        <v>50</v>
      </c>
      <c r="Q657" s="548">
        <v>100</v>
      </c>
      <c r="R657" s="549">
        <v>0</v>
      </c>
      <c r="S657" s="338"/>
      <c r="T657" s="676"/>
      <c r="U657" s="676"/>
      <c r="V657" s="338">
        <v>0</v>
      </c>
      <c r="W657" s="338">
        <v>0</v>
      </c>
      <c r="X657" s="923">
        <v>0.68</v>
      </c>
      <c r="Y657" s="338">
        <v>0</v>
      </c>
      <c r="Z657" s="676"/>
      <c r="AA657" s="676"/>
      <c r="AB657" s="186" t="s">
        <v>6711</v>
      </c>
      <c r="AC657" s="13" t="s">
        <v>7377</v>
      </c>
      <c r="AD657" s="811" t="s">
        <v>7089</v>
      </c>
      <c r="AE657" s="723">
        <v>43187</v>
      </c>
      <c r="AF657" s="182"/>
      <c r="AG657" s="419"/>
      <c r="AH657" s="61" t="s">
        <v>896</v>
      </c>
      <c r="AI657" s="647" t="s">
        <v>5764</v>
      </c>
      <c r="AJ657" s="67" t="str">
        <f t="shared" si="475"/>
        <v>NO</v>
      </c>
      <c r="AK657" s="64" t="str">
        <f>VLOOKUP(X657,aux!$G$1:$I$22,2,FALSE)</f>
        <v>zero point six eight</v>
      </c>
      <c r="AL657" s="64" t="str">
        <f>VLOOKUP(X657,aux!$G$1:$J$22,4,FALSE)</f>
        <v>null komma sechs acht</v>
      </c>
      <c r="AM657" s="693">
        <f t="shared" si="480"/>
        <v>68</v>
      </c>
      <c r="AN657" s="214" t="str">
        <f>IF(INT(AM657)=AM657,EnglishNumber(AM657), _xlfn.CONCAT(EnglishNumber(INT(AM657)), " point ", EnglishNumber(ROUND(INT((AM657 - INT(AM657)) * 10),  0)), " ", EnglishNumber(ROUND((AM657 - INT(AM657))*100 - (INT((AM657-INT(AM657))*10)*10), 0))))</f>
        <v>sixty-eight</v>
      </c>
      <c r="AO657" s="214" t="str">
        <f>IF(INT(AM657)=AM657,FctZahl_In_Worten(AM657), _xlfn.CONCAT(FctZahl_In_Worten(INT(AM657)), " komma ", FctZahl_In_Worten(ROUND(INT((AM657 - INT(AM657)) * 10),  0)), " ", FctZahl_In_Worten(ROUND((AM657 - INT(AM657))*100 - (INT((AM657-INT(AM657))*10)*10), 0))))</f>
        <v>achtundsechzig</v>
      </c>
      <c r="AP657" s="39" t="str">
        <f>EnglishNumber(Q657)</f>
        <v>one hundred</v>
      </c>
      <c r="AQ657" s="39" t="str">
        <f>FctZahl_In_Worten(Q657)</f>
        <v>einhundert</v>
      </c>
      <c r="AR657" s="39" t="str">
        <f>FctZahl_In_Worten(R657)</f>
        <v>null</v>
      </c>
      <c r="AS657" s="39" t="str">
        <f>EnglishNumber(V657)</f>
        <v>zero</v>
      </c>
      <c r="AT657" s="39" t="str">
        <f>EnglishNumber(W657)</f>
        <v>zero</v>
      </c>
      <c r="AU657" s="39" t="str">
        <f t="shared" ref="AU657:AU720" si="490">IF(AH657="DNI","","For")</f>
        <v>For</v>
      </c>
      <c r="AV657" s="117" t="str">
        <f t="shared" si="471"/>
        <v>Klaus Steuber Cölbe, Geschäftsführer</v>
      </c>
      <c r="AW657" s="911" t="str">
        <f t="shared" si="481"/>
        <v>DE_165603401_CPA_EN</v>
      </c>
      <c r="AX657" s="911" t="str">
        <f t="shared" si="482"/>
        <v>DE_165603401_DoT_EN</v>
      </c>
      <c r="AY657" s="911" t="str">
        <f t="shared" si="483"/>
        <v>DE_165603401_Dis_EN</v>
      </c>
      <c r="AZ657" s="912" t="str">
        <f t="shared" si="484"/>
        <v>DE_165603401_CPA_DE</v>
      </c>
      <c r="BA657" s="912" t="str">
        <f t="shared" si="485"/>
        <v>DE_165603401_DoT_DE</v>
      </c>
      <c r="BB657" s="912" t="str">
        <f t="shared" si="486"/>
        <v>DE_165603401_CPA_ES</v>
      </c>
      <c r="BC657" s="128" t="str">
        <f t="shared" si="487"/>
        <v>DE_165603401_DoT_ES</v>
      </c>
      <c r="BD657" s="597" t="str">
        <f t="shared" si="488"/>
        <v>Thielmann Transporte GmbH</v>
      </c>
      <c r="BE657" s="64" t="str">
        <f>VLOOKUP(C657,aux!$A$1:$B$260,2,FALSE)</f>
        <v>Germany</v>
      </c>
      <c r="BF657" s="46" t="str">
        <f>VLOOKUP(C657,aux!$A$1:$C$260,3,FALSE)</f>
        <v>Deutschland</v>
      </c>
      <c r="BG657" s="119" t="str">
        <f t="shared" si="489"/>
        <v>represented by  Klaus Steuber Cölbe, Geschäftsführer</v>
      </c>
      <c r="BH657" s="119" t="str">
        <f t="shared" si="453"/>
        <v>representado por Klaus Steuber Cölbe, Geschäftsführer</v>
      </c>
      <c r="BI657" s="119">
        <f t="shared" si="472"/>
        <v>1</v>
      </c>
      <c r="BJ657" s="119" t="str">
        <f t="shared" si="460"/>
        <v/>
      </c>
      <c r="BK657" s="119" t="str">
        <f t="shared" si="461"/>
        <v/>
      </c>
      <c r="BL657" s="119" t="str">
        <f t="shared" si="473"/>
        <v/>
      </c>
      <c r="BM657" s="119" t="str">
        <f t="shared" si="462"/>
        <v/>
      </c>
      <c r="BN657" s="119" t="str">
        <f t="shared" si="474"/>
        <v/>
      </c>
      <c r="BO657" s="119" t="str">
        <f t="shared" si="463"/>
        <v/>
      </c>
      <c r="BP657" s="216" t="str">
        <f>VLOOKUP(X657,aux!$G$1:$I$22,3,FALSE)</f>
        <v>cero coma seis ocho</v>
      </c>
      <c r="BQ657" s="119" t="str">
        <f t="shared" si="476"/>
        <v>Por</v>
      </c>
      <c r="BR657" s="66" t="str">
        <f>VLOOKUP(C657,aux!$D$1:$E$307,2,FALSE)</f>
        <v>Alemania</v>
      </c>
      <c r="BS657" s="119" t="str">
        <f t="shared" si="477"/>
        <v>Ciento</v>
      </c>
      <c r="BT657" s="119" t="str">
        <f t="shared" si="478"/>
        <v>Cero</v>
      </c>
      <c r="BU657" s="119" t="str">
        <f t="shared" si="479"/>
        <v>Cero</v>
      </c>
      <c r="BV657" s="315"/>
      <c r="BW657" s="61"/>
      <c r="BX657" s="315"/>
      <c r="BY657" s="148"/>
      <c r="BZ657" s="315"/>
      <c r="CA657" s="1112"/>
      <c r="CB657" s="805">
        <v>43172</v>
      </c>
      <c r="CC657" s="623">
        <v>43172</v>
      </c>
      <c r="CD657" s="806"/>
      <c r="CE657" s="623">
        <v>43172</v>
      </c>
      <c r="CF657" s="806"/>
      <c r="CG657" s="612">
        <v>43181</v>
      </c>
      <c r="CH657" s="903" t="s">
        <v>7258</v>
      </c>
      <c r="CI657" s="155"/>
      <c r="CJ657" s="676"/>
      <c r="CK657" s="676"/>
      <c r="CL657" s="102" t="str">
        <f t="shared" si="464"/>
        <v>Thielmann Transporte GmbH_ DE_165603401_DOT_EN_2sig</v>
      </c>
      <c r="CM657" s="102" t="str">
        <f t="shared" si="465"/>
        <v>Thielmann Transporte GmbH_DE_165603401_CPA_EN_2sig</v>
      </c>
      <c r="CN657" s="102" t="str">
        <f t="shared" si="466"/>
        <v>Thielmann Transporte GmbH_ DE_165603401_DOT_EN_2sig_stamped</v>
      </c>
      <c r="CO657" s="102" t="str">
        <f t="shared" si="467"/>
        <v>Thielmann Transporte GmbH_DE_165603401_DOT_EN_o</v>
      </c>
      <c r="CP657" s="102" t="str">
        <f t="shared" si="468"/>
        <v>Thielmann Transporte GmbH_DE_165603401_DOT_EN_o_stamped</v>
      </c>
      <c r="CQ657" s="102" t="str">
        <f t="shared" si="469"/>
        <v>Thielmann Transporte GmbH_DE_165603401_powers</v>
      </c>
      <c r="CR657" s="676"/>
      <c r="CS657" s="676"/>
      <c r="CT657" s="1099"/>
      <c r="CU657" s="680"/>
      <c r="CV657" s="1100"/>
      <c r="CW657" s="676"/>
      <c r="CX657" s="681"/>
      <c r="CY657" s="680"/>
      <c r="CZ657" s="680"/>
      <c r="DA657" s="682"/>
      <c r="DB657" s="682"/>
      <c r="DC657" s="680"/>
      <c r="DD657" s="680"/>
      <c r="DE657" s="682"/>
      <c r="DF657" s="682"/>
      <c r="DG657" s="676"/>
      <c r="DH657" s="676"/>
      <c r="DI657" s="676"/>
      <c r="DJ657" s="682"/>
      <c r="DK657" s="682"/>
      <c r="DL657" s="676"/>
      <c r="DM657" s="682"/>
      <c r="DN657" s="680"/>
      <c r="DO657" s="682"/>
      <c r="DP657" s="338"/>
      <c r="DQ657" s="902"/>
      <c r="DR657" s="503"/>
      <c r="DS657" s="678"/>
      <c r="DT657" s="678"/>
      <c r="DU657" s="676"/>
      <c r="DV657" s="676"/>
      <c r="DW657" s="676"/>
      <c r="DX657" s="676"/>
      <c r="DY657" s="676"/>
      <c r="DZ657" s="676"/>
      <c r="EA657" s="359" t="str">
        <f t="shared" si="459"/>
        <v>596</v>
      </c>
      <c r="EB657" s="677">
        <v>596</v>
      </c>
      <c r="EC657" s="678"/>
      <c r="ED657" s="678"/>
      <c r="EE657" s="678"/>
      <c r="EF657" s="445"/>
      <c r="EG657" s="247"/>
      <c r="EH657" s="247"/>
      <c r="EI657" s="247"/>
      <c r="EJ657" s="247"/>
      <c r="EK657" s="247"/>
      <c r="EL657" s="247"/>
      <c r="EM657" s="946"/>
      <c r="EN657" s="247"/>
      <c r="EO657" s="247"/>
      <c r="EP657" s="247"/>
      <c r="EQ657" s="643" t="s">
        <v>6086</v>
      </c>
      <c r="ER657" s="182" t="s">
        <v>6119</v>
      </c>
      <c r="ES657" s="182"/>
      <c r="ET657" s="167"/>
      <c r="EU657" s="182" t="str">
        <f t="shared" si="470"/>
        <v>Thielmann Transporte GmbH, DE_165603401_sinv.pdf</v>
      </c>
    </row>
    <row r="658" spans="1:151" s="169" customFormat="1" ht="90.75" thickTop="1" thickBot="1">
      <c r="A658" s="1021" t="s">
        <v>6779</v>
      </c>
      <c r="B658" s="830" t="s">
        <v>6868</v>
      </c>
      <c r="C658" s="221" t="s">
        <v>42</v>
      </c>
      <c r="D658" s="692" t="s">
        <v>6935</v>
      </c>
      <c r="E658" s="692" t="s">
        <v>6936</v>
      </c>
      <c r="F658" s="692" t="s">
        <v>6923</v>
      </c>
      <c r="G658" s="831"/>
      <c r="H658" s="831"/>
      <c r="I658" s="202"/>
      <c r="J658" s="692" t="s">
        <v>7017</v>
      </c>
      <c r="K658" s="692" t="s">
        <v>7015</v>
      </c>
      <c r="L658" s="829" t="s">
        <v>7016</v>
      </c>
      <c r="M658" s="1126"/>
      <c r="N658" s="860" t="s">
        <v>7489</v>
      </c>
      <c r="O658" s="1208" t="s">
        <v>229</v>
      </c>
      <c r="P658" s="706">
        <v>10</v>
      </c>
      <c r="Q658" s="548">
        <v>100</v>
      </c>
      <c r="R658" s="549">
        <v>0</v>
      </c>
      <c r="S658" s="338"/>
      <c r="T658" s="168"/>
      <c r="U658" s="168"/>
      <c r="V658" s="338">
        <v>0</v>
      </c>
      <c r="W658" s="338">
        <v>0</v>
      </c>
      <c r="X658" s="923">
        <v>0.68</v>
      </c>
      <c r="Y658" s="338">
        <v>0</v>
      </c>
      <c r="Z658" s="168"/>
      <c r="AA658" s="168"/>
      <c r="AB658" s="186" t="s">
        <v>6711</v>
      </c>
      <c r="AC658" s="13" t="s">
        <v>7385</v>
      </c>
      <c r="AD658" s="811" t="s">
        <v>7089</v>
      </c>
      <c r="AE658" s="723">
        <v>43187</v>
      </c>
      <c r="AF658" s="182"/>
      <c r="AG658" s="419"/>
      <c r="AH658" s="927" t="s">
        <v>896</v>
      </c>
      <c r="AI658" s="559" t="s">
        <v>5764</v>
      </c>
      <c r="AJ658" s="63" t="str">
        <f t="shared" si="475"/>
        <v>NO</v>
      </c>
      <c r="AK658" s="64" t="str">
        <f>VLOOKUP(X658,aux!$G$1:$I$22,2,FALSE)</f>
        <v>zero point six eight</v>
      </c>
      <c r="AL658" s="64" t="str">
        <f>VLOOKUP(X658,aux!$G$1:$J$22,4,FALSE)</f>
        <v>null komma sechs acht</v>
      </c>
      <c r="AM658" s="214">
        <f t="shared" si="480"/>
        <v>68</v>
      </c>
      <c r="AN658" s="214" t="str">
        <f>IF(INT(AM658)=AM658,EnglishNumber(AM658), _xlfn.CONCAT(EnglishNumber(INT(AM658)), " point ", EnglishNumber(ROUND(INT((AM658 - INT(AM658)) * 10),  0)), " ", EnglishNumber(ROUND((AM658 - INT(AM658))*100 - (INT((AM658-INT(AM658))*10)*10), 0))))</f>
        <v>sixty-eight</v>
      </c>
      <c r="AO658" s="214" t="str">
        <f>IF(INT(AM658)=AM658,FctZahl_In_Worten(AM658), _xlfn.CONCAT(FctZahl_In_Worten(INT(AM658)), " komma ", FctZahl_In_Worten(ROUND(INT((AM658 - INT(AM658)) * 10),  0)), " ", FctZahl_In_Worten(ROUND((AM658 - INT(AM658))*100 - (INT((AM658-INT(AM658))*10)*10), 0))))</f>
        <v>achtundsechzig</v>
      </c>
      <c r="AP658" s="64" t="str">
        <f>EnglishNumber(Q658)</f>
        <v>one hundred</v>
      </c>
      <c r="AQ658" s="64" t="str">
        <f>FctZahl_In_Worten(Q658)</f>
        <v>einhundert</v>
      </c>
      <c r="AR658" s="64" t="str">
        <f>FctZahl_In_Worten(R658)</f>
        <v>null</v>
      </c>
      <c r="AS658" s="64" t="str">
        <f>EnglishNumber(V658)</f>
        <v>zero</v>
      </c>
      <c r="AT658" s="64" t="str">
        <f>EnglishNumber(W658)</f>
        <v>zero</v>
      </c>
      <c r="AU658" s="64" t="str">
        <f t="shared" si="490"/>
        <v>For</v>
      </c>
      <c r="AV658" s="49" t="str">
        <f t="shared" si="471"/>
        <v>HERNANDEZ CASADO, JUAN, Administradores solidarios</v>
      </c>
      <c r="AW658" s="60" t="str">
        <f t="shared" si="481"/>
        <v>ES_B04203709_CPA_EN</v>
      </c>
      <c r="AX658" s="60" t="str">
        <f t="shared" si="482"/>
        <v>ES_B04203709_DoT_EN</v>
      </c>
      <c r="AY658" s="60" t="str">
        <f t="shared" si="483"/>
        <v>ES_B04203709_Dis_EN</v>
      </c>
      <c r="AZ658" s="50" t="str">
        <f t="shared" si="484"/>
        <v>ES_B04203709_CPA_DE</v>
      </c>
      <c r="BA658" s="50" t="str">
        <f t="shared" si="485"/>
        <v>ES_B04203709_DoT_DE</v>
      </c>
      <c r="BB658" s="50" t="str">
        <f t="shared" si="486"/>
        <v>ES_B04203709_CPA_ES</v>
      </c>
      <c r="BC658" s="128" t="str">
        <f t="shared" si="487"/>
        <v>ES_B04203709_DoT_ES</v>
      </c>
      <c r="BD658" s="65" t="str">
        <f t="shared" si="488"/>
        <v>TRANPORTES DEL RIO DE CARBONERAS SL</v>
      </c>
      <c r="BE658" s="64" t="str">
        <f>VLOOKUP(C658,aux!$A$1:$B$260,2,FALSE)</f>
        <v>Spain</v>
      </c>
      <c r="BF658" s="46" t="str">
        <f>VLOOKUP(C658,aux!$A$1:$C$260,3,FALSE)</f>
        <v>Spanien</v>
      </c>
      <c r="BG658" s="66" t="str">
        <f t="shared" si="489"/>
        <v>represented by  HERNANDEZ CASADO, JUAN, Administradores solidarios</v>
      </c>
      <c r="BH658" s="66" t="str">
        <f t="shared" si="453"/>
        <v>representado por HERNANDEZ CASADO, JUAN, Administradores solidarios</v>
      </c>
      <c r="BI658" s="119">
        <f t="shared" si="472"/>
        <v>1</v>
      </c>
      <c r="BJ658" s="119" t="str">
        <f t="shared" si="460"/>
        <v/>
      </c>
      <c r="BK658" s="119" t="str">
        <f t="shared" si="461"/>
        <v/>
      </c>
      <c r="BL658" s="66" t="str">
        <f t="shared" si="473"/>
        <v/>
      </c>
      <c r="BM658" s="66" t="str">
        <f t="shared" si="462"/>
        <v/>
      </c>
      <c r="BN658" s="66" t="str">
        <f t="shared" si="474"/>
        <v/>
      </c>
      <c r="BO658" s="66" t="str">
        <f t="shared" si="463"/>
        <v/>
      </c>
      <c r="BP658" s="216" t="str">
        <f>VLOOKUP(X658,aux!$G$1:$I$22,3,FALSE)</f>
        <v>cero coma seis ocho</v>
      </c>
      <c r="BQ658" s="66" t="str">
        <f t="shared" si="476"/>
        <v>Por</v>
      </c>
      <c r="BR658" s="66" t="str">
        <f>VLOOKUP(C658,aux!$D$1:$E$307,2,FALSE)</f>
        <v>España</v>
      </c>
      <c r="BS658" s="66" t="str">
        <f t="shared" si="477"/>
        <v>Ciento</v>
      </c>
      <c r="BT658" s="66" t="str">
        <f t="shared" si="478"/>
        <v>Cero</v>
      </c>
      <c r="BU658" s="66" t="str">
        <f t="shared" si="479"/>
        <v>Cero</v>
      </c>
      <c r="BV658" s="315"/>
      <c r="BW658" s="61"/>
      <c r="BX658" s="315"/>
      <c r="BY658" s="148"/>
      <c r="BZ658" s="315"/>
      <c r="CA658" s="1112"/>
      <c r="CB658" s="805">
        <v>43172</v>
      </c>
      <c r="CC658" s="623">
        <v>43178</v>
      </c>
      <c r="CD658" s="434"/>
      <c r="CE658" s="623">
        <v>43178</v>
      </c>
      <c r="CF658" s="434"/>
      <c r="CG658" s="612">
        <v>43181</v>
      </c>
      <c r="CH658" s="903" t="s">
        <v>7258</v>
      </c>
      <c r="CI658" s="155"/>
      <c r="CJ658" s="168"/>
      <c r="CK658" s="168"/>
      <c r="CL658" s="102" t="str">
        <f t="shared" si="464"/>
        <v>TRANPORTES DEL RIO DE CARBONERAS SL_ ES_B04203709_DOT_EN _2sig</v>
      </c>
      <c r="CM658" s="102" t="str">
        <f t="shared" si="465"/>
        <v>TRANPORTES DEL RIO DE CARBONERAS SL_ES_B04203709_CPA_EN _2sig</v>
      </c>
      <c r="CN658" s="102" t="str">
        <f t="shared" si="466"/>
        <v>TRANPORTES DEL RIO DE CARBONERAS SL_ ES_B04203709_DOT_EN _2sig_stamped</v>
      </c>
      <c r="CO658" s="102" t="str">
        <f t="shared" si="467"/>
        <v>TRANPORTES DEL RIO DE CARBONERAS SL_ES_B04203709_DOT_EN _o</v>
      </c>
      <c r="CP658" s="102" t="str">
        <f t="shared" si="468"/>
        <v>TRANPORTES DEL RIO DE CARBONERAS SL_ES_B04203709_DOT_EN _o_stamped</v>
      </c>
      <c r="CQ658" s="102" t="str">
        <f t="shared" si="469"/>
        <v>TRANPORTES DEL RIO DE CARBONERAS SL_ES_B04203709_powers</v>
      </c>
      <c r="CR658" s="168"/>
      <c r="CS658" s="168"/>
      <c r="CT658" s="253"/>
      <c r="CU658" s="251"/>
      <c r="CV658" s="254"/>
      <c r="CW658" s="168"/>
      <c r="CX658" s="252"/>
      <c r="CY658" s="251"/>
      <c r="CZ658" s="251"/>
      <c r="DA658" s="324"/>
      <c r="DB658" s="324"/>
      <c r="DC658" s="251"/>
      <c r="DD658" s="251"/>
      <c r="DE658" s="324"/>
      <c r="DF658" s="324"/>
      <c r="DG658" s="168"/>
      <c r="DH658" s="168"/>
      <c r="DI658" s="168"/>
      <c r="DJ658" s="324"/>
      <c r="DK658" s="324"/>
      <c r="DL658" s="168"/>
      <c r="DM658" s="324"/>
      <c r="DN658" s="251"/>
      <c r="DO658" s="324"/>
      <c r="DP658" s="338"/>
      <c r="DQ658" s="902"/>
      <c r="DR658" s="503"/>
      <c r="DS658" s="88"/>
      <c r="DT658" s="88"/>
      <c r="DU658" s="168"/>
      <c r="DV658" s="168"/>
      <c r="DW658" s="168"/>
      <c r="DX658" s="168"/>
      <c r="DY658" s="168"/>
      <c r="DZ658" s="168"/>
      <c r="EA658" s="359" t="str">
        <f t="shared" si="459"/>
        <v>597</v>
      </c>
      <c r="EB658" s="359">
        <v>597</v>
      </c>
      <c r="EC658" s="88"/>
      <c r="ED658" s="88"/>
      <c r="EE658" s="88"/>
      <c r="EF658" s="445"/>
      <c r="EG658" s="247"/>
      <c r="EH658" s="247"/>
      <c r="EI658" s="247"/>
      <c r="EJ658" s="247"/>
      <c r="EK658" s="247"/>
      <c r="EL658" s="247"/>
      <c r="EM658" s="946"/>
      <c r="EN658" s="247"/>
      <c r="EO658" s="247"/>
      <c r="EP658" s="247"/>
      <c r="EQ658" s="382" t="s">
        <v>6088</v>
      </c>
      <c r="ER658" s="382" t="s">
        <v>6109</v>
      </c>
      <c r="ES658" s="708" t="s">
        <v>7099</v>
      </c>
      <c r="ET658" s="167"/>
      <c r="EU658" s="182" t="str">
        <f t="shared" si="470"/>
        <v>TRANPORTES DEL RIO DE CARBONERAS S.L., ES_B04203709_sinv.pdf</v>
      </c>
    </row>
    <row r="659" spans="1:151" s="169" customFormat="1" ht="65.25" thickTop="1" thickBot="1">
      <c r="A659" s="1021" t="s">
        <v>6789</v>
      </c>
      <c r="B659" s="830" t="s">
        <v>6878</v>
      </c>
      <c r="C659" s="221" t="s">
        <v>42</v>
      </c>
      <c r="D659" s="692" t="s">
        <v>6955</v>
      </c>
      <c r="E659" s="692" t="s">
        <v>6956</v>
      </c>
      <c r="F659" s="692" t="s">
        <v>6591</v>
      </c>
      <c r="G659" s="831"/>
      <c r="H659" s="831"/>
      <c r="I659" s="202"/>
      <c r="J659" s="692" t="s">
        <v>7017</v>
      </c>
      <c r="K659" s="692" t="s">
        <v>7015</v>
      </c>
      <c r="L659" s="829" t="s">
        <v>7016</v>
      </c>
      <c r="M659" s="1126"/>
      <c r="N659" s="860" t="s">
        <v>7062</v>
      </c>
      <c r="O659" s="679" t="s">
        <v>1708</v>
      </c>
      <c r="P659" s="706">
        <v>18</v>
      </c>
      <c r="Q659" s="548">
        <v>100</v>
      </c>
      <c r="R659" s="549">
        <v>0</v>
      </c>
      <c r="S659" s="338"/>
      <c r="T659" s="168"/>
      <c r="U659" s="168"/>
      <c r="V659" s="338">
        <v>0</v>
      </c>
      <c r="W659" s="338">
        <v>0</v>
      </c>
      <c r="X659" s="923">
        <v>0.68</v>
      </c>
      <c r="Y659" s="338">
        <v>0</v>
      </c>
      <c r="Z659" s="168"/>
      <c r="AA659" s="168"/>
      <c r="AB659" s="186" t="s">
        <v>6711</v>
      </c>
      <c r="AC659" s="13" t="s">
        <v>7377</v>
      </c>
      <c r="AD659" s="811" t="s">
        <v>7089</v>
      </c>
      <c r="AE659" s="723">
        <v>43187</v>
      </c>
      <c r="AF659" s="182"/>
      <c r="AG659" s="419"/>
      <c r="AH659" s="927" t="s">
        <v>896</v>
      </c>
      <c r="AI659" s="559" t="s">
        <v>5764</v>
      </c>
      <c r="AJ659" s="63" t="str">
        <f t="shared" si="475"/>
        <v>NO</v>
      </c>
      <c r="AK659" s="64" t="str">
        <f>VLOOKUP(X659,aux!$G$1:$I$22,2,FALSE)</f>
        <v>zero point six eight</v>
      </c>
      <c r="AL659" s="64" t="str">
        <f>VLOOKUP(X659,aux!$G$1:$J$22,4,FALSE)</f>
        <v>null komma sechs acht</v>
      </c>
      <c r="AM659" s="214">
        <f t="shared" si="480"/>
        <v>68</v>
      </c>
      <c r="AN659" s="214" t="str">
        <f>IF(INT(AM659)=AM659,EnglishNumber(AM659), _xlfn.CONCAT(EnglishNumber(INT(AM659)), " point ", EnglishNumber(ROUND(INT((AM659 - INT(AM659)) * 10),  0)), " ", EnglishNumber(ROUND((AM659 - INT(AM659))*100 - (INT((AM659-INT(AM659))*10)*10), 0))))</f>
        <v>sixty-eight</v>
      </c>
      <c r="AO659" s="214" t="str">
        <f>IF(INT(AM659)=AM659,FctZahl_In_Worten(AM659), _xlfn.CONCAT(FctZahl_In_Worten(INT(AM659)), " komma ", FctZahl_In_Worten(ROUND(INT((AM659 - INT(AM659)) * 10),  0)), " ", FctZahl_In_Worten(ROUND((AM659 - INT(AM659))*100 - (INT((AM659-INT(AM659))*10)*10), 0))))</f>
        <v>achtundsechzig</v>
      </c>
      <c r="AP659" s="64" t="str">
        <f>EnglishNumber(Q659)</f>
        <v>one hundred</v>
      </c>
      <c r="AQ659" s="64" t="str">
        <f>FctZahl_In_Worten(Q659)</f>
        <v>einhundert</v>
      </c>
      <c r="AR659" s="64" t="str">
        <f>FctZahl_In_Worten(R659)</f>
        <v>null</v>
      </c>
      <c r="AS659" s="64" t="str">
        <f>EnglishNumber(V659)</f>
        <v>zero</v>
      </c>
      <c r="AT659" s="64" t="str">
        <f>EnglishNumber(W659)</f>
        <v>zero</v>
      </c>
      <c r="AU659" s="64" t="str">
        <f t="shared" si="490"/>
        <v>For</v>
      </c>
      <c r="AV659" s="49" t="str">
        <f t="shared" si="471"/>
        <v>BERTO TERRADES OSCAR SALVADOR, Administrador único</v>
      </c>
      <c r="AW659" s="60" t="str">
        <f t="shared" si="481"/>
        <v>ES_B46053468_CPA_EN</v>
      </c>
      <c r="AX659" s="60" t="str">
        <f t="shared" si="482"/>
        <v>ES_B46053468_DoT_EN</v>
      </c>
      <c r="AY659" s="60" t="str">
        <f t="shared" si="483"/>
        <v>ES_B46053468_Dis_EN</v>
      </c>
      <c r="AZ659" s="50" t="str">
        <f t="shared" si="484"/>
        <v>ES_B46053468_CPA_DE</v>
      </c>
      <c r="BA659" s="50" t="str">
        <f t="shared" si="485"/>
        <v>ES_B46053468_DoT_DE</v>
      </c>
      <c r="BB659" s="50" t="str">
        <f t="shared" si="486"/>
        <v>ES_B46053468_CPA_ES</v>
      </c>
      <c r="BC659" s="128" t="str">
        <f t="shared" si="487"/>
        <v>ES_B46053468_DoT_ES</v>
      </c>
      <c r="BD659" s="65" t="str">
        <f t="shared" si="488"/>
        <v>TRANS BERT SL</v>
      </c>
      <c r="BE659" s="64" t="str">
        <f>VLOOKUP(C659,aux!$A$1:$B$260,2,FALSE)</f>
        <v>Spain</v>
      </c>
      <c r="BF659" s="46" t="str">
        <f>VLOOKUP(C659,aux!$A$1:$C$260,3,FALSE)</f>
        <v>Spanien</v>
      </c>
      <c r="BG659" s="66" t="str">
        <f t="shared" si="489"/>
        <v>represented by  BERTO TERRADES OSCAR SALVADOR, Administrador único</v>
      </c>
      <c r="BH659" s="66" t="str">
        <f t="shared" si="453"/>
        <v>representado por BERTO TERRADES OSCAR SALVADOR, Administrador único</v>
      </c>
      <c r="BI659" s="119">
        <f t="shared" si="472"/>
        <v>1</v>
      </c>
      <c r="BJ659" s="119" t="str">
        <f t="shared" ref="BJ659:BJ690" si="491">IF(H659="","","and its")</f>
        <v/>
      </c>
      <c r="BK659" s="119" t="str">
        <f t="shared" ref="BK659:BK690" si="492">IF(I659="","","and its")</f>
        <v/>
      </c>
      <c r="BL659" s="66" t="str">
        <f t="shared" si="473"/>
        <v/>
      </c>
      <c r="BM659" s="66" t="str">
        <f t="shared" si="462"/>
        <v/>
      </c>
      <c r="BN659" s="66" t="str">
        <f t="shared" si="474"/>
        <v/>
      </c>
      <c r="BO659" s="66" t="str">
        <f t="shared" si="463"/>
        <v/>
      </c>
      <c r="BP659" s="216" t="str">
        <f>VLOOKUP(X659,aux!$G$1:$I$22,3,FALSE)</f>
        <v>cero coma seis ocho</v>
      </c>
      <c r="BQ659" s="66" t="str">
        <f t="shared" si="476"/>
        <v>Por</v>
      </c>
      <c r="BR659" s="66" t="str">
        <f>VLOOKUP(C659,aux!$D$1:$E$307,2,FALSE)</f>
        <v>España</v>
      </c>
      <c r="BS659" s="66" t="str">
        <f t="shared" si="477"/>
        <v>Ciento</v>
      </c>
      <c r="BT659" s="66" t="str">
        <f t="shared" si="478"/>
        <v>Cero</v>
      </c>
      <c r="BU659" s="66" t="str">
        <f t="shared" si="479"/>
        <v>Cero</v>
      </c>
      <c r="BV659" s="315"/>
      <c r="BW659" s="61"/>
      <c r="BX659" s="315"/>
      <c r="BY659" s="148"/>
      <c r="BZ659" s="315"/>
      <c r="CA659" s="1112"/>
      <c r="CB659" s="805">
        <v>43172</v>
      </c>
      <c r="CC659" s="805">
        <v>43175</v>
      </c>
      <c r="CD659" s="806"/>
      <c r="CE659" s="805">
        <v>43175</v>
      </c>
      <c r="CF659" s="806"/>
      <c r="CG659" s="805">
        <v>43181</v>
      </c>
      <c r="CH659" s="903" t="s">
        <v>7258</v>
      </c>
      <c r="CI659" s="155"/>
      <c r="CJ659" s="168"/>
      <c r="CK659" s="168"/>
      <c r="CL659" s="102" t="str">
        <f t="shared" si="464"/>
        <v>TRANS BERT SL_ ES_B46053468_DOT_EN_2sig</v>
      </c>
      <c r="CM659" s="102" t="str">
        <f t="shared" si="465"/>
        <v>TRANS BERT SL_ES_B46053468_CPA_EN_2sig</v>
      </c>
      <c r="CN659" s="102" t="str">
        <f t="shared" si="466"/>
        <v>TRANS BERT SL_ ES_B46053468_DOT_EN_2sig_stamped</v>
      </c>
      <c r="CO659" s="102" t="str">
        <f t="shared" si="467"/>
        <v>TRANS BERT SL_ES_B46053468_DOT_EN_o</v>
      </c>
      <c r="CP659" s="102" t="str">
        <f t="shared" si="468"/>
        <v>TRANS BERT SL_ES_B46053468_DOT_EN_o_stamped</v>
      </c>
      <c r="CQ659" s="102" t="str">
        <f t="shared" si="469"/>
        <v>TRANS BERT SL_ES_B46053468_powers</v>
      </c>
      <c r="CR659" s="168"/>
      <c r="CS659" s="168"/>
      <c r="CT659" s="253"/>
      <c r="CU659" s="251"/>
      <c r="CV659" s="254"/>
      <c r="CW659" s="168"/>
      <c r="CX659" s="252"/>
      <c r="CY659" s="251"/>
      <c r="CZ659" s="251"/>
      <c r="DA659" s="324"/>
      <c r="DB659" s="324"/>
      <c r="DC659" s="251"/>
      <c r="DD659" s="251"/>
      <c r="DE659" s="324"/>
      <c r="DF659" s="324"/>
      <c r="DG659" s="168"/>
      <c r="DH659" s="168"/>
      <c r="DI659" s="168"/>
      <c r="DJ659" s="324"/>
      <c r="DK659" s="324"/>
      <c r="DL659" s="168"/>
      <c r="DM659" s="324"/>
      <c r="DN659" s="251"/>
      <c r="DO659" s="324"/>
      <c r="DP659" s="338"/>
      <c r="DQ659" s="902"/>
      <c r="DR659" s="503"/>
      <c r="DS659" s="88"/>
      <c r="DT659" s="88" t="s">
        <v>49</v>
      </c>
      <c r="DU659" s="168"/>
      <c r="DV659" s="168"/>
      <c r="DW659" s="168"/>
      <c r="DX659" s="168"/>
      <c r="DY659" s="168"/>
      <c r="DZ659" s="168"/>
      <c r="EA659" s="359" t="str">
        <f t="shared" si="459"/>
        <v>598</v>
      </c>
      <c r="EB659" s="359">
        <v>598</v>
      </c>
      <c r="EC659" s="88"/>
      <c r="ED659" s="88"/>
      <c r="EE659" s="88"/>
      <c r="EF659" s="445"/>
      <c r="EG659" s="247"/>
      <c r="EH659" s="247"/>
      <c r="EI659" s="247"/>
      <c r="EJ659" s="247"/>
      <c r="EK659" s="247"/>
      <c r="EL659" s="247"/>
      <c r="EM659" s="946"/>
      <c r="EN659" s="247"/>
      <c r="EO659" s="247"/>
      <c r="EP659" s="247"/>
      <c r="EQ659" s="382" t="s">
        <v>6088</v>
      </c>
      <c r="ER659" s="382" t="s">
        <v>6109</v>
      </c>
      <c r="ES659" s="709" t="s">
        <v>7092</v>
      </c>
      <c r="ET659" s="167"/>
      <c r="EU659" s="182" t="str">
        <f t="shared" si="470"/>
        <v>TRANS BERT SL, ES_B46053468_sinv.pdf</v>
      </c>
    </row>
    <row r="660" spans="1:151" s="169" customFormat="1" ht="78" thickTop="1" thickBot="1">
      <c r="A660" s="1006" t="s">
        <v>6539</v>
      </c>
      <c r="B660" s="638" t="s">
        <v>6567</v>
      </c>
      <c r="C660" s="667" t="s">
        <v>42</v>
      </c>
      <c r="D660" s="176" t="s">
        <v>6605</v>
      </c>
      <c r="E660" s="362" t="s">
        <v>6606</v>
      </c>
      <c r="F660" s="362" t="s">
        <v>341</v>
      </c>
      <c r="G660" s="362"/>
      <c r="H660" s="362"/>
      <c r="I660" s="182"/>
      <c r="J660" s="202" t="s">
        <v>6724</v>
      </c>
      <c r="K660" s="566" t="s">
        <v>6663</v>
      </c>
      <c r="L660" s="770" t="s">
        <v>6664</v>
      </c>
      <c r="M660" s="566" t="s">
        <v>6672</v>
      </c>
      <c r="N660" s="861" t="s">
        <v>7402</v>
      </c>
      <c r="O660" s="773" t="s">
        <v>398</v>
      </c>
      <c r="P660" s="782">
        <v>6</v>
      </c>
      <c r="Q660" s="548">
        <v>100</v>
      </c>
      <c r="R660" s="549">
        <v>0</v>
      </c>
      <c r="S660" s="338"/>
      <c r="T660" s="168"/>
      <c r="U660" s="168"/>
      <c r="V660" s="338">
        <v>0</v>
      </c>
      <c r="W660" s="338">
        <v>0</v>
      </c>
      <c r="X660" s="923">
        <v>0.68</v>
      </c>
      <c r="Y660" s="338">
        <v>0</v>
      </c>
      <c r="Z660" s="168"/>
      <c r="AA660" s="168"/>
      <c r="AB660" s="186" t="s">
        <v>6711</v>
      </c>
      <c r="AC660" s="13" t="s">
        <v>7377</v>
      </c>
      <c r="AD660" s="811" t="s">
        <v>6710</v>
      </c>
      <c r="AE660" s="723">
        <v>43187</v>
      </c>
      <c r="AF660" s="182" t="s">
        <v>7334</v>
      </c>
      <c r="AG660" s="419"/>
      <c r="AH660" s="927" t="s">
        <v>896</v>
      </c>
      <c r="AI660" s="559" t="s">
        <v>5760</v>
      </c>
      <c r="AJ660" s="63" t="str">
        <f t="shared" si="475"/>
        <v>NO</v>
      </c>
      <c r="AK660" s="64" t="str">
        <f>VLOOKUP(X660,aux!$G$1:$I$22,2,FALSE)</f>
        <v>zero point six eight</v>
      </c>
      <c r="AL660" s="64" t="str">
        <f>VLOOKUP(X660,aux!$G$1:$J$22,4,FALSE)</f>
        <v>null komma sechs acht</v>
      </c>
      <c r="AM660" s="214">
        <f t="shared" si="480"/>
        <v>68</v>
      </c>
      <c r="AN660" s="214" t="str">
        <f>IF(INT(AM660)=AM660,EnglishNumber(AM660), _xlfn.CONCAT(EnglishNumber(INT(AM660)), " point ", EnglishNumber(ROUND(INT((AM660 - INT(AM660)) * 10),  0)), " ", EnglishNumber(ROUND((AM660 - INT(AM660))*100 - (INT((AM660-INT(AM660))*10)*10), 0))))</f>
        <v>sixty-eight</v>
      </c>
      <c r="AO660" s="214" t="str">
        <f>IF(INT(AM660)=AM660,FctZahl_In_Worten(AM660), _xlfn.CONCAT(FctZahl_In_Worten(INT(AM660)), " komma ", FctZahl_In_Worten(ROUND(INT((AM660 - INT(AM660)) * 10),  0)), " ", FctZahl_In_Worten(ROUND((AM660 - INT(AM660))*100 - (INT((AM660-INT(AM660))*10)*10), 0))))</f>
        <v>achtundsechzig</v>
      </c>
      <c r="AP660" s="64" t="str">
        <f>EnglishNumber(Q660)</f>
        <v>one hundred</v>
      </c>
      <c r="AQ660" s="64" t="str">
        <f>FctZahl_In_Worten(Q660)</f>
        <v>einhundert</v>
      </c>
      <c r="AR660" s="64" t="str">
        <f>FctZahl_In_Worten(R660)</f>
        <v>null</v>
      </c>
      <c r="AS660" s="64" t="str">
        <f>EnglishNumber(V660)</f>
        <v>zero</v>
      </c>
      <c r="AT660" s="64" t="str">
        <f>EnglishNumber(W660)</f>
        <v>zero</v>
      </c>
      <c r="AU660" s="64" t="str">
        <f t="shared" si="490"/>
        <v>For</v>
      </c>
      <c r="AV660" s="49" t="str">
        <f t="shared" si="471"/>
        <v>GOYENECHE VAQUERO, Miguel Ángel, Administrador solidario</v>
      </c>
      <c r="AW660" s="60" t="str">
        <f t="shared" si="481"/>
        <v>ES_B20617783_CPA_EN</v>
      </c>
      <c r="AX660" s="60" t="str">
        <f t="shared" si="482"/>
        <v>ES_B20617783_DoT_EN</v>
      </c>
      <c r="AY660" s="60" t="str">
        <f t="shared" si="483"/>
        <v>ES_B20617783_Dis_EN</v>
      </c>
      <c r="AZ660" s="50" t="str">
        <f t="shared" si="484"/>
        <v>ES_B20617783_CPA_DE</v>
      </c>
      <c r="BA660" s="50" t="str">
        <f t="shared" si="485"/>
        <v>ES_B20617783_DoT_DE</v>
      </c>
      <c r="BB660" s="50" t="str">
        <f t="shared" si="486"/>
        <v>ES_B20617783_CPA_ES</v>
      </c>
      <c r="BC660" s="128" t="str">
        <f t="shared" si="487"/>
        <v>ES_B20617783_DoT_ES</v>
      </c>
      <c r="BD660" s="65" t="str">
        <f t="shared" si="488"/>
        <v>Trans-Goyeneche, SL</v>
      </c>
      <c r="BE660" s="64" t="str">
        <f>VLOOKUP(C660,aux!$A$1:$B$260,2,FALSE)</f>
        <v>Spain</v>
      </c>
      <c r="BF660" s="46" t="str">
        <f>VLOOKUP(C660,aux!$A$1:$C$260,3,FALSE)</f>
        <v>Spanien</v>
      </c>
      <c r="BG660" s="66" t="str">
        <f t="shared" si="489"/>
        <v>represented by  GOYENECHE VAQUERO, Miguel Ángel, Administrador solidario</v>
      </c>
      <c r="BH660" s="66" t="str">
        <f t="shared" si="453"/>
        <v>representado por GOYENECHE VAQUERO, Miguel Ángel, Administrador solidario</v>
      </c>
      <c r="BI660" s="119">
        <f t="shared" si="472"/>
        <v>1</v>
      </c>
      <c r="BJ660" s="119" t="str">
        <f t="shared" si="491"/>
        <v/>
      </c>
      <c r="BK660" s="119" t="str">
        <f t="shared" si="492"/>
        <v/>
      </c>
      <c r="BL660" s="66" t="str">
        <f t="shared" si="473"/>
        <v/>
      </c>
      <c r="BM660" s="66" t="str">
        <f t="shared" si="462"/>
        <v/>
      </c>
      <c r="BN660" s="66" t="str">
        <f t="shared" si="474"/>
        <v/>
      </c>
      <c r="BO660" s="66" t="str">
        <f t="shared" si="463"/>
        <v/>
      </c>
      <c r="BP660" s="216" t="str">
        <f>VLOOKUP(X660,aux!$G$1:$I$22,3,FALSE)</f>
        <v>cero coma seis ocho</v>
      </c>
      <c r="BQ660" s="66" t="str">
        <f t="shared" si="476"/>
        <v>Por</v>
      </c>
      <c r="BR660" s="66" t="str">
        <f>VLOOKUP(C660,aux!$D$1:$E$307,2,FALSE)</f>
        <v>España</v>
      </c>
      <c r="BS660" s="66" t="str">
        <f t="shared" si="477"/>
        <v>Ciento</v>
      </c>
      <c r="BT660" s="66" t="str">
        <f t="shared" si="478"/>
        <v>Cero</v>
      </c>
      <c r="BU660" s="66" t="str">
        <f t="shared" si="479"/>
        <v>Cero</v>
      </c>
      <c r="BV660" s="315"/>
      <c r="BW660" s="61"/>
      <c r="BX660" s="315"/>
      <c r="BY660" s="148"/>
      <c r="BZ660" s="315"/>
      <c r="CA660" s="1112"/>
      <c r="CB660" s="612">
        <v>43168</v>
      </c>
      <c r="CC660" s="623">
        <v>43174</v>
      </c>
      <c r="CD660" s="434"/>
      <c r="CE660" s="623">
        <v>43175</v>
      </c>
      <c r="CF660" s="434"/>
      <c r="CG660" s="805">
        <v>43181</v>
      </c>
      <c r="CH660" s="903" t="s">
        <v>7258</v>
      </c>
      <c r="CI660" s="155"/>
      <c r="CJ660" s="168"/>
      <c r="CK660" s="168"/>
      <c r="CL660" s="102" t="str">
        <f t="shared" si="464"/>
        <v>Trans-Goyeneche, SL_ ES_B20617783_DOT_EN_2sig</v>
      </c>
      <c r="CM660" s="102" t="str">
        <f t="shared" si="465"/>
        <v>Trans-Goyeneche, SL_ES_B20617783_CPA_EN_2sig</v>
      </c>
      <c r="CN660" s="102" t="str">
        <f t="shared" si="466"/>
        <v>Trans-Goyeneche, SL_ ES_B20617783_DOT_EN_2sig_stamped</v>
      </c>
      <c r="CO660" s="102" t="str">
        <f t="shared" si="467"/>
        <v>Trans-Goyeneche, SL_ES_B20617783_DOT_EN_o</v>
      </c>
      <c r="CP660" s="102" t="str">
        <f t="shared" si="468"/>
        <v>Trans-Goyeneche, SL_ES_B20617783_DOT_EN_o_stamped</v>
      </c>
      <c r="CQ660" s="102" t="str">
        <f t="shared" si="469"/>
        <v>Trans-Goyeneche, SL_ES_B20617783_powers</v>
      </c>
      <c r="CR660" s="168"/>
      <c r="CS660" s="168"/>
      <c r="CT660" s="253"/>
      <c r="CU660" s="251"/>
      <c r="CV660" s="254"/>
      <c r="CW660" s="168"/>
      <c r="CX660" s="252"/>
      <c r="CY660" s="251"/>
      <c r="CZ660" s="251"/>
      <c r="DA660" s="324"/>
      <c r="DB660" s="324"/>
      <c r="DC660" s="251"/>
      <c r="DD660" s="251"/>
      <c r="DE660" s="324"/>
      <c r="DF660" s="324"/>
      <c r="DG660" s="168"/>
      <c r="DH660" s="168"/>
      <c r="DI660" s="168"/>
      <c r="DJ660" s="324"/>
      <c r="DK660" s="324"/>
      <c r="DL660" s="168"/>
      <c r="DM660" s="324"/>
      <c r="DN660" s="251"/>
      <c r="DO660" s="324"/>
      <c r="DP660" s="338"/>
      <c r="DQ660" s="902"/>
      <c r="DR660" s="503"/>
      <c r="DS660" s="88"/>
      <c r="DT660" s="88" t="s">
        <v>49</v>
      </c>
      <c r="DU660" s="168"/>
      <c r="DV660" s="168"/>
      <c r="DW660" s="168"/>
      <c r="DX660" s="168"/>
      <c r="DY660" s="168"/>
      <c r="DZ660" s="168"/>
      <c r="EA660" s="359" t="str">
        <f t="shared" si="459"/>
        <v>599</v>
      </c>
      <c r="EB660" s="359">
        <v>599</v>
      </c>
      <c r="EC660" s="88"/>
      <c r="ED660" s="88"/>
      <c r="EE660" s="88"/>
      <c r="EF660" s="445"/>
      <c r="EG660" s="247"/>
      <c r="EH660" s="247"/>
      <c r="EI660" s="247"/>
      <c r="EJ660" s="247"/>
      <c r="EK660" s="247"/>
      <c r="EL660" s="247"/>
      <c r="EM660" s="946"/>
      <c r="EN660" s="247"/>
      <c r="EO660" s="247"/>
      <c r="EP660" s="247"/>
      <c r="EQ660" s="382" t="s">
        <v>6088</v>
      </c>
      <c r="ER660" s="382" t="s">
        <v>6109</v>
      </c>
      <c r="ES660" s="362"/>
      <c r="ET660" s="167"/>
      <c r="EU660" s="182" t="str">
        <f t="shared" si="470"/>
        <v>Trans-Goyeneche, S.L., ES_B20617783_sinv.pdf</v>
      </c>
    </row>
    <row r="661" spans="1:151" s="169" customFormat="1" ht="78" thickTop="1" thickBot="1">
      <c r="A661" s="1006" t="s">
        <v>6540</v>
      </c>
      <c r="B661" s="638" t="s">
        <v>6568</v>
      </c>
      <c r="C661" s="667" t="s">
        <v>42</v>
      </c>
      <c r="D661" s="176" t="s">
        <v>6607</v>
      </c>
      <c r="E661" s="362" t="s">
        <v>6608</v>
      </c>
      <c r="F661" s="362" t="s">
        <v>341</v>
      </c>
      <c r="G661" s="362"/>
      <c r="H661" s="362"/>
      <c r="I661" s="182"/>
      <c r="J661" s="202" t="s">
        <v>6724</v>
      </c>
      <c r="K661" s="566" t="s">
        <v>6663</v>
      </c>
      <c r="L661" s="770" t="s">
        <v>6664</v>
      </c>
      <c r="M661" s="566" t="s">
        <v>6673</v>
      </c>
      <c r="N661" s="861" t="s">
        <v>7401</v>
      </c>
      <c r="O661" s="773" t="s">
        <v>1763</v>
      </c>
      <c r="P661" s="782">
        <v>33</v>
      </c>
      <c r="Q661" s="548">
        <v>100</v>
      </c>
      <c r="R661" s="549">
        <v>0</v>
      </c>
      <c r="S661" s="338"/>
      <c r="T661" s="168"/>
      <c r="U661" s="168"/>
      <c r="V661" s="338">
        <v>0</v>
      </c>
      <c r="W661" s="338">
        <v>0</v>
      </c>
      <c r="X661" s="923">
        <v>0.68</v>
      </c>
      <c r="Y661" s="338">
        <v>0</v>
      </c>
      <c r="Z661" s="168"/>
      <c r="AA661" s="168"/>
      <c r="AB661" s="186" t="s">
        <v>6711</v>
      </c>
      <c r="AC661" s="13" t="s">
        <v>7377</v>
      </c>
      <c r="AD661" s="811" t="s">
        <v>6710</v>
      </c>
      <c r="AE661" s="723">
        <v>43187</v>
      </c>
      <c r="AF661" s="182" t="s">
        <v>7334</v>
      </c>
      <c r="AG661" s="419"/>
      <c r="AH661" s="927" t="s">
        <v>896</v>
      </c>
      <c r="AI661" s="559" t="s">
        <v>5760</v>
      </c>
      <c r="AJ661" s="63" t="str">
        <f t="shared" si="475"/>
        <v>NO</v>
      </c>
      <c r="AK661" s="64" t="str">
        <f>VLOOKUP(X661,aux!$G$1:$I$22,2,FALSE)</f>
        <v>zero point six eight</v>
      </c>
      <c r="AL661" s="64" t="str">
        <f>VLOOKUP(X661,aux!$G$1:$J$22,4,FALSE)</f>
        <v>null komma sechs acht</v>
      </c>
      <c r="AM661" s="214">
        <f t="shared" si="480"/>
        <v>68</v>
      </c>
      <c r="AN661" s="214" t="str">
        <f>IF(INT(AM661)=AM661,EnglishNumber(AM661), _xlfn.CONCAT(EnglishNumber(INT(AM661)), " point ", EnglishNumber(ROUND(INT((AM661 - INT(AM661)) * 10),  0)), " ", EnglishNumber(ROUND((AM661 - INT(AM661))*100 - (INT((AM661-INT(AM661))*10)*10), 0))))</f>
        <v>sixty-eight</v>
      </c>
      <c r="AO661" s="214" t="str">
        <f>IF(INT(AM661)=AM661,FctZahl_In_Worten(AM661), _xlfn.CONCAT(FctZahl_In_Worten(INT(AM661)), " komma ", FctZahl_In_Worten(ROUND(INT((AM661 - INT(AM661)) * 10),  0)), " ", FctZahl_In_Worten(ROUND((AM661 - INT(AM661))*100 - (INT((AM661-INT(AM661))*10)*10), 0))))</f>
        <v>achtundsechzig</v>
      </c>
      <c r="AP661" s="64" t="str">
        <f>EnglishNumber(Q661)</f>
        <v>one hundred</v>
      </c>
      <c r="AQ661" s="64" t="str">
        <f>FctZahl_In_Worten(Q661)</f>
        <v>einhundert</v>
      </c>
      <c r="AR661" s="64" t="str">
        <f>FctZahl_In_Worten(R661)</f>
        <v>null</v>
      </c>
      <c r="AS661" s="64" t="str">
        <f>EnglishNumber(V661)</f>
        <v>zero</v>
      </c>
      <c r="AT661" s="64" t="str">
        <f>EnglishNumber(W661)</f>
        <v>zero</v>
      </c>
      <c r="AU661" s="64" t="str">
        <f t="shared" si="490"/>
        <v>For</v>
      </c>
      <c r="AV661" s="49" t="str">
        <f t="shared" si="471"/>
        <v>PORTILLO GONZÁLEZ, Luis María, Administrador solidario</v>
      </c>
      <c r="AW661" s="60" t="str">
        <f t="shared" si="481"/>
        <v>ES_B20823555_CPA_EN</v>
      </c>
      <c r="AX661" s="60" t="str">
        <f t="shared" si="482"/>
        <v>ES_B20823555_DoT_EN</v>
      </c>
      <c r="AY661" s="60" t="str">
        <f t="shared" si="483"/>
        <v>ES_B20823555_Dis_EN</v>
      </c>
      <c r="AZ661" s="50" t="str">
        <f t="shared" si="484"/>
        <v>ES_B20823555_CPA_DE</v>
      </c>
      <c r="BA661" s="50" t="str">
        <f t="shared" si="485"/>
        <v>ES_B20823555_DoT_DE</v>
      </c>
      <c r="BB661" s="50" t="str">
        <f t="shared" si="486"/>
        <v>ES_B20823555_CPA_ES</v>
      </c>
      <c r="BC661" s="128" t="str">
        <f t="shared" si="487"/>
        <v>ES_B20823555_DoT_ES</v>
      </c>
      <c r="BD661" s="65" t="str">
        <f t="shared" si="488"/>
        <v>Trans-Kontenord, SL</v>
      </c>
      <c r="BE661" s="64" t="str">
        <f>VLOOKUP(C661,aux!$A$1:$B$260,2,FALSE)</f>
        <v>Spain</v>
      </c>
      <c r="BF661" s="46" t="str">
        <f>VLOOKUP(C661,aux!$A$1:$C$260,3,FALSE)</f>
        <v>Spanien</v>
      </c>
      <c r="BG661" s="66" t="str">
        <f t="shared" si="489"/>
        <v>represented by  PORTILLO GONZÁLEZ, Luis María, Administrador solidario</v>
      </c>
      <c r="BH661" s="66" t="str">
        <f t="shared" si="453"/>
        <v>representado por PORTILLO GONZÁLEZ, Luis María, Administrador solidario</v>
      </c>
      <c r="BI661" s="119">
        <f t="shared" si="472"/>
        <v>1</v>
      </c>
      <c r="BJ661" s="119" t="str">
        <f t="shared" si="491"/>
        <v/>
      </c>
      <c r="BK661" s="119" t="str">
        <f t="shared" si="492"/>
        <v/>
      </c>
      <c r="BL661" s="66" t="str">
        <f t="shared" si="473"/>
        <v/>
      </c>
      <c r="BM661" s="66" t="str">
        <f t="shared" si="462"/>
        <v/>
      </c>
      <c r="BN661" s="66" t="str">
        <f t="shared" si="474"/>
        <v/>
      </c>
      <c r="BO661" s="66" t="str">
        <f t="shared" si="463"/>
        <v/>
      </c>
      <c r="BP661" s="216" t="str">
        <f>VLOOKUP(X661,aux!$G$1:$I$22,3,FALSE)</f>
        <v>cero coma seis ocho</v>
      </c>
      <c r="BQ661" s="66" t="str">
        <f t="shared" si="476"/>
        <v>Por</v>
      </c>
      <c r="BR661" s="66" t="str">
        <f>VLOOKUP(C661,aux!$D$1:$E$307,2,FALSE)</f>
        <v>España</v>
      </c>
      <c r="BS661" s="66" t="str">
        <f t="shared" si="477"/>
        <v>Ciento</v>
      </c>
      <c r="BT661" s="66" t="str">
        <f t="shared" si="478"/>
        <v>Cero</v>
      </c>
      <c r="BU661" s="66" t="str">
        <f t="shared" si="479"/>
        <v>Cero</v>
      </c>
      <c r="BV661" s="315"/>
      <c r="BW661" s="61"/>
      <c r="BX661" s="315"/>
      <c r="BY661" s="148"/>
      <c r="BZ661" s="315"/>
      <c r="CA661" s="1112"/>
      <c r="CB661" s="612">
        <v>43168</v>
      </c>
      <c r="CC661" s="623">
        <v>43174</v>
      </c>
      <c r="CD661" s="434"/>
      <c r="CE661" s="353">
        <v>43175</v>
      </c>
      <c r="CF661" s="434"/>
      <c r="CG661" s="353">
        <v>43181</v>
      </c>
      <c r="CH661" s="903" t="s">
        <v>7258</v>
      </c>
      <c r="CI661" s="155"/>
      <c r="CJ661" s="168"/>
      <c r="CK661" s="168"/>
      <c r="CL661" s="102" t="str">
        <f t="shared" si="464"/>
        <v>Trans-Kontenord, SL_ ES_B20823555_DOT_EN_2sig</v>
      </c>
      <c r="CM661" s="102" t="str">
        <f t="shared" si="465"/>
        <v>Trans-Kontenord, SL_ES_B20823555_CPA_EN_2sig</v>
      </c>
      <c r="CN661" s="102" t="str">
        <f t="shared" si="466"/>
        <v>Trans-Kontenord, SL_ ES_B20823555_DOT_EN_2sig_stamped</v>
      </c>
      <c r="CO661" s="102" t="str">
        <f t="shared" si="467"/>
        <v>Trans-Kontenord, SL_ES_B20823555_DOT_EN_o</v>
      </c>
      <c r="CP661" s="102" t="str">
        <f t="shared" si="468"/>
        <v>Trans-Kontenord, SL_ES_B20823555_DOT_EN_o_stamped</v>
      </c>
      <c r="CQ661" s="102" t="str">
        <f t="shared" si="469"/>
        <v>Trans-Kontenord, SL_ES_B20823555_powers</v>
      </c>
      <c r="CR661" s="168"/>
      <c r="CS661" s="168"/>
      <c r="CT661" s="253"/>
      <c r="CU661" s="251"/>
      <c r="CV661" s="254"/>
      <c r="CW661" s="168"/>
      <c r="CX661" s="252"/>
      <c r="CY661" s="251"/>
      <c r="CZ661" s="251"/>
      <c r="DA661" s="324"/>
      <c r="DB661" s="324"/>
      <c r="DC661" s="251"/>
      <c r="DD661" s="251"/>
      <c r="DE661" s="324"/>
      <c r="DF661" s="324"/>
      <c r="DG661" s="168"/>
      <c r="DH661" s="168"/>
      <c r="DI661" s="168"/>
      <c r="DJ661" s="324"/>
      <c r="DK661" s="324"/>
      <c r="DL661" s="168"/>
      <c r="DM661" s="324"/>
      <c r="DN661" s="251"/>
      <c r="DO661" s="324"/>
      <c r="DP661" s="338"/>
      <c r="DQ661" s="902"/>
      <c r="DR661" s="503"/>
      <c r="DS661" s="88"/>
      <c r="DT661" s="88" t="s">
        <v>49</v>
      </c>
      <c r="DU661" s="168"/>
      <c r="DV661" s="168"/>
      <c r="DW661" s="168"/>
      <c r="DX661" s="168"/>
      <c r="DY661" s="168"/>
      <c r="DZ661" s="168"/>
      <c r="EA661" s="359" t="str">
        <f t="shared" si="459"/>
        <v>600</v>
      </c>
      <c r="EB661" s="359">
        <v>600</v>
      </c>
      <c r="EC661" s="88"/>
      <c r="ED661" s="88"/>
      <c r="EE661" s="88"/>
      <c r="EF661" s="445"/>
      <c r="EG661" s="247"/>
      <c r="EH661" s="247"/>
      <c r="EI661" s="247"/>
      <c r="EJ661" s="247"/>
      <c r="EK661" s="247"/>
      <c r="EL661" s="247"/>
      <c r="EM661" s="946"/>
      <c r="EN661" s="247"/>
      <c r="EO661" s="247"/>
      <c r="EP661" s="247"/>
      <c r="EQ661" s="382" t="s">
        <v>6088</v>
      </c>
      <c r="ER661" s="382" t="s">
        <v>6109</v>
      </c>
      <c r="ES661" s="362"/>
      <c r="ET661" s="167"/>
      <c r="EU661" s="182" t="str">
        <f t="shared" si="470"/>
        <v>Trans-Kontenord, S.L., ES_B20823555_sinv.pdf</v>
      </c>
    </row>
    <row r="662" spans="1:151" s="169" customFormat="1" ht="61.5" thickTop="1" thickBot="1">
      <c r="A662" s="1006" t="s">
        <v>6534</v>
      </c>
      <c r="B662" s="638" t="s">
        <v>6563</v>
      </c>
      <c r="C662" s="667" t="s">
        <v>42</v>
      </c>
      <c r="D662" s="362" t="s">
        <v>6595</v>
      </c>
      <c r="E662" s="362" t="s">
        <v>6596</v>
      </c>
      <c r="F662" s="362" t="s">
        <v>6594</v>
      </c>
      <c r="G662" s="362"/>
      <c r="H662" s="362"/>
      <c r="I662" s="182"/>
      <c r="J662" s="202" t="s">
        <v>6724</v>
      </c>
      <c r="K662" s="566" t="s">
        <v>6663</v>
      </c>
      <c r="L662" s="770" t="s">
        <v>6664</v>
      </c>
      <c r="M662" s="566" t="s">
        <v>6667</v>
      </c>
      <c r="N662" s="861" t="s">
        <v>7404</v>
      </c>
      <c r="O662" s="773" t="s">
        <v>1763</v>
      </c>
      <c r="P662" s="782">
        <v>9</v>
      </c>
      <c r="Q662" s="548">
        <v>100</v>
      </c>
      <c r="R662" s="549">
        <v>0</v>
      </c>
      <c r="S662" s="338"/>
      <c r="T662" s="168"/>
      <c r="U662" s="168"/>
      <c r="V662" s="338">
        <v>0</v>
      </c>
      <c r="W662" s="338">
        <v>0</v>
      </c>
      <c r="X662" s="923">
        <v>0.68</v>
      </c>
      <c r="Y662" s="338">
        <v>0</v>
      </c>
      <c r="Z662" s="168"/>
      <c r="AA662" s="168"/>
      <c r="AB662" s="186" t="s">
        <v>6711</v>
      </c>
      <c r="AC662" s="13" t="s">
        <v>7377</v>
      </c>
      <c r="AD662" s="811" t="s">
        <v>6710</v>
      </c>
      <c r="AE662" s="723">
        <v>43187</v>
      </c>
      <c r="AF662" s="182" t="s">
        <v>7334</v>
      </c>
      <c r="AG662" s="419"/>
      <c r="AH662" s="927" t="s">
        <v>896</v>
      </c>
      <c r="AI662" s="559" t="s">
        <v>5760</v>
      </c>
      <c r="AJ662" s="63" t="str">
        <f t="shared" si="475"/>
        <v>NO</v>
      </c>
      <c r="AK662" s="64" t="str">
        <f>VLOOKUP(X662,aux!$G$1:$I$22,2,FALSE)</f>
        <v>zero point six eight</v>
      </c>
      <c r="AL662" s="64" t="str">
        <f>VLOOKUP(X662,aux!$G$1:$J$22,4,FALSE)</f>
        <v>null komma sechs acht</v>
      </c>
      <c r="AM662" s="214">
        <f t="shared" si="480"/>
        <v>68</v>
      </c>
      <c r="AN662" s="214" t="str">
        <f>IF(INT(AM662)=AM662,EnglishNumber(AM662), _xlfn.CONCAT(EnglishNumber(INT(AM662)), " point ", EnglishNumber(ROUND(INT((AM662 - INT(AM662)) * 10),  0)), " ", EnglishNumber(ROUND((AM662 - INT(AM662))*100 - (INT((AM662-INT(AM662))*10)*10), 0))))</f>
        <v>sixty-eight</v>
      </c>
      <c r="AO662" s="214" t="str">
        <f>IF(INT(AM662)=AM662,FctZahl_In_Worten(AM662), _xlfn.CONCAT(FctZahl_In_Worten(INT(AM662)), " komma ", FctZahl_In_Worten(ROUND(INT((AM662 - INT(AM662)) * 10),  0)), " ", FctZahl_In_Worten(ROUND((AM662 - INT(AM662))*100 - (INT((AM662-INT(AM662))*10)*10), 0))))</f>
        <v>achtundsechzig</v>
      </c>
      <c r="AP662" s="64" t="str">
        <f>EnglishNumber(Q662)</f>
        <v>one hundred</v>
      </c>
      <c r="AQ662" s="64" t="str">
        <f>FctZahl_In_Worten(Q662)</f>
        <v>einhundert</v>
      </c>
      <c r="AR662" s="64" t="str">
        <f>FctZahl_In_Worten(R662)</f>
        <v>null</v>
      </c>
      <c r="AS662" s="64" t="str">
        <f>EnglishNumber(V662)</f>
        <v>zero</v>
      </c>
      <c r="AT662" s="64" t="str">
        <f>EnglishNumber(W662)</f>
        <v>zero</v>
      </c>
      <c r="AU662" s="64" t="str">
        <f t="shared" si="490"/>
        <v>For</v>
      </c>
      <c r="AV662" s="49" t="str">
        <f t="shared" si="471"/>
        <v>SEGURA ETCHEVERRY, KATTI, Administradora única</v>
      </c>
      <c r="AW662" s="60" t="str">
        <f t="shared" si="481"/>
        <v>ES_A20174702_CPA_EN</v>
      </c>
      <c r="AX662" s="60" t="str">
        <f t="shared" si="482"/>
        <v>ES_A20174702_DoT_EN</v>
      </c>
      <c r="AY662" s="60" t="str">
        <f t="shared" si="483"/>
        <v>ES_A20174702_Dis_EN</v>
      </c>
      <c r="AZ662" s="50" t="str">
        <f t="shared" si="484"/>
        <v>ES_A20174702_CPA_DE</v>
      </c>
      <c r="BA662" s="50" t="str">
        <f t="shared" si="485"/>
        <v>ES_A20174702_DoT_DE</v>
      </c>
      <c r="BB662" s="50" t="str">
        <f t="shared" si="486"/>
        <v>ES_A20174702_CPA_ES</v>
      </c>
      <c r="BC662" s="128" t="str">
        <f t="shared" si="487"/>
        <v>ES_A20174702_DoT_ES</v>
      </c>
      <c r="BD662" s="65" t="str">
        <f t="shared" si="488"/>
        <v>Transace, SA</v>
      </c>
      <c r="BE662" s="64" t="str">
        <f>VLOOKUP(C662,aux!$A$1:$B$260,2,FALSE)</f>
        <v>Spain</v>
      </c>
      <c r="BF662" s="46" t="str">
        <f>VLOOKUP(C662,aux!$A$1:$C$260,3,FALSE)</f>
        <v>Spanien</v>
      </c>
      <c r="BG662" s="66" t="str">
        <f t="shared" si="489"/>
        <v>represented by  SEGURA ETCHEVERRY, KATTI, Administradora única</v>
      </c>
      <c r="BH662" s="66" t="str">
        <f t="shared" si="453"/>
        <v>representado por SEGURA ETCHEVERRY, KATTI, Administradora única</v>
      </c>
      <c r="BI662" s="119">
        <f t="shared" si="472"/>
        <v>1</v>
      </c>
      <c r="BJ662" s="119" t="str">
        <f t="shared" si="491"/>
        <v/>
      </c>
      <c r="BK662" s="119" t="str">
        <f t="shared" si="492"/>
        <v/>
      </c>
      <c r="BL662" s="66" t="str">
        <f t="shared" si="473"/>
        <v/>
      </c>
      <c r="BM662" s="66" t="str">
        <f t="shared" si="462"/>
        <v/>
      </c>
      <c r="BN662" s="66" t="str">
        <f t="shared" si="474"/>
        <v/>
      </c>
      <c r="BO662" s="66" t="str">
        <f t="shared" si="463"/>
        <v/>
      </c>
      <c r="BP662" s="216" t="str">
        <f>VLOOKUP(X662,aux!$G$1:$I$22,3,FALSE)</f>
        <v>cero coma seis ocho</v>
      </c>
      <c r="BQ662" s="66" t="str">
        <f t="shared" si="476"/>
        <v>Por</v>
      </c>
      <c r="BR662" s="66" t="str">
        <f>VLOOKUP(C662,aux!$D$1:$E$307,2,FALSE)</f>
        <v>España</v>
      </c>
      <c r="BS662" s="66" t="str">
        <f t="shared" si="477"/>
        <v>Ciento</v>
      </c>
      <c r="BT662" s="66" t="str">
        <f t="shared" si="478"/>
        <v>Cero</v>
      </c>
      <c r="BU662" s="66" t="str">
        <f t="shared" si="479"/>
        <v>Cero</v>
      </c>
      <c r="BV662" s="315"/>
      <c r="BW662" s="61"/>
      <c r="BX662" s="315"/>
      <c r="BY662" s="148"/>
      <c r="BZ662" s="315"/>
      <c r="CA662" s="1112"/>
      <c r="CB662" s="612">
        <v>43168</v>
      </c>
      <c r="CC662" s="623">
        <v>43174</v>
      </c>
      <c r="CD662" s="806"/>
      <c r="CE662" s="623">
        <v>43175</v>
      </c>
      <c r="CF662" s="806"/>
      <c r="CG662" s="805">
        <v>43181</v>
      </c>
      <c r="CH662" s="903" t="s">
        <v>7258</v>
      </c>
      <c r="CI662" s="155"/>
      <c r="CJ662" s="168"/>
      <c r="CK662" s="168"/>
      <c r="CL662" s="102" t="str">
        <f t="shared" si="464"/>
        <v>Transace, SA_ ES_A20174702_DOT_EN_2sig</v>
      </c>
      <c r="CM662" s="102" t="str">
        <f t="shared" si="465"/>
        <v>Transace, SA_ES_A20174702_CPA_EN_2sig</v>
      </c>
      <c r="CN662" s="102" t="str">
        <f t="shared" si="466"/>
        <v>Transace, SA_ ES_A20174702_DOT_EN_2sig_stamped</v>
      </c>
      <c r="CO662" s="102" t="str">
        <f t="shared" si="467"/>
        <v>Transace, SA_ES_A20174702_DOT_EN_o</v>
      </c>
      <c r="CP662" s="102" t="str">
        <f t="shared" si="468"/>
        <v>Transace, SA_ES_A20174702_DOT_EN_o_stamped</v>
      </c>
      <c r="CQ662" s="102" t="str">
        <f t="shared" si="469"/>
        <v>Transace, SA_ES_A20174702_powers</v>
      </c>
      <c r="CR662" s="168"/>
      <c r="CS662" s="168"/>
      <c r="CT662" s="253"/>
      <c r="CU662" s="251"/>
      <c r="CV662" s="254"/>
      <c r="CW662" s="168"/>
      <c r="CX662" s="252"/>
      <c r="CY662" s="251"/>
      <c r="CZ662" s="251"/>
      <c r="DA662" s="324"/>
      <c r="DB662" s="324"/>
      <c r="DC662" s="251"/>
      <c r="DD662" s="251"/>
      <c r="DE662" s="324"/>
      <c r="DF662" s="324"/>
      <c r="DG662" s="168"/>
      <c r="DH662" s="168"/>
      <c r="DI662" s="168"/>
      <c r="DJ662" s="324"/>
      <c r="DK662" s="324"/>
      <c r="DL662" s="168"/>
      <c r="DM662" s="324"/>
      <c r="DN662" s="251"/>
      <c r="DO662" s="324"/>
      <c r="DP662" s="338"/>
      <c r="DQ662" s="902"/>
      <c r="DR662" s="503"/>
      <c r="DS662" s="88"/>
      <c r="DT662" s="88" t="s">
        <v>49</v>
      </c>
      <c r="DU662" s="168"/>
      <c r="DV662" s="168"/>
      <c r="DW662" s="168"/>
      <c r="DX662" s="168"/>
      <c r="DY662" s="168"/>
      <c r="DZ662" s="168"/>
      <c r="EA662" s="359" t="str">
        <f t="shared" si="459"/>
        <v>601</v>
      </c>
      <c r="EB662" s="359">
        <v>601</v>
      </c>
      <c r="EC662" s="88"/>
      <c r="ED662" s="88"/>
      <c r="EE662" s="88"/>
      <c r="EF662" s="445"/>
      <c r="EG662" s="247"/>
      <c r="EH662" s="247"/>
      <c r="EI662" s="247"/>
      <c r="EJ662" s="247"/>
      <c r="EK662" s="247"/>
      <c r="EL662" s="247"/>
      <c r="EM662" s="946"/>
      <c r="EN662" s="247"/>
      <c r="EO662" s="247"/>
      <c r="EP662" s="247"/>
      <c r="EQ662" s="382" t="s">
        <v>6089</v>
      </c>
      <c r="ER662" s="382" t="s">
        <v>6111</v>
      </c>
      <c r="ES662" s="362"/>
      <c r="ET662" s="167"/>
      <c r="EU662" s="182" t="str">
        <f t="shared" si="470"/>
        <v>Transace, S.A., ES_A20174702_sinv.pdf</v>
      </c>
    </row>
    <row r="663" spans="1:151" s="169" customFormat="1" ht="65.25" thickTop="1" thickBot="1">
      <c r="A663" s="1014" t="s">
        <v>7192</v>
      </c>
      <c r="B663" s="830" t="s">
        <v>7280</v>
      </c>
      <c r="C663" s="424" t="s">
        <v>1225</v>
      </c>
      <c r="D663" s="661" t="s">
        <v>7202</v>
      </c>
      <c r="E663" s="661" t="s">
        <v>7161</v>
      </c>
      <c r="F663" s="637" t="s">
        <v>7201</v>
      </c>
      <c r="G663" s="637"/>
      <c r="H663" s="637"/>
      <c r="I663" s="661" t="s">
        <v>7162</v>
      </c>
      <c r="J663" s="258"/>
      <c r="K663" s="258"/>
      <c r="L663" s="1180" t="s">
        <v>7163</v>
      </c>
      <c r="M663" s="382"/>
      <c r="N663" s="1192"/>
      <c r="O663" s="775"/>
      <c r="P663" s="783"/>
      <c r="Q663" s="548">
        <v>100</v>
      </c>
      <c r="R663" s="549">
        <v>0</v>
      </c>
      <c r="S663" s="338"/>
      <c r="T663" s="54"/>
      <c r="U663" s="54"/>
      <c r="V663" s="338">
        <v>0</v>
      </c>
      <c r="W663" s="338">
        <v>0</v>
      </c>
      <c r="X663" s="923">
        <v>0.77500000000000002</v>
      </c>
      <c r="Y663" s="338">
        <v>0</v>
      </c>
      <c r="Z663" s="54"/>
      <c r="AA663" s="54"/>
      <c r="AB663" s="186" t="s">
        <v>7228</v>
      </c>
      <c r="AC663" s="13" t="s">
        <v>7377</v>
      </c>
      <c r="AD663" s="812" t="s">
        <v>40</v>
      </c>
      <c r="AE663" s="801">
        <v>43187</v>
      </c>
      <c r="AF663" s="182" t="s">
        <v>7234</v>
      </c>
      <c r="AG663" s="419"/>
      <c r="AH663" s="61" t="s">
        <v>7235</v>
      </c>
      <c r="AI663" s="647" t="s">
        <v>5766</v>
      </c>
      <c r="AJ663" s="63" t="str">
        <f t="shared" si="475"/>
        <v>NO</v>
      </c>
      <c r="AK663" s="64" t="str">
        <f>VLOOKUP(X663,aux!$G$1:$I$22,2,FALSE)</f>
        <v>zero point seven seven five</v>
      </c>
      <c r="AL663" s="64" t="str">
        <f>VLOOKUP(X663,aux!$G$1:$J$22,4,FALSE)</f>
        <v>null komma sieben sieben fünf</v>
      </c>
      <c r="AM663" s="214">
        <f t="shared" si="480"/>
        <v>77.5</v>
      </c>
      <c r="AN663" s="214" t="str">
        <f>IF(INT(AM663)=AM663,EnglishNumber(AM663), _xlfn.CONCAT(EnglishNumber(INT(AM663)), " point ", EnglishNumber(ROUND(INT((AM663 - INT(AM663)) * 10),  0)), " ", EnglishNumber(ROUND((AM663 - INT(AM663))*100 - (INT((AM663-INT(AM663))*10)*10), 0))))</f>
        <v>seventy-seven point five zero</v>
      </c>
      <c r="AO663" s="214" t="str">
        <f>IF(INT(AM663)=AM663,FctZahl_In_Worten(AM663), _xlfn.CONCAT(FctZahl_In_Worten(INT(AM663)), " komma ", FctZahl_In_Worten(ROUND(INT((AM663 - INT(AM663)) * 10),  0)), " ", FctZahl_In_Worten(ROUND((AM663 - INT(AM663))*100 - (INT((AM663-INT(AM663))*10)*10), 0))))</f>
        <v>siebenundsiebzig komma fünf null</v>
      </c>
      <c r="AP663" s="64" t="str">
        <f>EnglishNumber(Q663)</f>
        <v>one hundred</v>
      </c>
      <c r="AQ663" s="64" t="str">
        <f>FctZahl_In_Worten(Q663)</f>
        <v>einhundert</v>
      </c>
      <c r="AR663" s="64" t="str">
        <f>FctZahl_In_Worten(R663)</f>
        <v>null</v>
      </c>
      <c r="AS663" s="64" t="str">
        <f>EnglishNumber(V663)</f>
        <v>zero</v>
      </c>
      <c r="AT663" s="64" t="str">
        <f>EnglishNumber(W663)</f>
        <v>zero</v>
      </c>
      <c r="AU663" s="64" t="str">
        <f t="shared" si="490"/>
        <v>For</v>
      </c>
      <c r="AV663" s="49" t="str">
        <f t="shared" si="471"/>
        <v>Claude LECOMTE, Président</v>
      </c>
      <c r="AW663" s="60" t="str">
        <f t="shared" si="481"/>
        <v>FR_491634952_CPA_EN</v>
      </c>
      <c r="AX663" s="60" t="str">
        <f t="shared" si="482"/>
        <v>FR_491634952_DoT_EN</v>
      </c>
      <c r="AY663" s="60" t="str">
        <f t="shared" si="483"/>
        <v>FR_491634952_Dis_EN</v>
      </c>
      <c r="AZ663" s="50" t="str">
        <f t="shared" si="484"/>
        <v>FR_491634952_CPA_DE</v>
      </c>
      <c r="BA663" s="50" t="str">
        <f t="shared" si="485"/>
        <v>FR_491634952_DoT_DE</v>
      </c>
      <c r="BB663" s="50" t="str">
        <f t="shared" si="486"/>
        <v>FR_491634952_CPA_ES</v>
      </c>
      <c r="BC663" s="128" t="str">
        <f t="shared" si="487"/>
        <v>FR_491634952_DoT_ES</v>
      </c>
      <c r="BD663" s="65" t="str">
        <f t="shared" si="488"/>
        <v>Transacier SAS</v>
      </c>
      <c r="BE663" s="64" t="str">
        <f>VLOOKUP(C663,aux!$A$1:$B$260,2,FALSE)</f>
        <v>France</v>
      </c>
      <c r="BF663" s="46">
        <f>VLOOKUP(C663,aux!$A$1:$C$260,3,FALSE)</f>
        <v>0</v>
      </c>
      <c r="BG663" s="66" t="str">
        <f t="shared" si="489"/>
        <v>represented by  Claude LECOMTE, Président</v>
      </c>
      <c r="BH663" s="66" t="str">
        <f t="shared" si="453"/>
        <v>representado por Claude LECOMTE, Président</v>
      </c>
      <c r="BI663" s="119">
        <f t="shared" si="472"/>
        <v>1</v>
      </c>
      <c r="BJ663" s="119" t="str">
        <f t="shared" si="491"/>
        <v/>
      </c>
      <c r="BK663" s="119" t="str">
        <f t="shared" si="492"/>
        <v>and its</v>
      </c>
      <c r="BL663" s="66" t="str">
        <f t="shared" si="473"/>
        <v/>
      </c>
      <c r="BM663" s="66" t="str">
        <f t="shared" si="462"/>
        <v>und</v>
      </c>
      <c r="BN663" s="66" t="str">
        <f t="shared" si="474"/>
        <v/>
      </c>
      <c r="BO663" s="66" t="str">
        <f t="shared" si="463"/>
        <v>y su</v>
      </c>
      <c r="BP663" s="216" t="str">
        <f>VLOOKUP(X663,aux!$G$1:$I$22,3,FALSE)</f>
        <v>cero coma siete siete cinco</v>
      </c>
      <c r="BQ663" s="66" t="str">
        <f t="shared" si="476"/>
        <v>Por</v>
      </c>
      <c r="BR663" s="66" t="str">
        <f>VLOOKUP(C663,aux!$D$1:$E$307,2,FALSE)</f>
        <v>Francia</v>
      </c>
      <c r="BS663" s="66" t="str">
        <f t="shared" si="477"/>
        <v>Ciento</v>
      </c>
      <c r="BT663" s="66" t="str">
        <f t="shared" si="478"/>
        <v>Cero</v>
      </c>
      <c r="BU663" s="66" t="str">
        <f t="shared" si="479"/>
        <v>Cero</v>
      </c>
      <c r="BV663" s="315"/>
      <c r="BW663" s="61"/>
      <c r="BX663" s="315"/>
      <c r="BY663" s="148"/>
      <c r="BZ663" s="315"/>
      <c r="CA663" s="1112"/>
      <c r="CB663" s="805">
        <v>43179</v>
      </c>
      <c r="CC663" s="623">
        <v>43180</v>
      </c>
      <c r="CD663" s="434"/>
      <c r="CE663" s="353">
        <v>43180</v>
      </c>
      <c r="CF663" s="434"/>
      <c r="CG663" s="805">
        <v>43182</v>
      </c>
      <c r="CH663" s="903" t="s">
        <v>7258</v>
      </c>
      <c r="CI663" s="155"/>
      <c r="CJ663" s="54"/>
      <c r="CK663" s="54"/>
      <c r="CL663" s="102" t="str">
        <f t="shared" si="464"/>
        <v>Transacier SAS_ FR_491634952_DOT_EN_2sig</v>
      </c>
      <c r="CM663" s="102" t="str">
        <f t="shared" si="465"/>
        <v>Transacier SAS_FR_491634952_CPA_EN_2sig</v>
      </c>
      <c r="CN663" s="102" t="str">
        <f t="shared" si="466"/>
        <v>Transacier SAS_ FR_491634952_DOT_EN_2sig_stamped</v>
      </c>
      <c r="CO663" s="102" t="str">
        <f t="shared" si="467"/>
        <v>Transacier SAS_FR_491634952_DOT_EN_o</v>
      </c>
      <c r="CP663" s="102" t="str">
        <f t="shared" si="468"/>
        <v>Transacier SAS_FR_491634952_DOT_EN_o_stamped</v>
      </c>
      <c r="CQ663" s="102" t="str">
        <f t="shared" si="469"/>
        <v>Transacier SAS_FR_491634952_powers</v>
      </c>
      <c r="CR663" s="54"/>
      <c r="CS663" s="54"/>
      <c r="CT663" s="204"/>
      <c r="CU663" s="160"/>
      <c r="CV663" s="205"/>
      <c r="CW663" s="54"/>
      <c r="CX663" s="124"/>
      <c r="CY663" s="160"/>
      <c r="CZ663" s="160"/>
      <c r="DA663" s="321"/>
      <c r="DB663" s="321"/>
      <c r="DC663" s="160"/>
      <c r="DD663" s="160"/>
      <c r="DE663" s="321"/>
      <c r="DF663" s="321"/>
      <c r="DG663" s="54"/>
      <c r="DH663" s="54"/>
      <c r="DI663" s="54"/>
      <c r="DJ663" s="321"/>
      <c r="DK663" s="321"/>
      <c r="DL663" s="54"/>
      <c r="DM663" s="321"/>
      <c r="DN663" s="160"/>
      <c r="DO663" s="321"/>
      <c r="DP663" s="963"/>
      <c r="DQ663" s="902"/>
      <c r="DR663" s="503"/>
      <c r="DS663" s="521"/>
      <c r="DT663" s="88"/>
      <c r="DU663" s="168"/>
      <c r="DV663" s="168"/>
      <c r="DW663" s="168"/>
      <c r="DX663" s="168"/>
      <c r="DY663" s="168"/>
      <c r="DZ663" s="168"/>
      <c r="EA663" s="359" t="str">
        <f t="shared" si="459"/>
        <v>602</v>
      </c>
      <c r="EB663" s="359">
        <v>602</v>
      </c>
      <c r="EC663" s="88"/>
      <c r="ED663" s="88"/>
      <c r="EE663" s="88"/>
      <c r="EF663" s="445"/>
      <c r="EG663" s="944"/>
      <c r="EH663" s="944"/>
      <c r="EI663" s="944"/>
      <c r="EJ663" s="944"/>
      <c r="EK663" s="944"/>
      <c r="EL663" s="944"/>
      <c r="EM663" s="1308"/>
      <c r="EN663" s="944"/>
      <c r="EO663" s="944"/>
      <c r="EP663" s="944"/>
      <c r="EQ663" s="362" t="s">
        <v>6090</v>
      </c>
      <c r="ER663" s="362" t="s">
        <v>6105</v>
      </c>
      <c r="ES663" s="182"/>
      <c r="ET663" s="955"/>
      <c r="EU663" s="182" t="str">
        <f t="shared" si="470"/>
        <v>Transacier SAS, FR_491634952_sinv.pdf</v>
      </c>
    </row>
    <row r="664" spans="1:151" s="169" customFormat="1" ht="78" thickTop="1" thickBot="1">
      <c r="A664" s="1014" t="s">
        <v>7198</v>
      </c>
      <c r="B664" s="830" t="s">
        <v>7281</v>
      </c>
      <c r="C664" s="427" t="s">
        <v>1225</v>
      </c>
      <c r="D664" s="193" t="s">
        <v>7221</v>
      </c>
      <c r="E664" s="193" t="s">
        <v>7161</v>
      </c>
      <c r="F664" s="842" t="s">
        <v>7003</v>
      </c>
      <c r="G664" s="842"/>
      <c r="H664" s="842"/>
      <c r="I664" s="193" t="s">
        <v>7162</v>
      </c>
      <c r="J664" s="258"/>
      <c r="K664" s="258"/>
      <c r="L664" s="1169" t="s">
        <v>7163</v>
      </c>
      <c r="M664" s="382"/>
      <c r="N664" s="1192"/>
      <c r="O664" s="775"/>
      <c r="P664" s="783"/>
      <c r="Q664" s="548">
        <v>100</v>
      </c>
      <c r="R664" s="549">
        <v>0</v>
      </c>
      <c r="S664" s="338"/>
      <c r="T664" s="54"/>
      <c r="U664" s="54"/>
      <c r="V664" s="338">
        <v>0</v>
      </c>
      <c r="W664" s="338">
        <v>0</v>
      </c>
      <c r="X664" s="923">
        <v>0.77500000000000002</v>
      </c>
      <c r="Y664" s="338">
        <v>0</v>
      </c>
      <c r="Z664" s="54"/>
      <c r="AA664" s="54"/>
      <c r="AB664" s="186" t="s">
        <v>7228</v>
      </c>
      <c r="AC664" s="13" t="s">
        <v>7377</v>
      </c>
      <c r="AD664" s="812" t="s">
        <v>40</v>
      </c>
      <c r="AE664" s="801">
        <v>43187</v>
      </c>
      <c r="AF664" s="182" t="s">
        <v>7234</v>
      </c>
      <c r="AG664" s="419"/>
      <c r="AH664" s="61" t="s">
        <v>7235</v>
      </c>
      <c r="AI664" s="647" t="s">
        <v>5766</v>
      </c>
      <c r="AJ664" s="63" t="str">
        <f t="shared" si="475"/>
        <v>NO</v>
      </c>
      <c r="AK664" s="64" t="str">
        <f>VLOOKUP(X664,aux!$G$1:$I$22,2,FALSE)</f>
        <v>zero point seven seven five</v>
      </c>
      <c r="AL664" s="64" t="str">
        <f>VLOOKUP(X664,aux!$G$1:$J$22,4,FALSE)</f>
        <v>null komma sieben sieben fünf</v>
      </c>
      <c r="AM664" s="214">
        <f t="shared" si="480"/>
        <v>77.5</v>
      </c>
      <c r="AN664" s="214" t="str">
        <f>IF(INT(AM664)=AM664,EnglishNumber(AM664), _xlfn.CONCAT(EnglishNumber(INT(AM664)), " point ", EnglishNumber(ROUND(INT((AM664 - INT(AM664)) * 10),  0)), " ", EnglishNumber(ROUND((AM664 - INT(AM664))*100 - (INT((AM664-INT(AM664))*10)*10), 0))))</f>
        <v>seventy-seven point five zero</v>
      </c>
      <c r="AO664" s="214" t="str">
        <f>IF(INT(AM664)=AM664,FctZahl_In_Worten(AM664), _xlfn.CONCAT(FctZahl_In_Worten(INT(AM664)), " komma ", FctZahl_In_Worten(ROUND(INT((AM664 - INT(AM664)) * 10),  0)), " ", FctZahl_In_Worten(ROUND((AM664 - INT(AM664))*100 - (INT((AM664-INT(AM664))*10)*10), 0))))</f>
        <v>siebenundsiebzig komma fünf null</v>
      </c>
      <c r="AP664" s="64" t="str">
        <f>EnglishNumber(Q664)</f>
        <v>one hundred</v>
      </c>
      <c r="AQ664" s="64" t="str">
        <f>FctZahl_In_Worten(Q664)</f>
        <v>einhundert</v>
      </c>
      <c r="AR664" s="64" t="str">
        <f>FctZahl_In_Worten(R664)</f>
        <v>null</v>
      </c>
      <c r="AS664" s="64" t="str">
        <f>EnglishNumber(V664)</f>
        <v>zero</v>
      </c>
      <c r="AT664" s="64" t="str">
        <f>EnglishNumber(W664)</f>
        <v>zero</v>
      </c>
      <c r="AU664" s="64" t="str">
        <f t="shared" si="490"/>
        <v>For</v>
      </c>
      <c r="AV664" s="49" t="str">
        <f t="shared" si="471"/>
        <v>Claude LECOMTE, Gérant</v>
      </c>
      <c r="AW664" s="60" t="str">
        <f t="shared" si="481"/>
        <v>FR_338455900_CPA_EN</v>
      </c>
      <c r="AX664" s="60" t="str">
        <f t="shared" si="482"/>
        <v>FR_338455900_DoT_EN</v>
      </c>
      <c r="AY664" s="60" t="str">
        <f t="shared" si="483"/>
        <v>FR_338455900_Dis_EN</v>
      </c>
      <c r="AZ664" s="50" t="str">
        <f t="shared" si="484"/>
        <v>FR_338455900_CPA_DE</v>
      </c>
      <c r="BA664" s="50" t="str">
        <f t="shared" si="485"/>
        <v>FR_338455900_DoT_DE</v>
      </c>
      <c r="BB664" s="50" t="str">
        <f t="shared" si="486"/>
        <v>FR_338455900_CPA_ES</v>
      </c>
      <c r="BC664" s="128" t="str">
        <f t="shared" si="487"/>
        <v>FR_338455900_DoT_ES</v>
      </c>
      <c r="BD664" s="65" t="str">
        <f t="shared" si="488"/>
        <v>Transalliance Corporate One</v>
      </c>
      <c r="BE664" s="64" t="str">
        <f>VLOOKUP(C664,aux!$A$1:$B$260,2,FALSE)</f>
        <v>France</v>
      </c>
      <c r="BF664" s="46">
        <f>VLOOKUP(C664,aux!$A$1:$C$260,3,FALSE)</f>
        <v>0</v>
      </c>
      <c r="BG664" s="66" t="str">
        <f t="shared" si="489"/>
        <v>represented by  Claude LECOMTE, Gérant</v>
      </c>
      <c r="BH664" s="66" t="str">
        <f t="shared" si="453"/>
        <v>representado por Claude LECOMTE, Gérant</v>
      </c>
      <c r="BI664" s="119">
        <f t="shared" si="472"/>
        <v>1</v>
      </c>
      <c r="BJ664" s="119" t="str">
        <f t="shared" si="491"/>
        <v/>
      </c>
      <c r="BK664" s="119" t="str">
        <f t="shared" si="492"/>
        <v>and its</v>
      </c>
      <c r="BL664" s="66" t="str">
        <f t="shared" si="473"/>
        <v/>
      </c>
      <c r="BM664" s="66" t="str">
        <f t="shared" si="462"/>
        <v>und</v>
      </c>
      <c r="BN664" s="66" t="str">
        <f t="shared" si="474"/>
        <v/>
      </c>
      <c r="BO664" s="66" t="str">
        <f t="shared" si="463"/>
        <v>y su</v>
      </c>
      <c r="BP664" s="216" t="str">
        <f>VLOOKUP(X664,aux!$G$1:$I$22,3,FALSE)</f>
        <v>cero coma siete siete cinco</v>
      </c>
      <c r="BQ664" s="66" t="str">
        <f t="shared" si="476"/>
        <v>Por</v>
      </c>
      <c r="BR664" s="66" t="str">
        <f>VLOOKUP(C664,aux!$D$1:$E$307,2,FALSE)</f>
        <v>Francia</v>
      </c>
      <c r="BS664" s="66" t="str">
        <f t="shared" si="477"/>
        <v>Ciento</v>
      </c>
      <c r="BT664" s="66" t="str">
        <f t="shared" si="478"/>
        <v>Cero</v>
      </c>
      <c r="BU664" s="66" t="str">
        <f t="shared" si="479"/>
        <v>Cero</v>
      </c>
      <c r="BV664" s="315"/>
      <c r="BW664" s="61"/>
      <c r="BX664" s="315"/>
      <c r="BY664" s="148"/>
      <c r="BZ664" s="315"/>
      <c r="CA664" s="1112"/>
      <c r="CB664" s="805">
        <v>43179</v>
      </c>
      <c r="CC664" s="623">
        <v>43180</v>
      </c>
      <c r="CD664" s="434"/>
      <c r="CE664" s="623">
        <v>43180</v>
      </c>
      <c r="CF664" s="434"/>
      <c r="CG664" s="805">
        <v>43182</v>
      </c>
      <c r="CH664" s="903" t="s">
        <v>7258</v>
      </c>
      <c r="CI664" s="155"/>
      <c r="CJ664" s="54"/>
      <c r="CK664" s="54"/>
      <c r="CL664" s="102" t="str">
        <f t="shared" si="464"/>
        <v>Transalliance Corporate One_ FR_338455900_DOT_EN_2sig</v>
      </c>
      <c r="CM664" s="102" t="str">
        <f t="shared" si="465"/>
        <v>Transalliance Corporate One_FR_338455900_CPA_EN_2sig</v>
      </c>
      <c r="CN664" s="102" t="str">
        <f t="shared" si="466"/>
        <v>Transalliance Corporate One_ FR_338455900_DOT_EN_2sig_stamped</v>
      </c>
      <c r="CO664" s="102" t="str">
        <f t="shared" si="467"/>
        <v>Transalliance Corporate One_FR_338455900_DOT_EN_o</v>
      </c>
      <c r="CP664" s="102" t="str">
        <f t="shared" si="468"/>
        <v>Transalliance Corporate One_FR_338455900_DOT_EN_o_stamped</v>
      </c>
      <c r="CQ664" s="102" t="str">
        <f t="shared" si="469"/>
        <v>Transalliance Corporate One_FR_338455900_powers</v>
      </c>
      <c r="CR664" s="54"/>
      <c r="CS664" s="54"/>
      <c r="CT664" s="204"/>
      <c r="CU664" s="160"/>
      <c r="CV664" s="205"/>
      <c r="CW664" s="54"/>
      <c r="CX664" s="124"/>
      <c r="CY664" s="160"/>
      <c r="CZ664" s="160"/>
      <c r="DA664" s="321"/>
      <c r="DB664" s="321"/>
      <c r="DC664" s="160"/>
      <c r="DD664" s="160"/>
      <c r="DE664" s="321"/>
      <c r="DF664" s="321"/>
      <c r="DG664" s="54"/>
      <c r="DH664" s="54"/>
      <c r="DI664" s="54"/>
      <c r="DJ664" s="321"/>
      <c r="DK664" s="321"/>
      <c r="DL664" s="54"/>
      <c r="DM664" s="321"/>
      <c r="DN664" s="160"/>
      <c r="DO664" s="321"/>
      <c r="DP664" s="963"/>
      <c r="DQ664" s="902"/>
      <c r="DR664" s="503"/>
      <c r="DS664" s="521"/>
      <c r="DT664" s="88"/>
      <c r="DU664" s="168"/>
      <c r="DV664" s="168"/>
      <c r="DW664" s="168"/>
      <c r="DX664" s="168"/>
      <c r="DY664" s="168"/>
      <c r="DZ664" s="168"/>
      <c r="EA664" s="359" t="str">
        <f t="shared" si="459"/>
        <v>603</v>
      </c>
      <c r="EB664" s="359">
        <v>603</v>
      </c>
      <c r="EC664" s="88"/>
      <c r="ED664" s="88"/>
      <c r="EE664" s="88"/>
      <c r="EF664" s="445"/>
      <c r="EG664" s="944"/>
      <c r="EH664" s="944"/>
      <c r="EI664" s="944"/>
      <c r="EJ664" s="944"/>
      <c r="EK664" s="944"/>
      <c r="EL664" s="944"/>
      <c r="EM664" s="1308"/>
      <c r="EN664" s="944"/>
      <c r="EO664" s="944"/>
      <c r="EP664" s="944"/>
      <c r="EQ664" s="182" t="s">
        <v>6150</v>
      </c>
      <c r="ER664" s="382" t="s">
        <v>7477</v>
      </c>
      <c r="ES664" s="182"/>
      <c r="ET664" s="955"/>
      <c r="EU664" s="182" t="str">
        <f t="shared" si="470"/>
        <v>Transalliance Corporate One, FR_338455900_sinv.pdf</v>
      </c>
    </row>
    <row r="665" spans="1:151" s="169" customFormat="1" ht="97.5" customHeight="1" thickTop="1" thickBot="1">
      <c r="A665" s="1014" t="s">
        <v>7199</v>
      </c>
      <c r="B665" s="830" t="s">
        <v>7284</v>
      </c>
      <c r="C665" s="427" t="s">
        <v>1225</v>
      </c>
      <c r="D665" s="193" t="s">
        <v>7226</v>
      </c>
      <c r="E665" s="193" t="s">
        <v>7161</v>
      </c>
      <c r="F665" s="842" t="s">
        <v>7201</v>
      </c>
      <c r="G665" s="842"/>
      <c r="H665" s="842"/>
      <c r="I665" s="193" t="s">
        <v>7162</v>
      </c>
      <c r="J665" s="258"/>
      <c r="K665" s="258"/>
      <c r="L665" s="1169" t="s">
        <v>7163</v>
      </c>
      <c r="M665" s="382"/>
      <c r="N665" s="1192"/>
      <c r="O665" s="775"/>
      <c r="P665" s="1090"/>
      <c r="Q665" s="548">
        <v>100</v>
      </c>
      <c r="R665" s="549">
        <v>0</v>
      </c>
      <c r="S665" s="338"/>
      <c r="T665" s="54"/>
      <c r="U665" s="54"/>
      <c r="V665" s="338">
        <v>0</v>
      </c>
      <c r="W665" s="338">
        <v>0</v>
      </c>
      <c r="X665" s="923">
        <v>0.77500000000000002</v>
      </c>
      <c r="Y665" s="338">
        <v>0</v>
      </c>
      <c r="Z665" s="54"/>
      <c r="AA665" s="54"/>
      <c r="AB665" s="186" t="s">
        <v>7228</v>
      </c>
      <c r="AC665" s="13" t="s">
        <v>7377</v>
      </c>
      <c r="AD665" s="812" t="s">
        <v>40</v>
      </c>
      <c r="AE665" s="801">
        <v>43187</v>
      </c>
      <c r="AF665" s="182" t="s">
        <v>7234</v>
      </c>
      <c r="AG665" s="419"/>
      <c r="AH665" s="61" t="s">
        <v>7235</v>
      </c>
      <c r="AI665" s="647" t="s">
        <v>5766</v>
      </c>
      <c r="AJ665" s="63" t="str">
        <f t="shared" si="475"/>
        <v>NO</v>
      </c>
      <c r="AK665" s="64" t="str">
        <f>VLOOKUP(X665,aux!$G$1:$I$22,2,FALSE)</f>
        <v>zero point seven seven five</v>
      </c>
      <c r="AL665" s="64" t="str">
        <f>VLOOKUP(X665,aux!$G$1:$J$22,4,FALSE)</f>
        <v>null komma sieben sieben fünf</v>
      </c>
      <c r="AM665" s="214">
        <f t="shared" si="480"/>
        <v>77.5</v>
      </c>
      <c r="AN665" s="214" t="str">
        <f>IF(INT(AM665)=AM665,EnglishNumber(AM665), _xlfn.CONCAT(EnglishNumber(INT(AM665)), " point ", EnglishNumber(ROUND(INT((AM665 - INT(AM665)) * 10),  0)), " ", EnglishNumber(ROUND((AM665 - INT(AM665))*100 - (INT((AM665-INT(AM665))*10)*10), 0))))</f>
        <v>seventy-seven point five zero</v>
      </c>
      <c r="AO665" s="214" t="str">
        <f>IF(INT(AM665)=AM665,FctZahl_In_Worten(AM665), _xlfn.CONCAT(FctZahl_In_Worten(INT(AM665)), " komma ", FctZahl_In_Worten(ROUND(INT((AM665 - INT(AM665)) * 10),  0)), " ", FctZahl_In_Worten(ROUND((AM665 - INT(AM665))*100 - (INT((AM665-INT(AM665))*10)*10), 0))))</f>
        <v>siebenundsiebzig komma fünf null</v>
      </c>
      <c r="AP665" s="64" t="str">
        <f>EnglishNumber(Q665)</f>
        <v>one hundred</v>
      </c>
      <c r="AQ665" s="64" t="str">
        <f>FctZahl_In_Worten(Q665)</f>
        <v>einhundert</v>
      </c>
      <c r="AR665" s="64" t="str">
        <f>FctZahl_In_Worten(R665)</f>
        <v>null</v>
      </c>
      <c r="AS665" s="64" t="str">
        <f>EnglishNumber(V665)</f>
        <v>zero</v>
      </c>
      <c r="AT665" s="64" t="str">
        <f>EnglishNumber(W665)</f>
        <v>zero</v>
      </c>
      <c r="AU665" s="64" t="str">
        <f t="shared" si="490"/>
        <v>For</v>
      </c>
      <c r="AV665" s="49" t="str">
        <f t="shared" si="471"/>
        <v>Claude LECOMTE, Président</v>
      </c>
      <c r="AW665" s="60" t="str">
        <f t="shared" si="481"/>
        <v>FR_451392658_CPA_EN</v>
      </c>
      <c r="AX665" s="60" t="str">
        <f t="shared" si="482"/>
        <v>FR_451392658_DoT_EN</v>
      </c>
      <c r="AY665" s="60" t="str">
        <f t="shared" si="483"/>
        <v>FR_451392658_Dis_EN</v>
      </c>
      <c r="AZ665" s="50" t="str">
        <f t="shared" si="484"/>
        <v>FR_451392658_CPA_DE</v>
      </c>
      <c r="BA665" s="50" t="str">
        <f t="shared" si="485"/>
        <v>FR_451392658_DoT_DE</v>
      </c>
      <c r="BB665" s="50" t="str">
        <f t="shared" si="486"/>
        <v>FR_451392658_CPA_ES</v>
      </c>
      <c r="BC665" s="128" t="str">
        <f t="shared" si="487"/>
        <v>FR_451392658_DoT_ES</v>
      </c>
      <c r="BD665" s="65" t="str">
        <f t="shared" si="488"/>
        <v xml:space="preserve">Transalliance Distribution Rouen </v>
      </c>
      <c r="BE665" s="64" t="str">
        <f>VLOOKUP(C665,aux!$A$1:$B$260,2,FALSE)</f>
        <v>France</v>
      </c>
      <c r="BF665" s="46">
        <f>VLOOKUP(C665,aux!$A$1:$C$260,3,FALSE)</f>
        <v>0</v>
      </c>
      <c r="BG665" s="66" t="str">
        <f t="shared" si="489"/>
        <v>represented by  Claude LECOMTE, Président</v>
      </c>
      <c r="BH665" s="66" t="str">
        <f t="shared" si="453"/>
        <v>representado por Claude LECOMTE, Président</v>
      </c>
      <c r="BI665" s="119">
        <f t="shared" si="472"/>
        <v>1</v>
      </c>
      <c r="BJ665" s="119" t="str">
        <f t="shared" si="491"/>
        <v/>
      </c>
      <c r="BK665" s="119" t="str">
        <f t="shared" si="492"/>
        <v>and its</v>
      </c>
      <c r="BL665" s="66" t="str">
        <f t="shared" si="473"/>
        <v/>
      </c>
      <c r="BM665" s="66" t="str">
        <f t="shared" si="462"/>
        <v>und</v>
      </c>
      <c r="BN665" s="66" t="str">
        <f t="shared" si="474"/>
        <v/>
      </c>
      <c r="BO665" s="66" t="str">
        <f t="shared" si="463"/>
        <v>y su</v>
      </c>
      <c r="BP665" s="216" t="str">
        <f>VLOOKUP(X665,aux!$G$1:$I$22,3,FALSE)</f>
        <v>cero coma siete siete cinco</v>
      </c>
      <c r="BQ665" s="66" t="str">
        <f t="shared" si="476"/>
        <v>Por</v>
      </c>
      <c r="BR665" s="66" t="str">
        <f>VLOOKUP(C665,aux!$D$1:$E$307,2,FALSE)</f>
        <v>Francia</v>
      </c>
      <c r="BS665" s="66" t="str">
        <f t="shared" si="477"/>
        <v>Ciento</v>
      </c>
      <c r="BT665" s="66" t="str">
        <f t="shared" si="478"/>
        <v>Cero</v>
      </c>
      <c r="BU665" s="66" t="str">
        <f t="shared" si="479"/>
        <v>Cero</v>
      </c>
      <c r="BV665" s="315"/>
      <c r="BW665" s="61"/>
      <c r="BX665" s="315"/>
      <c r="BY665" s="148"/>
      <c r="BZ665" s="315"/>
      <c r="CA665" s="1112"/>
      <c r="CB665" s="353">
        <v>43179</v>
      </c>
      <c r="CC665" s="623">
        <v>43180</v>
      </c>
      <c r="CD665" s="434"/>
      <c r="CE665" s="353">
        <v>43180</v>
      </c>
      <c r="CF665" s="434"/>
      <c r="CG665" s="353">
        <v>43182</v>
      </c>
      <c r="CH665" s="903" t="s">
        <v>7258</v>
      </c>
      <c r="CI665" s="155"/>
      <c r="CJ665" s="54"/>
      <c r="CK665" s="54"/>
      <c r="CL665" s="102" t="str">
        <f t="shared" si="464"/>
        <v>Transalliance Distribution Rouen _ FR_451392658_DOT_EN_2sig</v>
      </c>
      <c r="CM665" s="102" t="str">
        <f t="shared" si="465"/>
        <v>Transalliance Distribution Rouen _FR_451392658_CPA_EN_2sig</v>
      </c>
      <c r="CN665" s="102" t="str">
        <f t="shared" si="466"/>
        <v>Transalliance Distribution Rouen _ FR_451392658_DOT_EN_2sig_stamped</v>
      </c>
      <c r="CO665" s="102" t="str">
        <f t="shared" si="467"/>
        <v>Transalliance Distribution Rouen _FR_451392658_DOT_EN_o</v>
      </c>
      <c r="CP665" s="102" t="str">
        <f t="shared" si="468"/>
        <v>Transalliance Distribution Rouen _FR_451392658_DOT_EN_o_stamped</v>
      </c>
      <c r="CQ665" s="102" t="str">
        <f t="shared" si="469"/>
        <v>Transalliance Distribution Rouen_FR_451392658_powers</v>
      </c>
      <c r="CR665" s="54"/>
      <c r="CS665" s="54"/>
      <c r="CT665" s="204"/>
      <c r="CU665" s="160"/>
      <c r="CV665" s="205"/>
      <c r="CW665" s="54"/>
      <c r="CX665" s="124"/>
      <c r="CY665" s="160"/>
      <c r="CZ665" s="160"/>
      <c r="DA665" s="321"/>
      <c r="DB665" s="321"/>
      <c r="DC665" s="160"/>
      <c r="DD665" s="160"/>
      <c r="DE665" s="321"/>
      <c r="DF665" s="321"/>
      <c r="DG665" s="54"/>
      <c r="DH665" s="54"/>
      <c r="DI665" s="54"/>
      <c r="DJ665" s="321"/>
      <c r="DK665" s="321"/>
      <c r="DL665" s="54"/>
      <c r="DM665" s="321"/>
      <c r="DN665" s="160"/>
      <c r="DO665" s="321"/>
      <c r="DP665" s="963"/>
      <c r="DQ665" s="902"/>
      <c r="DR665" s="503"/>
      <c r="DS665" s="521"/>
      <c r="DT665" s="88"/>
      <c r="DU665" s="168"/>
      <c r="DV665" s="168"/>
      <c r="DW665" s="168"/>
      <c r="DX665" s="168"/>
      <c r="DY665" s="168"/>
      <c r="DZ665" s="168"/>
      <c r="EA665" s="359" t="str">
        <f t="shared" si="459"/>
        <v>604</v>
      </c>
      <c r="EB665" s="359">
        <v>604</v>
      </c>
      <c r="EC665" s="88"/>
      <c r="ED665" s="88"/>
      <c r="EE665" s="88"/>
      <c r="EF665" s="445"/>
      <c r="EG665" s="944"/>
      <c r="EH665" s="944"/>
      <c r="EI665" s="944"/>
      <c r="EJ665" s="944"/>
      <c r="EK665" s="944"/>
      <c r="EL665" s="944"/>
      <c r="EM665" s="1308"/>
      <c r="EN665" s="944"/>
      <c r="EO665" s="944"/>
      <c r="EP665" s="944"/>
      <c r="EQ665" s="182" t="s">
        <v>6150</v>
      </c>
      <c r="ER665" s="382" t="s">
        <v>6149</v>
      </c>
      <c r="ES665" s="182"/>
      <c r="ET665" s="955"/>
      <c r="EU665" s="182" t="str">
        <f t="shared" si="470"/>
        <v>Transalliance Distribution Rouen, FR_451392658_sinv.pdf</v>
      </c>
    </row>
    <row r="666" spans="1:151" s="169" customFormat="1" ht="65.25" thickTop="1" thickBot="1">
      <c r="A666" s="1014" t="s">
        <v>7194</v>
      </c>
      <c r="B666" s="830" t="s">
        <v>7388</v>
      </c>
      <c r="C666" s="427" t="s">
        <v>963</v>
      </c>
      <c r="D666" s="193" t="s">
        <v>7222</v>
      </c>
      <c r="E666" s="193" t="s">
        <v>7161</v>
      </c>
      <c r="F666" s="842" t="s">
        <v>7120</v>
      </c>
      <c r="G666" s="842"/>
      <c r="H666" s="842"/>
      <c r="I666" s="193" t="s">
        <v>7162</v>
      </c>
      <c r="J666" s="258"/>
      <c r="K666" s="258"/>
      <c r="L666" s="1169" t="s">
        <v>7163</v>
      </c>
      <c r="M666" s="382"/>
      <c r="N666" s="1192"/>
      <c r="O666" s="775"/>
      <c r="P666" s="783"/>
      <c r="Q666" s="548">
        <v>1000</v>
      </c>
      <c r="R666" s="549">
        <v>0</v>
      </c>
      <c r="S666" s="338"/>
      <c r="T666" s="54"/>
      <c r="U666" s="54"/>
      <c r="V666" s="338">
        <v>0</v>
      </c>
      <c r="W666" s="338">
        <v>0</v>
      </c>
      <c r="X666" s="923">
        <v>0.77500000000000002</v>
      </c>
      <c r="Y666" s="338">
        <v>0</v>
      </c>
      <c r="Z666" s="54"/>
      <c r="AA666" s="54"/>
      <c r="AB666" s="186" t="s">
        <v>7228</v>
      </c>
      <c r="AC666" s="13" t="s">
        <v>7377</v>
      </c>
      <c r="AD666" s="812" t="s">
        <v>40</v>
      </c>
      <c r="AE666" s="801">
        <v>43187</v>
      </c>
      <c r="AF666" s="182" t="s">
        <v>7234</v>
      </c>
      <c r="AG666" s="419"/>
      <c r="AH666" s="61" t="s">
        <v>7235</v>
      </c>
      <c r="AI666" s="647" t="s">
        <v>5766</v>
      </c>
      <c r="AJ666" s="63" t="str">
        <f t="shared" si="475"/>
        <v>NO</v>
      </c>
      <c r="AK666" s="64" t="str">
        <f>VLOOKUP(X666,aux!$G$1:$I$22,2,FALSE)</f>
        <v>zero point seven seven five</v>
      </c>
      <c r="AL666" s="64" t="str">
        <f>VLOOKUP(X666,aux!$G$1:$J$22,4,FALSE)</f>
        <v>null komma sieben sieben fünf</v>
      </c>
      <c r="AM666" s="214">
        <f t="shared" si="480"/>
        <v>77.5</v>
      </c>
      <c r="AN666" s="214" t="str">
        <f>IF(INT(AM666)=AM666,EnglishNumber(AM666), _xlfn.CONCAT(EnglishNumber(INT(AM666)), " point ", EnglishNumber(ROUND(INT((AM666 - INT(AM666)) * 10),  0)), " ", EnglishNumber(ROUND((AM666 - INT(AM666))*100 - (INT((AM666-INT(AM666))*10)*10), 0))))</f>
        <v>seventy-seven point five zero</v>
      </c>
      <c r="AO666" s="214" t="str">
        <f>IF(INT(AM666)=AM666,FctZahl_In_Worten(AM666), _xlfn.CONCAT(FctZahl_In_Worten(INT(AM666)), " komma ", FctZahl_In_Worten(ROUND(INT((AM666 - INT(AM666)) * 10),  0)), " ", FctZahl_In_Worten(ROUND((AM666 - INT(AM666))*100 - (INT((AM666-INT(AM666))*10)*10), 0))))</f>
        <v>siebenundsiebzig komma fünf null</v>
      </c>
      <c r="AP666" s="64" t="str">
        <f>EnglishNumber(Q666)</f>
        <v>one thousand</v>
      </c>
      <c r="AQ666" s="64" t="str">
        <f>FctZahl_In_Worten(Q666)</f>
        <v>eintausend</v>
      </c>
      <c r="AR666" s="64" t="str">
        <f>FctZahl_In_Worten(R666)</f>
        <v>null</v>
      </c>
      <c r="AS666" s="64" t="str">
        <f>EnglishNumber(V666)</f>
        <v>zero</v>
      </c>
      <c r="AT666" s="64" t="str">
        <f>EnglishNumber(W666)</f>
        <v>zero</v>
      </c>
      <c r="AU666" s="64" t="str">
        <f t="shared" si="490"/>
        <v>For</v>
      </c>
      <c r="AV666" s="49" t="str">
        <f t="shared" si="471"/>
        <v>Claude LECOMTE, Administrateur délégué</v>
      </c>
      <c r="AW666" s="60" t="str">
        <f t="shared" si="481"/>
        <v>LU_B32666_CPA_EN</v>
      </c>
      <c r="AX666" s="60" t="str">
        <f t="shared" si="482"/>
        <v>LU_B32666_DoT_EN</v>
      </c>
      <c r="AY666" s="60" t="str">
        <f t="shared" si="483"/>
        <v>LU_B32666_Dis_EN</v>
      </c>
      <c r="AZ666" s="50" t="str">
        <f t="shared" si="484"/>
        <v>LU_B32666_CPA_DE</v>
      </c>
      <c r="BA666" s="50" t="str">
        <f t="shared" si="485"/>
        <v>LU_B32666_DoT_DE</v>
      </c>
      <c r="BB666" s="50" t="str">
        <f t="shared" si="486"/>
        <v>LU_B32666_CPA_ES</v>
      </c>
      <c r="BC666" s="128" t="str">
        <f t="shared" si="487"/>
        <v>LU_B32666_DoT_ES</v>
      </c>
      <c r="BD666" s="65" t="str">
        <f t="shared" si="488"/>
        <v>Transalliance Europe SA</v>
      </c>
      <c r="BE666" s="64" t="str">
        <f>VLOOKUP(C666,aux!$A$1:$B$260,2,FALSE)</f>
        <v>Luxembourg</v>
      </c>
      <c r="BF666" s="46">
        <f>VLOOKUP(C666,aux!$A$1:$C$260,3,FALSE)</f>
        <v>0</v>
      </c>
      <c r="BG666" s="66" t="str">
        <f t="shared" si="489"/>
        <v>represented by  Claude LECOMTE, Administrateur délégué</v>
      </c>
      <c r="BH666" s="66" t="str">
        <f t="shared" si="453"/>
        <v>representado por Claude LECOMTE, Administrateur délégué</v>
      </c>
      <c r="BI666" s="119">
        <f t="shared" si="472"/>
        <v>1</v>
      </c>
      <c r="BJ666" s="119" t="str">
        <f t="shared" si="491"/>
        <v/>
      </c>
      <c r="BK666" s="119" t="str">
        <f t="shared" si="492"/>
        <v>and its</v>
      </c>
      <c r="BL666" s="66" t="str">
        <f t="shared" si="473"/>
        <v/>
      </c>
      <c r="BM666" s="66" t="str">
        <f t="shared" si="462"/>
        <v>und</v>
      </c>
      <c r="BN666" s="66" t="str">
        <f t="shared" si="474"/>
        <v/>
      </c>
      <c r="BO666" s="66" t="str">
        <f t="shared" si="463"/>
        <v>y su</v>
      </c>
      <c r="BP666" s="216" t="str">
        <f>VLOOKUP(X666,aux!$G$1:$I$22,3,FALSE)</f>
        <v>cero coma siete siete cinco</v>
      </c>
      <c r="BQ666" s="66" t="str">
        <f t="shared" si="476"/>
        <v>Por</v>
      </c>
      <c r="BR666" s="66" t="str">
        <f>VLOOKUP(C666,aux!$D$1:$E$307,2,FALSE)</f>
        <v>Luxemburgo</v>
      </c>
      <c r="BS666" s="66" t="str">
        <f t="shared" si="477"/>
        <v>Un Mil</v>
      </c>
      <c r="BT666" s="66" t="str">
        <f t="shared" si="478"/>
        <v>Cero</v>
      </c>
      <c r="BU666" s="66" t="str">
        <f t="shared" si="479"/>
        <v>Cero</v>
      </c>
      <c r="BV666" s="315"/>
      <c r="BW666" s="61"/>
      <c r="BX666" s="315"/>
      <c r="BY666" s="148"/>
      <c r="BZ666" s="315"/>
      <c r="CA666" s="1112"/>
      <c r="CB666" s="805">
        <v>43179</v>
      </c>
      <c r="CC666" s="805">
        <v>43180</v>
      </c>
      <c r="CD666" s="806"/>
      <c r="CE666" s="805">
        <v>43180</v>
      </c>
      <c r="CF666" s="806"/>
      <c r="CG666" s="805">
        <v>43182</v>
      </c>
      <c r="CH666" s="903" t="s">
        <v>7258</v>
      </c>
      <c r="CI666" s="155"/>
      <c r="CJ666" s="54"/>
      <c r="CK666" s="54"/>
      <c r="CL666" s="102" t="str">
        <f t="shared" si="464"/>
        <v>Transalliance Europe SA_ LU_B32666_DOT_EN_2sig</v>
      </c>
      <c r="CM666" s="102" t="str">
        <f t="shared" si="465"/>
        <v>Transalliance Europe SA_LU_B32666_CPA_EN_2sig</v>
      </c>
      <c r="CN666" s="102" t="str">
        <f t="shared" si="466"/>
        <v>Transalliance Europe SA_ LU_B32666_DOT_EN_2sig_stamped</v>
      </c>
      <c r="CO666" s="102" t="str">
        <f t="shared" si="467"/>
        <v>Transalliance Europe SA_LU_B32666_DOT_EN_o</v>
      </c>
      <c r="CP666" s="102" t="str">
        <f t="shared" si="468"/>
        <v>Transalliance Europe SA_LU_B32666_DOT_EN_o_stamped</v>
      </c>
      <c r="CQ666" s="102" t="str">
        <f t="shared" si="469"/>
        <v>Transalliance Europe SA_LU_B32666_powers</v>
      </c>
      <c r="CR666" s="54"/>
      <c r="CS666" s="54"/>
      <c r="CT666" s="204"/>
      <c r="CU666" s="160"/>
      <c r="CV666" s="205"/>
      <c r="CW666" s="54"/>
      <c r="CX666" s="124"/>
      <c r="CY666" s="160"/>
      <c r="CZ666" s="160"/>
      <c r="DA666" s="321"/>
      <c r="DB666" s="321"/>
      <c r="DC666" s="160"/>
      <c r="DD666" s="160"/>
      <c r="DE666" s="321"/>
      <c r="DF666" s="321"/>
      <c r="DG666" s="54"/>
      <c r="DH666" s="54"/>
      <c r="DI666" s="54"/>
      <c r="DJ666" s="321"/>
      <c r="DK666" s="321"/>
      <c r="DL666" s="54"/>
      <c r="DM666" s="321"/>
      <c r="DN666" s="160"/>
      <c r="DO666" s="321"/>
      <c r="DP666" s="963"/>
      <c r="DQ666" s="902"/>
      <c r="DR666" s="503"/>
      <c r="DS666" s="521"/>
      <c r="DT666" s="88"/>
      <c r="DU666" s="202" t="s">
        <v>7449</v>
      </c>
      <c r="DV666" s="168"/>
      <c r="DW666" s="168"/>
      <c r="DX666" s="168"/>
      <c r="DY666" s="168"/>
      <c r="DZ666" s="168"/>
      <c r="EA666" s="359" t="str">
        <f t="shared" si="459"/>
        <v>605</v>
      </c>
      <c r="EB666" s="359">
        <v>605</v>
      </c>
      <c r="EC666" s="88"/>
      <c r="ED666" s="88"/>
      <c r="EE666" s="88"/>
      <c r="EF666" s="445"/>
      <c r="EG666" s="944"/>
      <c r="EH666" s="944"/>
      <c r="EI666" s="944"/>
      <c r="EJ666" s="944"/>
      <c r="EK666" s="944"/>
      <c r="EL666" s="944"/>
      <c r="EM666" s="1308"/>
      <c r="EN666" s="944"/>
      <c r="EO666" s="944"/>
      <c r="EP666" s="944"/>
      <c r="EQ666" s="643" t="s">
        <v>6089</v>
      </c>
      <c r="ER666" s="643" t="s">
        <v>6106</v>
      </c>
      <c r="ES666" s="182"/>
      <c r="ET666" s="955"/>
      <c r="EU666" s="182" t="str">
        <f t="shared" si="470"/>
        <v>Transalliance Europe SA, LU_B32666_sinv.pdf</v>
      </c>
    </row>
    <row r="667" spans="1:151" s="169" customFormat="1" ht="78" thickTop="1" thickBot="1">
      <c r="A667" s="1014" t="s">
        <v>7195</v>
      </c>
      <c r="B667" s="830" t="s">
        <v>7285</v>
      </c>
      <c r="C667" s="427" t="s">
        <v>1225</v>
      </c>
      <c r="D667" s="193" t="s">
        <v>7200</v>
      </c>
      <c r="E667" s="193" t="s">
        <v>7161</v>
      </c>
      <c r="F667" s="842" t="s">
        <v>7003</v>
      </c>
      <c r="G667" s="842"/>
      <c r="H667" s="842"/>
      <c r="I667" s="193" t="s">
        <v>7162</v>
      </c>
      <c r="J667" s="258"/>
      <c r="K667" s="258"/>
      <c r="L667" s="1169" t="s">
        <v>7163</v>
      </c>
      <c r="M667" s="382"/>
      <c r="N667" s="1192"/>
      <c r="O667" s="775"/>
      <c r="P667" s="783"/>
      <c r="Q667" s="548">
        <v>100</v>
      </c>
      <c r="R667" s="549">
        <v>0</v>
      </c>
      <c r="S667" s="338"/>
      <c r="T667" s="54"/>
      <c r="U667" s="54"/>
      <c r="V667" s="338">
        <v>0</v>
      </c>
      <c r="W667" s="338">
        <v>0</v>
      </c>
      <c r="X667" s="923">
        <v>0.77500000000000002</v>
      </c>
      <c r="Y667" s="338">
        <v>0</v>
      </c>
      <c r="Z667" s="54"/>
      <c r="AA667" s="54"/>
      <c r="AB667" s="186" t="s">
        <v>7228</v>
      </c>
      <c r="AC667" s="13" t="s">
        <v>7377</v>
      </c>
      <c r="AD667" s="812" t="s">
        <v>40</v>
      </c>
      <c r="AE667" s="801">
        <v>43187</v>
      </c>
      <c r="AF667" s="182" t="s">
        <v>7234</v>
      </c>
      <c r="AG667" s="419"/>
      <c r="AH667" s="61" t="s">
        <v>7235</v>
      </c>
      <c r="AI667" s="647" t="s">
        <v>5766</v>
      </c>
      <c r="AJ667" s="63" t="str">
        <f t="shared" si="475"/>
        <v>NO</v>
      </c>
      <c r="AK667" s="64" t="str">
        <f>VLOOKUP(X667,aux!$G$1:$I$22,2,FALSE)</f>
        <v>zero point seven seven five</v>
      </c>
      <c r="AL667" s="64" t="str">
        <f>VLOOKUP(X667,aux!$G$1:$J$22,4,FALSE)</f>
        <v>null komma sieben sieben fünf</v>
      </c>
      <c r="AM667" s="214">
        <f t="shared" si="480"/>
        <v>77.5</v>
      </c>
      <c r="AN667" s="214" t="str">
        <f>IF(INT(AM667)=AM667,EnglishNumber(AM667), _xlfn.CONCAT(EnglishNumber(INT(AM667)), " point ", EnglishNumber(ROUND(INT((AM667 - INT(AM667)) * 10),  0)), " ", EnglishNumber(ROUND((AM667 - INT(AM667))*100 - (INT((AM667-INT(AM667))*10)*10), 0))))</f>
        <v>seventy-seven point five zero</v>
      </c>
      <c r="AO667" s="214" t="str">
        <f>IF(INT(AM667)=AM667,FctZahl_In_Worten(AM667), _xlfn.CONCAT(FctZahl_In_Worten(INT(AM667)), " komma ", FctZahl_In_Worten(ROUND(INT((AM667 - INT(AM667)) * 10),  0)), " ", FctZahl_In_Worten(ROUND((AM667 - INT(AM667))*100 - (INT((AM667-INT(AM667))*10)*10), 0))))</f>
        <v>siebenundsiebzig komma fünf null</v>
      </c>
      <c r="AP667" s="64" t="str">
        <f>EnglishNumber(Q667)</f>
        <v>one hundred</v>
      </c>
      <c r="AQ667" s="64" t="str">
        <f>FctZahl_In_Worten(Q667)</f>
        <v>einhundert</v>
      </c>
      <c r="AR667" s="64" t="str">
        <f>FctZahl_In_Worten(R667)</f>
        <v>null</v>
      </c>
      <c r="AS667" s="64" t="str">
        <f>EnglishNumber(V667)</f>
        <v>zero</v>
      </c>
      <c r="AT667" s="64" t="str">
        <f>EnglishNumber(W667)</f>
        <v>zero</v>
      </c>
      <c r="AU667" s="64" t="str">
        <f t="shared" si="490"/>
        <v>For</v>
      </c>
      <c r="AV667" s="49" t="str">
        <f t="shared" si="471"/>
        <v>Claude LECOMTE, Gérant</v>
      </c>
      <c r="AW667" s="60" t="str">
        <f t="shared" si="481"/>
        <v>FR_421177460_CPA_EN</v>
      </c>
      <c r="AX667" s="60" t="str">
        <f t="shared" si="482"/>
        <v>FR_421177460_DoT_EN</v>
      </c>
      <c r="AY667" s="60" t="str">
        <f t="shared" si="483"/>
        <v>FR_421177460_Dis_EN</v>
      </c>
      <c r="AZ667" s="50" t="str">
        <f t="shared" si="484"/>
        <v>FR_421177460_CPA_DE</v>
      </c>
      <c r="BA667" s="50" t="str">
        <f t="shared" si="485"/>
        <v>FR_421177460_DoT_DE</v>
      </c>
      <c r="BB667" s="50" t="str">
        <f t="shared" si="486"/>
        <v>FR_421177460_CPA_ES</v>
      </c>
      <c r="BC667" s="128" t="str">
        <f t="shared" si="487"/>
        <v>FR_421177460_DoT_ES</v>
      </c>
      <c r="BD667" s="65" t="str">
        <f t="shared" si="488"/>
        <v xml:space="preserve">Transalliance Freight Management </v>
      </c>
      <c r="BE667" s="64" t="str">
        <f>VLOOKUP(C667,aux!$A$1:$B$260,2,FALSE)</f>
        <v>France</v>
      </c>
      <c r="BF667" s="46">
        <f>VLOOKUP(C667,aux!$A$1:$C$260,3,FALSE)</f>
        <v>0</v>
      </c>
      <c r="BG667" s="66" t="str">
        <f t="shared" si="489"/>
        <v>represented by  Claude LECOMTE, Gérant</v>
      </c>
      <c r="BH667" s="66" t="str">
        <f t="shared" si="453"/>
        <v>representado por Claude LECOMTE, Gérant</v>
      </c>
      <c r="BI667" s="119">
        <f t="shared" si="472"/>
        <v>1</v>
      </c>
      <c r="BJ667" s="119" t="str">
        <f t="shared" si="491"/>
        <v/>
      </c>
      <c r="BK667" s="119" t="str">
        <f t="shared" si="492"/>
        <v>and its</v>
      </c>
      <c r="BL667" s="66" t="str">
        <f t="shared" si="473"/>
        <v/>
      </c>
      <c r="BM667" s="66" t="str">
        <f t="shared" si="462"/>
        <v>und</v>
      </c>
      <c r="BN667" s="66" t="str">
        <f t="shared" si="474"/>
        <v/>
      </c>
      <c r="BO667" s="66" t="str">
        <f t="shared" si="463"/>
        <v>y su</v>
      </c>
      <c r="BP667" s="216" t="str">
        <f>VLOOKUP(X667,aux!$G$1:$I$22,3,FALSE)</f>
        <v>cero coma siete siete cinco</v>
      </c>
      <c r="BQ667" s="66" t="str">
        <f t="shared" si="476"/>
        <v>Por</v>
      </c>
      <c r="BR667" s="66" t="str">
        <f>VLOOKUP(C667,aux!$D$1:$E$307,2,FALSE)</f>
        <v>Francia</v>
      </c>
      <c r="BS667" s="66" t="str">
        <f t="shared" si="477"/>
        <v>Ciento</v>
      </c>
      <c r="BT667" s="66" t="str">
        <f t="shared" si="478"/>
        <v>Cero</v>
      </c>
      <c r="BU667" s="66" t="str">
        <f t="shared" si="479"/>
        <v>Cero</v>
      </c>
      <c r="BV667" s="315"/>
      <c r="BW667" s="61"/>
      <c r="BX667" s="315"/>
      <c r="BY667" s="148"/>
      <c r="BZ667" s="315"/>
      <c r="CA667" s="1112"/>
      <c r="CB667" s="805">
        <v>43179</v>
      </c>
      <c r="CC667" s="623">
        <v>43180</v>
      </c>
      <c r="CD667" s="434"/>
      <c r="CE667" s="623">
        <v>43180</v>
      </c>
      <c r="CF667" s="434"/>
      <c r="CG667" s="805">
        <v>43182</v>
      </c>
      <c r="CH667" s="903" t="s">
        <v>7258</v>
      </c>
      <c r="CI667" s="155"/>
      <c r="CJ667" s="54"/>
      <c r="CK667" s="54"/>
      <c r="CL667" s="102" t="str">
        <f t="shared" si="464"/>
        <v>Transalliance Freight Management _ FR_421177460_DOT_EN_2sig</v>
      </c>
      <c r="CM667" s="102" t="str">
        <f t="shared" si="465"/>
        <v>Transalliance Freight Management _FR_421177460_CPA_EN_2sig</v>
      </c>
      <c r="CN667" s="102" t="str">
        <f t="shared" si="466"/>
        <v>Transalliance Freight Management _ FR_421177460_DOT_EN_2sig_stamped</v>
      </c>
      <c r="CO667" s="102" t="str">
        <f t="shared" si="467"/>
        <v>Transalliance Freight Management _FR_421177460_DOT_EN_o</v>
      </c>
      <c r="CP667" s="102" t="str">
        <f t="shared" si="468"/>
        <v>Transalliance Freight Management _FR_421177460_DOT_EN_o_stamped</v>
      </c>
      <c r="CQ667" s="102" t="str">
        <f t="shared" si="469"/>
        <v>Transalliance Freight Management_FR_421177460_powers</v>
      </c>
      <c r="CR667" s="54"/>
      <c r="CS667" s="54"/>
      <c r="CT667" s="204"/>
      <c r="CU667" s="160"/>
      <c r="CV667" s="205"/>
      <c r="CW667" s="54"/>
      <c r="CX667" s="124"/>
      <c r="CY667" s="160"/>
      <c r="CZ667" s="160"/>
      <c r="DA667" s="321"/>
      <c r="DB667" s="321"/>
      <c r="DC667" s="160"/>
      <c r="DD667" s="160"/>
      <c r="DE667" s="321"/>
      <c r="DF667" s="321"/>
      <c r="DG667" s="54"/>
      <c r="DH667" s="54"/>
      <c r="DI667" s="54"/>
      <c r="DJ667" s="321"/>
      <c r="DK667" s="321"/>
      <c r="DL667" s="54"/>
      <c r="DM667" s="321"/>
      <c r="DN667" s="160"/>
      <c r="DO667" s="321"/>
      <c r="DP667" s="963"/>
      <c r="DQ667" s="902"/>
      <c r="DR667" s="503"/>
      <c r="DS667" s="521"/>
      <c r="DT667" s="88"/>
      <c r="DU667" s="168"/>
      <c r="DV667" s="168"/>
      <c r="DW667" s="168"/>
      <c r="DX667" s="168"/>
      <c r="DY667" s="168"/>
      <c r="DZ667" s="168"/>
      <c r="EA667" s="359" t="str">
        <f t="shared" si="459"/>
        <v>606</v>
      </c>
      <c r="EB667" s="359">
        <v>606</v>
      </c>
      <c r="EC667" s="88"/>
      <c r="ED667" s="88"/>
      <c r="EE667" s="88"/>
      <c r="EF667" s="445"/>
      <c r="EG667" s="944"/>
      <c r="EH667" s="944"/>
      <c r="EI667" s="944"/>
      <c r="EJ667" s="944"/>
      <c r="EK667" s="944"/>
      <c r="EL667" s="944"/>
      <c r="EM667" s="1308"/>
      <c r="EN667" s="944"/>
      <c r="EO667" s="944"/>
      <c r="EP667" s="944"/>
      <c r="EQ667" s="182" t="s">
        <v>6150</v>
      </c>
      <c r="ER667" s="382" t="s">
        <v>6149</v>
      </c>
      <c r="ES667" s="182"/>
      <c r="ET667" s="955"/>
      <c r="EU667" s="182" t="str">
        <f t="shared" si="470"/>
        <v>Transalliance Freight Management, FR_421177460_sinv.pdf</v>
      </c>
    </row>
    <row r="668" spans="1:151" s="169" customFormat="1" ht="65.25" thickTop="1" thickBot="1">
      <c r="A668" s="1040" t="s">
        <v>7158</v>
      </c>
      <c r="B668" s="638" t="s">
        <v>7159</v>
      </c>
      <c r="C668" s="338" t="s">
        <v>42</v>
      </c>
      <c r="D668" s="202" t="s">
        <v>7160</v>
      </c>
      <c r="E668" s="831" t="s">
        <v>7161</v>
      </c>
      <c r="F668" s="831" t="s">
        <v>5416</v>
      </c>
      <c r="G668" s="182"/>
      <c r="H668" s="182"/>
      <c r="I668" s="202" t="s">
        <v>7162</v>
      </c>
      <c r="J668" s="182"/>
      <c r="K668" s="182"/>
      <c r="L668" s="1179" t="s">
        <v>7163</v>
      </c>
      <c r="M668" s="382"/>
      <c r="N668" s="1192"/>
      <c r="O668" s="775"/>
      <c r="P668" s="783"/>
      <c r="Q668" s="548">
        <v>1000</v>
      </c>
      <c r="R668" s="549">
        <v>0</v>
      </c>
      <c r="S668" s="338"/>
      <c r="T668" s="671"/>
      <c r="U668" s="671"/>
      <c r="V668" s="338">
        <v>0</v>
      </c>
      <c r="W668" s="338">
        <v>0</v>
      </c>
      <c r="X668" s="923">
        <v>0.77500000000000002</v>
      </c>
      <c r="Y668" s="338">
        <v>0</v>
      </c>
      <c r="Z668" s="671"/>
      <c r="AA668" s="671"/>
      <c r="AB668" s="186" t="s">
        <v>7229</v>
      </c>
      <c r="AC668" s="13" t="s">
        <v>7377</v>
      </c>
      <c r="AD668" s="812" t="s">
        <v>40</v>
      </c>
      <c r="AE668" s="801">
        <v>43187</v>
      </c>
      <c r="AF668" s="182" t="s">
        <v>7233</v>
      </c>
      <c r="AG668" s="419"/>
      <c r="AH668" s="61" t="s">
        <v>896</v>
      </c>
      <c r="AI668" s="647" t="s">
        <v>5766</v>
      </c>
      <c r="AJ668" s="67" t="str">
        <f t="shared" si="475"/>
        <v>NO</v>
      </c>
      <c r="AK668" s="64" t="str">
        <f>VLOOKUP(X668,aux!$G$1:$I$22,2,FALSE)</f>
        <v>zero point seven seven five</v>
      </c>
      <c r="AL668" s="64" t="str">
        <f>VLOOKUP(X668,aux!$G$1:$J$22,4,FALSE)</f>
        <v>null komma sieben sieben fünf</v>
      </c>
      <c r="AM668" s="693">
        <f t="shared" si="480"/>
        <v>77.5</v>
      </c>
      <c r="AN668" s="214" t="str">
        <f>IF(INT(AM668)=AM668,EnglishNumber(AM668), _xlfn.CONCAT(EnglishNumber(INT(AM668)), " point ", EnglishNumber(ROUND(INT((AM668 - INT(AM668)) * 10),  0)), " ", EnglishNumber(ROUND((AM668 - INT(AM668))*100 - (INT((AM668-INT(AM668))*10)*10), 0))))</f>
        <v>seventy-seven point five zero</v>
      </c>
      <c r="AO668" s="214" t="str">
        <f>IF(INT(AM668)=AM668,FctZahl_In_Worten(AM668), _xlfn.CONCAT(FctZahl_In_Worten(INT(AM668)), " komma ", FctZahl_In_Worten(ROUND(INT((AM668 - INT(AM668)) * 10),  0)), " ", FctZahl_In_Worten(ROUND((AM668 - INT(AM668))*100 - (INT((AM668-INT(AM668))*10)*10), 0))))</f>
        <v>siebenundsiebzig komma fünf null</v>
      </c>
      <c r="AP668" s="39" t="str">
        <f>EnglishNumber(Q668)</f>
        <v>one thousand</v>
      </c>
      <c r="AQ668" s="39" t="str">
        <f>FctZahl_In_Worten(Q668)</f>
        <v>eintausend</v>
      </c>
      <c r="AR668" s="39" t="str">
        <f>FctZahl_In_Worten(R668)</f>
        <v>null</v>
      </c>
      <c r="AS668" s="39" t="str">
        <f>EnglishNumber(V668)</f>
        <v>zero</v>
      </c>
      <c r="AT668" s="39" t="str">
        <f>EnglishNumber(W668)</f>
        <v>zero</v>
      </c>
      <c r="AU668" s="39" t="str">
        <f t="shared" si="490"/>
        <v>For</v>
      </c>
      <c r="AV668" s="117" t="str">
        <f t="shared" si="471"/>
        <v>Claude LECOMTE, Consejero delegado</v>
      </c>
      <c r="AW668" s="911" t="str">
        <f t="shared" si="481"/>
        <v>ES_A62116587_CPA_EN</v>
      </c>
      <c r="AX668" s="911" t="str">
        <f t="shared" si="482"/>
        <v>ES_A62116587_DoT_EN</v>
      </c>
      <c r="AY668" s="911" t="str">
        <f t="shared" si="483"/>
        <v>ES_A62116587_Dis_EN</v>
      </c>
      <c r="AZ668" s="912" t="str">
        <f t="shared" si="484"/>
        <v>ES_A62116587_CPA_DE</v>
      </c>
      <c r="BA668" s="912" t="str">
        <f t="shared" si="485"/>
        <v>ES_A62116587_DoT_DE</v>
      </c>
      <c r="BB668" s="912" t="str">
        <f t="shared" si="486"/>
        <v>ES_A62116587_CPA_ES</v>
      </c>
      <c r="BC668" s="128" t="str">
        <f t="shared" si="487"/>
        <v>ES_A62116587_DoT_ES</v>
      </c>
      <c r="BD668" s="597" t="str">
        <f t="shared" si="488"/>
        <v>Transalliance Iberica SA</v>
      </c>
      <c r="BE668" s="64" t="str">
        <f>VLOOKUP(C668,aux!$A$1:$B$260,2,FALSE)</f>
        <v>Spain</v>
      </c>
      <c r="BF668" s="46" t="str">
        <f>VLOOKUP(C668,aux!$A$1:$C$260,3,FALSE)</f>
        <v>Spanien</v>
      </c>
      <c r="BG668" s="119" t="str">
        <f t="shared" si="489"/>
        <v>represented by  Claude LECOMTE, Consejero delegado</v>
      </c>
      <c r="BH668" s="119" t="str">
        <f t="shared" si="453"/>
        <v>representado por Claude LECOMTE, Consejero delegado</v>
      </c>
      <c r="BI668" s="119">
        <f t="shared" si="472"/>
        <v>1</v>
      </c>
      <c r="BJ668" s="119" t="str">
        <f t="shared" si="491"/>
        <v/>
      </c>
      <c r="BK668" s="119" t="str">
        <f t="shared" si="492"/>
        <v>and its</v>
      </c>
      <c r="BL668" s="119" t="str">
        <f t="shared" si="473"/>
        <v/>
      </c>
      <c r="BM668" s="119" t="str">
        <f t="shared" si="462"/>
        <v>und</v>
      </c>
      <c r="BN668" s="119" t="str">
        <f t="shared" si="474"/>
        <v/>
      </c>
      <c r="BO668" s="119" t="str">
        <f t="shared" si="463"/>
        <v>y su</v>
      </c>
      <c r="BP668" s="216" t="str">
        <f>VLOOKUP(X668,aux!$G$1:$I$22,3,FALSE)</f>
        <v>cero coma siete siete cinco</v>
      </c>
      <c r="BQ668" s="119" t="str">
        <f t="shared" si="476"/>
        <v>Por</v>
      </c>
      <c r="BR668" s="66" t="str">
        <f>VLOOKUP(C668,aux!$D$1:$E$307,2,FALSE)</f>
        <v>España</v>
      </c>
      <c r="BS668" s="119" t="str">
        <f t="shared" si="477"/>
        <v>Un Mil</v>
      </c>
      <c r="BT668" s="119" t="str">
        <f t="shared" si="478"/>
        <v>Cero</v>
      </c>
      <c r="BU668" s="119" t="str">
        <f t="shared" si="479"/>
        <v>Cero</v>
      </c>
      <c r="BV668" s="315"/>
      <c r="BW668" s="61"/>
      <c r="BX668" s="315"/>
      <c r="BY668" s="148"/>
      <c r="BZ668" s="315"/>
      <c r="CA668" s="1112"/>
      <c r="CB668" s="612">
        <v>43179</v>
      </c>
      <c r="CC668" s="623">
        <v>43180</v>
      </c>
      <c r="CD668" s="806"/>
      <c r="CE668" s="623">
        <v>43180</v>
      </c>
      <c r="CF668" s="806"/>
      <c r="CG668" s="805">
        <v>43182</v>
      </c>
      <c r="CH668" s="903" t="s">
        <v>7258</v>
      </c>
      <c r="CI668" s="155"/>
      <c r="CJ668" s="671"/>
      <c r="CK668" s="671"/>
      <c r="CL668" s="102" t="str">
        <f t="shared" si="464"/>
        <v>Transalliance Iberica SA_ ES_A62116587_DOT_EN_2sig</v>
      </c>
      <c r="CM668" s="102" t="str">
        <f t="shared" si="465"/>
        <v>Transalliance Iberica SA_ES_A62116587_CPA_EN_2sig</v>
      </c>
      <c r="CN668" s="102" t="str">
        <f t="shared" si="466"/>
        <v>Transalliance Iberica SA_ ES_A62116587_DOT_EN_2sig_stamped</v>
      </c>
      <c r="CO668" s="102" t="str">
        <f t="shared" si="467"/>
        <v>Transalliance Iberica SA_ES_A62116587_DOT_EN_o</v>
      </c>
      <c r="CP668" s="102" t="str">
        <f t="shared" si="468"/>
        <v>Transalliance Iberica SA_ES_A62116587_DOT_EN_o_stamped</v>
      </c>
      <c r="CQ668" s="102" t="str">
        <f t="shared" si="469"/>
        <v>Transalliance Iberica SA_ES_A62116587_powers</v>
      </c>
      <c r="CR668" s="671"/>
      <c r="CS668" s="671"/>
      <c r="CT668" s="913"/>
      <c r="CU668" s="672"/>
      <c r="CV668" s="914"/>
      <c r="CW668" s="671"/>
      <c r="CX668" s="673"/>
      <c r="CY668" s="672"/>
      <c r="CZ668" s="672"/>
      <c r="DA668" s="674"/>
      <c r="DB668" s="674"/>
      <c r="DC668" s="672"/>
      <c r="DD668" s="672"/>
      <c r="DE668" s="674"/>
      <c r="DF668" s="674"/>
      <c r="DG668" s="671"/>
      <c r="DH668" s="671"/>
      <c r="DI668" s="671"/>
      <c r="DJ668" s="674"/>
      <c r="DK668" s="674"/>
      <c r="DL668" s="671"/>
      <c r="DM668" s="674"/>
      <c r="DN668" s="672"/>
      <c r="DO668" s="674"/>
      <c r="DP668" s="963"/>
      <c r="DQ668" s="902"/>
      <c r="DR668" s="503"/>
      <c r="DS668" s="675"/>
      <c r="DT668" s="678"/>
      <c r="DU668" s="676"/>
      <c r="DV668" s="676"/>
      <c r="DW668" s="676"/>
      <c r="DX668" s="676"/>
      <c r="DY668" s="676"/>
      <c r="DZ668" s="676"/>
      <c r="EA668" s="359" t="str">
        <f t="shared" si="459"/>
        <v>607</v>
      </c>
      <c r="EB668" s="677">
        <v>607</v>
      </c>
      <c r="EC668" s="678"/>
      <c r="ED668" s="678"/>
      <c r="EE668" s="678"/>
      <c r="EF668" s="445"/>
      <c r="EG668" s="944"/>
      <c r="EH668" s="944"/>
      <c r="EI668" s="944"/>
      <c r="EJ668" s="944"/>
      <c r="EK668" s="944"/>
      <c r="EL668" s="944"/>
      <c r="EM668" s="1308"/>
      <c r="EN668" s="944"/>
      <c r="EO668" s="944"/>
      <c r="EP668" s="944"/>
      <c r="EQ668" s="186" t="s">
        <v>6089</v>
      </c>
      <c r="ER668" s="186" t="s">
        <v>6111</v>
      </c>
      <c r="ES668" s="182"/>
      <c r="ET668" s="108"/>
      <c r="EU668" s="182" t="str">
        <f t="shared" si="470"/>
        <v>Transalliance Iberica SA, ES_A62116587_sinv.pdf</v>
      </c>
    </row>
    <row r="669" spans="1:151" s="169" customFormat="1" ht="97.5" thickTop="1" thickBot="1">
      <c r="A669" s="1006" t="s">
        <v>6557</v>
      </c>
      <c r="B669" s="638" t="s">
        <v>6585</v>
      </c>
      <c r="C669" s="667" t="s">
        <v>42</v>
      </c>
      <c r="D669" s="176" t="s">
        <v>6650</v>
      </c>
      <c r="E669" s="668" t="s">
        <v>6651</v>
      </c>
      <c r="F669" s="668" t="s">
        <v>6652</v>
      </c>
      <c r="G669" s="362" t="s">
        <v>6653</v>
      </c>
      <c r="H669" s="362" t="s">
        <v>6652</v>
      </c>
      <c r="I669" s="182"/>
      <c r="J669" s="202" t="s">
        <v>6724</v>
      </c>
      <c r="K669" s="566" t="s">
        <v>6663</v>
      </c>
      <c r="L669" s="770" t="s">
        <v>6664</v>
      </c>
      <c r="M669" s="566" t="s">
        <v>6690</v>
      </c>
      <c r="N669" s="861" t="s">
        <v>6704</v>
      </c>
      <c r="O669" s="773" t="s">
        <v>416</v>
      </c>
      <c r="P669" s="782">
        <v>18</v>
      </c>
      <c r="Q669" s="548">
        <v>100</v>
      </c>
      <c r="R669" s="549">
        <v>0</v>
      </c>
      <c r="S669" s="338"/>
      <c r="T669" s="168"/>
      <c r="U669" s="168"/>
      <c r="V669" s="338">
        <v>0</v>
      </c>
      <c r="W669" s="338">
        <v>0</v>
      </c>
      <c r="X669" s="923">
        <v>0.68</v>
      </c>
      <c r="Y669" s="338">
        <v>0</v>
      </c>
      <c r="Z669" s="168"/>
      <c r="AA669" s="168"/>
      <c r="AB669" s="186" t="s">
        <v>6711</v>
      </c>
      <c r="AC669" s="13" t="s">
        <v>7377</v>
      </c>
      <c r="AD669" s="811" t="s">
        <v>6710</v>
      </c>
      <c r="AE669" s="723">
        <v>43187</v>
      </c>
      <c r="AF669" s="182" t="s">
        <v>7334</v>
      </c>
      <c r="AG669" s="419"/>
      <c r="AH669" s="927" t="s">
        <v>896</v>
      </c>
      <c r="AI669" s="559" t="s">
        <v>5760</v>
      </c>
      <c r="AJ669" s="63" t="str">
        <f t="shared" si="475"/>
        <v>NO</v>
      </c>
      <c r="AK669" s="64" t="str">
        <f>VLOOKUP(X669,aux!$G$1:$I$22,2,FALSE)</f>
        <v>zero point six eight</v>
      </c>
      <c r="AL669" s="64" t="str">
        <f>VLOOKUP(X669,aux!$G$1:$J$22,4,FALSE)</f>
        <v>null komma sechs acht</v>
      </c>
      <c r="AM669" s="214">
        <f t="shared" si="480"/>
        <v>68</v>
      </c>
      <c r="AN669" s="214" t="str">
        <f>IF(INT(AM669)=AM669,EnglishNumber(AM669), _xlfn.CONCAT(EnglishNumber(INT(AM669)), " point ", EnglishNumber(ROUND(INT((AM669 - INT(AM669)) * 10),  0)), " ", EnglishNumber(ROUND((AM669 - INT(AM669))*100 - (INT((AM669-INT(AM669))*10)*10), 0))))</f>
        <v>sixty-eight</v>
      </c>
      <c r="AO669" s="214" t="str">
        <f>IF(INT(AM669)=AM669,FctZahl_In_Worten(AM669), _xlfn.CONCAT(FctZahl_In_Worten(INT(AM669)), " komma ", FctZahl_In_Worten(ROUND(INT((AM669 - INT(AM669)) * 10),  0)), " ", FctZahl_In_Worten(ROUND((AM669 - INT(AM669))*100 - (INT((AM669-INT(AM669))*10)*10), 0))))</f>
        <v>achtundsechzig</v>
      </c>
      <c r="AP669" s="64" t="str">
        <f>EnglishNumber(Q669)</f>
        <v>one hundred</v>
      </c>
      <c r="AQ669" s="64" t="str">
        <f>FctZahl_In_Worten(Q669)</f>
        <v>einhundert</v>
      </c>
      <c r="AR669" s="64" t="str">
        <f>FctZahl_In_Worten(R669)</f>
        <v>null</v>
      </c>
      <c r="AS669" s="64" t="str">
        <f>EnglishNumber(V669)</f>
        <v>zero</v>
      </c>
      <c r="AT669" s="64" t="str">
        <f>EnglishNumber(W669)</f>
        <v>zero</v>
      </c>
      <c r="AU669" s="64" t="str">
        <f t="shared" si="490"/>
        <v>For</v>
      </c>
      <c r="AV669" s="49" t="str">
        <f t="shared" si="471"/>
        <v>HERGUEDAS ESTEBAN, Alberto, Administrador mancomunado and HERGUEDAS ESTEBAN, Sergio, Administrador mancomunado</v>
      </c>
      <c r="AW669" s="60" t="str">
        <f t="shared" si="481"/>
        <v>ES_B47363031_CPA_EN</v>
      </c>
      <c r="AX669" s="60" t="str">
        <f t="shared" si="482"/>
        <v>ES_B47363031_DoT_EN</v>
      </c>
      <c r="AY669" s="60" t="str">
        <f t="shared" si="483"/>
        <v>ES_B47363031_Dis_EN</v>
      </c>
      <c r="AZ669" s="50" t="str">
        <f t="shared" si="484"/>
        <v>ES_B47363031_CPA_DE</v>
      </c>
      <c r="BA669" s="50" t="str">
        <f t="shared" si="485"/>
        <v>ES_B47363031_DoT_DE</v>
      </c>
      <c r="BB669" s="50" t="str">
        <f t="shared" si="486"/>
        <v>ES_B47363031_CPA_ES</v>
      </c>
      <c r="BC669" s="128" t="str">
        <f t="shared" si="487"/>
        <v>ES_B47363031_DoT_ES</v>
      </c>
      <c r="BD669" s="65" t="str">
        <f t="shared" si="488"/>
        <v>TRANSOSA, SL</v>
      </c>
      <c r="BE669" s="64" t="str">
        <f>VLOOKUP(C669,aux!$A$1:$B$260,2,FALSE)</f>
        <v>Spain</v>
      </c>
      <c r="BF669" s="46" t="str">
        <f>VLOOKUP(C669,aux!$A$1:$C$260,3,FALSE)</f>
        <v>Spanien</v>
      </c>
      <c r="BG669" s="66" t="str">
        <f t="shared" si="489"/>
        <v>represented by  HERGUEDAS ESTEBAN, Alberto, Administrador mancomunado and HERGUEDAS ESTEBAN, Sergio, Administrador mancomunado</v>
      </c>
      <c r="BH669" s="66" t="str">
        <f t="shared" si="453"/>
        <v>representado por HERGUEDAS ESTEBAN, Alberto, Administrador mancomunado and HERGUEDAS ESTEBAN, Sergio, Administrador mancomunado</v>
      </c>
      <c r="BI669" s="119">
        <f t="shared" si="472"/>
        <v>2</v>
      </c>
      <c r="BJ669" s="119" t="str">
        <f t="shared" si="491"/>
        <v>and its</v>
      </c>
      <c r="BK669" s="119" t="str">
        <f t="shared" si="492"/>
        <v/>
      </c>
      <c r="BL669" s="66" t="str">
        <f t="shared" si="473"/>
        <v>und</v>
      </c>
      <c r="BM669" s="66" t="str">
        <f t="shared" si="462"/>
        <v/>
      </c>
      <c r="BN669" s="66" t="str">
        <f t="shared" si="474"/>
        <v>y su</v>
      </c>
      <c r="BO669" s="66" t="str">
        <f t="shared" si="463"/>
        <v/>
      </c>
      <c r="BP669" s="216" t="str">
        <f>VLOOKUP(X669,aux!$G$1:$I$22,3,FALSE)</f>
        <v>cero coma seis ocho</v>
      </c>
      <c r="BQ669" s="66" t="str">
        <f t="shared" si="476"/>
        <v>Por</v>
      </c>
      <c r="BR669" s="66" t="str">
        <f>VLOOKUP(C669,aux!$D$1:$E$307,2,FALSE)</f>
        <v>España</v>
      </c>
      <c r="BS669" s="66" t="str">
        <f t="shared" si="477"/>
        <v>Ciento</v>
      </c>
      <c r="BT669" s="66" t="str">
        <f t="shared" si="478"/>
        <v>Cero</v>
      </c>
      <c r="BU669" s="66" t="str">
        <f t="shared" si="479"/>
        <v>Cero</v>
      </c>
      <c r="BV669" s="315"/>
      <c r="BW669" s="61"/>
      <c r="BX669" s="315"/>
      <c r="BY669" s="148"/>
      <c r="BZ669" s="315"/>
      <c r="CA669" s="1112"/>
      <c r="CB669" s="612">
        <v>43168</v>
      </c>
      <c r="CC669" s="623">
        <v>43173</v>
      </c>
      <c r="CD669" s="806"/>
      <c r="CE669" s="623">
        <v>43174</v>
      </c>
      <c r="CF669" s="806"/>
      <c r="CG669" s="805">
        <v>43181</v>
      </c>
      <c r="CH669" s="903" t="s">
        <v>7258</v>
      </c>
      <c r="CI669" s="155"/>
      <c r="CJ669" s="168"/>
      <c r="CK669" s="168"/>
      <c r="CL669" s="102" t="str">
        <f t="shared" si="464"/>
        <v>TRANSOSA, SL_ ES_B47363031_DOT_EN_2sig</v>
      </c>
      <c r="CM669" s="102" t="str">
        <f t="shared" si="465"/>
        <v>TRANSOSA, SL_ES_B47363031_CPA_EN_2sig</v>
      </c>
      <c r="CN669" s="102" t="str">
        <f t="shared" si="466"/>
        <v>TRANSOSA, SL_ ES_B47363031_DOT_EN_2sig_stamped</v>
      </c>
      <c r="CO669" s="102" t="str">
        <f t="shared" si="467"/>
        <v>TRANSOSA, SL_ES_B47363031_DOT_EN_o</v>
      </c>
      <c r="CP669" s="102" t="str">
        <f t="shared" si="468"/>
        <v>TRANSOSA, SL_ES_B47363031_DOT_EN_o_stamped</v>
      </c>
      <c r="CQ669" s="102" t="str">
        <f t="shared" si="469"/>
        <v>TRANSOSA, SL_ES_B47363031_powers</v>
      </c>
      <c r="CR669" s="168"/>
      <c r="CS669" s="168"/>
      <c r="CT669" s="253"/>
      <c r="CU669" s="251"/>
      <c r="CV669" s="254"/>
      <c r="CW669" s="168"/>
      <c r="CX669" s="252"/>
      <c r="CY669" s="251"/>
      <c r="CZ669" s="251"/>
      <c r="DA669" s="324"/>
      <c r="DB669" s="324"/>
      <c r="DC669" s="251"/>
      <c r="DD669" s="251"/>
      <c r="DE669" s="324"/>
      <c r="DF669" s="324"/>
      <c r="DG669" s="168"/>
      <c r="DH669" s="168"/>
      <c r="DI669" s="168"/>
      <c r="DJ669" s="324"/>
      <c r="DK669" s="324"/>
      <c r="DL669" s="168"/>
      <c r="DM669" s="324"/>
      <c r="DN669" s="251"/>
      <c r="DO669" s="324"/>
      <c r="DP669" s="338"/>
      <c r="DQ669" s="902"/>
      <c r="DR669" s="503"/>
      <c r="DS669" s="88"/>
      <c r="DT669" s="88" t="s">
        <v>49</v>
      </c>
      <c r="DU669" s="168"/>
      <c r="DV669" s="168"/>
      <c r="DW669" s="168"/>
      <c r="DX669" s="168"/>
      <c r="DY669" s="168"/>
      <c r="DZ669" s="168"/>
      <c r="EA669" s="359" t="str">
        <f t="shared" si="459"/>
        <v>608</v>
      </c>
      <c r="EB669" s="359">
        <v>608</v>
      </c>
      <c r="EC669" s="88"/>
      <c r="ED669" s="88"/>
      <c r="EE669" s="88"/>
      <c r="EF669" s="445"/>
      <c r="EG669" s="247"/>
      <c r="EH669" s="247"/>
      <c r="EI669" s="247"/>
      <c r="EJ669" s="247"/>
      <c r="EK669" s="247"/>
      <c r="EL669" s="247"/>
      <c r="EM669" s="946"/>
      <c r="EN669" s="247"/>
      <c r="EO669" s="247"/>
      <c r="EP669" s="247"/>
      <c r="EQ669" s="382" t="s">
        <v>6088</v>
      </c>
      <c r="ER669" s="382" t="s">
        <v>6109</v>
      </c>
      <c r="ES669" s="362"/>
      <c r="ET669" s="167"/>
      <c r="EU669" s="182" t="str">
        <f t="shared" si="470"/>
        <v>TRANSOSA, S.L., ES_B47363031_sinv.pdf</v>
      </c>
    </row>
    <row r="670" spans="1:151" s="169" customFormat="1" ht="85.5" thickTop="1" thickBot="1">
      <c r="A670" s="1006" t="s">
        <v>6460</v>
      </c>
      <c r="B670" s="176" t="s">
        <v>6469</v>
      </c>
      <c r="C670" s="338" t="s">
        <v>42</v>
      </c>
      <c r="D670" s="202" t="s">
        <v>6502</v>
      </c>
      <c r="E670" s="202" t="s">
        <v>6470</v>
      </c>
      <c r="F670" s="202" t="s">
        <v>835</v>
      </c>
      <c r="G670" s="202" t="s">
        <v>6481</v>
      </c>
      <c r="H670" s="202" t="s">
        <v>835</v>
      </c>
      <c r="I670" s="202"/>
      <c r="J670" s="202" t="s">
        <v>6745</v>
      </c>
      <c r="K670" s="202" t="s">
        <v>6499</v>
      </c>
      <c r="L670" s="770" t="s">
        <v>6489</v>
      </c>
      <c r="M670" s="566"/>
      <c r="N670" s="861" t="s">
        <v>6494</v>
      </c>
      <c r="O670" s="773" t="s">
        <v>1708</v>
      </c>
      <c r="P670" s="781">
        <v>26</v>
      </c>
      <c r="Q670" s="785">
        <v>100</v>
      </c>
      <c r="R670" s="549">
        <v>0</v>
      </c>
      <c r="S670" s="338"/>
      <c r="T670" s="168"/>
      <c r="U670" s="168"/>
      <c r="V670" s="338">
        <v>0</v>
      </c>
      <c r="W670" s="338">
        <v>0</v>
      </c>
      <c r="X670" s="923">
        <v>0.7</v>
      </c>
      <c r="Y670" s="338">
        <v>0</v>
      </c>
      <c r="Z670" s="168"/>
      <c r="AA670" s="168"/>
      <c r="AB670" s="188" t="s">
        <v>6501</v>
      </c>
      <c r="AC670" s="13" t="s">
        <v>7377</v>
      </c>
      <c r="AD670" s="813" t="s">
        <v>5689</v>
      </c>
      <c r="AE670" s="723">
        <v>43187</v>
      </c>
      <c r="AF670" s="202" t="s">
        <v>7242</v>
      </c>
      <c r="AG670" s="419"/>
      <c r="AH670" s="927" t="s">
        <v>896</v>
      </c>
      <c r="AI670" s="647" t="s">
        <v>5760</v>
      </c>
      <c r="AJ670" s="63" t="str">
        <f t="shared" si="475"/>
        <v>NO</v>
      </c>
      <c r="AK670" s="64" t="str">
        <f>VLOOKUP(X670,aux!$G$1:$I$22,2,FALSE)</f>
        <v>zero point seven</v>
      </c>
      <c r="AL670" s="64" t="str">
        <f>VLOOKUP(X670,aux!$G$1:$J$22,4,FALSE)</f>
        <v>null komma sieben</v>
      </c>
      <c r="AM670" s="214">
        <f t="shared" si="480"/>
        <v>70</v>
      </c>
      <c r="AN670" s="214" t="str">
        <f>IF(INT(AM670)=AM670,EnglishNumber(AM670), _xlfn.CONCAT(EnglishNumber(INT(AM670)), " point ", EnglishNumber(ROUND(INT((AM670 - INT(AM670)) * 10),  0)), " ", EnglishNumber(ROUND((AM670 - INT(AM670))*100 - (INT((AM670-INT(AM670))*10)*10), 0))))</f>
        <v>seventy</v>
      </c>
      <c r="AO670" s="214" t="str">
        <f>IF(INT(AM670)=AM670,FctZahl_In_Worten(AM670), _xlfn.CONCAT(FctZahl_In_Worten(INT(AM670)), " komma ", FctZahl_In_Worten(ROUND(INT((AM670 - INT(AM670)) * 10),  0)), " ", FctZahl_In_Worten(ROUND((AM670 - INT(AM670))*100 - (INT((AM670-INT(AM670))*10)*10), 0))))</f>
        <v>siebzig</v>
      </c>
      <c r="AP670" s="64" t="str">
        <f>EnglishNumber(Q670)</f>
        <v>one hundred</v>
      </c>
      <c r="AQ670" s="64" t="str">
        <f>FctZahl_In_Worten(Q670)</f>
        <v>einhundert</v>
      </c>
      <c r="AR670" s="64" t="str">
        <f>FctZahl_In_Worten(R670)</f>
        <v>null</v>
      </c>
      <c r="AS670" s="64" t="str">
        <f>EnglishNumber(V670)</f>
        <v>zero</v>
      </c>
      <c r="AT670" s="64" t="str">
        <f>EnglishNumber(W670)</f>
        <v>zero</v>
      </c>
      <c r="AU670" s="64" t="str">
        <f t="shared" si="490"/>
        <v>For</v>
      </c>
      <c r="AV670" s="49" t="str">
        <f t="shared" si="471"/>
        <v>MANUEL PLIEGO QUINTANA, ADMINISTRADOR SOLIDARIO and MARIANO PLIEGO, ADMINISTRADOR SOLIDARIO</v>
      </c>
      <c r="AW670" s="60" t="str">
        <f t="shared" si="481"/>
        <v>ES_B79341103_CPA_EN</v>
      </c>
      <c r="AX670" s="60" t="str">
        <f t="shared" si="482"/>
        <v>ES_B79341103_DoT_EN</v>
      </c>
      <c r="AY670" s="60" t="str">
        <f t="shared" si="483"/>
        <v>ES_B79341103_Dis_EN</v>
      </c>
      <c r="AZ670" s="50" t="str">
        <f t="shared" si="484"/>
        <v>ES_B79341103_CPA_DE</v>
      </c>
      <c r="BA670" s="50" t="str">
        <f t="shared" si="485"/>
        <v>ES_B79341103_DoT_DE</v>
      </c>
      <c r="BB670" s="50" t="str">
        <f t="shared" si="486"/>
        <v>ES_B79341103_CPA_ES</v>
      </c>
      <c r="BC670" s="128" t="str">
        <f t="shared" si="487"/>
        <v>ES_B79341103_DoT_ES</v>
      </c>
      <c r="BD670" s="65" t="str">
        <f t="shared" si="488"/>
        <v>TRANSPLIEGO SL</v>
      </c>
      <c r="BE670" s="64" t="str">
        <f>VLOOKUP(C670,aux!$A$1:$B$260,2,FALSE)</f>
        <v>Spain</v>
      </c>
      <c r="BF670" s="46" t="str">
        <f>VLOOKUP(C670,aux!$A$1:$C$260,3,FALSE)</f>
        <v>Spanien</v>
      </c>
      <c r="BG670" s="66" t="str">
        <f t="shared" si="489"/>
        <v>represented by  MANUEL PLIEGO QUINTANA, ADMINISTRADOR SOLIDARIO and MARIANO PLIEGO, ADMINISTRADOR SOLIDARIO</v>
      </c>
      <c r="BH670" s="66" t="str">
        <f t="shared" si="453"/>
        <v>representado por MANUEL PLIEGO QUINTANA, ADMINISTRADOR SOLIDARIO and MARIANO PLIEGO, ADMINISTRADOR SOLIDARIO</v>
      </c>
      <c r="BI670" s="119">
        <f t="shared" si="472"/>
        <v>2</v>
      </c>
      <c r="BJ670" s="119" t="str">
        <f t="shared" si="491"/>
        <v>and its</v>
      </c>
      <c r="BK670" s="119" t="str">
        <f t="shared" si="492"/>
        <v/>
      </c>
      <c r="BL670" s="66" t="str">
        <f t="shared" si="473"/>
        <v>und</v>
      </c>
      <c r="BM670" s="66" t="str">
        <f t="shared" si="462"/>
        <v/>
      </c>
      <c r="BN670" s="66" t="str">
        <f t="shared" si="474"/>
        <v>y su</v>
      </c>
      <c r="BO670" s="66" t="str">
        <f t="shared" si="463"/>
        <v/>
      </c>
      <c r="BP670" s="216" t="str">
        <f>VLOOKUP(X670,aux!$G$1:$I$22,3,FALSE)</f>
        <v xml:space="preserve">cero coma siete </v>
      </c>
      <c r="BQ670" s="66" t="str">
        <f t="shared" si="476"/>
        <v>Por</v>
      </c>
      <c r="BR670" s="66" t="str">
        <f>VLOOKUP(C670,aux!$D$1:$E$307,2,FALSE)</f>
        <v>España</v>
      </c>
      <c r="BS670" s="66" t="str">
        <f t="shared" si="477"/>
        <v>Ciento</v>
      </c>
      <c r="BT670" s="66" t="str">
        <f t="shared" si="478"/>
        <v>Cero</v>
      </c>
      <c r="BU670" s="66" t="str">
        <f t="shared" si="479"/>
        <v>Cero</v>
      </c>
      <c r="BV670" s="315"/>
      <c r="BW670" s="61"/>
      <c r="BX670" s="315"/>
      <c r="BY670" s="148"/>
      <c r="BZ670" s="315"/>
      <c r="CA670" s="1112"/>
      <c r="CB670" s="342">
        <v>43167</v>
      </c>
      <c r="CC670" s="623">
        <v>43180</v>
      </c>
      <c r="CD670" s="806"/>
      <c r="CE670" s="623">
        <v>43181</v>
      </c>
      <c r="CF670" s="806"/>
      <c r="CG670" s="612">
        <v>43182</v>
      </c>
      <c r="CH670" s="903" t="s">
        <v>7258</v>
      </c>
      <c r="CI670" s="155"/>
      <c r="CJ670" s="168"/>
      <c r="CK670" s="168"/>
      <c r="CL670" s="102" t="str">
        <f t="shared" si="464"/>
        <v>TRANSPLIEGO SL_ ES_B79341103_DOT_EN_2sig</v>
      </c>
      <c r="CM670" s="102" t="str">
        <f t="shared" si="465"/>
        <v>TRANSPLIEGO SL_ES_B79341103_CPA_EN_2sig</v>
      </c>
      <c r="CN670" s="102" t="str">
        <f t="shared" si="466"/>
        <v>TRANSPLIEGO SL_ ES_B79341103_DOT_EN_2sig_stamped</v>
      </c>
      <c r="CO670" s="102" t="str">
        <f t="shared" si="467"/>
        <v>TRANSPLIEGO SL_ES_B79341103_DOT_EN_o</v>
      </c>
      <c r="CP670" s="102" t="str">
        <f t="shared" si="468"/>
        <v>TRANSPLIEGO SL_ES_B79341103_DOT_EN_o_stamped</v>
      </c>
      <c r="CQ670" s="102" t="str">
        <f t="shared" si="469"/>
        <v>TRANSPLIEGO SL_ES_B79341103_powers</v>
      </c>
      <c r="CR670" s="168"/>
      <c r="CS670" s="168"/>
      <c r="CT670" s="253"/>
      <c r="CU670" s="251"/>
      <c r="CV670" s="254"/>
      <c r="CW670" s="168"/>
      <c r="CX670" s="252"/>
      <c r="CY670" s="251"/>
      <c r="CZ670" s="251"/>
      <c r="DA670" s="324"/>
      <c r="DB670" s="324"/>
      <c r="DC670" s="251"/>
      <c r="DD670" s="251"/>
      <c r="DE670" s="324"/>
      <c r="DF670" s="324"/>
      <c r="DG670" s="168"/>
      <c r="DH670" s="168">
        <v>1</v>
      </c>
      <c r="DI670" s="168"/>
      <c r="DJ670" s="324"/>
      <c r="DK670" s="324"/>
      <c r="DL670" s="61" t="s">
        <v>49</v>
      </c>
      <c r="DM670" s="324"/>
      <c r="DN670" s="251"/>
      <c r="DO670" s="324"/>
      <c r="DP670" s="338"/>
      <c r="DQ670" s="902"/>
      <c r="DR670" s="503"/>
      <c r="DS670" s="88"/>
      <c r="DT670" s="88" t="s">
        <v>49</v>
      </c>
      <c r="DU670" s="168"/>
      <c r="DV670" s="168"/>
      <c r="DW670" s="168"/>
      <c r="DX670" s="168"/>
      <c r="DY670" s="168"/>
      <c r="DZ670" s="168"/>
      <c r="EA670" s="359" t="str">
        <f t="shared" si="459"/>
        <v>609</v>
      </c>
      <c r="EB670" s="359">
        <v>609</v>
      </c>
      <c r="EC670" s="88"/>
      <c r="ED670" s="88"/>
      <c r="EE670" s="88"/>
      <c r="EF670" s="445"/>
      <c r="EG670" s="247"/>
      <c r="EH670" s="247"/>
      <c r="EI670" s="247"/>
      <c r="EJ670" s="247"/>
      <c r="EK670" s="247"/>
      <c r="EL670" s="247"/>
      <c r="EM670" s="946"/>
      <c r="EN670" s="247"/>
      <c r="EO670" s="247"/>
      <c r="EP670" s="247"/>
      <c r="EQ670" s="382" t="s">
        <v>6088</v>
      </c>
      <c r="ER670" s="382" t="s">
        <v>6109</v>
      </c>
      <c r="ES670" s="362"/>
      <c r="ET670" s="167"/>
      <c r="EU670" s="182" t="str">
        <f t="shared" si="470"/>
        <v>TRANSPLIEGO SL, ES_B79341103_sinv.pdf</v>
      </c>
    </row>
    <row r="671" spans="1:151" s="169" customFormat="1" ht="90.75" thickTop="1" thickBot="1">
      <c r="A671" s="1014" t="s">
        <v>7191</v>
      </c>
      <c r="B671" s="830" t="s">
        <v>7286</v>
      </c>
      <c r="C671" s="427" t="s">
        <v>1225</v>
      </c>
      <c r="D671" s="193" t="s">
        <v>7200</v>
      </c>
      <c r="E671" s="193" t="s">
        <v>7161</v>
      </c>
      <c r="F671" s="842" t="s">
        <v>7201</v>
      </c>
      <c r="G671" s="842"/>
      <c r="H671" s="842"/>
      <c r="I671" s="193" t="s">
        <v>7162</v>
      </c>
      <c r="J671" s="258"/>
      <c r="K671" s="258"/>
      <c r="L671" s="1169" t="s">
        <v>7163</v>
      </c>
      <c r="M671" s="382"/>
      <c r="N671" s="1192"/>
      <c r="O671" s="775"/>
      <c r="P671" s="783"/>
      <c r="Q671" s="548">
        <v>100</v>
      </c>
      <c r="R671" s="549">
        <v>0</v>
      </c>
      <c r="S671" s="338"/>
      <c r="T671" s="54"/>
      <c r="U671" s="54"/>
      <c r="V671" s="338">
        <v>0</v>
      </c>
      <c r="W671" s="338">
        <v>0</v>
      </c>
      <c r="X671" s="923">
        <v>0.77500000000000002</v>
      </c>
      <c r="Y671" s="338">
        <v>0</v>
      </c>
      <c r="Z671" s="54"/>
      <c r="AA671" s="54"/>
      <c r="AB671" s="186" t="s">
        <v>7228</v>
      </c>
      <c r="AC671" s="13" t="s">
        <v>7377</v>
      </c>
      <c r="AD671" s="812" t="s">
        <v>40</v>
      </c>
      <c r="AE671" s="801">
        <v>43187</v>
      </c>
      <c r="AF671" s="182" t="s">
        <v>7234</v>
      </c>
      <c r="AG671" s="419"/>
      <c r="AH671" s="61" t="s">
        <v>7235</v>
      </c>
      <c r="AI671" s="647" t="s">
        <v>5766</v>
      </c>
      <c r="AJ671" s="63" t="str">
        <f t="shared" si="475"/>
        <v>NO</v>
      </c>
      <c r="AK671" s="64" t="str">
        <f>VLOOKUP(X671,aux!$G$1:$I$22,2,FALSE)</f>
        <v>zero point seven seven five</v>
      </c>
      <c r="AL671" s="64" t="str">
        <f>VLOOKUP(X671,aux!$G$1:$J$22,4,FALSE)</f>
        <v>null komma sieben sieben fünf</v>
      </c>
      <c r="AM671" s="214">
        <f t="shared" si="480"/>
        <v>77.5</v>
      </c>
      <c r="AN671" s="214" t="str">
        <f>IF(INT(AM671)=AM671,EnglishNumber(AM671), _xlfn.CONCAT(EnglishNumber(INT(AM671)), " point ", EnglishNumber(ROUND(INT((AM671 - INT(AM671)) * 10),  0)), " ", EnglishNumber(ROUND((AM671 - INT(AM671))*100 - (INT((AM671-INT(AM671))*10)*10), 0))))</f>
        <v>seventy-seven point five zero</v>
      </c>
      <c r="AO671" s="214" t="str">
        <f>IF(INT(AM671)=AM671,FctZahl_In_Worten(AM671), _xlfn.CONCAT(FctZahl_In_Worten(INT(AM671)), " komma ", FctZahl_In_Worten(ROUND(INT((AM671 - INT(AM671)) * 10),  0)), " ", FctZahl_In_Worten(ROUND((AM671 - INT(AM671))*100 - (INT((AM671-INT(AM671))*10)*10), 0))))</f>
        <v>siebenundsiebzig komma fünf null</v>
      </c>
      <c r="AP671" s="64" t="str">
        <f>EnglishNumber(Q671)</f>
        <v>one hundred</v>
      </c>
      <c r="AQ671" s="64" t="str">
        <f>FctZahl_In_Worten(Q671)</f>
        <v>einhundert</v>
      </c>
      <c r="AR671" s="64" t="str">
        <f>FctZahl_In_Worten(R671)</f>
        <v>null</v>
      </c>
      <c r="AS671" s="64" t="str">
        <f>EnglishNumber(V671)</f>
        <v>zero</v>
      </c>
      <c r="AT671" s="64" t="str">
        <f>EnglishNumber(W671)</f>
        <v>zero</v>
      </c>
      <c r="AU671" s="64" t="str">
        <f t="shared" si="490"/>
        <v>For</v>
      </c>
      <c r="AV671" s="49" t="str">
        <f t="shared" si="471"/>
        <v>Claude LECOMTE, Président</v>
      </c>
      <c r="AW671" s="60" t="str">
        <f t="shared" si="481"/>
        <v>FR_414815290_CPA_EN</v>
      </c>
      <c r="AX671" s="60" t="str">
        <f t="shared" si="482"/>
        <v>FR_414815290_DoT_EN</v>
      </c>
      <c r="AY671" s="60" t="str">
        <f t="shared" si="483"/>
        <v>FR_414815290_Dis_EN</v>
      </c>
      <c r="AZ671" s="50" t="str">
        <f t="shared" si="484"/>
        <v>FR_414815290_CPA_DE</v>
      </c>
      <c r="BA671" s="50" t="str">
        <f t="shared" si="485"/>
        <v>FR_414815290_DoT_DE</v>
      </c>
      <c r="BB671" s="50" t="str">
        <f t="shared" si="486"/>
        <v>FR_414815290_CPA_ES</v>
      </c>
      <c r="BC671" s="128" t="str">
        <f t="shared" si="487"/>
        <v>FR_414815290_DoT_ES</v>
      </c>
      <c r="BD671" s="65" t="str">
        <f t="shared" si="488"/>
        <v>Transport Georges et Schmitt Vrac SAS</v>
      </c>
      <c r="BE671" s="64" t="str">
        <f>VLOOKUP(C671,aux!$A$1:$B$260,2,FALSE)</f>
        <v>France</v>
      </c>
      <c r="BF671" s="46">
        <f>VLOOKUP(C671,aux!$A$1:$C$260,3,FALSE)</f>
        <v>0</v>
      </c>
      <c r="BG671" s="66" t="str">
        <f t="shared" si="489"/>
        <v>represented by  Claude LECOMTE, Président</v>
      </c>
      <c r="BH671" s="66" t="str">
        <f t="shared" si="453"/>
        <v>representado por Claude LECOMTE, Président</v>
      </c>
      <c r="BI671" s="119">
        <f t="shared" si="472"/>
        <v>1</v>
      </c>
      <c r="BJ671" s="119" t="str">
        <f t="shared" si="491"/>
        <v/>
      </c>
      <c r="BK671" s="119" t="str">
        <f t="shared" si="492"/>
        <v>and its</v>
      </c>
      <c r="BL671" s="66" t="str">
        <f t="shared" si="473"/>
        <v/>
      </c>
      <c r="BM671" s="66" t="str">
        <f t="shared" si="462"/>
        <v>und</v>
      </c>
      <c r="BN671" s="66" t="str">
        <f t="shared" si="474"/>
        <v/>
      </c>
      <c r="BO671" s="66" t="str">
        <f t="shared" si="463"/>
        <v>y su</v>
      </c>
      <c r="BP671" s="216" t="str">
        <f>VLOOKUP(X671,aux!$G$1:$I$22,3,FALSE)</f>
        <v>cero coma siete siete cinco</v>
      </c>
      <c r="BQ671" s="66" t="str">
        <f t="shared" si="476"/>
        <v>Por</v>
      </c>
      <c r="BR671" s="66" t="str">
        <f>VLOOKUP(C671,aux!$D$1:$E$307,2,FALSE)</f>
        <v>Francia</v>
      </c>
      <c r="BS671" s="66" t="str">
        <f t="shared" si="477"/>
        <v>Ciento</v>
      </c>
      <c r="BT671" s="66" t="str">
        <f t="shared" si="478"/>
        <v>Cero</v>
      </c>
      <c r="BU671" s="66" t="str">
        <f t="shared" si="479"/>
        <v>Cero</v>
      </c>
      <c r="BV671" s="315"/>
      <c r="BW671" s="61"/>
      <c r="BX671" s="315"/>
      <c r="BY671" s="148"/>
      <c r="BZ671" s="315"/>
      <c r="CA671" s="1112"/>
      <c r="CB671" s="805">
        <v>43179</v>
      </c>
      <c r="CC671" s="623">
        <v>43180</v>
      </c>
      <c r="CD671" s="806"/>
      <c r="CE671" s="623">
        <v>43180</v>
      </c>
      <c r="CF671" s="806"/>
      <c r="CG671" s="805">
        <v>43182</v>
      </c>
      <c r="CH671" s="903" t="s">
        <v>7258</v>
      </c>
      <c r="CI671" s="155"/>
      <c r="CJ671" s="54"/>
      <c r="CK671" s="54"/>
      <c r="CL671" s="102" t="str">
        <f t="shared" si="464"/>
        <v>Transport Georges et Schmitt Vrac SAS_ FR_414815290_DOT_EN_2sig</v>
      </c>
      <c r="CM671" s="102" t="str">
        <f t="shared" si="465"/>
        <v>Transport Georges et Schmitt Vrac SAS_FR_414815290_CPA_EN_2sig</v>
      </c>
      <c r="CN671" s="102" t="str">
        <f t="shared" si="466"/>
        <v>Transport Georges et Schmitt Vrac SAS_ FR_414815290_DOT_EN_2sig_stamped</v>
      </c>
      <c r="CO671" s="102" t="str">
        <f t="shared" si="467"/>
        <v>Transport Georges et Schmitt Vrac SAS_FR_414815290_DOT_EN_o</v>
      </c>
      <c r="CP671" s="102" t="str">
        <f t="shared" si="468"/>
        <v>Transport Georges et Schmitt Vrac SAS_FR_414815290_DOT_EN_o_stamped</v>
      </c>
      <c r="CQ671" s="102" t="str">
        <f t="shared" si="469"/>
        <v>Transport Georges et Schmitt Vrac SAS_FR_414815290_powers</v>
      </c>
      <c r="CR671" s="54"/>
      <c r="CS671" s="54"/>
      <c r="CT671" s="204"/>
      <c r="CU671" s="160"/>
      <c r="CV671" s="205"/>
      <c r="CW671" s="54"/>
      <c r="CX671" s="124"/>
      <c r="CY671" s="160"/>
      <c r="CZ671" s="160"/>
      <c r="DA671" s="321"/>
      <c r="DB671" s="321"/>
      <c r="DC671" s="160"/>
      <c r="DD671" s="160"/>
      <c r="DE671" s="321"/>
      <c r="DF671" s="321"/>
      <c r="DG671" s="54"/>
      <c r="DH671" s="54"/>
      <c r="DI671" s="54"/>
      <c r="DJ671" s="321"/>
      <c r="DK671" s="321"/>
      <c r="DL671" s="54"/>
      <c r="DM671" s="321"/>
      <c r="DN671" s="160"/>
      <c r="DO671" s="321"/>
      <c r="DP671" s="963"/>
      <c r="DQ671" s="902"/>
      <c r="DR671" s="503"/>
      <c r="DS671" s="521"/>
      <c r="DT671" s="88"/>
      <c r="DU671" s="168"/>
      <c r="DV671" s="168"/>
      <c r="DW671" s="168"/>
      <c r="DX671" s="168"/>
      <c r="DY671" s="168"/>
      <c r="DZ671" s="168"/>
      <c r="EA671" s="359" t="str">
        <f t="shared" si="459"/>
        <v>610</v>
      </c>
      <c r="EB671" s="359">
        <v>610</v>
      </c>
      <c r="EC671" s="88"/>
      <c r="ED671" s="88"/>
      <c r="EE671" s="88"/>
      <c r="EF671" s="445"/>
      <c r="EG671" s="944"/>
      <c r="EH671" s="944"/>
      <c r="EI671" s="944"/>
      <c r="EJ671" s="944"/>
      <c r="EK671" s="944"/>
      <c r="EL671" s="944"/>
      <c r="EM671" s="1308"/>
      <c r="EN671" s="944"/>
      <c r="EO671" s="944"/>
      <c r="EP671" s="944"/>
      <c r="EQ671" s="362" t="s">
        <v>6090</v>
      </c>
      <c r="ER671" s="362" t="s">
        <v>6105</v>
      </c>
      <c r="ES671" s="182"/>
      <c r="ET671" s="955"/>
      <c r="EU671" s="182" t="str">
        <f t="shared" si="470"/>
        <v>Transport Georges et Schmitt Vrac SAS, FR_414815290_sinv.pdf</v>
      </c>
    </row>
    <row r="672" spans="1:151" s="169" customFormat="1" ht="90.75" thickTop="1" thickBot="1">
      <c r="A672" s="1021" t="s">
        <v>6808</v>
      </c>
      <c r="B672" s="830" t="s">
        <v>6830</v>
      </c>
      <c r="C672" s="221" t="s">
        <v>42</v>
      </c>
      <c r="D672" s="692" t="s">
        <v>6991</v>
      </c>
      <c r="E672" s="692" t="s">
        <v>6992</v>
      </c>
      <c r="F672" s="692" t="s">
        <v>6591</v>
      </c>
      <c r="G672" s="831"/>
      <c r="H672" s="831"/>
      <c r="I672" s="202"/>
      <c r="J672" s="692" t="s">
        <v>7017</v>
      </c>
      <c r="K672" s="692" t="s">
        <v>7015</v>
      </c>
      <c r="L672" s="829" t="s">
        <v>7016</v>
      </c>
      <c r="M672" s="1126"/>
      <c r="N672" s="860" t="s">
        <v>7076</v>
      </c>
      <c r="O672" s="679" t="s">
        <v>1687</v>
      </c>
      <c r="P672" s="706">
        <v>11</v>
      </c>
      <c r="Q672" s="548">
        <v>100</v>
      </c>
      <c r="R672" s="549">
        <v>0</v>
      </c>
      <c r="S672" s="338"/>
      <c r="T672" s="168"/>
      <c r="U672" s="168"/>
      <c r="V672" s="338">
        <v>0</v>
      </c>
      <c r="W672" s="338">
        <v>0</v>
      </c>
      <c r="X672" s="923">
        <v>0.68</v>
      </c>
      <c r="Y672" s="338">
        <v>0</v>
      </c>
      <c r="Z672" s="168"/>
      <c r="AA672" s="168"/>
      <c r="AB672" s="186" t="s">
        <v>6711</v>
      </c>
      <c r="AC672" s="13" t="s">
        <v>7377</v>
      </c>
      <c r="AD672" s="811" t="s">
        <v>7089</v>
      </c>
      <c r="AE672" s="723">
        <v>43187</v>
      </c>
      <c r="AF672" s="182"/>
      <c r="AG672" s="419"/>
      <c r="AH672" s="927" t="s">
        <v>896</v>
      </c>
      <c r="AI672" s="559" t="s">
        <v>5764</v>
      </c>
      <c r="AJ672" s="63" t="str">
        <f t="shared" si="475"/>
        <v>NO</v>
      </c>
      <c r="AK672" s="64" t="str">
        <f>VLOOKUP(X672,aux!$G$1:$I$22,2,FALSE)</f>
        <v>zero point six eight</v>
      </c>
      <c r="AL672" s="64" t="str">
        <f>VLOOKUP(X672,aux!$G$1:$J$22,4,FALSE)</f>
        <v>null komma sechs acht</v>
      </c>
      <c r="AM672" s="214">
        <f t="shared" si="480"/>
        <v>68</v>
      </c>
      <c r="AN672" s="214" t="str">
        <f>IF(INT(AM672)=AM672,EnglishNumber(AM672), _xlfn.CONCAT(EnglishNumber(INT(AM672)), " point ", EnglishNumber(ROUND(INT((AM672 - INT(AM672)) * 10),  0)), " ", EnglishNumber(ROUND((AM672 - INT(AM672))*100 - (INT((AM672-INT(AM672))*10)*10), 0))))</f>
        <v>sixty-eight</v>
      </c>
      <c r="AO672" s="214" t="str">
        <f>IF(INT(AM672)=AM672,FctZahl_In_Worten(AM672), _xlfn.CONCAT(FctZahl_In_Worten(INT(AM672)), " komma ", FctZahl_In_Worten(ROUND(INT((AM672 - INT(AM672)) * 10),  0)), " ", FctZahl_In_Worten(ROUND((AM672 - INT(AM672))*100 - (INT((AM672-INT(AM672))*10)*10), 0))))</f>
        <v>achtundsechzig</v>
      </c>
      <c r="AP672" s="64" t="str">
        <f>EnglishNumber(Q672)</f>
        <v>one hundred</v>
      </c>
      <c r="AQ672" s="64" t="str">
        <f>FctZahl_In_Worten(Q672)</f>
        <v>einhundert</v>
      </c>
      <c r="AR672" s="64" t="str">
        <f>FctZahl_In_Worten(R672)</f>
        <v>null</v>
      </c>
      <c r="AS672" s="64" t="str">
        <f>EnglishNumber(V672)</f>
        <v>zero</v>
      </c>
      <c r="AT672" s="64" t="str">
        <f>EnglishNumber(W672)</f>
        <v>zero</v>
      </c>
      <c r="AU672" s="64" t="str">
        <f t="shared" si="490"/>
        <v>For</v>
      </c>
      <c r="AV672" s="49" t="str">
        <f t="shared" si="471"/>
        <v>RAMIREZ GIL, FERNANDO, Administrador único</v>
      </c>
      <c r="AW672" s="60" t="str">
        <f t="shared" si="481"/>
        <v>ES_B31654098_CPA_EN</v>
      </c>
      <c r="AX672" s="60" t="str">
        <f t="shared" si="482"/>
        <v>ES_B31654098_DoT_EN</v>
      </c>
      <c r="AY672" s="60" t="str">
        <f t="shared" si="483"/>
        <v>ES_B31654098_Dis_EN</v>
      </c>
      <c r="AZ672" s="50" t="str">
        <f t="shared" si="484"/>
        <v>ES_B31654098_CPA_DE</v>
      </c>
      <c r="BA672" s="50" t="str">
        <f t="shared" si="485"/>
        <v>ES_B31654098_DoT_DE</v>
      </c>
      <c r="BB672" s="50" t="str">
        <f t="shared" si="486"/>
        <v>ES_B31654098_CPA_ES</v>
      </c>
      <c r="BC672" s="128" t="str">
        <f t="shared" si="487"/>
        <v>ES_B31654098_DoT_ES</v>
      </c>
      <c r="BD672" s="65" t="str">
        <f t="shared" si="488"/>
        <v>TRANSPORTE Y GASOLEO DE TUDELA DE NAVARRA SL</v>
      </c>
      <c r="BE672" s="64" t="str">
        <f>VLOOKUP(C672,aux!$A$1:$B$260,2,FALSE)</f>
        <v>Spain</v>
      </c>
      <c r="BF672" s="46" t="str">
        <f>VLOOKUP(C672,aux!$A$1:$C$260,3,FALSE)</f>
        <v>Spanien</v>
      </c>
      <c r="BG672" s="66" t="str">
        <f t="shared" si="489"/>
        <v>represented by  RAMIREZ GIL, FERNANDO, Administrador único</v>
      </c>
      <c r="BH672" s="66" t="str">
        <f t="shared" si="453"/>
        <v>representado por RAMIREZ GIL, FERNANDO, Administrador único</v>
      </c>
      <c r="BI672" s="119">
        <f t="shared" si="472"/>
        <v>1</v>
      </c>
      <c r="BJ672" s="119" t="str">
        <f t="shared" si="491"/>
        <v/>
      </c>
      <c r="BK672" s="119" t="str">
        <f t="shared" si="492"/>
        <v/>
      </c>
      <c r="BL672" s="66" t="str">
        <f t="shared" si="473"/>
        <v/>
      </c>
      <c r="BM672" s="66" t="str">
        <f t="shared" si="462"/>
        <v/>
      </c>
      <c r="BN672" s="66" t="str">
        <f t="shared" si="474"/>
        <v/>
      </c>
      <c r="BO672" s="66" t="str">
        <f t="shared" si="463"/>
        <v/>
      </c>
      <c r="BP672" s="216" t="str">
        <f>VLOOKUP(X672,aux!$G$1:$I$22,3,FALSE)</f>
        <v>cero coma seis ocho</v>
      </c>
      <c r="BQ672" s="66" t="str">
        <f t="shared" si="476"/>
        <v>Por</v>
      </c>
      <c r="BR672" s="66" t="str">
        <f>VLOOKUP(C672,aux!$D$1:$E$307,2,FALSE)</f>
        <v>España</v>
      </c>
      <c r="BS672" s="66" t="str">
        <f t="shared" si="477"/>
        <v>Ciento</v>
      </c>
      <c r="BT672" s="66" t="str">
        <f t="shared" si="478"/>
        <v>Cero</v>
      </c>
      <c r="BU672" s="66" t="str">
        <f t="shared" si="479"/>
        <v>Cero</v>
      </c>
      <c r="BV672" s="315"/>
      <c r="BW672" s="61"/>
      <c r="BX672" s="315"/>
      <c r="BY672" s="148"/>
      <c r="BZ672" s="315"/>
      <c r="CA672" s="1112"/>
      <c r="CB672" s="805">
        <v>43172</v>
      </c>
      <c r="CC672" s="623">
        <v>43178</v>
      </c>
      <c r="CD672" s="806"/>
      <c r="CE672" s="623">
        <v>43178</v>
      </c>
      <c r="CF672" s="806"/>
      <c r="CG672" s="805">
        <v>43181</v>
      </c>
      <c r="CH672" s="903" t="s">
        <v>7258</v>
      </c>
      <c r="CI672" s="155"/>
      <c r="CJ672" s="168"/>
      <c r="CK672" s="168"/>
      <c r="CL672" s="102" t="str">
        <f t="shared" si="464"/>
        <v>TRANSPORTE Y GASOLEO DE TUDELA DE NAVARRA SL_ ES_B31654098_DOT_EN_2sig</v>
      </c>
      <c r="CM672" s="102" t="str">
        <f t="shared" si="465"/>
        <v>TRANSPORTE Y GASOLEO DE TUDELA DE NAVARRA SL_ES_B31654098_CPA_EN_2sig</v>
      </c>
      <c r="CN672" s="102" t="str">
        <f t="shared" si="466"/>
        <v>TRANSPORTE Y GASOLEO DE TUDELA DE NAVARRA SL_ ES_B31654098_DOT_EN_2sig_stamped</v>
      </c>
      <c r="CO672" s="102" t="str">
        <f t="shared" si="467"/>
        <v>TRANSPORTE Y GASOLEO DE TUDELA DE NAVARRA SL_ES_B31654098_DOT_EN_o</v>
      </c>
      <c r="CP672" s="102" t="str">
        <f t="shared" si="468"/>
        <v>TRANSPORTE Y GASOLEO DE TUDELA DE NAVARRA SL_ES_B31654098_DOT_EN_o_stamped</v>
      </c>
      <c r="CQ672" s="102" t="str">
        <f t="shared" si="469"/>
        <v>TRANSPORTE Y GASOLEO DE TUDELA DE NAVARRA SL_ES_B31654098_powers</v>
      </c>
      <c r="CR672" s="168"/>
      <c r="CS672" s="168"/>
      <c r="CT672" s="253"/>
      <c r="CU672" s="251"/>
      <c r="CV672" s="254"/>
      <c r="CW672" s="168"/>
      <c r="CX672" s="252"/>
      <c r="CY672" s="251"/>
      <c r="CZ672" s="251"/>
      <c r="DA672" s="324"/>
      <c r="DB672" s="324"/>
      <c r="DC672" s="251"/>
      <c r="DD672" s="251"/>
      <c r="DE672" s="324"/>
      <c r="DF672" s="324"/>
      <c r="DG672" s="168"/>
      <c r="DH672" s="168"/>
      <c r="DI672" s="168"/>
      <c r="DJ672" s="324"/>
      <c r="DK672" s="324"/>
      <c r="DL672" s="168"/>
      <c r="DM672" s="324"/>
      <c r="DN672" s="251"/>
      <c r="DO672" s="324"/>
      <c r="DP672" s="338"/>
      <c r="DQ672" s="902"/>
      <c r="DR672" s="503"/>
      <c r="DS672" s="88"/>
      <c r="DT672" s="88" t="s">
        <v>49</v>
      </c>
      <c r="DU672" s="168"/>
      <c r="DV672" s="168"/>
      <c r="DW672" s="168"/>
      <c r="DX672" s="168"/>
      <c r="DY672" s="168"/>
      <c r="DZ672" s="168"/>
      <c r="EA672" s="359" t="str">
        <f t="shared" si="459"/>
        <v>611</v>
      </c>
      <c r="EB672" s="359">
        <v>611</v>
      </c>
      <c r="EC672" s="88"/>
      <c r="ED672" s="88"/>
      <c r="EE672" s="88"/>
      <c r="EF672" s="532"/>
      <c r="EG672" s="194"/>
      <c r="EH672" s="194"/>
      <c r="EI672" s="194"/>
      <c r="EJ672" s="194"/>
      <c r="EK672" s="194"/>
      <c r="EL672" s="194"/>
      <c r="EM672" s="948"/>
      <c r="EN672" s="194"/>
      <c r="EO672" s="194"/>
      <c r="EP672" s="194"/>
      <c r="EQ672" s="382" t="s">
        <v>6088</v>
      </c>
      <c r="ER672" s="382" t="s">
        <v>6109</v>
      </c>
      <c r="ES672" s="691" t="s">
        <v>7092</v>
      </c>
      <c r="ET672" s="167"/>
      <c r="EU672" s="182" t="str">
        <f t="shared" si="470"/>
        <v>TRANSPORTE Y GASOLEO DE TUDELA DE NAVARRA SL, ES_B31654098_sinv.pdf</v>
      </c>
    </row>
    <row r="673" spans="1:151" s="169" customFormat="1" ht="78" thickTop="1" thickBot="1">
      <c r="A673" s="1006" t="s">
        <v>6533</v>
      </c>
      <c r="B673" s="638" t="s">
        <v>6562</v>
      </c>
      <c r="C673" s="667" t="s">
        <v>42</v>
      </c>
      <c r="D673" s="362" t="s">
        <v>6592</v>
      </c>
      <c r="E673" s="362" t="s">
        <v>6593</v>
      </c>
      <c r="F673" s="362" t="s">
        <v>6638</v>
      </c>
      <c r="G673" s="362"/>
      <c r="H673" s="362"/>
      <c r="I673" s="182"/>
      <c r="J673" s="202" t="s">
        <v>6724</v>
      </c>
      <c r="K673" s="566" t="s">
        <v>6663</v>
      </c>
      <c r="L673" s="770" t="s">
        <v>6664</v>
      </c>
      <c r="M673" s="566" t="s">
        <v>6666</v>
      </c>
      <c r="N673" s="861" t="s">
        <v>7400</v>
      </c>
      <c r="O673" s="773" t="s">
        <v>398</v>
      </c>
      <c r="P673" s="782">
        <v>13</v>
      </c>
      <c r="Q673" s="548">
        <v>100</v>
      </c>
      <c r="R673" s="549">
        <v>0</v>
      </c>
      <c r="S673" s="338"/>
      <c r="T673" s="168"/>
      <c r="U673" s="168"/>
      <c r="V673" s="338">
        <v>0</v>
      </c>
      <c r="W673" s="338">
        <v>0</v>
      </c>
      <c r="X673" s="923">
        <v>0.68</v>
      </c>
      <c r="Y673" s="338">
        <v>0</v>
      </c>
      <c r="Z673" s="168"/>
      <c r="AA673" s="168"/>
      <c r="AB673" s="186" t="s">
        <v>6711</v>
      </c>
      <c r="AC673" s="13" t="s">
        <v>7377</v>
      </c>
      <c r="AD673" s="811" t="s">
        <v>6710</v>
      </c>
      <c r="AE673" s="723">
        <v>43187</v>
      </c>
      <c r="AF673" s="182" t="s">
        <v>7334</v>
      </c>
      <c r="AG673" s="419"/>
      <c r="AH673" s="927" t="s">
        <v>896</v>
      </c>
      <c r="AI673" s="559" t="s">
        <v>5760</v>
      </c>
      <c r="AJ673" s="63" t="str">
        <f t="shared" si="475"/>
        <v>NO</v>
      </c>
      <c r="AK673" s="64" t="str">
        <f>VLOOKUP(X673,aux!$G$1:$I$22,2,FALSE)</f>
        <v>zero point six eight</v>
      </c>
      <c r="AL673" s="64" t="str">
        <f>VLOOKUP(X673,aux!$G$1:$J$22,4,FALSE)</f>
        <v>null komma sechs acht</v>
      </c>
      <c r="AM673" s="214">
        <f t="shared" si="480"/>
        <v>68</v>
      </c>
      <c r="AN673" s="214" t="str">
        <f>IF(INT(AM673)=AM673,EnglishNumber(AM673), _xlfn.CONCAT(EnglishNumber(INT(AM673)), " point ", EnglishNumber(ROUND(INT((AM673 - INT(AM673)) * 10),  0)), " ", EnglishNumber(ROUND((AM673 - INT(AM673))*100 - (INT((AM673-INT(AM673))*10)*10), 0))))</f>
        <v>sixty-eight</v>
      </c>
      <c r="AO673" s="214" t="str">
        <f>IF(INT(AM673)=AM673,FctZahl_In_Worten(AM673), _xlfn.CONCAT(FctZahl_In_Worten(INT(AM673)), " komma ", FctZahl_In_Worten(ROUND(INT((AM673 - INT(AM673)) * 10),  0)), " ", FctZahl_In_Worten(ROUND((AM673 - INT(AM673))*100 - (INT((AM673-INT(AM673))*10)*10), 0))))</f>
        <v>achtundsechzig</v>
      </c>
      <c r="AP673" s="64" t="str">
        <f>EnglishNumber(Q673)</f>
        <v>one hundred</v>
      </c>
      <c r="AQ673" s="64" t="str">
        <f>FctZahl_In_Worten(Q673)</f>
        <v>einhundert</v>
      </c>
      <c r="AR673" s="64" t="str">
        <f>FctZahl_In_Worten(R673)</f>
        <v>null</v>
      </c>
      <c r="AS673" s="64" t="str">
        <f>EnglishNumber(V673)</f>
        <v>zero</v>
      </c>
      <c r="AT673" s="64" t="str">
        <f>EnglishNumber(W673)</f>
        <v>zero</v>
      </c>
      <c r="AU673" s="64" t="str">
        <f t="shared" si="490"/>
        <v>For</v>
      </c>
      <c r="AV673" s="49" t="str">
        <f t="shared" si="471"/>
        <v>ALVAREZ GÓMEZ, Rosa María, Apoderada</v>
      </c>
      <c r="AW673" s="60" t="str">
        <f t="shared" si="481"/>
        <v>ES_A20170262_CPA_EN</v>
      </c>
      <c r="AX673" s="60" t="str">
        <f t="shared" si="482"/>
        <v>ES_A20170262_DoT_EN</v>
      </c>
      <c r="AY673" s="60" t="str">
        <f t="shared" si="483"/>
        <v>ES_A20170262_Dis_EN</v>
      </c>
      <c r="AZ673" s="50" t="str">
        <f t="shared" si="484"/>
        <v>ES_A20170262_CPA_DE</v>
      </c>
      <c r="BA673" s="50" t="str">
        <f t="shared" si="485"/>
        <v>ES_A20170262_DoT_DE</v>
      </c>
      <c r="BB673" s="50" t="str">
        <f t="shared" si="486"/>
        <v>ES_A20170262_CPA_ES</v>
      </c>
      <c r="BC673" s="128" t="str">
        <f t="shared" si="487"/>
        <v>ES_A20170262_DoT_ES</v>
      </c>
      <c r="BD673" s="65" t="str">
        <f t="shared" si="488"/>
        <v>Transportes Álvarez e Hijos, SA</v>
      </c>
      <c r="BE673" s="64" t="str">
        <f>VLOOKUP(C673,aux!$A$1:$B$260,2,FALSE)</f>
        <v>Spain</v>
      </c>
      <c r="BF673" s="46" t="str">
        <f>VLOOKUP(C673,aux!$A$1:$C$260,3,FALSE)</f>
        <v>Spanien</v>
      </c>
      <c r="BG673" s="66" t="str">
        <f t="shared" si="489"/>
        <v>represented by  ALVAREZ GÓMEZ, Rosa María, Apoderada</v>
      </c>
      <c r="BH673" s="66" t="str">
        <f t="shared" si="453"/>
        <v>representado por ALVAREZ GÓMEZ, Rosa María, Apoderada</v>
      </c>
      <c r="BI673" s="119">
        <f t="shared" si="472"/>
        <v>1</v>
      </c>
      <c r="BJ673" s="119" t="str">
        <f t="shared" si="491"/>
        <v/>
      </c>
      <c r="BK673" s="119" t="str">
        <f t="shared" si="492"/>
        <v/>
      </c>
      <c r="BL673" s="66" t="str">
        <f t="shared" si="473"/>
        <v/>
      </c>
      <c r="BM673" s="66" t="str">
        <f t="shared" si="462"/>
        <v/>
      </c>
      <c r="BN673" s="66" t="str">
        <f t="shared" si="474"/>
        <v/>
      </c>
      <c r="BO673" s="66" t="str">
        <f t="shared" si="463"/>
        <v/>
      </c>
      <c r="BP673" s="216" t="str">
        <f>VLOOKUP(X673,aux!$G$1:$I$22,3,FALSE)</f>
        <v>cero coma seis ocho</v>
      </c>
      <c r="BQ673" s="66" t="str">
        <f t="shared" si="476"/>
        <v>Por</v>
      </c>
      <c r="BR673" s="66" t="str">
        <f>VLOOKUP(C673,aux!$D$1:$E$307,2,FALSE)</f>
        <v>España</v>
      </c>
      <c r="BS673" s="66" t="str">
        <f t="shared" si="477"/>
        <v>Ciento</v>
      </c>
      <c r="BT673" s="66" t="str">
        <f t="shared" si="478"/>
        <v>Cero</v>
      </c>
      <c r="BU673" s="66" t="str">
        <f t="shared" si="479"/>
        <v>Cero</v>
      </c>
      <c r="BV673" s="315"/>
      <c r="BW673" s="61"/>
      <c r="BX673" s="315"/>
      <c r="BY673" s="148"/>
      <c r="BZ673" s="315"/>
      <c r="CA673" s="1112"/>
      <c r="CB673" s="612">
        <v>43168</v>
      </c>
      <c r="CC673" s="623">
        <v>43174</v>
      </c>
      <c r="CD673" s="806"/>
      <c r="CE673" s="805">
        <v>43175</v>
      </c>
      <c r="CF673" s="806"/>
      <c r="CG673" s="805">
        <v>43181</v>
      </c>
      <c r="CH673" s="903" t="s">
        <v>7258</v>
      </c>
      <c r="CI673" s="155"/>
      <c r="CJ673" s="168"/>
      <c r="CK673" s="168"/>
      <c r="CL673" s="102" t="str">
        <f t="shared" si="464"/>
        <v>Transportes Álvarez e Hijos, SA_ ES_A20170262_DOT_EN_2sig</v>
      </c>
      <c r="CM673" s="102" t="str">
        <f t="shared" si="465"/>
        <v>Transportes Álvarez e Hijos, SA_ES_A20170262_CPA_EN_2sig</v>
      </c>
      <c r="CN673" s="102" t="str">
        <f t="shared" si="466"/>
        <v>Transportes Álvarez e Hijos, SA_ ES_A20170262_DOT_EN_2sig_stamped</v>
      </c>
      <c r="CO673" s="102" t="str">
        <f t="shared" si="467"/>
        <v>Transportes Álvarez e Hijos, SA_ES_A20170262_DOT_EN_o</v>
      </c>
      <c r="CP673" s="102" t="str">
        <f t="shared" si="468"/>
        <v>Transportes Álvarez e Hijos, SA_ES_A20170262_DOT_EN_o_stamped</v>
      </c>
      <c r="CQ673" s="102" t="str">
        <f t="shared" si="469"/>
        <v>Transportes Álvarez e Hijos, SA_ES_A20170262_powers</v>
      </c>
      <c r="CR673" s="168"/>
      <c r="CS673" s="168"/>
      <c r="CT673" s="253"/>
      <c r="CU673" s="251"/>
      <c r="CV673" s="254"/>
      <c r="CW673" s="168"/>
      <c r="CX673" s="252"/>
      <c r="CY673" s="251"/>
      <c r="CZ673" s="251"/>
      <c r="DA673" s="324"/>
      <c r="DB673" s="324"/>
      <c r="DC673" s="251"/>
      <c r="DD673" s="251"/>
      <c r="DE673" s="324"/>
      <c r="DF673" s="324"/>
      <c r="DG673" s="168"/>
      <c r="DH673" s="168"/>
      <c r="DI673" s="168"/>
      <c r="DJ673" s="324"/>
      <c r="DK673" s="324"/>
      <c r="DL673" s="168"/>
      <c r="DM673" s="324"/>
      <c r="DN673" s="251"/>
      <c r="DO673" s="324"/>
      <c r="DP673" s="338"/>
      <c r="DQ673" s="902"/>
      <c r="DR673" s="503"/>
      <c r="DS673" s="88"/>
      <c r="DT673" s="88" t="s">
        <v>49</v>
      </c>
      <c r="DU673" s="168"/>
      <c r="DV673" s="168"/>
      <c r="DW673" s="362" t="s">
        <v>6594</v>
      </c>
      <c r="DX673" s="168"/>
      <c r="DY673" s="168"/>
      <c r="DZ673" s="168"/>
      <c r="EA673" s="359" t="str">
        <f t="shared" si="459"/>
        <v>612</v>
      </c>
      <c r="EB673" s="359">
        <v>612</v>
      </c>
      <c r="EC673" s="88"/>
      <c r="ED673" s="88"/>
      <c r="EE673" s="88"/>
      <c r="EF673" s="445"/>
      <c r="EG673" s="247"/>
      <c r="EH673" s="247"/>
      <c r="EI673" s="247"/>
      <c r="EJ673" s="247"/>
      <c r="EK673" s="247"/>
      <c r="EL673" s="247"/>
      <c r="EM673" s="946"/>
      <c r="EN673" s="247"/>
      <c r="EO673" s="247"/>
      <c r="EP673" s="247"/>
      <c r="EQ673" s="382" t="s">
        <v>6089</v>
      </c>
      <c r="ER673" s="382" t="s">
        <v>6111</v>
      </c>
      <c r="ES673" s="362"/>
      <c r="ET673" s="167"/>
      <c r="EU673" s="182" t="str">
        <f t="shared" si="470"/>
        <v>Transportes Álvarez e Hijos, S.A., ES_A20170262_sinv.pdf</v>
      </c>
    </row>
    <row r="674" spans="1:151" s="169" customFormat="1" ht="65.25" thickTop="1" thickBot="1">
      <c r="A674" s="1021" t="s">
        <v>6774</v>
      </c>
      <c r="B674" s="830" t="s">
        <v>6863</v>
      </c>
      <c r="C674" s="221" t="s">
        <v>42</v>
      </c>
      <c r="D674" s="692" t="s">
        <v>6921</v>
      </c>
      <c r="E674" s="692" t="s">
        <v>6922</v>
      </c>
      <c r="F674" s="692" t="s">
        <v>6923</v>
      </c>
      <c r="G674" s="831"/>
      <c r="H674" s="831"/>
      <c r="I674" s="202"/>
      <c r="J674" s="692" t="s">
        <v>7017</v>
      </c>
      <c r="K674" s="692" t="s">
        <v>7015</v>
      </c>
      <c r="L674" s="829" t="s">
        <v>7016</v>
      </c>
      <c r="M674" s="804"/>
      <c r="N674" s="860" t="s">
        <v>7051</v>
      </c>
      <c r="O674" s="679" t="s">
        <v>165</v>
      </c>
      <c r="P674" s="706">
        <v>49</v>
      </c>
      <c r="Q674" s="548">
        <v>100</v>
      </c>
      <c r="R674" s="549">
        <v>0</v>
      </c>
      <c r="S674" s="338"/>
      <c r="T674" s="168"/>
      <c r="U674" s="168"/>
      <c r="V674" s="338">
        <v>0</v>
      </c>
      <c r="W674" s="338">
        <v>0</v>
      </c>
      <c r="X674" s="923">
        <v>0.68</v>
      </c>
      <c r="Y674" s="338">
        <v>0</v>
      </c>
      <c r="Z674" s="168"/>
      <c r="AA674" s="168"/>
      <c r="AB674" s="186" t="s">
        <v>6711</v>
      </c>
      <c r="AC674" s="13" t="s">
        <v>7377</v>
      </c>
      <c r="AD674" s="811" t="s">
        <v>7089</v>
      </c>
      <c r="AE674" s="723">
        <v>43187</v>
      </c>
      <c r="AF674" s="182"/>
      <c r="AG674" s="419"/>
      <c r="AH674" s="927" t="s">
        <v>896</v>
      </c>
      <c r="AI674" s="559" t="s">
        <v>5764</v>
      </c>
      <c r="AJ674" s="63" t="str">
        <f t="shared" si="475"/>
        <v>NO</v>
      </c>
      <c r="AK674" s="64" t="str">
        <f>VLOOKUP(X674,aux!$G$1:$I$22,2,FALSE)</f>
        <v>zero point six eight</v>
      </c>
      <c r="AL674" s="64" t="str">
        <f>VLOOKUP(X674,aux!$G$1:$J$22,4,FALSE)</f>
        <v>null komma sechs acht</v>
      </c>
      <c r="AM674" s="214">
        <f t="shared" si="480"/>
        <v>68</v>
      </c>
      <c r="AN674" s="214" t="str">
        <f>IF(INT(AM674)=AM674,EnglishNumber(AM674), _xlfn.CONCAT(EnglishNumber(INT(AM674)), " point ", EnglishNumber(ROUND(INT((AM674 - INT(AM674)) * 10),  0)), " ", EnglishNumber(ROUND((AM674 - INT(AM674))*100 - (INT((AM674-INT(AM674))*10)*10), 0))))</f>
        <v>sixty-eight</v>
      </c>
      <c r="AO674" s="214" t="str">
        <f>IF(INT(AM674)=AM674,FctZahl_In_Worten(AM674), _xlfn.CONCAT(FctZahl_In_Worten(INT(AM674)), " komma ", FctZahl_In_Worten(ROUND(INT((AM674 - INT(AM674)) * 10),  0)), " ", FctZahl_In_Worten(ROUND((AM674 - INT(AM674))*100 - (INT((AM674-INT(AM674))*10)*10), 0))))</f>
        <v>achtundsechzig</v>
      </c>
      <c r="AP674" s="64" t="str">
        <f>EnglishNumber(Q674)</f>
        <v>one hundred</v>
      </c>
      <c r="AQ674" s="64" t="str">
        <f>FctZahl_In_Worten(Q674)</f>
        <v>einhundert</v>
      </c>
      <c r="AR674" s="64" t="str">
        <f>FctZahl_In_Worten(R674)</f>
        <v>null</v>
      </c>
      <c r="AS674" s="64" t="str">
        <f>EnglishNumber(V674)</f>
        <v>zero</v>
      </c>
      <c r="AT674" s="64" t="str">
        <f>EnglishNumber(W674)</f>
        <v>zero</v>
      </c>
      <c r="AU674" s="64" t="str">
        <f t="shared" si="490"/>
        <v>For</v>
      </c>
      <c r="AV674" s="49" t="str">
        <f t="shared" si="471"/>
        <v>JUAN JOSE INGLES SAURA, Administradores solidarios</v>
      </c>
      <c r="AW674" s="60" t="str">
        <f t="shared" si="481"/>
        <v>ES_B73149965_CPA_EN</v>
      </c>
      <c r="AX674" s="60" t="str">
        <f t="shared" si="482"/>
        <v>ES_B73149965_DoT_EN</v>
      </c>
      <c r="AY674" s="60" t="str">
        <f t="shared" si="483"/>
        <v>ES_B73149965_Dis_EN</v>
      </c>
      <c r="AZ674" s="50" t="str">
        <f t="shared" si="484"/>
        <v>ES_B73149965_CPA_DE</v>
      </c>
      <c r="BA674" s="50" t="str">
        <f t="shared" si="485"/>
        <v>ES_B73149965_DoT_DE</v>
      </c>
      <c r="BB674" s="50" t="str">
        <f t="shared" si="486"/>
        <v>ES_B73149965_CPA_ES</v>
      </c>
      <c r="BC674" s="128" t="str">
        <f t="shared" si="487"/>
        <v>ES_B73149965_DoT_ES</v>
      </c>
      <c r="BD674" s="65" t="str">
        <f t="shared" si="488"/>
        <v>TRANSPORTES APICHE, SL</v>
      </c>
      <c r="BE674" s="64" t="str">
        <f>VLOOKUP(C674,aux!$A$1:$B$260,2,FALSE)</f>
        <v>Spain</v>
      </c>
      <c r="BF674" s="46" t="str">
        <f>VLOOKUP(C674,aux!$A$1:$C$260,3,FALSE)</f>
        <v>Spanien</v>
      </c>
      <c r="BG674" s="66" t="str">
        <f t="shared" si="489"/>
        <v>represented by  JUAN JOSE INGLES SAURA, Administradores solidarios</v>
      </c>
      <c r="BH674" s="66" t="str">
        <f t="shared" si="453"/>
        <v>representado por JUAN JOSE INGLES SAURA, Administradores solidarios</v>
      </c>
      <c r="BI674" s="119">
        <f t="shared" si="472"/>
        <v>1</v>
      </c>
      <c r="BJ674" s="119" t="str">
        <f t="shared" si="491"/>
        <v/>
      </c>
      <c r="BK674" s="119" t="str">
        <f t="shared" si="492"/>
        <v/>
      </c>
      <c r="BL674" s="66" t="str">
        <f t="shared" si="473"/>
        <v/>
      </c>
      <c r="BM674" s="66" t="str">
        <f t="shared" ref="BM674:BM705" si="493">IF(I674="","","und")</f>
        <v/>
      </c>
      <c r="BN674" s="66" t="str">
        <f t="shared" si="474"/>
        <v/>
      </c>
      <c r="BO674" s="66" t="str">
        <f t="shared" ref="BO674:BO705" si="494">IF(I674="","","y su")</f>
        <v/>
      </c>
      <c r="BP674" s="216" t="str">
        <f>VLOOKUP(X674,aux!$G$1:$I$22,3,FALSE)</f>
        <v>cero coma seis ocho</v>
      </c>
      <c r="BQ674" s="66" t="str">
        <f t="shared" si="476"/>
        <v>Por</v>
      </c>
      <c r="BR674" s="66" t="str">
        <f>VLOOKUP(C674,aux!$D$1:$E$307,2,FALSE)</f>
        <v>España</v>
      </c>
      <c r="BS674" s="66" t="str">
        <f t="shared" si="477"/>
        <v>Ciento</v>
      </c>
      <c r="BT674" s="66" t="str">
        <f t="shared" si="478"/>
        <v>Cero</v>
      </c>
      <c r="BU674" s="66" t="str">
        <f t="shared" si="479"/>
        <v>Cero</v>
      </c>
      <c r="BV674" s="315"/>
      <c r="BW674" s="61"/>
      <c r="BX674" s="315"/>
      <c r="BY674" s="148"/>
      <c r="BZ674" s="315"/>
      <c r="CA674" s="1112"/>
      <c r="CB674" s="805">
        <v>43172</v>
      </c>
      <c r="CC674" s="623">
        <v>43175</v>
      </c>
      <c r="CD674" s="806"/>
      <c r="CE674" s="623">
        <v>43176</v>
      </c>
      <c r="CF674" s="806"/>
      <c r="CG674" s="612">
        <v>43181</v>
      </c>
      <c r="CH674" s="903" t="s">
        <v>7258</v>
      </c>
      <c r="CI674" s="155"/>
      <c r="CJ674" s="168"/>
      <c r="CK674" s="168"/>
      <c r="CL674" s="102" t="str">
        <f t="shared" si="464"/>
        <v>TRANSPORTES APICHE, SL_ ES_B73149965_DOT_EN_2sig</v>
      </c>
      <c r="CM674" s="102" t="str">
        <f t="shared" si="465"/>
        <v>TRANSPORTES APICHE, SL_ES_B73149965_CPA_EN_2sig</v>
      </c>
      <c r="CN674" s="102" t="str">
        <f t="shared" si="466"/>
        <v>TRANSPORTES APICHE, SL_ ES_B73149965_DOT_EN_2sig_stamped</v>
      </c>
      <c r="CO674" s="102" t="str">
        <f t="shared" si="467"/>
        <v>TRANSPORTES APICHE, SL_ES_B73149965_DOT_EN_o</v>
      </c>
      <c r="CP674" s="102" t="str">
        <f t="shared" si="468"/>
        <v>TRANSPORTES APICHE, SL_ES_B73149965_DOT_EN_o_stamped</v>
      </c>
      <c r="CQ674" s="102" t="str">
        <f t="shared" si="469"/>
        <v>TRANSPORTES APICHE, SL_ES_B73149965_powers</v>
      </c>
      <c r="CR674" s="168"/>
      <c r="CS674" s="168"/>
      <c r="CT674" s="253"/>
      <c r="CU674" s="251"/>
      <c r="CV674" s="254"/>
      <c r="CW674" s="168"/>
      <c r="CX674" s="252"/>
      <c r="CY674" s="251"/>
      <c r="CZ674" s="251"/>
      <c r="DA674" s="324"/>
      <c r="DB674" s="324"/>
      <c r="DC674" s="251"/>
      <c r="DD674" s="251"/>
      <c r="DE674" s="324"/>
      <c r="DF674" s="324"/>
      <c r="DG674" s="168"/>
      <c r="DH674" s="168"/>
      <c r="DI674" s="168"/>
      <c r="DJ674" s="324"/>
      <c r="DK674" s="324"/>
      <c r="DL674" s="168"/>
      <c r="DM674" s="324"/>
      <c r="DN674" s="251"/>
      <c r="DO674" s="324"/>
      <c r="DP674" s="338"/>
      <c r="DQ674" s="902"/>
      <c r="DR674" s="503"/>
      <c r="DS674" s="88"/>
      <c r="DT674" s="88" t="s">
        <v>49</v>
      </c>
      <c r="DU674" s="168"/>
      <c r="DV674" s="168"/>
      <c r="DW674" s="168"/>
      <c r="DX674" s="168"/>
      <c r="DY674" s="168"/>
      <c r="DZ674" s="168"/>
      <c r="EA674" s="359" t="str">
        <f t="shared" si="459"/>
        <v>613</v>
      </c>
      <c r="EB674" s="359">
        <v>613</v>
      </c>
      <c r="EC674" s="88"/>
      <c r="ED674" s="88"/>
      <c r="EE674" s="88"/>
      <c r="EF674" s="532"/>
      <c r="EG674" s="194"/>
      <c r="EH674" s="194"/>
      <c r="EI674" s="194"/>
      <c r="EJ674" s="194"/>
      <c r="EK674" s="194"/>
      <c r="EL674" s="194"/>
      <c r="EM674" s="948"/>
      <c r="EN674" s="194"/>
      <c r="EO674" s="194"/>
      <c r="EP674" s="194"/>
      <c r="EQ674" s="382" t="s">
        <v>6088</v>
      </c>
      <c r="ER674" s="382" t="s">
        <v>6109</v>
      </c>
      <c r="ES674" s="709" t="s">
        <v>7092</v>
      </c>
      <c r="ET674" s="167"/>
      <c r="EU674" s="182" t="str">
        <f t="shared" si="470"/>
        <v>TRANSPORTES APICHE, S.L., ES_B73149965_sinv.pdf</v>
      </c>
    </row>
    <row r="675" spans="1:151" s="169" customFormat="1" ht="90.75" thickTop="1" thickBot="1">
      <c r="A675" s="1006" t="s">
        <v>6535</v>
      </c>
      <c r="B675" s="638" t="s">
        <v>7262</v>
      </c>
      <c r="C675" s="667" t="s">
        <v>42</v>
      </c>
      <c r="D675" s="176" t="s">
        <v>6597</v>
      </c>
      <c r="E675" s="362" t="s">
        <v>6598</v>
      </c>
      <c r="F675" s="362" t="s">
        <v>341</v>
      </c>
      <c r="G675" s="362"/>
      <c r="H675" s="362"/>
      <c r="I675" s="182"/>
      <c r="J675" s="202" t="s">
        <v>6724</v>
      </c>
      <c r="K675" s="566" t="s">
        <v>6663</v>
      </c>
      <c r="L675" s="770" t="s">
        <v>6664</v>
      </c>
      <c r="M675" s="566" t="s">
        <v>6668</v>
      </c>
      <c r="N675" s="861" t="s">
        <v>7399</v>
      </c>
      <c r="O675" s="773" t="s">
        <v>591</v>
      </c>
      <c r="P675" s="782">
        <v>14</v>
      </c>
      <c r="Q675" s="548">
        <v>100</v>
      </c>
      <c r="R675" s="549">
        <v>0</v>
      </c>
      <c r="S675" s="338"/>
      <c r="T675" s="168"/>
      <c r="U675" s="168"/>
      <c r="V675" s="338">
        <v>0</v>
      </c>
      <c r="W675" s="338">
        <v>0</v>
      </c>
      <c r="X675" s="923">
        <v>0.68</v>
      </c>
      <c r="Y675" s="338">
        <v>0</v>
      </c>
      <c r="Z675" s="168"/>
      <c r="AA675" s="168"/>
      <c r="AB675" s="186" t="s">
        <v>6711</v>
      </c>
      <c r="AC675" s="13" t="s">
        <v>7377</v>
      </c>
      <c r="AD675" s="811" t="s">
        <v>6710</v>
      </c>
      <c r="AE675" s="723">
        <v>43187</v>
      </c>
      <c r="AF675" s="182" t="s">
        <v>7335</v>
      </c>
      <c r="AG675" s="419"/>
      <c r="AH675" s="927" t="s">
        <v>896</v>
      </c>
      <c r="AI675" s="559" t="s">
        <v>5760</v>
      </c>
      <c r="AJ675" s="63" t="str">
        <f t="shared" si="475"/>
        <v>NO</v>
      </c>
      <c r="AK675" s="64" t="str">
        <f>VLOOKUP(X675,aux!$G$1:$I$22,2,FALSE)</f>
        <v>zero point six eight</v>
      </c>
      <c r="AL675" s="64" t="str">
        <f>VLOOKUP(X675,aux!$G$1:$J$22,4,FALSE)</f>
        <v>null komma sechs acht</v>
      </c>
      <c r="AM675" s="214">
        <f t="shared" si="480"/>
        <v>68</v>
      </c>
      <c r="AN675" s="214" t="str">
        <f>IF(INT(AM675)=AM675,EnglishNumber(AM675), _xlfn.CONCAT(EnglishNumber(INT(AM675)), " point ", EnglishNumber(ROUND(INT((AM675 - INT(AM675)) * 10),  0)), " ", EnglishNumber(ROUND((AM675 - INT(AM675))*100 - (INT((AM675-INT(AM675))*10)*10), 0))))</f>
        <v>sixty-eight</v>
      </c>
      <c r="AO675" s="214" t="str">
        <f>IF(INT(AM675)=AM675,FctZahl_In_Worten(AM675), _xlfn.CONCAT(FctZahl_In_Worten(INT(AM675)), " komma ", FctZahl_In_Worten(ROUND(INT((AM675 - INT(AM675)) * 10),  0)), " ", FctZahl_In_Worten(ROUND((AM675 - INT(AM675))*100 - (INT((AM675-INT(AM675))*10)*10), 0))))</f>
        <v>achtundsechzig</v>
      </c>
      <c r="AP675" s="64" t="str">
        <f>EnglishNumber(Q675)</f>
        <v>one hundred</v>
      </c>
      <c r="AQ675" s="64" t="str">
        <f>FctZahl_In_Worten(Q675)</f>
        <v>einhundert</v>
      </c>
      <c r="AR675" s="64" t="str">
        <f>FctZahl_In_Worten(R675)</f>
        <v>null</v>
      </c>
      <c r="AS675" s="64" t="str">
        <f>EnglishNumber(V675)</f>
        <v>zero</v>
      </c>
      <c r="AT675" s="64" t="str">
        <f>EnglishNumber(W675)</f>
        <v>zero</v>
      </c>
      <c r="AU675" s="64" t="str">
        <f t="shared" si="490"/>
        <v>For</v>
      </c>
      <c r="AV675" s="49" t="str">
        <f t="shared" ref="AV675:AV706" si="495">IF(AH675="DNI","",IF((COUNTA(E675,G675))=1,CONCATENATE(E675,", ",F675),IF(COUNTA(E675,G675)=2,CONCATENATE(E675,", ",F675," and ",G675,", ",H675),"Error, there is a problem with representatives or their titles")))</f>
        <v>AZPIROZ JUANENA, Martin, Administrador solidario</v>
      </c>
      <c r="AW675" s="60" t="str">
        <f t="shared" si="481"/>
        <v>ES_B20719746_CPA_EN</v>
      </c>
      <c r="AX675" s="60" t="str">
        <f t="shared" si="482"/>
        <v>ES_B20719746_DoT_EN</v>
      </c>
      <c r="AY675" s="60" t="str">
        <f t="shared" si="483"/>
        <v>ES_B20719746_Dis_EN</v>
      </c>
      <c r="AZ675" s="50" t="str">
        <f t="shared" si="484"/>
        <v>ES_B20719746_CPA_DE</v>
      </c>
      <c r="BA675" s="50" t="str">
        <f t="shared" si="485"/>
        <v>ES_B20719746_DoT_DE</v>
      </c>
      <c r="BB675" s="50" t="str">
        <f t="shared" si="486"/>
        <v>ES_B20719746_CPA_ES</v>
      </c>
      <c r="BC675" s="128" t="str">
        <f t="shared" si="487"/>
        <v>ES_B20719746_DoT_ES</v>
      </c>
      <c r="BD675" s="65" t="str">
        <f t="shared" si="488"/>
        <v>Transportes Azpiroz Garraioak, SL</v>
      </c>
      <c r="BE675" s="64" t="str">
        <f>VLOOKUP(C675,aux!$A$1:$B$260,2,FALSE)</f>
        <v>Spain</v>
      </c>
      <c r="BF675" s="46" t="str">
        <f>VLOOKUP(C675,aux!$A$1:$C$260,3,FALSE)</f>
        <v>Spanien</v>
      </c>
      <c r="BG675" s="66" t="str">
        <f t="shared" si="489"/>
        <v>represented by  AZPIROZ JUANENA, Martin, Administrador solidario</v>
      </c>
      <c r="BH675" s="66" t="str">
        <f t="shared" si="453"/>
        <v>representado por AZPIROZ JUANENA, Martin, Administrador solidario</v>
      </c>
      <c r="BI675" s="119">
        <f t="shared" ref="BI675:BI706" si="496">COUNTA(F675,G675)</f>
        <v>1</v>
      </c>
      <c r="BJ675" s="119" t="str">
        <f t="shared" si="491"/>
        <v/>
      </c>
      <c r="BK675" s="119" t="str">
        <f t="shared" si="492"/>
        <v/>
      </c>
      <c r="BL675" s="66" t="str">
        <f t="shared" ref="BL675:BL706" si="497">IF(H675="","","und")</f>
        <v/>
      </c>
      <c r="BM675" s="66" t="str">
        <f t="shared" si="493"/>
        <v/>
      </c>
      <c r="BN675" s="66" t="str">
        <f t="shared" ref="BN675:BN706" si="498">IF(H675="","","y su")</f>
        <v/>
      </c>
      <c r="BO675" s="66" t="str">
        <f t="shared" si="494"/>
        <v/>
      </c>
      <c r="BP675" s="216" t="str">
        <f>VLOOKUP(X675,aux!$G$1:$I$22,3,FALSE)</f>
        <v>cero coma seis ocho</v>
      </c>
      <c r="BQ675" s="66" t="str">
        <f t="shared" si="476"/>
        <v>Por</v>
      </c>
      <c r="BR675" s="66" t="str">
        <f>VLOOKUP(C675,aux!$D$1:$E$307,2,FALSE)</f>
        <v>España</v>
      </c>
      <c r="BS675" s="66" t="str">
        <f t="shared" si="477"/>
        <v>Ciento</v>
      </c>
      <c r="BT675" s="66" t="str">
        <f t="shared" si="478"/>
        <v>Cero</v>
      </c>
      <c r="BU675" s="66" t="str">
        <f t="shared" si="479"/>
        <v>Cero</v>
      </c>
      <c r="BV675" s="315"/>
      <c r="BW675" s="61"/>
      <c r="BX675" s="315"/>
      <c r="BY675" s="148"/>
      <c r="BZ675" s="315"/>
      <c r="CA675" s="1112"/>
      <c r="CB675" s="612">
        <v>43168</v>
      </c>
      <c r="CC675" s="623">
        <v>43174</v>
      </c>
      <c r="CD675" s="434"/>
      <c r="CE675" s="623">
        <v>43175</v>
      </c>
      <c r="CF675" s="434"/>
      <c r="CG675" s="805">
        <v>43181</v>
      </c>
      <c r="CH675" s="903" t="s">
        <v>7258</v>
      </c>
      <c r="CI675" s="155"/>
      <c r="CJ675" s="168"/>
      <c r="CK675" s="168"/>
      <c r="CL675" s="102" t="str">
        <f t="shared" si="464"/>
        <v>Transportes Azpiroz Garraioak, SL_ ES_B20719746_DOT_EN_2sig</v>
      </c>
      <c r="CM675" s="102" t="str">
        <f t="shared" si="465"/>
        <v>Transportes Azpiroz Garraioak, SL_ES_B20719746_CPA_EN_2sig</v>
      </c>
      <c r="CN675" s="102" t="str">
        <f t="shared" si="466"/>
        <v>Transportes Azpiroz Garraioak, SL_ ES_B20719746_DOT_EN_2sig_stamped</v>
      </c>
      <c r="CO675" s="102" t="str">
        <f t="shared" si="467"/>
        <v>Transportes Azpiroz Garraioak, SL_ES_B20719746_DOT_EN_o</v>
      </c>
      <c r="CP675" s="102" t="str">
        <f t="shared" si="468"/>
        <v>Transportes Azpiroz Garraioak, SL_ES_B20719746_DOT_EN_o_stamped</v>
      </c>
      <c r="CQ675" s="102" t="str">
        <f t="shared" si="469"/>
        <v>Transportes Azpiroz Garraioak, SL_ES_B20719746_powers</v>
      </c>
      <c r="CR675" s="168"/>
      <c r="CS675" s="168"/>
      <c r="CT675" s="253"/>
      <c r="CU675" s="251"/>
      <c r="CV675" s="254"/>
      <c r="CW675" s="168"/>
      <c r="CX675" s="252"/>
      <c r="CY675" s="251"/>
      <c r="CZ675" s="251"/>
      <c r="DA675" s="324"/>
      <c r="DB675" s="324"/>
      <c r="DC675" s="251"/>
      <c r="DD675" s="251"/>
      <c r="DE675" s="324"/>
      <c r="DF675" s="324"/>
      <c r="DG675" s="168"/>
      <c r="DH675" s="168"/>
      <c r="DI675" s="168"/>
      <c r="DJ675" s="324"/>
      <c r="DK675" s="324"/>
      <c r="DL675" s="168"/>
      <c r="DM675" s="324"/>
      <c r="DN675" s="251"/>
      <c r="DO675" s="324"/>
      <c r="DP675" s="338"/>
      <c r="DQ675" s="902"/>
      <c r="DR675" s="503"/>
      <c r="DS675" s="88"/>
      <c r="DT675" s="88" t="s">
        <v>49</v>
      </c>
      <c r="DU675" s="168"/>
      <c r="DV675" s="168"/>
      <c r="DW675" s="168"/>
      <c r="DX675" s="168"/>
      <c r="DY675" s="168"/>
      <c r="DZ675" s="168"/>
      <c r="EA675" s="359" t="str">
        <f t="shared" si="459"/>
        <v>614</v>
      </c>
      <c r="EB675" s="359">
        <v>614</v>
      </c>
      <c r="EC675" s="88"/>
      <c r="ED675" s="88"/>
      <c r="EE675" s="88"/>
      <c r="EF675" s="445"/>
      <c r="EG675" s="247"/>
      <c r="EH675" s="247"/>
      <c r="EI675" s="247"/>
      <c r="EJ675" s="247"/>
      <c r="EK675" s="247"/>
      <c r="EL675" s="247"/>
      <c r="EM675" s="946"/>
      <c r="EN675" s="247"/>
      <c r="EO675" s="247"/>
      <c r="EP675" s="247"/>
      <c r="EQ675" s="382" t="s">
        <v>6088</v>
      </c>
      <c r="ER675" s="382" t="s">
        <v>6109</v>
      </c>
      <c r="ES675" s="362"/>
      <c r="ET675" s="167"/>
      <c r="EU675" s="182" t="str">
        <f t="shared" si="470"/>
        <v>Transportes Azpiroz Garraioak, S.L., ES_B20719746_sinv.pdf</v>
      </c>
    </row>
    <row r="676" spans="1:151" s="169" customFormat="1" ht="65.25" thickTop="1" thickBot="1">
      <c r="A676" s="1021" t="s">
        <v>6781</v>
      </c>
      <c r="B676" s="830" t="s">
        <v>6870</v>
      </c>
      <c r="C676" s="221" t="s">
        <v>42</v>
      </c>
      <c r="D676" s="692" t="s">
        <v>6939</v>
      </c>
      <c r="E676" s="692" t="s">
        <v>6940</v>
      </c>
      <c r="F676" s="692" t="s">
        <v>341</v>
      </c>
      <c r="G676" s="831"/>
      <c r="H676" s="831"/>
      <c r="I676" s="202"/>
      <c r="J676" s="692" t="s">
        <v>7017</v>
      </c>
      <c r="K676" s="692" t="s">
        <v>7015</v>
      </c>
      <c r="L676" s="829" t="s">
        <v>7016</v>
      </c>
      <c r="M676" s="566" t="s">
        <v>6668</v>
      </c>
      <c r="N676" s="860" t="s">
        <v>7057</v>
      </c>
      <c r="O676" s="679" t="s">
        <v>1760</v>
      </c>
      <c r="P676" s="706">
        <v>72</v>
      </c>
      <c r="Q676" s="548">
        <v>100</v>
      </c>
      <c r="R676" s="549">
        <v>0</v>
      </c>
      <c r="S676" s="338"/>
      <c r="T676" s="168"/>
      <c r="U676" s="168"/>
      <c r="V676" s="338">
        <v>0</v>
      </c>
      <c r="W676" s="338">
        <v>0</v>
      </c>
      <c r="X676" s="923">
        <v>0.68</v>
      </c>
      <c r="Y676" s="338">
        <v>0</v>
      </c>
      <c r="Z676" s="168"/>
      <c r="AA676" s="168"/>
      <c r="AB676" s="186" t="s">
        <v>6711</v>
      </c>
      <c r="AC676" s="13" t="s">
        <v>7377</v>
      </c>
      <c r="AD676" s="811" t="s">
        <v>7089</v>
      </c>
      <c r="AE676" s="723">
        <v>43187</v>
      </c>
      <c r="AF676" s="182"/>
      <c r="AG676" s="419"/>
      <c r="AH676" s="927" t="s">
        <v>896</v>
      </c>
      <c r="AI676" s="559" t="s">
        <v>5764</v>
      </c>
      <c r="AJ676" s="63" t="str">
        <f t="shared" si="475"/>
        <v>NO</v>
      </c>
      <c r="AK676" s="64" t="str">
        <f>VLOOKUP(X676,aux!$G$1:$I$22,2,FALSE)</f>
        <v>zero point six eight</v>
      </c>
      <c r="AL676" s="64" t="str">
        <f>VLOOKUP(X676,aux!$G$1:$J$22,4,FALSE)</f>
        <v>null komma sechs acht</v>
      </c>
      <c r="AM676" s="214">
        <f t="shared" si="480"/>
        <v>68</v>
      </c>
      <c r="AN676" s="214" t="str">
        <f>IF(INT(AM676)=AM676,EnglishNumber(AM676), _xlfn.CONCAT(EnglishNumber(INT(AM676)), " point ", EnglishNumber(ROUND(INT((AM676 - INT(AM676)) * 10),  0)), " ", EnglishNumber(ROUND((AM676 - INT(AM676))*100 - (INT((AM676-INT(AM676))*10)*10), 0))))</f>
        <v>sixty-eight</v>
      </c>
      <c r="AO676" s="214" t="str">
        <f>IF(INT(AM676)=AM676,FctZahl_In_Worten(AM676), _xlfn.CONCAT(FctZahl_In_Worten(INT(AM676)), " komma ", FctZahl_In_Worten(ROUND(INT((AM676 - INT(AM676)) * 10),  0)), " ", FctZahl_In_Worten(ROUND((AM676 - INT(AM676))*100 - (INT((AM676-INT(AM676))*10)*10), 0))))</f>
        <v>achtundsechzig</v>
      </c>
      <c r="AP676" s="64" t="str">
        <f>EnglishNumber(Q676)</f>
        <v>one hundred</v>
      </c>
      <c r="AQ676" s="64" t="str">
        <f>FctZahl_In_Worten(Q676)</f>
        <v>einhundert</v>
      </c>
      <c r="AR676" s="64" t="str">
        <f>FctZahl_In_Worten(R676)</f>
        <v>null</v>
      </c>
      <c r="AS676" s="64" t="str">
        <f>EnglishNumber(V676)</f>
        <v>zero</v>
      </c>
      <c r="AT676" s="64" t="str">
        <f>EnglishNumber(W676)</f>
        <v>zero</v>
      </c>
      <c r="AU676" s="64" t="str">
        <f t="shared" si="490"/>
        <v>For</v>
      </c>
      <c r="AV676" s="49" t="str">
        <f t="shared" si="495"/>
        <v>PEDRO MARIA AZPIROZ MICHEO, Administrador solidario</v>
      </c>
      <c r="AW676" s="60" t="str">
        <f t="shared" si="481"/>
        <v>ES_B31153224_CPA_EN</v>
      </c>
      <c r="AX676" s="60" t="str">
        <f t="shared" si="482"/>
        <v>ES_B31153224_DoT_EN</v>
      </c>
      <c r="AY676" s="60" t="str">
        <f t="shared" si="483"/>
        <v>ES_B31153224_Dis_EN</v>
      </c>
      <c r="AZ676" s="50" t="str">
        <f t="shared" si="484"/>
        <v>ES_B31153224_CPA_DE</v>
      </c>
      <c r="BA676" s="50" t="str">
        <f t="shared" si="485"/>
        <v>ES_B31153224_DoT_DE</v>
      </c>
      <c r="BB676" s="50" t="str">
        <f t="shared" si="486"/>
        <v>ES_B31153224_CPA_ES</v>
      </c>
      <c r="BC676" s="128" t="str">
        <f t="shared" si="487"/>
        <v>ES_B31153224_DoT_ES</v>
      </c>
      <c r="BD676" s="65" t="str">
        <f t="shared" si="488"/>
        <v>TRANSPORTES AZPIROZ SL</v>
      </c>
      <c r="BE676" s="64" t="str">
        <f>VLOOKUP(C676,aux!$A$1:$B$260,2,FALSE)</f>
        <v>Spain</v>
      </c>
      <c r="BF676" s="46" t="str">
        <f>VLOOKUP(C676,aux!$A$1:$C$260,3,FALSE)</f>
        <v>Spanien</v>
      </c>
      <c r="BG676" s="66" t="str">
        <f t="shared" si="489"/>
        <v>represented by  PEDRO MARIA AZPIROZ MICHEO, Administrador solidario</v>
      </c>
      <c r="BH676" s="66" t="str">
        <f t="shared" si="453"/>
        <v>representado por PEDRO MARIA AZPIROZ MICHEO, Administrador solidario</v>
      </c>
      <c r="BI676" s="119">
        <f t="shared" si="496"/>
        <v>1</v>
      </c>
      <c r="BJ676" s="119" t="str">
        <f t="shared" si="491"/>
        <v/>
      </c>
      <c r="BK676" s="119" t="str">
        <f t="shared" si="492"/>
        <v/>
      </c>
      <c r="BL676" s="66" t="str">
        <f t="shared" si="497"/>
        <v/>
      </c>
      <c r="BM676" s="66" t="str">
        <f t="shared" si="493"/>
        <v/>
      </c>
      <c r="BN676" s="66" t="str">
        <f t="shared" si="498"/>
        <v/>
      </c>
      <c r="BO676" s="66" t="str">
        <f t="shared" si="494"/>
        <v/>
      </c>
      <c r="BP676" s="216" t="str">
        <f>VLOOKUP(X676,aux!$G$1:$I$22,3,FALSE)</f>
        <v>cero coma seis ocho</v>
      </c>
      <c r="BQ676" s="66" t="str">
        <f t="shared" si="476"/>
        <v>Por</v>
      </c>
      <c r="BR676" s="66" t="str">
        <f>VLOOKUP(C676,aux!$D$1:$E$307,2,FALSE)</f>
        <v>España</v>
      </c>
      <c r="BS676" s="66" t="str">
        <f t="shared" si="477"/>
        <v>Ciento</v>
      </c>
      <c r="BT676" s="66" t="str">
        <f t="shared" si="478"/>
        <v>Cero</v>
      </c>
      <c r="BU676" s="66" t="str">
        <f t="shared" si="479"/>
        <v>Cero</v>
      </c>
      <c r="BV676" s="315"/>
      <c r="BW676" s="61"/>
      <c r="BX676" s="315"/>
      <c r="BY676" s="148"/>
      <c r="BZ676" s="315"/>
      <c r="CA676" s="1112"/>
      <c r="CB676" s="805">
        <v>43172</v>
      </c>
      <c r="CC676" s="623">
        <v>43173</v>
      </c>
      <c r="CD676" s="806"/>
      <c r="CE676" s="805">
        <v>43173</v>
      </c>
      <c r="CF676" s="806"/>
      <c r="CG676" s="612">
        <v>43181</v>
      </c>
      <c r="CH676" s="903" t="s">
        <v>7258</v>
      </c>
      <c r="CI676" s="155"/>
      <c r="CJ676" s="168"/>
      <c r="CK676" s="168"/>
      <c r="CL676" s="102" t="str">
        <f t="shared" si="464"/>
        <v>TRANSPORTES AZPIROZ SL_ ES_B31153224_DOT_EN_2sig</v>
      </c>
      <c r="CM676" s="102" t="str">
        <f t="shared" si="465"/>
        <v>TRANSPORTES AZPIROZ SL_ES_B31153224_CPA_EN_2sig</v>
      </c>
      <c r="CN676" s="102" t="str">
        <f t="shared" si="466"/>
        <v>TRANSPORTES AZPIROZ SL_ ES_B31153224_DOT_EN_2sig_stamped</v>
      </c>
      <c r="CO676" s="102" t="str">
        <f t="shared" si="467"/>
        <v>TRANSPORTES AZPIROZ SL_ES_B31153224_DOT_EN_o</v>
      </c>
      <c r="CP676" s="102" t="str">
        <f t="shared" si="468"/>
        <v>TRANSPORTES AZPIROZ SL_ES_B31153224_DOT_EN_o_stamped</v>
      </c>
      <c r="CQ676" s="102" t="str">
        <f t="shared" si="469"/>
        <v>TRANSPORTES AZPIROZ SL_ES_B31153224_powers</v>
      </c>
      <c r="CR676" s="168"/>
      <c r="CS676" s="168"/>
      <c r="CT676" s="253"/>
      <c r="CU676" s="251"/>
      <c r="CV676" s="254"/>
      <c r="CW676" s="168"/>
      <c r="CX676" s="252"/>
      <c r="CY676" s="251"/>
      <c r="CZ676" s="251"/>
      <c r="DA676" s="324"/>
      <c r="DB676" s="324"/>
      <c r="DC676" s="251"/>
      <c r="DD676" s="251"/>
      <c r="DE676" s="324"/>
      <c r="DF676" s="324"/>
      <c r="DG676" s="168"/>
      <c r="DH676" s="168"/>
      <c r="DI676" s="168"/>
      <c r="DJ676" s="324"/>
      <c r="DK676" s="324"/>
      <c r="DL676" s="168"/>
      <c r="DM676" s="324"/>
      <c r="DN676" s="251"/>
      <c r="DO676" s="324"/>
      <c r="DP676" s="338"/>
      <c r="DQ676" s="902"/>
      <c r="DR676" s="503"/>
      <c r="DS676" s="88"/>
      <c r="DT676" s="88" t="s">
        <v>49</v>
      </c>
      <c r="DU676" s="168"/>
      <c r="DV676" s="168"/>
      <c r="DW676" s="168"/>
      <c r="DX676" s="168"/>
      <c r="DY676" s="168"/>
      <c r="DZ676" s="168"/>
      <c r="EA676" s="359" t="str">
        <f t="shared" si="459"/>
        <v>615</v>
      </c>
      <c r="EB676" s="359">
        <v>615</v>
      </c>
      <c r="EC676" s="88"/>
      <c r="ED676" s="88"/>
      <c r="EE676" s="88"/>
      <c r="EF676" s="532"/>
      <c r="EG676" s="194"/>
      <c r="EH676" s="194"/>
      <c r="EI676" s="194"/>
      <c r="EJ676" s="194"/>
      <c r="EK676" s="194"/>
      <c r="EL676" s="194"/>
      <c r="EM676" s="948"/>
      <c r="EN676" s="194"/>
      <c r="EO676" s="194"/>
      <c r="EP676" s="194"/>
      <c r="EQ676" s="382" t="s">
        <v>6088</v>
      </c>
      <c r="ER676" s="382" t="s">
        <v>6109</v>
      </c>
      <c r="ES676" s="709" t="s">
        <v>7092</v>
      </c>
      <c r="ET676" s="167"/>
      <c r="EU676" s="182" t="str">
        <f t="shared" si="470"/>
        <v>TRANSPORTES AZPIROZ S.L., ES_B31153224_sinv.pdf</v>
      </c>
    </row>
    <row r="677" spans="1:151" s="169" customFormat="1" ht="78" thickTop="1" thickBot="1">
      <c r="A677" s="1021" t="s">
        <v>7476</v>
      </c>
      <c r="B677" s="830" t="s">
        <v>6858</v>
      </c>
      <c r="C677" s="221" t="s">
        <v>42</v>
      </c>
      <c r="D677" s="692" t="s">
        <v>6911</v>
      </c>
      <c r="E677" s="692" t="s">
        <v>6912</v>
      </c>
      <c r="F677" s="692" t="s">
        <v>145</v>
      </c>
      <c r="G677" s="831"/>
      <c r="H677" s="831"/>
      <c r="I677" s="202"/>
      <c r="J677" s="692" t="s">
        <v>7017</v>
      </c>
      <c r="K677" s="692" t="s">
        <v>7015</v>
      </c>
      <c r="L677" s="829" t="s">
        <v>7016</v>
      </c>
      <c r="M677" s="1126"/>
      <c r="N677" s="860" t="s">
        <v>7047</v>
      </c>
      <c r="O677" s="679" t="s">
        <v>6695</v>
      </c>
      <c r="P677" s="706">
        <v>66</v>
      </c>
      <c r="Q677" s="548">
        <v>100</v>
      </c>
      <c r="R677" s="549">
        <v>0</v>
      </c>
      <c r="S677" s="338"/>
      <c r="T677" s="168"/>
      <c r="U677" s="168"/>
      <c r="V677" s="338">
        <v>0</v>
      </c>
      <c r="W677" s="338">
        <v>0</v>
      </c>
      <c r="X677" s="923">
        <v>0.68</v>
      </c>
      <c r="Y677" s="338">
        <v>0</v>
      </c>
      <c r="Z677" s="168"/>
      <c r="AA677" s="168"/>
      <c r="AB677" s="186" t="s">
        <v>6711</v>
      </c>
      <c r="AC677" s="13" t="s">
        <v>7377</v>
      </c>
      <c r="AD677" s="811" t="s">
        <v>7089</v>
      </c>
      <c r="AE677" s="723">
        <v>43187</v>
      </c>
      <c r="AF677" s="182"/>
      <c r="AG677" s="419"/>
      <c r="AH677" s="927" t="s">
        <v>896</v>
      </c>
      <c r="AI677" s="559" t="s">
        <v>5764</v>
      </c>
      <c r="AJ677" s="63" t="str">
        <f t="shared" si="475"/>
        <v>NO</v>
      </c>
      <c r="AK677" s="64" t="str">
        <f>VLOOKUP(X677,aux!$G$1:$I$22,2,FALSE)</f>
        <v>zero point six eight</v>
      </c>
      <c r="AL677" s="64" t="str">
        <f>VLOOKUP(X677,aux!$G$1:$J$22,4,FALSE)</f>
        <v>null komma sechs acht</v>
      </c>
      <c r="AM677" s="214">
        <f t="shared" si="480"/>
        <v>68</v>
      </c>
      <c r="AN677" s="214" t="str">
        <f>IF(INT(AM677)=AM677,EnglishNumber(AM677), _xlfn.CONCAT(EnglishNumber(INT(AM677)), " point ", EnglishNumber(ROUND(INT((AM677 - INT(AM677)) * 10),  0)), " ", EnglishNumber(ROUND((AM677 - INT(AM677))*100 - (INT((AM677-INT(AM677))*10)*10), 0))))</f>
        <v>sixty-eight</v>
      </c>
      <c r="AO677" s="214" t="str">
        <f>IF(INT(AM677)=AM677,FctZahl_In_Worten(AM677), _xlfn.CONCAT(FctZahl_In_Worten(INT(AM677)), " komma ", FctZahl_In_Worten(ROUND(INT((AM677 - INT(AM677)) * 10),  0)), " ", FctZahl_In_Worten(ROUND((AM677 - INT(AM677))*100 - (INT((AM677-INT(AM677))*10)*10), 0))))</f>
        <v>achtundsechzig</v>
      </c>
      <c r="AP677" s="64" t="str">
        <f>EnglishNumber(Q677)</f>
        <v>one hundred</v>
      </c>
      <c r="AQ677" s="64" t="str">
        <f>FctZahl_In_Worten(Q677)</f>
        <v>einhundert</v>
      </c>
      <c r="AR677" s="64" t="str">
        <f>FctZahl_In_Worten(R677)</f>
        <v>null</v>
      </c>
      <c r="AS677" s="64" t="str">
        <f>EnglishNumber(V677)</f>
        <v>zero</v>
      </c>
      <c r="AT677" s="64" t="str">
        <f>EnglishNumber(W677)</f>
        <v>zero</v>
      </c>
      <c r="AU677" s="64" t="str">
        <f t="shared" si="490"/>
        <v>For</v>
      </c>
      <c r="AV677" s="49" t="str">
        <f t="shared" si="495"/>
        <v>Ramon Manuel López Olivo, Presidente</v>
      </c>
      <c r="AW677" s="60" t="str">
        <f t="shared" si="481"/>
        <v>ES_F30617815_CPA_EN</v>
      </c>
      <c r="AX677" s="60" t="str">
        <f t="shared" si="482"/>
        <v>ES_F30617815_DoT_EN</v>
      </c>
      <c r="AY677" s="60" t="str">
        <f t="shared" si="483"/>
        <v>ES_F30617815_Dis_EN</v>
      </c>
      <c r="AZ677" s="50" t="str">
        <f t="shared" si="484"/>
        <v>ES_F30617815_CPA_DE</v>
      </c>
      <c r="BA677" s="50" t="str">
        <f t="shared" si="485"/>
        <v>ES_F30617815_DoT_DE</v>
      </c>
      <c r="BB677" s="50" t="str">
        <f t="shared" si="486"/>
        <v>ES_F30617815_CPA_ES</v>
      </c>
      <c r="BC677" s="128" t="str">
        <f t="shared" si="487"/>
        <v>ES_F30617815_DoT_ES</v>
      </c>
      <c r="BD677" s="65" t="str">
        <f t="shared" si="488"/>
        <v>TRANSPORTES BALSAPINTADA SCOOP</v>
      </c>
      <c r="BE677" s="64" t="str">
        <f>VLOOKUP(C677,aux!$A$1:$B$260,2,FALSE)</f>
        <v>Spain</v>
      </c>
      <c r="BF677" s="46" t="str">
        <f>VLOOKUP(C677,aux!$A$1:$C$260,3,FALSE)</f>
        <v>Spanien</v>
      </c>
      <c r="BG677" s="66" t="str">
        <f t="shared" si="489"/>
        <v>represented by  Ramon Manuel López Olivo, Presidente</v>
      </c>
      <c r="BH677" s="66" t="str">
        <f t="shared" si="453"/>
        <v>representado por Ramon Manuel López Olivo, Presidente</v>
      </c>
      <c r="BI677" s="119">
        <f t="shared" si="496"/>
        <v>1</v>
      </c>
      <c r="BJ677" s="119" t="str">
        <f t="shared" si="491"/>
        <v/>
      </c>
      <c r="BK677" s="119" t="str">
        <f t="shared" si="492"/>
        <v/>
      </c>
      <c r="BL677" s="66" t="str">
        <f t="shared" si="497"/>
        <v/>
      </c>
      <c r="BM677" s="66" t="str">
        <f t="shared" si="493"/>
        <v/>
      </c>
      <c r="BN677" s="66" t="str">
        <f t="shared" si="498"/>
        <v/>
      </c>
      <c r="BO677" s="66" t="str">
        <f t="shared" si="494"/>
        <v/>
      </c>
      <c r="BP677" s="216" t="str">
        <f>VLOOKUP(X677,aux!$G$1:$I$22,3,FALSE)</f>
        <v>cero coma seis ocho</v>
      </c>
      <c r="BQ677" s="66" t="str">
        <f t="shared" si="476"/>
        <v>Por</v>
      </c>
      <c r="BR677" s="66" t="str">
        <f>VLOOKUP(C677,aux!$D$1:$E$307,2,FALSE)</f>
        <v>España</v>
      </c>
      <c r="BS677" s="66" t="str">
        <f t="shared" si="477"/>
        <v>Ciento</v>
      </c>
      <c r="BT677" s="66" t="str">
        <f t="shared" si="478"/>
        <v>Cero</v>
      </c>
      <c r="BU677" s="66" t="str">
        <f t="shared" si="479"/>
        <v>Cero</v>
      </c>
      <c r="BV677" s="315"/>
      <c r="BW677" s="61"/>
      <c r="BX677" s="315"/>
      <c r="BY677" s="148"/>
      <c r="BZ677" s="315"/>
      <c r="CA677" s="1112"/>
      <c r="CB677" s="805">
        <v>43172</v>
      </c>
      <c r="CC677" s="623">
        <v>43175</v>
      </c>
      <c r="CD677" s="806"/>
      <c r="CE677" s="623">
        <v>43175</v>
      </c>
      <c r="CF677" s="806"/>
      <c r="CG677" s="805">
        <v>43181</v>
      </c>
      <c r="CH677" s="903" t="s">
        <v>7258</v>
      </c>
      <c r="CI677" s="155"/>
      <c r="CJ677" s="168"/>
      <c r="CK677" s="168"/>
      <c r="CL677" s="102" t="str">
        <f t="shared" si="464"/>
        <v>TRANSPORTES BALSAPINTADA SCOOP_ ES_F30617815_DOT_EN_2sig</v>
      </c>
      <c r="CM677" s="102" t="str">
        <f t="shared" si="465"/>
        <v>TRANSPORTES BALSAPINTADA SCOOP_ES_F30617815_CPA_EN_2sig</v>
      </c>
      <c r="CN677" s="102" t="str">
        <f t="shared" si="466"/>
        <v>TRANSPORTES BALSAPINTADA SCOOP_ ES_F30617815_DOT_EN_2sig_stamped</v>
      </c>
      <c r="CO677" s="102" t="str">
        <f t="shared" si="467"/>
        <v>TRANSPORTES BALSAPINTADA SCOOP_ES_F30617815_DOT_EN_o</v>
      </c>
      <c r="CP677" s="102" t="str">
        <f t="shared" si="468"/>
        <v>TRANSPORTES BALSAPINTADA SCOOP_ES_F30617815_DOT_EN_o_stamped</v>
      </c>
      <c r="CQ677" s="102" t="str">
        <f t="shared" si="469"/>
        <v>TRANSPORTES BALSAPINTADA SCOOP_ES_F30617815_powers</v>
      </c>
      <c r="CR677" s="168"/>
      <c r="CS677" s="168"/>
      <c r="CT677" s="253"/>
      <c r="CU677" s="251"/>
      <c r="CV677" s="254"/>
      <c r="CW677" s="168"/>
      <c r="CX677" s="252"/>
      <c r="CY677" s="251"/>
      <c r="CZ677" s="251"/>
      <c r="DA677" s="324"/>
      <c r="DB677" s="324"/>
      <c r="DC677" s="251"/>
      <c r="DD677" s="251"/>
      <c r="DE677" s="324"/>
      <c r="DF677" s="324"/>
      <c r="DG677" s="168"/>
      <c r="DH677" s="168"/>
      <c r="DI677" s="168"/>
      <c r="DJ677" s="324"/>
      <c r="DK677" s="324"/>
      <c r="DL677" s="168"/>
      <c r="DM677" s="324"/>
      <c r="DN677" s="251"/>
      <c r="DO677" s="324"/>
      <c r="DP677" s="338"/>
      <c r="DQ677" s="902"/>
      <c r="DR677" s="503"/>
      <c r="DS677" s="88"/>
      <c r="DT677" s="88" t="s">
        <v>49</v>
      </c>
      <c r="DU677" s="168" t="s">
        <v>6769</v>
      </c>
      <c r="DV677" s="168"/>
      <c r="DW677" s="168"/>
      <c r="DX677" s="168"/>
      <c r="DY677" s="168"/>
      <c r="DZ677" s="168"/>
      <c r="EA677" s="359" t="str">
        <f t="shared" si="459"/>
        <v>616</v>
      </c>
      <c r="EB677" s="359">
        <v>616</v>
      </c>
      <c r="EC677" s="88"/>
      <c r="ED677" s="88"/>
      <c r="EE677" s="88"/>
      <c r="EF677" s="445"/>
      <c r="EG677" s="247"/>
      <c r="EH677" s="247"/>
      <c r="EI677" s="247"/>
      <c r="EJ677" s="247"/>
      <c r="EK677" s="247"/>
      <c r="EL677" s="247"/>
      <c r="EM677" s="946"/>
      <c r="EN677" s="247"/>
      <c r="EO677" s="247"/>
      <c r="EP677" s="194"/>
      <c r="EQ677" s="182" t="s">
        <v>7438</v>
      </c>
      <c r="ER677" s="182" t="s">
        <v>6146</v>
      </c>
      <c r="ES677" s="709" t="s">
        <v>7092</v>
      </c>
      <c r="ET677" s="167"/>
      <c r="EU677" s="182" t="str">
        <f t="shared" si="470"/>
        <v>TRANSPORTES BALSAPINTADA S.COOP., ES_F30617815_sinv.pdf</v>
      </c>
    </row>
    <row r="678" spans="1:151" s="169" customFormat="1" ht="97.5" thickTop="1" thickBot="1">
      <c r="A678" s="1021" t="s">
        <v>6815</v>
      </c>
      <c r="B678" s="830" t="s">
        <v>6837</v>
      </c>
      <c r="C678" s="221" t="s">
        <v>517</v>
      </c>
      <c r="D678" s="692" t="s">
        <v>7005</v>
      </c>
      <c r="E678" s="692" t="s">
        <v>7006</v>
      </c>
      <c r="F678" s="692" t="s">
        <v>7007</v>
      </c>
      <c r="G678" s="831" t="s">
        <v>7008</v>
      </c>
      <c r="H678" s="831" t="s">
        <v>7009</v>
      </c>
      <c r="I678" s="202"/>
      <c r="J678" s="692" t="s">
        <v>7017</v>
      </c>
      <c r="K678" s="692" t="s">
        <v>7015</v>
      </c>
      <c r="L678" s="829" t="s">
        <v>7016</v>
      </c>
      <c r="M678" s="650"/>
      <c r="N678" s="860" t="s">
        <v>7084</v>
      </c>
      <c r="O678" s="679" t="s">
        <v>7085</v>
      </c>
      <c r="P678" s="706">
        <v>11</v>
      </c>
      <c r="Q678" s="548">
        <v>100</v>
      </c>
      <c r="R678" s="549">
        <v>0</v>
      </c>
      <c r="S678" s="338"/>
      <c r="T678" s="168"/>
      <c r="U678" s="168"/>
      <c r="V678" s="338">
        <v>0</v>
      </c>
      <c r="W678" s="338">
        <v>0</v>
      </c>
      <c r="X678" s="923">
        <v>0.68</v>
      </c>
      <c r="Y678" s="338">
        <v>0</v>
      </c>
      <c r="Z678" s="168"/>
      <c r="AA678" s="168"/>
      <c r="AB678" s="186" t="s">
        <v>6711</v>
      </c>
      <c r="AC678" s="13" t="s">
        <v>7377</v>
      </c>
      <c r="AD678" s="811" t="s">
        <v>7089</v>
      </c>
      <c r="AE678" s="723">
        <v>43187</v>
      </c>
      <c r="AF678" s="182"/>
      <c r="AG678" s="419"/>
      <c r="AH678" s="927" t="s">
        <v>896</v>
      </c>
      <c r="AI678" s="559" t="s">
        <v>5764</v>
      </c>
      <c r="AJ678" s="63" t="str">
        <f t="shared" ref="AJ678:AJ709" si="499">IF(1*(ISERROR(_xlfn.TEXTJOIN("|",FALSE,AK678:BU678)))=0,"NO","YES")</f>
        <v>NO</v>
      </c>
      <c r="AK678" s="64" t="str">
        <f>VLOOKUP(X678,aux!$G$1:$I$22,2,FALSE)</f>
        <v>zero point six eight</v>
      </c>
      <c r="AL678" s="64" t="str">
        <f>VLOOKUP(X678,aux!$G$1:$J$22,4,FALSE)</f>
        <v>null komma sechs acht</v>
      </c>
      <c r="AM678" s="214">
        <f t="shared" si="480"/>
        <v>68</v>
      </c>
      <c r="AN678" s="214" t="str">
        <f>IF(INT(AM678)=AM678,EnglishNumber(AM678), _xlfn.CONCAT(EnglishNumber(INT(AM678)), " point ", EnglishNumber(ROUND(INT((AM678 - INT(AM678)) * 10),  0)), " ", EnglishNumber(ROUND((AM678 - INT(AM678))*100 - (INT((AM678-INT(AM678))*10)*10), 0))))</f>
        <v>sixty-eight</v>
      </c>
      <c r="AO678" s="214" t="str">
        <f>IF(INT(AM678)=AM678,FctZahl_In_Worten(AM678), _xlfn.CONCAT(FctZahl_In_Worten(INT(AM678)), " komma ", FctZahl_In_Worten(ROUND(INT((AM678 - INT(AM678)) * 10),  0)), " ", FctZahl_In_Worten(ROUND((AM678 - INT(AM678))*100 - (INT((AM678-INT(AM678))*10)*10), 0))))</f>
        <v>achtundsechzig</v>
      </c>
      <c r="AP678" s="64" t="str">
        <f>EnglishNumber(Q678)</f>
        <v>one hundred</v>
      </c>
      <c r="AQ678" s="64" t="str">
        <f>FctZahl_In_Worten(Q678)</f>
        <v>einhundert</v>
      </c>
      <c r="AR678" s="64" t="str">
        <f>FctZahl_In_Worten(R678)</f>
        <v>null</v>
      </c>
      <c r="AS678" s="64" t="str">
        <f>EnglishNumber(V678)</f>
        <v>zero</v>
      </c>
      <c r="AT678" s="64" t="str">
        <f>EnglishNumber(W678)</f>
        <v>zero</v>
      </c>
      <c r="AU678" s="64" t="str">
        <f t="shared" si="490"/>
        <v>For</v>
      </c>
      <c r="AV678" s="49" t="str">
        <f t="shared" si="495"/>
        <v xml:space="preserve">JOSE CARLOS TANOEIRO DE ROSARIO, GERENTE SOCIO  and VITOR MANUEL COELHO MATEUS, GERNETE SOCIO </v>
      </c>
      <c r="AW678" s="60" t="str">
        <f t="shared" si="481"/>
        <v>PT_500763097_CPA_EN</v>
      </c>
      <c r="AX678" s="60" t="str">
        <f t="shared" si="482"/>
        <v>PT_500763097_DoT_EN</v>
      </c>
      <c r="AY678" s="60" t="str">
        <f t="shared" si="483"/>
        <v>PT_500763097_Dis_EN</v>
      </c>
      <c r="AZ678" s="50" t="str">
        <f t="shared" si="484"/>
        <v>PT_500763097_CPA_DE</v>
      </c>
      <c r="BA678" s="50" t="str">
        <f t="shared" si="485"/>
        <v>PT_500763097_DoT_DE</v>
      </c>
      <c r="BB678" s="50" t="str">
        <f t="shared" si="486"/>
        <v>PT_500763097_CPA_ES</v>
      </c>
      <c r="BC678" s="128" t="str">
        <f t="shared" si="487"/>
        <v>PT_500763097_DoT_ES</v>
      </c>
      <c r="BD678" s="65" t="str">
        <f t="shared" si="488"/>
        <v>TRANSPORTES BANDEIRAS LDA</v>
      </c>
      <c r="BE678" s="64" t="str">
        <f>VLOOKUP(C678,aux!$A$1:$B$260,2,FALSE)</f>
        <v>Portugal</v>
      </c>
      <c r="BF678" s="46">
        <f>VLOOKUP(C678,aux!$A$1:$C$260,3,FALSE)</f>
        <v>0</v>
      </c>
      <c r="BG678" s="66" t="str">
        <f t="shared" si="489"/>
        <v xml:space="preserve">represented by  JOSE CARLOS TANOEIRO DE ROSARIO, GERENTE SOCIO  and VITOR MANUEL COELHO MATEUS, GERNETE SOCIO </v>
      </c>
      <c r="BH678" s="66" t="str">
        <f t="shared" ref="BH678:BH741" si="500">IF(AH678="DNI","",CONCATENATE("representado por ", AV678))</f>
        <v xml:space="preserve">representado por JOSE CARLOS TANOEIRO DE ROSARIO, GERENTE SOCIO  and VITOR MANUEL COELHO MATEUS, GERNETE SOCIO </v>
      </c>
      <c r="BI678" s="119">
        <f t="shared" si="496"/>
        <v>2</v>
      </c>
      <c r="BJ678" s="119" t="str">
        <f t="shared" si="491"/>
        <v>and its</v>
      </c>
      <c r="BK678" s="119" t="str">
        <f t="shared" si="492"/>
        <v/>
      </c>
      <c r="BL678" s="66" t="str">
        <f t="shared" si="497"/>
        <v>und</v>
      </c>
      <c r="BM678" s="66" t="str">
        <f t="shared" si="493"/>
        <v/>
      </c>
      <c r="BN678" s="66" t="str">
        <f t="shared" si="498"/>
        <v>y su</v>
      </c>
      <c r="BO678" s="66" t="str">
        <f t="shared" si="494"/>
        <v/>
      </c>
      <c r="BP678" s="216" t="str">
        <f>VLOOKUP(X678,aux!$G$1:$I$22,3,FALSE)</f>
        <v>cero coma seis ocho</v>
      </c>
      <c r="BQ678" s="66" t="str">
        <f t="shared" ref="BQ678:BQ709" si="501">IF(AE678="DNI","","Por")</f>
        <v>Por</v>
      </c>
      <c r="BR678" s="66" t="str">
        <f>VLOOKUP(C678,aux!$D$1:$E$307,2,FALSE)</f>
        <v>Portugal</v>
      </c>
      <c r="BS678" s="66" t="str">
        <f t="shared" ref="BS678:BS709" si="502">NumEnPalabras(Q678)</f>
        <v>Ciento</v>
      </c>
      <c r="BT678" s="66" t="str">
        <f t="shared" ref="BT678:BT709" si="503">NumEnPalabras(V678)</f>
        <v>Cero</v>
      </c>
      <c r="BU678" s="66" t="str">
        <f t="shared" ref="BU678:BU709" si="504">NumEnPalabras(W678)</f>
        <v>Cero</v>
      </c>
      <c r="BV678" s="315"/>
      <c r="BW678" s="61"/>
      <c r="BX678" s="315"/>
      <c r="BY678" s="148"/>
      <c r="BZ678" s="315"/>
      <c r="CA678" s="1112"/>
      <c r="CB678" s="353">
        <v>43172</v>
      </c>
      <c r="CC678" s="805">
        <v>43177</v>
      </c>
      <c r="CD678" s="434"/>
      <c r="CE678" s="805">
        <v>43177</v>
      </c>
      <c r="CF678" s="434"/>
      <c r="CG678" s="805">
        <v>43182</v>
      </c>
      <c r="CH678" s="903" t="s">
        <v>7258</v>
      </c>
      <c r="CI678" s="155"/>
      <c r="CJ678" s="168"/>
      <c r="CK678" s="168"/>
      <c r="CL678" s="102" t="str">
        <f t="shared" si="464"/>
        <v>TRANSPORTES BANDEIRAS LDA_ PT_500763097_DOT_EN_2sig</v>
      </c>
      <c r="CM678" s="102" t="str">
        <f t="shared" si="465"/>
        <v>TRANSPORTES BANDEIRAS LDA_PT_500763097_CPA_EN_2sig</v>
      </c>
      <c r="CN678" s="102" t="str">
        <f t="shared" si="466"/>
        <v>TRANSPORTES BANDEIRAS LDA_ PT_500763097_DOT_EN_2sig_stamped</v>
      </c>
      <c r="CO678" s="102" t="str">
        <f t="shared" si="467"/>
        <v>TRANSPORTES BANDEIRAS LDA_PT_500763097_DOT_EN_o</v>
      </c>
      <c r="CP678" s="102" t="str">
        <f t="shared" si="468"/>
        <v>TRANSPORTES BANDEIRAS LDA_PT_500763097_DOT_EN_o_stamped</v>
      </c>
      <c r="CQ678" s="102" t="str">
        <f t="shared" si="469"/>
        <v>TRANSPORTES BANDEIRAS LDA_PT_500763097_powers</v>
      </c>
      <c r="CR678" s="168"/>
      <c r="CS678" s="168"/>
      <c r="CT678" s="253"/>
      <c r="CU678" s="251"/>
      <c r="CV678" s="254"/>
      <c r="CW678" s="168"/>
      <c r="CX678" s="252"/>
      <c r="CY678" s="251"/>
      <c r="CZ678" s="251"/>
      <c r="DA678" s="324"/>
      <c r="DB678" s="324"/>
      <c r="DC678" s="251"/>
      <c r="DD678" s="251"/>
      <c r="DE678" s="324"/>
      <c r="DF678" s="324"/>
      <c r="DG678" s="168"/>
      <c r="DH678" s="168"/>
      <c r="DI678" s="168"/>
      <c r="DJ678" s="324"/>
      <c r="DK678" s="324"/>
      <c r="DL678" s="168"/>
      <c r="DM678" s="324"/>
      <c r="DN678" s="251"/>
      <c r="DO678" s="324"/>
      <c r="DP678" s="338"/>
      <c r="DQ678" s="902"/>
      <c r="DR678" s="503"/>
      <c r="DS678" s="88"/>
      <c r="DT678" s="88" t="s">
        <v>49</v>
      </c>
      <c r="DU678" s="168"/>
      <c r="DV678" s="168"/>
      <c r="DW678" s="168"/>
      <c r="DX678" s="168"/>
      <c r="DY678" s="168"/>
      <c r="DZ678" s="168"/>
      <c r="EA678" s="359" t="str">
        <f t="shared" si="459"/>
        <v>617</v>
      </c>
      <c r="EB678" s="359">
        <v>617</v>
      </c>
      <c r="EC678" s="88"/>
      <c r="ED678" s="88"/>
      <c r="EE678" s="88"/>
      <c r="EF678" s="532"/>
      <c r="EG678" s="194"/>
      <c r="EH678" s="194"/>
      <c r="EI678" s="194"/>
      <c r="EJ678" s="194"/>
      <c r="EK678" s="194"/>
      <c r="EL678" s="194"/>
      <c r="EM678" s="948"/>
      <c r="EN678" s="194"/>
      <c r="EO678" s="194"/>
      <c r="EP678" s="194"/>
      <c r="EQ678" s="632" t="s">
        <v>7437</v>
      </c>
      <c r="ER678" s="632" t="s">
        <v>6153</v>
      </c>
      <c r="ES678" s="691" t="s">
        <v>7092</v>
      </c>
      <c r="ET678" s="167"/>
      <c r="EU678" s="182" t="str">
        <f t="shared" si="470"/>
        <v>TRANSPORTES BANDEIRAS LDA, PT_500763097_sinv.pdf</v>
      </c>
    </row>
    <row r="679" spans="1:151" s="169" customFormat="1" ht="78" thickTop="1" thickBot="1">
      <c r="A679" s="1021" t="s">
        <v>6783</v>
      </c>
      <c r="B679" s="830" t="s">
        <v>7454</v>
      </c>
      <c r="C679" s="221" t="s">
        <v>42</v>
      </c>
      <c r="D679" s="692" t="s">
        <v>6943</v>
      </c>
      <c r="E679" s="692" t="s">
        <v>6944</v>
      </c>
      <c r="F679" s="692" t="s">
        <v>779</v>
      </c>
      <c r="G679" s="831"/>
      <c r="H679" s="831"/>
      <c r="I679" s="202"/>
      <c r="J679" s="692" t="s">
        <v>7017</v>
      </c>
      <c r="K679" s="692" t="s">
        <v>7015</v>
      </c>
      <c r="L679" s="829" t="s">
        <v>7016</v>
      </c>
      <c r="M679" s="1126"/>
      <c r="N679" s="860" t="s">
        <v>7490</v>
      </c>
      <c r="O679" s="679" t="s">
        <v>2750</v>
      </c>
      <c r="P679" s="706">
        <v>10</v>
      </c>
      <c r="Q679" s="548">
        <v>100</v>
      </c>
      <c r="R679" s="549">
        <v>0</v>
      </c>
      <c r="S679" s="338"/>
      <c r="T679" s="168"/>
      <c r="U679" s="168"/>
      <c r="V679" s="338">
        <v>0</v>
      </c>
      <c r="W679" s="338">
        <v>0</v>
      </c>
      <c r="X679" s="923">
        <v>0.68</v>
      </c>
      <c r="Y679" s="338">
        <v>0</v>
      </c>
      <c r="Z679" s="168"/>
      <c r="AA679" s="168"/>
      <c r="AB679" s="186" t="s">
        <v>6711</v>
      </c>
      <c r="AC679" s="13" t="s">
        <v>7385</v>
      </c>
      <c r="AD679" s="811" t="s">
        <v>7089</v>
      </c>
      <c r="AE679" s="723">
        <v>43187</v>
      </c>
      <c r="AF679" s="182"/>
      <c r="AG679" s="419" t="s">
        <v>7537</v>
      </c>
      <c r="AH679" s="927" t="s">
        <v>896</v>
      </c>
      <c r="AI679" s="559" t="s">
        <v>5764</v>
      </c>
      <c r="AJ679" s="63" t="str">
        <f t="shared" si="499"/>
        <v>NO</v>
      </c>
      <c r="AK679" s="64" t="str">
        <f>VLOOKUP(X679,aux!$G$1:$I$22,2,FALSE)</f>
        <v>zero point six eight</v>
      </c>
      <c r="AL679" s="64" t="str">
        <f>VLOOKUP(X679,aux!$G$1:$J$22,4,FALSE)</f>
        <v>null komma sechs acht</v>
      </c>
      <c r="AM679" s="214">
        <f t="shared" si="480"/>
        <v>68</v>
      </c>
      <c r="AN679" s="214" t="str">
        <f>IF(INT(AM679)=AM679,EnglishNumber(AM679), _xlfn.CONCAT(EnglishNumber(INT(AM679)), " point ", EnglishNumber(ROUND(INT((AM679 - INT(AM679)) * 10),  0)), " ", EnglishNumber(ROUND((AM679 - INT(AM679))*100 - (INT((AM679-INT(AM679))*10)*10), 0))))</f>
        <v>sixty-eight</v>
      </c>
      <c r="AO679" s="214" t="str">
        <f>IF(INT(AM679)=AM679,FctZahl_In_Worten(AM679), _xlfn.CONCAT(FctZahl_In_Worten(INT(AM679)), " komma ", FctZahl_In_Worten(ROUND(INT((AM679 - INT(AM679)) * 10),  0)), " ", FctZahl_In_Worten(ROUND((AM679 - INT(AM679))*100 - (INT((AM679-INT(AM679))*10)*10), 0))))</f>
        <v>achtundsechzig</v>
      </c>
      <c r="AP679" s="64" t="str">
        <f>EnglishNumber(Q679)</f>
        <v>one hundred</v>
      </c>
      <c r="AQ679" s="64" t="str">
        <f>FctZahl_In_Worten(Q679)</f>
        <v>einhundert</v>
      </c>
      <c r="AR679" s="64" t="str">
        <f>FctZahl_In_Worten(R679)</f>
        <v>null</v>
      </c>
      <c r="AS679" s="64" t="str">
        <f>EnglishNumber(V679)</f>
        <v>zero</v>
      </c>
      <c r="AT679" s="64" t="str">
        <f>EnglishNumber(W679)</f>
        <v>zero</v>
      </c>
      <c r="AU679" s="64" t="str">
        <f t="shared" si="490"/>
        <v>For</v>
      </c>
      <c r="AV679" s="49" t="str">
        <f t="shared" si="495"/>
        <v>FRANCISCO JAVIER BRAVO MARTINEZ, ADMINISTRADOR UNICO</v>
      </c>
      <c r="AW679" s="60" t="str">
        <f t="shared" si="481"/>
        <v>ES_B30727333_CPA_EN</v>
      </c>
      <c r="AX679" s="60" t="str">
        <f t="shared" si="482"/>
        <v>ES_B30727333_DoT_EN</v>
      </c>
      <c r="AY679" s="60" t="str">
        <f t="shared" si="483"/>
        <v>ES_B30727333_Dis_EN</v>
      </c>
      <c r="AZ679" s="50" t="str">
        <f t="shared" si="484"/>
        <v>ES_B30727333_CPA_DE</v>
      </c>
      <c r="BA679" s="50" t="str">
        <f t="shared" si="485"/>
        <v>ES_B30727333_DoT_DE</v>
      </c>
      <c r="BB679" s="50" t="str">
        <f t="shared" si="486"/>
        <v>ES_B30727333_CPA_ES</v>
      </c>
      <c r="BC679" s="128" t="str">
        <f t="shared" si="487"/>
        <v>ES_B30727333_DoT_ES</v>
      </c>
      <c r="BD679" s="65" t="str">
        <f t="shared" si="488"/>
        <v>Transportes Bramar SLL</v>
      </c>
      <c r="BE679" s="64" t="str">
        <f>VLOOKUP(C679,aux!$A$1:$B$260,2,FALSE)</f>
        <v>Spain</v>
      </c>
      <c r="BF679" s="46" t="str">
        <f>VLOOKUP(C679,aux!$A$1:$C$260,3,FALSE)</f>
        <v>Spanien</v>
      </c>
      <c r="BG679" s="66" t="str">
        <f t="shared" si="489"/>
        <v>represented by  FRANCISCO JAVIER BRAVO MARTINEZ, ADMINISTRADOR UNICO</v>
      </c>
      <c r="BH679" s="66" t="str">
        <f t="shared" si="500"/>
        <v>representado por FRANCISCO JAVIER BRAVO MARTINEZ, ADMINISTRADOR UNICO</v>
      </c>
      <c r="BI679" s="119">
        <f t="shared" si="496"/>
        <v>1</v>
      </c>
      <c r="BJ679" s="119" t="str">
        <f t="shared" si="491"/>
        <v/>
      </c>
      <c r="BK679" s="119" t="str">
        <f t="shared" si="492"/>
        <v/>
      </c>
      <c r="BL679" s="66" t="str">
        <f t="shared" si="497"/>
        <v/>
      </c>
      <c r="BM679" s="66" t="str">
        <f t="shared" si="493"/>
        <v/>
      </c>
      <c r="BN679" s="66" t="str">
        <f t="shared" si="498"/>
        <v/>
      </c>
      <c r="BO679" s="66" t="str">
        <f t="shared" si="494"/>
        <v/>
      </c>
      <c r="BP679" s="216" t="str">
        <f>VLOOKUP(X679,aux!$G$1:$I$22,3,FALSE)</f>
        <v>cero coma seis ocho</v>
      </c>
      <c r="BQ679" s="66" t="str">
        <f t="shared" si="501"/>
        <v>Por</v>
      </c>
      <c r="BR679" s="66" t="str">
        <f>VLOOKUP(C679,aux!$D$1:$E$307,2,FALSE)</f>
        <v>España</v>
      </c>
      <c r="BS679" s="66" t="str">
        <f t="shared" si="502"/>
        <v>Ciento</v>
      </c>
      <c r="BT679" s="66" t="str">
        <f t="shared" si="503"/>
        <v>Cero</v>
      </c>
      <c r="BU679" s="66" t="str">
        <f t="shared" si="504"/>
        <v>Cero</v>
      </c>
      <c r="BV679" s="315"/>
      <c r="BW679" s="61"/>
      <c r="BX679" s="315"/>
      <c r="BY679" s="148"/>
      <c r="BZ679" s="315"/>
      <c r="CA679" s="1112"/>
      <c r="CB679" s="805">
        <v>43172</v>
      </c>
      <c r="CC679" s="623">
        <v>43179</v>
      </c>
      <c r="CD679" s="434"/>
      <c r="CE679" s="623">
        <v>43179</v>
      </c>
      <c r="CF679" s="434"/>
      <c r="CG679" s="805">
        <v>43182</v>
      </c>
      <c r="CH679" s="903" t="s">
        <v>7258</v>
      </c>
      <c r="CI679" s="155"/>
      <c r="CJ679" s="168"/>
      <c r="CK679" s="168"/>
      <c r="CL679" s="102" t="str">
        <f t="shared" si="464"/>
        <v>Transportes Bramar SLL_ ES_B30727333_DOT_EN _2sig</v>
      </c>
      <c r="CM679" s="102" t="str">
        <f t="shared" si="465"/>
        <v>Transportes Bramar SLL_ES_B30727333_CPA_EN _2sig</v>
      </c>
      <c r="CN679" s="102" t="str">
        <f t="shared" si="466"/>
        <v>Transportes Bramar SLL_ ES_B30727333_DOT_EN _2sig_stamped</v>
      </c>
      <c r="CO679" s="102" t="str">
        <f t="shared" si="467"/>
        <v>Transportes Bramar SLL_ES_B30727333_DOT_EN _o</v>
      </c>
      <c r="CP679" s="102" t="str">
        <f t="shared" si="468"/>
        <v>Transportes Bramar SLL_ES_B30727333_DOT_EN _o_stamped</v>
      </c>
      <c r="CQ679" s="102" t="str">
        <f t="shared" si="469"/>
        <v>Transportes Bramar SLL_ES_B30727333_powers</v>
      </c>
      <c r="CR679" s="168"/>
      <c r="CS679" s="168"/>
      <c r="CT679" s="253"/>
      <c r="CU679" s="251"/>
      <c r="CV679" s="254"/>
      <c r="CW679" s="168"/>
      <c r="CX679" s="252"/>
      <c r="CY679" s="251"/>
      <c r="CZ679" s="251"/>
      <c r="DA679" s="324"/>
      <c r="DB679" s="324"/>
      <c r="DC679" s="251"/>
      <c r="DD679" s="251"/>
      <c r="DE679" s="324"/>
      <c r="DF679" s="324"/>
      <c r="DG679" s="168"/>
      <c r="DH679" s="168"/>
      <c r="DI679" s="168"/>
      <c r="DJ679" s="324"/>
      <c r="DK679" s="324"/>
      <c r="DL679" s="168"/>
      <c r="DM679" s="324"/>
      <c r="DN679" s="251"/>
      <c r="DO679" s="324"/>
      <c r="DP679" s="338"/>
      <c r="DQ679" s="902"/>
      <c r="DR679" s="503"/>
      <c r="DS679" s="88"/>
      <c r="DT679" s="88"/>
      <c r="DU679" s="168"/>
      <c r="DV679" s="168"/>
      <c r="DW679" s="168"/>
      <c r="DX679" s="168"/>
      <c r="DY679" s="168"/>
      <c r="DZ679" s="168"/>
      <c r="EA679" s="359" t="str">
        <f t="shared" si="459"/>
        <v>618</v>
      </c>
      <c r="EB679" s="359">
        <v>618</v>
      </c>
      <c r="EC679" s="88"/>
      <c r="ED679" s="88"/>
      <c r="EE679" s="88"/>
      <c r="EF679" s="445"/>
      <c r="EG679" s="247"/>
      <c r="EH679" s="247"/>
      <c r="EI679" s="247"/>
      <c r="EJ679" s="247"/>
      <c r="EK679" s="247"/>
      <c r="EL679" s="247"/>
      <c r="EM679" s="946"/>
      <c r="EN679" s="247"/>
      <c r="EO679" s="247"/>
      <c r="EP679" s="247"/>
      <c r="EQ679" s="182" t="s">
        <v>7433</v>
      </c>
      <c r="ER679" s="182" t="s">
        <v>7434</v>
      </c>
      <c r="ES679" s="709" t="s">
        <v>7092</v>
      </c>
      <c r="ET679" s="167"/>
      <c r="EU679" s="182" t="str">
        <f t="shared" si="470"/>
        <v>Transportes Bramar S.L.L, ES_B30727333_sinv.pdf</v>
      </c>
    </row>
    <row r="680" spans="1:151" s="169" customFormat="1" ht="90.75" thickTop="1" thickBot="1">
      <c r="A680" s="1021" t="s">
        <v>6771</v>
      </c>
      <c r="B680" s="830" t="s">
        <v>6860</v>
      </c>
      <c r="C680" s="221" t="s">
        <v>42</v>
      </c>
      <c r="D680" s="692" t="s">
        <v>6916</v>
      </c>
      <c r="E680" s="692" t="s">
        <v>6896</v>
      </c>
      <c r="F680" s="692" t="s">
        <v>6591</v>
      </c>
      <c r="G680" s="831"/>
      <c r="H680" s="831"/>
      <c r="I680" s="202"/>
      <c r="J680" s="692" t="s">
        <v>7017</v>
      </c>
      <c r="K680" s="692" t="s">
        <v>7015</v>
      </c>
      <c r="L680" s="829" t="s">
        <v>7016</v>
      </c>
      <c r="M680" s="1126"/>
      <c r="N680" s="1202" t="s">
        <v>7028</v>
      </c>
      <c r="O680" s="679" t="s">
        <v>141</v>
      </c>
      <c r="P680" s="706">
        <v>37</v>
      </c>
      <c r="Q680" s="548">
        <v>100</v>
      </c>
      <c r="R680" s="549">
        <v>0</v>
      </c>
      <c r="S680" s="338"/>
      <c r="T680" s="168"/>
      <c r="U680" s="168"/>
      <c r="V680" s="338">
        <v>0</v>
      </c>
      <c r="W680" s="338">
        <v>0</v>
      </c>
      <c r="X680" s="923">
        <v>0.68</v>
      </c>
      <c r="Y680" s="338">
        <v>0</v>
      </c>
      <c r="Z680" s="168"/>
      <c r="AA680" s="168"/>
      <c r="AB680" s="186" t="s">
        <v>6711</v>
      </c>
      <c r="AC680" s="13" t="s">
        <v>7385</v>
      </c>
      <c r="AD680" s="811" t="s">
        <v>7089</v>
      </c>
      <c r="AE680" s="723">
        <v>43187</v>
      </c>
      <c r="AF680" s="182"/>
      <c r="AG680" s="419"/>
      <c r="AH680" s="927" t="s">
        <v>896</v>
      </c>
      <c r="AI680" s="559" t="s">
        <v>5764</v>
      </c>
      <c r="AJ680" s="63" t="str">
        <f t="shared" si="499"/>
        <v>NO</v>
      </c>
      <c r="AK680" s="64" t="str">
        <f>VLOOKUP(X680,aux!$G$1:$I$22,2,FALSE)</f>
        <v>zero point six eight</v>
      </c>
      <c r="AL680" s="64" t="str">
        <f>VLOOKUP(X680,aux!$G$1:$J$22,4,FALSE)</f>
        <v>null komma sechs acht</v>
      </c>
      <c r="AM680" s="214">
        <f t="shared" si="480"/>
        <v>68</v>
      </c>
      <c r="AN680" s="214" t="str">
        <f>IF(INT(AM680)=AM680,EnglishNumber(AM680), _xlfn.CONCAT(EnglishNumber(INT(AM680)), " point ", EnglishNumber(ROUND(INT((AM680 - INT(AM680)) * 10),  0)), " ", EnglishNumber(ROUND((AM680 - INT(AM680))*100 - (INT((AM680-INT(AM680))*10)*10), 0))))</f>
        <v>sixty-eight</v>
      </c>
      <c r="AO680" s="214" t="str">
        <f>IF(INT(AM680)=AM680,FctZahl_In_Worten(AM680), _xlfn.CONCAT(FctZahl_In_Worten(INT(AM680)), " komma ", FctZahl_In_Worten(ROUND(INT((AM680 - INT(AM680)) * 10),  0)), " ", FctZahl_In_Worten(ROUND((AM680 - INT(AM680))*100 - (INT((AM680-INT(AM680))*10)*10), 0))))</f>
        <v>achtundsechzig</v>
      </c>
      <c r="AP680" s="64" t="str">
        <f>EnglishNumber(Q680)</f>
        <v>one hundred</v>
      </c>
      <c r="AQ680" s="64" t="str">
        <f>FctZahl_In_Worten(Q680)</f>
        <v>einhundert</v>
      </c>
      <c r="AR680" s="64" t="str">
        <f>FctZahl_In_Worten(R680)</f>
        <v>null</v>
      </c>
      <c r="AS680" s="64" t="str">
        <f>EnglishNumber(V680)</f>
        <v>zero</v>
      </c>
      <c r="AT680" s="64" t="str">
        <f>EnglishNumber(W680)</f>
        <v>zero</v>
      </c>
      <c r="AU680" s="64" t="str">
        <f t="shared" si="490"/>
        <v>For</v>
      </c>
      <c r="AV680" s="49" t="str">
        <f t="shared" si="495"/>
        <v>JUAN ALFONSO BAS BERNAL, Administrador único</v>
      </c>
      <c r="AW680" s="60" t="str">
        <f t="shared" si="481"/>
        <v>ES_B30674923_CPA_EN</v>
      </c>
      <c r="AX680" s="60" t="str">
        <f t="shared" si="482"/>
        <v>ES_B30674923_DoT_EN</v>
      </c>
      <c r="AY680" s="60" t="str">
        <f t="shared" si="483"/>
        <v>ES_B30674923_Dis_EN</v>
      </c>
      <c r="AZ680" s="50" t="str">
        <f t="shared" si="484"/>
        <v>ES_B30674923_CPA_DE</v>
      </c>
      <c r="BA680" s="50" t="str">
        <f t="shared" si="485"/>
        <v>ES_B30674923_DoT_DE</v>
      </c>
      <c r="BB680" s="50" t="str">
        <f t="shared" si="486"/>
        <v>ES_B30674923_CPA_ES</v>
      </c>
      <c r="BC680" s="128" t="str">
        <f t="shared" si="487"/>
        <v>ES_B30674923_DoT_ES</v>
      </c>
      <c r="BD680" s="65" t="str">
        <f t="shared" si="488"/>
        <v>Transportes Comunitarios del Sureste SL</v>
      </c>
      <c r="BE680" s="64" t="str">
        <f>VLOOKUP(C680,aux!$A$1:$B$260,2,FALSE)</f>
        <v>Spain</v>
      </c>
      <c r="BF680" s="46" t="str">
        <f>VLOOKUP(C680,aux!$A$1:$C$260,3,FALSE)</f>
        <v>Spanien</v>
      </c>
      <c r="BG680" s="66" t="str">
        <f t="shared" si="489"/>
        <v>represented by  JUAN ALFONSO BAS BERNAL, Administrador único</v>
      </c>
      <c r="BH680" s="66" t="str">
        <f t="shared" si="500"/>
        <v>representado por JUAN ALFONSO BAS BERNAL, Administrador único</v>
      </c>
      <c r="BI680" s="119">
        <f t="shared" si="496"/>
        <v>1</v>
      </c>
      <c r="BJ680" s="119" t="str">
        <f t="shared" si="491"/>
        <v/>
      </c>
      <c r="BK680" s="119" t="str">
        <f t="shared" si="492"/>
        <v/>
      </c>
      <c r="BL680" s="66" t="str">
        <f t="shared" si="497"/>
        <v/>
      </c>
      <c r="BM680" s="66" t="str">
        <f t="shared" si="493"/>
        <v/>
      </c>
      <c r="BN680" s="66" t="str">
        <f t="shared" si="498"/>
        <v/>
      </c>
      <c r="BO680" s="66" t="str">
        <f t="shared" si="494"/>
        <v/>
      </c>
      <c r="BP680" s="216" t="str">
        <f>VLOOKUP(X680,aux!$G$1:$I$22,3,FALSE)</f>
        <v>cero coma seis ocho</v>
      </c>
      <c r="BQ680" s="66" t="str">
        <f t="shared" si="501"/>
        <v>Por</v>
      </c>
      <c r="BR680" s="66" t="str">
        <f>VLOOKUP(C680,aux!$D$1:$E$307,2,FALSE)</f>
        <v>España</v>
      </c>
      <c r="BS680" s="66" t="str">
        <f t="shared" si="502"/>
        <v>Ciento</v>
      </c>
      <c r="BT680" s="66" t="str">
        <f t="shared" si="503"/>
        <v>Cero</v>
      </c>
      <c r="BU680" s="66" t="str">
        <f t="shared" si="504"/>
        <v>Cero</v>
      </c>
      <c r="BV680" s="315"/>
      <c r="BW680" s="61"/>
      <c r="BX680" s="315"/>
      <c r="BY680" s="148"/>
      <c r="BZ680" s="315"/>
      <c r="CA680" s="1112"/>
      <c r="CB680" s="805">
        <v>43172</v>
      </c>
      <c r="CC680" s="623">
        <v>43174</v>
      </c>
      <c r="CD680" s="806"/>
      <c r="CE680" s="805">
        <v>43174</v>
      </c>
      <c r="CF680" s="806"/>
      <c r="CG680" s="612">
        <v>43181</v>
      </c>
      <c r="CH680" s="1056" t="s">
        <v>7258</v>
      </c>
      <c r="CI680" s="155"/>
      <c r="CJ680" s="168"/>
      <c r="CK680" s="168"/>
      <c r="CL680" s="102" t="str">
        <f t="shared" si="464"/>
        <v>Transportes Comunitarios del Sureste SL_ ES_B30674923_DOT_EN _2sig</v>
      </c>
      <c r="CM680" s="102" t="str">
        <f t="shared" si="465"/>
        <v>Transportes Comunitarios del Sureste SL_ES_B30674923_CPA_EN _2sig</v>
      </c>
      <c r="CN680" s="102" t="str">
        <f t="shared" si="466"/>
        <v>Transportes Comunitarios del Sureste SL_ ES_B30674923_DOT_EN _2sig_stamped</v>
      </c>
      <c r="CO680" s="102" t="str">
        <f t="shared" si="467"/>
        <v>Transportes Comunitarios del Sureste SL_ES_B30674923_DOT_EN _o</v>
      </c>
      <c r="CP680" s="102" t="str">
        <f t="shared" si="468"/>
        <v>Transportes Comunitarios del Sureste SL_ES_B30674923_DOT_EN _o_stamped</v>
      </c>
      <c r="CQ680" s="102" t="str">
        <f t="shared" si="469"/>
        <v>Transportes Comunitarios del Sureste SL_ES_B30674923_powers</v>
      </c>
      <c r="CR680" s="168"/>
      <c r="CS680" s="168"/>
      <c r="CT680" s="253"/>
      <c r="CU680" s="251"/>
      <c r="CV680" s="254"/>
      <c r="CW680" s="168"/>
      <c r="CX680" s="252"/>
      <c r="CY680" s="251"/>
      <c r="CZ680" s="251"/>
      <c r="DA680" s="324"/>
      <c r="DB680" s="324"/>
      <c r="DC680" s="251"/>
      <c r="DD680" s="251"/>
      <c r="DE680" s="324"/>
      <c r="DF680" s="324"/>
      <c r="DG680" s="168"/>
      <c r="DH680" s="168"/>
      <c r="DI680" s="168"/>
      <c r="DJ680" s="324"/>
      <c r="DK680" s="324"/>
      <c r="DL680" s="168"/>
      <c r="DM680" s="324"/>
      <c r="DN680" s="251"/>
      <c r="DO680" s="324"/>
      <c r="DP680" s="338"/>
      <c r="DQ680" s="902"/>
      <c r="DR680" s="503"/>
      <c r="DS680" s="88"/>
      <c r="DT680" s="88"/>
      <c r="DU680" s="168"/>
      <c r="DV680" s="168"/>
      <c r="DW680" s="168"/>
      <c r="DX680" s="168"/>
      <c r="DY680" s="168"/>
      <c r="DZ680" s="168"/>
      <c r="EA680" s="359" t="str">
        <f t="shared" si="459"/>
        <v>619</v>
      </c>
      <c r="EB680" s="359">
        <v>619</v>
      </c>
      <c r="EC680" s="88"/>
      <c r="ED680" s="88"/>
      <c r="EE680" s="88"/>
      <c r="EF680" s="445"/>
      <c r="EG680" s="247"/>
      <c r="EH680" s="247"/>
      <c r="EI680" s="247"/>
      <c r="EJ680" s="247"/>
      <c r="EK680" s="247"/>
      <c r="EL680" s="247"/>
      <c r="EM680" s="946"/>
      <c r="EN680" s="247"/>
      <c r="EO680" s="247"/>
      <c r="EP680" s="247"/>
      <c r="EQ680" s="382" t="s">
        <v>6088</v>
      </c>
      <c r="ER680" s="382" t="s">
        <v>6109</v>
      </c>
      <c r="ES680" s="709" t="s">
        <v>7092</v>
      </c>
      <c r="ET680" s="167"/>
      <c r="EU680" s="182" t="str">
        <f t="shared" si="470"/>
        <v>Transportes Comunitarios del Sureste S.L., ES_B30674923_sinv.pdf</v>
      </c>
    </row>
    <row r="681" spans="1:151" s="169" customFormat="1" ht="78" thickTop="1" thickBot="1">
      <c r="A681" s="1021" t="s">
        <v>6786</v>
      </c>
      <c r="B681" s="830" t="s">
        <v>6875</v>
      </c>
      <c r="C681" s="221" t="s">
        <v>42</v>
      </c>
      <c r="D681" s="692" t="s">
        <v>6949</v>
      </c>
      <c r="E681" s="692" t="s">
        <v>6950</v>
      </c>
      <c r="F681" s="692" t="s">
        <v>6923</v>
      </c>
      <c r="G681" s="831"/>
      <c r="H681" s="831"/>
      <c r="I681" s="202"/>
      <c r="J681" s="692" t="s">
        <v>7017</v>
      </c>
      <c r="K681" s="692" t="s">
        <v>7015</v>
      </c>
      <c r="L681" s="829" t="s">
        <v>7016</v>
      </c>
      <c r="M681" s="1126"/>
      <c r="N681" s="860" t="s">
        <v>7060</v>
      </c>
      <c r="O681" s="679" t="s">
        <v>141</v>
      </c>
      <c r="P681" s="706">
        <v>11</v>
      </c>
      <c r="Q681" s="548">
        <v>100</v>
      </c>
      <c r="R681" s="549">
        <v>0</v>
      </c>
      <c r="S681" s="338"/>
      <c r="T681" s="168"/>
      <c r="U681" s="168"/>
      <c r="V681" s="338">
        <v>0</v>
      </c>
      <c r="W681" s="338">
        <v>0</v>
      </c>
      <c r="X681" s="923">
        <v>0.68</v>
      </c>
      <c r="Y681" s="338">
        <v>0</v>
      </c>
      <c r="Z681" s="168"/>
      <c r="AA681" s="168"/>
      <c r="AB681" s="186" t="s">
        <v>6711</v>
      </c>
      <c r="AC681" s="13" t="s">
        <v>7377</v>
      </c>
      <c r="AD681" s="811" t="s">
        <v>7089</v>
      </c>
      <c r="AE681" s="723">
        <v>43187</v>
      </c>
      <c r="AF681" s="182"/>
      <c r="AG681" s="419"/>
      <c r="AH681" s="927" t="s">
        <v>896</v>
      </c>
      <c r="AI681" s="559" t="s">
        <v>5764</v>
      </c>
      <c r="AJ681" s="63" t="str">
        <f t="shared" si="499"/>
        <v>NO</v>
      </c>
      <c r="AK681" s="64" t="str">
        <f>VLOOKUP(X681,aux!$G$1:$I$22,2,FALSE)</f>
        <v>zero point six eight</v>
      </c>
      <c r="AL681" s="64" t="str">
        <f>VLOOKUP(X681,aux!$G$1:$J$22,4,FALSE)</f>
        <v>null komma sechs acht</v>
      </c>
      <c r="AM681" s="214">
        <f t="shared" si="480"/>
        <v>68</v>
      </c>
      <c r="AN681" s="214" t="str">
        <f>IF(INT(AM681)=AM681,EnglishNumber(AM681), _xlfn.CONCAT(EnglishNumber(INT(AM681)), " point ", EnglishNumber(ROUND(INT((AM681 - INT(AM681)) * 10),  0)), " ", EnglishNumber(ROUND((AM681 - INT(AM681))*100 - (INT((AM681-INT(AM681))*10)*10), 0))))</f>
        <v>sixty-eight</v>
      </c>
      <c r="AO681" s="214" t="str">
        <f>IF(INT(AM681)=AM681,FctZahl_In_Worten(AM681), _xlfn.CONCAT(FctZahl_In_Worten(INT(AM681)), " komma ", FctZahl_In_Worten(ROUND(INT((AM681 - INT(AM681)) * 10),  0)), " ", FctZahl_In_Worten(ROUND((AM681 - INT(AM681))*100 - (INT((AM681-INT(AM681))*10)*10), 0))))</f>
        <v>achtundsechzig</v>
      </c>
      <c r="AP681" s="64" t="str">
        <f>EnglishNumber(Q681)</f>
        <v>one hundred</v>
      </c>
      <c r="AQ681" s="64" t="str">
        <f>FctZahl_In_Worten(Q681)</f>
        <v>einhundert</v>
      </c>
      <c r="AR681" s="64" t="str">
        <f>FctZahl_In_Worten(R681)</f>
        <v>null</v>
      </c>
      <c r="AS681" s="64" t="str">
        <f>EnglishNumber(V681)</f>
        <v>zero</v>
      </c>
      <c r="AT681" s="64" t="str">
        <f>EnglishNumber(W681)</f>
        <v>zero</v>
      </c>
      <c r="AU681" s="64" t="str">
        <f t="shared" si="490"/>
        <v>For</v>
      </c>
      <c r="AV681" s="49" t="str">
        <f t="shared" si="495"/>
        <v>CRUZ PEREZ, DIEGO, Administradores solidarios</v>
      </c>
      <c r="AW681" s="60" t="str">
        <f t="shared" si="481"/>
        <v>ES_B04181244_CPA_EN</v>
      </c>
      <c r="AX681" s="60" t="str">
        <f t="shared" si="482"/>
        <v>ES_B04181244_DoT_EN</v>
      </c>
      <c r="AY681" s="60" t="str">
        <f t="shared" si="483"/>
        <v>ES_B04181244_Dis_EN</v>
      </c>
      <c r="AZ681" s="50" t="str">
        <f t="shared" si="484"/>
        <v>ES_B04181244_CPA_DE</v>
      </c>
      <c r="BA681" s="50" t="str">
        <f t="shared" si="485"/>
        <v>ES_B04181244_DoT_DE</v>
      </c>
      <c r="BB681" s="50" t="str">
        <f t="shared" si="486"/>
        <v>ES_B04181244_CPA_ES</v>
      </c>
      <c r="BC681" s="128" t="str">
        <f t="shared" si="487"/>
        <v>ES_B04181244_DoT_ES</v>
      </c>
      <c r="BD681" s="65" t="str">
        <f t="shared" si="488"/>
        <v>TRANSPORTES D CRUZ SOCIEDAD LIMITADA</v>
      </c>
      <c r="BE681" s="64" t="str">
        <f>VLOOKUP(C681,aux!$A$1:$B$260,2,FALSE)</f>
        <v>Spain</v>
      </c>
      <c r="BF681" s="46" t="str">
        <f>VLOOKUP(C681,aux!$A$1:$C$260,3,FALSE)</f>
        <v>Spanien</v>
      </c>
      <c r="BG681" s="66" t="str">
        <f t="shared" si="489"/>
        <v>represented by  CRUZ PEREZ, DIEGO, Administradores solidarios</v>
      </c>
      <c r="BH681" s="66" t="str">
        <f t="shared" si="500"/>
        <v>representado por CRUZ PEREZ, DIEGO, Administradores solidarios</v>
      </c>
      <c r="BI681" s="119">
        <f t="shared" si="496"/>
        <v>1</v>
      </c>
      <c r="BJ681" s="119" t="str">
        <f t="shared" si="491"/>
        <v/>
      </c>
      <c r="BK681" s="119" t="str">
        <f t="shared" si="492"/>
        <v/>
      </c>
      <c r="BL681" s="66" t="str">
        <f t="shared" si="497"/>
        <v/>
      </c>
      <c r="BM681" s="66" t="str">
        <f t="shared" si="493"/>
        <v/>
      </c>
      <c r="BN681" s="66" t="str">
        <f t="shared" si="498"/>
        <v/>
      </c>
      <c r="BO681" s="66" t="str">
        <f t="shared" si="494"/>
        <v/>
      </c>
      <c r="BP681" s="216" t="str">
        <f>VLOOKUP(X681,aux!$G$1:$I$22,3,FALSE)</f>
        <v>cero coma seis ocho</v>
      </c>
      <c r="BQ681" s="66" t="str">
        <f t="shared" si="501"/>
        <v>Por</v>
      </c>
      <c r="BR681" s="66" t="str">
        <f>VLOOKUP(C681,aux!$D$1:$E$307,2,FALSE)</f>
        <v>España</v>
      </c>
      <c r="BS681" s="66" t="str">
        <f t="shared" si="502"/>
        <v>Ciento</v>
      </c>
      <c r="BT681" s="66" t="str">
        <f t="shared" si="503"/>
        <v>Cero</v>
      </c>
      <c r="BU681" s="66" t="str">
        <f t="shared" si="504"/>
        <v>Cero</v>
      </c>
      <c r="BV681" s="315"/>
      <c r="BW681" s="61"/>
      <c r="BX681" s="315"/>
      <c r="BY681" s="148"/>
      <c r="BZ681" s="315"/>
      <c r="CA681" s="1112"/>
      <c r="CB681" s="805">
        <v>43172</v>
      </c>
      <c r="CC681" s="623">
        <v>43175</v>
      </c>
      <c r="CD681" s="806"/>
      <c r="CE681" s="623">
        <v>43175</v>
      </c>
      <c r="CF681" s="806"/>
      <c r="CG681" s="805">
        <v>43181</v>
      </c>
      <c r="CH681" s="903" t="s">
        <v>7258</v>
      </c>
      <c r="CI681" s="155"/>
      <c r="CJ681" s="168"/>
      <c r="CK681" s="168"/>
      <c r="CL681" s="102" t="str">
        <f t="shared" si="464"/>
        <v>TRANSPORTES D CRUZ SOCIEDAD LIMITADA_ ES_B04181244_DOT_EN_2sig</v>
      </c>
      <c r="CM681" s="102" t="str">
        <f t="shared" si="465"/>
        <v>TRANSPORTES D CRUZ SOCIEDAD LIMITADA_ES_B04181244_CPA_EN_2sig</v>
      </c>
      <c r="CN681" s="102" t="str">
        <f t="shared" si="466"/>
        <v>TRANSPORTES D CRUZ SOCIEDAD LIMITADA_ ES_B04181244_DOT_EN_2sig_stamped</v>
      </c>
      <c r="CO681" s="102" t="str">
        <f t="shared" si="467"/>
        <v>TRANSPORTES D CRUZ SOCIEDAD LIMITADA_ES_B04181244_DOT_EN_o</v>
      </c>
      <c r="CP681" s="102" t="str">
        <f t="shared" si="468"/>
        <v>TRANSPORTES D CRUZ SOCIEDAD LIMITADA_ES_B04181244_DOT_EN_o_stamped</v>
      </c>
      <c r="CQ681" s="102" t="str">
        <f t="shared" si="469"/>
        <v>TRANSPORTES D CRUZ SOCIEDAD LIMITADA_ES_B04181244_powers</v>
      </c>
      <c r="CR681" s="168"/>
      <c r="CS681" s="168"/>
      <c r="CT681" s="253"/>
      <c r="CU681" s="251"/>
      <c r="CV681" s="254"/>
      <c r="CW681" s="168"/>
      <c r="CX681" s="252"/>
      <c r="CY681" s="251"/>
      <c r="CZ681" s="251"/>
      <c r="DA681" s="324"/>
      <c r="DB681" s="324"/>
      <c r="DC681" s="251"/>
      <c r="DD681" s="251"/>
      <c r="DE681" s="324"/>
      <c r="DF681" s="324"/>
      <c r="DG681" s="168"/>
      <c r="DH681" s="168"/>
      <c r="DI681" s="168"/>
      <c r="DJ681" s="324"/>
      <c r="DK681" s="324"/>
      <c r="DL681" s="168"/>
      <c r="DM681" s="324"/>
      <c r="DN681" s="251"/>
      <c r="DO681" s="324"/>
      <c r="DP681" s="338"/>
      <c r="DQ681" s="902"/>
      <c r="DR681" s="503"/>
      <c r="DS681" s="88"/>
      <c r="DT681" s="88" t="s">
        <v>49</v>
      </c>
      <c r="DU681" s="168"/>
      <c r="DV681" s="168"/>
      <c r="DW681" s="168"/>
      <c r="DX681" s="168"/>
      <c r="DY681" s="168"/>
      <c r="DZ681" s="168"/>
      <c r="EA681" s="359" t="str">
        <f t="shared" si="459"/>
        <v>620</v>
      </c>
      <c r="EB681" s="359">
        <v>620</v>
      </c>
      <c r="EC681" s="88"/>
      <c r="ED681" s="88"/>
      <c r="EE681" s="88"/>
      <c r="EF681" s="532"/>
      <c r="EG681" s="194"/>
      <c r="EH681" s="194"/>
      <c r="EI681" s="194"/>
      <c r="EJ681" s="194"/>
      <c r="EK681" s="194"/>
      <c r="EL681" s="194"/>
      <c r="EM681" s="948"/>
      <c r="EN681" s="194"/>
      <c r="EO681" s="194"/>
      <c r="EP681" s="194"/>
      <c r="EQ681" s="382" t="s">
        <v>6088</v>
      </c>
      <c r="ER681" s="382" t="s">
        <v>6109</v>
      </c>
      <c r="ES681" s="709" t="s">
        <v>7092</v>
      </c>
      <c r="ET681" s="167"/>
      <c r="EU681" s="182" t="str">
        <f t="shared" si="470"/>
        <v>TRANSPORTES D. CRUZ SOCIEDAD LIMITADA, ES_B04181244_sinv.pdf</v>
      </c>
    </row>
    <row r="682" spans="1:151" s="169" customFormat="1" ht="116.25" thickTop="1" thickBot="1">
      <c r="A682" s="1015" t="s">
        <v>6560</v>
      </c>
      <c r="B682" s="638" t="s">
        <v>6588</v>
      </c>
      <c r="C682" s="669" t="s">
        <v>517</v>
      </c>
      <c r="D682" s="568" t="s">
        <v>6660</v>
      </c>
      <c r="E682" s="668" t="s">
        <v>6661</v>
      </c>
      <c r="F682" s="668" t="s">
        <v>6662</v>
      </c>
      <c r="G682" s="568"/>
      <c r="H682" s="716"/>
      <c r="I682" s="182"/>
      <c r="J682" s="202" t="s">
        <v>6724</v>
      </c>
      <c r="K682" s="566" t="s">
        <v>6663</v>
      </c>
      <c r="L682" s="770" t="s">
        <v>6664</v>
      </c>
      <c r="M682" s="566" t="s">
        <v>6691</v>
      </c>
      <c r="N682" s="861" t="s">
        <v>6708</v>
      </c>
      <c r="O682" s="773" t="s">
        <v>6709</v>
      </c>
      <c r="P682" s="777">
        <v>45</v>
      </c>
      <c r="Q682" s="548">
        <v>100</v>
      </c>
      <c r="R682" s="549">
        <v>0</v>
      </c>
      <c r="S682" s="338"/>
      <c r="T682" s="168"/>
      <c r="U682" s="168"/>
      <c r="V682" s="338">
        <v>0</v>
      </c>
      <c r="W682" s="338">
        <v>0</v>
      </c>
      <c r="X682" s="923">
        <v>0.68</v>
      </c>
      <c r="Y682" s="338">
        <v>0</v>
      </c>
      <c r="Z682" s="168"/>
      <c r="AA682" s="168"/>
      <c r="AB682" s="186" t="s">
        <v>6711</v>
      </c>
      <c r="AC682" s="13" t="s">
        <v>7377</v>
      </c>
      <c r="AD682" s="811" t="s">
        <v>6710</v>
      </c>
      <c r="AE682" s="723">
        <v>43187</v>
      </c>
      <c r="AF682" s="182" t="s">
        <v>7334</v>
      </c>
      <c r="AG682" s="419"/>
      <c r="AH682" s="927" t="s">
        <v>896</v>
      </c>
      <c r="AI682" s="559" t="s">
        <v>5760</v>
      </c>
      <c r="AJ682" s="63" t="str">
        <f t="shared" si="499"/>
        <v>NO</v>
      </c>
      <c r="AK682" s="64" t="str">
        <f>VLOOKUP(X682,aux!$G$1:$I$22,2,FALSE)</f>
        <v>zero point six eight</v>
      </c>
      <c r="AL682" s="64" t="str">
        <f>VLOOKUP(X682,aux!$G$1:$J$22,4,FALSE)</f>
        <v>null komma sechs acht</v>
      </c>
      <c r="AM682" s="214">
        <f t="shared" si="480"/>
        <v>68</v>
      </c>
      <c r="AN682" s="214" t="str">
        <f>IF(INT(AM682)=AM682,EnglishNumber(AM682), _xlfn.CONCAT(EnglishNumber(INT(AM682)), " point ", EnglishNumber(ROUND(INT((AM682 - INT(AM682)) * 10),  0)), " ", EnglishNumber(ROUND((AM682 - INT(AM682))*100 - (INT((AM682-INT(AM682))*10)*10), 0))))</f>
        <v>sixty-eight</v>
      </c>
      <c r="AO682" s="214" t="str">
        <f>IF(INT(AM682)=AM682,FctZahl_In_Worten(AM682), _xlfn.CONCAT(FctZahl_In_Worten(INT(AM682)), " komma ", FctZahl_In_Worten(ROUND(INT((AM682 - INT(AM682)) * 10),  0)), " ", FctZahl_In_Worten(ROUND((AM682 - INT(AM682))*100 - (INT((AM682-INT(AM682))*10)*10), 0))))</f>
        <v>achtundsechzig</v>
      </c>
      <c r="AP682" s="64" t="str">
        <f>EnglishNumber(Q682)</f>
        <v>one hundred</v>
      </c>
      <c r="AQ682" s="64" t="str">
        <f>FctZahl_In_Worten(Q682)</f>
        <v>einhundert</v>
      </c>
      <c r="AR682" s="64" t="str">
        <f>FctZahl_In_Worten(R682)</f>
        <v>null</v>
      </c>
      <c r="AS682" s="64" t="str">
        <f>EnglishNumber(V682)</f>
        <v>zero</v>
      </c>
      <c r="AT682" s="64" t="str">
        <f>EnglishNumber(W682)</f>
        <v>zero</v>
      </c>
      <c r="AU682" s="64" t="str">
        <f t="shared" si="490"/>
        <v>For</v>
      </c>
      <c r="AV682" s="49" t="str">
        <f t="shared" si="495"/>
        <v>SALGUEIRO AFONSO, Mario, Director General</v>
      </c>
      <c r="AW682" s="60" t="str">
        <f t="shared" si="481"/>
        <v>PT_500514461_CPA_EN</v>
      </c>
      <c r="AX682" s="60" t="str">
        <f t="shared" si="482"/>
        <v>PT_500514461_DoT_EN</v>
      </c>
      <c r="AY682" s="60" t="str">
        <f t="shared" si="483"/>
        <v>PT_500514461_Dis_EN</v>
      </c>
      <c r="AZ682" s="50" t="str">
        <f t="shared" si="484"/>
        <v>PT_500514461_CPA_DE</v>
      </c>
      <c r="BA682" s="50" t="str">
        <f t="shared" si="485"/>
        <v>PT_500514461_DoT_DE</v>
      </c>
      <c r="BB682" s="50" t="str">
        <f t="shared" si="486"/>
        <v>PT_500514461_CPA_ES</v>
      </c>
      <c r="BC682" s="128" t="str">
        <f t="shared" si="487"/>
        <v>PT_500514461_DoT_ES</v>
      </c>
      <c r="BD682" s="65" t="str">
        <f t="shared" si="488"/>
        <v>Transportes de Mercadorias Nacionais e Internacionais, SA</v>
      </c>
      <c r="BE682" s="64" t="str">
        <f>VLOOKUP(C682,aux!$A$1:$B$260,2,FALSE)</f>
        <v>Portugal</v>
      </c>
      <c r="BF682" s="46">
        <f>VLOOKUP(C682,aux!$A$1:$C$260,3,FALSE)</f>
        <v>0</v>
      </c>
      <c r="BG682" s="66" t="str">
        <f t="shared" si="489"/>
        <v>represented by  SALGUEIRO AFONSO, Mario, Director General</v>
      </c>
      <c r="BH682" s="66" t="str">
        <f t="shared" si="500"/>
        <v>representado por SALGUEIRO AFONSO, Mario, Director General</v>
      </c>
      <c r="BI682" s="119">
        <f t="shared" si="496"/>
        <v>1</v>
      </c>
      <c r="BJ682" s="119" t="str">
        <f t="shared" si="491"/>
        <v/>
      </c>
      <c r="BK682" s="119" t="str">
        <f t="shared" si="492"/>
        <v/>
      </c>
      <c r="BL682" s="66" t="str">
        <f t="shared" si="497"/>
        <v/>
      </c>
      <c r="BM682" s="66" t="str">
        <f t="shared" si="493"/>
        <v/>
      </c>
      <c r="BN682" s="66" t="str">
        <f t="shared" si="498"/>
        <v/>
      </c>
      <c r="BO682" s="66" t="str">
        <f t="shared" si="494"/>
        <v/>
      </c>
      <c r="BP682" s="216" t="str">
        <f>VLOOKUP(X682,aux!$G$1:$I$22,3,FALSE)</f>
        <v>cero coma seis ocho</v>
      </c>
      <c r="BQ682" s="66" t="str">
        <f t="shared" si="501"/>
        <v>Por</v>
      </c>
      <c r="BR682" s="66" t="str">
        <f>VLOOKUP(C682,aux!$D$1:$E$307,2,FALSE)</f>
        <v>Portugal</v>
      </c>
      <c r="BS682" s="66" t="str">
        <f t="shared" si="502"/>
        <v>Ciento</v>
      </c>
      <c r="BT682" s="66" t="str">
        <f t="shared" si="503"/>
        <v>Cero</v>
      </c>
      <c r="BU682" s="66" t="str">
        <f t="shared" si="504"/>
        <v>Cero</v>
      </c>
      <c r="BV682" s="315"/>
      <c r="BW682" s="61"/>
      <c r="BX682" s="315"/>
      <c r="BY682" s="148"/>
      <c r="BZ682" s="315"/>
      <c r="CA682" s="1112"/>
      <c r="CB682" s="612">
        <v>43168</v>
      </c>
      <c r="CC682" s="623">
        <v>43175</v>
      </c>
      <c r="CD682" s="434"/>
      <c r="CE682" s="805">
        <v>43175</v>
      </c>
      <c r="CF682" s="434"/>
      <c r="CG682" s="612">
        <v>43182</v>
      </c>
      <c r="CH682" s="903" t="s">
        <v>7258</v>
      </c>
      <c r="CI682" s="155"/>
      <c r="CJ682" s="168"/>
      <c r="CK682" s="168"/>
      <c r="CL682" s="102" t="str">
        <f t="shared" si="464"/>
        <v>Transportes de Mercadorias Nacionais e Internacionais, SA_ PT_500514461_DOT_EN_2sig</v>
      </c>
      <c r="CM682" s="102" t="str">
        <f t="shared" si="465"/>
        <v>Transportes de Mercadorias Nacionais e Internacionais, SA_PT_500514461_CPA_EN_2sig</v>
      </c>
      <c r="CN682" s="102" t="str">
        <f t="shared" si="466"/>
        <v>Transportes de Mercadorias Nacionais e Internacionais, SA_ PT_500514461_DOT_EN_2sig_stamped</v>
      </c>
      <c r="CO682" s="102" t="str">
        <f t="shared" si="467"/>
        <v>Transportes de Mercadorias Nacionais e Internacionais, SA_PT_500514461_DOT_EN_o</v>
      </c>
      <c r="CP682" s="102" t="str">
        <f t="shared" si="468"/>
        <v>Transportes de Mercadorias Nacionais e Internacionais, SA_PT_500514461_DOT_EN_o_stamped</v>
      </c>
      <c r="CQ682" s="102" t="str">
        <f t="shared" si="469"/>
        <v>Transportes de Mercadorias Nacionais e Internacionais, SA_PT_500514461_powers</v>
      </c>
      <c r="CR682" s="168"/>
      <c r="CS682" s="168"/>
      <c r="CT682" s="253"/>
      <c r="CU682" s="251"/>
      <c r="CV682" s="254"/>
      <c r="CW682" s="168"/>
      <c r="CX682" s="252"/>
      <c r="CY682" s="251"/>
      <c r="CZ682" s="251"/>
      <c r="DA682" s="324"/>
      <c r="DB682" s="324"/>
      <c r="DC682" s="251"/>
      <c r="DD682" s="251"/>
      <c r="DE682" s="324"/>
      <c r="DF682" s="324"/>
      <c r="DG682" s="168"/>
      <c r="DH682" s="168"/>
      <c r="DI682" s="168"/>
      <c r="DJ682" s="324"/>
      <c r="DK682" s="324"/>
      <c r="DL682" s="168"/>
      <c r="DM682" s="324"/>
      <c r="DN682" s="251"/>
      <c r="DO682" s="324"/>
      <c r="DP682" s="338"/>
      <c r="DQ682" s="902"/>
      <c r="DR682" s="503"/>
      <c r="DS682" s="88"/>
      <c r="DT682" s="88" t="s">
        <v>49</v>
      </c>
      <c r="DU682" s="168"/>
      <c r="DV682" s="168"/>
      <c r="DW682" s="168"/>
      <c r="DX682" s="168"/>
      <c r="DY682" s="168"/>
      <c r="DZ682" s="168"/>
      <c r="EA682" s="359" t="str">
        <f t="shared" si="459"/>
        <v>621</v>
      </c>
      <c r="EB682" s="359">
        <v>621</v>
      </c>
      <c r="EC682" s="88"/>
      <c r="ED682" s="88"/>
      <c r="EE682" s="88"/>
      <c r="EF682" s="445"/>
      <c r="EG682" s="247"/>
      <c r="EH682" s="247"/>
      <c r="EI682" s="247"/>
      <c r="EJ682" s="247"/>
      <c r="EK682" s="247"/>
      <c r="EL682" s="247"/>
      <c r="EM682" s="946"/>
      <c r="EN682" s="247"/>
      <c r="EO682" s="247"/>
      <c r="EP682" s="247"/>
      <c r="EQ682" s="382" t="s">
        <v>6089</v>
      </c>
      <c r="ER682" s="382" t="s">
        <v>6111</v>
      </c>
      <c r="ES682" s="568"/>
      <c r="ET682" s="167"/>
      <c r="EU682" s="182" t="str">
        <f t="shared" si="470"/>
        <v>Transportes de Mercadorias Nacionais e Internacionais, S.A., PT_500514461_sinv.pdf</v>
      </c>
    </row>
    <row r="683" spans="1:151" s="169" customFormat="1" ht="78" thickTop="1" thickBot="1">
      <c r="A683" s="1021" t="s">
        <v>6792</v>
      </c>
      <c r="B683" s="830" t="s">
        <v>6881</v>
      </c>
      <c r="C683" s="221" t="s">
        <v>42</v>
      </c>
      <c r="D683" s="692" t="s">
        <v>6962</v>
      </c>
      <c r="E683" s="692" t="s">
        <v>6963</v>
      </c>
      <c r="F683" s="692" t="s">
        <v>6591</v>
      </c>
      <c r="G683" s="831"/>
      <c r="H683" s="831"/>
      <c r="I683" s="202"/>
      <c r="J683" s="692" t="s">
        <v>7017</v>
      </c>
      <c r="K683" s="692" t="s">
        <v>7015</v>
      </c>
      <c r="L683" s="829" t="s">
        <v>7016</v>
      </c>
      <c r="M683" s="1126"/>
      <c r="N683" s="860" t="s">
        <v>7491</v>
      </c>
      <c r="O683" s="679" t="s">
        <v>229</v>
      </c>
      <c r="P683" s="706">
        <v>11</v>
      </c>
      <c r="Q683" s="548">
        <v>100</v>
      </c>
      <c r="R683" s="549">
        <v>0</v>
      </c>
      <c r="S683" s="338"/>
      <c r="T683" s="168"/>
      <c r="U683" s="168"/>
      <c r="V683" s="338">
        <v>0</v>
      </c>
      <c r="W683" s="338">
        <v>0</v>
      </c>
      <c r="X683" s="923">
        <v>0.68</v>
      </c>
      <c r="Y683" s="338">
        <v>0</v>
      </c>
      <c r="Z683" s="168"/>
      <c r="AA683" s="168"/>
      <c r="AB683" s="186" t="s">
        <v>6711</v>
      </c>
      <c r="AC683" s="13" t="s">
        <v>7385</v>
      </c>
      <c r="AD683" s="811" t="s">
        <v>7089</v>
      </c>
      <c r="AE683" s="723">
        <v>43187</v>
      </c>
      <c r="AF683" s="182"/>
      <c r="AG683" s="419"/>
      <c r="AH683" s="927" t="s">
        <v>896</v>
      </c>
      <c r="AI683" s="559" t="s">
        <v>5764</v>
      </c>
      <c r="AJ683" s="63" t="str">
        <f t="shared" si="499"/>
        <v>NO</v>
      </c>
      <c r="AK683" s="64" t="str">
        <f>VLOOKUP(X683,aux!$G$1:$I$22,2,FALSE)</f>
        <v>zero point six eight</v>
      </c>
      <c r="AL683" s="64" t="str">
        <f>VLOOKUP(X683,aux!$G$1:$J$22,4,FALSE)</f>
        <v>null komma sechs acht</v>
      </c>
      <c r="AM683" s="214">
        <f t="shared" si="480"/>
        <v>68</v>
      </c>
      <c r="AN683" s="214" t="str">
        <f>IF(INT(AM683)=AM683,EnglishNumber(AM683), _xlfn.CONCAT(EnglishNumber(INT(AM683)), " point ", EnglishNumber(ROUND(INT((AM683 - INT(AM683)) * 10),  0)), " ", EnglishNumber(ROUND((AM683 - INT(AM683))*100 - (INT((AM683-INT(AM683))*10)*10), 0))))</f>
        <v>sixty-eight</v>
      </c>
      <c r="AO683" s="214" t="str">
        <f>IF(INT(AM683)=AM683,FctZahl_In_Worten(AM683), _xlfn.CONCAT(FctZahl_In_Worten(INT(AM683)), " komma ", FctZahl_In_Worten(ROUND(INT((AM683 - INT(AM683)) * 10),  0)), " ", FctZahl_In_Worten(ROUND((AM683 - INT(AM683))*100 - (INT((AM683-INT(AM683))*10)*10), 0))))</f>
        <v>achtundsechzig</v>
      </c>
      <c r="AP683" s="64" t="str">
        <f>EnglishNumber(Q683)</f>
        <v>one hundred</v>
      </c>
      <c r="AQ683" s="64" t="str">
        <f>FctZahl_In_Worten(Q683)</f>
        <v>einhundert</v>
      </c>
      <c r="AR683" s="64" t="str">
        <f>FctZahl_In_Worten(R683)</f>
        <v>null</v>
      </c>
      <c r="AS683" s="64" t="str">
        <f>EnglishNumber(V683)</f>
        <v>zero</v>
      </c>
      <c r="AT683" s="64" t="str">
        <f>EnglishNumber(W683)</f>
        <v>zero</v>
      </c>
      <c r="AU683" s="64" t="str">
        <f t="shared" si="490"/>
        <v>For</v>
      </c>
      <c r="AV683" s="49" t="str">
        <f t="shared" si="495"/>
        <v>GAZQUEZ GARCIA,JOSE, Administrador único</v>
      </c>
      <c r="AW683" s="60" t="str">
        <f t="shared" si="481"/>
        <v>ES_B04363305_CPA_EN</v>
      </c>
      <c r="AX683" s="60" t="str">
        <f t="shared" si="482"/>
        <v>ES_B04363305_DoT_EN</v>
      </c>
      <c r="AY683" s="60" t="str">
        <f t="shared" si="483"/>
        <v>ES_B04363305_Dis_EN</v>
      </c>
      <c r="AZ683" s="50" t="str">
        <f t="shared" si="484"/>
        <v>ES_B04363305_CPA_DE</v>
      </c>
      <c r="BA683" s="50" t="str">
        <f t="shared" si="485"/>
        <v>ES_B04363305_DoT_DE</v>
      </c>
      <c r="BB683" s="50" t="str">
        <f t="shared" si="486"/>
        <v>ES_B04363305_CPA_ES</v>
      </c>
      <c r="BC683" s="128" t="str">
        <f t="shared" si="487"/>
        <v>ES_B04363305_DoT_ES</v>
      </c>
      <c r="BD683" s="65" t="str">
        <f t="shared" si="488"/>
        <v>TRANSPORTES FRIGORIFICOS MACAEL, SL</v>
      </c>
      <c r="BE683" s="64" t="str">
        <f>VLOOKUP(C683,aux!$A$1:$B$260,2,FALSE)</f>
        <v>Spain</v>
      </c>
      <c r="BF683" s="46" t="str">
        <f>VLOOKUP(C683,aux!$A$1:$C$260,3,FALSE)</f>
        <v>Spanien</v>
      </c>
      <c r="BG683" s="66" t="str">
        <f t="shared" si="489"/>
        <v>represented by  GAZQUEZ GARCIA,JOSE, Administrador único</v>
      </c>
      <c r="BH683" s="66" t="str">
        <f t="shared" si="500"/>
        <v>representado por GAZQUEZ GARCIA,JOSE, Administrador único</v>
      </c>
      <c r="BI683" s="119">
        <f t="shared" si="496"/>
        <v>1</v>
      </c>
      <c r="BJ683" s="119" t="str">
        <f t="shared" si="491"/>
        <v/>
      </c>
      <c r="BK683" s="119" t="str">
        <f t="shared" si="492"/>
        <v/>
      </c>
      <c r="BL683" s="66" t="str">
        <f t="shared" si="497"/>
        <v/>
      </c>
      <c r="BM683" s="66" t="str">
        <f t="shared" si="493"/>
        <v/>
      </c>
      <c r="BN683" s="66" t="str">
        <f t="shared" si="498"/>
        <v/>
      </c>
      <c r="BO683" s="66" t="str">
        <f t="shared" si="494"/>
        <v/>
      </c>
      <c r="BP683" s="216" t="str">
        <f>VLOOKUP(X683,aux!$G$1:$I$22,3,FALSE)</f>
        <v>cero coma seis ocho</v>
      </c>
      <c r="BQ683" s="66" t="str">
        <f t="shared" si="501"/>
        <v>Por</v>
      </c>
      <c r="BR683" s="66" t="str">
        <f>VLOOKUP(C683,aux!$D$1:$E$307,2,FALSE)</f>
        <v>España</v>
      </c>
      <c r="BS683" s="66" t="str">
        <f t="shared" si="502"/>
        <v>Ciento</v>
      </c>
      <c r="BT683" s="66" t="str">
        <f t="shared" si="503"/>
        <v>Cero</v>
      </c>
      <c r="BU683" s="66" t="str">
        <f t="shared" si="504"/>
        <v>Cero</v>
      </c>
      <c r="BV683" s="315"/>
      <c r="BW683" s="61"/>
      <c r="BX683" s="315"/>
      <c r="BY683" s="148"/>
      <c r="BZ683" s="315"/>
      <c r="CA683" s="1112"/>
      <c r="CB683" s="805">
        <v>43172</v>
      </c>
      <c r="CC683" s="805">
        <v>43175</v>
      </c>
      <c r="CD683" s="434"/>
      <c r="CE683" s="805">
        <v>43175</v>
      </c>
      <c r="CF683" s="434"/>
      <c r="CG683" s="805">
        <v>43181</v>
      </c>
      <c r="CH683" s="903" t="s">
        <v>7258</v>
      </c>
      <c r="CI683" s="155"/>
      <c r="CJ683" s="168"/>
      <c r="CK683" s="168"/>
      <c r="CL683" s="102" t="str">
        <f t="shared" si="464"/>
        <v>TRANSPORTES FRIGORIFICOS MACAEL, SL_ ES_B04363305_DOT_EN _2sig</v>
      </c>
      <c r="CM683" s="102" t="str">
        <f t="shared" si="465"/>
        <v>TRANSPORTES FRIGORIFICOS MACAEL, SL_ES_B04363305_CPA_EN _2sig</v>
      </c>
      <c r="CN683" s="102" t="str">
        <f t="shared" si="466"/>
        <v>TRANSPORTES FRIGORIFICOS MACAEL, SL_ ES_B04363305_DOT_EN _2sig_stamped</v>
      </c>
      <c r="CO683" s="102" t="str">
        <f t="shared" si="467"/>
        <v>TRANSPORTES FRIGORIFICOS MACAEL, SL_ES_B04363305_DOT_EN _o</v>
      </c>
      <c r="CP683" s="102" t="str">
        <f t="shared" si="468"/>
        <v>TRANSPORTES FRIGORIFICOS MACAEL, SL_ES_B04363305_DOT_EN _o_stamped</v>
      </c>
      <c r="CQ683" s="102" t="str">
        <f t="shared" si="469"/>
        <v>TRANSPORTES FRIGORIFICOS MACAEL, SL_ES_B04363305_powers</v>
      </c>
      <c r="CR683" s="168"/>
      <c r="CS683" s="168"/>
      <c r="CT683" s="253"/>
      <c r="CU683" s="251"/>
      <c r="CV683" s="254"/>
      <c r="CW683" s="168"/>
      <c r="CX683" s="252"/>
      <c r="CY683" s="251"/>
      <c r="CZ683" s="251"/>
      <c r="DA683" s="324"/>
      <c r="DB683" s="324"/>
      <c r="DC683" s="251"/>
      <c r="DD683" s="251"/>
      <c r="DE683" s="324"/>
      <c r="DF683" s="324"/>
      <c r="DG683" s="168"/>
      <c r="DH683" s="168"/>
      <c r="DI683" s="168"/>
      <c r="DJ683" s="324"/>
      <c r="DK683" s="324"/>
      <c r="DL683" s="168"/>
      <c r="DM683" s="324"/>
      <c r="DN683" s="251"/>
      <c r="DO683" s="324"/>
      <c r="DP683" s="338"/>
      <c r="DQ683" s="902"/>
      <c r="DR683" s="503"/>
      <c r="DS683" s="88"/>
      <c r="DT683" s="88"/>
      <c r="DU683" s="168"/>
      <c r="DV683" s="168"/>
      <c r="DW683" s="168"/>
      <c r="DX683" s="168"/>
      <c r="DY683" s="168"/>
      <c r="DZ683" s="168"/>
      <c r="EA683" s="359" t="str">
        <f t="shared" si="459"/>
        <v>622</v>
      </c>
      <c r="EB683" s="359">
        <v>622</v>
      </c>
      <c r="EC683" s="88"/>
      <c r="ED683" s="88"/>
      <c r="EE683" s="88"/>
      <c r="EF683" s="445"/>
      <c r="EG683" s="247"/>
      <c r="EH683" s="247"/>
      <c r="EI683" s="247"/>
      <c r="EJ683" s="247"/>
      <c r="EK683" s="247"/>
      <c r="EL683" s="247"/>
      <c r="EM683" s="946"/>
      <c r="EN683" s="247"/>
      <c r="EO683" s="247"/>
      <c r="EP683" s="194"/>
      <c r="EQ683" s="382" t="s">
        <v>6088</v>
      </c>
      <c r="ER683" s="382" t="s">
        <v>6109</v>
      </c>
      <c r="ES683" s="709" t="s">
        <v>7092</v>
      </c>
      <c r="ET683" s="167"/>
      <c r="EU683" s="182" t="str">
        <f t="shared" si="470"/>
        <v>TRANSPORTES FRIGORIFICOS MACAEL, S.L., ES_B04363305_sinv.pdf</v>
      </c>
    </row>
    <row r="684" spans="1:151" s="169" customFormat="1" ht="78" thickTop="1" thickBot="1">
      <c r="A684" s="1021" t="s">
        <v>6772</v>
      </c>
      <c r="B684" s="830" t="s">
        <v>6861</v>
      </c>
      <c r="C684" s="221" t="s">
        <v>42</v>
      </c>
      <c r="D684" s="692" t="s">
        <v>6917</v>
      </c>
      <c r="E684" s="692" t="s">
        <v>6918</v>
      </c>
      <c r="F684" s="692" t="s">
        <v>7097</v>
      </c>
      <c r="G684" s="831"/>
      <c r="H684" s="831"/>
      <c r="I684" s="202"/>
      <c r="J684" s="692" t="s">
        <v>7017</v>
      </c>
      <c r="K684" s="692" t="s">
        <v>7015</v>
      </c>
      <c r="L684" s="829" t="s">
        <v>7016</v>
      </c>
      <c r="M684" s="804"/>
      <c r="N684" s="860" t="s">
        <v>7049</v>
      </c>
      <c r="O684" s="679" t="s">
        <v>57</v>
      </c>
      <c r="P684" s="706">
        <v>12</v>
      </c>
      <c r="Q684" s="548">
        <v>100</v>
      </c>
      <c r="R684" s="549">
        <v>0</v>
      </c>
      <c r="S684" s="338"/>
      <c r="T684" s="168"/>
      <c r="U684" s="168"/>
      <c r="V684" s="338">
        <v>0</v>
      </c>
      <c r="W684" s="338">
        <v>0</v>
      </c>
      <c r="X684" s="923">
        <v>0.68</v>
      </c>
      <c r="Y684" s="338">
        <v>0</v>
      </c>
      <c r="Z684" s="168"/>
      <c r="AA684" s="168"/>
      <c r="AB684" s="186" t="s">
        <v>6711</v>
      </c>
      <c r="AC684" s="13" t="s">
        <v>7377</v>
      </c>
      <c r="AD684" s="811" t="s">
        <v>7089</v>
      </c>
      <c r="AE684" s="723">
        <v>43187</v>
      </c>
      <c r="AF684" s="182"/>
      <c r="AG684" s="419"/>
      <c r="AH684" s="927" t="s">
        <v>896</v>
      </c>
      <c r="AI684" s="559" t="s">
        <v>5764</v>
      </c>
      <c r="AJ684" s="63" t="str">
        <f t="shared" si="499"/>
        <v>NO</v>
      </c>
      <c r="AK684" s="64" t="str">
        <f>VLOOKUP(X684,aux!$G$1:$I$22,2,FALSE)</f>
        <v>zero point six eight</v>
      </c>
      <c r="AL684" s="64" t="str">
        <f>VLOOKUP(X684,aux!$G$1:$J$22,4,FALSE)</f>
        <v>null komma sechs acht</v>
      </c>
      <c r="AM684" s="214">
        <f t="shared" si="480"/>
        <v>68</v>
      </c>
      <c r="AN684" s="214" t="str">
        <f>IF(INT(AM684)=AM684,EnglishNumber(AM684), _xlfn.CONCAT(EnglishNumber(INT(AM684)), " point ", EnglishNumber(ROUND(INT((AM684 - INT(AM684)) * 10),  0)), " ", EnglishNumber(ROUND((AM684 - INT(AM684))*100 - (INT((AM684-INT(AM684))*10)*10), 0))))</f>
        <v>sixty-eight</v>
      </c>
      <c r="AO684" s="214" t="str">
        <f>IF(INT(AM684)=AM684,FctZahl_In_Worten(AM684), _xlfn.CONCAT(FctZahl_In_Worten(INT(AM684)), " komma ", FctZahl_In_Worten(ROUND(INT((AM684 - INT(AM684)) * 10),  0)), " ", FctZahl_In_Worten(ROUND((AM684 - INT(AM684))*100 - (INT((AM684-INT(AM684))*10)*10), 0))))</f>
        <v>achtundsechzig</v>
      </c>
      <c r="AP684" s="64" t="str">
        <f>EnglishNumber(Q684)</f>
        <v>one hundred</v>
      </c>
      <c r="AQ684" s="64" t="str">
        <f>FctZahl_In_Worten(Q684)</f>
        <v>einhundert</v>
      </c>
      <c r="AR684" s="64" t="str">
        <f>FctZahl_In_Worten(R684)</f>
        <v>null</v>
      </c>
      <c r="AS684" s="64" t="str">
        <f>EnglishNumber(V684)</f>
        <v>zero</v>
      </c>
      <c r="AT684" s="64" t="str">
        <f>EnglishNumber(W684)</f>
        <v>zero</v>
      </c>
      <c r="AU684" s="64" t="str">
        <f t="shared" si="490"/>
        <v>For</v>
      </c>
      <c r="AV684" s="49" t="str">
        <f t="shared" si="495"/>
        <v>GARDE ONDARRA, JAVIER, Administrador Solidario</v>
      </c>
      <c r="AW684" s="60" t="str">
        <f t="shared" si="481"/>
        <v>ES_B31598238_CPA_EN</v>
      </c>
      <c r="AX684" s="60" t="str">
        <f t="shared" si="482"/>
        <v>ES_B31598238_DoT_EN</v>
      </c>
      <c r="AY684" s="60" t="str">
        <f t="shared" si="483"/>
        <v>ES_B31598238_Dis_EN</v>
      </c>
      <c r="AZ684" s="50" t="str">
        <f t="shared" si="484"/>
        <v>ES_B31598238_CPA_DE</v>
      </c>
      <c r="BA684" s="50" t="str">
        <f t="shared" si="485"/>
        <v>ES_B31598238_DoT_DE</v>
      </c>
      <c r="BB684" s="50" t="str">
        <f t="shared" si="486"/>
        <v>ES_B31598238_CPA_ES</v>
      </c>
      <c r="BC684" s="128" t="str">
        <f t="shared" si="487"/>
        <v>ES_B31598238_DoT_ES</v>
      </c>
      <c r="BD684" s="65" t="str">
        <f t="shared" si="488"/>
        <v>TRANSPORTES GARDE Y NEKO, SL</v>
      </c>
      <c r="BE684" s="64" t="str">
        <f>VLOOKUP(C684,aux!$A$1:$B$260,2,FALSE)</f>
        <v>Spain</v>
      </c>
      <c r="BF684" s="46" t="str">
        <f>VLOOKUP(C684,aux!$A$1:$C$260,3,FALSE)</f>
        <v>Spanien</v>
      </c>
      <c r="BG684" s="66" t="str">
        <f t="shared" si="489"/>
        <v>represented by  GARDE ONDARRA, JAVIER, Administrador Solidario</v>
      </c>
      <c r="BH684" s="66" t="str">
        <f t="shared" si="500"/>
        <v>representado por GARDE ONDARRA, JAVIER, Administrador Solidario</v>
      </c>
      <c r="BI684" s="119">
        <f t="shared" si="496"/>
        <v>1</v>
      </c>
      <c r="BJ684" s="119" t="str">
        <f t="shared" si="491"/>
        <v/>
      </c>
      <c r="BK684" s="119" t="str">
        <f t="shared" si="492"/>
        <v/>
      </c>
      <c r="BL684" s="66" t="str">
        <f t="shared" si="497"/>
        <v/>
      </c>
      <c r="BM684" s="66" t="str">
        <f t="shared" si="493"/>
        <v/>
      </c>
      <c r="BN684" s="66" t="str">
        <f t="shared" si="498"/>
        <v/>
      </c>
      <c r="BO684" s="66" t="str">
        <f t="shared" si="494"/>
        <v/>
      </c>
      <c r="BP684" s="216" t="str">
        <f>VLOOKUP(X684,aux!$G$1:$I$22,3,FALSE)</f>
        <v>cero coma seis ocho</v>
      </c>
      <c r="BQ684" s="66" t="str">
        <f t="shared" si="501"/>
        <v>Por</v>
      </c>
      <c r="BR684" s="66" t="str">
        <f>VLOOKUP(C684,aux!$D$1:$E$307,2,FALSE)</f>
        <v>España</v>
      </c>
      <c r="BS684" s="66" t="str">
        <f t="shared" si="502"/>
        <v>Ciento</v>
      </c>
      <c r="BT684" s="66" t="str">
        <f t="shared" si="503"/>
        <v>Cero</v>
      </c>
      <c r="BU684" s="66" t="str">
        <f t="shared" si="504"/>
        <v>Cero</v>
      </c>
      <c r="BV684" s="315"/>
      <c r="BW684" s="61"/>
      <c r="BX684" s="315"/>
      <c r="BY684" s="148"/>
      <c r="BZ684" s="315"/>
      <c r="CA684" s="1112"/>
      <c r="CB684" s="805">
        <v>43172</v>
      </c>
      <c r="CC684" s="623">
        <v>43177</v>
      </c>
      <c r="CD684" s="806"/>
      <c r="CE684" s="623">
        <v>43177</v>
      </c>
      <c r="CF684" s="806"/>
      <c r="CG684" s="805">
        <v>43181</v>
      </c>
      <c r="CH684" s="903" t="s">
        <v>7258</v>
      </c>
      <c r="CI684" s="155"/>
      <c r="CJ684" s="168"/>
      <c r="CK684" s="168"/>
      <c r="CL684" s="102" t="str">
        <f t="shared" si="464"/>
        <v>TRANSPORTES GARDE Y NEKO, SL_ ES_B31598238_DOT_EN_2sig</v>
      </c>
      <c r="CM684" s="102" t="str">
        <f t="shared" si="465"/>
        <v>TRANSPORTES GARDE Y NEKO, SL_ES_B31598238_CPA_EN_2sig</v>
      </c>
      <c r="CN684" s="102" t="str">
        <f t="shared" si="466"/>
        <v>TRANSPORTES GARDE Y NEKO, SL_ ES_B31598238_DOT_EN_2sig_stamped</v>
      </c>
      <c r="CO684" s="102" t="str">
        <f t="shared" si="467"/>
        <v>TRANSPORTES GARDE Y NEKO, SL_ES_B31598238_DOT_EN_o</v>
      </c>
      <c r="CP684" s="102" t="str">
        <f t="shared" si="468"/>
        <v>TRANSPORTES GARDE Y NEKO, SL_ES_B31598238_DOT_EN_o_stamped</v>
      </c>
      <c r="CQ684" s="102" t="str">
        <f t="shared" si="469"/>
        <v>TRANSPORTES GARDE Y NEKO, SL_ES_B31598238_powers</v>
      </c>
      <c r="CR684" s="168"/>
      <c r="CS684" s="168"/>
      <c r="CT684" s="253"/>
      <c r="CU684" s="251"/>
      <c r="CV684" s="254"/>
      <c r="CW684" s="168"/>
      <c r="CX684" s="252"/>
      <c r="CY684" s="251"/>
      <c r="CZ684" s="251"/>
      <c r="DA684" s="324"/>
      <c r="DB684" s="324"/>
      <c r="DC684" s="251"/>
      <c r="DD684" s="251"/>
      <c r="DE684" s="324"/>
      <c r="DF684" s="324"/>
      <c r="DG684" s="168"/>
      <c r="DH684" s="168"/>
      <c r="DI684" s="168"/>
      <c r="DJ684" s="324"/>
      <c r="DK684" s="324"/>
      <c r="DL684" s="168"/>
      <c r="DM684" s="324"/>
      <c r="DN684" s="251"/>
      <c r="DO684" s="324"/>
      <c r="DP684" s="338"/>
      <c r="DQ684" s="902"/>
      <c r="DR684" s="503"/>
      <c r="DS684" s="88"/>
      <c r="DT684" s="88" t="s">
        <v>49</v>
      </c>
      <c r="DU684" s="168"/>
      <c r="DV684" s="168"/>
      <c r="DW684" s="168"/>
      <c r="DX684" s="168"/>
      <c r="DY684" s="168"/>
      <c r="DZ684" s="168"/>
      <c r="EA684" s="359" t="str">
        <f t="shared" si="459"/>
        <v>623</v>
      </c>
      <c r="EB684" s="359">
        <v>623</v>
      </c>
      <c r="EC684" s="88"/>
      <c r="ED684" s="88"/>
      <c r="EE684" s="88"/>
      <c r="EF684" s="532"/>
      <c r="EG684" s="194"/>
      <c r="EH684" s="194"/>
      <c r="EI684" s="194"/>
      <c r="EJ684" s="194"/>
      <c r="EK684" s="194"/>
      <c r="EL684" s="194"/>
      <c r="EM684" s="948"/>
      <c r="EN684" s="194"/>
      <c r="EO684" s="194"/>
      <c r="EP684" s="194"/>
      <c r="EQ684" s="382" t="s">
        <v>6088</v>
      </c>
      <c r="ER684" s="382" t="s">
        <v>6109</v>
      </c>
      <c r="ES684" s="691"/>
      <c r="ET684" s="167"/>
      <c r="EU684" s="182" t="str">
        <f t="shared" si="470"/>
        <v>TRANSPORTES GARDE Y NEKO, S.L., ES_B31598238_sinv.pdf</v>
      </c>
    </row>
    <row r="685" spans="1:151" s="169" customFormat="1" ht="121.5" thickTop="1" thickBot="1">
      <c r="A685" s="1021" t="s">
        <v>6770</v>
      </c>
      <c r="B685" s="830" t="s">
        <v>6859</v>
      </c>
      <c r="C685" s="221" t="s">
        <v>42</v>
      </c>
      <c r="D685" s="692" t="s">
        <v>6913</v>
      </c>
      <c r="E685" s="692" t="s">
        <v>6914</v>
      </c>
      <c r="F685" s="692" t="s">
        <v>6652</v>
      </c>
      <c r="G685" s="202" t="s">
        <v>6915</v>
      </c>
      <c r="H685" s="692" t="s">
        <v>6652</v>
      </c>
      <c r="I685" s="202"/>
      <c r="J685" s="692" t="s">
        <v>7017</v>
      </c>
      <c r="K685" s="692" t="s">
        <v>7015</v>
      </c>
      <c r="L685" s="829" t="s">
        <v>7016</v>
      </c>
      <c r="M685" s="1126"/>
      <c r="N685" s="860" t="s">
        <v>7048</v>
      </c>
      <c r="O685" s="679" t="s">
        <v>165</v>
      </c>
      <c r="P685" s="706">
        <v>36</v>
      </c>
      <c r="Q685" s="548">
        <v>100</v>
      </c>
      <c r="R685" s="549">
        <v>0</v>
      </c>
      <c r="S685" s="338"/>
      <c r="T685" s="168"/>
      <c r="U685" s="168"/>
      <c r="V685" s="338">
        <v>0</v>
      </c>
      <c r="W685" s="338">
        <v>0</v>
      </c>
      <c r="X685" s="923">
        <v>0.68</v>
      </c>
      <c r="Y685" s="338">
        <v>0</v>
      </c>
      <c r="Z685" s="168"/>
      <c r="AA685" s="168"/>
      <c r="AB685" s="186" t="s">
        <v>6711</v>
      </c>
      <c r="AC685" s="13" t="s">
        <v>7377</v>
      </c>
      <c r="AD685" s="811" t="s">
        <v>7089</v>
      </c>
      <c r="AE685" s="723">
        <v>43187</v>
      </c>
      <c r="AF685" s="182"/>
      <c r="AG685" s="419"/>
      <c r="AH685" s="927" t="s">
        <v>896</v>
      </c>
      <c r="AI685" s="559" t="s">
        <v>5764</v>
      </c>
      <c r="AJ685" s="63" t="str">
        <f t="shared" si="499"/>
        <v>NO</v>
      </c>
      <c r="AK685" s="64" t="str">
        <f>VLOOKUP(X685,aux!$G$1:$I$22,2,FALSE)</f>
        <v>zero point six eight</v>
      </c>
      <c r="AL685" s="64" t="str">
        <f>VLOOKUP(X685,aux!$G$1:$J$22,4,FALSE)</f>
        <v>null komma sechs acht</v>
      </c>
      <c r="AM685" s="214">
        <f t="shared" si="480"/>
        <v>68</v>
      </c>
      <c r="AN685" s="214" t="str">
        <f>IF(INT(AM685)=AM685,EnglishNumber(AM685), _xlfn.CONCAT(EnglishNumber(INT(AM685)), " point ", EnglishNumber(ROUND(INT((AM685 - INT(AM685)) * 10),  0)), " ", EnglishNumber(ROUND((AM685 - INT(AM685))*100 - (INT((AM685-INT(AM685))*10)*10), 0))))</f>
        <v>sixty-eight</v>
      </c>
      <c r="AO685" s="214" t="str">
        <f>IF(INT(AM685)=AM685,FctZahl_In_Worten(AM685), _xlfn.CONCAT(FctZahl_In_Worten(INT(AM685)), " komma ", FctZahl_In_Worten(ROUND(INT((AM685 - INT(AM685)) * 10),  0)), " ", FctZahl_In_Worten(ROUND((AM685 - INT(AM685))*100 - (INT((AM685-INT(AM685))*10)*10), 0))))</f>
        <v>achtundsechzig</v>
      </c>
      <c r="AP685" s="64" t="str">
        <f>EnglishNumber(Q685)</f>
        <v>one hundred</v>
      </c>
      <c r="AQ685" s="64" t="str">
        <f>FctZahl_In_Worten(Q685)</f>
        <v>einhundert</v>
      </c>
      <c r="AR685" s="64" t="str">
        <f>FctZahl_In_Worten(R685)</f>
        <v>null</v>
      </c>
      <c r="AS685" s="64" t="str">
        <f>EnglishNumber(V685)</f>
        <v>zero</v>
      </c>
      <c r="AT685" s="64" t="str">
        <f>EnglishNumber(W685)</f>
        <v>zero</v>
      </c>
      <c r="AU685" s="64" t="str">
        <f t="shared" si="490"/>
        <v>For</v>
      </c>
      <c r="AV685" s="49" t="str">
        <f t="shared" si="495"/>
        <v>GILAVERT SANCHEZ, FRANCISCO, Administrador mancomunado and MARTINEZ NAVARRO, FRANCISCO, Administrador mancomunado</v>
      </c>
      <c r="AW685" s="60" t="str">
        <f t="shared" si="481"/>
        <v>ES_B04173852_CPA_EN</v>
      </c>
      <c r="AX685" s="60" t="str">
        <f t="shared" si="482"/>
        <v>ES_B04173852_DoT_EN</v>
      </c>
      <c r="AY685" s="60" t="str">
        <f t="shared" si="483"/>
        <v>ES_B04173852_Dis_EN</v>
      </c>
      <c r="AZ685" s="50" t="str">
        <f t="shared" si="484"/>
        <v>ES_B04173852_CPA_DE</v>
      </c>
      <c r="BA685" s="50" t="str">
        <f t="shared" si="485"/>
        <v>ES_B04173852_DoT_DE</v>
      </c>
      <c r="BB685" s="50" t="str">
        <f t="shared" si="486"/>
        <v>ES_B04173852_CPA_ES</v>
      </c>
      <c r="BC685" s="128" t="str">
        <f t="shared" si="487"/>
        <v>ES_B04173852_DoT_ES</v>
      </c>
      <c r="BD685" s="65" t="str">
        <f t="shared" si="488"/>
        <v>TRANSPORTES GILAVERT MARTINEZ SL</v>
      </c>
      <c r="BE685" s="64" t="str">
        <f>VLOOKUP(C685,aux!$A$1:$B$260,2,FALSE)</f>
        <v>Spain</v>
      </c>
      <c r="BF685" s="46" t="str">
        <f>VLOOKUP(C685,aux!$A$1:$C$260,3,FALSE)</f>
        <v>Spanien</v>
      </c>
      <c r="BG685" s="66" t="str">
        <f t="shared" si="489"/>
        <v>represented by  GILAVERT SANCHEZ, FRANCISCO, Administrador mancomunado and MARTINEZ NAVARRO, FRANCISCO, Administrador mancomunado</v>
      </c>
      <c r="BH685" s="66" t="str">
        <f t="shared" si="500"/>
        <v>representado por GILAVERT SANCHEZ, FRANCISCO, Administrador mancomunado and MARTINEZ NAVARRO, FRANCISCO, Administrador mancomunado</v>
      </c>
      <c r="BI685" s="119">
        <f t="shared" si="496"/>
        <v>2</v>
      </c>
      <c r="BJ685" s="119" t="str">
        <f t="shared" si="491"/>
        <v>and its</v>
      </c>
      <c r="BK685" s="119" t="str">
        <f t="shared" si="492"/>
        <v/>
      </c>
      <c r="BL685" s="66" t="str">
        <f t="shared" si="497"/>
        <v>und</v>
      </c>
      <c r="BM685" s="66" t="str">
        <f t="shared" si="493"/>
        <v/>
      </c>
      <c r="BN685" s="66" t="str">
        <f t="shared" si="498"/>
        <v>y su</v>
      </c>
      <c r="BO685" s="66" t="str">
        <f t="shared" si="494"/>
        <v/>
      </c>
      <c r="BP685" s="216" t="str">
        <f>VLOOKUP(X685,aux!$G$1:$I$22,3,FALSE)</f>
        <v>cero coma seis ocho</v>
      </c>
      <c r="BQ685" s="66" t="str">
        <f t="shared" si="501"/>
        <v>Por</v>
      </c>
      <c r="BR685" s="66" t="str">
        <f>VLOOKUP(C685,aux!$D$1:$E$307,2,FALSE)</f>
        <v>España</v>
      </c>
      <c r="BS685" s="66" t="str">
        <f t="shared" si="502"/>
        <v>Ciento</v>
      </c>
      <c r="BT685" s="66" t="str">
        <f t="shared" si="503"/>
        <v>Cero</v>
      </c>
      <c r="BU685" s="66" t="str">
        <f t="shared" si="504"/>
        <v>Cero</v>
      </c>
      <c r="BV685" s="315"/>
      <c r="BW685" s="61"/>
      <c r="BX685" s="315"/>
      <c r="BY685" s="148"/>
      <c r="BZ685" s="315"/>
      <c r="CA685" s="1112"/>
      <c r="CB685" s="805">
        <v>43172</v>
      </c>
      <c r="CC685" s="623">
        <v>43178</v>
      </c>
      <c r="CD685" s="806"/>
      <c r="CE685" s="805">
        <v>43178</v>
      </c>
      <c r="CF685" s="806"/>
      <c r="CG685" s="805">
        <v>43181</v>
      </c>
      <c r="CH685" s="903" t="s">
        <v>7258</v>
      </c>
      <c r="CI685" s="155"/>
      <c r="CJ685" s="168"/>
      <c r="CK685" s="168"/>
      <c r="CL685" s="102" t="str">
        <f t="shared" si="464"/>
        <v>TRANSPORTES GILAVERT MARTINEZ SL_ ES_B04173852_DOT_EN_2sig</v>
      </c>
      <c r="CM685" s="102" t="str">
        <f t="shared" si="465"/>
        <v>TRANSPORTES GILAVERT MARTINEZ SL_ES_B04173852_CPA_EN_2sig</v>
      </c>
      <c r="CN685" s="102" t="str">
        <f t="shared" si="466"/>
        <v>TRANSPORTES GILAVERT MARTINEZ SL_ ES_B04173852_DOT_EN_2sig_stamped</v>
      </c>
      <c r="CO685" s="102" t="str">
        <f t="shared" si="467"/>
        <v>TRANSPORTES GILAVERT MARTINEZ SL_ES_B04173852_DOT_EN_o</v>
      </c>
      <c r="CP685" s="102" t="str">
        <f t="shared" si="468"/>
        <v>TRANSPORTES GILAVERT MARTINEZ SL_ES_B04173852_DOT_EN_o_stamped</v>
      </c>
      <c r="CQ685" s="102" t="str">
        <f t="shared" si="469"/>
        <v>TRANSPORTES GILAVERT MARTINEZ SL_ES_B04173852_powers</v>
      </c>
      <c r="CR685" s="168"/>
      <c r="CS685" s="168"/>
      <c r="CT685" s="253"/>
      <c r="CU685" s="251"/>
      <c r="CV685" s="254"/>
      <c r="CW685" s="168"/>
      <c r="CX685" s="252"/>
      <c r="CY685" s="251"/>
      <c r="CZ685" s="251"/>
      <c r="DA685" s="324"/>
      <c r="DB685" s="324"/>
      <c r="DC685" s="251"/>
      <c r="DD685" s="251"/>
      <c r="DE685" s="324"/>
      <c r="DF685" s="324"/>
      <c r="DG685" s="168"/>
      <c r="DH685" s="168"/>
      <c r="DI685" s="168"/>
      <c r="DJ685" s="324"/>
      <c r="DK685" s="324"/>
      <c r="DL685" s="168"/>
      <c r="DM685" s="324"/>
      <c r="DN685" s="251"/>
      <c r="DO685" s="324"/>
      <c r="DP685" s="338"/>
      <c r="DQ685" s="902"/>
      <c r="DR685" s="503"/>
      <c r="DS685" s="88"/>
      <c r="DT685" s="88" t="s">
        <v>49</v>
      </c>
      <c r="DU685" s="168"/>
      <c r="DV685" s="168"/>
      <c r="DW685" s="168"/>
      <c r="DX685" s="168"/>
      <c r="DY685" s="168"/>
      <c r="DZ685" s="168"/>
      <c r="EA685" s="359" t="str">
        <f t="shared" si="459"/>
        <v>624</v>
      </c>
      <c r="EB685" s="359">
        <v>624</v>
      </c>
      <c r="EC685" s="88"/>
      <c r="ED685" s="88"/>
      <c r="EE685" s="88"/>
      <c r="EF685" s="532"/>
      <c r="EG685" s="194"/>
      <c r="EH685" s="194"/>
      <c r="EI685" s="194"/>
      <c r="EJ685" s="194"/>
      <c r="EK685" s="194"/>
      <c r="EL685" s="194"/>
      <c r="EM685" s="948"/>
      <c r="EN685" s="194"/>
      <c r="EO685" s="194"/>
      <c r="EP685" s="194"/>
      <c r="EQ685" s="382" t="s">
        <v>6088</v>
      </c>
      <c r="ER685" s="382" t="s">
        <v>6109</v>
      </c>
      <c r="ES685" s="709" t="s">
        <v>7092</v>
      </c>
      <c r="ET685" s="167"/>
      <c r="EU685" s="182" t="str">
        <f t="shared" si="470"/>
        <v>TRANSPORTES GILAVERT MARTINEZ SL., ES_B04173852_sinv.pdf</v>
      </c>
    </row>
    <row r="686" spans="1:151" s="169" customFormat="1" ht="85.5" thickTop="1" thickBot="1">
      <c r="A686" s="1000" t="s">
        <v>6503</v>
      </c>
      <c r="B686" s="638" t="s">
        <v>6504</v>
      </c>
      <c r="C686" s="338" t="s">
        <v>42</v>
      </c>
      <c r="D686" s="174" t="s">
        <v>6505</v>
      </c>
      <c r="E686" s="202" t="s">
        <v>6506</v>
      </c>
      <c r="F686" s="392" t="s">
        <v>6507</v>
      </c>
      <c r="G686" s="438" t="s">
        <v>6508</v>
      </c>
      <c r="H686" s="392" t="s">
        <v>7141</v>
      </c>
      <c r="I686" s="182"/>
      <c r="J686" s="202" t="s">
        <v>7140</v>
      </c>
      <c r="K686" s="203" t="s">
        <v>6512</v>
      </c>
      <c r="L686" s="770" t="s">
        <v>6509</v>
      </c>
      <c r="M686" s="566" t="s">
        <v>6510</v>
      </c>
      <c r="N686" s="861" t="s">
        <v>6511</v>
      </c>
      <c r="O686" s="773" t="s">
        <v>398</v>
      </c>
      <c r="P686" s="783">
        <v>6</v>
      </c>
      <c r="Q686" s="785">
        <v>100</v>
      </c>
      <c r="R686" s="549">
        <v>0</v>
      </c>
      <c r="S686" s="338"/>
      <c r="T686" s="168"/>
      <c r="U686" s="168"/>
      <c r="V686" s="338">
        <v>0</v>
      </c>
      <c r="W686" s="338">
        <v>0</v>
      </c>
      <c r="X686" s="923">
        <v>0.7</v>
      </c>
      <c r="Y686" s="338">
        <v>0</v>
      </c>
      <c r="Z686" s="168"/>
      <c r="AA686" s="168"/>
      <c r="AB686" s="186" t="s">
        <v>6513</v>
      </c>
      <c r="AC686" s="13" t="s">
        <v>7377</v>
      </c>
      <c r="AD686" s="811" t="s">
        <v>6531</v>
      </c>
      <c r="AE686" s="723">
        <v>43187</v>
      </c>
      <c r="AF686" s="182"/>
      <c r="AG686" s="419"/>
      <c r="AH686" s="927" t="s">
        <v>896</v>
      </c>
      <c r="AI686" s="559" t="s">
        <v>5760</v>
      </c>
      <c r="AJ686" s="63" t="str">
        <f t="shared" si="499"/>
        <v>NO</v>
      </c>
      <c r="AK686" s="64" t="str">
        <f>VLOOKUP(X686,aux!$G$1:$I$22,2,FALSE)</f>
        <v>zero point seven</v>
      </c>
      <c r="AL686" s="64" t="str">
        <f>VLOOKUP(X686,aux!$G$1:$J$22,4,FALSE)</f>
        <v>null komma sieben</v>
      </c>
      <c r="AM686" s="214">
        <f t="shared" si="480"/>
        <v>70</v>
      </c>
      <c r="AN686" s="214" t="str">
        <f>IF(INT(AM686)=AM686,EnglishNumber(AM686), _xlfn.CONCAT(EnglishNumber(INT(AM686)), " point ", EnglishNumber(ROUND(INT((AM686 - INT(AM686)) * 10),  0)), " ", EnglishNumber(ROUND((AM686 - INT(AM686))*100 - (INT((AM686-INT(AM686))*10)*10), 0))))</f>
        <v>seventy</v>
      </c>
      <c r="AO686" s="214" t="str">
        <f>IF(INT(AM686)=AM686,FctZahl_In_Worten(AM686), _xlfn.CONCAT(FctZahl_In_Worten(INT(AM686)), " komma ", FctZahl_In_Worten(ROUND(INT((AM686 - INT(AM686)) * 10),  0)), " ", FctZahl_In_Worten(ROUND((AM686 - INT(AM686))*100 - (INT((AM686-INT(AM686))*10)*10), 0))))</f>
        <v>siebzig</v>
      </c>
      <c r="AP686" s="64" t="str">
        <f>EnglishNumber(Q686)</f>
        <v>one hundred</v>
      </c>
      <c r="AQ686" s="64" t="str">
        <f>FctZahl_In_Worten(Q686)</f>
        <v>einhundert</v>
      </c>
      <c r="AR686" s="64" t="str">
        <f>FctZahl_In_Worten(R686)</f>
        <v>null</v>
      </c>
      <c r="AS686" s="64" t="str">
        <f>EnglishNumber(V686)</f>
        <v>zero</v>
      </c>
      <c r="AT686" s="64" t="str">
        <f>EnglishNumber(W686)</f>
        <v>zero</v>
      </c>
      <c r="AU686" s="64" t="str">
        <f t="shared" si="490"/>
        <v>For</v>
      </c>
      <c r="AV686" s="49" t="str">
        <f t="shared" si="495"/>
        <v>Francisco Gonzalez Murias, Administrador únicoS/ Sole director and Marta Royo Bilbao , apoderada</v>
      </c>
      <c r="AW686" s="60" t="str">
        <f t="shared" si="481"/>
        <v>ES_B48816961_CPA_EN</v>
      </c>
      <c r="AX686" s="60" t="str">
        <f t="shared" si="482"/>
        <v>ES_B48816961_DoT_EN</v>
      </c>
      <c r="AY686" s="60" t="str">
        <f t="shared" si="483"/>
        <v>ES_B48816961_Dis_EN</v>
      </c>
      <c r="AZ686" s="50" t="str">
        <f t="shared" si="484"/>
        <v>ES_B48816961_CPA_DE</v>
      </c>
      <c r="BA686" s="50" t="str">
        <f t="shared" si="485"/>
        <v>ES_B48816961_DoT_DE</v>
      </c>
      <c r="BB686" s="50" t="str">
        <f t="shared" si="486"/>
        <v>ES_B48816961_CPA_ES</v>
      </c>
      <c r="BC686" s="128" t="str">
        <f t="shared" si="487"/>
        <v>ES_B48816961_DoT_ES</v>
      </c>
      <c r="BD686" s="65" t="str">
        <f t="shared" si="488"/>
        <v>TRANSPORTES GONZALEZ EUROTRANS SL</v>
      </c>
      <c r="BE686" s="64" t="str">
        <f>VLOOKUP(C686,aux!$A$1:$B$260,2,FALSE)</f>
        <v>Spain</v>
      </c>
      <c r="BF686" s="46" t="str">
        <f>VLOOKUP(C686,aux!$A$1:$C$260,3,FALSE)</f>
        <v>Spanien</v>
      </c>
      <c r="BG686" s="66" t="str">
        <f t="shared" si="489"/>
        <v>represented by  Francisco Gonzalez Murias, Administrador únicoS/ Sole director and Marta Royo Bilbao , apoderada</v>
      </c>
      <c r="BH686" s="66" t="str">
        <f t="shared" si="500"/>
        <v>representado por Francisco Gonzalez Murias, Administrador únicoS/ Sole director and Marta Royo Bilbao , apoderada</v>
      </c>
      <c r="BI686" s="119">
        <f t="shared" si="496"/>
        <v>2</v>
      </c>
      <c r="BJ686" s="119" t="str">
        <f t="shared" si="491"/>
        <v>and its</v>
      </c>
      <c r="BK686" s="119" t="str">
        <f t="shared" si="492"/>
        <v/>
      </c>
      <c r="BL686" s="66" t="str">
        <f t="shared" si="497"/>
        <v>und</v>
      </c>
      <c r="BM686" s="66" t="str">
        <f t="shared" si="493"/>
        <v/>
      </c>
      <c r="BN686" s="66" t="str">
        <f t="shared" si="498"/>
        <v>y su</v>
      </c>
      <c r="BO686" s="66" t="str">
        <f t="shared" si="494"/>
        <v/>
      </c>
      <c r="BP686" s="216" t="str">
        <f>VLOOKUP(X686,aux!$G$1:$I$22,3,FALSE)</f>
        <v xml:space="preserve">cero coma siete </v>
      </c>
      <c r="BQ686" s="66" t="str">
        <f t="shared" si="501"/>
        <v>Por</v>
      </c>
      <c r="BR686" s="66" t="str">
        <f>VLOOKUP(C686,aux!$D$1:$E$307,2,FALSE)</f>
        <v>España</v>
      </c>
      <c r="BS686" s="66" t="str">
        <f t="shared" si="502"/>
        <v>Ciento</v>
      </c>
      <c r="BT686" s="66" t="str">
        <f t="shared" si="503"/>
        <v>Cero</v>
      </c>
      <c r="BU686" s="66" t="str">
        <f t="shared" si="504"/>
        <v>Cero</v>
      </c>
      <c r="BV686" s="315"/>
      <c r="BW686" s="61"/>
      <c r="BX686" s="315"/>
      <c r="BY686" s="148"/>
      <c r="BZ686" s="315"/>
      <c r="CA686" s="1112"/>
      <c r="CB686" s="805">
        <v>43167</v>
      </c>
      <c r="CC686" s="623">
        <v>43173</v>
      </c>
      <c r="CD686" s="806"/>
      <c r="CE686" s="688">
        <v>43174</v>
      </c>
      <c r="CF686" s="625"/>
      <c r="CG686" s="612">
        <v>43182</v>
      </c>
      <c r="CH686" s="903" t="s">
        <v>7258</v>
      </c>
      <c r="CI686" s="155"/>
      <c r="CJ686" s="168"/>
      <c r="CK686" s="168"/>
      <c r="CL686" s="102" t="str">
        <f t="shared" si="464"/>
        <v>TRANSPORTES GONZALEZ EUROTRANS SL_ ES_B48816961_DOT_EN_2sig</v>
      </c>
      <c r="CM686" s="102" t="str">
        <f t="shared" si="465"/>
        <v>TRANSPORTES GONZALEZ EUROTRANS SL_ES_B48816961_CPA_EN_2sig</v>
      </c>
      <c r="CN686" s="102" t="str">
        <f t="shared" si="466"/>
        <v>TRANSPORTES GONZALEZ EUROTRANS SL_ ES_B48816961_DOT_EN_2sig_stamped</v>
      </c>
      <c r="CO686" s="102" t="str">
        <f t="shared" si="467"/>
        <v>TRANSPORTES GONZALEZ EUROTRANS SL_ES_B48816961_DOT_EN_o</v>
      </c>
      <c r="CP686" s="102" t="str">
        <f t="shared" si="468"/>
        <v>TRANSPORTES GONZALEZ EUROTRANS SL_ES_B48816961_DOT_EN_o_stamped</v>
      </c>
      <c r="CQ686" s="102" t="str">
        <f t="shared" si="469"/>
        <v>TRANSPORTES GONZALEZ EUROTRANS SL_ES_B48816961_powers</v>
      </c>
      <c r="CR686" s="168"/>
      <c r="CS686" s="168"/>
      <c r="CT686" s="253"/>
      <c r="CU686" s="251"/>
      <c r="CV686" s="254"/>
      <c r="CW686" s="168"/>
      <c r="CX686" s="252"/>
      <c r="CY686" s="251"/>
      <c r="CZ686" s="251"/>
      <c r="DA686" s="324"/>
      <c r="DB686" s="324"/>
      <c r="DC686" s="251"/>
      <c r="DD686" s="251"/>
      <c r="DE686" s="324"/>
      <c r="DF686" s="324"/>
      <c r="DG686" s="168"/>
      <c r="DH686" s="168"/>
      <c r="DI686" s="168"/>
      <c r="DJ686" s="324"/>
      <c r="DK686" s="324"/>
      <c r="DL686" s="168"/>
      <c r="DM686" s="324"/>
      <c r="DN686" s="251"/>
      <c r="DO686" s="324"/>
      <c r="DP686" s="338"/>
      <c r="DQ686" s="902"/>
      <c r="DR686" s="503"/>
      <c r="DS686" s="88"/>
      <c r="DT686" s="88" t="s">
        <v>49</v>
      </c>
      <c r="DU686" s="168"/>
      <c r="DV686" s="168"/>
      <c r="DW686" s="168"/>
      <c r="DX686" s="168"/>
      <c r="DY686" s="168"/>
      <c r="DZ686" s="168"/>
      <c r="EA686" s="359" t="str">
        <f t="shared" si="459"/>
        <v>625</v>
      </c>
      <c r="EB686" s="359">
        <v>625</v>
      </c>
      <c r="EC686" s="88"/>
      <c r="ED686" s="88"/>
      <c r="EE686" s="88"/>
      <c r="EF686" s="445"/>
      <c r="EG686" s="247"/>
      <c r="EH686" s="247"/>
      <c r="EI686" s="247"/>
      <c r="EJ686" s="247"/>
      <c r="EK686" s="247"/>
      <c r="EL686" s="247"/>
      <c r="EM686" s="946"/>
      <c r="EN686" s="247"/>
      <c r="EO686" s="247"/>
      <c r="EP686" s="194"/>
      <c r="EQ686" s="382" t="s">
        <v>6088</v>
      </c>
      <c r="ER686" s="382" t="s">
        <v>6109</v>
      </c>
      <c r="ES686" s="176"/>
      <c r="ET686" s="167"/>
      <c r="EU686" s="182" t="str">
        <f t="shared" si="470"/>
        <v>TRANSPORTES GONZALEZ EUROTRANS S.L., ES_B48816961_sinv.pdf</v>
      </c>
    </row>
    <row r="687" spans="1:151" s="169" customFormat="1" ht="78" thickTop="1" thickBot="1">
      <c r="A687" s="1021" t="s">
        <v>6776</v>
      </c>
      <c r="B687" s="830" t="s">
        <v>6865</v>
      </c>
      <c r="C687" s="221" t="s">
        <v>42</v>
      </c>
      <c r="D687" s="692" t="s">
        <v>6926</v>
      </c>
      <c r="E687" s="692" t="s">
        <v>6927</v>
      </c>
      <c r="F687" s="692" t="s">
        <v>6591</v>
      </c>
      <c r="G687" s="831"/>
      <c r="H687" s="831"/>
      <c r="I687" s="202"/>
      <c r="J687" s="692" t="s">
        <v>7017</v>
      </c>
      <c r="K687" s="692" t="s">
        <v>7015</v>
      </c>
      <c r="L687" s="829" t="s">
        <v>7016</v>
      </c>
      <c r="M687" s="1126"/>
      <c r="N687" s="860" t="s">
        <v>7053</v>
      </c>
      <c r="O687" s="679" t="s">
        <v>141</v>
      </c>
      <c r="P687" s="706">
        <v>10</v>
      </c>
      <c r="Q687" s="548">
        <v>100</v>
      </c>
      <c r="R687" s="549">
        <v>0</v>
      </c>
      <c r="S687" s="338"/>
      <c r="T687" s="168"/>
      <c r="U687" s="168"/>
      <c r="V687" s="338">
        <v>0</v>
      </c>
      <c r="W687" s="338">
        <v>0</v>
      </c>
      <c r="X687" s="923">
        <v>0.68</v>
      </c>
      <c r="Y687" s="338">
        <v>0</v>
      </c>
      <c r="Z687" s="168"/>
      <c r="AA687" s="168"/>
      <c r="AB687" s="186" t="s">
        <v>6711</v>
      </c>
      <c r="AC687" s="13" t="s">
        <v>7377</v>
      </c>
      <c r="AD687" s="811" t="s">
        <v>7089</v>
      </c>
      <c r="AE687" s="723">
        <v>43187</v>
      </c>
      <c r="AF687" s="182"/>
      <c r="AG687" s="419"/>
      <c r="AH687" s="927" t="s">
        <v>896</v>
      </c>
      <c r="AI687" s="559" t="s">
        <v>5764</v>
      </c>
      <c r="AJ687" s="63" t="str">
        <f t="shared" si="499"/>
        <v>NO</v>
      </c>
      <c r="AK687" s="64" t="str">
        <f>VLOOKUP(X687,aux!$G$1:$I$22,2,FALSE)</f>
        <v>zero point six eight</v>
      </c>
      <c r="AL687" s="64" t="str">
        <f>VLOOKUP(X687,aux!$G$1:$J$22,4,FALSE)</f>
        <v>null komma sechs acht</v>
      </c>
      <c r="AM687" s="214">
        <f t="shared" si="480"/>
        <v>68</v>
      </c>
      <c r="AN687" s="214" t="str">
        <f>IF(INT(AM687)=AM687,EnglishNumber(AM687), _xlfn.CONCAT(EnglishNumber(INT(AM687)), " point ", EnglishNumber(ROUND(INT((AM687 - INT(AM687)) * 10),  0)), " ", EnglishNumber(ROUND((AM687 - INT(AM687))*100 - (INT((AM687-INT(AM687))*10)*10), 0))))</f>
        <v>sixty-eight</v>
      </c>
      <c r="AO687" s="214" t="str">
        <f>IF(INT(AM687)=AM687,FctZahl_In_Worten(AM687), _xlfn.CONCAT(FctZahl_In_Worten(INT(AM687)), " komma ", FctZahl_In_Worten(ROUND(INT((AM687 - INT(AM687)) * 10),  0)), " ", FctZahl_In_Worten(ROUND((AM687 - INT(AM687))*100 - (INT((AM687-INT(AM687))*10)*10), 0))))</f>
        <v>achtundsechzig</v>
      </c>
      <c r="AP687" s="64" t="str">
        <f>EnglishNumber(Q687)</f>
        <v>one hundred</v>
      </c>
      <c r="AQ687" s="64" t="str">
        <f>FctZahl_In_Worten(Q687)</f>
        <v>einhundert</v>
      </c>
      <c r="AR687" s="64" t="str">
        <f>FctZahl_In_Worten(R687)</f>
        <v>null</v>
      </c>
      <c r="AS687" s="64" t="str">
        <f>EnglishNumber(V687)</f>
        <v>zero</v>
      </c>
      <c r="AT687" s="64" t="str">
        <f>EnglishNumber(W687)</f>
        <v>zero</v>
      </c>
      <c r="AU687" s="64" t="str">
        <f t="shared" si="490"/>
        <v>For</v>
      </c>
      <c r="AV687" s="49" t="str">
        <f t="shared" si="495"/>
        <v>GONZALEZ TERUEL JUAN CARLOS, Administrador único</v>
      </c>
      <c r="AW687" s="60" t="str">
        <f t="shared" si="481"/>
        <v>ES_B04310033_CPA_EN</v>
      </c>
      <c r="AX687" s="60" t="str">
        <f t="shared" si="482"/>
        <v>ES_B04310033_DoT_EN</v>
      </c>
      <c r="AY687" s="60" t="str">
        <f t="shared" si="483"/>
        <v>ES_B04310033_Dis_EN</v>
      </c>
      <c r="AZ687" s="50" t="str">
        <f t="shared" si="484"/>
        <v>ES_B04310033_CPA_DE</v>
      </c>
      <c r="BA687" s="50" t="str">
        <f t="shared" si="485"/>
        <v>ES_B04310033_DoT_DE</v>
      </c>
      <c r="BB687" s="50" t="str">
        <f t="shared" si="486"/>
        <v>ES_B04310033_CPA_ES</v>
      </c>
      <c r="BC687" s="128" t="str">
        <f t="shared" si="487"/>
        <v>ES_B04310033_DoT_ES</v>
      </c>
      <c r="BD687" s="65" t="str">
        <f t="shared" si="488"/>
        <v>TRANSPORTES GONZALEZ TERUEL, SL</v>
      </c>
      <c r="BE687" s="64" t="str">
        <f>VLOOKUP(C687,aux!$A$1:$B$260,2,FALSE)</f>
        <v>Spain</v>
      </c>
      <c r="BF687" s="46" t="str">
        <f>VLOOKUP(C687,aux!$A$1:$C$260,3,FALSE)</f>
        <v>Spanien</v>
      </c>
      <c r="BG687" s="66" t="str">
        <f t="shared" si="489"/>
        <v>represented by  GONZALEZ TERUEL JUAN CARLOS, Administrador único</v>
      </c>
      <c r="BH687" s="66" t="str">
        <f t="shared" si="500"/>
        <v>representado por GONZALEZ TERUEL JUAN CARLOS, Administrador único</v>
      </c>
      <c r="BI687" s="119">
        <f t="shared" si="496"/>
        <v>1</v>
      </c>
      <c r="BJ687" s="119" t="str">
        <f t="shared" si="491"/>
        <v/>
      </c>
      <c r="BK687" s="119" t="str">
        <f t="shared" si="492"/>
        <v/>
      </c>
      <c r="BL687" s="66" t="str">
        <f t="shared" si="497"/>
        <v/>
      </c>
      <c r="BM687" s="66" t="str">
        <f t="shared" si="493"/>
        <v/>
      </c>
      <c r="BN687" s="66" t="str">
        <f t="shared" si="498"/>
        <v/>
      </c>
      <c r="BO687" s="66" t="str">
        <f t="shared" si="494"/>
        <v/>
      </c>
      <c r="BP687" s="216" t="str">
        <f>VLOOKUP(X687,aux!$G$1:$I$22,3,FALSE)</f>
        <v>cero coma seis ocho</v>
      </c>
      <c r="BQ687" s="66" t="str">
        <f t="shared" si="501"/>
        <v>Por</v>
      </c>
      <c r="BR687" s="66" t="str">
        <f>VLOOKUP(C687,aux!$D$1:$E$307,2,FALSE)</f>
        <v>España</v>
      </c>
      <c r="BS687" s="66" t="str">
        <f t="shared" si="502"/>
        <v>Ciento</v>
      </c>
      <c r="BT687" s="66" t="str">
        <f t="shared" si="503"/>
        <v>Cero</v>
      </c>
      <c r="BU687" s="66" t="str">
        <f t="shared" si="504"/>
        <v>Cero</v>
      </c>
      <c r="BV687" s="315"/>
      <c r="BW687" s="61"/>
      <c r="BX687" s="315"/>
      <c r="BY687" s="148"/>
      <c r="BZ687" s="315"/>
      <c r="CA687" s="1112"/>
      <c r="CB687" s="805">
        <v>43172</v>
      </c>
      <c r="CC687" s="623">
        <v>43175</v>
      </c>
      <c r="CD687" s="806"/>
      <c r="CE687" s="805">
        <v>43175</v>
      </c>
      <c r="CF687" s="806"/>
      <c r="CG687" s="805">
        <v>43182</v>
      </c>
      <c r="CH687" s="903" t="s">
        <v>7258</v>
      </c>
      <c r="CI687" s="155"/>
      <c r="CJ687" s="168"/>
      <c r="CK687" s="168"/>
      <c r="CL687" s="102" t="str">
        <f t="shared" si="464"/>
        <v>TRANSPORTES GONZALEZ TERUEL, SL_ ES_B04310033_DOT_EN_2sig</v>
      </c>
      <c r="CM687" s="102" t="str">
        <f t="shared" si="465"/>
        <v>TRANSPORTES GONZALEZ TERUEL, SL_ES_B04310033_CPA_EN_2sig</v>
      </c>
      <c r="CN687" s="102" t="str">
        <f t="shared" si="466"/>
        <v>TRANSPORTES GONZALEZ TERUEL, SL_ ES_B04310033_DOT_EN_2sig_stamped</v>
      </c>
      <c r="CO687" s="102" t="str">
        <f t="shared" si="467"/>
        <v>TRANSPORTES GONZALEZ TERUEL, SL_ES_B04310033_DOT_EN_o</v>
      </c>
      <c r="CP687" s="102" t="str">
        <f t="shared" si="468"/>
        <v>TRANSPORTES GONZALEZ TERUEL, SL_ES_B04310033_DOT_EN_o_stamped</v>
      </c>
      <c r="CQ687" s="102" t="str">
        <f t="shared" si="469"/>
        <v>TRANSPORTES GONZALEZ TERUEL, SL_ES_B04310033_powers</v>
      </c>
      <c r="CR687" s="168"/>
      <c r="CS687" s="168"/>
      <c r="CT687" s="253"/>
      <c r="CU687" s="251"/>
      <c r="CV687" s="254"/>
      <c r="CW687" s="168"/>
      <c r="CX687" s="252"/>
      <c r="CY687" s="251"/>
      <c r="CZ687" s="251"/>
      <c r="DA687" s="324"/>
      <c r="DB687" s="324"/>
      <c r="DC687" s="251"/>
      <c r="DD687" s="251"/>
      <c r="DE687" s="324"/>
      <c r="DF687" s="324"/>
      <c r="DG687" s="168"/>
      <c r="DH687" s="168"/>
      <c r="DI687" s="168"/>
      <c r="DJ687" s="324"/>
      <c r="DK687" s="324"/>
      <c r="DL687" s="168"/>
      <c r="DM687" s="324"/>
      <c r="DN687" s="251"/>
      <c r="DO687" s="324"/>
      <c r="DP687" s="338"/>
      <c r="DQ687" s="902"/>
      <c r="DR687" s="503"/>
      <c r="DS687" s="88"/>
      <c r="DT687" s="88" t="s">
        <v>49</v>
      </c>
      <c r="DU687" s="168"/>
      <c r="DV687" s="168"/>
      <c r="DW687" s="168"/>
      <c r="DX687" s="168"/>
      <c r="DY687" s="168"/>
      <c r="DZ687" s="168"/>
      <c r="EA687" s="359" t="str">
        <f t="shared" ref="EA687:EA745" si="505">CONCATENATE(EB687,EC687)</f>
        <v>626</v>
      </c>
      <c r="EB687" s="359">
        <v>626</v>
      </c>
      <c r="EC687" s="88"/>
      <c r="ED687" s="88"/>
      <c r="EE687" s="88"/>
      <c r="EF687" s="532"/>
      <c r="EG687" s="194"/>
      <c r="EH687" s="247"/>
      <c r="EI687" s="247"/>
      <c r="EJ687" s="247"/>
      <c r="EK687" s="247"/>
      <c r="EL687" s="247"/>
      <c r="EM687" s="946"/>
      <c r="EN687" s="194"/>
      <c r="EO687" s="247"/>
      <c r="EP687" s="247"/>
      <c r="EQ687" s="382" t="s">
        <v>6088</v>
      </c>
      <c r="ER687" s="382" t="s">
        <v>6109</v>
      </c>
      <c r="ES687" s="709" t="s">
        <v>7092</v>
      </c>
      <c r="ET687" s="167"/>
      <c r="EU687" s="182" t="str">
        <f t="shared" si="470"/>
        <v>TRANSPORTES GONZALEZ TERUEL, S.L., ES_B04310033_sinv.pdf</v>
      </c>
    </row>
    <row r="688" spans="1:151" s="169" customFormat="1" ht="90.75" thickTop="1" thickBot="1">
      <c r="A688" s="1021" t="s">
        <v>6803</v>
      </c>
      <c r="B688" s="830" t="s">
        <v>6825</v>
      </c>
      <c r="C688" s="221" t="s">
        <v>42</v>
      </c>
      <c r="D688" s="692" t="s">
        <v>6981</v>
      </c>
      <c r="E688" s="692" t="s">
        <v>6982</v>
      </c>
      <c r="F688" s="692" t="s">
        <v>779</v>
      </c>
      <c r="G688" s="831"/>
      <c r="H688" s="831"/>
      <c r="I688" s="202"/>
      <c r="J688" s="692" t="s">
        <v>7017</v>
      </c>
      <c r="K688" s="692" t="s">
        <v>7015</v>
      </c>
      <c r="L688" s="829" t="s">
        <v>7016</v>
      </c>
      <c r="M688" s="804"/>
      <c r="N688" s="860" t="s">
        <v>7071</v>
      </c>
      <c r="O688" s="679" t="s">
        <v>488</v>
      </c>
      <c r="P688" s="706">
        <v>199</v>
      </c>
      <c r="Q688" s="548">
        <v>100</v>
      </c>
      <c r="R688" s="549">
        <v>0</v>
      </c>
      <c r="S688" s="338"/>
      <c r="T688" s="168"/>
      <c r="U688" s="168"/>
      <c r="V688" s="338">
        <v>0</v>
      </c>
      <c r="W688" s="338">
        <v>0</v>
      </c>
      <c r="X688" s="923">
        <v>0.7</v>
      </c>
      <c r="Y688" s="338">
        <v>0</v>
      </c>
      <c r="Z688" s="168"/>
      <c r="AA688" s="168"/>
      <c r="AB688" s="186" t="s">
        <v>6711</v>
      </c>
      <c r="AC688" s="13" t="s">
        <v>7377</v>
      </c>
      <c r="AD688" s="811" t="s">
        <v>7089</v>
      </c>
      <c r="AE688" s="723">
        <v>43187</v>
      </c>
      <c r="AF688" s="182"/>
      <c r="AG688" s="419"/>
      <c r="AH688" s="927" t="s">
        <v>896</v>
      </c>
      <c r="AI688" s="559" t="s">
        <v>5764</v>
      </c>
      <c r="AJ688" s="63" t="str">
        <f t="shared" si="499"/>
        <v>NO</v>
      </c>
      <c r="AK688" s="64" t="str">
        <f>VLOOKUP(X688,aux!$G$1:$I$22,2,FALSE)</f>
        <v>zero point seven</v>
      </c>
      <c r="AL688" s="64" t="str">
        <f>VLOOKUP(X688,aux!$G$1:$J$22,4,FALSE)</f>
        <v>null komma sieben</v>
      </c>
      <c r="AM688" s="214">
        <f t="shared" si="480"/>
        <v>70</v>
      </c>
      <c r="AN688" s="214" t="str">
        <f>IF(INT(AM688)=AM688,EnglishNumber(AM688), _xlfn.CONCAT(EnglishNumber(INT(AM688)), " point ", EnglishNumber(ROUND(INT((AM688 - INT(AM688)) * 10),  0)), " ", EnglishNumber(ROUND((AM688 - INT(AM688))*100 - (INT((AM688-INT(AM688))*10)*10), 0))))</f>
        <v>seventy</v>
      </c>
      <c r="AO688" s="214" t="str">
        <f>IF(INT(AM688)=AM688,FctZahl_In_Worten(AM688), _xlfn.CONCAT(FctZahl_In_Worten(INT(AM688)), " komma ", FctZahl_In_Worten(ROUND(INT((AM688 - INT(AM688)) * 10),  0)), " ", FctZahl_In_Worten(ROUND((AM688 - INT(AM688))*100 - (INT((AM688-INT(AM688))*10)*10), 0))))</f>
        <v>siebzig</v>
      </c>
      <c r="AP688" s="64" t="str">
        <f>EnglishNumber(Q688)</f>
        <v>one hundred</v>
      </c>
      <c r="AQ688" s="64" t="str">
        <f>FctZahl_In_Worten(Q688)</f>
        <v>einhundert</v>
      </c>
      <c r="AR688" s="64" t="str">
        <f>FctZahl_In_Worten(R688)</f>
        <v>null</v>
      </c>
      <c r="AS688" s="64" t="str">
        <f>EnglishNumber(V688)</f>
        <v>zero</v>
      </c>
      <c r="AT688" s="64" t="str">
        <f>EnglishNumber(W688)</f>
        <v>zero</v>
      </c>
      <c r="AU688" s="64" t="str">
        <f t="shared" si="490"/>
        <v>For</v>
      </c>
      <c r="AV688" s="49" t="str">
        <f t="shared" si="495"/>
        <v>BARREIRA LORENZO, JULIO, ADMINISTRADOR UNICO</v>
      </c>
      <c r="AW688" s="60" t="str">
        <f t="shared" si="481"/>
        <v>ES_A01236371_CPA_EN</v>
      </c>
      <c r="AX688" s="60" t="str">
        <f t="shared" si="482"/>
        <v>ES_A01236371_DoT_EN</v>
      </c>
      <c r="AY688" s="60" t="str">
        <f t="shared" si="483"/>
        <v>ES_A01236371_Dis_EN</v>
      </c>
      <c r="AZ688" s="50" t="str">
        <f t="shared" si="484"/>
        <v>ES_A01236371_CPA_DE</v>
      </c>
      <c r="BA688" s="50" t="str">
        <f t="shared" si="485"/>
        <v>ES_A01236371_DoT_DE</v>
      </c>
      <c r="BB688" s="50" t="str">
        <f t="shared" si="486"/>
        <v>ES_A01236371_CPA_ES</v>
      </c>
      <c r="BC688" s="128" t="str">
        <f t="shared" si="487"/>
        <v>ES_A01236371_DoT_ES</v>
      </c>
      <c r="BD688" s="65" t="str">
        <f t="shared" si="488"/>
        <v>TRANSPORTES HOMBRES BARREIRA, S A</v>
      </c>
      <c r="BE688" s="64" t="str">
        <f>VLOOKUP(C688,aux!$A$1:$B$260,2,FALSE)</f>
        <v>Spain</v>
      </c>
      <c r="BF688" s="46" t="str">
        <f>VLOOKUP(C688,aux!$A$1:$C$260,3,FALSE)</f>
        <v>Spanien</v>
      </c>
      <c r="BG688" s="66" t="str">
        <f t="shared" si="489"/>
        <v>represented by  BARREIRA LORENZO, JULIO, ADMINISTRADOR UNICO</v>
      </c>
      <c r="BH688" s="66" t="str">
        <f t="shared" si="500"/>
        <v>representado por BARREIRA LORENZO, JULIO, ADMINISTRADOR UNICO</v>
      </c>
      <c r="BI688" s="119">
        <f t="shared" si="496"/>
        <v>1</v>
      </c>
      <c r="BJ688" s="119" t="str">
        <f t="shared" si="491"/>
        <v/>
      </c>
      <c r="BK688" s="119" t="str">
        <f t="shared" si="492"/>
        <v/>
      </c>
      <c r="BL688" s="66" t="str">
        <f t="shared" si="497"/>
        <v/>
      </c>
      <c r="BM688" s="66" t="str">
        <f t="shared" si="493"/>
        <v/>
      </c>
      <c r="BN688" s="66" t="str">
        <f t="shared" si="498"/>
        <v/>
      </c>
      <c r="BO688" s="66" t="str">
        <f t="shared" si="494"/>
        <v/>
      </c>
      <c r="BP688" s="216" t="str">
        <f>VLOOKUP(X688,aux!$G$1:$I$22,3,FALSE)</f>
        <v xml:space="preserve">cero coma siete </v>
      </c>
      <c r="BQ688" s="66" t="str">
        <f t="shared" si="501"/>
        <v>Por</v>
      </c>
      <c r="BR688" s="66" t="str">
        <f>VLOOKUP(C688,aux!$D$1:$E$307,2,FALSE)</f>
        <v>España</v>
      </c>
      <c r="BS688" s="66" t="str">
        <f t="shared" si="502"/>
        <v>Ciento</v>
      </c>
      <c r="BT688" s="66" t="str">
        <f t="shared" si="503"/>
        <v>Cero</v>
      </c>
      <c r="BU688" s="66" t="str">
        <f t="shared" si="504"/>
        <v>Cero</v>
      </c>
      <c r="BV688" s="315"/>
      <c r="BW688" s="61"/>
      <c r="BX688" s="315"/>
      <c r="BY688" s="148"/>
      <c r="BZ688" s="315"/>
      <c r="CA688" s="1112"/>
      <c r="CB688" s="805">
        <v>43172</v>
      </c>
      <c r="CC688" s="623">
        <v>43174</v>
      </c>
      <c r="CD688" s="806"/>
      <c r="CE688" s="805">
        <v>43175</v>
      </c>
      <c r="CF688" s="806"/>
      <c r="CG688" s="805">
        <v>43181</v>
      </c>
      <c r="CH688" s="903" t="s">
        <v>7258</v>
      </c>
      <c r="CI688" s="155"/>
      <c r="CJ688" s="168"/>
      <c r="CK688" s="168"/>
      <c r="CL688" s="102" t="str">
        <f t="shared" si="464"/>
        <v>TRANSPORTES HOMBRES BARREIRA, S A_ ES_A01236371_DOT_EN_2sig</v>
      </c>
      <c r="CM688" s="102" t="str">
        <f t="shared" si="465"/>
        <v>TRANSPORTES HOMBRES BARREIRA, S A_ES_A01236371_CPA_EN_2sig</v>
      </c>
      <c r="CN688" s="102" t="str">
        <f t="shared" si="466"/>
        <v>TRANSPORTES HOMBRES BARREIRA, S A_ ES_A01236371_DOT_EN_2sig_stamped</v>
      </c>
      <c r="CO688" s="102" t="str">
        <f t="shared" si="467"/>
        <v>TRANSPORTES HOMBRES BARREIRA, S A_ES_A01236371_DOT_EN_o</v>
      </c>
      <c r="CP688" s="102" t="str">
        <f t="shared" si="468"/>
        <v>TRANSPORTES HOMBRES BARREIRA, S A_ES_A01236371_DOT_EN_o_stamped</v>
      </c>
      <c r="CQ688" s="102" t="str">
        <f t="shared" si="469"/>
        <v>TRANSPORTES HOMBRES BARREIRA, S A_ES_A01236371_powers</v>
      </c>
      <c r="CR688" s="168"/>
      <c r="CS688" s="168"/>
      <c r="CT688" s="253"/>
      <c r="CU688" s="251"/>
      <c r="CV688" s="254"/>
      <c r="CW688" s="168"/>
      <c r="CX688" s="252"/>
      <c r="CY688" s="251"/>
      <c r="CZ688" s="251"/>
      <c r="DA688" s="324"/>
      <c r="DB688" s="324"/>
      <c r="DC688" s="251"/>
      <c r="DD688" s="251"/>
      <c r="DE688" s="324"/>
      <c r="DF688" s="324"/>
      <c r="DG688" s="168"/>
      <c r="DH688" s="168"/>
      <c r="DI688" s="168"/>
      <c r="DJ688" s="324"/>
      <c r="DK688" s="324"/>
      <c r="DL688" s="168"/>
      <c r="DM688" s="324"/>
      <c r="DN688" s="251"/>
      <c r="DO688" s="324"/>
      <c r="DP688" s="338"/>
      <c r="DQ688" s="902"/>
      <c r="DR688" s="503"/>
      <c r="DS688" s="88"/>
      <c r="DT688" s="88" t="s">
        <v>49</v>
      </c>
      <c r="DU688" s="168"/>
      <c r="DV688" s="168"/>
      <c r="DW688" s="168"/>
      <c r="DX688" s="168"/>
      <c r="DY688" s="168"/>
      <c r="DZ688" s="168"/>
      <c r="EA688" s="359" t="str">
        <f t="shared" si="505"/>
        <v>627</v>
      </c>
      <c r="EB688" s="359">
        <v>627</v>
      </c>
      <c r="EC688" s="88"/>
      <c r="ED688" s="88"/>
      <c r="EE688" s="88"/>
      <c r="EF688" s="532"/>
      <c r="EG688" s="194"/>
      <c r="EH688" s="194"/>
      <c r="EI688" s="194"/>
      <c r="EJ688" s="194"/>
      <c r="EK688" s="194"/>
      <c r="EL688" s="194"/>
      <c r="EM688" s="948"/>
      <c r="EN688" s="194"/>
      <c r="EO688" s="194"/>
      <c r="EP688" s="194"/>
      <c r="EQ688" s="186" t="s">
        <v>6089</v>
      </c>
      <c r="ER688" s="186" t="s">
        <v>6111</v>
      </c>
      <c r="ES688" s="691" t="s">
        <v>7092</v>
      </c>
      <c r="ET688" s="167"/>
      <c r="EU688" s="182" t="str">
        <f t="shared" si="470"/>
        <v>TRANSPORTES HOMBRES BARREIRA, S. A., ES_A01236371_sinv.pdf</v>
      </c>
    </row>
    <row r="689" spans="1:152" s="169" customFormat="1" ht="64.5" thickTop="1">
      <c r="A689" s="1021" t="s">
        <v>6807</v>
      </c>
      <c r="B689" s="830" t="s">
        <v>6829</v>
      </c>
      <c r="C689" s="221" t="s">
        <v>42</v>
      </c>
      <c r="D689" s="692" t="s">
        <v>6989</v>
      </c>
      <c r="E689" s="692" t="s">
        <v>6990</v>
      </c>
      <c r="F689" s="692" t="s">
        <v>341</v>
      </c>
      <c r="G689" s="831"/>
      <c r="H689" s="831"/>
      <c r="I689" s="202"/>
      <c r="J689" s="692" t="s">
        <v>7017</v>
      </c>
      <c r="K689" s="692" t="s">
        <v>7015</v>
      </c>
      <c r="L689" s="1185" t="s">
        <v>7016</v>
      </c>
      <c r="M689" s="872"/>
      <c r="N689" s="1203" t="s">
        <v>7075</v>
      </c>
      <c r="O689" s="1211" t="s">
        <v>141</v>
      </c>
      <c r="P689" s="1224">
        <v>15</v>
      </c>
      <c r="Q689" s="683">
        <v>100</v>
      </c>
      <c r="R689" s="684">
        <v>0</v>
      </c>
      <c r="S689" s="418"/>
      <c r="T689" s="690"/>
      <c r="U689" s="690"/>
      <c r="V689" s="418">
        <v>0</v>
      </c>
      <c r="W689" s="418">
        <v>0</v>
      </c>
      <c r="X689" s="924">
        <v>0.68</v>
      </c>
      <c r="Y689" s="418">
        <v>0</v>
      </c>
      <c r="Z689" s="690"/>
      <c r="AA689" s="690"/>
      <c r="AB689" s="492" t="s">
        <v>6711</v>
      </c>
      <c r="AC689" s="13" t="s">
        <v>7377</v>
      </c>
      <c r="AD689" s="817" t="s">
        <v>7089</v>
      </c>
      <c r="AE689" s="725">
        <v>43187</v>
      </c>
      <c r="AF689" s="182"/>
      <c r="AG689" s="737"/>
      <c r="AH689" s="935" t="s">
        <v>896</v>
      </c>
      <c r="AI689" s="685" t="s">
        <v>5764</v>
      </c>
      <c r="AJ689" s="256" t="str">
        <f t="shared" si="499"/>
        <v>NO</v>
      </c>
      <c r="AK689" s="303" t="str">
        <f>VLOOKUP(X689,aux!$G$1:$I$22,2,FALSE)</f>
        <v>zero point six eight</v>
      </c>
      <c r="AL689" s="303" t="str">
        <f>VLOOKUP(X689,aux!$G$1:$J$22,4,FALSE)</f>
        <v>null komma sechs acht</v>
      </c>
      <c r="AM689" s="302">
        <f t="shared" si="480"/>
        <v>68</v>
      </c>
      <c r="AN689" s="214" t="str">
        <f>IF(INT(AM689)=AM689,EnglishNumber(AM689), _xlfn.CONCAT(EnglishNumber(INT(AM689)), " point ", EnglishNumber(ROUND(INT((AM689 - INT(AM689)) * 10),  0)), " ", EnglishNumber(ROUND((AM689 - INT(AM689))*100 - (INT((AM689-INT(AM689))*10)*10), 0))))</f>
        <v>sixty-eight</v>
      </c>
      <c r="AO689" s="214" t="str">
        <f>IF(INT(AM689)=AM689,FctZahl_In_Worten(AM689), _xlfn.CONCAT(FctZahl_In_Worten(INT(AM689)), " komma ", FctZahl_In_Worten(ROUND(INT((AM689 - INT(AM689)) * 10),  0)), " ", FctZahl_In_Worten(ROUND((AM689 - INT(AM689))*100 - (INT((AM689-INT(AM689))*10)*10), 0))))</f>
        <v>achtundsechzig</v>
      </c>
      <c r="AP689" s="303" t="str">
        <f>EnglishNumber(Q689)</f>
        <v>one hundred</v>
      </c>
      <c r="AQ689" s="303" t="str">
        <f>FctZahl_In_Worten(Q689)</f>
        <v>einhundert</v>
      </c>
      <c r="AR689" s="303" t="str">
        <f>FctZahl_In_Worten(R689)</f>
        <v>null</v>
      </c>
      <c r="AS689" s="303" t="str">
        <f>EnglishNumber(V689)</f>
        <v>zero</v>
      </c>
      <c r="AT689" s="303" t="str">
        <f>EnglishNumber(W689)</f>
        <v>zero</v>
      </c>
      <c r="AU689" s="303" t="str">
        <f t="shared" si="490"/>
        <v>For</v>
      </c>
      <c r="AV689" s="304" t="str">
        <f t="shared" si="495"/>
        <v>IRURZUN ZUBELDIA,ANTONIO, Administrador solidario</v>
      </c>
      <c r="AW689" s="305" t="str">
        <f t="shared" si="481"/>
        <v>ES_B31262728_CPA_EN</v>
      </c>
      <c r="AX689" s="305" t="str">
        <f t="shared" si="482"/>
        <v>ES_B31262728_DoT_EN</v>
      </c>
      <c r="AY689" s="305" t="str">
        <f t="shared" si="483"/>
        <v>ES_B31262728_Dis_EN</v>
      </c>
      <c r="AZ689" s="306" t="str">
        <f t="shared" si="484"/>
        <v>ES_B31262728_CPA_DE</v>
      </c>
      <c r="BA689" s="306" t="str">
        <f t="shared" si="485"/>
        <v>ES_B31262728_DoT_DE</v>
      </c>
      <c r="BB689" s="306" t="str">
        <f t="shared" si="486"/>
        <v>ES_B31262728_CPA_ES</v>
      </c>
      <c r="BC689" s="307" t="str">
        <f t="shared" si="487"/>
        <v>ES_B31262728_DoT_ES</v>
      </c>
      <c r="BD689" s="308" t="str">
        <f t="shared" si="488"/>
        <v>TRANSPORTES IRURZUN SL</v>
      </c>
      <c r="BE689" s="303" t="str">
        <f>VLOOKUP(C689,aux!$A$1:$B$260,2,FALSE)</f>
        <v>Spain</v>
      </c>
      <c r="BF689" s="301" t="str">
        <f>VLOOKUP(C689,aux!$A$1:$C$260,3,FALSE)</f>
        <v>Spanien</v>
      </c>
      <c r="BG689" s="309" t="str">
        <f t="shared" si="489"/>
        <v>represented by  IRURZUN ZUBELDIA,ANTONIO, Administrador solidario</v>
      </c>
      <c r="BH689" s="309" t="str">
        <f t="shared" si="500"/>
        <v>representado por IRURZUN ZUBELDIA,ANTONIO, Administrador solidario</v>
      </c>
      <c r="BI689" s="686">
        <f t="shared" si="496"/>
        <v>1</v>
      </c>
      <c r="BJ689" s="686" t="str">
        <f t="shared" si="491"/>
        <v/>
      </c>
      <c r="BK689" s="686" t="str">
        <f t="shared" si="492"/>
        <v/>
      </c>
      <c r="BL689" s="309" t="str">
        <f t="shared" si="497"/>
        <v/>
      </c>
      <c r="BM689" s="309" t="str">
        <f t="shared" si="493"/>
        <v/>
      </c>
      <c r="BN689" s="309" t="str">
        <f t="shared" si="498"/>
        <v/>
      </c>
      <c r="BO689" s="309" t="str">
        <f t="shared" si="494"/>
        <v/>
      </c>
      <c r="BP689" s="310" t="str">
        <f>VLOOKUP(X689,aux!$G$1:$I$22,3,FALSE)</f>
        <v>cero coma seis ocho</v>
      </c>
      <c r="BQ689" s="309" t="str">
        <f t="shared" si="501"/>
        <v>Por</v>
      </c>
      <c r="BR689" s="309" t="str">
        <f>VLOOKUP(C689,aux!$D$1:$E$307,2,FALSE)</f>
        <v>España</v>
      </c>
      <c r="BS689" s="309" t="str">
        <f t="shared" si="502"/>
        <v>Ciento</v>
      </c>
      <c r="BT689" s="309" t="str">
        <f t="shared" si="503"/>
        <v>Cero</v>
      </c>
      <c r="BU689" s="309" t="str">
        <f t="shared" si="504"/>
        <v>Cero</v>
      </c>
      <c r="BV689" s="335"/>
      <c r="BW689" s="230"/>
      <c r="BX689" s="335"/>
      <c r="BY689" s="346"/>
      <c r="BZ689" s="335"/>
      <c r="CA689" s="1118"/>
      <c r="CB689" s="805">
        <v>43172</v>
      </c>
      <c r="CC689" s="688">
        <v>43178</v>
      </c>
      <c r="CD689" s="625"/>
      <c r="CE689" s="688">
        <v>43178</v>
      </c>
      <c r="CF689" s="625"/>
      <c r="CG689" s="805">
        <v>43181</v>
      </c>
      <c r="CH689" s="903" t="s">
        <v>7258</v>
      </c>
      <c r="CI689" s="275"/>
      <c r="CJ689" s="690"/>
      <c r="CK689" s="690"/>
      <c r="CL689" s="102" t="str">
        <f t="shared" si="464"/>
        <v>TRANSPORTES IRURZUN SL_ ES_B31262728_DOT_EN_2sig</v>
      </c>
      <c r="CM689" s="102" t="str">
        <f t="shared" si="465"/>
        <v>TRANSPORTES IRURZUN SL_ES_B31262728_CPA_EN_2sig</v>
      </c>
      <c r="CN689" s="102" t="str">
        <f t="shared" si="466"/>
        <v>TRANSPORTES IRURZUN SL_ ES_B31262728_DOT_EN_2sig_stamped</v>
      </c>
      <c r="CO689" s="102" t="str">
        <f t="shared" si="467"/>
        <v>TRANSPORTES IRURZUN SL_ES_B31262728_DOT_EN_o</v>
      </c>
      <c r="CP689" s="102" t="str">
        <f t="shared" si="468"/>
        <v>TRANSPORTES IRURZUN SL_ES_B31262728_DOT_EN_o_stamped</v>
      </c>
      <c r="CQ689" s="102" t="str">
        <f t="shared" si="469"/>
        <v>TRANSPORTES IRURZUN SL_ES_B31262728_powers</v>
      </c>
      <c r="CR689" s="690"/>
      <c r="CS689" s="690"/>
      <c r="CT689" s="710"/>
      <c r="CU689" s="711"/>
      <c r="CV689" s="712"/>
      <c r="CW689" s="690"/>
      <c r="CX689" s="713"/>
      <c r="CY689" s="711"/>
      <c r="CZ689" s="711"/>
      <c r="DA689" s="714"/>
      <c r="DB689" s="714"/>
      <c r="DC689" s="711"/>
      <c r="DD689" s="711"/>
      <c r="DE689" s="714"/>
      <c r="DF689" s="714"/>
      <c r="DG689" s="690"/>
      <c r="DH689" s="690"/>
      <c r="DI689" s="690"/>
      <c r="DJ689" s="714"/>
      <c r="DK689" s="714"/>
      <c r="DL689" s="690"/>
      <c r="DM689" s="714"/>
      <c r="DN689" s="711"/>
      <c r="DO689" s="714"/>
      <c r="DP689" s="418"/>
      <c r="DQ689" s="980"/>
      <c r="DR689" s="689"/>
      <c r="DS689" s="345"/>
      <c r="DT689" s="345" t="s">
        <v>49</v>
      </c>
      <c r="DU689" s="690"/>
      <c r="DV689" s="690"/>
      <c r="DW689" s="690"/>
      <c r="DX689" s="690"/>
      <c r="DY689" s="690"/>
      <c r="DZ689" s="690"/>
      <c r="EA689" s="485" t="str">
        <f t="shared" si="505"/>
        <v>628</v>
      </c>
      <c r="EB689" s="485">
        <v>628</v>
      </c>
      <c r="EC689" s="345"/>
      <c r="ED689" s="345"/>
      <c r="EE689" s="345"/>
      <c r="EF689" s="532"/>
      <c r="EG689" s="194"/>
      <c r="EH689" s="194"/>
      <c r="EI689" s="194"/>
      <c r="EJ689" s="194"/>
      <c r="EK689" s="194"/>
      <c r="EL689" s="194"/>
      <c r="EM689" s="948"/>
      <c r="EN689" s="194"/>
      <c r="EO689" s="194"/>
      <c r="EP689" s="194"/>
      <c r="EQ689" s="382" t="s">
        <v>6088</v>
      </c>
      <c r="ER689" s="382" t="s">
        <v>6109</v>
      </c>
      <c r="ES689" s="691" t="s">
        <v>7092</v>
      </c>
      <c r="ET689" s="167"/>
      <c r="EU689" s="182" t="str">
        <f t="shared" si="470"/>
        <v>TRANSPORTES IRURZUN SL, ES_B31262728_sinv.pdf</v>
      </c>
    </row>
    <row r="690" spans="1:152" s="167" customFormat="1" ht="76.5">
      <c r="A690" s="1043" t="s">
        <v>6551</v>
      </c>
      <c r="B690" s="638" t="s">
        <v>6579</v>
      </c>
      <c r="C690" s="669" t="s">
        <v>42</v>
      </c>
      <c r="D690" s="568" t="s">
        <v>6632</v>
      </c>
      <c r="E690" s="668" t="s">
        <v>6633</v>
      </c>
      <c r="F690" s="668" t="s">
        <v>6634</v>
      </c>
      <c r="G690" s="668"/>
      <c r="H690" s="668"/>
      <c r="I690" s="182"/>
      <c r="J690" s="202" t="s">
        <v>6724</v>
      </c>
      <c r="K690" s="566" t="s">
        <v>6663</v>
      </c>
      <c r="L690" s="1066" t="s">
        <v>6664</v>
      </c>
      <c r="M690" s="566" t="s">
        <v>6684</v>
      </c>
      <c r="N690" s="856" t="s">
        <v>6698</v>
      </c>
      <c r="O690" s="192" t="s">
        <v>591</v>
      </c>
      <c r="P690" s="653">
        <v>27</v>
      </c>
      <c r="Q690" s="539">
        <v>100</v>
      </c>
      <c r="R690" s="540">
        <v>0</v>
      </c>
      <c r="S690" s="338"/>
      <c r="T690" s="168"/>
      <c r="U690" s="168"/>
      <c r="V690" s="338">
        <v>0</v>
      </c>
      <c r="W690" s="338">
        <v>0</v>
      </c>
      <c r="X690" s="919">
        <v>0.68</v>
      </c>
      <c r="Y690" s="338">
        <v>0</v>
      </c>
      <c r="Z690" s="168"/>
      <c r="AA690" s="168"/>
      <c r="AB690" s="186" t="s">
        <v>6711</v>
      </c>
      <c r="AC690" s="13" t="s">
        <v>7377</v>
      </c>
      <c r="AD690" s="811" t="s">
        <v>6710</v>
      </c>
      <c r="AE690" s="723">
        <v>43187</v>
      </c>
      <c r="AF690" s="182" t="s">
        <v>7334</v>
      </c>
      <c r="AG690" s="419"/>
      <c r="AH690" s="927" t="s">
        <v>896</v>
      </c>
      <c r="AI690" s="63" t="s">
        <v>5760</v>
      </c>
      <c r="AJ690" s="63" t="str">
        <f t="shared" si="499"/>
        <v>NO</v>
      </c>
      <c r="AK690" s="64" t="str">
        <f>VLOOKUP(X690,aux!$G$1:$I$22,2,FALSE)</f>
        <v>zero point six eight</v>
      </c>
      <c r="AL690" s="64" t="str">
        <f>VLOOKUP(X690,aux!$G$1:$J$22,4,FALSE)</f>
        <v>null komma sechs acht</v>
      </c>
      <c r="AM690" s="214">
        <f t="shared" si="480"/>
        <v>68</v>
      </c>
      <c r="AN690" s="214" t="str">
        <f>IF(INT(AM690)=AM690,EnglishNumber(AM690), _xlfn.CONCAT(EnglishNumber(INT(AM690)), " point ", EnglishNumber(ROUND(INT((AM690 - INT(AM690)) * 10),  0)), " ", EnglishNumber(ROUND((AM690 - INT(AM690))*100 - (INT((AM690-INT(AM690))*10)*10), 0))))</f>
        <v>sixty-eight</v>
      </c>
      <c r="AO690" s="214" t="str">
        <f>IF(INT(AM690)=AM690,FctZahl_In_Worten(AM690), _xlfn.CONCAT(FctZahl_In_Worten(INT(AM690)), " komma ", FctZahl_In_Worten(ROUND(INT((AM690 - INT(AM690)) * 10),  0)), " ", FctZahl_In_Worten(ROUND((AM690 - INT(AM690))*100 - (INT((AM690-INT(AM690))*10)*10), 0))))</f>
        <v>achtundsechzig</v>
      </c>
      <c r="AP690" s="64" t="str">
        <f>EnglishNumber(Q690)</f>
        <v>one hundred</v>
      </c>
      <c r="AQ690" s="64" t="str">
        <f>FctZahl_In_Worten(Q690)</f>
        <v>einhundert</v>
      </c>
      <c r="AR690" s="64" t="str">
        <f>FctZahl_In_Worten(R690)</f>
        <v>null</v>
      </c>
      <c r="AS690" s="64" t="str">
        <f>EnglishNumber(V690)</f>
        <v>zero</v>
      </c>
      <c r="AT690" s="64" t="str">
        <f>EnglishNumber(W690)</f>
        <v>zero</v>
      </c>
      <c r="AU690" s="64" t="str">
        <f t="shared" si="490"/>
        <v>For</v>
      </c>
      <c r="AV690" s="49" t="str">
        <f t="shared" si="495"/>
        <v xml:space="preserve">CORTIJO MORENO, Joaquín, Administrador único </v>
      </c>
      <c r="AW690" s="65" t="str">
        <f t="shared" si="481"/>
        <v>ES_B02278307_CPA_EN</v>
      </c>
      <c r="AX690" s="65" t="str">
        <f t="shared" si="482"/>
        <v>ES_B02278307_DoT_EN</v>
      </c>
      <c r="AY690" s="65" t="str">
        <f t="shared" si="483"/>
        <v>ES_B02278307_Dis_EN</v>
      </c>
      <c r="AZ690" s="65" t="str">
        <f t="shared" si="484"/>
        <v>ES_B02278307_CPA_DE</v>
      </c>
      <c r="BA690" s="65" t="str">
        <f t="shared" si="485"/>
        <v>ES_B02278307_DoT_DE</v>
      </c>
      <c r="BB690" s="65" t="str">
        <f t="shared" si="486"/>
        <v>ES_B02278307_CPA_ES</v>
      </c>
      <c r="BC690" s="215" t="str">
        <f t="shared" si="487"/>
        <v>ES_B02278307_DoT_ES</v>
      </c>
      <c r="BD690" s="65" t="str">
        <f t="shared" si="488"/>
        <v>Transportes Joaquín Cortijo,SL</v>
      </c>
      <c r="BE690" s="64" t="str">
        <f>VLOOKUP(C690,aux!$A$1:$B$260,2,FALSE)</f>
        <v>Spain</v>
      </c>
      <c r="BF690" s="64" t="str">
        <f>VLOOKUP(C690,aux!$A$1:$C$260,3,FALSE)</f>
        <v>Spanien</v>
      </c>
      <c r="BG690" s="66" t="str">
        <f t="shared" si="489"/>
        <v xml:space="preserve">represented by  CORTIJO MORENO, Joaquín, Administrador único </v>
      </c>
      <c r="BH690" s="66" t="str">
        <f t="shared" si="500"/>
        <v xml:space="preserve">representado por CORTIJO MORENO, Joaquín, Administrador único </v>
      </c>
      <c r="BI690" s="119">
        <f t="shared" si="496"/>
        <v>1</v>
      </c>
      <c r="BJ690" s="119" t="str">
        <f t="shared" si="491"/>
        <v/>
      </c>
      <c r="BK690" s="119" t="str">
        <f t="shared" si="492"/>
        <v/>
      </c>
      <c r="BL690" s="66" t="str">
        <f t="shared" si="497"/>
        <v/>
      </c>
      <c r="BM690" s="66" t="str">
        <f t="shared" si="493"/>
        <v/>
      </c>
      <c r="BN690" s="66" t="str">
        <f t="shared" si="498"/>
        <v/>
      </c>
      <c r="BO690" s="66" t="str">
        <f t="shared" si="494"/>
        <v/>
      </c>
      <c r="BP690" s="216" t="str">
        <f>VLOOKUP(X690,aux!$G$1:$I$22,3,FALSE)</f>
        <v>cero coma seis ocho</v>
      </c>
      <c r="BQ690" s="66" t="str">
        <f t="shared" si="501"/>
        <v>Por</v>
      </c>
      <c r="BR690" s="66" t="str">
        <f>VLOOKUP(C690,aux!$D$1:$E$307,2,FALSE)</f>
        <v>España</v>
      </c>
      <c r="BS690" s="66" t="str">
        <f t="shared" si="502"/>
        <v>Ciento</v>
      </c>
      <c r="BT690" s="66" t="str">
        <f t="shared" si="503"/>
        <v>Cero</v>
      </c>
      <c r="BU690" s="66" t="str">
        <f t="shared" si="504"/>
        <v>Cero</v>
      </c>
      <c r="BV690" s="315"/>
      <c r="BW690" s="61"/>
      <c r="BX690" s="315"/>
      <c r="BY690" s="148"/>
      <c r="BZ690" s="315"/>
      <c r="CA690" s="1112"/>
      <c r="CB690" s="612">
        <v>43168</v>
      </c>
      <c r="CC690" s="623">
        <v>43174</v>
      </c>
      <c r="CD690" s="434"/>
      <c r="CE690" s="805">
        <v>43174</v>
      </c>
      <c r="CF690" s="434"/>
      <c r="CG690" s="805">
        <v>43181</v>
      </c>
      <c r="CH690" s="903" t="s">
        <v>7258</v>
      </c>
      <c r="CI690" s="155"/>
      <c r="CJ690" s="168"/>
      <c r="CK690" s="168"/>
      <c r="CL690" s="102" t="str">
        <f t="shared" si="464"/>
        <v>Transportes Joaquín Cortijo,SL_ ES_B02278307_DOT_EN_2sig</v>
      </c>
      <c r="CM690" s="102" t="str">
        <f t="shared" si="465"/>
        <v>Transportes Joaquín Cortijo,SL_ES_B02278307_CPA_EN_2sig</v>
      </c>
      <c r="CN690" s="102" t="str">
        <f t="shared" si="466"/>
        <v>Transportes Joaquín Cortijo,SL_ ES_B02278307_DOT_EN_2sig_stamped</v>
      </c>
      <c r="CO690" s="102" t="str">
        <f t="shared" si="467"/>
        <v>Transportes Joaquín Cortijo,SL_ES_B02278307_DOT_EN_o</v>
      </c>
      <c r="CP690" s="102" t="str">
        <f t="shared" si="468"/>
        <v>Transportes Joaquín Cortijo,SL_ES_B02278307_DOT_EN_o_stamped</v>
      </c>
      <c r="CQ690" s="102" t="str">
        <f t="shared" si="469"/>
        <v>Transportes Joaquín Cortijo,SL_ES_B02278307_powers</v>
      </c>
      <c r="CR690" s="168"/>
      <c r="CS690" s="168"/>
      <c r="CT690" s="168"/>
      <c r="CU690" s="251"/>
      <c r="CV690" s="168"/>
      <c r="CW690" s="168"/>
      <c r="CX690" s="252"/>
      <c r="CY690" s="251"/>
      <c r="CZ690" s="251"/>
      <c r="DA690" s="324"/>
      <c r="DB690" s="324"/>
      <c r="DC690" s="251"/>
      <c r="DD690" s="251"/>
      <c r="DE690" s="324"/>
      <c r="DF690" s="324"/>
      <c r="DG690" s="168"/>
      <c r="DH690" s="168"/>
      <c r="DI690" s="168"/>
      <c r="DJ690" s="324"/>
      <c r="DK690" s="324"/>
      <c r="DL690" s="168"/>
      <c r="DM690" s="324"/>
      <c r="DN690" s="251"/>
      <c r="DO690" s="324"/>
      <c r="DP690" s="338"/>
      <c r="DQ690" s="902"/>
      <c r="DR690" s="503"/>
      <c r="DS690" s="88"/>
      <c r="DT690" s="88" t="s">
        <v>49</v>
      </c>
      <c r="DU690" s="168"/>
      <c r="DV690" s="168"/>
      <c r="DW690" s="168"/>
      <c r="DX690" s="168"/>
      <c r="DY690" s="168"/>
      <c r="DZ690" s="168"/>
      <c r="EA690" s="359" t="str">
        <f t="shared" si="505"/>
        <v>629</v>
      </c>
      <c r="EB690" s="359">
        <v>629</v>
      </c>
      <c r="EC690" s="88"/>
      <c r="ED690" s="88"/>
      <c r="EE690" s="88"/>
      <c r="EF690" s="186"/>
      <c r="EG690" s="182"/>
      <c r="EH690" s="182"/>
      <c r="EI690" s="182"/>
      <c r="EJ690" s="182"/>
      <c r="EK690" s="182"/>
      <c r="EL690" s="182"/>
      <c r="EM690" s="203"/>
      <c r="EN690" s="182"/>
      <c r="EO690" s="182"/>
      <c r="EP690" s="796"/>
      <c r="EQ690" s="382" t="s">
        <v>6088</v>
      </c>
      <c r="ER690" s="382" t="s">
        <v>6109</v>
      </c>
      <c r="ES690" s="668"/>
      <c r="EU690" s="182" t="str">
        <f t="shared" si="470"/>
        <v>Transportes Joaquín Cortijo,S.L., ES_B02278307_sinv.pdf</v>
      </c>
      <c r="EV690" s="894"/>
    </row>
    <row r="691" spans="1:152" s="169" customFormat="1" ht="77.25" thickBot="1">
      <c r="A691" s="1021" t="s">
        <v>6787</v>
      </c>
      <c r="B691" s="830" t="s">
        <v>6876</v>
      </c>
      <c r="C691" s="221" t="s">
        <v>42</v>
      </c>
      <c r="D691" s="692" t="s">
        <v>6951</v>
      </c>
      <c r="E691" s="692" t="s">
        <v>6952</v>
      </c>
      <c r="F691" s="692" t="s">
        <v>6591</v>
      </c>
      <c r="G691" s="831"/>
      <c r="H691" s="831"/>
      <c r="I691" s="202"/>
      <c r="J691" s="769" t="s">
        <v>7017</v>
      </c>
      <c r="K691" s="769" t="s">
        <v>7015</v>
      </c>
      <c r="L691" s="766" t="s">
        <v>7016</v>
      </c>
      <c r="M691" s="1191"/>
      <c r="N691" s="1199" t="s">
        <v>7061</v>
      </c>
      <c r="O691" s="715" t="s">
        <v>488</v>
      </c>
      <c r="P691" s="1219">
        <v>20</v>
      </c>
      <c r="Q691" s="683">
        <v>100</v>
      </c>
      <c r="R691" s="684">
        <v>0</v>
      </c>
      <c r="S691" s="866"/>
      <c r="T691" s="1231"/>
      <c r="U691" s="1231"/>
      <c r="V691" s="866">
        <v>0</v>
      </c>
      <c r="W691" s="866">
        <v>0</v>
      </c>
      <c r="X691" s="924">
        <v>0.68</v>
      </c>
      <c r="Y691" s="866">
        <v>0</v>
      </c>
      <c r="Z691" s="1231"/>
      <c r="AA691" s="1231"/>
      <c r="AB691" s="492" t="s">
        <v>6711</v>
      </c>
      <c r="AC691" s="13" t="s">
        <v>7377</v>
      </c>
      <c r="AD691" s="816" t="s">
        <v>7089</v>
      </c>
      <c r="AE691" s="786">
        <v>43187</v>
      </c>
      <c r="AF691" s="182"/>
      <c r="AG691" s="736"/>
      <c r="AH691" s="934" t="s">
        <v>896</v>
      </c>
      <c r="AI691" s="55" t="s">
        <v>5764</v>
      </c>
      <c r="AJ691" s="45" t="str">
        <f t="shared" si="499"/>
        <v>NO</v>
      </c>
      <c r="AK691" s="46" t="str">
        <f>VLOOKUP(X691,aux!$G$1:$I$22,2,FALSE)</f>
        <v>zero point six eight</v>
      </c>
      <c r="AL691" s="47" t="str">
        <f>VLOOKUP(X691,aux!$G$1:$J$22,4,FALSE)</f>
        <v>null komma sechs acht</v>
      </c>
      <c r="AM691" s="48">
        <f t="shared" si="480"/>
        <v>68</v>
      </c>
      <c r="AN691" s="214" t="str">
        <f>IF(INT(AM691)=AM691,EnglishNumber(AM691), _xlfn.CONCAT(EnglishNumber(INT(AM691)), " point ", EnglishNumber(ROUND(INT((AM691 - INT(AM691)) * 10),  0)), " ", EnglishNumber(ROUND((AM691 - INT(AM691))*100 - (INT((AM691-INT(AM691))*10)*10), 0))))</f>
        <v>sixty-eight</v>
      </c>
      <c r="AO691" s="214" t="str">
        <f>IF(INT(AM691)=AM691,FctZahl_In_Worten(AM691), _xlfn.CONCAT(FctZahl_In_Worten(INT(AM691)), " komma ", FctZahl_In_Worten(ROUND(INT((AM691 - INT(AM691)) * 10),  0)), " ", FctZahl_In_Worten(ROUND((AM691 - INT(AM691))*100 - (INT((AM691-INT(AM691))*10)*10), 0))))</f>
        <v>achtundsechzig</v>
      </c>
      <c r="AP691" s="59" t="str">
        <f>EnglishNumber(Q691)</f>
        <v>one hundred</v>
      </c>
      <c r="AQ691" s="46" t="str">
        <f>FctZahl_In_Worten(Q691)</f>
        <v>einhundert</v>
      </c>
      <c r="AR691" s="47" t="str">
        <f>FctZahl_In_Worten(R691)</f>
        <v>null</v>
      </c>
      <c r="AS691" s="59" t="str">
        <f>EnglishNumber(V691)</f>
        <v>zero</v>
      </c>
      <c r="AT691" s="59" t="str">
        <f>EnglishNumber(W691)</f>
        <v>zero</v>
      </c>
      <c r="AU691" s="59" t="str">
        <f t="shared" si="490"/>
        <v>For</v>
      </c>
      <c r="AV691" s="213" t="str">
        <f t="shared" si="495"/>
        <v>MADINA IÑURRITEGUI, IVÁN, Administrador único</v>
      </c>
      <c r="AW691" s="60" t="str">
        <f t="shared" si="481"/>
        <v>ES_B31146178_CPA_EN</v>
      </c>
      <c r="AX691" s="60" t="str">
        <f t="shared" si="482"/>
        <v>ES_B31146178_DoT_EN</v>
      </c>
      <c r="AY691" s="60" t="str">
        <f t="shared" si="483"/>
        <v>ES_B31146178_Dis_EN</v>
      </c>
      <c r="AZ691" s="50" t="str">
        <f t="shared" si="484"/>
        <v>ES_B31146178_CPA_DE</v>
      </c>
      <c r="BA691" s="50" t="str">
        <f t="shared" si="485"/>
        <v>ES_B31146178_DoT_DE</v>
      </c>
      <c r="BB691" s="50" t="str">
        <f t="shared" si="486"/>
        <v>ES_B31146178_CPA_ES</v>
      </c>
      <c r="BC691" s="128" t="str">
        <f t="shared" si="487"/>
        <v>ES_B31146178_DoT_ES</v>
      </c>
      <c r="BD691" s="60" t="str">
        <f t="shared" si="488"/>
        <v>TRANSPORTES LA OÑATIARRA, SL</v>
      </c>
      <c r="BE691" s="59" t="str">
        <f>VLOOKUP(C691,aux!$A$1:$B$260,2,FALSE)</f>
        <v>Spain</v>
      </c>
      <c r="BF691" s="46" t="str">
        <f>VLOOKUP(C691,aux!$A$1:$C$260,3,FALSE)</f>
        <v>Spanien</v>
      </c>
      <c r="BG691" s="232" t="str">
        <f t="shared" si="489"/>
        <v>represented by  MADINA IÑURRITEGUI, IVÁN, Administrador único</v>
      </c>
      <c r="BH691" s="232" t="str">
        <f t="shared" si="500"/>
        <v>representado por MADINA IÑURRITEGUI, IVÁN, Administrador único</v>
      </c>
      <c r="BI691" s="576">
        <f t="shared" si="496"/>
        <v>1</v>
      </c>
      <c r="BJ691" s="576" t="str">
        <f t="shared" ref="BJ691:BJ722" si="506">IF(H691="","","and its")</f>
        <v/>
      </c>
      <c r="BK691" s="576" t="str">
        <f t="shared" ref="BK691:BK722" si="507">IF(I691="","","and its")</f>
        <v/>
      </c>
      <c r="BL691" s="232" t="str">
        <f t="shared" si="497"/>
        <v/>
      </c>
      <c r="BM691" s="232" t="str">
        <f t="shared" si="493"/>
        <v/>
      </c>
      <c r="BN691" s="232" t="str">
        <f t="shared" si="498"/>
        <v/>
      </c>
      <c r="BO691" s="232" t="str">
        <f t="shared" si="494"/>
        <v/>
      </c>
      <c r="BP691" s="233" t="str">
        <f>VLOOKUP(X691,aux!$G$1:$I$22,3,FALSE)</f>
        <v>cero coma seis ocho</v>
      </c>
      <c r="BQ691" s="232" t="str">
        <f t="shared" si="501"/>
        <v>Por</v>
      </c>
      <c r="BR691" s="232" t="str">
        <f>VLOOKUP(C691,aux!$D$1:$E$307,2,FALSE)</f>
        <v>España</v>
      </c>
      <c r="BS691" s="232" t="str">
        <f t="shared" si="502"/>
        <v>Ciento</v>
      </c>
      <c r="BT691" s="232" t="str">
        <f t="shared" si="503"/>
        <v>Cero</v>
      </c>
      <c r="BU691" s="232" t="str">
        <f t="shared" si="504"/>
        <v>Cero</v>
      </c>
      <c r="BV691" s="336"/>
      <c r="BW691" s="53"/>
      <c r="BX691" s="336"/>
      <c r="BY691" s="165"/>
      <c r="BZ691" s="336"/>
      <c r="CA691" s="1117"/>
      <c r="CB691" s="619">
        <v>43172</v>
      </c>
      <c r="CC691" s="620">
        <v>43175</v>
      </c>
      <c r="CD691" s="621"/>
      <c r="CE691" s="619">
        <v>43175</v>
      </c>
      <c r="CF691" s="621"/>
      <c r="CG691" s="619">
        <v>43181</v>
      </c>
      <c r="CH691" s="903" t="s">
        <v>7258</v>
      </c>
      <c r="CI691" s="274"/>
      <c r="CJ691" s="231"/>
      <c r="CK691" s="231"/>
      <c r="CL691" s="102" t="str">
        <f t="shared" si="464"/>
        <v>TRANSPORTES LA OÑATIARRA, SL_ ES_B31146178_DOT_EN_2sig</v>
      </c>
      <c r="CM691" s="102" t="str">
        <f t="shared" si="465"/>
        <v>TRANSPORTES LA OÑATIARRA, SL_ES_B31146178_CPA_EN_2sig</v>
      </c>
      <c r="CN691" s="102" t="str">
        <f t="shared" si="466"/>
        <v>TRANSPORTES LA OÑATIARRA, SL_ ES_B31146178_DOT_EN_2sig_stamped</v>
      </c>
      <c r="CO691" s="102" t="str">
        <f t="shared" si="467"/>
        <v>TRANSPORTES LA OÑATIARRA, SL_ES_B31146178_DOT_EN_o</v>
      </c>
      <c r="CP691" s="102" t="str">
        <f t="shared" si="468"/>
        <v>TRANSPORTES LA OÑATIARRA, SL_ES_B31146178_DOT_EN_o_stamped</v>
      </c>
      <c r="CQ691" s="102" t="str">
        <f t="shared" si="469"/>
        <v>TRANSPORTES LA OÑATIARRA, SL_ES_B31146178_powers</v>
      </c>
      <c r="CR691" s="231"/>
      <c r="CS691" s="231"/>
      <c r="CT691" s="577"/>
      <c r="CU691" s="580"/>
      <c r="CV691" s="578"/>
      <c r="CW691" s="231"/>
      <c r="CX691" s="579"/>
      <c r="CY691" s="580"/>
      <c r="CZ691" s="580"/>
      <c r="DA691" s="581"/>
      <c r="DB691" s="581"/>
      <c r="DC691" s="580"/>
      <c r="DD691" s="580"/>
      <c r="DE691" s="581"/>
      <c r="DF691" s="581"/>
      <c r="DG691" s="231"/>
      <c r="DH691" s="231"/>
      <c r="DI691" s="231"/>
      <c r="DJ691" s="581"/>
      <c r="DK691" s="581"/>
      <c r="DL691" s="231"/>
      <c r="DM691" s="581"/>
      <c r="DN691" s="580"/>
      <c r="DO691" s="581"/>
      <c r="DP691" s="426"/>
      <c r="DQ691" s="979"/>
      <c r="DR691" s="514"/>
      <c r="DS691" s="212"/>
      <c r="DT691" s="212" t="s">
        <v>49</v>
      </c>
      <c r="DU691" s="231"/>
      <c r="DV691" s="231"/>
      <c r="DW691" s="231"/>
      <c r="DX691" s="231"/>
      <c r="DY691" s="231"/>
      <c r="DZ691" s="231"/>
      <c r="EA691" s="359" t="str">
        <f t="shared" si="505"/>
        <v>630</v>
      </c>
      <c r="EB691" s="360">
        <v>630</v>
      </c>
      <c r="EC691" s="212"/>
      <c r="ED691" s="212"/>
      <c r="EE691" s="212"/>
      <c r="EF691" s="532"/>
      <c r="EG691" s="194"/>
      <c r="EH691" s="194"/>
      <c r="EI691" s="194"/>
      <c r="EJ691" s="194"/>
      <c r="EK691" s="194"/>
      <c r="EL691" s="194"/>
      <c r="EM691" s="948"/>
      <c r="EN691" s="194"/>
      <c r="EO691" s="194"/>
      <c r="EP691" s="194"/>
      <c r="EQ691" s="382" t="s">
        <v>6088</v>
      </c>
      <c r="ER691" s="382" t="s">
        <v>6109</v>
      </c>
      <c r="ES691" s="709" t="s">
        <v>7092</v>
      </c>
      <c r="ET691" s="167"/>
      <c r="EU691" s="182" t="str">
        <f t="shared" si="470"/>
        <v>TRANSPORTES LA OÑATIARRA, S.L., ES_B31146178_sinv.pdf</v>
      </c>
    </row>
    <row r="692" spans="1:152" s="169" customFormat="1" ht="65.25" thickTop="1" thickBot="1">
      <c r="A692" s="1006" t="s">
        <v>6536</v>
      </c>
      <c r="B692" s="638" t="s">
        <v>6564</v>
      </c>
      <c r="C692" s="667" t="s">
        <v>42</v>
      </c>
      <c r="D692" s="176" t="s">
        <v>6599</v>
      </c>
      <c r="E692" s="362" t="s">
        <v>6600</v>
      </c>
      <c r="F692" s="362" t="s">
        <v>341</v>
      </c>
      <c r="G692" s="668"/>
      <c r="H692" s="668"/>
      <c r="I692" s="182"/>
      <c r="J692" s="202" t="s">
        <v>6724</v>
      </c>
      <c r="K692" s="566" t="s">
        <v>6663</v>
      </c>
      <c r="L692" s="566" t="s">
        <v>6664</v>
      </c>
      <c r="M692" s="566" t="s">
        <v>6669</v>
      </c>
      <c r="N692" s="856" t="s">
        <v>7396</v>
      </c>
      <c r="O692" s="192" t="s">
        <v>1763</v>
      </c>
      <c r="P692" s="649">
        <v>12</v>
      </c>
      <c r="Q692" s="539">
        <v>100</v>
      </c>
      <c r="R692" s="540">
        <v>0</v>
      </c>
      <c r="S692" s="338"/>
      <c r="T692" s="168"/>
      <c r="U692" s="168"/>
      <c r="V692" s="338">
        <v>0</v>
      </c>
      <c r="W692" s="338">
        <v>0</v>
      </c>
      <c r="X692" s="919">
        <v>0.68</v>
      </c>
      <c r="Y692" s="338">
        <v>0</v>
      </c>
      <c r="Z692" s="168"/>
      <c r="AA692" s="168"/>
      <c r="AB692" s="186" t="s">
        <v>6711</v>
      </c>
      <c r="AC692" s="13" t="s">
        <v>7377</v>
      </c>
      <c r="AD692" s="811" t="s">
        <v>6710</v>
      </c>
      <c r="AE692" s="723">
        <v>43187</v>
      </c>
      <c r="AF692" s="182" t="s">
        <v>7334</v>
      </c>
      <c r="AG692" s="419"/>
      <c r="AH692" s="927" t="s">
        <v>896</v>
      </c>
      <c r="AI692" s="63" t="s">
        <v>5760</v>
      </c>
      <c r="AJ692" s="45" t="str">
        <f t="shared" si="499"/>
        <v>NO</v>
      </c>
      <c r="AK692" s="46" t="str">
        <f>VLOOKUP(X692,aux!$G$1:$I$22,2,FALSE)</f>
        <v>zero point six eight</v>
      </c>
      <c r="AL692" s="47" t="str">
        <f>VLOOKUP(X692,aux!$G$1:$J$22,4,FALSE)</f>
        <v>null komma sechs acht</v>
      </c>
      <c r="AM692" s="48">
        <f t="shared" si="480"/>
        <v>68</v>
      </c>
      <c r="AN692" s="214" t="str">
        <f>IF(INT(AM692)=AM692,EnglishNumber(AM692), _xlfn.CONCAT(EnglishNumber(INT(AM692)), " point ", EnglishNumber(ROUND(INT((AM692 - INT(AM692)) * 10),  0)), " ", EnglishNumber(ROUND((AM692 - INT(AM692))*100 - (INT((AM692-INT(AM692))*10)*10), 0))))</f>
        <v>sixty-eight</v>
      </c>
      <c r="AO692" s="214" t="str">
        <f>IF(INT(AM692)=AM692,FctZahl_In_Worten(AM692), _xlfn.CONCAT(FctZahl_In_Worten(INT(AM692)), " komma ", FctZahl_In_Worten(ROUND(INT((AM692 - INT(AM692)) * 10),  0)), " ", FctZahl_In_Worten(ROUND((AM692 - INT(AM692))*100 - (INT((AM692-INT(AM692))*10)*10), 0))))</f>
        <v>achtundsechzig</v>
      </c>
      <c r="AP692" s="64" t="str">
        <f>EnglishNumber(Q692)</f>
        <v>one hundred</v>
      </c>
      <c r="AQ692" s="46" t="str">
        <f>FctZahl_In_Worten(Q692)</f>
        <v>einhundert</v>
      </c>
      <c r="AR692" s="47" t="str">
        <f>FctZahl_In_Worten(R692)</f>
        <v>null</v>
      </c>
      <c r="AS692" s="64" t="str">
        <f>EnglishNumber(V692)</f>
        <v>zero</v>
      </c>
      <c r="AT692" s="64" t="str">
        <f>EnglishNumber(W692)</f>
        <v>zero</v>
      </c>
      <c r="AU692" s="64" t="str">
        <f t="shared" si="490"/>
        <v>For</v>
      </c>
      <c r="AV692" s="49" t="str">
        <f t="shared" si="495"/>
        <v>ZULOAGA ARISTEGUI, Iñigo, Administrador solidario</v>
      </c>
      <c r="AW692" s="60" t="str">
        <f t="shared" si="481"/>
        <v>ES_B20310710_CPA_EN</v>
      </c>
      <c r="AX692" s="60" t="str">
        <f t="shared" si="482"/>
        <v>ES_B20310710_DoT_EN</v>
      </c>
      <c r="AY692" s="60" t="str">
        <f t="shared" si="483"/>
        <v>ES_B20310710_Dis_EN</v>
      </c>
      <c r="AZ692" s="50" t="str">
        <f t="shared" si="484"/>
        <v>ES_B20310710_CPA_DE</v>
      </c>
      <c r="BA692" s="50" t="str">
        <f t="shared" si="485"/>
        <v>ES_B20310710_DoT_DE</v>
      </c>
      <c r="BB692" s="50" t="str">
        <f t="shared" si="486"/>
        <v>ES_B20310710_CPA_ES</v>
      </c>
      <c r="BC692" s="128" t="str">
        <f t="shared" si="487"/>
        <v>ES_B20310710_DoT_ES</v>
      </c>
      <c r="BD692" s="65" t="str">
        <f t="shared" si="488"/>
        <v>Transportes Leku Bi, SL</v>
      </c>
      <c r="BE692" s="64" t="str">
        <f>VLOOKUP(C692,aux!$A$1:$B$260,2,FALSE)</f>
        <v>Spain</v>
      </c>
      <c r="BF692" s="46" t="str">
        <f>VLOOKUP(C692,aux!$A$1:$C$260,3,FALSE)</f>
        <v>Spanien</v>
      </c>
      <c r="BG692" s="66" t="str">
        <f t="shared" si="489"/>
        <v>represented by  ZULOAGA ARISTEGUI, Iñigo, Administrador solidario</v>
      </c>
      <c r="BH692" s="66" t="str">
        <f t="shared" si="500"/>
        <v>representado por ZULOAGA ARISTEGUI, Iñigo, Administrador solidario</v>
      </c>
      <c r="BI692" s="119">
        <f t="shared" si="496"/>
        <v>1</v>
      </c>
      <c r="BJ692" s="119" t="str">
        <f t="shared" si="506"/>
        <v/>
      </c>
      <c r="BK692" s="119" t="str">
        <f t="shared" si="507"/>
        <v/>
      </c>
      <c r="BL692" s="66" t="str">
        <f t="shared" si="497"/>
        <v/>
      </c>
      <c r="BM692" s="66" t="str">
        <f t="shared" si="493"/>
        <v/>
      </c>
      <c r="BN692" s="66" t="str">
        <f t="shared" si="498"/>
        <v/>
      </c>
      <c r="BO692" s="66" t="str">
        <f t="shared" si="494"/>
        <v/>
      </c>
      <c r="BP692" s="216" t="str">
        <f>VLOOKUP(X692,aux!$G$1:$I$22,3,FALSE)</f>
        <v>cero coma seis ocho</v>
      </c>
      <c r="BQ692" s="66" t="str">
        <f t="shared" si="501"/>
        <v>Por</v>
      </c>
      <c r="BR692" s="66" t="str">
        <f>VLOOKUP(C692,aux!$D$1:$E$307,2,FALSE)</f>
        <v>España</v>
      </c>
      <c r="BS692" s="66" t="str">
        <f t="shared" si="502"/>
        <v>Ciento</v>
      </c>
      <c r="BT692" s="66" t="str">
        <f t="shared" si="503"/>
        <v>Cero</v>
      </c>
      <c r="BU692" s="66" t="str">
        <f t="shared" si="504"/>
        <v>Cero</v>
      </c>
      <c r="BV692" s="315"/>
      <c r="BW692" s="61"/>
      <c r="BX692" s="315"/>
      <c r="BY692" s="148"/>
      <c r="BZ692" s="315"/>
      <c r="CA692" s="1112"/>
      <c r="CB692" s="612">
        <v>43168</v>
      </c>
      <c r="CC692" s="623">
        <v>43174</v>
      </c>
      <c r="CD692" s="806"/>
      <c r="CE692" s="805">
        <v>43175</v>
      </c>
      <c r="CF692" s="806"/>
      <c r="CG692" s="805">
        <v>43181</v>
      </c>
      <c r="CH692" s="903" t="s">
        <v>7258</v>
      </c>
      <c r="CI692" s="155"/>
      <c r="CJ692" s="168"/>
      <c r="CK692" s="168"/>
      <c r="CL692" s="102" t="str">
        <f t="shared" si="464"/>
        <v>Transportes Leku Bi, SL_ ES_B20310710_DOT_EN_2sig</v>
      </c>
      <c r="CM692" s="102" t="str">
        <f t="shared" si="465"/>
        <v>Transportes Leku Bi, SL_ES_B20310710_CPA_EN_2sig</v>
      </c>
      <c r="CN692" s="102" t="str">
        <f t="shared" si="466"/>
        <v>Transportes Leku Bi, SL_ ES_B20310710_DOT_EN_2sig_stamped</v>
      </c>
      <c r="CO692" s="102" t="str">
        <f t="shared" si="467"/>
        <v>Transportes Leku Bi, SL_ES_B20310710_DOT_EN_o</v>
      </c>
      <c r="CP692" s="102" t="str">
        <f t="shared" si="468"/>
        <v>Transportes Leku Bi, SL_ES_B20310710_DOT_EN_o_stamped</v>
      </c>
      <c r="CQ692" s="102" t="str">
        <f t="shared" si="469"/>
        <v>Transportes Leku Bi, SL_ES_B20310710_powers</v>
      </c>
      <c r="CR692" s="168"/>
      <c r="CS692" s="168"/>
      <c r="CT692" s="253"/>
      <c r="CU692" s="251"/>
      <c r="CV692" s="254"/>
      <c r="CW692" s="168"/>
      <c r="CX692" s="252"/>
      <c r="CY692" s="251"/>
      <c r="CZ692" s="251"/>
      <c r="DA692" s="324"/>
      <c r="DB692" s="324"/>
      <c r="DC692" s="251"/>
      <c r="DD692" s="251"/>
      <c r="DE692" s="324"/>
      <c r="DF692" s="324"/>
      <c r="DG692" s="168"/>
      <c r="DH692" s="168"/>
      <c r="DI692" s="168"/>
      <c r="DJ692" s="324"/>
      <c r="DK692" s="324"/>
      <c r="DL692" s="168"/>
      <c r="DM692" s="324"/>
      <c r="DN692" s="251"/>
      <c r="DO692" s="324"/>
      <c r="DP692" s="338"/>
      <c r="DQ692" s="902"/>
      <c r="DR692" s="503"/>
      <c r="DS692" s="88"/>
      <c r="DT692" s="88" t="s">
        <v>49</v>
      </c>
      <c r="DU692" s="168"/>
      <c r="DV692" s="168"/>
      <c r="DW692" s="168"/>
      <c r="DX692" s="168"/>
      <c r="DY692" s="168"/>
      <c r="DZ692" s="168"/>
      <c r="EA692" s="359" t="str">
        <f t="shared" si="505"/>
        <v>631</v>
      </c>
      <c r="EB692" s="359">
        <v>631</v>
      </c>
      <c r="EC692" s="88"/>
      <c r="ED692" s="88"/>
      <c r="EE692" s="88"/>
      <c r="EF692" s="445"/>
      <c r="EG692" s="247"/>
      <c r="EH692" s="1304"/>
      <c r="EI692" s="247"/>
      <c r="EJ692" s="247"/>
      <c r="EK692" s="247"/>
      <c r="EL692" s="247"/>
      <c r="EM692" s="946"/>
      <c r="EN692" s="247"/>
      <c r="EO692" s="247"/>
      <c r="EP692" s="247"/>
      <c r="EQ692" s="382" t="s">
        <v>6088</v>
      </c>
      <c r="ER692" s="382" t="s">
        <v>6109</v>
      </c>
      <c r="ES692" s="362"/>
      <c r="ET692" s="167"/>
      <c r="EU692" s="182" t="str">
        <f t="shared" si="470"/>
        <v>Transportes Leku Bi, S.L., ES_B20310710_sinv.pdf</v>
      </c>
    </row>
    <row r="693" spans="1:152" ht="64.5" thickTop="1">
      <c r="A693" s="1021" t="s">
        <v>6782</v>
      </c>
      <c r="B693" s="830" t="s">
        <v>6871</v>
      </c>
      <c r="C693" s="834" t="s">
        <v>42</v>
      </c>
      <c r="D693" s="769" t="s">
        <v>6941</v>
      </c>
      <c r="E693" s="769" t="s">
        <v>6942</v>
      </c>
      <c r="F693" s="769" t="s">
        <v>6923</v>
      </c>
      <c r="G693" s="835"/>
      <c r="H693" s="835"/>
      <c r="I693" s="572"/>
      <c r="J693" s="769" t="s">
        <v>7017</v>
      </c>
      <c r="K693" s="769" t="s">
        <v>7015</v>
      </c>
      <c r="L693" s="769" t="s">
        <v>7016</v>
      </c>
      <c r="M693" s="872"/>
      <c r="N693" s="855" t="s">
        <v>7058</v>
      </c>
      <c r="O693" s="715" t="s">
        <v>1708</v>
      </c>
      <c r="P693" s="876">
        <v>25</v>
      </c>
      <c r="Q693" s="683">
        <v>100</v>
      </c>
      <c r="R693" s="684">
        <v>0</v>
      </c>
      <c r="S693" s="418"/>
      <c r="T693" s="690"/>
      <c r="U693" s="690"/>
      <c r="V693" s="418">
        <v>0</v>
      </c>
      <c r="W693" s="418">
        <v>0</v>
      </c>
      <c r="X693" s="924">
        <v>0.68</v>
      </c>
      <c r="Y693" s="418">
        <v>0</v>
      </c>
      <c r="Z693" s="690"/>
      <c r="AA693" s="690"/>
      <c r="AB693" s="492" t="s">
        <v>6711</v>
      </c>
      <c r="AC693" s="13" t="s">
        <v>7377</v>
      </c>
      <c r="AD693" s="817" t="s">
        <v>7089</v>
      </c>
      <c r="AE693" s="725">
        <v>43187</v>
      </c>
      <c r="AG693" s="737"/>
      <c r="AH693" s="935" t="s">
        <v>896</v>
      </c>
      <c r="AI693" s="256" t="s">
        <v>5764</v>
      </c>
      <c r="AJ693" s="229" t="str">
        <f t="shared" si="499"/>
        <v>NO</v>
      </c>
      <c r="AK693" s="301" t="str">
        <f>VLOOKUP(X693,aux!$G$1:$I$22,2,FALSE)</f>
        <v>zero point six eight</v>
      </c>
      <c r="AL693" s="47" t="str">
        <f>VLOOKUP(X693,aux!$G$1:$J$22,4,FALSE)</f>
        <v>null komma sechs acht</v>
      </c>
      <c r="AM693" s="48">
        <f t="shared" si="480"/>
        <v>68</v>
      </c>
      <c r="AN693" s="214" t="str">
        <f>IF(INT(AM693)=AM693,EnglishNumber(AM693), _xlfn.CONCAT(EnglishNumber(INT(AM693)), " point ", EnglishNumber(ROUND(INT((AM693 - INT(AM693)) * 10),  0)), " ", EnglishNumber(ROUND((AM693 - INT(AM693))*100 - (INT((AM693-INT(AM693))*10)*10), 0))))</f>
        <v>sixty-eight</v>
      </c>
      <c r="AO693" s="214" t="str">
        <f>IF(INT(AM693)=AM693,FctZahl_In_Worten(AM693), _xlfn.CONCAT(FctZahl_In_Worten(INT(AM693)), " komma ", FctZahl_In_Worten(ROUND(INT((AM693 - INT(AM693)) * 10),  0)), " ", FctZahl_In_Worten(ROUND((AM693 - INT(AM693))*100 - (INT((AM693-INT(AM693))*10)*10), 0))))</f>
        <v>achtundsechzig</v>
      </c>
      <c r="AP693" s="303" t="str">
        <f>EnglishNumber(Q693)</f>
        <v>one hundred</v>
      </c>
      <c r="AQ693" s="301" t="str">
        <f>FctZahl_In_Worten(Q693)</f>
        <v>einhundert</v>
      </c>
      <c r="AR693" s="47" t="str">
        <f>FctZahl_In_Worten(R693)</f>
        <v>null</v>
      </c>
      <c r="AS693" s="303" t="str">
        <f>EnglishNumber(V693)</f>
        <v>zero</v>
      </c>
      <c r="AT693" s="303" t="str">
        <f>EnglishNumber(W693)</f>
        <v>zero</v>
      </c>
      <c r="AU693" s="303" t="str">
        <f t="shared" si="490"/>
        <v>For</v>
      </c>
      <c r="AV693" s="304" t="str">
        <f t="shared" si="495"/>
        <v>MATEO ALMODÓVAR, JESÚS, Administradores solidarios</v>
      </c>
      <c r="AW693" s="305" t="str">
        <f t="shared" si="481"/>
        <v>ES_B13250147_CPA_EN</v>
      </c>
      <c r="AX693" s="305" t="str">
        <f t="shared" si="482"/>
        <v>ES_B13250147_DoT_EN</v>
      </c>
      <c r="AY693" s="305" t="str">
        <f t="shared" si="483"/>
        <v>ES_B13250147_Dis_EN</v>
      </c>
      <c r="AZ693" s="306" t="str">
        <f t="shared" si="484"/>
        <v>ES_B13250147_CPA_DE</v>
      </c>
      <c r="BA693" s="306" t="str">
        <f t="shared" si="485"/>
        <v>ES_B13250147_DoT_DE</v>
      </c>
      <c r="BB693" s="306" t="str">
        <f t="shared" si="486"/>
        <v>ES_B13250147_CPA_ES</v>
      </c>
      <c r="BC693" s="307" t="str">
        <f t="shared" si="487"/>
        <v>ES_B13250147_DoT_ES</v>
      </c>
      <c r="BD693" s="308" t="str">
        <f t="shared" si="488"/>
        <v>TRANSPORTES MATEXPO, SL</v>
      </c>
      <c r="BE693" s="303" t="str">
        <f>VLOOKUP(C693,aux!$A$1:$B$260,2,FALSE)</f>
        <v>Spain</v>
      </c>
      <c r="BF693" s="301" t="str">
        <f>VLOOKUP(C693,aux!$A$1:$C$260,3,FALSE)</f>
        <v>Spanien</v>
      </c>
      <c r="BG693" s="309" t="str">
        <f t="shared" si="489"/>
        <v>represented by  MATEO ALMODÓVAR, JESÚS, Administradores solidarios</v>
      </c>
      <c r="BH693" s="309" t="str">
        <f t="shared" si="500"/>
        <v>representado por MATEO ALMODÓVAR, JESÚS, Administradores solidarios</v>
      </c>
      <c r="BI693" s="686">
        <f t="shared" si="496"/>
        <v>1</v>
      </c>
      <c r="BJ693" s="686" t="str">
        <f t="shared" si="506"/>
        <v/>
      </c>
      <c r="BK693" s="686" t="str">
        <f t="shared" si="507"/>
        <v/>
      </c>
      <c r="BL693" s="309" t="str">
        <f t="shared" si="497"/>
        <v/>
      </c>
      <c r="BM693" s="309" t="str">
        <f t="shared" si="493"/>
        <v/>
      </c>
      <c r="BN693" s="309" t="str">
        <f t="shared" si="498"/>
        <v/>
      </c>
      <c r="BO693" s="309" t="str">
        <f t="shared" si="494"/>
        <v/>
      </c>
      <c r="BP693" s="310" t="str">
        <f>VLOOKUP(X693,aux!$G$1:$I$22,3,FALSE)</f>
        <v>cero coma seis ocho</v>
      </c>
      <c r="BQ693" s="309" t="str">
        <f t="shared" si="501"/>
        <v>Por</v>
      </c>
      <c r="BR693" s="309" t="str">
        <f>VLOOKUP(C693,aux!$D$1:$E$307,2,FALSE)</f>
        <v>España</v>
      </c>
      <c r="BS693" s="309" t="str">
        <f t="shared" si="502"/>
        <v>Ciento</v>
      </c>
      <c r="BT693" s="309" t="str">
        <f t="shared" si="503"/>
        <v>Cero</v>
      </c>
      <c r="BU693" s="309" t="str">
        <f t="shared" si="504"/>
        <v>Cero</v>
      </c>
      <c r="BV693" s="335"/>
      <c r="BW693" s="230"/>
      <c r="BX693" s="335"/>
      <c r="BY693" s="346"/>
      <c r="BZ693" s="335"/>
      <c r="CA693" s="1118"/>
      <c r="CB693" s="619">
        <v>43172</v>
      </c>
      <c r="CC693" s="688">
        <v>43178</v>
      </c>
      <c r="CD693" s="625"/>
      <c r="CE693" s="688">
        <v>43178</v>
      </c>
      <c r="CF693" s="625"/>
      <c r="CG693" s="687">
        <v>43181</v>
      </c>
      <c r="CH693" s="903" t="s">
        <v>7258</v>
      </c>
      <c r="CI693" s="275"/>
      <c r="CJ693" s="690"/>
      <c r="CK693" s="690"/>
      <c r="CL693" s="102" t="str">
        <f t="shared" si="464"/>
        <v>TRANSPORTES MATEXPO, SL_ ES_B13250147_DOT_EN_2sig</v>
      </c>
      <c r="CM693" s="102" t="str">
        <f t="shared" si="465"/>
        <v>TRANSPORTES MATEXPO, SL_ES_B13250147_CPA_EN_2sig</v>
      </c>
      <c r="CN693" s="102" t="str">
        <f t="shared" si="466"/>
        <v>TRANSPORTES MATEXPO, SL_ ES_B13250147_DOT_EN_2sig_stamped</v>
      </c>
      <c r="CO693" s="102" t="str">
        <f t="shared" si="467"/>
        <v>TRANSPORTES MATEXPO, SL_ES_B13250147_DOT_EN_o</v>
      </c>
      <c r="CP693" s="102" t="str">
        <f t="shared" si="468"/>
        <v>TRANSPORTES MATEXPO, SL_ES_B13250147_DOT_EN_o_stamped</v>
      </c>
      <c r="CQ693" s="102" t="str">
        <f t="shared" si="469"/>
        <v>TRANSPORTES MATEXPO, SL_ES_B13250147_powers</v>
      </c>
      <c r="CR693" s="690"/>
      <c r="CS693" s="690"/>
      <c r="CT693" s="710"/>
      <c r="CU693" s="711"/>
      <c r="CV693" s="712"/>
      <c r="CW693" s="690"/>
      <c r="CX693" s="713"/>
      <c r="CY693" s="711"/>
      <c r="CZ693" s="711"/>
      <c r="DA693" s="714"/>
      <c r="DB693" s="714"/>
      <c r="DC693" s="711"/>
      <c r="DD693" s="711"/>
      <c r="DE693" s="714"/>
      <c r="DF693" s="714"/>
      <c r="DG693" s="690"/>
      <c r="DH693" s="690"/>
      <c r="DI693" s="690"/>
      <c r="DJ693" s="714"/>
      <c r="DK693" s="714"/>
      <c r="DL693" s="690"/>
      <c r="DM693" s="714"/>
      <c r="DN693" s="711"/>
      <c r="DO693" s="714"/>
      <c r="DP693" s="418"/>
      <c r="DQ693" s="980"/>
      <c r="DR693" s="689"/>
      <c r="DS693" s="345"/>
      <c r="DT693" s="345" t="s">
        <v>49</v>
      </c>
      <c r="DU693" s="690"/>
      <c r="DV693" s="690"/>
      <c r="DW693" s="690"/>
      <c r="DX693" s="690"/>
      <c r="DY693" s="690"/>
      <c r="DZ693" s="690"/>
      <c r="EA693" s="485" t="str">
        <f t="shared" si="505"/>
        <v>632</v>
      </c>
      <c r="EB693" s="485">
        <v>632</v>
      </c>
      <c r="EC693" s="345"/>
      <c r="ED693" s="345"/>
      <c r="EE693" s="345"/>
      <c r="EG693" s="194"/>
      <c r="EH693" s="194"/>
      <c r="EI693" s="194"/>
      <c r="EJ693" s="194"/>
      <c r="EK693" s="194"/>
      <c r="EL693" s="194"/>
      <c r="EM693" s="948"/>
      <c r="EN693" s="194"/>
      <c r="EO693" s="194"/>
      <c r="EP693" s="194"/>
      <c r="EQ693" s="382" t="s">
        <v>6088</v>
      </c>
      <c r="ER693" s="382" t="s">
        <v>6109</v>
      </c>
      <c r="ES693" s="709" t="s">
        <v>7092</v>
      </c>
      <c r="ET693" s="167"/>
      <c r="EU693" s="182" t="str">
        <f t="shared" si="470"/>
        <v>TRANSPORTES MATEXPO, S.L., ES_B13250147_sinv.pdf</v>
      </c>
    </row>
    <row r="694" spans="1:152" s="167" customFormat="1" ht="76.5">
      <c r="A694" s="1021" t="s">
        <v>6797</v>
      </c>
      <c r="B694" s="830" t="s">
        <v>6819</v>
      </c>
      <c r="C694" s="221" t="s">
        <v>42</v>
      </c>
      <c r="D694" s="692" t="s">
        <v>6971</v>
      </c>
      <c r="E694" s="692" t="s">
        <v>6972</v>
      </c>
      <c r="F694" s="692" t="s">
        <v>6591</v>
      </c>
      <c r="G694" s="831"/>
      <c r="H694" s="831"/>
      <c r="I694" s="202"/>
      <c r="J694" s="692" t="s">
        <v>7017</v>
      </c>
      <c r="K694" s="692" t="s">
        <v>7015</v>
      </c>
      <c r="L694" s="692" t="s">
        <v>7016</v>
      </c>
      <c r="M694" s="1126"/>
      <c r="N694" s="858" t="s">
        <v>7067</v>
      </c>
      <c r="O694" s="691" t="s">
        <v>1760</v>
      </c>
      <c r="P694" s="780">
        <v>19</v>
      </c>
      <c r="Q694" s="539">
        <v>100</v>
      </c>
      <c r="R694" s="540">
        <v>0</v>
      </c>
      <c r="S694" s="338"/>
      <c r="T694" s="168"/>
      <c r="U694" s="168"/>
      <c r="V694" s="338">
        <v>0</v>
      </c>
      <c r="W694" s="338">
        <v>0</v>
      </c>
      <c r="X694" s="919">
        <v>0.68</v>
      </c>
      <c r="Y694" s="338">
        <v>0</v>
      </c>
      <c r="Z694" s="168"/>
      <c r="AA694" s="168"/>
      <c r="AB694" s="186" t="s">
        <v>6711</v>
      </c>
      <c r="AC694" s="13" t="s">
        <v>7377</v>
      </c>
      <c r="AD694" s="811" t="s">
        <v>7089</v>
      </c>
      <c r="AE694" s="723">
        <v>43187</v>
      </c>
      <c r="AF694" s="182"/>
      <c r="AG694" s="419"/>
      <c r="AH694" s="927" t="s">
        <v>896</v>
      </c>
      <c r="AI694" s="63" t="s">
        <v>5764</v>
      </c>
      <c r="AJ694" s="63" t="str">
        <f t="shared" si="499"/>
        <v>NO</v>
      </c>
      <c r="AK694" s="64" t="str">
        <f>VLOOKUP(X694,aux!$G$1:$I$22,2,FALSE)</f>
        <v>zero point six eight</v>
      </c>
      <c r="AL694" s="64" t="str">
        <f>VLOOKUP(X694,aux!$G$1:$J$22,4,FALSE)</f>
        <v>null komma sechs acht</v>
      </c>
      <c r="AM694" s="214">
        <f t="shared" si="480"/>
        <v>68</v>
      </c>
      <c r="AN694" s="214" t="str">
        <f>IF(INT(AM694)=AM694,EnglishNumber(AM694), _xlfn.CONCAT(EnglishNumber(INT(AM694)), " point ", EnglishNumber(ROUND(INT((AM694 - INT(AM694)) * 10),  0)), " ", EnglishNumber(ROUND((AM694 - INT(AM694))*100 - (INT((AM694-INT(AM694))*10)*10), 0))))</f>
        <v>sixty-eight</v>
      </c>
      <c r="AO694" s="214" t="str">
        <f>IF(INT(AM694)=AM694,FctZahl_In_Worten(AM694), _xlfn.CONCAT(FctZahl_In_Worten(INT(AM694)), " komma ", FctZahl_In_Worten(ROUND(INT((AM694 - INT(AM694)) * 10),  0)), " ", FctZahl_In_Worten(ROUND((AM694 - INT(AM694))*100 - (INT((AM694-INT(AM694))*10)*10), 0))))</f>
        <v>achtundsechzig</v>
      </c>
      <c r="AP694" s="64" t="str">
        <f>EnglishNumber(Q694)</f>
        <v>one hundred</v>
      </c>
      <c r="AQ694" s="64" t="str">
        <f>FctZahl_In_Worten(Q694)</f>
        <v>einhundert</v>
      </c>
      <c r="AR694" s="64" t="str">
        <f>FctZahl_In_Worten(R694)</f>
        <v>null</v>
      </c>
      <c r="AS694" s="64" t="str">
        <f>EnglishNumber(V694)</f>
        <v>zero</v>
      </c>
      <c r="AT694" s="64" t="str">
        <f>EnglishNumber(W694)</f>
        <v>zero</v>
      </c>
      <c r="AU694" s="64" t="str">
        <f t="shared" si="490"/>
        <v>For</v>
      </c>
      <c r="AV694" s="49" t="str">
        <f t="shared" si="495"/>
        <v>SEGURA GUEVARA DOMINGO, Administrador único</v>
      </c>
      <c r="AW694" s="65" t="str">
        <f t="shared" si="481"/>
        <v>ES_B04165510_CPA_EN</v>
      </c>
      <c r="AX694" s="65" t="str">
        <f t="shared" si="482"/>
        <v>ES_B04165510_DoT_EN</v>
      </c>
      <c r="AY694" s="65" t="str">
        <f t="shared" si="483"/>
        <v>ES_B04165510_Dis_EN</v>
      </c>
      <c r="AZ694" s="65" t="str">
        <f t="shared" si="484"/>
        <v>ES_B04165510_CPA_DE</v>
      </c>
      <c r="BA694" s="65" t="str">
        <f t="shared" si="485"/>
        <v>ES_B04165510_DoT_DE</v>
      </c>
      <c r="BB694" s="65" t="str">
        <f t="shared" si="486"/>
        <v>ES_B04165510_CPA_ES</v>
      </c>
      <c r="BC694" s="215" t="str">
        <f t="shared" si="487"/>
        <v>ES_B04165510_DoT_ES</v>
      </c>
      <c r="BD694" s="65" t="str">
        <f t="shared" si="488"/>
        <v>TRANSPORTES SEGURA &amp; GUEVARA, SL</v>
      </c>
      <c r="BE694" s="64" t="str">
        <f>VLOOKUP(C694,aux!$A$1:$B$260,2,FALSE)</f>
        <v>Spain</v>
      </c>
      <c r="BF694" s="64" t="str">
        <f>VLOOKUP(C694,aux!$A$1:$C$260,3,FALSE)</f>
        <v>Spanien</v>
      </c>
      <c r="BG694" s="66" t="str">
        <f t="shared" si="489"/>
        <v>represented by  SEGURA GUEVARA DOMINGO, Administrador único</v>
      </c>
      <c r="BH694" s="66" t="str">
        <f t="shared" si="500"/>
        <v>representado por SEGURA GUEVARA DOMINGO, Administrador único</v>
      </c>
      <c r="BI694" s="119">
        <f t="shared" si="496"/>
        <v>1</v>
      </c>
      <c r="BJ694" s="119" t="str">
        <f t="shared" si="506"/>
        <v/>
      </c>
      <c r="BK694" s="119" t="str">
        <f t="shared" si="507"/>
        <v/>
      </c>
      <c r="BL694" s="66" t="str">
        <f t="shared" si="497"/>
        <v/>
      </c>
      <c r="BM694" s="66" t="str">
        <f t="shared" si="493"/>
        <v/>
      </c>
      <c r="BN694" s="66" t="str">
        <f t="shared" si="498"/>
        <v/>
      </c>
      <c r="BO694" s="66" t="str">
        <f t="shared" si="494"/>
        <v/>
      </c>
      <c r="BP694" s="216" t="str">
        <f>VLOOKUP(X694,aux!$G$1:$I$22,3,FALSE)</f>
        <v>cero coma seis ocho</v>
      </c>
      <c r="BQ694" s="66" t="str">
        <f t="shared" si="501"/>
        <v>Por</v>
      </c>
      <c r="BR694" s="66" t="str">
        <f>VLOOKUP(C694,aux!$D$1:$E$307,2,FALSE)</f>
        <v>España</v>
      </c>
      <c r="BS694" s="66" t="str">
        <f t="shared" si="502"/>
        <v>Ciento</v>
      </c>
      <c r="BT694" s="66" t="str">
        <f t="shared" si="503"/>
        <v>Cero</v>
      </c>
      <c r="BU694" s="66" t="str">
        <f t="shared" si="504"/>
        <v>Cero</v>
      </c>
      <c r="BV694" s="315"/>
      <c r="BW694" s="61"/>
      <c r="BX694" s="315"/>
      <c r="BY694" s="148"/>
      <c r="BZ694" s="315"/>
      <c r="CA694" s="1112"/>
      <c r="CB694" s="805">
        <v>43172</v>
      </c>
      <c r="CC694" s="805">
        <v>43175</v>
      </c>
      <c r="CD694" s="434"/>
      <c r="CE694" s="805">
        <v>43175</v>
      </c>
      <c r="CF694" s="434"/>
      <c r="CG694" s="687">
        <v>43181</v>
      </c>
      <c r="CH694" s="903" t="s">
        <v>7258</v>
      </c>
      <c r="CI694" s="155"/>
      <c r="CJ694" s="168"/>
      <c r="CK694" s="168"/>
      <c r="CL694" s="102" t="str">
        <f t="shared" si="464"/>
        <v>TRANSPORTES SEGURA &amp; GUEVARA, SL_ ES_B04165510_DOT_EN_2sig</v>
      </c>
      <c r="CM694" s="102" t="str">
        <f t="shared" si="465"/>
        <v>TRANSPORTES SEGURA &amp; GUEVARA, SL_ES_B04165510_CPA_EN_2sig</v>
      </c>
      <c r="CN694" s="102" t="str">
        <f t="shared" si="466"/>
        <v>TRANSPORTES SEGURA &amp; GUEVARA, SL_ ES_B04165510_DOT_EN_2sig_stamped</v>
      </c>
      <c r="CO694" s="102" t="str">
        <f t="shared" si="467"/>
        <v>TRANSPORTES SEGURA &amp; GUEVARA, SL_ES_B04165510_DOT_EN_o</v>
      </c>
      <c r="CP694" s="102" t="str">
        <f t="shared" si="468"/>
        <v>TRANSPORTES SEGURA &amp; GUEVARA, SL_ES_B04165510_DOT_EN_o_stamped</v>
      </c>
      <c r="CQ694" s="102" t="str">
        <f t="shared" si="469"/>
        <v>TRANSPORTES SEGURA &amp; GUEVARA, SL_ES_B04165510_powers</v>
      </c>
      <c r="CR694" s="168"/>
      <c r="CS694" s="168"/>
      <c r="CT694" s="168"/>
      <c r="CU694" s="251"/>
      <c r="CV694" s="168"/>
      <c r="CW694" s="168"/>
      <c r="CX694" s="252"/>
      <c r="CY694" s="251"/>
      <c r="CZ694" s="251"/>
      <c r="DA694" s="324"/>
      <c r="DB694" s="324"/>
      <c r="DC694" s="251"/>
      <c r="DD694" s="251"/>
      <c r="DE694" s="324"/>
      <c r="DF694" s="324"/>
      <c r="DG694" s="168"/>
      <c r="DH694" s="168"/>
      <c r="DI694" s="168"/>
      <c r="DJ694" s="324"/>
      <c r="DK694" s="324"/>
      <c r="DL694" s="168"/>
      <c r="DM694" s="324"/>
      <c r="DN694" s="251"/>
      <c r="DO694" s="324"/>
      <c r="DP694" s="338"/>
      <c r="DQ694" s="902"/>
      <c r="DR694" s="503"/>
      <c r="DS694" s="88"/>
      <c r="DT694" s="88" t="s">
        <v>49</v>
      </c>
      <c r="DU694" s="168"/>
      <c r="DV694" s="168"/>
      <c r="DW694" s="168"/>
      <c r="DX694" s="168"/>
      <c r="DY694" s="168"/>
      <c r="DZ694" s="168"/>
      <c r="EA694" s="359" t="str">
        <f t="shared" si="505"/>
        <v>633</v>
      </c>
      <c r="EB694" s="359">
        <v>633</v>
      </c>
      <c r="EC694" s="88"/>
      <c r="ED694" s="88"/>
      <c r="EE694" s="88"/>
      <c r="EF694" s="186"/>
      <c r="EG694" s="182"/>
      <c r="EH694" s="182"/>
      <c r="EI694" s="182"/>
      <c r="EJ694" s="182"/>
      <c r="EK694" s="182"/>
      <c r="EL694" s="182"/>
      <c r="EM694" s="203"/>
      <c r="EN694" s="182"/>
      <c r="EO694" s="182"/>
      <c r="EP694" s="796"/>
      <c r="EQ694" s="382" t="s">
        <v>6088</v>
      </c>
      <c r="ER694" s="382" t="s">
        <v>6109</v>
      </c>
      <c r="ES694" s="691" t="s">
        <v>7092</v>
      </c>
      <c r="EU694" s="182" t="str">
        <f t="shared" si="470"/>
        <v>TRANSPORTES SEGURA &amp; GUEVARA, S.L, ES_B04165510_sinv.pdf</v>
      </c>
      <c r="EV694" s="894"/>
    </row>
    <row r="695" spans="1:152" ht="64.5" thickBot="1">
      <c r="A695" s="1006" t="s">
        <v>6537</v>
      </c>
      <c r="B695" s="638" t="s">
        <v>6565</v>
      </c>
      <c r="C695" s="1143" t="s">
        <v>42</v>
      </c>
      <c r="D695" s="1138" t="s">
        <v>6601</v>
      </c>
      <c r="E695" s="1152" t="s">
        <v>6602</v>
      </c>
      <c r="F695" s="1152" t="s">
        <v>477</v>
      </c>
      <c r="G695" s="1152"/>
      <c r="H695" s="1152"/>
      <c r="I695" s="299"/>
      <c r="J695" s="768" t="s">
        <v>6724</v>
      </c>
      <c r="K695" s="1165" t="s">
        <v>6663</v>
      </c>
      <c r="L695" s="1165" t="s">
        <v>6664</v>
      </c>
      <c r="M695" s="1165" t="s">
        <v>6670</v>
      </c>
      <c r="N695" s="1084" t="s">
        <v>7395</v>
      </c>
      <c r="O695" s="1087" t="s">
        <v>1760</v>
      </c>
      <c r="P695" s="1216">
        <v>14</v>
      </c>
      <c r="Q695" s="548">
        <v>100</v>
      </c>
      <c r="R695" s="549">
        <v>0</v>
      </c>
      <c r="S695" s="426"/>
      <c r="T695" s="231"/>
      <c r="U695" s="231"/>
      <c r="V695" s="426">
        <v>0</v>
      </c>
      <c r="W695" s="426">
        <v>0</v>
      </c>
      <c r="X695" s="923">
        <v>0.68</v>
      </c>
      <c r="Y695" s="426">
        <v>0</v>
      </c>
      <c r="Z695" s="231"/>
      <c r="AA695" s="231"/>
      <c r="AB695" s="420" t="s">
        <v>6711</v>
      </c>
      <c r="AC695" s="13" t="s">
        <v>7377</v>
      </c>
      <c r="AD695" s="816" t="s">
        <v>6710</v>
      </c>
      <c r="AE695" s="786">
        <v>43187</v>
      </c>
      <c r="AF695" s="182" t="s">
        <v>7334</v>
      </c>
      <c r="AG695" s="736"/>
      <c r="AH695" s="934" t="s">
        <v>896</v>
      </c>
      <c r="AI695" s="55" t="s">
        <v>5760</v>
      </c>
      <c r="AJ695" s="45" t="str">
        <f t="shared" si="499"/>
        <v>NO</v>
      </c>
      <c r="AK695" s="46" t="str">
        <f>VLOOKUP(X695,aux!$G$1:$I$22,2,FALSE)</f>
        <v>zero point six eight</v>
      </c>
      <c r="AL695" s="47" t="str">
        <f>VLOOKUP(X695,aux!$G$1:$J$22,4,FALSE)</f>
        <v>null komma sechs acht</v>
      </c>
      <c r="AM695" s="48">
        <f t="shared" si="480"/>
        <v>68</v>
      </c>
      <c r="AN695" s="214" t="str">
        <f>IF(INT(AM695)=AM695,EnglishNumber(AM695), _xlfn.CONCAT(EnglishNumber(INT(AM695)), " point ", EnglishNumber(ROUND(INT((AM695 - INT(AM695)) * 10),  0)), " ", EnglishNumber(ROUND((AM695 - INT(AM695))*100 - (INT((AM695-INT(AM695))*10)*10), 0))))</f>
        <v>sixty-eight</v>
      </c>
      <c r="AO695" s="214" t="str">
        <f>IF(INT(AM695)=AM695,FctZahl_In_Worten(AM695), _xlfn.CONCAT(FctZahl_In_Worten(INT(AM695)), " komma ", FctZahl_In_Worten(ROUND(INT((AM695 - INT(AM695)) * 10),  0)), " ", FctZahl_In_Worten(ROUND((AM695 - INT(AM695))*100 - (INT((AM695-INT(AM695))*10)*10), 0))))</f>
        <v>achtundsechzig</v>
      </c>
      <c r="AP695" s="59" t="str">
        <f>EnglishNumber(Q695)</f>
        <v>one hundred</v>
      </c>
      <c r="AQ695" s="46" t="str">
        <f>FctZahl_In_Worten(Q695)</f>
        <v>einhundert</v>
      </c>
      <c r="AR695" s="47" t="str">
        <f>FctZahl_In_Worten(R695)</f>
        <v>null</v>
      </c>
      <c r="AS695" s="59" t="str">
        <f>EnglishNumber(V695)</f>
        <v>zero</v>
      </c>
      <c r="AT695" s="59" t="str">
        <f>EnglishNumber(W695)</f>
        <v>zero</v>
      </c>
      <c r="AU695" s="59" t="str">
        <f t="shared" si="490"/>
        <v>For</v>
      </c>
      <c r="AV695" s="213" t="str">
        <f t="shared" si="495"/>
        <v>PEÑAGARICANO VICUÑA, Domingo, Apoderado</v>
      </c>
      <c r="AW695" s="60" t="str">
        <f t="shared" si="481"/>
        <v>ES_A20072435_CPA_EN</v>
      </c>
      <c r="AX695" s="60" t="str">
        <f t="shared" si="482"/>
        <v>ES_A20072435_DoT_EN</v>
      </c>
      <c r="AY695" s="60" t="str">
        <f t="shared" si="483"/>
        <v>ES_A20072435_Dis_EN</v>
      </c>
      <c r="AZ695" s="50" t="str">
        <f t="shared" si="484"/>
        <v>ES_A20072435_CPA_DE</v>
      </c>
      <c r="BA695" s="50" t="str">
        <f t="shared" si="485"/>
        <v>ES_A20072435_DoT_DE</v>
      </c>
      <c r="BB695" s="50" t="str">
        <f t="shared" si="486"/>
        <v>ES_A20072435_CPA_ES</v>
      </c>
      <c r="BC695" s="128" t="str">
        <f t="shared" si="487"/>
        <v>ES_A20072435_DoT_ES</v>
      </c>
      <c r="BD695" s="60" t="str">
        <f t="shared" si="488"/>
        <v>Transportes Vicuña, SA</v>
      </c>
      <c r="BE695" s="59" t="str">
        <f>VLOOKUP(C695,aux!$A$1:$B$260,2,FALSE)</f>
        <v>Spain</v>
      </c>
      <c r="BF695" s="46" t="str">
        <f>VLOOKUP(C695,aux!$A$1:$C$260,3,FALSE)</f>
        <v>Spanien</v>
      </c>
      <c r="BG695" s="232" t="str">
        <f t="shared" si="489"/>
        <v>represented by  PEÑAGARICANO VICUÑA, Domingo, Apoderado</v>
      </c>
      <c r="BH695" s="232" t="str">
        <f t="shared" si="500"/>
        <v>representado por PEÑAGARICANO VICUÑA, Domingo, Apoderado</v>
      </c>
      <c r="BI695" s="576">
        <f t="shared" si="496"/>
        <v>1</v>
      </c>
      <c r="BJ695" s="576" t="str">
        <f t="shared" si="506"/>
        <v/>
      </c>
      <c r="BK695" s="576" t="str">
        <f t="shared" si="507"/>
        <v/>
      </c>
      <c r="BL695" s="232" t="str">
        <f t="shared" si="497"/>
        <v/>
      </c>
      <c r="BM695" s="232" t="str">
        <f t="shared" si="493"/>
        <v/>
      </c>
      <c r="BN695" s="232" t="str">
        <f t="shared" si="498"/>
        <v/>
      </c>
      <c r="BO695" s="232" t="str">
        <f t="shared" si="494"/>
        <v/>
      </c>
      <c r="BP695" s="233" t="str">
        <f>VLOOKUP(X695,aux!$G$1:$I$22,3,FALSE)</f>
        <v>cero coma seis ocho</v>
      </c>
      <c r="BQ695" s="232" t="str">
        <f t="shared" si="501"/>
        <v>Por</v>
      </c>
      <c r="BR695" s="232" t="str">
        <f>VLOOKUP(C695,aux!$D$1:$E$307,2,FALSE)</f>
        <v>España</v>
      </c>
      <c r="BS695" s="232" t="str">
        <f t="shared" si="502"/>
        <v>Ciento</v>
      </c>
      <c r="BT695" s="232" t="str">
        <f t="shared" si="503"/>
        <v>Cero</v>
      </c>
      <c r="BU695" s="232" t="str">
        <f t="shared" si="504"/>
        <v>Cero</v>
      </c>
      <c r="BV695" s="336"/>
      <c r="BW695" s="53"/>
      <c r="BX695" s="336"/>
      <c r="BY695" s="165"/>
      <c r="BZ695" s="336"/>
      <c r="CA695" s="1117"/>
      <c r="CB695" s="1261">
        <v>43168</v>
      </c>
      <c r="CC695" s="688">
        <v>43175</v>
      </c>
      <c r="CD695" s="621"/>
      <c r="CE695" s="688">
        <v>43176</v>
      </c>
      <c r="CF695" s="621"/>
      <c r="CG695" s="687">
        <v>43181</v>
      </c>
      <c r="CH695" s="903" t="s">
        <v>7258</v>
      </c>
      <c r="CI695" s="274"/>
      <c r="CJ695" s="231"/>
      <c r="CK695" s="231"/>
      <c r="CL695" s="102" t="str">
        <f t="shared" si="464"/>
        <v>Transportes Vicuña, SA_ ES_A20072435_DOT_EN_2sig</v>
      </c>
      <c r="CM695" s="102" t="str">
        <f t="shared" si="465"/>
        <v>Transportes Vicuña, SA_ES_A20072435_CPA_EN_2sig</v>
      </c>
      <c r="CN695" s="102" t="str">
        <f t="shared" si="466"/>
        <v>Transportes Vicuña, SA_ ES_A20072435_DOT_EN_2sig_stamped</v>
      </c>
      <c r="CO695" s="102" t="str">
        <f t="shared" si="467"/>
        <v>Transportes Vicuña, SA_ES_A20072435_DOT_EN_o</v>
      </c>
      <c r="CP695" s="102" t="str">
        <f t="shared" si="468"/>
        <v>Transportes Vicuña, SA_ES_A20072435_DOT_EN_o_stamped</v>
      </c>
      <c r="CQ695" s="102" t="str">
        <f t="shared" si="469"/>
        <v>Transportes Vicuña, SA_ES_A20072435_powers</v>
      </c>
      <c r="CR695" s="231"/>
      <c r="CS695" s="231"/>
      <c r="CT695" s="577"/>
      <c r="CU695" s="580"/>
      <c r="CV695" s="578"/>
      <c r="CW695" s="231"/>
      <c r="CX695" s="579"/>
      <c r="CY695" s="580"/>
      <c r="CZ695" s="580"/>
      <c r="DA695" s="581"/>
      <c r="DB695" s="581"/>
      <c r="DC695" s="580"/>
      <c r="DD695" s="580"/>
      <c r="DE695" s="581"/>
      <c r="DF695" s="581"/>
      <c r="DG695" s="231"/>
      <c r="DH695" s="231"/>
      <c r="DI695" s="231"/>
      <c r="DJ695" s="581"/>
      <c r="DK695" s="581"/>
      <c r="DL695" s="231"/>
      <c r="DM695" s="581"/>
      <c r="DN695" s="580"/>
      <c r="DO695" s="581"/>
      <c r="DP695" s="426"/>
      <c r="DQ695" s="979"/>
      <c r="DR695" s="514"/>
      <c r="DS695" s="212"/>
      <c r="DT695" s="212" t="s">
        <v>49</v>
      </c>
      <c r="DU695" s="231"/>
      <c r="DV695" s="231"/>
      <c r="DW695" s="231"/>
      <c r="DX695" s="231"/>
      <c r="DY695" s="231"/>
      <c r="DZ695" s="231"/>
      <c r="EA695" s="359" t="str">
        <f t="shared" si="505"/>
        <v>634</v>
      </c>
      <c r="EB695" s="360">
        <v>634</v>
      </c>
      <c r="EC695" s="212"/>
      <c r="ED695" s="212"/>
      <c r="EE695" s="212"/>
      <c r="EF695" s="445"/>
      <c r="EG695" s="247"/>
      <c r="EH695" s="247"/>
      <c r="EI695" s="247"/>
      <c r="EJ695" s="247"/>
      <c r="EK695" s="247"/>
      <c r="EL695" s="247"/>
      <c r="EM695" s="946"/>
      <c r="EN695" s="247"/>
      <c r="EO695" s="247"/>
      <c r="EP695" s="247"/>
      <c r="EQ695" s="382" t="s">
        <v>6089</v>
      </c>
      <c r="ER695" s="382" t="s">
        <v>6111</v>
      </c>
      <c r="ES695" s="362"/>
      <c r="ET695" s="167"/>
      <c r="EU695" s="182" t="str">
        <f t="shared" si="470"/>
        <v>Transportes Vicuña, S.A., ES_A20072435_sinv.pdf</v>
      </c>
    </row>
    <row r="696" spans="1:152" ht="65.25" thickTop="1" thickBot="1">
      <c r="A696" s="1000" t="s">
        <v>6515</v>
      </c>
      <c r="B696" s="638" t="s">
        <v>6517</v>
      </c>
      <c r="C696" s="338" t="s">
        <v>42</v>
      </c>
      <c r="D696" s="202" t="s">
        <v>6521</v>
      </c>
      <c r="E696" s="202" t="s">
        <v>823</v>
      </c>
      <c r="F696" s="202" t="s">
        <v>6522</v>
      </c>
      <c r="G696" s="182"/>
      <c r="H696" s="182"/>
      <c r="I696" s="202" t="s">
        <v>6523</v>
      </c>
      <c r="J696" s="202" t="s">
        <v>6750</v>
      </c>
      <c r="K696" s="203" t="s">
        <v>6525</v>
      </c>
      <c r="L696" s="566" t="s">
        <v>6527</v>
      </c>
      <c r="M696" s="566"/>
      <c r="N696" s="845" t="s">
        <v>6530</v>
      </c>
      <c r="O696" s="192" t="s">
        <v>488</v>
      </c>
      <c r="P696" s="429">
        <v>4</v>
      </c>
      <c r="Q696" s="785">
        <v>100</v>
      </c>
      <c r="R696" s="549">
        <v>0</v>
      </c>
      <c r="S696" s="338"/>
      <c r="T696" s="168"/>
      <c r="U696" s="168"/>
      <c r="V696" s="338">
        <v>0</v>
      </c>
      <c r="W696" s="338">
        <v>0</v>
      </c>
      <c r="X696" s="923">
        <v>0.75</v>
      </c>
      <c r="Y696" s="338">
        <v>0</v>
      </c>
      <c r="Z696" s="168"/>
      <c r="AA696" s="168"/>
      <c r="AB696" s="188" t="s">
        <v>6501</v>
      </c>
      <c r="AC696" s="13" t="s">
        <v>7377</v>
      </c>
      <c r="AD696" s="813" t="s">
        <v>5689</v>
      </c>
      <c r="AE696" s="723">
        <v>43187</v>
      </c>
      <c r="AF696" s="202" t="s">
        <v>7242</v>
      </c>
      <c r="AG696" s="419"/>
      <c r="AH696" s="927" t="s">
        <v>896</v>
      </c>
      <c r="AI696" s="63" t="s">
        <v>5760</v>
      </c>
      <c r="AJ696" s="45" t="str">
        <f t="shared" si="499"/>
        <v>NO</v>
      </c>
      <c r="AK696" s="46" t="str">
        <f>VLOOKUP(X696,aux!$G$1:$I$22,2,FALSE)</f>
        <v>zero point seven five</v>
      </c>
      <c r="AL696" s="47" t="str">
        <f>VLOOKUP(X696,aux!$G$1:$J$22,4,FALSE)</f>
        <v>null komma sieben fünf</v>
      </c>
      <c r="AM696" s="48">
        <f t="shared" si="480"/>
        <v>75</v>
      </c>
      <c r="AN696" s="214" t="str">
        <f>IF(INT(AM696)=AM696,EnglishNumber(AM696), _xlfn.CONCAT(EnglishNumber(INT(AM696)), " point ", EnglishNumber(ROUND(INT((AM696 - INT(AM696)) * 10),  0)), " ", EnglishNumber(ROUND((AM696 - INT(AM696))*100 - (INT((AM696-INT(AM696))*10)*10), 0))))</f>
        <v>seventy-five</v>
      </c>
      <c r="AO696" s="214" t="str">
        <f>IF(INT(AM696)=AM696,FctZahl_In_Worten(AM696), _xlfn.CONCAT(FctZahl_In_Worten(INT(AM696)), " komma ", FctZahl_In_Worten(ROUND(INT((AM696 - INT(AM696)) * 10),  0)), " ", FctZahl_In_Worten(ROUND((AM696 - INT(AM696))*100 - (INT((AM696-INT(AM696))*10)*10), 0))))</f>
        <v>fünfundsiebzig</v>
      </c>
      <c r="AP696" s="64" t="str">
        <f>EnglishNumber(Q696)</f>
        <v>one hundred</v>
      </c>
      <c r="AQ696" s="46" t="str">
        <f>FctZahl_In_Worten(Q696)</f>
        <v>einhundert</v>
      </c>
      <c r="AR696" s="47" t="str">
        <f>FctZahl_In_Worten(R696)</f>
        <v>null</v>
      </c>
      <c r="AS696" s="64" t="str">
        <f>EnglishNumber(V696)</f>
        <v>zero</v>
      </c>
      <c r="AT696" s="64" t="str">
        <f>EnglishNumber(W696)</f>
        <v>zero</v>
      </c>
      <c r="AU696" s="64" t="str">
        <f t="shared" si="490"/>
        <v>For</v>
      </c>
      <c r="AV696" s="49" t="str">
        <f t="shared" si="495"/>
        <v>MARC BAHI SALA, presidente de la cooperativa</v>
      </c>
      <c r="AW696" s="60" t="str">
        <f t="shared" si="481"/>
        <v>ES_F17633413_CPA_EN</v>
      </c>
      <c r="AX696" s="60" t="str">
        <f t="shared" si="482"/>
        <v>ES_F17633413_DoT_EN</v>
      </c>
      <c r="AY696" s="60" t="str">
        <f t="shared" si="483"/>
        <v>ES_F17633413_Dis_EN</v>
      </c>
      <c r="AZ696" s="50" t="str">
        <f t="shared" si="484"/>
        <v>ES_F17633413_CPA_DE</v>
      </c>
      <c r="BA696" s="50" t="str">
        <f t="shared" si="485"/>
        <v>ES_F17633413_DoT_DE</v>
      </c>
      <c r="BB696" s="50" t="str">
        <f t="shared" si="486"/>
        <v>ES_F17633413_CPA_ES</v>
      </c>
      <c r="BC696" s="128" t="str">
        <f t="shared" si="487"/>
        <v>ES_F17633413_DoT_ES</v>
      </c>
      <c r="BD696" s="65" t="str">
        <f t="shared" si="488"/>
        <v>TRANSPORTS CELRÀ SCCL</v>
      </c>
      <c r="BE696" s="64" t="str">
        <f>VLOOKUP(C696,aux!$A$1:$B$260,2,FALSE)</f>
        <v>Spain</v>
      </c>
      <c r="BF696" s="46" t="str">
        <f>VLOOKUP(C696,aux!$A$1:$C$260,3,FALSE)</f>
        <v>Spanien</v>
      </c>
      <c r="BG696" s="66" t="str">
        <f t="shared" si="489"/>
        <v>represented by  MARC BAHI SALA, presidente de la cooperativa</v>
      </c>
      <c r="BH696" s="66" t="str">
        <f t="shared" si="500"/>
        <v>representado por MARC BAHI SALA, presidente de la cooperativa</v>
      </c>
      <c r="BI696" s="119">
        <f t="shared" si="496"/>
        <v>1</v>
      </c>
      <c r="BJ696" s="119" t="str">
        <f t="shared" si="506"/>
        <v/>
      </c>
      <c r="BK696" s="119" t="str">
        <f t="shared" si="507"/>
        <v>and its</v>
      </c>
      <c r="BL696" s="66" t="str">
        <f t="shared" si="497"/>
        <v/>
      </c>
      <c r="BM696" s="66" t="str">
        <f t="shared" si="493"/>
        <v>und</v>
      </c>
      <c r="BN696" s="66" t="str">
        <f t="shared" si="498"/>
        <v/>
      </c>
      <c r="BO696" s="66" t="str">
        <f t="shared" si="494"/>
        <v>y su</v>
      </c>
      <c r="BP696" s="216" t="str">
        <f>VLOOKUP(X696,aux!$G$1:$I$22,3,FALSE)</f>
        <v>cero coma siete cinco</v>
      </c>
      <c r="BQ696" s="66" t="str">
        <f t="shared" si="501"/>
        <v>Por</v>
      </c>
      <c r="BR696" s="66" t="str">
        <f>VLOOKUP(C696,aux!$D$1:$E$307,2,FALSE)</f>
        <v>España</v>
      </c>
      <c r="BS696" s="66" t="str">
        <f t="shared" si="502"/>
        <v>Ciento</v>
      </c>
      <c r="BT696" s="66" t="str">
        <f t="shared" si="503"/>
        <v>Cero</v>
      </c>
      <c r="BU696" s="66" t="str">
        <f t="shared" si="504"/>
        <v>Cero</v>
      </c>
      <c r="BV696" s="315"/>
      <c r="BW696" s="61"/>
      <c r="BX696" s="315"/>
      <c r="BY696" s="148"/>
      <c r="BZ696" s="315"/>
      <c r="CA696" s="1112"/>
      <c r="CB696" s="342">
        <v>43168</v>
      </c>
      <c r="CC696" s="624">
        <v>43168</v>
      </c>
      <c r="CD696" s="806"/>
      <c r="CE696" s="688">
        <v>43169</v>
      </c>
      <c r="CF696" s="806"/>
      <c r="CG696" s="795">
        <v>43182</v>
      </c>
      <c r="CH696" s="1097" t="s">
        <v>7258</v>
      </c>
      <c r="CI696" s="155"/>
      <c r="CJ696" s="168"/>
      <c r="CK696" s="168"/>
      <c r="CL696" s="102" t="str">
        <f t="shared" si="464"/>
        <v>TRANSPORTS CELRÀ SCCL_ ES_F17633413_DOT_EN_2sig</v>
      </c>
      <c r="CM696" s="102" t="str">
        <f t="shared" si="465"/>
        <v>TRANSPORTS CELRÀ SCCL_ES_F17633413_CPA_EN_2sig</v>
      </c>
      <c r="CN696" s="102" t="str">
        <f t="shared" si="466"/>
        <v>TRANSPORTS CELRÀ SCCL_ ES_F17633413_DOT_EN_2sig_stamped</v>
      </c>
      <c r="CO696" s="102" t="str">
        <f t="shared" si="467"/>
        <v>TRANSPORTS CELRÀ SCCL_ES_F17633413_DOT_EN_o</v>
      </c>
      <c r="CP696" s="102" t="str">
        <f t="shared" si="468"/>
        <v>TRANSPORTS CELRÀ SCCL_ES_F17633413_DOT_EN_o_stamped</v>
      </c>
      <c r="CQ696" s="102" t="str">
        <f t="shared" si="469"/>
        <v>TRANSPORTS CELRÀ SCCL_ES_F17633413_powers</v>
      </c>
      <c r="CR696" s="168"/>
      <c r="CS696" s="168"/>
      <c r="CT696" s="253"/>
      <c r="CU696" s="251"/>
      <c r="CV696" s="254"/>
      <c r="CW696" s="168"/>
      <c r="CX696" s="252"/>
      <c r="CY696" s="251"/>
      <c r="CZ696" s="251"/>
      <c r="DA696" s="324"/>
      <c r="DB696" s="324"/>
      <c r="DC696" s="251"/>
      <c r="DD696" s="251"/>
      <c r="DE696" s="324"/>
      <c r="DF696" s="324"/>
      <c r="DG696" s="168"/>
      <c r="DH696" s="168"/>
      <c r="DI696" s="168"/>
      <c r="DJ696" s="324"/>
      <c r="DK696" s="324"/>
      <c r="DL696" s="168"/>
      <c r="DM696" s="324"/>
      <c r="DN696" s="251"/>
      <c r="DO696" s="324"/>
      <c r="DP696" s="338"/>
      <c r="DQ696" s="902"/>
      <c r="DR696" s="503"/>
      <c r="DS696" s="88"/>
      <c r="DT696" s="88" t="s">
        <v>49</v>
      </c>
      <c r="DU696" s="168"/>
      <c r="DV696" s="168"/>
      <c r="DW696" s="168"/>
      <c r="DX696" s="168"/>
      <c r="DY696" s="168"/>
      <c r="DZ696" s="168"/>
      <c r="EA696" s="359" t="str">
        <f t="shared" si="505"/>
        <v>635</v>
      </c>
      <c r="EB696" s="359">
        <v>635</v>
      </c>
      <c r="EC696" s="88"/>
      <c r="ED696" s="88"/>
      <c r="EE696" s="88"/>
      <c r="EF696" s="445"/>
      <c r="EG696" s="247"/>
      <c r="EH696" s="247"/>
      <c r="EI696" s="247"/>
      <c r="EJ696" s="247"/>
      <c r="EK696" s="247"/>
      <c r="EL696" s="247"/>
      <c r="EM696" s="946"/>
      <c r="EN696" s="247"/>
      <c r="EO696" s="247"/>
      <c r="EP696" s="247"/>
      <c r="EQ696" s="182" t="s">
        <v>6519</v>
      </c>
      <c r="ER696" s="182" t="s">
        <v>6518</v>
      </c>
      <c r="ES696" s="176"/>
      <c r="ET696" s="167"/>
      <c r="EU696" s="182" t="str">
        <f t="shared" si="470"/>
        <v>TRANSPORTS CELRÀ S.C.C.L., ES_F17633413_sinv.pdf</v>
      </c>
    </row>
    <row r="697" spans="1:152" ht="78" thickTop="1" thickBot="1">
      <c r="A697" s="1014" t="s">
        <v>7173</v>
      </c>
      <c r="B697" s="830" t="s">
        <v>7288</v>
      </c>
      <c r="C697" s="427" t="s">
        <v>1225</v>
      </c>
      <c r="D697" s="371" t="s">
        <v>7200</v>
      </c>
      <c r="E697" s="633" t="s">
        <v>7161</v>
      </c>
      <c r="F697" s="843" t="s">
        <v>7201</v>
      </c>
      <c r="G697" s="842"/>
      <c r="H697" s="842"/>
      <c r="I697" s="371" t="s">
        <v>7162</v>
      </c>
      <c r="J697" s="258"/>
      <c r="K697" s="258"/>
      <c r="L697" s="1171" t="s">
        <v>7163</v>
      </c>
      <c r="N697" s="849"/>
      <c r="O697" s="182"/>
      <c r="P697" s="261"/>
      <c r="Q697" s="548">
        <v>1000</v>
      </c>
      <c r="R697" s="549">
        <v>0</v>
      </c>
      <c r="S697" s="338"/>
      <c r="T697" s="54"/>
      <c r="U697" s="54"/>
      <c r="V697" s="338">
        <v>0</v>
      </c>
      <c r="W697" s="338">
        <v>0</v>
      </c>
      <c r="X697" s="923">
        <v>0.77500000000000002</v>
      </c>
      <c r="Y697" s="338">
        <v>0</v>
      </c>
      <c r="Z697" s="54"/>
      <c r="AA697" s="54"/>
      <c r="AB697" s="186" t="s">
        <v>7228</v>
      </c>
      <c r="AC697" s="13" t="s">
        <v>7377</v>
      </c>
      <c r="AD697" s="812" t="s">
        <v>40</v>
      </c>
      <c r="AE697" s="801">
        <v>43187</v>
      </c>
      <c r="AF697" s="182" t="s">
        <v>7234</v>
      </c>
      <c r="AG697" s="419"/>
      <c r="AH697" s="61" t="s">
        <v>7235</v>
      </c>
      <c r="AI697" s="67" t="s">
        <v>5766</v>
      </c>
      <c r="AJ697" s="45" t="str">
        <f t="shared" si="499"/>
        <v>NO</v>
      </c>
      <c r="AK697" s="46" t="str">
        <f>VLOOKUP(X697,aux!$G$1:$I$22,2,FALSE)</f>
        <v>zero point seven seven five</v>
      </c>
      <c r="AL697" s="47" t="str">
        <f>VLOOKUP(X697,aux!$G$1:$J$22,4,FALSE)</f>
        <v>null komma sieben sieben fünf</v>
      </c>
      <c r="AM697" s="48">
        <f t="shared" si="480"/>
        <v>77.5</v>
      </c>
      <c r="AN697" s="214" t="str">
        <f>IF(INT(AM697)=AM697,EnglishNumber(AM697), _xlfn.CONCAT(EnglishNumber(INT(AM697)), " point ", EnglishNumber(ROUND(INT((AM697 - INT(AM697)) * 10),  0)), " ", EnglishNumber(ROUND((AM697 - INT(AM697))*100 - (INT((AM697-INT(AM697))*10)*10), 0))))</f>
        <v>seventy-seven point five zero</v>
      </c>
      <c r="AO697" s="214" t="str">
        <f>IF(INT(AM697)=AM697,FctZahl_In_Worten(AM697), _xlfn.CONCAT(FctZahl_In_Worten(INT(AM697)), " komma ", FctZahl_In_Worten(ROUND(INT((AM697 - INT(AM697)) * 10),  0)), " ", FctZahl_In_Worten(ROUND((AM697 - INT(AM697))*100 - (INT((AM697-INT(AM697))*10)*10), 0))))</f>
        <v>siebenundsiebzig komma fünf null</v>
      </c>
      <c r="AP697" s="64" t="str">
        <f>EnglishNumber(Q697)</f>
        <v>one thousand</v>
      </c>
      <c r="AQ697" s="46" t="str">
        <f>FctZahl_In_Worten(Q697)</f>
        <v>eintausend</v>
      </c>
      <c r="AR697" s="47" t="str">
        <f>FctZahl_In_Worten(R697)</f>
        <v>null</v>
      </c>
      <c r="AS697" s="64" t="str">
        <f>EnglishNumber(V697)</f>
        <v>zero</v>
      </c>
      <c r="AT697" s="64" t="str">
        <f>EnglishNumber(W697)</f>
        <v>zero</v>
      </c>
      <c r="AU697" s="64" t="str">
        <f t="shared" si="490"/>
        <v>For</v>
      </c>
      <c r="AV697" s="49" t="str">
        <f t="shared" si="495"/>
        <v>Claude LECOMTE, Président</v>
      </c>
      <c r="AW697" s="60" t="str">
        <f t="shared" si="481"/>
        <v>FR_826750135_CPA_EN</v>
      </c>
      <c r="AX697" s="60" t="str">
        <f t="shared" si="482"/>
        <v>FR_826750135_DoT_EN</v>
      </c>
      <c r="AY697" s="60" t="str">
        <f t="shared" si="483"/>
        <v>FR_826750135_Dis_EN</v>
      </c>
      <c r="AZ697" s="50" t="str">
        <f t="shared" si="484"/>
        <v>FR_826750135_CPA_DE</v>
      </c>
      <c r="BA697" s="50" t="str">
        <f t="shared" si="485"/>
        <v>FR_826750135_DoT_DE</v>
      </c>
      <c r="BB697" s="50" t="str">
        <f t="shared" si="486"/>
        <v>FR_826750135_CPA_ES</v>
      </c>
      <c r="BC697" s="128" t="str">
        <f t="shared" si="487"/>
        <v>FR_826750135_DoT_ES</v>
      </c>
      <c r="BD697" s="65" t="str">
        <f t="shared" si="488"/>
        <v>Transports Gaston Arnould SAS</v>
      </c>
      <c r="BE697" s="64" t="str">
        <f>VLOOKUP(C697,aux!$A$1:$B$260,2,FALSE)</f>
        <v>France</v>
      </c>
      <c r="BF697" s="46">
        <f>VLOOKUP(C697,aux!$A$1:$C$260,3,FALSE)</f>
        <v>0</v>
      </c>
      <c r="BG697" s="66" t="str">
        <f t="shared" si="489"/>
        <v>represented by  Claude LECOMTE, Président</v>
      </c>
      <c r="BH697" s="66" t="str">
        <f t="shared" si="500"/>
        <v>representado por Claude LECOMTE, Président</v>
      </c>
      <c r="BI697" s="119">
        <f t="shared" si="496"/>
        <v>1</v>
      </c>
      <c r="BJ697" s="119" t="str">
        <f t="shared" si="506"/>
        <v/>
      </c>
      <c r="BK697" s="119" t="str">
        <f t="shared" si="507"/>
        <v>and its</v>
      </c>
      <c r="BL697" s="66" t="str">
        <f t="shared" si="497"/>
        <v/>
      </c>
      <c r="BM697" s="66" t="str">
        <f t="shared" si="493"/>
        <v>und</v>
      </c>
      <c r="BN697" s="66" t="str">
        <f t="shared" si="498"/>
        <v/>
      </c>
      <c r="BO697" s="66" t="str">
        <f t="shared" si="494"/>
        <v>y su</v>
      </c>
      <c r="BP697" s="216" t="str">
        <f>VLOOKUP(X697,aux!$G$1:$I$22,3,FALSE)</f>
        <v>cero coma siete siete cinco</v>
      </c>
      <c r="BQ697" s="66" t="str">
        <f t="shared" si="501"/>
        <v>Por</v>
      </c>
      <c r="BR697" s="66" t="str">
        <f>VLOOKUP(C697,aux!$D$1:$E$307,2,FALSE)</f>
        <v>Francia</v>
      </c>
      <c r="BS697" s="66" t="str">
        <f t="shared" si="502"/>
        <v>Un Mil</v>
      </c>
      <c r="BT697" s="66" t="str">
        <f t="shared" si="503"/>
        <v>Cero</v>
      </c>
      <c r="BU697" s="66" t="str">
        <f t="shared" si="504"/>
        <v>Cero</v>
      </c>
      <c r="BV697" s="315"/>
      <c r="BW697" s="61"/>
      <c r="BX697" s="315"/>
      <c r="BY697" s="148"/>
      <c r="BZ697" s="315"/>
      <c r="CA697" s="1112"/>
      <c r="CB697" s="805">
        <v>43179</v>
      </c>
      <c r="CC697" s="623">
        <v>43180</v>
      </c>
      <c r="CD697" s="806"/>
      <c r="CE697" s="805">
        <v>43180</v>
      </c>
      <c r="CF697" s="806"/>
      <c r="CG697" s="805">
        <v>43182</v>
      </c>
      <c r="CH697" s="903" t="s">
        <v>7258</v>
      </c>
      <c r="CI697" s="155"/>
      <c r="CJ697" s="54"/>
      <c r="CK697" s="54"/>
      <c r="CL697" s="102" t="str">
        <f t="shared" si="464"/>
        <v>Transports Gaston Arnould SAS_ FR_826750135_DOT_EN_2sig</v>
      </c>
      <c r="CM697" s="102" t="str">
        <f t="shared" si="465"/>
        <v>Transports Gaston Arnould SAS_FR_826750135_CPA_EN_2sig</v>
      </c>
      <c r="CN697" s="102" t="str">
        <f t="shared" si="466"/>
        <v>Transports Gaston Arnould SAS_ FR_826750135_DOT_EN_2sig_stamped</v>
      </c>
      <c r="CO697" s="102" t="str">
        <f t="shared" si="467"/>
        <v>Transports Gaston Arnould SAS_FR_826750135_DOT_EN_o</v>
      </c>
      <c r="CP697" s="102" t="str">
        <f t="shared" si="468"/>
        <v>Transports Gaston Arnould SAS_FR_826750135_DOT_EN_o_stamped</v>
      </c>
      <c r="CQ697" s="102" t="str">
        <f t="shared" si="469"/>
        <v>Transports Gaston Arnould SAS_FR_826750135_powers</v>
      </c>
      <c r="CR697" s="54"/>
      <c r="CS697" s="54"/>
      <c r="CT697" s="204"/>
      <c r="CU697" s="160"/>
      <c r="CV697" s="205"/>
      <c r="CW697" s="54"/>
      <c r="CX697" s="124"/>
      <c r="CY697" s="160"/>
      <c r="CZ697" s="160"/>
      <c r="DA697" s="321"/>
      <c r="DB697" s="321"/>
      <c r="DC697" s="160"/>
      <c r="DD697" s="160"/>
      <c r="DE697" s="321"/>
      <c r="DF697" s="321"/>
      <c r="DG697" s="54"/>
      <c r="DH697" s="54"/>
      <c r="DI697" s="54"/>
      <c r="DJ697" s="321"/>
      <c r="DK697" s="321"/>
      <c r="DL697" s="54"/>
      <c r="DM697" s="321"/>
      <c r="DN697" s="160"/>
      <c r="DO697" s="321"/>
      <c r="DP697" s="963"/>
      <c r="DQ697" s="902"/>
      <c r="DR697" s="503"/>
      <c r="DS697" s="521"/>
      <c r="DT697" s="88"/>
      <c r="DU697" s="168"/>
      <c r="DV697" s="168"/>
      <c r="DW697" s="168"/>
      <c r="DX697" s="168"/>
      <c r="DY697" s="168"/>
      <c r="DZ697" s="168"/>
      <c r="EA697" s="359" t="str">
        <f t="shared" si="505"/>
        <v>636</v>
      </c>
      <c r="EB697" s="359">
        <v>636</v>
      </c>
      <c r="EC697" s="88"/>
      <c r="ED697" s="88"/>
      <c r="EE697" s="88"/>
      <c r="EF697" s="445"/>
      <c r="EG697" s="944"/>
      <c r="EH697" s="944"/>
      <c r="EI697" s="944"/>
      <c r="EJ697" s="944"/>
      <c r="EK697" s="944"/>
      <c r="EL697" s="944"/>
      <c r="EM697" s="1308"/>
      <c r="EN697" s="944"/>
      <c r="EO697" s="944"/>
      <c r="EP697" s="944"/>
      <c r="EQ697" s="362" t="s">
        <v>6090</v>
      </c>
      <c r="ER697" s="362" t="s">
        <v>6105</v>
      </c>
      <c r="ES697" s="182"/>
      <c r="ET697" s="958"/>
      <c r="EU697" s="182" t="str">
        <f t="shared" si="470"/>
        <v>Transports Gaston Arnould SAS, FR_826750135_sinv.pdf</v>
      </c>
    </row>
    <row r="698" spans="1:152" ht="78" thickTop="1" thickBot="1">
      <c r="A698" s="1014" t="s">
        <v>7190</v>
      </c>
      <c r="B698" s="830" t="s">
        <v>7289</v>
      </c>
      <c r="C698" s="427" t="s">
        <v>1225</v>
      </c>
      <c r="D698" s="193" t="s">
        <v>7212</v>
      </c>
      <c r="E698" s="193" t="s">
        <v>7161</v>
      </c>
      <c r="F698" s="842" t="s">
        <v>7201</v>
      </c>
      <c r="G698" s="842"/>
      <c r="H698" s="842"/>
      <c r="I698" s="193" t="s">
        <v>7162</v>
      </c>
      <c r="J698" s="258"/>
      <c r="K698" s="258"/>
      <c r="L698" s="1171" t="s">
        <v>7163</v>
      </c>
      <c r="N698" s="849"/>
      <c r="O698" s="182"/>
      <c r="P698" s="261"/>
      <c r="Q698" s="548">
        <v>1000</v>
      </c>
      <c r="R698" s="549">
        <v>0</v>
      </c>
      <c r="S698" s="338"/>
      <c r="T698" s="54"/>
      <c r="U698" s="54"/>
      <c r="V698" s="338">
        <v>0</v>
      </c>
      <c r="W698" s="338">
        <v>0</v>
      </c>
      <c r="X698" s="923">
        <v>0.77500000000000002</v>
      </c>
      <c r="Y698" s="338">
        <v>0</v>
      </c>
      <c r="Z698" s="54"/>
      <c r="AA698" s="54"/>
      <c r="AB698" s="186" t="s">
        <v>7228</v>
      </c>
      <c r="AC698" s="13" t="s">
        <v>7377</v>
      </c>
      <c r="AD698" s="812" t="s">
        <v>40</v>
      </c>
      <c r="AE698" s="801">
        <v>43187</v>
      </c>
      <c r="AF698" s="182" t="s">
        <v>7234</v>
      </c>
      <c r="AG698" s="419"/>
      <c r="AH698" s="61" t="s">
        <v>7235</v>
      </c>
      <c r="AI698" s="67" t="s">
        <v>5766</v>
      </c>
      <c r="AJ698" s="45" t="str">
        <f t="shared" si="499"/>
        <v>NO</v>
      </c>
      <c r="AK698" s="46" t="str">
        <f>VLOOKUP(X698,aux!$G$1:$I$22,2,FALSE)</f>
        <v>zero point seven seven five</v>
      </c>
      <c r="AL698" s="47" t="str">
        <f>VLOOKUP(X698,aux!$G$1:$J$22,4,FALSE)</f>
        <v>null komma sieben sieben fünf</v>
      </c>
      <c r="AM698" s="48">
        <f t="shared" si="480"/>
        <v>77.5</v>
      </c>
      <c r="AN698" s="214" t="str">
        <f>IF(INT(AM698)=AM698,EnglishNumber(AM698), _xlfn.CONCAT(EnglishNumber(INT(AM698)), " point ", EnglishNumber(ROUND(INT((AM698 - INT(AM698)) * 10),  0)), " ", EnglishNumber(ROUND((AM698 - INT(AM698))*100 - (INT((AM698-INT(AM698))*10)*10), 0))))</f>
        <v>seventy-seven point five zero</v>
      </c>
      <c r="AO698" s="214" t="str">
        <f>IF(INT(AM698)=AM698,FctZahl_In_Worten(AM698), _xlfn.CONCAT(FctZahl_In_Worten(INT(AM698)), " komma ", FctZahl_In_Worten(ROUND(INT((AM698 - INT(AM698)) * 10),  0)), " ", FctZahl_In_Worten(ROUND((AM698 - INT(AM698))*100 - (INT((AM698-INT(AM698))*10)*10), 0))))</f>
        <v>siebenundsiebzig komma fünf null</v>
      </c>
      <c r="AP698" s="64" t="str">
        <f>EnglishNumber(Q698)</f>
        <v>one thousand</v>
      </c>
      <c r="AQ698" s="46" t="str">
        <f>FctZahl_In_Worten(Q698)</f>
        <v>eintausend</v>
      </c>
      <c r="AR698" s="47" t="str">
        <f>FctZahl_In_Worten(R698)</f>
        <v>null</v>
      </c>
      <c r="AS698" s="64" t="str">
        <f>EnglishNumber(V698)</f>
        <v>zero</v>
      </c>
      <c r="AT698" s="64" t="str">
        <f>EnglishNumber(W698)</f>
        <v>zero</v>
      </c>
      <c r="AU698" s="64" t="str">
        <f t="shared" si="490"/>
        <v>For</v>
      </c>
      <c r="AV698" s="49" t="str">
        <f t="shared" si="495"/>
        <v>Claude LECOMTE, Président</v>
      </c>
      <c r="AW698" s="60" t="str">
        <f t="shared" si="481"/>
        <v>FR_340030881_CPA_EN</v>
      </c>
      <c r="AX698" s="60" t="str">
        <f t="shared" si="482"/>
        <v>FR_340030881_DoT_EN</v>
      </c>
      <c r="AY698" s="60" t="str">
        <f t="shared" si="483"/>
        <v>FR_340030881_Dis_EN</v>
      </c>
      <c r="AZ698" s="50" t="str">
        <f t="shared" si="484"/>
        <v>FR_340030881_CPA_DE</v>
      </c>
      <c r="BA698" s="50" t="str">
        <f t="shared" si="485"/>
        <v>FR_340030881_DoT_DE</v>
      </c>
      <c r="BB698" s="50" t="str">
        <f t="shared" si="486"/>
        <v>FR_340030881_CPA_ES</v>
      </c>
      <c r="BC698" s="128" t="str">
        <f t="shared" si="487"/>
        <v>FR_340030881_DoT_ES</v>
      </c>
      <c r="BD698" s="65" t="str">
        <f t="shared" si="488"/>
        <v>Transports Georges &amp; Schmitt SAS</v>
      </c>
      <c r="BE698" s="64" t="str">
        <f>VLOOKUP(C698,aux!$A$1:$B$260,2,FALSE)</f>
        <v>France</v>
      </c>
      <c r="BF698" s="46">
        <f>VLOOKUP(C698,aux!$A$1:$C$260,3,FALSE)</f>
        <v>0</v>
      </c>
      <c r="BG698" s="66" t="str">
        <f t="shared" si="489"/>
        <v>represented by  Claude LECOMTE, Président</v>
      </c>
      <c r="BH698" s="66" t="str">
        <f t="shared" si="500"/>
        <v>representado por Claude LECOMTE, Président</v>
      </c>
      <c r="BI698" s="119">
        <f t="shared" si="496"/>
        <v>1</v>
      </c>
      <c r="BJ698" s="119" t="str">
        <f t="shared" si="506"/>
        <v/>
      </c>
      <c r="BK698" s="119" t="str">
        <f t="shared" si="507"/>
        <v>and its</v>
      </c>
      <c r="BL698" s="66" t="str">
        <f t="shared" si="497"/>
        <v/>
      </c>
      <c r="BM698" s="66" t="str">
        <f t="shared" si="493"/>
        <v>und</v>
      </c>
      <c r="BN698" s="66" t="str">
        <f t="shared" si="498"/>
        <v/>
      </c>
      <c r="BO698" s="66" t="str">
        <f t="shared" si="494"/>
        <v>y su</v>
      </c>
      <c r="BP698" s="216" t="str">
        <f>VLOOKUP(X698,aux!$G$1:$I$22,3,FALSE)</f>
        <v>cero coma siete siete cinco</v>
      </c>
      <c r="BQ698" s="66" t="str">
        <f t="shared" si="501"/>
        <v>Por</v>
      </c>
      <c r="BR698" s="66" t="str">
        <f>VLOOKUP(C698,aux!$D$1:$E$307,2,FALSE)</f>
        <v>Francia</v>
      </c>
      <c r="BS698" s="66" t="str">
        <f t="shared" si="502"/>
        <v>Un Mil</v>
      </c>
      <c r="BT698" s="66" t="str">
        <f t="shared" si="503"/>
        <v>Cero</v>
      </c>
      <c r="BU698" s="66" t="str">
        <f t="shared" si="504"/>
        <v>Cero</v>
      </c>
      <c r="BV698" s="139"/>
      <c r="BW698" s="61"/>
      <c r="BX698" s="139"/>
      <c r="BY698" s="148"/>
      <c r="BZ698" s="139"/>
      <c r="CA698" s="1112"/>
      <c r="CB698" s="353">
        <v>43179</v>
      </c>
      <c r="CC698" s="688">
        <v>43180</v>
      </c>
      <c r="CD698" s="434"/>
      <c r="CE698" s="688">
        <v>43180</v>
      </c>
      <c r="CF698" s="434"/>
      <c r="CG698" s="687">
        <v>43182</v>
      </c>
      <c r="CH698" s="1097" t="s">
        <v>7258</v>
      </c>
      <c r="CI698" s="155"/>
      <c r="CJ698" s="54"/>
      <c r="CK698" s="54"/>
      <c r="CL698" s="102" t="str">
        <f t="shared" si="464"/>
        <v>Transports Georges &amp; Schmitt SAS_ FR_340030881_DOT_EN_2sig</v>
      </c>
      <c r="CM698" s="102" t="str">
        <f t="shared" si="465"/>
        <v>Transports Georges &amp; Schmitt SAS_FR_340030881_CPA_EN_2sig</v>
      </c>
      <c r="CN698" s="102" t="str">
        <f t="shared" si="466"/>
        <v>Transports Georges &amp; Schmitt SAS_ FR_340030881_DOT_EN_2sig_stamped</v>
      </c>
      <c r="CO698" s="102" t="str">
        <f t="shared" si="467"/>
        <v>Transports Georges &amp; Schmitt SAS_FR_340030881_DOT_EN_o</v>
      </c>
      <c r="CP698" s="102" t="str">
        <f t="shared" si="468"/>
        <v>Transports Georges &amp; Schmitt SAS_FR_340030881_DOT_EN_o_stamped</v>
      </c>
      <c r="CQ698" s="102" t="str">
        <f t="shared" si="469"/>
        <v>Transports Georges &amp; Schmitt SAS_FR_340030881_powers</v>
      </c>
      <c r="CR698" s="54"/>
      <c r="CS698" s="54"/>
      <c r="CT698" s="204"/>
      <c r="CU698" s="160"/>
      <c r="CV698" s="205"/>
      <c r="CW698" s="54"/>
      <c r="CX698" s="124"/>
      <c r="CY698" s="160"/>
      <c r="CZ698" s="160"/>
      <c r="DA698" s="321"/>
      <c r="DB698" s="321"/>
      <c r="DC698" s="160"/>
      <c r="DD698" s="160"/>
      <c r="DE698" s="321"/>
      <c r="DF698" s="321"/>
      <c r="DG698" s="54"/>
      <c r="DH698" s="54"/>
      <c r="DI698" s="54"/>
      <c r="DJ698" s="321"/>
      <c r="DK698" s="321"/>
      <c r="DL698" s="54"/>
      <c r="DM698" s="321"/>
      <c r="DN698" s="160"/>
      <c r="DO698" s="321"/>
      <c r="DP698" s="963"/>
      <c r="DQ698" s="902"/>
      <c r="DR698" s="503"/>
      <c r="DS698" s="521"/>
      <c r="DT698" s="88"/>
      <c r="DU698" s="168"/>
      <c r="DV698" s="168"/>
      <c r="DW698" s="168"/>
      <c r="DX698" s="168"/>
      <c r="DY698" s="168"/>
      <c r="DZ698" s="168"/>
      <c r="EA698" s="359" t="str">
        <f t="shared" si="505"/>
        <v>637</v>
      </c>
      <c r="EB698" s="359">
        <v>637</v>
      </c>
      <c r="EC698" s="88"/>
      <c r="ED698" s="88"/>
      <c r="EE698" s="88"/>
      <c r="EF698" s="445"/>
      <c r="EG698" s="944"/>
      <c r="EH698" s="944"/>
      <c r="EI698" s="944"/>
      <c r="EJ698" s="944"/>
      <c r="EK698" s="944"/>
      <c r="EL698" s="944"/>
      <c r="EM698" s="1308"/>
      <c r="EN698" s="944"/>
      <c r="EO698" s="944"/>
      <c r="EP698" s="944"/>
      <c r="EQ698" s="362" t="s">
        <v>6090</v>
      </c>
      <c r="ER698" s="362" t="s">
        <v>6105</v>
      </c>
      <c r="ES698" s="182"/>
      <c r="ET698" s="955"/>
      <c r="EU698" s="182" t="str">
        <f t="shared" si="470"/>
        <v>Transports Georges &amp; Schmitt SAS, FR_340030881_sinv.pdf</v>
      </c>
    </row>
    <row r="699" spans="1:152" ht="78" thickTop="1" thickBot="1">
      <c r="A699" s="1015" t="s">
        <v>6550</v>
      </c>
      <c r="B699" s="638" t="s">
        <v>6578</v>
      </c>
      <c r="C699" s="669" t="s">
        <v>42</v>
      </c>
      <c r="D699" s="568" t="s">
        <v>6629</v>
      </c>
      <c r="E699" s="568" t="s">
        <v>6630</v>
      </c>
      <c r="F699" s="568" t="s">
        <v>6631</v>
      </c>
      <c r="G699" s="668"/>
      <c r="H699" s="668"/>
      <c r="I699" s="182"/>
      <c r="J699" s="202" t="s">
        <v>6724</v>
      </c>
      <c r="K699" s="566" t="s">
        <v>6663</v>
      </c>
      <c r="L699" s="566" t="s">
        <v>6664</v>
      </c>
      <c r="M699" s="566" t="s">
        <v>6683</v>
      </c>
      <c r="N699" s="845" t="s">
        <v>6697</v>
      </c>
      <c r="O699" s="192" t="s">
        <v>141</v>
      </c>
      <c r="P699" s="877">
        <v>10</v>
      </c>
      <c r="Q699" s="548">
        <v>100</v>
      </c>
      <c r="R699" s="549">
        <v>0</v>
      </c>
      <c r="S699" s="338"/>
      <c r="T699" s="168"/>
      <c r="U699" s="168"/>
      <c r="V699" s="338">
        <v>0</v>
      </c>
      <c r="W699" s="338">
        <v>0</v>
      </c>
      <c r="X699" s="923">
        <v>0.68</v>
      </c>
      <c r="Y699" s="338">
        <v>0</v>
      </c>
      <c r="Z699" s="168"/>
      <c r="AA699" s="168"/>
      <c r="AB699" s="186" t="s">
        <v>6711</v>
      </c>
      <c r="AC699" s="13" t="s">
        <v>7377</v>
      </c>
      <c r="AD699" s="811" t="s">
        <v>6710</v>
      </c>
      <c r="AE699" s="723">
        <v>43187</v>
      </c>
      <c r="AF699" s="182" t="s">
        <v>7334</v>
      </c>
      <c r="AG699" s="419"/>
      <c r="AH699" s="927" t="s">
        <v>896</v>
      </c>
      <c r="AI699" s="63" t="s">
        <v>5760</v>
      </c>
      <c r="AJ699" s="45" t="str">
        <f t="shared" si="499"/>
        <v>NO</v>
      </c>
      <c r="AK699" s="46" t="str">
        <f>VLOOKUP(X699,aux!$G$1:$I$22,2,FALSE)</f>
        <v>zero point six eight</v>
      </c>
      <c r="AL699" s="47" t="str">
        <f>VLOOKUP(X699,aux!$G$1:$J$22,4,FALSE)</f>
        <v>null komma sechs acht</v>
      </c>
      <c r="AM699" s="48">
        <f t="shared" si="480"/>
        <v>68</v>
      </c>
      <c r="AN699" s="214" t="str">
        <f>IF(INT(AM699)=AM699,EnglishNumber(AM699), _xlfn.CONCAT(EnglishNumber(INT(AM699)), " point ", EnglishNumber(ROUND(INT((AM699 - INT(AM699)) * 10),  0)), " ", EnglishNumber(ROUND((AM699 - INT(AM699))*100 - (INT((AM699-INT(AM699))*10)*10), 0))))</f>
        <v>sixty-eight</v>
      </c>
      <c r="AO699" s="214" t="str">
        <f>IF(INT(AM699)=AM699,FctZahl_In_Worten(AM699), _xlfn.CONCAT(FctZahl_In_Worten(INT(AM699)), " komma ", FctZahl_In_Worten(ROUND(INT((AM699 - INT(AM699)) * 10),  0)), " ", FctZahl_In_Worten(ROUND((AM699 - INT(AM699))*100 - (INT((AM699-INT(AM699))*10)*10), 0))))</f>
        <v>achtundsechzig</v>
      </c>
      <c r="AP699" s="64" t="str">
        <f>EnglishNumber(Q699)</f>
        <v>one hundred</v>
      </c>
      <c r="AQ699" s="46" t="str">
        <f>FctZahl_In_Worten(Q699)</f>
        <v>einhundert</v>
      </c>
      <c r="AR699" s="47" t="str">
        <f>FctZahl_In_Worten(R699)</f>
        <v>null</v>
      </c>
      <c r="AS699" s="64" t="str">
        <f>EnglishNumber(V699)</f>
        <v>zero</v>
      </c>
      <c r="AT699" s="64" t="str">
        <f>EnglishNumber(W699)</f>
        <v>zero</v>
      </c>
      <c r="AU699" s="64" t="str">
        <f t="shared" si="490"/>
        <v>For</v>
      </c>
      <c r="AV699" s="49" t="str">
        <f t="shared" si="495"/>
        <v>MARSOL FONOLL, Climent, Administrador unico</v>
      </c>
      <c r="AW699" s="60" t="str">
        <f t="shared" si="481"/>
        <v>ES_A25057134_CPA_EN</v>
      </c>
      <c r="AX699" s="60" t="str">
        <f t="shared" si="482"/>
        <v>ES_A25057134_DoT_EN</v>
      </c>
      <c r="AY699" s="60" t="str">
        <f t="shared" si="483"/>
        <v>ES_A25057134_Dis_EN</v>
      </c>
      <c r="AZ699" s="50" t="str">
        <f t="shared" si="484"/>
        <v>ES_A25057134_CPA_DE</v>
      </c>
      <c r="BA699" s="50" t="str">
        <f t="shared" si="485"/>
        <v>ES_A25057134_DoT_DE</v>
      </c>
      <c r="BB699" s="50" t="str">
        <f t="shared" si="486"/>
        <v>ES_A25057134_CPA_ES</v>
      </c>
      <c r="BC699" s="128" t="str">
        <f t="shared" si="487"/>
        <v>ES_A25057134_DoT_ES</v>
      </c>
      <c r="BD699" s="65" t="str">
        <f t="shared" si="488"/>
        <v>TRANSPORTS I EXCAVACIONS MARSOL, SA</v>
      </c>
      <c r="BE699" s="64" t="str">
        <f>VLOOKUP(C699,aux!$A$1:$B$260,2,FALSE)</f>
        <v>Spain</v>
      </c>
      <c r="BF699" s="46" t="str">
        <f>VLOOKUP(C699,aux!$A$1:$C$260,3,FALSE)</f>
        <v>Spanien</v>
      </c>
      <c r="BG699" s="66" t="str">
        <f t="shared" si="489"/>
        <v>represented by  MARSOL FONOLL, Climent, Administrador unico</v>
      </c>
      <c r="BH699" s="66" t="str">
        <f t="shared" si="500"/>
        <v>representado por MARSOL FONOLL, Climent, Administrador unico</v>
      </c>
      <c r="BI699" s="119">
        <f t="shared" si="496"/>
        <v>1</v>
      </c>
      <c r="BJ699" s="119" t="str">
        <f t="shared" si="506"/>
        <v/>
      </c>
      <c r="BK699" s="119" t="str">
        <f t="shared" si="507"/>
        <v/>
      </c>
      <c r="BL699" s="66" t="str">
        <f t="shared" si="497"/>
        <v/>
      </c>
      <c r="BM699" s="66" t="str">
        <f t="shared" si="493"/>
        <v/>
      </c>
      <c r="BN699" s="66" t="str">
        <f t="shared" si="498"/>
        <v/>
      </c>
      <c r="BO699" s="66" t="str">
        <f t="shared" si="494"/>
        <v/>
      </c>
      <c r="BP699" s="216" t="str">
        <f>VLOOKUP(X699,aux!$G$1:$I$22,3,FALSE)</f>
        <v>cero coma seis ocho</v>
      </c>
      <c r="BQ699" s="66" t="str">
        <f t="shared" si="501"/>
        <v>Por</v>
      </c>
      <c r="BR699" s="66" t="str">
        <f>VLOOKUP(C699,aux!$D$1:$E$307,2,FALSE)</f>
        <v>España</v>
      </c>
      <c r="BS699" s="66" t="str">
        <f t="shared" si="502"/>
        <v>Ciento</v>
      </c>
      <c r="BT699" s="66" t="str">
        <f t="shared" si="503"/>
        <v>Cero</v>
      </c>
      <c r="BU699" s="66" t="str">
        <f t="shared" si="504"/>
        <v>Cero</v>
      </c>
      <c r="BV699" s="315"/>
      <c r="BW699" s="61"/>
      <c r="BX699" s="315"/>
      <c r="BY699" s="148"/>
      <c r="BZ699" s="315"/>
      <c r="CA699" s="1112"/>
      <c r="CB699" s="612">
        <v>43168</v>
      </c>
      <c r="CC699" s="688">
        <v>43173</v>
      </c>
      <c r="CD699" s="806"/>
      <c r="CE699" s="688">
        <v>43174</v>
      </c>
      <c r="CF699" s="806"/>
      <c r="CG699" s="687">
        <v>43181</v>
      </c>
      <c r="CH699" s="1097" t="s">
        <v>7258</v>
      </c>
      <c r="CI699" s="155"/>
      <c r="CJ699" s="168"/>
      <c r="CK699" s="168"/>
      <c r="CL699" s="102" t="str">
        <f t="shared" si="464"/>
        <v>TRANSPORTS I EXCAVACIONS MARSOL, SA_ ES_A25057134_DOT_EN_2sig</v>
      </c>
      <c r="CM699" s="102" t="str">
        <f t="shared" si="465"/>
        <v>TRANSPORTS I EXCAVACIONS MARSOL, SA_ES_A25057134_CPA_EN_2sig</v>
      </c>
      <c r="CN699" s="102" t="str">
        <f t="shared" si="466"/>
        <v>TRANSPORTS I EXCAVACIONS MARSOL, SA_ ES_A25057134_DOT_EN_2sig_stamped</v>
      </c>
      <c r="CO699" s="102" t="str">
        <f t="shared" si="467"/>
        <v>TRANSPORTS I EXCAVACIONS MARSOL, SA_ES_A25057134_DOT_EN_o</v>
      </c>
      <c r="CP699" s="102" t="str">
        <f t="shared" si="468"/>
        <v>TRANSPORTS I EXCAVACIONS MARSOL, SA_ES_A25057134_DOT_EN_o_stamped</v>
      </c>
      <c r="CQ699" s="102" t="str">
        <f t="shared" si="469"/>
        <v>TRANSPORTS I EXCAVACIONS MARSOL, SA_ES_A25057134_powers</v>
      </c>
      <c r="CR699" s="168"/>
      <c r="CS699" s="168"/>
      <c r="CT699" s="253"/>
      <c r="CU699" s="251"/>
      <c r="CV699" s="254"/>
      <c r="CW699" s="168"/>
      <c r="CX699" s="252"/>
      <c r="CY699" s="251"/>
      <c r="CZ699" s="251"/>
      <c r="DA699" s="324"/>
      <c r="DB699" s="324"/>
      <c r="DC699" s="251"/>
      <c r="DD699" s="251"/>
      <c r="DE699" s="324"/>
      <c r="DF699" s="324"/>
      <c r="DG699" s="168"/>
      <c r="DH699" s="168"/>
      <c r="DI699" s="168"/>
      <c r="DJ699" s="324"/>
      <c r="DK699" s="324"/>
      <c r="DL699" s="168"/>
      <c r="DM699" s="324"/>
      <c r="DN699" s="251"/>
      <c r="DO699" s="324"/>
      <c r="DP699" s="338"/>
      <c r="DQ699" s="902"/>
      <c r="DR699" s="503"/>
      <c r="DS699" s="88"/>
      <c r="DT699" s="88" t="s">
        <v>49</v>
      </c>
      <c r="DU699" s="168"/>
      <c r="DV699" s="168"/>
      <c r="DW699" s="168"/>
      <c r="DX699" s="168"/>
      <c r="DY699" s="168"/>
      <c r="DZ699" s="168"/>
      <c r="EA699" s="359" t="str">
        <f t="shared" si="505"/>
        <v>638</v>
      </c>
      <c r="EB699" s="359">
        <v>638</v>
      </c>
      <c r="EC699" s="88"/>
      <c r="ED699" s="88"/>
      <c r="EE699" s="88"/>
      <c r="EF699" s="445"/>
      <c r="EG699" s="247"/>
      <c r="EH699" s="247"/>
      <c r="EI699" s="247"/>
      <c r="EJ699" s="247"/>
      <c r="EK699" s="247"/>
      <c r="EL699" s="247"/>
      <c r="EM699" s="946"/>
      <c r="EN699" s="247"/>
      <c r="EO699" s="247"/>
      <c r="EP699" s="247"/>
      <c r="EQ699" s="382" t="s">
        <v>6089</v>
      </c>
      <c r="ER699" s="382" t="s">
        <v>6111</v>
      </c>
      <c r="ES699" s="568"/>
      <c r="ET699" s="167"/>
      <c r="EU699" s="182" t="str">
        <f t="shared" si="470"/>
        <v>TRANSPORTS I EXCAVACIONS MARSOL, S.A., ES_A25057134_sinv.pdf</v>
      </c>
    </row>
    <row r="700" spans="1:152" ht="90.75" thickTop="1" thickBot="1">
      <c r="A700" s="1028" t="s">
        <v>5798</v>
      </c>
      <c r="B700" s="415" t="s">
        <v>5810</v>
      </c>
      <c r="C700" s="660" t="s">
        <v>42</v>
      </c>
      <c r="D700" s="193" t="s">
        <v>5799</v>
      </c>
      <c r="E700" s="371" t="s">
        <v>5800</v>
      </c>
      <c r="F700" s="193" t="s">
        <v>5801</v>
      </c>
      <c r="G700" s="193"/>
      <c r="H700" s="193"/>
      <c r="I700" s="193" t="s">
        <v>5802</v>
      </c>
      <c r="J700" s="193" t="s">
        <v>5803</v>
      </c>
      <c r="K700" s="172" t="s">
        <v>5804</v>
      </c>
      <c r="L700" s="563" t="s">
        <v>5805</v>
      </c>
      <c r="M700" s="563" t="s">
        <v>5806</v>
      </c>
      <c r="N700" s="845" t="s">
        <v>6054</v>
      </c>
      <c r="O700" s="172" t="s">
        <v>300</v>
      </c>
      <c r="P700" s="542">
        <v>26</v>
      </c>
      <c r="Q700" s="1228">
        <v>500</v>
      </c>
      <c r="R700" s="1229">
        <v>0</v>
      </c>
      <c r="S700" s="341"/>
      <c r="T700" s="224"/>
      <c r="U700" s="224"/>
      <c r="V700" s="341">
        <v>0</v>
      </c>
      <c r="W700" s="341">
        <v>0</v>
      </c>
      <c r="X700" s="1232">
        <v>0.75</v>
      </c>
      <c r="Y700" s="341">
        <v>0</v>
      </c>
      <c r="Z700" s="224"/>
      <c r="AA700" s="224"/>
      <c r="AB700" s="190" t="s">
        <v>5812</v>
      </c>
      <c r="AC700" s="13" t="s">
        <v>7377</v>
      </c>
      <c r="AD700" s="813" t="s">
        <v>5689</v>
      </c>
      <c r="AE700" s="723">
        <v>43187</v>
      </c>
      <c r="AF700" s="438"/>
      <c r="AG700" s="497"/>
      <c r="AH700" s="931" t="s">
        <v>896</v>
      </c>
      <c r="AI700" s="220" t="s">
        <v>5766</v>
      </c>
      <c r="AJ700" s="1241" t="str">
        <f t="shared" si="499"/>
        <v>NO</v>
      </c>
      <c r="AK700" s="793" t="str">
        <f>VLOOKUP(X700,aux!$G$1:$I$22,2,FALSE)</f>
        <v>zero point seven five</v>
      </c>
      <c r="AL700" s="1242" t="str">
        <f>VLOOKUP(X700,aux!$G$1:$J$22,4,FALSE)</f>
        <v>null komma sieben fünf</v>
      </c>
      <c r="AM700" s="1243">
        <f t="shared" si="480"/>
        <v>75</v>
      </c>
      <c r="AN700" s="214" t="str">
        <f>IF(INT(AM700)=AM700,EnglishNumber(AM700), _xlfn.CONCAT(EnglishNumber(INT(AM700)), " point ", EnglishNumber(ROUND(INT((AM700 - INT(AM700)) * 10),  0)), " ", EnglishNumber(ROUND((AM700 - INT(AM700))*100 - (INT((AM700-INT(AM700))*10)*10), 0))))</f>
        <v>seventy-five</v>
      </c>
      <c r="AO700" s="214" t="str">
        <f>IF(INT(AM700)=AM700,FctZahl_In_Worten(AM700), _xlfn.CONCAT(FctZahl_In_Worten(INT(AM700)), " komma ", FctZahl_In_Worten(ROUND(INT((AM700 - INT(AM700)) * 10),  0)), " ", FctZahl_In_Worten(ROUND((AM700 - INT(AM700))*100 - (INT((AM700-INT(AM700))*10)*10), 0))))</f>
        <v>fünfundsiebzig</v>
      </c>
      <c r="AP700" s="83" t="str">
        <f>EnglishNumber(Q700)</f>
        <v>five hundred</v>
      </c>
      <c r="AQ700" s="793" t="str">
        <f>FctZahl_In_Worten(Q700)</f>
        <v>fünfhundert</v>
      </c>
      <c r="AR700" s="1242" t="str">
        <f>FctZahl_In_Worten(R700)</f>
        <v>null</v>
      </c>
      <c r="AS700" s="83" t="str">
        <f>EnglishNumber(V700)</f>
        <v>zero</v>
      </c>
      <c r="AT700" s="83" t="str">
        <f>EnglishNumber(W700)</f>
        <v>zero</v>
      </c>
      <c r="AU700" s="83" t="str">
        <f t="shared" si="490"/>
        <v>For</v>
      </c>
      <c r="AV700" s="113" t="str">
        <f t="shared" si="495"/>
        <v>SUBARROCA GELLA, JOSE MARIA, GERENTE APODERADO</v>
      </c>
      <c r="AW700" s="375" t="str">
        <f t="shared" si="481"/>
        <v>ES_B25256421_CPA_EN</v>
      </c>
      <c r="AX700" s="375" t="str">
        <f t="shared" si="482"/>
        <v>ES_B25256421_DoT_EN</v>
      </c>
      <c r="AY700" s="375" t="str">
        <f t="shared" si="483"/>
        <v>ES_B25256421_Dis_EN</v>
      </c>
      <c r="AZ700" s="376" t="str">
        <f t="shared" si="484"/>
        <v>ES_B25256421_CPA_DE</v>
      </c>
      <c r="BA700" s="376" t="str">
        <f t="shared" si="485"/>
        <v>ES_B25256421_DoT_DE</v>
      </c>
      <c r="BB700" s="376" t="str">
        <f t="shared" si="486"/>
        <v>ES_B25256421_CPA_ES</v>
      </c>
      <c r="BC700" s="1248" t="str">
        <f t="shared" si="487"/>
        <v>ES_B25256421_DoT_ES</v>
      </c>
      <c r="BD700" s="114" t="str">
        <f t="shared" si="488"/>
        <v>TRANSPORTS MAGATZEMATGES I SERVEIS SLU</v>
      </c>
      <c r="BE700" s="83" t="str">
        <f>VLOOKUP(C700,aux!$A$1:$B$260,2,FALSE)</f>
        <v>Spain</v>
      </c>
      <c r="BF700" s="793" t="str">
        <f>VLOOKUP(C700,aux!$A$1:$C$260,3,FALSE)</f>
        <v>Spanien</v>
      </c>
      <c r="BG700" s="220" t="str">
        <f t="shared" si="489"/>
        <v>represented by  SUBARROCA GELLA, JOSE MARIA, GERENTE APODERADO</v>
      </c>
      <c r="BH700" s="220" t="str">
        <f t="shared" si="500"/>
        <v>representado por SUBARROCA GELLA, JOSE MARIA, GERENTE APODERADO</v>
      </c>
      <c r="BI700" s="377">
        <f t="shared" si="496"/>
        <v>1</v>
      </c>
      <c r="BJ700" s="377" t="str">
        <f t="shared" si="506"/>
        <v/>
      </c>
      <c r="BK700" s="377" t="str">
        <f t="shared" si="507"/>
        <v>and its</v>
      </c>
      <c r="BL700" s="220" t="str">
        <f t="shared" si="497"/>
        <v/>
      </c>
      <c r="BM700" s="220" t="str">
        <f t="shared" si="493"/>
        <v>und</v>
      </c>
      <c r="BN700" s="220" t="str">
        <f t="shared" si="498"/>
        <v/>
      </c>
      <c r="BO700" s="220" t="str">
        <f t="shared" si="494"/>
        <v>y su</v>
      </c>
      <c r="BP700" s="269" t="str">
        <f>VLOOKUP(X700,aux!$G$1:$I$22,3,FALSE)</f>
        <v>cero coma siete cinco</v>
      </c>
      <c r="BQ700" s="220" t="str">
        <f t="shared" si="501"/>
        <v>Por</v>
      </c>
      <c r="BR700" s="220" t="str">
        <f>VLOOKUP(C700,aux!$D$1:$E$307,2,FALSE)</f>
        <v>España</v>
      </c>
      <c r="BS700" s="220" t="str">
        <f t="shared" si="502"/>
        <v>Quinientos</v>
      </c>
      <c r="BT700" s="220" t="str">
        <f t="shared" si="503"/>
        <v>Cero</v>
      </c>
      <c r="BU700" s="220" t="str">
        <f t="shared" si="504"/>
        <v>Cero</v>
      </c>
      <c r="BV700" s="325"/>
      <c r="BW700" s="107"/>
      <c r="BX700" s="325"/>
      <c r="BY700" s="149"/>
      <c r="BZ700" s="325"/>
      <c r="CA700" s="1112"/>
      <c r="CB700" s="612">
        <v>43132</v>
      </c>
      <c r="CC700" s="626">
        <v>43139</v>
      </c>
      <c r="CD700" s="806"/>
      <c r="CE700" s="612">
        <v>43140</v>
      </c>
      <c r="CF700" s="806"/>
      <c r="CG700" s="612">
        <v>43145</v>
      </c>
      <c r="CH700" s="497" t="s">
        <v>7245</v>
      </c>
      <c r="CI700" s="149"/>
      <c r="CJ700" s="224"/>
      <c r="CK700" s="224"/>
      <c r="CL700" s="102" t="str">
        <f t="shared" si="464"/>
        <v>TRANSPORTS MAGATZEMATGES I SERVEIS SLU_ ES_B25256421_DOT_EN_2sig</v>
      </c>
      <c r="CM700" s="102" t="str">
        <f t="shared" si="465"/>
        <v>TRANSPORTS MAGATZEMATGES I SERVEIS SLU_ES_B25256421_CPA_EN_2sig</v>
      </c>
      <c r="CN700" s="102" t="str">
        <f t="shared" si="466"/>
        <v>TRANSPORTS MAGATZEMATGES I SERVEIS SLU_ ES_B25256421_DOT_EN_2sig_stamped</v>
      </c>
      <c r="CO700" s="102" t="str">
        <f t="shared" si="467"/>
        <v>TRANSPORTS MAGATZEMATGES I SERVEIS SLU_ES_B25256421_DOT_EN_o</v>
      </c>
      <c r="CP700" s="102" t="str">
        <f t="shared" si="468"/>
        <v>TRANSPORTS MAGATZEMATGES I SERVEIS SLU_ES_B25256421_DOT_EN_o_stamped</v>
      </c>
      <c r="CQ700" s="102" t="str">
        <f t="shared" si="469"/>
        <v>TRANSPORTS MAGATZEMATGES I SERVEIS SLU_ES_B25256421_powers</v>
      </c>
      <c r="CR700" s="224"/>
      <c r="CS700" s="224"/>
      <c r="CT700" s="1273"/>
      <c r="CU700" s="259">
        <f>CE700-CC700</f>
        <v>1</v>
      </c>
      <c r="CV700" s="1277"/>
      <c r="CW700" s="224"/>
      <c r="CX700" s="224"/>
      <c r="CY700" s="259"/>
      <c r="CZ700" s="259"/>
      <c r="DA700" s="330"/>
      <c r="DB700" s="330"/>
      <c r="DC700" s="259"/>
      <c r="DD700" s="259"/>
      <c r="DE700" s="330"/>
      <c r="DF700" s="330"/>
      <c r="DG700" s="224"/>
      <c r="DH700" s="224"/>
      <c r="DI700" s="224"/>
      <c r="DJ700" s="330"/>
      <c r="DK700" s="330"/>
      <c r="DL700" s="224"/>
      <c r="DM700" s="330"/>
      <c r="DN700" s="259"/>
      <c r="DO700" s="330"/>
      <c r="DP700" s="341"/>
      <c r="DQ700" s="978"/>
      <c r="DR700" s="509"/>
      <c r="DS700" s="223"/>
      <c r="DT700" s="223" t="s">
        <v>49</v>
      </c>
      <c r="DU700" s="224"/>
      <c r="DV700" s="224"/>
      <c r="DW700" s="224"/>
      <c r="DX700" s="224"/>
      <c r="DY700" s="224"/>
      <c r="DZ700" s="224"/>
      <c r="EA700" s="359" t="str">
        <f t="shared" si="505"/>
        <v>639</v>
      </c>
      <c r="EB700" s="486">
        <v>639</v>
      </c>
      <c r="EC700" s="223"/>
      <c r="ED700" s="223"/>
      <c r="EE700" s="223"/>
      <c r="EF700" s="742"/>
      <c r="EG700" s="753"/>
      <c r="EH700" s="753"/>
      <c r="EI700" s="753"/>
      <c r="EJ700" s="753"/>
      <c r="EK700" s="753"/>
      <c r="EL700" s="753"/>
      <c r="EM700" s="1168"/>
      <c r="EN700" s="753"/>
      <c r="EO700" s="753"/>
      <c r="EP700" s="753"/>
      <c r="EQ700" s="637" t="s">
        <v>6144</v>
      </c>
      <c r="ER700" s="637" t="s">
        <v>6147</v>
      </c>
      <c r="ES700" s="661"/>
      <c r="ET700" s="167"/>
      <c r="EU700" s="182" t="str">
        <f t="shared" si="470"/>
        <v>TRANSPORTS MAGATZEMATGES I SERVEIS SLU, ES_B25256421_sinv.pdf</v>
      </c>
    </row>
    <row r="701" spans="1:152" ht="65.25" thickTop="1" thickBot="1">
      <c r="A701" s="1014" t="s">
        <v>7184</v>
      </c>
      <c r="B701" s="830" t="s">
        <v>7290</v>
      </c>
      <c r="C701" s="427" t="s">
        <v>1225</v>
      </c>
      <c r="D701" s="193" t="s">
        <v>7200</v>
      </c>
      <c r="E701" s="193" t="s">
        <v>7161</v>
      </c>
      <c r="F701" s="842" t="s">
        <v>7201</v>
      </c>
      <c r="G701" s="842"/>
      <c r="H701" s="842"/>
      <c r="I701" s="193" t="s">
        <v>7162</v>
      </c>
      <c r="J701" s="258"/>
      <c r="K701" s="258"/>
      <c r="L701" s="1171" t="s">
        <v>7163</v>
      </c>
      <c r="N701" s="849"/>
      <c r="O701" s="182"/>
      <c r="P701" s="261"/>
      <c r="Q701" s="548">
        <v>1000</v>
      </c>
      <c r="R701" s="549">
        <v>0</v>
      </c>
      <c r="S701" s="338"/>
      <c r="T701" s="54"/>
      <c r="U701" s="54"/>
      <c r="V701" s="338">
        <v>0</v>
      </c>
      <c r="W701" s="338">
        <v>0</v>
      </c>
      <c r="X701" s="923">
        <v>0.77500000000000002</v>
      </c>
      <c r="Y701" s="338">
        <v>0</v>
      </c>
      <c r="Z701" s="54"/>
      <c r="AA701" s="54"/>
      <c r="AB701" s="186" t="s">
        <v>7228</v>
      </c>
      <c r="AC701" s="13" t="s">
        <v>7377</v>
      </c>
      <c r="AD701" s="812" t="s">
        <v>40</v>
      </c>
      <c r="AE701" s="801">
        <v>43187</v>
      </c>
      <c r="AF701" s="182" t="s">
        <v>7234</v>
      </c>
      <c r="AG701" s="419"/>
      <c r="AH701" s="61" t="s">
        <v>7235</v>
      </c>
      <c r="AI701" s="67" t="s">
        <v>5766</v>
      </c>
      <c r="AJ701" s="45" t="str">
        <f t="shared" si="499"/>
        <v>NO</v>
      </c>
      <c r="AK701" s="46" t="str">
        <f>VLOOKUP(X701,aux!$G$1:$I$22,2,FALSE)</f>
        <v>zero point seven seven five</v>
      </c>
      <c r="AL701" s="47" t="str">
        <f>VLOOKUP(X701,aux!$G$1:$J$22,4,FALSE)</f>
        <v>null komma sieben sieben fünf</v>
      </c>
      <c r="AM701" s="48">
        <f t="shared" si="480"/>
        <v>77.5</v>
      </c>
      <c r="AN701" s="214" t="str">
        <f>IF(INT(AM701)=AM701,EnglishNumber(AM701), _xlfn.CONCAT(EnglishNumber(INT(AM701)), " point ", EnglishNumber(ROUND(INT((AM701 - INT(AM701)) * 10),  0)), " ", EnglishNumber(ROUND((AM701 - INT(AM701))*100 - (INT((AM701-INT(AM701))*10)*10), 0))))</f>
        <v>seventy-seven point five zero</v>
      </c>
      <c r="AO701" s="214" t="str">
        <f>IF(INT(AM701)=AM701,FctZahl_In_Worten(AM701), _xlfn.CONCAT(FctZahl_In_Worten(INT(AM701)), " komma ", FctZahl_In_Worten(ROUND(INT((AM701 - INT(AM701)) * 10),  0)), " ", FctZahl_In_Worten(ROUND((AM701 - INT(AM701))*100 - (INT((AM701-INT(AM701))*10)*10), 0))))</f>
        <v>siebenundsiebzig komma fünf null</v>
      </c>
      <c r="AP701" s="64" t="str">
        <f>EnglishNumber(Q701)</f>
        <v>one thousand</v>
      </c>
      <c r="AQ701" s="46" t="str">
        <f>FctZahl_In_Worten(Q701)</f>
        <v>eintausend</v>
      </c>
      <c r="AR701" s="47" t="str">
        <f>FctZahl_In_Worten(R701)</f>
        <v>null</v>
      </c>
      <c r="AS701" s="64" t="str">
        <f>EnglishNumber(V701)</f>
        <v>zero</v>
      </c>
      <c r="AT701" s="64" t="str">
        <f>EnglishNumber(W701)</f>
        <v>zero</v>
      </c>
      <c r="AU701" s="64" t="str">
        <f t="shared" si="490"/>
        <v>For</v>
      </c>
      <c r="AV701" s="49" t="str">
        <f t="shared" si="495"/>
        <v>Claude LECOMTE, Président</v>
      </c>
      <c r="AW701" s="60" t="str">
        <f t="shared" si="481"/>
        <v>FR_764800439_CPA_EN</v>
      </c>
      <c r="AX701" s="60" t="str">
        <f t="shared" si="482"/>
        <v>FR_764800439_DoT_EN</v>
      </c>
      <c r="AY701" s="60" t="str">
        <f t="shared" si="483"/>
        <v>FR_764800439_Dis_EN</v>
      </c>
      <c r="AZ701" s="50" t="str">
        <f t="shared" si="484"/>
        <v>FR_764800439_CPA_DE</v>
      </c>
      <c r="BA701" s="50" t="str">
        <f t="shared" si="485"/>
        <v>FR_764800439_DoT_DE</v>
      </c>
      <c r="BB701" s="50" t="str">
        <f t="shared" si="486"/>
        <v>FR_764800439_CPA_ES</v>
      </c>
      <c r="BC701" s="128" t="str">
        <f t="shared" si="487"/>
        <v>FR_764800439_DoT_ES</v>
      </c>
      <c r="BD701" s="65" t="str">
        <f t="shared" si="488"/>
        <v>Transports Michel SAS</v>
      </c>
      <c r="BE701" s="64" t="str">
        <f>VLOOKUP(C701,aux!$A$1:$B$260,2,FALSE)</f>
        <v>France</v>
      </c>
      <c r="BF701" s="46">
        <f>VLOOKUP(C701,aux!$A$1:$C$260,3,FALSE)</f>
        <v>0</v>
      </c>
      <c r="BG701" s="66" t="str">
        <f t="shared" si="489"/>
        <v>represented by  Claude LECOMTE, Président</v>
      </c>
      <c r="BH701" s="66" t="str">
        <f t="shared" si="500"/>
        <v>representado por Claude LECOMTE, Président</v>
      </c>
      <c r="BI701" s="119">
        <f t="shared" si="496"/>
        <v>1</v>
      </c>
      <c r="BJ701" s="119" t="str">
        <f t="shared" si="506"/>
        <v/>
      </c>
      <c r="BK701" s="119" t="str">
        <f t="shared" si="507"/>
        <v>and its</v>
      </c>
      <c r="BL701" s="66" t="str">
        <f t="shared" si="497"/>
        <v/>
      </c>
      <c r="BM701" s="66" t="str">
        <f t="shared" si="493"/>
        <v>und</v>
      </c>
      <c r="BN701" s="66" t="str">
        <f t="shared" si="498"/>
        <v/>
      </c>
      <c r="BO701" s="66" t="str">
        <f t="shared" si="494"/>
        <v>y su</v>
      </c>
      <c r="BP701" s="216" t="str">
        <f>VLOOKUP(X701,aux!$G$1:$I$22,3,FALSE)</f>
        <v>cero coma siete siete cinco</v>
      </c>
      <c r="BQ701" s="66" t="str">
        <f t="shared" si="501"/>
        <v>Por</v>
      </c>
      <c r="BR701" s="66" t="str">
        <f>VLOOKUP(C701,aux!$D$1:$E$307,2,FALSE)</f>
        <v>Francia</v>
      </c>
      <c r="BS701" s="66" t="str">
        <f t="shared" si="502"/>
        <v>Un Mil</v>
      </c>
      <c r="BT701" s="66" t="str">
        <f t="shared" si="503"/>
        <v>Cero</v>
      </c>
      <c r="BU701" s="66" t="str">
        <f t="shared" si="504"/>
        <v>Cero</v>
      </c>
      <c r="BV701" s="315"/>
      <c r="BW701" s="61"/>
      <c r="BX701" s="315"/>
      <c r="BY701" s="148"/>
      <c r="BZ701" s="315"/>
      <c r="CA701" s="1112"/>
      <c r="CB701" s="805">
        <v>43179</v>
      </c>
      <c r="CC701" s="623">
        <v>43180</v>
      </c>
      <c r="CD701" s="434"/>
      <c r="CE701" s="805">
        <v>43180</v>
      </c>
      <c r="CF701" s="434"/>
      <c r="CG701" s="805">
        <v>43182</v>
      </c>
      <c r="CH701" s="903" t="s">
        <v>7258</v>
      </c>
      <c r="CI701" s="155"/>
      <c r="CJ701" s="54"/>
      <c r="CK701" s="54"/>
      <c r="CL701" s="102" t="str">
        <f t="shared" si="464"/>
        <v>Transports Michel SAS_ FR_764800439_DOT_EN_2sig</v>
      </c>
      <c r="CM701" s="102" t="str">
        <f t="shared" si="465"/>
        <v>Transports Michel SAS_FR_764800439_CPA_EN_2sig</v>
      </c>
      <c r="CN701" s="102" t="str">
        <f t="shared" si="466"/>
        <v>Transports Michel SAS_ FR_764800439_DOT_EN_2sig_stamped</v>
      </c>
      <c r="CO701" s="102" t="str">
        <f t="shared" si="467"/>
        <v>Transports Michel SAS_FR_764800439_DOT_EN_o</v>
      </c>
      <c r="CP701" s="102" t="str">
        <f t="shared" si="468"/>
        <v>Transports Michel SAS_FR_764800439_DOT_EN_o_stamped</v>
      </c>
      <c r="CQ701" s="102" t="str">
        <f t="shared" si="469"/>
        <v>Transports Michel SAS_FR_764800439_powers</v>
      </c>
      <c r="CR701" s="54"/>
      <c r="CS701" s="54"/>
      <c r="CT701" s="204"/>
      <c r="CU701" s="160"/>
      <c r="CV701" s="205"/>
      <c r="CW701" s="54"/>
      <c r="CX701" s="124"/>
      <c r="CY701" s="160"/>
      <c r="CZ701" s="160"/>
      <c r="DA701" s="321"/>
      <c r="DB701" s="321"/>
      <c r="DC701" s="160"/>
      <c r="DD701" s="160"/>
      <c r="DE701" s="321"/>
      <c r="DF701" s="321"/>
      <c r="DG701" s="54"/>
      <c r="DH701" s="54"/>
      <c r="DI701" s="54"/>
      <c r="DJ701" s="321"/>
      <c r="DK701" s="321"/>
      <c r="DL701" s="54"/>
      <c r="DM701" s="321"/>
      <c r="DN701" s="160"/>
      <c r="DO701" s="321"/>
      <c r="DP701" s="963"/>
      <c r="DQ701" s="902"/>
      <c r="DR701" s="503"/>
      <c r="DS701" s="521"/>
      <c r="DT701" s="88"/>
      <c r="DU701" s="168"/>
      <c r="DV701" s="168"/>
      <c r="DW701" s="168"/>
      <c r="DX701" s="168"/>
      <c r="DY701" s="168"/>
      <c r="DZ701" s="168"/>
      <c r="EA701" s="359" t="str">
        <f t="shared" si="505"/>
        <v>640</v>
      </c>
      <c r="EB701" s="359">
        <v>640</v>
      </c>
      <c r="EC701" s="88"/>
      <c r="ED701" s="88"/>
      <c r="EE701" s="88"/>
      <c r="EF701" s="445"/>
      <c r="EG701" s="944"/>
      <c r="EH701" s="944"/>
      <c r="EI701" s="944"/>
      <c r="EJ701" s="944"/>
      <c r="EK701" s="944"/>
      <c r="EL701" s="944"/>
      <c r="EM701" s="1308"/>
      <c r="EN701" s="944"/>
      <c r="EO701" s="944"/>
      <c r="EP701" s="944"/>
      <c r="EQ701" s="362" t="s">
        <v>6090</v>
      </c>
      <c r="ER701" s="362" t="s">
        <v>6105</v>
      </c>
      <c r="ES701" s="182"/>
      <c r="ET701" s="955"/>
      <c r="EU701" s="182" t="str">
        <f t="shared" si="470"/>
        <v>Transports Michel SAS, FR_764800439_sinv.pdf</v>
      </c>
    </row>
    <row r="702" spans="1:152" ht="65.25" thickTop="1" thickBot="1">
      <c r="A702" s="1021" t="s">
        <v>6773</v>
      </c>
      <c r="B702" s="830" t="s">
        <v>6862</v>
      </c>
      <c r="C702" s="221" t="s">
        <v>42</v>
      </c>
      <c r="D702" s="692" t="s">
        <v>6919</v>
      </c>
      <c r="E702" s="692" t="s">
        <v>6920</v>
      </c>
      <c r="F702" s="692" t="s">
        <v>6591</v>
      </c>
      <c r="G702" s="831"/>
      <c r="H702" s="831"/>
      <c r="I702" s="202"/>
      <c r="J702" s="692" t="s">
        <v>7017</v>
      </c>
      <c r="K702" s="692" t="s">
        <v>7015</v>
      </c>
      <c r="L702" s="692" t="s">
        <v>7016</v>
      </c>
      <c r="M702" s="1126"/>
      <c r="N702" s="848" t="s">
        <v>7050</v>
      </c>
      <c r="O702" s="691" t="s">
        <v>165</v>
      </c>
      <c r="P702" s="780">
        <v>8</v>
      </c>
      <c r="Q702" s="548">
        <v>100</v>
      </c>
      <c r="R702" s="549">
        <v>0</v>
      </c>
      <c r="S702" s="338"/>
      <c r="T702" s="168"/>
      <c r="U702" s="168"/>
      <c r="V702" s="338">
        <v>0</v>
      </c>
      <c r="W702" s="338">
        <v>0</v>
      </c>
      <c r="X702" s="923">
        <v>0.68</v>
      </c>
      <c r="Y702" s="338">
        <v>0</v>
      </c>
      <c r="Z702" s="168"/>
      <c r="AA702" s="168"/>
      <c r="AB702" s="186" t="s">
        <v>6711</v>
      </c>
      <c r="AC702" s="13" t="s">
        <v>7377</v>
      </c>
      <c r="AD702" s="811" t="s">
        <v>7089</v>
      </c>
      <c r="AE702" s="723">
        <v>43187</v>
      </c>
      <c r="AG702" s="419"/>
      <c r="AH702" s="927" t="s">
        <v>896</v>
      </c>
      <c r="AI702" s="63" t="s">
        <v>5764</v>
      </c>
      <c r="AJ702" s="45" t="str">
        <f t="shared" si="499"/>
        <v>NO</v>
      </c>
      <c r="AK702" s="46" t="str">
        <f>VLOOKUP(X702,aux!$G$1:$I$22,2,FALSE)</f>
        <v>zero point six eight</v>
      </c>
      <c r="AL702" s="47" t="str">
        <f>VLOOKUP(X702,aux!$G$1:$J$22,4,FALSE)</f>
        <v>null komma sechs acht</v>
      </c>
      <c r="AM702" s="48">
        <f t="shared" si="480"/>
        <v>68</v>
      </c>
      <c r="AN702" s="214" t="str">
        <f>IF(INT(AM702)=AM702,EnglishNumber(AM702), _xlfn.CONCAT(EnglishNumber(INT(AM702)), " point ", EnglishNumber(ROUND(INT((AM702 - INT(AM702)) * 10),  0)), " ", EnglishNumber(ROUND((AM702 - INT(AM702))*100 - (INT((AM702-INT(AM702))*10)*10), 0))))</f>
        <v>sixty-eight</v>
      </c>
      <c r="AO702" s="214" t="str">
        <f>IF(INT(AM702)=AM702,FctZahl_In_Worten(AM702), _xlfn.CONCAT(FctZahl_In_Worten(INT(AM702)), " komma ", FctZahl_In_Worten(ROUND(INT((AM702 - INT(AM702)) * 10),  0)), " ", FctZahl_In_Worten(ROUND((AM702 - INT(AM702))*100 - (INT((AM702-INT(AM702))*10)*10), 0))))</f>
        <v>achtundsechzig</v>
      </c>
      <c r="AP702" s="64" t="str">
        <f>EnglishNumber(Q702)</f>
        <v>one hundred</v>
      </c>
      <c r="AQ702" s="46" t="str">
        <f>FctZahl_In_Worten(Q702)</f>
        <v>einhundert</v>
      </c>
      <c r="AR702" s="47" t="str">
        <f>FctZahl_In_Worten(R702)</f>
        <v>null</v>
      </c>
      <c r="AS702" s="64" t="str">
        <f>EnglishNumber(V702)</f>
        <v>zero</v>
      </c>
      <c r="AT702" s="64" t="str">
        <f>EnglishNumber(W702)</f>
        <v>zero</v>
      </c>
      <c r="AU702" s="64" t="str">
        <f t="shared" si="490"/>
        <v>For</v>
      </c>
      <c r="AV702" s="49" t="str">
        <f t="shared" si="495"/>
        <v>RODRIGUEZ RODRIGUEZ, JULIAN, Administrador único</v>
      </c>
      <c r="AW702" s="60" t="str">
        <f t="shared" si="481"/>
        <v>ES_B04237319_CPA_EN</v>
      </c>
      <c r="AX702" s="60" t="str">
        <f t="shared" si="482"/>
        <v>ES_B04237319_DoT_EN</v>
      </c>
      <c r="AY702" s="60" t="str">
        <f t="shared" si="483"/>
        <v>ES_B04237319_Dis_EN</v>
      </c>
      <c r="AZ702" s="50" t="str">
        <f t="shared" si="484"/>
        <v>ES_B04237319_CPA_DE</v>
      </c>
      <c r="BA702" s="50" t="str">
        <f t="shared" si="485"/>
        <v>ES_B04237319_DoT_DE</v>
      </c>
      <c r="BB702" s="50" t="str">
        <f t="shared" si="486"/>
        <v>ES_B04237319_CPA_ES</v>
      </c>
      <c r="BC702" s="128" t="str">
        <f t="shared" si="487"/>
        <v>ES_B04237319_DoT_ES</v>
      </c>
      <c r="BD702" s="65" t="str">
        <f t="shared" si="488"/>
        <v>TTES PEDRO RODRIGUEZ SL</v>
      </c>
      <c r="BE702" s="64" t="str">
        <f>VLOOKUP(C702,aux!$A$1:$B$260,2,FALSE)</f>
        <v>Spain</v>
      </c>
      <c r="BF702" s="46" t="str">
        <f>VLOOKUP(C702,aux!$A$1:$C$260,3,FALSE)</f>
        <v>Spanien</v>
      </c>
      <c r="BG702" s="66" t="str">
        <f t="shared" si="489"/>
        <v>represented by  RODRIGUEZ RODRIGUEZ, JULIAN, Administrador único</v>
      </c>
      <c r="BH702" s="66" t="str">
        <f t="shared" si="500"/>
        <v>representado por RODRIGUEZ RODRIGUEZ, JULIAN, Administrador único</v>
      </c>
      <c r="BI702" s="119">
        <f t="shared" si="496"/>
        <v>1</v>
      </c>
      <c r="BJ702" s="119" t="str">
        <f t="shared" si="506"/>
        <v/>
      </c>
      <c r="BK702" s="119" t="str">
        <f t="shared" si="507"/>
        <v/>
      </c>
      <c r="BL702" s="66" t="str">
        <f t="shared" si="497"/>
        <v/>
      </c>
      <c r="BM702" s="66" t="str">
        <f t="shared" si="493"/>
        <v/>
      </c>
      <c r="BN702" s="66" t="str">
        <f t="shared" si="498"/>
        <v/>
      </c>
      <c r="BO702" s="66" t="str">
        <f t="shared" si="494"/>
        <v/>
      </c>
      <c r="BP702" s="216" t="str">
        <f>VLOOKUP(X702,aux!$G$1:$I$22,3,FALSE)</f>
        <v>cero coma seis ocho</v>
      </c>
      <c r="BQ702" s="66" t="str">
        <f t="shared" si="501"/>
        <v>Por</v>
      </c>
      <c r="BR702" s="66" t="str">
        <f>VLOOKUP(C702,aux!$D$1:$E$307,2,FALSE)</f>
        <v>España</v>
      </c>
      <c r="BS702" s="66" t="str">
        <f t="shared" si="502"/>
        <v>Ciento</v>
      </c>
      <c r="BT702" s="66" t="str">
        <f t="shared" si="503"/>
        <v>Cero</v>
      </c>
      <c r="BU702" s="66" t="str">
        <f t="shared" si="504"/>
        <v>Cero</v>
      </c>
      <c r="BV702" s="315"/>
      <c r="BW702" s="61"/>
      <c r="BX702" s="315"/>
      <c r="BY702" s="148"/>
      <c r="BZ702" s="315"/>
      <c r="CA702" s="1112"/>
      <c r="CB702" s="805">
        <v>43172</v>
      </c>
      <c r="CC702" s="623">
        <v>43175</v>
      </c>
      <c r="CD702" s="434"/>
      <c r="CE702" s="805">
        <v>43175</v>
      </c>
      <c r="CF702" s="434"/>
      <c r="CG702" s="612">
        <v>43181</v>
      </c>
      <c r="CH702" s="903" t="s">
        <v>7258</v>
      </c>
      <c r="CI702" s="155"/>
      <c r="CJ702" s="168"/>
      <c r="CK702" s="168"/>
      <c r="CL702" s="102" t="str">
        <f t="shared" si="464"/>
        <v>TTES PEDRO RODRIGUEZ SL_ ES_B04237319_DOT_EN_2sig</v>
      </c>
      <c r="CM702" s="102" t="str">
        <f t="shared" si="465"/>
        <v>TTES PEDRO RODRIGUEZ SL_ES_B04237319_CPA_EN_2sig</v>
      </c>
      <c r="CN702" s="102" t="str">
        <f t="shared" si="466"/>
        <v>TTES PEDRO RODRIGUEZ SL_ ES_B04237319_DOT_EN_2sig_stamped</v>
      </c>
      <c r="CO702" s="102" t="str">
        <f t="shared" si="467"/>
        <v>TTES PEDRO RODRIGUEZ SL_ES_B04237319_DOT_EN_o</v>
      </c>
      <c r="CP702" s="102" t="str">
        <f t="shared" si="468"/>
        <v>TTES PEDRO RODRIGUEZ SL_ES_B04237319_DOT_EN_o_stamped</v>
      </c>
      <c r="CQ702" s="102" t="str">
        <f t="shared" si="469"/>
        <v>TTES PEDRO RODRIGUEZ SL_ES_B04237319_powers</v>
      </c>
      <c r="CR702" s="168"/>
      <c r="CS702" s="168"/>
      <c r="CT702" s="253"/>
      <c r="CU702" s="251"/>
      <c r="CV702" s="254"/>
      <c r="CW702" s="168"/>
      <c r="CX702" s="252"/>
      <c r="CY702" s="251"/>
      <c r="CZ702" s="251"/>
      <c r="DA702" s="324"/>
      <c r="DB702" s="324"/>
      <c r="DC702" s="251"/>
      <c r="DD702" s="251"/>
      <c r="DE702" s="324"/>
      <c r="DF702" s="324"/>
      <c r="DG702" s="168"/>
      <c r="DH702" s="168"/>
      <c r="DI702" s="168"/>
      <c r="DJ702" s="324"/>
      <c r="DK702" s="324"/>
      <c r="DL702" s="168"/>
      <c r="DM702" s="324"/>
      <c r="DN702" s="251"/>
      <c r="DO702" s="324"/>
      <c r="DP702" s="338"/>
      <c r="DQ702" s="902"/>
      <c r="DR702" s="503"/>
      <c r="DS702" s="88"/>
      <c r="DT702" s="88" t="s">
        <v>49</v>
      </c>
      <c r="DU702" s="168"/>
      <c r="DV702" s="168"/>
      <c r="DW702" s="168"/>
      <c r="DX702" s="168"/>
      <c r="DY702" s="168"/>
      <c r="DZ702" s="168"/>
      <c r="EA702" s="359" t="str">
        <f t="shared" si="505"/>
        <v>641</v>
      </c>
      <c r="EB702" s="359">
        <v>641</v>
      </c>
      <c r="EC702" s="88"/>
      <c r="ED702" s="88"/>
      <c r="EE702" s="88"/>
      <c r="EG702" s="194"/>
      <c r="EH702" s="194"/>
      <c r="EI702" s="194"/>
      <c r="EJ702" s="194"/>
      <c r="EK702" s="194"/>
      <c r="EL702" s="194"/>
      <c r="EM702" s="948"/>
      <c r="EN702" s="194"/>
      <c r="EO702" s="194"/>
      <c r="EP702" s="194"/>
      <c r="EQ702" s="382" t="s">
        <v>6088</v>
      </c>
      <c r="ER702" s="382" t="s">
        <v>6109</v>
      </c>
      <c r="ES702" s="709" t="s">
        <v>7092</v>
      </c>
      <c r="ET702" s="167"/>
      <c r="EU702" s="182" t="str">
        <f t="shared" si="470"/>
        <v>TTES PEDRO RODRIGUEZ SL, ES_B04237319_sinv.pdf</v>
      </c>
    </row>
    <row r="703" spans="1:152" ht="65.25" thickTop="1" thickBot="1">
      <c r="A703" s="1021" t="s">
        <v>6798</v>
      </c>
      <c r="B703" s="830" t="s">
        <v>6820</v>
      </c>
      <c r="C703" s="221" t="s">
        <v>42</v>
      </c>
      <c r="D703" s="692" t="s">
        <v>6971</v>
      </c>
      <c r="E703" s="692" t="s">
        <v>6972</v>
      </c>
      <c r="F703" s="692" t="s">
        <v>6591</v>
      </c>
      <c r="G703" s="831"/>
      <c r="H703" s="831"/>
      <c r="I703" s="202"/>
      <c r="J703" s="692" t="s">
        <v>7017</v>
      </c>
      <c r="K703" s="692" t="s">
        <v>7015</v>
      </c>
      <c r="L703" s="692" t="s">
        <v>7016</v>
      </c>
      <c r="M703" s="1126"/>
      <c r="N703" s="848" t="s">
        <v>7068</v>
      </c>
      <c r="O703" s="691" t="s">
        <v>1760</v>
      </c>
      <c r="P703" s="780">
        <v>6</v>
      </c>
      <c r="Q703" s="548">
        <v>100</v>
      </c>
      <c r="R703" s="549">
        <v>0</v>
      </c>
      <c r="S703" s="338"/>
      <c r="T703" s="168"/>
      <c r="U703" s="168"/>
      <c r="V703" s="338">
        <v>0</v>
      </c>
      <c r="W703" s="338">
        <v>0</v>
      </c>
      <c r="X703" s="923">
        <v>0.68</v>
      </c>
      <c r="Y703" s="338">
        <v>0</v>
      </c>
      <c r="Z703" s="168"/>
      <c r="AA703" s="168"/>
      <c r="AB703" s="186" t="s">
        <v>6711</v>
      </c>
      <c r="AC703" s="13" t="s">
        <v>7377</v>
      </c>
      <c r="AD703" s="811" t="s">
        <v>7089</v>
      </c>
      <c r="AE703" s="723">
        <v>43187</v>
      </c>
      <c r="AG703" s="419"/>
      <c r="AH703" s="927" t="s">
        <v>896</v>
      </c>
      <c r="AI703" s="63" t="s">
        <v>5764</v>
      </c>
      <c r="AJ703" s="45" t="str">
        <f t="shared" si="499"/>
        <v>NO</v>
      </c>
      <c r="AK703" s="46" t="str">
        <f>VLOOKUP(X703,aux!$G$1:$I$22,2,FALSE)</f>
        <v>zero point six eight</v>
      </c>
      <c r="AL703" s="47" t="str">
        <f>VLOOKUP(X703,aux!$G$1:$J$22,4,FALSE)</f>
        <v>null komma sechs acht</v>
      </c>
      <c r="AM703" s="48">
        <f t="shared" si="480"/>
        <v>68</v>
      </c>
      <c r="AN703" s="214" t="str">
        <f>IF(INT(AM703)=AM703,EnglishNumber(AM703), _xlfn.CONCAT(EnglishNumber(INT(AM703)), " point ", EnglishNumber(ROUND(INT((AM703 - INT(AM703)) * 10),  0)), " ", EnglishNumber(ROUND((AM703 - INT(AM703))*100 - (INT((AM703-INT(AM703))*10)*10), 0))))</f>
        <v>sixty-eight</v>
      </c>
      <c r="AO703" s="214" t="str">
        <f>IF(INT(AM703)=AM703,FctZahl_In_Worten(AM703), _xlfn.CONCAT(FctZahl_In_Worten(INT(AM703)), " komma ", FctZahl_In_Worten(ROUND(INT((AM703 - INT(AM703)) * 10),  0)), " ", FctZahl_In_Worten(ROUND((AM703 - INT(AM703))*100 - (INT((AM703-INT(AM703))*10)*10), 0))))</f>
        <v>achtundsechzig</v>
      </c>
      <c r="AP703" s="64" t="str">
        <f>EnglishNumber(Q703)</f>
        <v>one hundred</v>
      </c>
      <c r="AQ703" s="46" t="str">
        <f>FctZahl_In_Worten(Q703)</f>
        <v>einhundert</v>
      </c>
      <c r="AR703" s="47" t="str">
        <f>FctZahl_In_Worten(R703)</f>
        <v>null</v>
      </c>
      <c r="AS703" s="64" t="str">
        <f>EnglishNumber(V703)</f>
        <v>zero</v>
      </c>
      <c r="AT703" s="64" t="str">
        <f>EnglishNumber(W703)</f>
        <v>zero</v>
      </c>
      <c r="AU703" s="64" t="str">
        <f t="shared" si="490"/>
        <v>For</v>
      </c>
      <c r="AV703" s="49" t="str">
        <f t="shared" si="495"/>
        <v>SEGURA GUEVARA DOMINGO, Administrador único</v>
      </c>
      <c r="AW703" s="60" t="str">
        <f t="shared" si="481"/>
        <v>ES_B04608287_CPA_EN</v>
      </c>
      <c r="AX703" s="60" t="str">
        <f t="shared" si="482"/>
        <v>ES_B04608287_DoT_EN</v>
      </c>
      <c r="AY703" s="60" t="str">
        <f t="shared" si="483"/>
        <v>ES_B04608287_Dis_EN</v>
      </c>
      <c r="AZ703" s="50" t="str">
        <f t="shared" si="484"/>
        <v>ES_B04608287_CPA_DE</v>
      </c>
      <c r="BA703" s="50" t="str">
        <f t="shared" si="485"/>
        <v>ES_B04608287_DoT_DE</v>
      </c>
      <c r="BB703" s="50" t="str">
        <f t="shared" si="486"/>
        <v>ES_B04608287_CPA_ES</v>
      </c>
      <c r="BC703" s="128" t="str">
        <f t="shared" si="487"/>
        <v>ES_B04608287_DoT_ES</v>
      </c>
      <c r="BD703" s="65" t="str">
        <f t="shared" si="488"/>
        <v>TTES DOSEGUER SL</v>
      </c>
      <c r="BE703" s="64" t="str">
        <f>VLOOKUP(C703,aux!$A$1:$B$260,2,FALSE)</f>
        <v>Spain</v>
      </c>
      <c r="BF703" s="46" t="str">
        <f>VLOOKUP(C703,aux!$A$1:$C$260,3,FALSE)</f>
        <v>Spanien</v>
      </c>
      <c r="BG703" s="66" t="str">
        <f t="shared" si="489"/>
        <v>represented by  SEGURA GUEVARA DOMINGO, Administrador único</v>
      </c>
      <c r="BH703" s="66" t="str">
        <f t="shared" si="500"/>
        <v>representado por SEGURA GUEVARA DOMINGO, Administrador único</v>
      </c>
      <c r="BI703" s="119">
        <f t="shared" si="496"/>
        <v>1</v>
      </c>
      <c r="BJ703" s="119" t="str">
        <f t="shared" si="506"/>
        <v/>
      </c>
      <c r="BK703" s="119" t="str">
        <f t="shared" si="507"/>
        <v/>
      </c>
      <c r="BL703" s="66" t="str">
        <f t="shared" si="497"/>
        <v/>
      </c>
      <c r="BM703" s="66" t="str">
        <f t="shared" si="493"/>
        <v/>
      </c>
      <c r="BN703" s="66" t="str">
        <f t="shared" si="498"/>
        <v/>
      </c>
      <c r="BO703" s="66" t="str">
        <f t="shared" si="494"/>
        <v/>
      </c>
      <c r="BP703" s="216" t="str">
        <f>VLOOKUP(X703,aux!$G$1:$I$22,3,FALSE)</f>
        <v>cero coma seis ocho</v>
      </c>
      <c r="BQ703" s="66" t="str">
        <f t="shared" si="501"/>
        <v>Por</v>
      </c>
      <c r="BR703" s="66" t="str">
        <f>VLOOKUP(C703,aux!$D$1:$E$307,2,FALSE)</f>
        <v>España</v>
      </c>
      <c r="BS703" s="66" t="str">
        <f t="shared" si="502"/>
        <v>Ciento</v>
      </c>
      <c r="BT703" s="66" t="str">
        <f t="shared" si="503"/>
        <v>Cero</v>
      </c>
      <c r="BU703" s="66" t="str">
        <f t="shared" si="504"/>
        <v>Cero</v>
      </c>
      <c r="BV703" s="315"/>
      <c r="BW703" s="61"/>
      <c r="BX703" s="315"/>
      <c r="BY703" s="148"/>
      <c r="BZ703" s="315"/>
      <c r="CA703" s="1112"/>
      <c r="CB703" s="805">
        <v>43172</v>
      </c>
      <c r="CC703" s="688">
        <v>43175</v>
      </c>
      <c r="CD703" s="806"/>
      <c r="CE703" s="688">
        <v>43175</v>
      </c>
      <c r="CF703" s="806"/>
      <c r="CG703" s="687">
        <v>43181</v>
      </c>
      <c r="CH703" s="1097" t="s">
        <v>7258</v>
      </c>
      <c r="CI703" s="155"/>
      <c r="CJ703" s="168"/>
      <c r="CK703" s="168"/>
      <c r="CL703" s="102" t="str">
        <f t="shared" si="464"/>
        <v>TTES DOSEGUER SL_ ES_B04608287_DOT_EN_2sig</v>
      </c>
      <c r="CM703" s="102" t="str">
        <f t="shared" si="465"/>
        <v>TTES DOSEGUER SL_ES_B04608287_CPA_EN_2sig</v>
      </c>
      <c r="CN703" s="102" t="str">
        <f t="shared" si="466"/>
        <v>TTES DOSEGUER SL_ ES_B04608287_DOT_EN_2sig_stamped</v>
      </c>
      <c r="CO703" s="102" t="str">
        <f t="shared" si="467"/>
        <v>TTES DOSEGUER SL_ES_B04608287_DOT_EN_o</v>
      </c>
      <c r="CP703" s="102" t="str">
        <f t="shared" si="468"/>
        <v>TTES DOSEGUER SL_ES_B04608287_DOT_EN_o_stamped</v>
      </c>
      <c r="CQ703" s="102" t="str">
        <f t="shared" si="469"/>
        <v>TTES DOSEGUER SL_ES_B04608287_powers</v>
      </c>
      <c r="CR703" s="168"/>
      <c r="CS703" s="168"/>
      <c r="CT703" s="253"/>
      <c r="CU703" s="251"/>
      <c r="CV703" s="254"/>
      <c r="CW703" s="168"/>
      <c r="CX703" s="252"/>
      <c r="CY703" s="251"/>
      <c r="CZ703" s="251"/>
      <c r="DA703" s="324"/>
      <c r="DB703" s="324"/>
      <c r="DC703" s="251"/>
      <c r="DD703" s="251"/>
      <c r="DE703" s="324"/>
      <c r="DF703" s="324"/>
      <c r="DG703" s="168"/>
      <c r="DH703" s="168"/>
      <c r="DI703" s="168"/>
      <c r="DJ703" s="324"/>
      <c r="DK703" s="324"/>
      <c r="DL703" s="168"/>
      <c r="DM703" s="324"/>
      <c r="DN703" s="251"/>
      <c r="DO703" s="324"/>
      <c r="DP703" s="338"/>
      <c r="DQ703" s="902"/>
      <c r="DR703" s="503"/>
      <c r="DS703" s="88"/>
      <c r="DT703" s="88" t="s">
        <v>49</v>
      </c>
      <c r="DU703" s="168"/>
      <c r="DV703" s="168"/>
      <c r="DW703" s="168"/>
      <c r="DX703" s="168"/>
      <c r="DY703" s="168"/>
      <c r="DZ703" s="168"/>
      <c r="EA703" s="359" t="str">
        <f t="shared" si="505"/>
        <v>642</v>
      </c>
      <c r="EB703" s="359">
        <v>642</v>
      </c>
      <c r="EC703" s="88"/>
      <c r="ED703" s="88"/>
      <c r="EE703" s="88"/>
      <c r="EG703" s="194"/>
      <c r="EH703" s="194"/>
      <c r="EI703" s="194"/>
      <c r="EJ703" s="194"/>
      <c r="EK703" s="194"/>
      <c r="EL703" s="194"/>
      <c r="EM703" s="948"/>
      <c r="EN703" s="194"/>
      <c r="EO703" s="194"/>
      <c r="EP703" s="194"/>
      <c r="EQ703" s="382" t="s">
        <v>6088</v>
      </c>
      <c r="ER703" s="382" t="s">
        <v>6109</v>
      </c>
      <c r="ES703" s="691" t="s">
        <v>7092</v>
      </c>
      <c r="ET703" s="167"/>
      <c r="EU703" s="182" t="str">
        <f t="shared" si="470"/>
        <v>TTES. DOSEGUER SL, ES_B04608287_sinv.pdf</v>
      </c>
    </row>
    <row r="704" spans="1:152" ht="78" thickTop="1" thickBot="1">
      <c r="A704" s="1006" t="s">
        <v>6546</v>
      </c>
      <c r="B704" s="638" t="s">
        <v>6574</v>
      </c>
      <c r="C704" s="667" t="s">
        <v>42</v>
      </c>
      <c r="D704" s="767" t="s">
        <v>6617</v>
      </c>
      <c r="E704" s="362" t="s">
        <v>6618</v>
      </c>
      <c r="F704" s="362" t="s">
        <v>6619</v>
      </c>
      <c r="G704" s="362"/>
      <c r="H704" s="362"/>
      <c r="I704" s="182"/>
      <c r="J704" s="202" t="s">
        <v>6724</v>
      </c>
      <c r="K704" s="566" t="s">
        <v>6663</v>
      </c>
      <c r="L704" s="566" t="s">
        <v>6664</v>
      </c>
      <c r="M704" s="566" t="s">
        <v>6679</v>
      </c>
      <c r="N704" s="845" t="s">
        <v>7394</v>
      </c>
      <c r="O704" s="192" t="s">
        <v>141</v>
      </c>
      <c r="P704" s="649">
        <v>14</v>
      </c>
      <c r="Q704" s="548">
        <v>100</v>
      </c>
      <c r="R704" s="549">
        <v>0</v>
      </c>
      <c r="S704" s="338"/>
      <c r="T704" s="168"/>
      <c r="U704" s="168"/>
      <c r="V704" s="338">
        <v>0</v>
      </c>
      <c r="W704" s="338">
        <v>0</v>
      </c>
      <c r="X704" s="923">
        <v>0.68</v>
      </c>
      <c r="Y704" s="338">
        <v>0</v>
      </c>
      <c r="Z704" s="168"/>
      <c r="AA704" s="168"/>
      <c r="AB704" s="186" t="s">
        <v>6711</v>
      </c>
      <c r="AC704" s="13" t="s">
        <v>7377</v>
      </c>
      <c r="AD704" s="811" t="s">
        <v>6710</v>
      </c>
      <c r="AE704" s="723">
        <v>43187</v>
      </c>
      <c r="AF704" s="182" t="s">
        <v>7334</v>
      </c>
      <c r="AG704" s="419"/>
      <c r="AH704" s="927" t="s">
        <v>896</v>
      </c>
      <c r="AI704" s="63" t="s">
        <v>5760</v>
      </c>
      <c r="AJ704" s="45" t="str">
        <f t="shared" si="499"/>
        <v>NO</v>
      </c>
      <c r="AK704" s="46" t="str">
        <f>VLOOKUP(X704,aux!$G$1:$I$22,2,FALSE)</f>
        <v>zero point six eight</v>
      </c>
      <c r="AL704" s="47" t="str">
        <f>VLOOKUP(X704,aux!$G$1:$J$22,4,FALSE)</f>
        <v>null komma sechs acht</v>
      </c>
      <c r="AM704" s="48">
        <f t="shared" si="480"/>
        <v>68</v>
      </c>
      <c r="AN704" s="214" t="str">
        <f>IF(INT(AM704)=AM704,EnglishNumber(AM704), _xlfn.CONCAT(EnglishNumber(INT(AM704)), " point ", EnglishNumber(ROUND(INT((AM704 - INT(AM704)) * 10),  0)), " ", EnglishNumber(ROUND((AM704 - INT(AM704))*100 - (INT((AM704-INT(AM704))*10)*10), 0))))</f>
        <v>sixty-eight</v>
      </c>
      <c r="AO704" s="214" t="str">
        <f>IF(INT(AM704)=AM704,FctZahl_In_Worten(AM704), _xlfn.CONCAT(FctZahl_In_Worten(INT(AM704)), " komma ", FctZahl_In_Worten(ROUND(INT((AM704 - INT(AM704)) * 10),  0)), " ", FctZahl_In_Worten(ROUND((AM704 - INT(AM704))*100 - (INT((AM704-INT(AM704))*10)*10), 0))))</f>
        <v>achtundsechzig</v>
      </c>
      <c r="AP704" s="64" t="str">
        <f>EnglishNumber(Q704)</f>
        <v>one hundred</v>
      </c>
      <c r="AQ704" s="46" t="str">
        <f>FctZahl_In_Worten(Q704)</f>
        <v>einhundert</v>
      </c>
      <c r="AR704" s="47" t="str">
        <f>FctZahl_In_Worten(R704)</f>
        <v>null</v>
      </c>
      <c r="AS704" s="64" t="str">
        <f>EnglishNumber(V704)</f>
        <v>zero</v>
      </c>
      <c r="AT704" s="64" t="str">
        <f>EnglishNumber(W704)</f>
        <v>zero</v>
      </c>
      <c r="AU704" s="64" t="str">
        <f t="shared" si="490"/>
        <v>For</v>
      </c>
      <c r="AV704" s="49" t="str">
        <f t="shared" si="495"/>
        <v>URDIAIN SOTIL, Mikel, Administrador</v>
      </c>
      <c r="AW704" s="60" t="str">
        <f t="shared" si="481"/>
        <v>ES_F20895546_CPA_EN</v>
      </c>
      <c r="AX704" s="60" t="str">
        <f t="shared" si="482"/>
        <v>ES_F20895546_DoT_EN</v>
      </c>
      <c r="AY704" s="60" t="str">
        <f t="shared" si="483"/>
        <v>ES_F20895546_Dis_EN</v>
      </c>
      <c r="AZ704" s="50" t="str">
        <f t="shared" si="484"/>
        <v>ES_F20895546_CPA_DE</v>
      </c>
      <c r="BA704" s="50" t="str">
        <f t="shared" si="485"/>
        <v>ES_F20895546_DoT_DE</v>
      </c>
      <c r="BB704" s="50" t="str">
        <f t="shared" si="486"/>
        <v>ES_F20895546_CPA_ES</v>
      </c>
      <c r="BC704" s="128" t="str">
        <f t="shared" si="487"/>
        <v>ES_F20895546_DoT_ES</v>
      </c>
      <c r="BD704" s="65" t="str">
        <f t="shared" si="488"/>
        <v>Txiki Chose, Sociedad Cooperativa</v>
      </c>
      <c r="BE704" s="64" t="str">
        <f>VLOOKUP(C704,aux!$A$1:$B$260,2,FALSE)</f>
        <v>Spain</v>
      </c>
      <c r="BF704" s="46" t="str">
        <f>VLOOKUP(C704,aux!$A$1:$C$260,3,FALSE)</f>
        <v>Spanien</v>
      </c>
      <c r="BG704" s="66" t="str">
        <f t="shared" si="489"/>
        <v>represented by  URDIAIN SOTIL, Mikel, Administrador</v>
      </c>
      <c r="BH704" s="66" t="str">
        <f t="shared" si="500"/>
        <v>representado por URDIAIN SOTIL, Mikel, Administrador</v>
      </c>
      <c r="BI704" s="119">
        <f t="shared" si="496"/>
        <v>1</v>
      </c>
      <c r="BJ704" s="119" t="str">
        <f t="shared" si="506"/>
        <v/>
      </c>
      <c r="BK704" s="119" t="str">
        <f t="shared" si="507"/>
        <v/>
      </c>
      <c r="BL704" s="66" t="str">
        <f t="shared" si="497"/>
        <v/>
      </c>
      <c r="BM704" s="66" t="str">
        <f t="shared" si="493"/>
        <v/>
      </c>
      <c r="BN704" s="66" t="str">
        <f t="shared" si="498"/>
        <v/>
      </c>
      <c r="BO704" s="66" t="str">
        <f t="shared" si="494"/>
        <v/>
      </c>
      <c r="BP704" s="216" t="str">
        <f>VLOOKUP(X704,aux!$G$1:$I$22,3,FALSE)</f>
        <v>cero coma seis ocho</v>
      </c>
      <c r="BQ704" s="66" t="str">
        <f t="shared" si="501"/>
        <v>Por</v>
      </c>
      <c r="BR704" s="66" t="str">
        <f>VLOOKUP(C704,aux!$D$1:$E$307,2,FALSE)</f>
        <v>España</v>
      </c>
      <c r="BS704" s="66" t="str">
        <f t="shared" si="502"/>
        <v>Ciento</v>
      </c>
      <c r="BT704" s="66" t="str">
        <f t="shared" si="503"/>
        <v>Cero</v>
      </c>
      <c r="BU704" s="66" t="str">
        <f t="shared" si="504"/>
        <v>Cero</v>
      </c>
      <c r="BV704" s="315"/>
      <c r="BW704" s="61"/>
      <c r="BX704" s="315"/>
      <c r="BY704" s="148"/>
      <c r="BZ704" s="315"/>
      <c r="CA704" s="1112"/>
      <c r="CB704" s="612">
        <v>43168</v>
      </c>
      <c r="CC704" s="688">
        <v>43173</v>
      </c>
      <c r="CD704" s="434"/>
      <c r="CE704" s="688">
        <v>43173</v>
      </c>
      <c r="CF704" s="434"/>
      <c r="CG704" s="687">
        <v>43181</v>
      </c>
      <c r="CH704" s="1097" t="s">
        <v>7258</v>
      </c>
      <c r="CI704" s="155"/>
      <c r="CJ704" s="168"/>
      <c r="CK704" s="168"/>
      <c r="CL704" s="102" t="str">
        <f t="shared" si="464"/>
        <v>Txiki Chose, Sociedad Cooperativa_ ES_F20895546_DOT_EN_2sig</v>
      </c>
      <c r="CM704" s="102" t="str">
        <f t="shared" si="465"/>
        <v>Txiki Chose, Sociedad Cooperativa_ES_F20895546_CPA_EN_2sig</v>
      </c>
      <c r="CN704" s="102" t="str">
        <f t="shared" si="466"/>
        <v>Txiki Chose, Sociedad Cooperativa_ ES_F20895546_DOT_EN_2sig_stamped</v>
      </c>
      <c r="CO704" s="102" t="str">
        <f t="shared" si="467"/>
        <v>Txiki Chose, Sociedad Cooperativa_ES_F20895546_DOT_EN_o</v>
      </c>
      <c r="CP704" s="102" t="str">
        <f t="shared" si="468"/>
        <v>Txiki Chose, Sociedad Cooperativa_ES_F20895546_DOT_EN_o_stamped</v>
      </c>
      <c r="CQ704" s="102" t="str">
        <f t="shared" si="469"/>
        <v>Txiki Chose, Sociedad Cooperativa_ES_F20895546_powers</v>
      </c>
      <c r="CR704" s="168"/>
      <c r="CS704" s="168"/>
      <c r="CT704" s="253"/>
      <c r="CU704" s="251"/>
      <c r="CV704" s="254"/>
      <c r="CW704" s="168"/>
      <c r="CX704" s="252"/>
      <c r="CY704" s="251"/>
      <c r="CZ704" s="251"/>
      <c r="DA704" s="324"/>
      <c r="DB704" s="324"/>
      <c r="DC704" s="251"/>
      <c r="DD704" s="251"/>
      <c r="DE704" s="324"/>
      <c r="DF704" s="324"/>
      <c r="DG704" s="168"/>
      <c r="DH704" s="168"/>
      <c r="DI704" s="168"/>
      <c r="DJ704" s="324"/>
      <c r="DK704" s="324"/>
      <c r="DL704" s="168"/>
      <c r="DM704" s="324"/>
      <c r="DN704" s="251"/>
      <c r="DO704" s="324"/>
      <c r="DP704" s="338"/>
      <c r="DQ704" s="902"/>
      <c r="DR704" s="503"/>
      <c r="DS704" s="88"/>
      <c r="DT704" s="88" t="s">
        <v>49</v>
      </c>
      <c r="DU704" s="168"/>
      <c r="DV704" s="168"/>
      <c r="DW704" s="168"/>
      <c r="DX704" s="168"/>
      <c r="DY704" s="168"/>
      <c r="DZ704" s="168"/>
      <c r="EA704" s="359" t="str">
        <f t="shared" si="505"/>
        <v>643</v>
      </c>
      <c r="EB704" s="359">
        <v>643</v>
      </c>
      <c r="EC704" s="88"/>
      <c r="ED704" s="88"/>
      <c r="EE704" s="88"/>
      <c r="EF704" s="445"/>
      <c r="EG704" s="247"/>
      <c r="EH704" s="247"/>
      <c r="EI704" s="247"/>
      <c r="EJ704" s="247"/>
      <c r="EK704" s="247"/>
      <c r="EL704" s="247"/>
      <c r="EM704" s="946"/>
      <c r="EN704" s="247"/>
      <c r="EO704" s="247"/>
      <c r="EP704" s="247"/>
      <c r="EQ704" s="382" t="s">
        <v>6148</v>
      </c>
      <c r="ER704" s="182" t="s">
        <v>6146</v>
      </c>
      <c r="ES704" s="362"/>
      <c r="ET704" s="167"/>
      <c r="EU704" s="182" t="str">
        <f t="shared" si="470"/>
        <v>Txiki Chose, Sociedad Cooperativa, ES_F20895546_sinv.pdf</v>
      </c>
    </row>
    <row r="705" spans="1:151" ht="90.75" thickTop="1" thickBot="1">
      <c r="A705" s="1021" t="s">
        <v>6785</v>
      </c>
      <c r="B705" s="830" t="s">
        <v>6874</v>
      </c>
      <c r="C705" s="221" t="s">
        <v>42</v>
      </c>
      <c r="D705" s="692" t="s">
        <v>6947</v>
      </c>
      <c r="E705" s="692" t="s">
        <v>7473</v>
      </c>
      <c r="F705" s="692" t="s">
        <v>145</v>
      </c>
      <c r="G705" s="831"/>
      <c r="H705" s="831"/>
      <c r="I705" s="202"/>
      <c r="J705" s="692" t="s">
        <v>7017</v>
      </c>
      <c r="K705" s="692" t="s">
        <v>7015</v>
      </c>
      <c r="L705" s="692" t="s">
        <v>7016</v>
      </c>
      <c r="M705" s="1126"/>
      <c r="N705" s="848" t="s">
        <v>7059</v>
      </c>
      <c r="O705" s="691" t="s">
        <v>141</v>
      </c>
      <c r="P705" s="780">
        <v>57</v>
      </c>
      <c r="Q705" s="548">
        <v>100</v>
      </c>
      <c r="R705" s="549">
        <v>0</v>
      </c>
      <c r="S705" s="338"/>
      <c r="T705" s="168"/>
      <c r="U705" s="168"/>
      <c r="V705" s="338">
        <v>0</v>
      </c>
      <c r="W705" s="338">
        <v>0</v>
      </c>
      <c r="X705" s="923">
        <v>0.68</v>
      </c>
      <c r="Y705" s="338">
        <v>0</v>
      </c>
      <c r="Z705" s="168"/>
      <c r="AA705" s="168"/>
      <c r="AB705" s="186" t="s">
        <v>6711</v>
      </c>
      <c r="AC705" s="13" t="s">
        <v>7377</v>
      </c>
      <c r="AD705" s="811" t="s">
        <v>7089</v>
      </c>
      <c r="AE705" s="723">
        <v>43187</v>
      </c>
      <c r="AF705" s="182" t="s">
        <v>7471</v>
      </c>
      <c r="AG705" s="419"/>
      <c r="AH705" s="927" t="s">
        <v>896</v>
      </c>
      <c r="AI705" s="63" t="s">
        <v>5764</v>
      </c>
      <c r="AJ705" s="45" t="str">
        <f t="shared" si="499"/>
        <v>NO</v>
      </c>
      <c r="AK705" s="46" t="str">
        <f>VLOOKUP(X705,aux!$G$1:$I$22,2,FALSE)</f>
        <v>zero point six eight</v>
      </c>
      <c r="AL705" s="47" t="str">
        <f>VLOOKUP(X705,aux!$G$1:$J$22,4,FALSE)</f>
        <v>null komma sechs acht</v>
      </c>
      <c r="AM705" s="48">
        <f t="shared" si="480"/>
        <v>68</v>
      </c>
      <c r="AN705" s="214" t="str">
        <f>IF(INT(AM705)=AM705,EnglishNumber(AM705), _xlfn.CONCAT(EnglishNumber(INT(AM705)), " point ", EnglishNumber(ROUND(INT((AM705 - INT(AM705)) * 10),  0)), " ", EnglishNumber(ROUND((AM705 - INT(AM705))*100 - (INT((AM705-INT(AM705))*10)*10), 0))))</f>
        <v>sixty-eight</v>
      </c>
      <c r="AO705" s="214" t="str">
        <f>IF(INT(AM705)=AM705,FctZahl_In_Worten(AM705), _xlfn.CONCAT(FctZahl_In_Worten(INT(AM705)), " komma ", FctZahl_In_Worten(ROUND(INT((AM705 - INT(AM705)) * 10),  0)), " ", FctZahl_In_Worten(ROUND((AM705 - INT(AM705))*100 - (INT((AM705-INT(AM705))*10)*10), 0))))</f>
        <v>achtundsechzig</v>
      </c>
      <c r="AP705" s="64" t="str">
        <f>EnglishNumber(Q705)</f>
        <v>one hundred</v>
      </c>
      <c r="AQ705" s="46" t="str">
        <f>FctZahl_In_Worten(Q705)</f>
        <v>einhundert</v>
      </c>
      <c r="AR705" s="47" t="str">
        <f>FctZahl_In_Worten(R705)</f>
        <v>null</v>
      </c>
      <c r="AS705" s="64" t="str">
        <f>EnglishNumber(V705)</f>
        <v>zero</v>
      </c>
      <c r="AT705" s="64" t="str">
        <f>EnglishNumber(W705)</f>
        <v>zero</v>
      </c>
      <c r="AU705" s="64" t="str">
        <f t="shared" si="490"/>
        <v>For</v>
      </c>
      <c r="AV705" s="49" t="str">
        <f t="shared" si="495"/>
        <v>JAIME JEQUIER NAVARRO, Presidente</v>
      </c>
      <c r="AW705" s="60" t="str">
        <f t="shared" si="481"/>
        <v>ES_A20004008_CPA_EN</v>
      </c>
      <c r="AX705" s="60" t="str">
        <f t="shared" si="482"/>
        <v>ES_A20004008_DoT_EN</v>
      </c>
      <c r="AY705" s="60" t="str">
        <f t="shared" si="483"/>
        <v>ES_A20004008_Dis_EN</v>
      </c>
      <c r="AZ705" s="50" t="str">
        <f t="shared" si="484"/>
        <v>ES_A20004008_CPA_DE</v>
      </c>
      <c r="BA705" s="50" t="str">
        <f t="shared" si="485"/>
        <v>ES_A20004008_DoT_DE</v>
      </c>
      <c r="BB705" s="50" t="str">
        <f t="shared" si="486"/>
        <v>ES_A20004008_CPA_ES</v>
      </c>
      <c r="BC705" s="128" t="str">
        <f t="shared" si="487"/>
        <v>ES_A20004008_DoT_ES</v>
      </c>
      <c r="BD705" s="65" t="str">
        <f t="shared" si="488"/>
        <v>VIUDA DE LONDAIZ Y SOBRINOS DE L MERCADER SA</v>
      </c>
      <c r="BE705" s="64" t="str">
        <f>VLOOKUP(C705,aux!$A$1:$B$260,2,FALSE)</f>
        <v>Spain</v>
      </c>
      <c r="BF705" s="46" t="str">
        <f>VLOOKUP(C705,aux!$A$1:$C$260,3,FALSE)</f>
        <v>Spanien</v>
      </c>
      <c r="BG705" s="66" t="str">
        <f t="shared" si="489"/>
        <v>represented by  JAIME JEQUIER NAVARRO, Presidente</v>
      </c>
      <c r="BH705" s="66" t="str">
        <f t="shared" si="500"/>
        <v>representado por JAIME JEQUIER NAVARRO, Presidente</v>
      </c>
      <c r="BI705" s="119">
        <f t="shared" si="496"/>
        <v>1</v>
      </c>
      <c r="BJ705" s="119" t="str">
        <f t="shared" si="506"/>
        <v/>
      </c>
      <c r="BK705" s="119" t="str">
        <f t="shared" si="507"/>
        <v/>
      </c>
      <c r="BL705" s="66" t="str">
        <f t="shared" si="497"/>
        <v/>
      </c>
      <c r="BM705" s="66" t="str">
        <f t="shared" si="493"/>
        <v/>
      </c>
      <c r="BN705" s="66" t="str">
        <f t="shared" si="498"/>
        <v/>
      </c>
      <c r="BO705" s="66" t="str">
        <f t="shared" si="494"/>
        <v/>
      </c>
      <c r="BP705" s="216" t="str">
        <f>VLOOKUP(X705,aux!$G$1:$I$22,3,FALSE)</f>
        <v>cero coma seis ocho</v>
      </c>
      <c r="BQ705" s="66" t="str">
        <f t="shared" si="501"/>
        <v>Por</v>
      </c>
      <c r="BR705" s="66" t="str">
        <f>VLOOKUP(C705,aux!$D$1:$E$307,2,FALSE)</f>
        <v>España</v>
      </c>
      <c r="BS705" s="66" t="str">
        <f t="shared" si="502"/>
        <v>Ciento</v>
      </c>
      <c r="BT705" s="66" t="str">
        <f t="shared" si="503"/>
        <v>Cero</v>
      </c>
      <c r="BU705" s="66" t="str">
        <f t="shared" si="504"/>
        <v>Cero</v>
      </c>
      <c r="BV705" s="315"/>
      <c r="BW705" s="61"/>
      <c r="BX705" s="315"/>
      <c r="BY705" s="148"/>
      <c r="BZ705" s="315"/>
      <c r="CA705" s="1112"/>
      <c r="CB705" s="805">
        <v>43172</v>
      </c>
      <c r="CC705" s="688">
        <v>43178</v>
      </c>
      <c r="CD705" s="806"/>
      <c r="CE705" s="688">
        <v>43178</v>
      </c>
      <c r="CF705" s="806"/>
      <c r="CG705" s="795">
        <v>43181</v>
      </c>
      <c r="CH705" s="1097" t="s">
        <v>7258</v>
      </c>
      <c r="CI705" s="155"/>
      <c r="CJ705" s="168"/>
      <c r="CK705" s="168"/>
      <c r="CL705" s="102" t="str">
        <f t="shared" si="464"/>
        <v>VIUDA DE LONDAIZ Y SOBRINOS DE L MERCADER SA_ ES_A20004008_DOT_EN_2sig</v>
      </c>
      <c r="CM705" s="102" t="str">
        <f t="shared" si="465"/>
        <v>VIUDA DE LONDAIZ Y SOBRINOS DE L MERCADER SA_ES_A20004008_CPA_EN_2sig</v>
      </c>
      <c r="CN705" s="102" t="str">
        <f t="shared" si="466"/>
        <v>VIUDA DE LONDAIZ Y SOBRINOS DE L MERCADER SA_ ES_A20004008_DOT_EN_2sig_stamped</v>
      </c>
      <c r="CO705" s="102" t="str">
        <f t="shared" si="467"/>
        <v>VIUDA DE LONDAIZ Y SOBRINOS DE L MERCADER SA_ES_A20004008_DOT_EN_o</v>
      </c>
      <c r="CP705" s="102" t="str">
        <f t="shared" si="468"/>
        <v>VIUDA DE LONDAIZ Y SOBRINOS DE L MERCADER SA_ES_A20004008_DOT_EN_o_stamped</v>
      </c>
      <c r="CQ705" s="102" t="str">
        <f t="shared" si="469"/>
        <v>VIUDA DE LONDAIZ Y SOBRINOS DE L MERCADER SA_ES_A20004008_powers</v>
      </c>
      <c r="CR705" s="168"/>
      <c r="CS705" s="168"/>
      <c r="CT705" s="253"/>
      <c r="CU705" s="251"/>
      <c r="CV705" s="254"/>
      <c r="CW705" s="168"/>
      <c r="CX705" s="252"/>
      <c r="CY705" s="251"/>
      <c r="CZ705" s="251"/>
      <c r="DA705" s="324"/>
      <c r="DB705" s="324"/>
      <c r="DC705" s="251"/>
      <c r="DD705" s="251"/>
      <c r="DE705" s="324"/>
      <c r="DF705" s="324"/>
      <c r="DG705" s="168"/>
      <c r="DH705" s="168"/>
      <c r="DI705" s="168"/>
      <c r="DJ705" s="324"/>
      <c r="DK705" s="324"/>
      <c r="DL705" s="168"/>
      <c r="DM705" s="324"/>
      <c r="DN705" s="251"/>
      <c r="DO705" s="324"/>
      <c r="DP705" s="338" t="s">
        <v>7472</v>
      </c>
      <c r="DQ705" s="902"/>
      <c r="DR705" s="503"/>
      <c r="DS705" s="88"/>
      <c r="DT705" s="88" t="s">
        <v>49</v>
      </c>
      <c r="DU705" s="472"/>
      <c r="DV705" s="692" t="s">
        <v>6948</v>
      </c>
      <c r="DW705" s="228" t="s">
        <v>7535</v>
      </c>
      <c r="DX705" s="168"/>
      <c r="DY705" s="168"/>
      <c r="DZ705" s="168"/>
      <c r="EA705" s="359" t="str">
        <f t="shared" si="505"/>
        <v>644</v>
      </c>
      <c r="EB705" s="359">
        <v>644</v>
      </c>
      <c r="EC705" s="88"/>
      <c r="ED705" s="88"/>
      <c r="EE705" s="88"/>
      <c r="EG705" s="194"/>
      <c r="EH705" s="194"/>
      <c r="EI705" s="194"/>
      <c r="EJ705" s="194"/>
      <c r="EK705" s="194"/>
      <c r="EL705" s="194"/>
      <c r="EM705" s="948"/>
      <c r="EN705" s="194"/>
      <c r="EO705" s="194"/>
      <c r="EP705" s="194"/>
      <c r="EQ705" s="186" t="s">
        <v>6089</v>
      </c>
      <c r="ER705" s="186" t="s">
        <v>6111</v>
      </c>
      <c r="ES705" s="709" t="s">
        <v>7092</v>
      </c>
      <c r="ET705" s="167"/>
      <c r="EU705" s="182" t="str">
        <f t="shared" si="470"/>
        <v>VIUDA DE LONDAIZ Y SOBRINOS DE L. MERCADER SA, ES_A20004008_sinv.pdf</v>
      </c>
    </row>
    <row r="706" spans="1:151" ht="78" thickTop="1" thickBot="1">
      <c r="A706" s="1000" t="s">
        <v>571</v>
      </c>
      <c r="B706" s="638" t="s">
        <v>4734</v>
      </c>
      <c r="C706" s="338" t="s">
        <v>42</v>
      </c>
      <c r="D706" s="186" t="s">
        <v>7146</v>
      </c>
      <c r="E706" s="397"/>
      <c r="F706" s="191"/>
      <c r="G706" s="186"/>
      <c r="H706" s="186"/>
      <c r="I706" s="191" t="s">
        <v>572</v>
      </c>
      <c r="J706" s="191" t="s">
        <v>6737</v>
      </c>
      <c r="K706" s="191" t="s">
        <v>281</v>
      </c>
      <c r="L706" s="181" t="s">
        <v>282</v>
      </c>
      <c r="M706" s="199"/>
      <c r="N706" s="847"/>
      <c r="O706" s="384"/>
      <c r="P706" s="540"/>
      <c r="Q706" s="548">
        <v>1000</v>
      </c>
      <c r="R706" s="549">
        <v>0</v>
      </c>
      <c r="S706" s="338"/>
      <c r="T706" s="63"/>
      <c r="U706" s="63"/>
      <c r="V706" s="425">
        <v>0</v>
      </c>
      <c r="W706" s="425">
        <v>0</v>
      </c>
      <c r="X706" s="923">
        <v>0.75</v>
      </c>
      <c r="Y706" s="425">
        <v>2.5</v>
      </c>
      <c r="Z706" s="41" t="s">
        <v>45</v>
      </c>
      <c r="AA706" s="41" t="s">
        <v>45</v>
      </c>
      <c r="AB706" s="188" t="s">
        <v>6356</v>
      </c>
      <c r="AC706" s="13" t="s">
        <v>7377</v>
      </c>
      <c r="AD706" s="813" t="s">
        <v>5689</v>
      </c>
      <c r="AE706" s="723">
        <v>43187</v>
      </c>
      <c r="AF706" s="807" t="s">
        <v>7248</v>
      </c>
      <c r="AG706" s="419" t="s">
        <v>7475</v>
      </c>
      <c r="AH706" s="927" t="s">
        <v>192</v>
      </c>
      <c r="AI706" s="63" t="s">
        <v>5760</v>
      </c>
      <c r="AJ706" s="45" t="str">
        <f t="shared" si="499"/>
        <v>NO</v>
      </c>
      <c r="AK706" s="46" t="str">
        <f>VLOOKUP(X706,aux!$G$1:$I$22,2,FALSE)</f>
        <v>zero point seven five</v>
      </c>
      <c r="AL706" s="47" t="str">
        <f>VLOOKUP(X706,aux!$G$1:$J$22,4,FALSE)</f>
        <v>null komma sieben fünf</v>
      </c>
      <c r="AM706" s="48">
        <f t="shared" si="480"/>
        <v>75</v>
      </c>
      <c r="AN706" s="214" t="str">
        <f>IF(INT(AM706)=AM706,EnglishNumber(AM706), _xlfn.CONCAT(EnglishNumber(INT(AM706)), " point ", EnglishNumber(ROUND(INT((AM706 - INT(AM706)) * 10),  0)), " ", EnglishNumber(ROUND((AM706 - INT(AM706))*100 - (INT((AM706-INT(AM706))*10)*10), 0))))</f>
        <v>seventy-five</v>
      </c>
      <c r="AO706" s="214" t="str">
        <f>IF(INT(AM706)=AM706,FctZahl_In_Worten(AM706), _xlfn.CONCAT(FctZahl_In_Worten(INT(AM706)), " komma ", FctZahl_In_Worten(ROUND(INT((AM706 - INT(AM706)) * 10),  0)), " ", FctZahl_In_Worten(ROUND((AM706 - INT(AM706))*100 - (INT((AM706-INT(AM706))*10)*10), 0))))</f>
        <v>fünfundsiebzig</v>
      </c>
      <c r="AP706" s="64" t="str">
        <f>EnglishNumber(Q706)</f>
        <v>one thousand</v>
      </c>
      <c r="AQ706" s="46" t="str">
        <f>FctZahl_In_Worten(Q706)</f>
        <v>eintausend</v>
      </c>
      <c r="AR706" s="47" t="str">
        <f>FctZahl_In_Worten(R706)</f>
        <v>null</v>
      </c>
      <c r="AS706" s="64" t="str">
        <f>VLOOKUP(V706,aux!$K$1:$M$11,2,FALSE)</f>
        <v>zero</v>
      </c>
      <c r="AT706" s="64" t="str">
        <f>VLOOKUP(W706,aux!$K$1:$M$11,2,FALSE)</f>
        <v>zero</v>
      </c>
      <c r="AU706" s="64" t="str">
        <f t="shared" si="490"/>
        <v/>
      </c>
      <c r="AV706" s="49" t="str">
        <f t="shared" si="495"/>
        <v/>
      </c>
      <c r="AW706" s="60" t="str">
        <f t="shared" si="481"/>
        <v>ES_43742592L_CPA_EN</v>
      </c>
      <c r="AX706" s="60" t="str">
        <f t="shared" si="482"/>
        <v>ES_43742592L_DoT_EN</v>
      </c>
      <c r="AY706" s="60" t="str">
        <f t="shared" si="483"/>
        <v>ES_43742592L_Dis_EN</v>
      </c>
      <c r="AZ706" s="50" t="str">
        <f t="shared" si="484"/>
        <v>ES_43742592L_CPA_DE</v>
      </c>
      <c r="BA706" s="50" t="str">
        <f t="shared" si="485"/>
        <v>ES_43742592L_DoT_DE</v>
      </c>
      <c r="BB706" s="50" t="str">
        <f t="shared" si="486"/>
        <v>ES_43742592L_CPA_ES</v>
      </c>
      <c r="BC706" s="128" t="str">
        <f t="shared" si="487"/>
        <v>ES_43742592L_DoT_ES</v>
      </c>
      <c r="BD706" s="65" t="str">
        <f t="shared" si="488"/>
        <v>XAVIER CONSUEGRA TOREGASSA</v>
      </c>
      <c r="BE706" s="64" t="str">
        <f>VLOOKUP(C706,aux!$A$1:$B$260,2,FALSE)</f>
        <v>Spain</v>
      </c>
      <c r="BF706" s="46" t="str">
        <f>VLOOKUP(C706,aux!$A$1:$C$260,3,FALSE)</f>
        <v>Spanien</v>
      </c>
      <c r="BG706" s="66" t="str">
        <f t="shared" si="489"/>
        <v/>
      </c>
      <c r="BH706" s="66" t="str">
        <f t="shared" si="500"/>
        <v/>
      </c>
      <c r="BI706" s="66">
        <f t="shared" si="496"/>
        <v>0</v>
      </c>
      <c r="BJ706" s="66" t="str">
        <f t="shared" si="506"/>
        <v/>
      </c>
      <c r="BK706" s="66" t="str">
        <f t="shared" si="507"/>
        <v>and its</v>
      </c>
      <c r="BL706" s="66" t="str">
        <f t="shared" si="497"/>
        <v/>
      </c>
      <c r="BM706" s="66" t="str">
        <f t="shared" ref="BM706:BM731" si="508">IF(I706="","","und")</f>
        <v>und</v>
      </c>
      <c r="BN706" s="66" t="str">
        <f t="shared" si="498"/>
        <v/>
      </c>
      <c r="BO706" s="66" t="str">
        <f t="shared" ref="BO706:BO731" si="509">IF(I706="","","y su")</f>
        <v>y su</v>
      </c>
      <c r="BP706" s="216" t="str">
        <f>VLOOKUP(X706,aux!$G$1:$I$22,3,FALSE)</f>
        <v>cero coma siete cinco</v>
      </c>
      <c r="BQ706" s="66" t="str">
        <f t="shared" si="501"/>
        <v>Por</v>
      </c>
      <c r="BR706" s="66" t="str">
        <f>VLOOKUP(C706,aux!$D$1:$E$307,2,FALSE)</f>
        <v>España</v>
      </c>
      <c r="BS706" s="66" t="str">
        <f t="shared" si="502"/>
        <v>Un Mil</v>
      </c>
      <c r="BT706" s="66" t="str">
        <f t="shared" si="503"/>
        <v>Cero</v>
      </c>
      <c r="BU706" s="66" t="str">
        <f t="shared" si="504"/>
        <v>Cero</v>
      </c>
      <c r="BV706" s="137">
        <v>42902</v>
      </c>
      <c r="BW706" s="72" t="s">
        <v>201</v>
      </c>
      <c r="BX706" s="137">
        <v>42915</v>
      </c>
      <c r="BY706" s="143">
        <v>811261795532</v>
      </c>
      <c r="BZ706" s="137">
        <v>42919</v>
      </c>
      <c r="CA706" s="1112">
        <v>42920</v>
      </c>
      <c r="CB706" s="342">
        <v>43166</v>
      </c>
      <c r="CC706" s="624">
        <v>43174</v>
      </c>
      <c r="CD706" s="806"/>
      <c r="CE706" s="624">
        <v>43174</v>
      </c>
      <c r="CF706" s="806"/>
      <c r="CG706" s="795">
        <v>43182</v>
      </c>
      <c r="CH706" s="1097" t="s">
        <v>7258</v>
      </c>
      <c r="CI706" s="155"/>
      <c r="CJ706" s="61"/>
      <c r="CK706" s="62"/>
      <c r="CL706" s="102" t="str">
        <f t="shared" ref="CL706:CL765" si="510">_xlfn.CONCAT(BD706,"_ ",B706,"_DOT_",AC706,"_2sig")</f>
        <v>XAVIER CONSUEGRA TOREGASSA_ ES_43742592L_DOT_EN_2sig</v>
      </c>
      <c r="CM706" s="102" t="str">
        <f t="shared" ref="CM706:CM765" si="511">_xlfn.CONCAT(BD706,"_",B706,"_CPA_",AC706,"_2sig")</f>
        <v>XAVIER CONSUEGRA TOREGASSA_ES_43742592L_CPA_EN_2sig</v>
      </c>
      <c r="CN706" s="102" t="str">
        <f t="shared" ref="CN706:CN765" si="512">_xlfn.CONCAT(CL706,"_stamped")</f>
        <v>XAVIER CONSUEGRA TOREGASSA_ ES_43742592L_DOT_EN_2sig_stamped</v>
      </c>
      <c r="CO706" s="102" t="str">
        <f t="shared" ref="CO706:CO765" si="513">_xlfn.CONCAT(BD706,"_",B706,"_DOT_",AC706,"_o")</f>
        <v>XAVIER CONSUEGRA TOREGASSA_ES_43742592L_DOT_EN_o</v>
      </c>
      <c r="CP706" s="102" t="str">
        <f t="shared" ref="CP706:CP765" si="514">_xlfn.CONCAT(CO706,"_stamped")</f>
        <v>XAVIER CONSUEGRA TOREGASSA_ES_43742592L_DOT_EN_o_stamped</v>
      </c>
      <c r="CQ706" s="102" t="str">
        <f t="shared" ref="CQ706:CQ765" si="515">_xlfn.CONCAT(TRIM(BD706),"_",TRIM(B706),"_powers")</f>
        <v>XAVIER CONSUEGRA TOREGASSA_ES_43742592L_powers</v>
      </c>
      <c r="CR706" s="70" t="s">
        <v>1469</v>
      </c>
      <c r="CS706" s="70" t="s">
        <v>1469</v>
      </c>
      <c r="CT706" s="311"/>
      <c r="CU706" s="148">
        <f>CE706-CC706</f>
        <v>0</v>
      </c>
      <c r="CV706" s="312" t="s">
        <v>2116</v>
      </c>
      <c r="CW706" s="56" t="s">
        <v>2120</v>
      </c>
      <c r="CX706" s="52" t="s">
        <v>58</v>
      </c>
      <c r="CY706" s="148" t="s">
        <v>1469</v>
      </c>
      <c r="CZ706" s="148"/>
      <c r="DA706" s="315"/>
      <c r="DB706" s="315"/>
      <c r="DC706" s="148"/>
      <c r="DD706" s="148"/>
      <c r="DE706" s="315"/>
      <c r="DF706" s="315"/>
      <c r="DG706" s="61"/>
      <c r="DH706" s="61"/>
      <c r="DI706" s="61"/>
      <c r="DJ706" s="315"/>
      <c r="DK706" s="315"/>
      <c r="DL706" s="61"/>
      <c r="DM706" s="161"/>
      <c r="DN706" s="148"/>
      <c r="DO706" s="315"/>
      <c r="DP706" s="338"/>
      <c r="DQ706" s="940"/>
      <c r="DR706" s="342"/>
      <c r="DS706" s="522"/>
      <c r="DT706" s="69" t="s">
        <v>1469</v>
      </c>
      <c r="DU706" s="69"/>
      <c r="DV706" s="87"/>
      <c r="DW706" s="87"/>
      <c r="DX706" s="87"/>
      <c r="DY706" s="87"/>
      <c r="DZ706" s="87"/>
      <c r="EA706" s="359" t="str">
        <f t="shared" si="505"/>
        <v>645</v>
      </c>
      <c r="EB706" s="359">
        <v>645</v>
      </c>
      <c r="EC706" s="88"/>
      <c r="ED706" s="88"/>
      <c r="EE706" s="88" t="e">
        <f>IF(CX705=#REF!,"gleich","ungleich")</f>
        <v>#REF!</v>
      </c>
      <c r="EF706" s="445"/>
      <c r="EG706" s="445"/>
      <c r="EH706" s="445"/>
      <c r="EI706" s="445"/>
      <c r="EJ706" s="445"/>
      <c r="EK706" s="445"/>
      <c r="EL706" s="445"/>
      <c r="EM706" s="498"/>
      <c r="EN706" s="445"/>
      <c r="EO706" s="445"/>
      <c r="EP706" s="445"/>
      <c r="EQ706" s="382" t="s">
        <v>6100</v>
      </c>
      <c r="ER706" s="382" t="s">
        <v>6100</v>
      </c>
      <c r="ES706" s="382"/>
      <c r="ET706" s="167"/>
      <c r="EU706" s="182" t="str">
        <f t="shared" ref="EU706:EU765" si="516">CONCATENATE(TRIM(A706),", ",TRIM(B706),"_sinv.pdf")</f>
        <v>XAVIER CONSUEGRA TOREGASSA, ES_43742592L_sinv.pdf</v>
      </c>
    </row>
    <row r="707" spans="1:151" ht="78" thickTop="1" thickBot="1">
      <c r="A707" s="1006" t="s">
        <v>6458</v>
      </c>
      <c r="B707" s="176" t="s">
        <v>6464</v>
      </c>
      <c r="C707" s="338" t="s">
        <v>42</v>
      </c>
      <c r="D707" s="202" t="s">
        <v>6465</v>
      </c>
      <c r="E707" s="202"/>
      <c r="F707" s="202"/>
      <c r="G707" s="202"/>
      <c r="H707" s="202"/>
      <c r="I707" s="202" t="s">
        <v>54</v>
      </c>
      <c r="J707" s="202" t="s">
        <v>6746</v>
      </c>
      <c r="K707" s="202" t="s">
        <v>6485</v>
      </c>
      <c r="L707" s="566" t="s">
        <v>56</v>
      </c>
      <c r="M707" s="566" t="s">
        <v>6486</v>
      </c>
      <c r="N707" s="845" t="s">
        <v>6492</v>
      </c>
      <c r="O707" s="192" t="s">
        <v>57</v>
      </c>
      <c r="P707" s="429">
        <v>2</v>
      </c>
      <c r="Q707" s="785">
        <v>100</v>
      </c>
      <c r="R707" s="549">
        <v>0</v>
      </c>
      <c r="S707" s="338"/>
      <c r="T707" s="168"/>
      <c r="U707" s="168"/>
      <c r="V707" s="338">
        <v>0</v>
      </c>
      <c r="W707" s="338">
        <v>0</v>
      </c>
      <c r="X707" s="923">
        <v>0.75</v>
      </c>
      <c r="Y707" s="338">
        <v>0</v>
      </c>
      <c r="Z707" s="168"/>
      <c r="AA707" s="168"/>
      <c r="AB707" s="188" t="s">
        <v>6501</v>
      </c>
      <c r="AC707" s="13" t="s">
        <v>7377</v>
      </c>
      <c r="AD707" s="813" t="s">
        <v>5689</v>
      </c>
      <c r="AE707" s="723">
        <v>43187</v>
      </c>
      <c r="AF707" s="202" t="s">
        <v>7242</v>
      </c>
      <c r="AG707" s="419"/>
      <c r="AH707" s="927" t="s">
        <v>896</v>
      </c>
      <c r="AI707" s="67" t="s">
        <v>5760</v>
      </c>
      <c r="AJ707" s="45" t="str">
        <f t="shared" si="499"/>
        <v>NO</v>
      </c>
      <c r="AK707" s="46" t="str">
        <f>VLOOKUP(X707,aux!$G$1:$I$22,2,FALSE)</f>
        <v>zero point seven five</v>
      </c>
      <c r="AL707" s="47" t="str">
        <f>VLOOKUP(X707,aux!$G$1:$J$22,4,FALSE)</f>
        <v>null komma sieben fünf</v>
      </c>
      <c r="AM707" s="48">
        <f t="shared" si="480"/>
        <v>75</v>
      </c>
      <c r="AN707" s="214" t="str">
        <f>IF(INT(AM707)=AM707,EnglishNumber(AM707), _xlfn.CONCAT(EnglishNumber(INT(AM707)), " point ", EnglishNumber(ROUND(INT((AM707 - INT(AM707)) * 10),  0)), " ", EnglishNumber(ROUND((AM707 - INT(AM707))*100 - (INT((AM707-INT(AM707))*10)*10), 0))))</f>
        <v>seventy-five</v>
      </c>
      <c r="AO707" s="214" t="str">
        <f>IF(INT(AM707)=AM707,FctZahl_In_Worten(AM707), _xlfn.CONCAT(FctZahl_In_Worten(INT(AM707)), " komma ", FctZahl_In_Worten(ROUND(INT((AM707 - INT(AM707)) * 10),  0)), " ", FctZahl_In_Worten(ROUND((AM707 - INT(AM707))*100 - (INT((AM707-INT(AM707))*10)*10), 0))))</f>
        <v>fünfundsiebzig</v>
      </c>
      <c r="AP707" s="64" t="str">
        <f>EnglishNumber(Q707)</f>
        <v>one hundred</v>
      </c>
      <c r="AQ707" s="46" t="str">
        <f>FctZahl_In_Worten(Q707)</f>
        <v>einhundert</v>
      </c>
      <c r="AR707" s="47" t="str">
        <f>FctZahl_In_Worten(R707)</f>
        <v>null</v>
      </c>
      <c r="AS707" s="64" t="str">
        <f>EnglishNumber(V707)</f>
        <v>zero</v>
      </c>
      <c r="AT707" s="64" t="str">
        <f>EnglishNumber(W707)</f>
        <v>zero</v>
      </c>
      <c r="AU707" s="64" t="str">
        <f t="shared" si="490"/>
        <v>For</v>
      </c>
      <c r="AV707" s="49" t="str">
        <f t="shared" ref="AV707:AV712" si="517">IF(AH707="DNI","",IF((COUNTA(E707,G707))=1,CONCATENATE(E707,", ",F707),IF(COUNTA(E707,G707)=2,CONCATENATE(E707,", ",F707," and ",G707,", ",H707),"Error, there is a problem with representatives or their titles")))</f>
        <v>Error, there is a problem with representatives or their titles</v>
      </c>
      <c r="AW707" s="60" t="str">
        <f t="shared" si="481"/>
        <v>ES_06217019G_CPA_EN</v>
      </c>
      <c r="AX707" s="60" t="str">
        <f t="shared" si="482"/>
        <v>ES_06217019G_DoT_EN</v>
      </c>
      <c r="AY707" s="60" t="str">
        <f t="shared" si="483"/>
        <v>ES_06217019G_Dis_EN</v>
      </c>
      <c r="AZ707" s="50" t="str">
        <f t="shared" si="484"/>
        <v>ES_06217019G_CPA_DE</v>
      </c>
      <c r="BA707" s="50" t="str">
        <f t="shared" si="485"/>
        <v>ES_06217019G_DoT_DE</v>
      </c>
      <c r="BB707" s="50" t="str">
        <f t="shared" si="486"/>
        <v>ES_06217019G_CPA_ES</v>
      </c>
      <c r="BC707" s="128" t="str">
        <f t="shared" si="487"/>
        <v>ES_06217019G_DoT_ES</v>
      </c>
      <c r="BD707" s="65" t="str">
        <f t="shared" si="488"/>
        <v>ZENON SANTIAGO MUÑOZ ABAD</v>
      </c>
      <c r="BE707" s="64" t="str">
        <f>VLOOKUP(C707,aux!$A$1:$B$260,2,FALSE)</f>
        <v>Spain</v>
      </c>
      <c r="BF707" s="46" t="str">
        <f>VLOOKUP(C707,aux!$A$1:$C$260,3,FALSE)</f>
        <v>Spanien</v>
      </c>
      <c r="BG707" s="66" t="str">
        <f t="shared" si="489"/>
        <v>represented by  Error, there is a problem with representatives or their titles</v>
      </c>
      <c r="BH707" s="66" t="str">
        <f t="shared" si="500"/>
        <v>representado por Error, there is a problem with representatives or their titles</v>
      </c>
      <c r="BI707" s="119">
        <f t="shared" ref="BI707:BI712" si="518">COUNTA(F707,G707)</f>
        <v>0</v>
      </c>
      <c r="BJ707" s="119" t="str">
        <f t="shared" si="506"/>
        <v/>
      </c>
      <c r="BK707" s="119" t="str">
        <f t="shared" si="507"/>
        <v>and its</v>
      </c>
      <c r="BL707" s="66" t="str">
        <f t="shared" ref="BL707:BL731" si="519">IF(H707="","","und")</f>
        <v/>
      </c>
      <c r="BM707" s="66" t="str">
        <f t="shared" si="508"/>
        <v>und</v>
      </c>
      <c r="BN707" s="66" t="str">
        <f t="shared" ref="BN707:BN731" si="520">IF(H707="","","y su")</f>
        <v/>
      </c>
      <c r="BO707" s="66" t="str">
        <f t="shared" si="509"/>
        <v>y su</v>
      </c>
      <c r="BP707" s="216" t="str">
        <f>VLOOKUP(X707,aux!$G$1:$I$22,3,FALSE)</f>
        <v>cero coma siete cinco</v>
      </c>
      <c r="BQ707" s="66" t="str">
        <f t="shared" si="501"/>
        <v>Por</v>
      </c>
      <c r="BR707" s="66" t="str">
        <f>VLOOKUP(C707,aux!$D$1:$E$307,2,FALSE)</f>
        <v>España</v>
      </c>
      <c r="BS707" s="66" t="str">
        <f t="shared" si="502"/>
        <v>Ciento</v>
      </c>
      <c r="BT707" s="66" t="str">
        <f t="shared" si="503"/>
        <v>Cero</v>
      </c>
      <c r="BU707" s="66" t="str">
        <f t="shared" si="504"/>
        <v>Cero</v>
      </c>
      <c r="BV707" s="315"/>
      <c r="BW707" s="61"/>
      <c r="BX707" s="315"/>
      <c r="BY707" s="148"/>
      <c r="BZ707" s="315"/>
      <c r="CA707" s="1114"/>
      <c r="CB707" s="342">
        <v>43167</v>
      </c>
      <c r="CC707" s="623">
        <v>43179</v>
      </c>
      <c r="CD707" s="434"/>
      <c r="CE707" s="805">
        <v>43180</v>
      </c>
      <c r="CF707" s="434"/>
      <c r="CG707" s="612">
        <v>43182</v>
      </c>
      <c r="CH707" s="903" t="s">
        <v>7258</v>
      </c>
      <c r="CI707" s="155"/>
      <c r="CJ707" s="168"/>
      <c r="CK707" s="168"/>
      <c r="CL707" s="102" t="str">
        <f t="shared" si="510"/>
        <v>ZENON SANTIAGO MUÑOZ ABAD_ ES_06217019G_DOT_EN_2sig</v>
      </c>
      <c r="CM707" s="102" t="str">
        <f t="shared" si="511"/>
        <v>ZENON SANTIAGO MUÑOZ ABAD_ES_06217019G_CPA_EN_2sig</v>
      </c>
      <c r="CN707" s="102" t="str">
        <f t="shared" si="512"/>
        <v>ZENON SANTIAGO MUÑOZ ABAD_ ES_06217019G_DOT_EN_2sig_stamped</v>
      </c>
      <c r="CO707" s="102" t="str">
        <f t="shared" si="513"/>
        <v>ZENON SANTIAGO MUÑOZ ABAD_ES_06217019G_DOT_EN_o</v>
      </c>
      <c r="CP707" s="102" t="str">
        <f t="shared" si="514"/>
        <v>ZENON SANTIAGO MUÑOZ ABAD_ES_06217019G_DOT_EN_o_stamped</v>
      </c>
      <c r="CQ707" s="102" t="str">
        <f t="shared" si="515"/>
        <v>ZENON SANTIAGO MUÑOZ ABAD_ES_06217019G_powers</v>
      </c>
      <c r="CR707" s="168"/>
      <c r="CS707" s="168"/>
      <c r="CT707" s="253"/>
      <c r="CU707" s="251"/>
      <c r="CV707" s="254"/>
      <c r="CW707" s="168"/>
      <c r="CX707" s="252"/>
      <c r="CY707" s="251"/>
      <c r="CZ707" s="251"/>
      <c r="DA707" s="324"/>
      <c r="DB707" s="324"/>
      <c r="DC707" s="251"/>
      <c r="DD707" s="251"/>
      <c r="DE707" s="324"/>
      <c r="DF707" s="324"/>
      <c r="DG707" s="168"/>
      <c r="DH707" s="168"/>
      <c r="DI707" s="168"/>
      <c r="DJ707" s="324"/>
      <c r="DK707" s="324"/>
      <c r="DL707" s="168"/>
      <c r="DM707" s="324"/>
      <c r="DN707" s="251"/>
      <c r="DO707" s="324"/>
      <c r="DP707" s="338"/>
      <c r="DQ707" s="902"/>
      <c r="DR707" s="503"/>
      <c r="DS707" s="88"/>
      <c r="DT707" s="88" t="s">
        <v>49</v>
      </c>
      <c r="DU707" s="168"/>
      <c r="DV707" s="168"/>
      <c r="DW707" s="168"/>
      <c r="DX707" s="168"/>
      <c r="DY707" s="168"/>
      <c r="DZ707" s="168"/>
      <c r="EA707" s="359" t="str">
        <f t="shared" si="505"/>
        <v>646</v>
      </c>
      <c r="EB707" s="359">
        <v>646</v>
      </c>
      <c r="EC707" s="88"/>
      <c r="ED707" s="88"/>
      <c r="EE707" s="88"/>
      <c r="EF707" s="445"/>
      <c r="EG707" s="247"/>
      <c r="EH707" s="247"/>
      <c r="EI707" s="247"/>
      <c r="EJ707" s="247"/>
      <c r="EK707" s="247"/>
      <c r="EL707" s="247"/>
      <c r="EM707" s="946"/>
      <c r="EN707" s="247"/>
      <c r="EO707" s="247"/>
      <c r="EP707" s="247"/>
      <c r="EQ707" s="382" t="s">
        <v>6100</v>
      </c>
      <c r="ER707" s="382" t="s">
        <v>6100</v>
      </c>
      <c r="ES707" s="362"/>
      <c r="ET707" s="167"/>
      <c r="EU707" s="182" t="str">
        <f t="shared" si="516"/>
        <v>ZENON SANTIAGO MUÑOZ ABAD, ES_06217019G_sinv.pdf</v>
      </c>
    </row>
    <row r="708" spans="1:151" ht="91.5" thickTop="1" thickBot="1">
      <c r="A708" s="1052" t="s">
        <v>7506</v>
      </c>
      <c r="B708" s="629" t="s">
        <v>7507</v>
      </c>
      <c r="C708" s="221" t="s">
        <v>517</v>
      </c>
      <c r="D708" s="994" t="s">
        <v>7508</v>
      </c>
      <c r="E708" s="995" t="s">
        <v>7509</v>
      </c>
      <c r="F708" s="996" t="s">
        <v>6477</v>
      </c>
      <c r="G708" s="1123" t="s">
        <v>7510</v>
      </c>
      <c r="H708" s="1123" t="s">
        <v>6477</v>
      </c>
      <c r="I708" s="1124" t="s">
        <v>7525</v>
      </c>
      <c r="J708" s="994" t="s">
        <v>7524</v>
      </c>
      <c r="K708" s="1126" t="s">
        <v>7513</v>
      </c>
      <c r="L708" s="997" t="s">
        <v>180</v>
      </c>
      <c r="M708" s="997" t="s">
        <v>7511</v>
      </c>
      <c r="N708" s="1081" t="s">
        <v>7512</v>
      </c>
      <c r="O708" s="1126" t="s">
        <v>6706</v>
      </c>
      <c r="P708" s="990">
        <v>63</v>
      </c>
      <c r="Q708" s="548">
        <v>1000</v>
      </c>
      <c r="R708" s="549">
        <v>0</v>
      </c>
      <c r="S708" s="338"/>
      <c r="T708" s="671"/>
      <c r="U708" s="671"/>
      <c r="V708" s="261">
        <v>0</v>
      </c>
      <c r="W708" s="261">
        <v>0</v>
      </c>
      <c r="X708" s="556">
        <v>0.75</v>
      </c>
      <c r="Y708" s="261">
        <v>0</v>
      </c>
      <c r="Z708" s="671"/>
      <c r="AA708" s="671"/>
      <c r="AB708" s="186" t="s">
        <v>7389</v>
      </c>
      <c r="AC708" s="819" t="s">
        <v>7377</v>
      </c>
      <c r="AD708" s="812" t="s">
        <v>5689</v>
      </c>
      <c r="AE708" s="801">
        <v>43278</v>
      </c>
      <c r="AG708" s="419"/>
      <c r="AH708" s="67" t="s">
        <v>896</v>
      </c>
      <c r="AI708" s="67" t="s">
        <v>5764</v>
      </c>
      <c r="AJ708" s="907" t="str">
        <f t="shared" si="499"/>
        <v>NO</v>
      </c>
      <c r="AK708" s="46" t="str">
        <f>VLOOKUP(X708,aux!$G$1:$I$22,2,FALSE)</f>
        <v>zero point seven five</v>
      </c>
      <c r="AL708" s="47" t="str">
        <f>VLOOKUP(X708,aux!$G$1:$J$22,4,FALSE)</f>
        <v>null komma sieben fünf</v>
      </c>
      <c r="AM708" s="910">
        <f t="shared" si="480"/>
        <v>75</v>
      </c>
      <c r="AN708" s="693" t="str">
        <f>IF(INT(AM708)=AM708,EnglishNumber(AM708), _xlfn.CONCAT(EnglishNumber(INT(AM708)), " point ", EnglishNumber(ROUND(INT((AM708 - INT(AM708)) * 10),  0)), " ", EnglishNumber(ROUND((AM708 - INT(AM708))*100 - (INT((AM708-INT(AM708))*10)*10), 0))))</f>
        <v>seventy-five</v>
      </c>
      <c r="AO708" s="693" t="str">
        <f>IF(INT(AM708)=AM708,FctZahl_In_Worten(AM708), _xlfn.CONCAT(FctZahl_In_Worten(INT(AM708)), " komma ", FctZahl_In_Worten(ROUND(INT((AM708 - INT(AM708)) * 10),  0)), " ", FctZahl_In_Worten(ROUND((AM708 - INT(AM708))*100 - (INT((AM708-INT(AM708))*10)*10), 0))))</f>
        <v>fünfundsiebzig</v>
      </c>
      <c r="AP708" s="39" t="str">
        <f>EnglishNumber(Q708)</f>
        <v>one thousand</v>
      </c>
      <c r="AQ708" s="908" t="str">
        <f>FctZahl_In_Worten(Q708)</f>
        <v>eintausend</v>
      </c>
      <c r="AR708" s="909" t="str">
        <f>FctZahl_In_Worten(R708)</f>
        <v>null</v>
      </c>
      <c r="AS708" s="39" t="str">
        <f>EnglishNumber(V708)</f>
        <v>zero</v>
      </c>
      <c r="AT708" s="39" t="str">
        <f>EnglishNumber(W708)</f>
        <v>zero</v>
      </c>
      <c r="AU708" s="39" t="str">
        <f t="shared" si="490"/>
        <v>For</v>
      </c>
      <c r="AV708" s="117" t="str">
        <f t="shared" si="517"/>
        <v>MELITON TUDERO GARCIA, GERENTE and FRANCISCO JAVIER TUDERO GARCIA, GERENTE</v>
      </c>
      <c r="AW708" s="911" t="str">
        <f t="shared" si="481"/>
        <v>PT_507360460_CPA_EN</v>
      </c>
      <c r="AX708" s="911" t="str">
        <f t="shared" si="482"/>
        <v>PT_507360460_DoT_EN</v>
      </c>
      <c r="AY708" s="911" t="str">
        <f t="shared" si="483"/>
        <v>PT_507360460_Dis_EN</v>
      </c>
      <c r="AZ708" s="912" t="str">
        <f t="shared" si="484"/>
        <v>PT_507360460_CPA_DE</v>
      </c>
      <c r="BA708" s="912" t="str">
        <f t="shared" si="485"/>
        <v>PT_507360460_DoT_DE</v>
      </c>
      <c r="BB708" s="912" t="str">
        <f t="shared" si="486"/>
        <v>PT_507360460_CPA_ES</v>
      </c>
      <c r="BC708" s="128" t="str">
        <f t="shared" si="487"/>
        <v>PT_507360460_DoT_ES</v>
      </c>
      <c r="BD708" s="597" t="str">
        <f t="shared" si="488"/>
        <v>TRANSPORTES ORINOCO, LDA</v>
      </c>
      <c r="BE708" s="64" t="str">
        <f>VLOOKUP(C708,aux!$A$1:$B$260,2,FALSE)</f>
        <v>Portugal</v>
      </c>
      <c r="BF708" s="46">
        <f>VLOOKUP(C708,aux!$A$1:$C$260,3,FALSE)</f>
        <v>0</v>
      </c>
      <c r="BG708" s="119" t="str">
        <f t="shared" si="489"/>
        <v>represented by  MELITON TUDERO GARCIA, GERENTE and FRANCISCO JAVIER TUDERO GARCIA, GERENTE</v>
      </c>
      <c r="BH708" s="119" t="str">
        <f t="shared" si="500"/>
        <v>representado por MELITON TUDERO GARCIA, GERENTE and FRANCISCO JAVIER TUDERO GARCIA, GERENTE</v>
      </c>
      <c r="BI708" s="119">
        <f t="shared" si="518"/>
        <v>2</v>
      </c>
      <c r="BJ708" s="119" t="str">
        <f t="shared" si="506"/>
        <v>and its</v>
      </c>
      <c r="BK708" s="119" t="str">
        <f t="shared" si="507"/>
        <v>and its</v>
      </c>
      <c r="BL708" s="119" t="str">
        <f t="shared" si="519"/>
        <v>und</v>
      </c>
      <c r="BM708" s="119" t="str">
        <f t="shared" si="508"/>
        <v>und</v>
      </c>
      <c r="BN708" s="119" t="str">
        <f t="shared" si="520"/>
        <v>y su</v>
      </c>
      <c r="BO708" s="119" t="str">
        <f t="shared" si="509"/>
        <v>y su</v>
      </c>
      <c r="BP708" s="216" t="str">
        <f>VLOOKUP(X708,aux!$G$1:$I$22,3,FALSE)</f>
        <v>cero coma siete cinco</v>
      </c>
      <c r="BQ708" s="119" t="str">
        <f t="shared" si="501"/>
        <v>Por</v>
      </c>
      <c r="BR708" s="66" t="str">
        <f>VLOOKUP(C708,aux!$D$1:$E$307,2,FALSE)</f>
        <v>Portugal</v>
      </c>
      <c r="BS708" s="119" t="str">
        <f t="shared" si="502"/>
        <v>Un Mil</v>
      </c>
      <c r="BT708" s="119" t="str">
        <f t="shared" si="503"/>
        <v>Cero</v>
      </c>
      <c r="BU708" s="119" t="str">
        <f t="shared" si="504"/>
        <v>Cero</v>
      </c>
      <c r="BV708" s="139"/>
      <c r="BW708" s="61"/>
      <c r="BX708" s="139"/>
      <c r="BY708" s="148"/>
      <c r="BZ708" s="139"/>
      <c r="CA708" s="1112"/>
      <c r="CB708" s="353">
        <v>43256</v>
      </c>
      <c r="CC708" s="626">
        <v>43265</v>
      </c>
      <c r="CD708" s="434"/>
      <c r="CE708" s="353">
        <v>43265</v>
      </c>
      <c r="CF708" s="434"/>
      <c r="CG708" s="612">
        <v>43273</v>
      </c>
      <c r="CH708" s="903" t="s">
        <v>7688</v>
      </c>
      <c r="CI708" s="155"/>
      <c r="CJ708" s="671"/>
      <c r="CK708" s="671"/>
      <c r="CL708" s="102" t="str">
        <f t="shared" si="510"/>
        <v>TRANSPORTES ORINOCO, LDA_ PT_507360460_DOT_EN_2sig</v>
      </c>
      <c r="CM708" s="102" t="str">
        <f t="shared" si="511"/>
        <v>TRANSPORTES ORINOCO, LDA_PT_507360460_CPA_EN_2sig</v>
      </c>
      <c r="CN708" s="102" t="str">
        <f t="shared" si="512"/>
        <v>TRANSPORTES ORINOCO, LDA_ PT_507360460_DOT_EN_2sig_stamped</v>
      </c>
      <c r="CO708" s="102" t="str">
        <f t="shared" si="513"/>
        <v>TRANSPORTES ORINOCO, LDA_PT_507360460_DOT_EN_o</v>
      </c>
      <c r="CP708" s="102" t="str">
        <f t="shared" si="514"/>
        <v>TRANSPORTES ORINOCO, LDA_PT_507360460_DOT_EN_o_stamped</v>
      </c>
      <c r="CQ708" s="102" t="str">
        <f t="shared" si="515"/>
        <v>TRANSPORTES ORINOCO, LDA_PT_507360460_powers</v>
      </c>
      <c r="CR708" s="671"/>
      <c r="CS708" s="671"/>
      <c r="CT708" s="913"/>
      <c r="CU708" s="672"/>
      <c r="CV708" s="914"/>
      <c r="CW708" s="671"/>
      <c r="CX708" s="673"/>
      <c r="CY708" s="672"/>
      <c r="CZ708" s="672"/>
      <c r="DA708" s="674"/>
      <c r="DB708" s="674"/>
      <c r="DC708" s="672"/>
      <c r="DD708" s="672"/>
      <c r="DE708" s="674"/>
      <c r="DF708" s="674"/>
      <c r="DG708" s="671"/>
      <c r="DH708" s="671"/>
      <c r="DI708" s="671"/>
      <c r="DJ708" s="674"/>
      <c r="DK708" s="674"/>
      <c r="DL708" s="671"/>
      <c r="DM708" s="674"/>
      <c r="DN708" s="672"/>
      <c r="DO708" s="674"/>
      <c r="DP708" s="467"/>
      <c r="DQ708" s="339"/>
      <c r="DR708" s="503"/>
      <c r="DS708" s="675"/>
      <c r="DT708" s="678"/>
      <c r="DU708" s="676"/>
      <c r="DV708" s="676"/>
      <c r="DW708" s="676"/>
      <c r="DX708" s="676"/>
      <c r="DY708" s="676"/>
      <c r="DZ708" s="676"/>
      <c r="EA708" s="359" t="str">
        <f t="shared" si="505"/>
        <v>675</v>
      </c>
      <c r="EB708" s="677">
        <v>675</v>
      </c>
      <c r="EC708" s="678"/>
      <c r="ED708" s="678"/>
      <c r="EE708" s="678"/>
      <c r="EF708" s="1301"/>
      <c r="EG708" s="1106"/>
      <c r="EH708" s="1106"/>
      <c r="EI708" s="1106"/>
      <c r="EJ708" s="1106"/>
      <c r="EK708" s="1106"/>
      <c r="EL708" s="1106"/>
      <c r="EM708" s="1310"/>
      <c r="EN708" s="1106"/>
      <c r="EO708" s="1106"/>
      <c r="EP708" s="1106"/>
      <c r="EQ708" s="182" t="s">
        <v>7437</v>
      </c>
      <c r="ER708" s="182" t="s">
        <v>6153</v>
      </c>
      <c r="ES708" s="182"/>
      <c r="ET708" s="108"/>
      <c r="EU708" s="108" t="str">
        <f t="shared" si="516"/>
        <v>TRANSPORTES ORINOCO, LDA, PT_507360460_sinv.pdf</v>
      </c>
    </row>
    <row r="709" spans="1:151" ht="78" thickTop="1" thickBot="1">
      <c r="A709" s="1009" t="s">
        <v>2885</v>
      </c>
      <c r="B709" s="638" t="s">
        <v>4755</v>
      </c>
      <c r="C709" s="338" t="s">
        <v>1509</v>
      </c>
      <c r="D709" s="182" t="s">
        <v>2886</v>
      </c>
      <c r="E709" s="186" t="s">
        <v>2853</v>
      </c>
      <c r="F709" s="182" t="s">
        <v>899</v>
      </c>
      <c r="G709" s="182"/>
      <c r="H709" s="182"/>
      <c r="I709" s="182"/>
      <c r="J709" s="182" t="s">
        <v>6055</v>
      </c>
      <c r="K709" s="182" t="s">
        <v>6041</v>
      </c>
      <c r="L709" s="563" t="s">
        <v>2888</v>
      </c>
      <c r="M709" s="563" t="s">
        <v>2889</v>
      </c>
      <c r="N709" s="1193" t="s">
        <v>2890</v>
      </c>
      <c r="O709" s="182" t="s">
        <v>2844</v>
      </c>
      <c r="P709" s="540">
        <v>6</v>
      </c>
      <c r="Q709" s="548">
        <v>100</v>
      </c>
      <c r="R709" s="549">
        <v>0</v>
      </c>
      <c r="S709" s="338"/>
      <c r="T709" s="168"/>
      <c r="U709" s="168"/>
      <c r="V709" s="338">
        <v>100</v>
      </c>
      <c r="W709" s="338">
        <v>50</v>
      </c>
      <c r="X709" s="923">
        <v>0.75</v>
      </c>
      <c r="Y709" s="338">
        <v>2.5</v>
      </c>
      <c r="Z709" s="168"/>
      <c r="AA709" s="168"/>
      <c r="AB709" s="186">
        <v>5</v>
      </c>
      <c r="AC709" s="13" t="s">
        <v>7377</v>
      </c>
      <c r="AD709" s="812" t="s">
        <v>40</v>
      </c>
      <c r="AE709" s="801"/>
      <c r="AG709" s="419"/>
      <c r="AH709" s="927" t="s">
        <v>896</v>
      </c>
      <c r="AI709" s="63" t="s">
        <v>5764</v>
      </c>
      <c r="AJ709" s="45" t="str">
        <f t="shared" si="499"/>
        <v>NO</v>
      </c>
      <c r="AK709" s="46" t="str">
        <f>VLOOKUP(X709,aux!$G$1:$I$22,2,FALSE)</f>
        <v>zero point seven five</v>
      </c>
      <c r="AL709" s="47" t="str">
        <f>VLOOKUP(X709,aux!$G$1:$J$22,4,FALSE)</f>
        <v>null komma sieben fünf</v>
      </c>
      <c r="AM709" s="48">
        <f t="shared" si="480"/>
        <v>75</v>
      </c>
      <c r="AN709" s="214" t="str">
        <f>IF(INT(AM709)=AM709,EnglishNumber(AM709), _xlfn.CONCAT(EnglishNumber(INT(AM709)), " point ", EnglishNumber(ROUND(INT((AM709 - INT(AM709)) * 10),  0)), " ", EnglishNumber(ROUND((AM709 - INT(AM709))*100 - (INT((AM709-INT(AM709))*10)*10), 0))))</f>
        <v>seventy-five</v>
      </c>
      <c r="AO709" s="214" t="str">
        <f>IF(INT(AM709)=AM709,FctZahl_In_Worten(AM709), _xlfn.CONCAT(FctZahl_In_Worten(INT(AM709)), " komma ", FctZahl_In_Worten(ROUND(INT((AM709 - INT(AM709)) * 10),  0)), " ", FctZahl_In_Worten(ROUND((AM709 - INT(AM709))*100 - (INT((AM709-INT(AM709))*10)*10), 0))))</f>
        <v>fünfundsiebzig</v>
      </c>
      <c r="AP709" s="64" t="str">
        <f>EnglishNumber(Q709)</f>
        <v>one hundred</v>
      </c>
      <c r="AQ709" s="46" t="str">
        <f>FctZahl_In_Worten(Q709)</f>
        <v>einhundert</v>
      </c>
      <c r="AR709" s="47" t="str">
        <f>FctZahl_In_Worten(R709)</f>
        <v>null</v>
      </c>
      <c r="AS709" s="64" t="str">
        <f>EnglishNumber(V709)</f>
        <v>one hundred</v>
      </c>
      <c r="AT709" s="64" t="str">
        <f>EnglishNumber(W709)</f>
        <v>fifty</v>
      </c>
      <c r="AU709" s="64" t="str">
        <f t="shared" si="490"/>
        <v>For</v>
      </c>
      <c r="AV709" s="49" t="str">
        <f t="shared" si="517"/>
        <v>Gerhard Braun , Geschäftsführer</v>
      </c>
      <c r="AW709" s="60" t="str">
        <f t="shared" si="481"/>
        <v>RO_21562338_CPA_EN</v>
      </c>
      <c r="AX709" s="60" t="str">
        <f t="shared" si="482"/>
        <v>RO_21562338_DoT_EN</v>
      </c>
      <c r="AY709" s="60" t="str">
        <f t="shared" si="483"/>
        <v>RO_21562338_Dis_EN</v>
      </c>
      <c r="AZ709" s="50" t="str">
        <f t="shared" si="484"/>
        <v>RO_21562338_CPA_DE</v>
      </c>
      <c r="BA709" s="50" t="str">
        <f t="shared" si="485"/>
        <v>RO_21562338_DoT_DE</v>
      </c>
      <c r="BB709" s="50" t="str">
        <f t="shared" si="486"/>
        <v>RO_21562338_CPA_ES</v>
      </c>
      <c r="BC709" s="128" t="str">
        <f t="shared" si="487"/>
        <v>RO_21562338_DoT_ES</v>
      </c>
      <c r="BD709" s="65" t="str">
        <f t="shared" si="488"/>
        <v>Braun Transporte SRL</v>
      </c>
      <c r="BE709" s="64" t="str">
        <f>VLOOKUP(C709,aux!$A$1:$B$260,2,FALSE)</f>
        <v>Romania</v>
      </c>
      <c r="BF709" s="46">
        <f>VLOOKUP(C709,aux!$A$1:$C$260,3,FALSE)</f>
        <v>0</v>
      </c>
      <c r="BG709" s="66" t="str">
        <f t="shared" si="489"/>
        <v>represented by  Gerhard Braun , Geschäftsführer</v>
      </c>
      <c r="BH709" s="66" t="str">
        <f t="shared" si="500"/>
        <v>representado por Gerhard Braun , Geschäftsführer</v>
      </c>
      <c r="BI709" s="119">
        <f t="shared" si="518"/>
        <v>1</v>
      </c>
      <c r="BJ709" s="119" t="str">
        <f t="shared" si="506"/>
        <v/>
      </c>
      <c r="BK709" s="119" t="str">
        <f t="shared" si="507"/>
        <v/>
      </c>
      <c r="BL709" s="66" t="str">
        <f t="shared" si="519"/>
        <v/>
      </c>
      <c r="BM709" s="66" t="str">
        <f t="shared" si="508"/>
        <v/>
      </c>
      <c r="BN709" s="66" t="str">
        <f t="shared" si="520"/>
        <v/>
      </c>
      <c r="BO709" s="66" t="str">
        <f t="shared" si="509"/>
        <v/>
      </c>
      <c r="BP709" s="216" t="str">
        <f>VLOOKUP(X709,aux!$G$1:$I$22,3,FALSE)</f>
        <v>cero coma siete cinco</v>
      </c>
      <c r="BQ709" s="66" t="str">
        <f t="shared" si="501"/>
        <v>Por</v>
      </c>
      <c r="BR709" s="66" t="str">
        <f>VLOOKUP(C709,aux!$D$1:$E$307,2,FALSE)</f>
        <v>Rumanía</v>
      </c>
      <c r="BS709" s="66" t="str">
        <f t="shared" si="502"/>
        <v>Ciento</v>
      </c>
      <c r="BT709" s="66" t="str">
        <f t="shared" si="503"/>
        <v>Ciento</v>
      </c>
      <c r="BU709" s="66" t="str">
        <f t="shared" si="504"/>
        <v>Cincuenta</v>
      </c>
      <c r="BV709" s="139"/>
      <c r="BW709" s="61"/>
      <c r="BX709" s="139">
        <v>43117</v>
      </c>
      <c r="BY709" s="148">
        <v>1633025094</v>
      </c>
      <c r="BZ709" s="139"/>
      <c r="CA709" s="1112"/>
      <c r="CB709" s="353">
        <v>43117</v>
      </c>
      <c r="CC709" s="622">
        <v>43118</v>
      </c>
      <c r="CD709" s="434"/>
      <c r="CE709" s="805">
        <v>43118</v>
      </c>
      <c r="CF709" s="434"/>
      <c r="CG709" s="511">
        <v>43125</v>
      </c>
      <c r="CH709" s="497"/>
      <c r="CI709" s="155"/>
      <c r="CJ709" s="168"/>
      <c r="CK709" s="168"/>
      <c r="CL709" s="102" t="str">
        <f t="shared" si="510"/>
        <v>Braun Transporte SRL_ RO_21562338_DOT_EN_2sig</v>
      </c>
      <c r="CM709" s="102" t="str">
        <f t="shared" si="511"/>
        <v>Braun Transporte SRL_RO_21562338_CPA_EN_2sig</v>
      </c>
      <c r="CN709" s="102" t="str">
        <f t="shared" si="512"/>
        <v>Braun Transporte SRL_ RO_21562338_DOT_EN_2sig_stamped</v>
      </c>
      <c r="CO709" s="102" t="str">
        <f t="shared" si="513"/>
        <v>Braun Transporte SRL_RO_21562338_DOT_EN_o</v>
      </c>
      <c r="CP709" s="102" t="str">
        <f t="shared" si="514"/>
        <v>Braun Transporte SRL_RO_21562338_DOT_EN_o_stamped</v>
      </c>
      <c r="CQ709" s="102" t="str">
        <f t="shared" si="515"/>
        <v>Braun Transporte SRL_RO_21562338_powers</v>
      </c>
      <c r="CR709" s="168"/>
      <c r="CS709" s="168"/>
      <c r="CT709" s="253"/>
      <c r="CU709" s="251"/>
      <c r="CV709" s="254"/>
      <c r="CW709" s="168"/>
      <c r="CX709" s="252"/>
      <c r="CY709" s="251"/>
      <c r="CZ709" s="251"/>
      <c r="DA709" s="324"/>
      <c r="DB709" s="324"/>
      <c r="DC709" s="251"/>
      <c r="DD709" s="251"/>
      <c r="DE709" s="324"/>
      <c r="DF709" s="324"/>
      <c r="DG709" s="168"/>
      <c r="DH709" s="168"/>
      <c r="DI709" s="168"/>
      <c r="DJ709" s="324"/>
      <c r="DK709" s="324"/>
      <c r="DL709" s="168"/>
      <c r="DM709" s="324"/>
      <c r="DN709" s="251"/>
      <c r="DO709" s="324"/>
      <c r="DP709" s="338"/>
      <c r="DQ709" s="902"/>
      <c r="DR709" s="503"/>
      <c r="DS709" s="88"/>
      <c r="DT709" s="88"/>
      <c r="DU709" s="168"/>
      <c r="DV709" s="168"/>
      <c r="DW709" s="168"/>
      <c r="DX709" s="168"/>
      <c r="DY709" s="168"/>
      <c r="DZ709" s="168"/>
      <c r="EA709" s="359" t="str">
        <f t="shared" si="505"/>
        <v/>
      </c>
      <c r="EB709" s="359"/>
      <c r="EC709" s="88"/>
      <c r="ED709" s="88"/>
      <c r="EE709" s="88"/>
      <c r="EF709" s="445"/>
      <c r="EG709" s="247"/>
      <c r="EH709" s="247"/>
      <c r="EI709" s="247"/>
      <c r="EJ709" s="247"/>
      <c r="EK709" s="247"/>
      <c r="EL709" s="247"/>
      <c r="EM709" s="946"/>
      <c r="EN709" s="247"/>
      <c r="EO709" s="247"/>
      <c r="EP709" s="247"/>
      <c r="EQ709" s="182" t="s">
        <v>6093</v>
      </c>
      <c r="ER709" s="182" t="s">
        <v>6108</v>
      </c>
      <c r="ES709" s="182"/>
      <c r="ET709" s="108"/>
      <c r="EU709" s="182" t="str">
        <f t="shared" si="516"/>
        <v>Braun Transporte S.R.L., RO_21562338_sinv.pdf</v>
      </c>
    </row>
    <row r="710" spans="1:151" ht="61.5" thickTop="1" thickBot="1">
      <c r="A710" s="1014" t="s">
        <v>7255</v>
      </c>
      <c r="B710" s="830" t="s">
        <v>7263</v>
      </c>
      <c r="C710" s="427" t="s">
        <v>1225</v>
      </c>
      <c r="D710" s="193" t="s">
        <v>7219</v>
      </c>
      <c r="E710" s="193" t="s">
        <v>7220</v>
      </c>
      <c r="F710" s="842" t="s">
        <v>7003</v>
      </c>
      <c r="G710" s="842"/>
      <c r="H710" s="842"/>
      <c r="I710" s="193" t="s">
        <v>7162</v>
      </c>
      <c r="J710" s="258"/>
      <c r="K710" s="258"/>
      <c r="L710" s="1171" t="s">
        <v>7163</v>
      </c>
      <c r="N710" s="849"/>
      <c r="O710" s="182"/>
      <c r="P710" s="540"/>
      <c r="Q710" s="548">
        <v>100</v>
      </c>
      <c r="R710" s="549">
        <v>0</v>
      </c>
      <c r="S710" s="338"/>
      <c r="T710" s="54"/>
      <c r="U710" s="54"/>
      <c r="V710" s="338">
        <v>0</v>
      </c>
      <c r="W710" s="338">
        <v>0</v>
      </c>
      <c r="X710" s="923">
        <v>0.77500000000000002</v>
      </c>
      <c r="Y710" s="338">
        <v>0</v>
      </c>
      <c r="Z710" s="54"/>
      <c r="AA710" s="54"/>
      <c r="AB710" s="186" t="s">
        <v>7228</v>
      </c>
      <c r="AC710" s="13" t="s">
        <v>7377</v>
      </c>
      <c r="AD710" s="812" t="s">
        <v>40</v>
      </c>
      <c r="AE710" s="801">
        <v>43278</v>
      </c>
      <c r="AF710" s="182" t="s">
        <v>7234</v>
      </c>
      <c r="AG710" s="419"/>
      <c r="AH710" s="61" t="s">
        <v>7235</v>
      </c>
      <c r="AI710" s="67" t="s">
        <v>5766</v>
      </c>
      <c r="AJ710" s="45" t="str">
        <f t="shared" ref="AJ710:AJ730" si="521">IF(1*(ISERROR(_xlfn.TEXTJOIN("|",FALSE,AK710:BU710)))=0,"NO","YES")</f>
        <v>NO</v>
      </c>
      <c r="AK710" s="46" t="str">
        <f>VLOOKUP(X710,aux!$G$1:$I$22,2,FALSE)</f>
        <v>zero point seven seven five</v>
      </c>
      <c r="AL710" s="47" t="str">
        <f>VLOOKUP(X710,aux!$G$1:$J$22,4,FALSE)</f>
        <v>null komma sieben sieben fünf</v>
      </c>
      <c r="AM710" s="48">
        <f t="shared" si="480"/>
        <v>77.5</v>
      </c>
      <c r="AN710" s="214" t="str">
        <f>IF(INT(AM710)=AM710,EnglishNumber(AM710), _xlfn.CONCAT(EnglishNumber(INT(AM710)), " point ", EnglishNumber(ROUND(INT((AM710 - INT(AM710)) * 10),  0)), " ", EnglishNumber(ROUND((AM710 - INT(AM710))*100 - (INT((AM710-INT(AM710))*10)*10), 0))))</f>
        <v>seventy-seven point five zero</v>
      </c>
      <c r="AO710" s="214" t="str">
        <f>IF(INT(AM710)=AM710,FctZahl_In_Worten(AM710), _xlfn.CONCAT(FctZahl_In_Worten(INT(AM710)), " komma ", FctZahl_In_Worten(ROUND(INT((AM710 - INT(AM710)) * 10),  0)), " ", FctZahl_In_Worten(ROUND((AM710 - INT(AM710))*100 - (INT((AM710-INT(AM710))*10)*10), 0))))</f>
        <v>siebenundsiebzig komma fünf null</v>
      </c>
      <c r="AP710" s="64" t="str">
        <f>EnglishNumber(Q710)</f>
        <v>one hundred</v>
      </c>
      <c r="AQ710" s="46" t="str">
        <f>FctZahl_In_Worten(Q710)</f>
        <v>einhundert</v>
      </c>
      <c r="AR710" s="47" t="str">
        <f>FctZahl_In_Worten(R710)</f>
        <v>null</v>
      </c>
      <c r="AS710" s="64" t="str">
        <f>EnglishNumber(V710)</f>
        <v>zero</v>
      </c>
      <c r="AT710" s="64" t="str">
        <f>EnglishNumber(W710)</f>
        <v>zero</v>
      </c>
      <c r="AU710" s="64" t="str">
        <f t="shared" si="490"/>
        <v>For</v>
      </c>
      <c r="AV710" s="49" t="str">
        <f t="shared" si="517"/>
        <v>Emmanuel LOUIS, Gérant</v>
      </c>
      <c r="AW710" s="60" t="str">
        <f t="shared" si="481"/>
        <v>FR_334098183_CPA_EN</v>
      </c>
      <c r="AX710" s="60" t="str">
        <f t="shared" si="482"/>
        <v>FR_334098183_DoT_EN</v>
      </c>
      <c r="AY710" s="60" t="str">
        <f t="shared" si="483"/>
        <v>FR_334098183_Dis_EN</v>
      </c>
      <c r="AZ710" s="50" t="str">
        <f t="shared" si="484"/>
        <v>FR_334098183_CPA_DE</v>
      </c>
      <c r="BA710" s="50" t="str">
        <f t="shared" si="485"/>
        <v>FR_334098183_DoT_DE</v>
      </c>
      <c r="BB710" s="50" t="str">
        <f t="shared" si="486"/>
        <v>FR_334098183_CPA_ES</v>
      </c>
      <c r="BC710" s="128" t="str">
        <f t="shared" si="487"/>
        <v>FR_334098183_DoT_ES</v>
      </c>
      <c r="BD710" s="65" t="str">
        <f t="shared" si="488"/>
        <v>Cetalog SARL</v>
      </c>
      <c r="BE710" s="64" t="str">
        <f>VLOOKUP(C710,aux!$A$1:$B$260,2,FALSE)</f>
        <v>France</v>
      </c>
      <c r="BF710" s="46">
        <f>VLOOKUP(C710,aux!$A$1:$C$260,3,FALSE)</f>
        <v>0</v>
      </c>
      <c r="BG710" s="66" t="str">
        <f t="shared" si="489"/>
        <v>represented by  Emmanuel LOUIS, Gérant</v>
      </c>
      <c r="BH710" s="66" t="str">
        <f t="shared" si="500"/>
        <v>representado por Emmanuel LOUIS, Gérant</v>
      </c>
      <c r="BI710" s="119">
        <f t="shared" si="518"/>
        <v>1</v>
      </c>
      <c r="BJ710" s="119" t="str">
        <f t="shared" si="506"/>
        <v/>
      </c>
      <c r="BK710" s="119" t="str">
        <f t="shared" si="507"/>
        <v>and its</v>
      </c>
      <c r="BL710" s="66" t="str">
        <f t="shared" si="519"/>
        <v/>
      </c>
      <c r="BM710" s="66" t="str">
        <f t="shared" si="508"/>
        <v>und</v>
      </c>
      <c r="BN710" s="66" t="str">
        <f t="shared" si="520"/>
        <v/>
      </c>
      <c r="BO710" s="66" t="str">
        <f t="shared" si="509"/>
        <v>y su</v>
      </c>
      <c r="BP710" s="216" t="str">
        <f>VLOOKUP(X710,aux!$G$1:$I$22,3,FALSE)</f>
        <v>cero coma siete siete cinco</v>
      </c>
      <c r="BQ710" s="66" t="str">
        <f t="shared" ref="BQ710:BQ731" si="522">IF(AE710="DNI","","Por")</f>
        <v>Por</v>
      </c>
      <c r="BR710" s="66" t="str">
        <f>VLOOKUP(C710,aux!$D$1:$E$307,2,FALSE)</f>
        <v>Francia</v>
      </c>
      <c r="BS710" s="66" t="str">
        <f t="shared" ref="BS710:BS731" si="523">NumEnPalabras(Q710)</f>
        <v>Ciento</v>
      </c>
      <c r="BT710" s="66" t="str">
        <f t="shared" ref="BT710:BT731" si="524">NumEnPalabras(V710)</f>
        <v>Cero</v>
      </c>
      <c r="BU710" s="66" t="str">
        <f t="shared" ref="BU710:BU731" si="525">NumEnPalabras(W710)</f>
        <v>Cero</v>
      </c>
      <c r="BV710" s="315"/>
      <c r="BW710" s="61"/>
      <c r="BX710" s="315"/>
      <c r="BY710" s="148"/>
      <c r="BZ710" s="315"/>
      <c r="CA710" s="1112"/>
      <c r="CB710" s="805">
        <v>43179</v>
      </c>
      <c r="CC710" s="688">
        <v>43186</v>
      </c>
      <c r="CD710" s="434"/>
      <c r="CE710" s="688">
        <v>43186</v>
      </c>
      <c r="CF710" s="806"/>
      <c r="CG710" s="687">
        <v>43193</v>
      </c>
      <c r="CH710" s="747"/>
      <c r="CI710" s="155"/>
      <c r="CJ710" s="54"/>
      <c r="CK710" s="54"/>
      <c r="CL710" s="102" t="str">
        <f t="shared" si="510"/>
        <v>Cetalog SARL_ FR_334098183_DOT_EN_2sig</v>
      </c>
      <c r="CM710" s="102" t="str">
        <f t="shared" si="511"/>
        <v>Cetalog SARL_FR_334098183_CPA_EN_2sig</v>
      </c>
      <c r="CN710" s="102" t="str">
        <f t="shared" si="512"/>
        <v>Cetalog SARL_ FR_334098183_DOT_EN_2sig_stamped</v>
      </c>
      <c r="CO710" s="102" t="str">
        <f t="shared" si="513"/>
        <v>Cetalog SARL_FR_334098183_DOT_EN_o</v>
      </c>
      <c r="CP710" s="102" t="str">
        <f t="shared" si="514"/>
        <v>Cetalog SARL_FR_334098183_DOT_EN_o_stamped</v>
      </c>
      <c r="CQ710" s="102" t="str">
        <f t="shared" si="515"/>
        <v>Cetalog SARL_FR_334098183_powers</v>
      </c>
      <c r="CR710" s="54"/>
      <c r="CS710" s="54"/>
      <c r="CT710" s="204"/>
      <c r="CU710" s="160"/>
      <c r="CV710" s="205"/>
      <c r="CW710" s="54"/>
      <c r="CX710" s="124"/>
      <c r="CY710" s="160"/>
      <c r="CZ710" s="160"/>
      <c r="DA710" s="321"/>
      <c r="DB710" s="321"/>
      <c r="DC710" s="160"/>
      <c r="DD710" s="160"/>
      <c r="DE710" s="321"/>
      <c r="DF710" s="321"/>
      <c r="DG710" s="54"/>
      <c r="DH710" s="54"/>
      <c r="DI710" s="54"/>
      <c r="DJ710" s="321"/>
      <c r="DK710" s="321"/>
      <c r="DL710" s="54"/>
      <c r="DM710" s="321"/>
      <c r="DN710" s="160"/>
      <c r="DO710" s="321"/>
      <c r="DP710" s="963"/>
      <c r="DQ710" s="902"/>
      <c r="DR710" s="503"/>
      <c r="DS710" s="521"/>
      <c r="DT710" s="88"/>
      <c r="DU710" s="168" t="s">
        <v>7189</v>
      </c>
      <c r="DV710" s="168"/>
      <c r="DW710" s="168"/>
      <c r="DX710" s="168"/>
      <c r="DY710" s="168"/>
      <c r="DZ710" s="168"/>
      <c r="EA710" s="359" t="str">
        <f t="shared" si="505"/>
        <v>647</v>
      </c>
      <c r="EB710" s="359">
        <v>647</v>
      </c>
      <c r="EC710" s="88"/>
      <c r="ED710" s="88"/>
      <c r="EE710" s="88"/>
      <c r="EF710" s="445"/>
      <c r="EG710" s="944"/>
      <c r="EH710" s="944"/>
      <c r="EI710" s="944"/>
      <c r="EJ710" s="944"/>
      <c r="EK710" s="944"/>
      <c r="EL710" s="944"/>
      <c r="EM710" s="1308"/>
      <c r="EN710" s="944"/>
      <c r="EO710" s="944"/>
      <c r="EP710" s="944"/>
      <c r="EQ710" s="382" t="s">
        <v>6150</v>
      </c>
      <c r="ER710" s="382" t="s">
        <v>6149</v>
      </c>
      <c r="ES710" s="182"/>
      <c r="ET710" s="955"/>
      <c r="EU710" s="182" t="str">
        <f t="shared" si="516"/>
        <v>Cetalog SARL, FR_334098183_sinv.pdf</v>
      </c>
    </row>
    <row r="711" spans="1:151" ht="78" thickTop="1" thickBot="1">
      <c r="A711" s="1009" t="s">
        <v>7673</v>
      </c>
      <c r="B711" s="629" t="s">
        <v>7358</v>
      </c>
      <c r="C711" s="221" t="s">
        <v>963</v>
      </c>
      <c r="D711" s="174" t="s">
        <v>7357</v>
      </c>
      <c r="E711" s="833" t="s">
        <v>7371</v>
      </c>
      <c r="F711" s="830" t="s">
        <v>7372</v>
      </c>
      <c r="G711" s="831" t="s">
        <v>7362</v>
      </c>
      <c r="H711" s="831" t="s">
        <v>7373</v>
      </c>
      <c r="I711" s="182"/>
      <c r="J711" s="182"/>
      <c r="K711" s="192" t="s">
        <v>7363</v>
      </c>
      <c r="L711" s="836" t="s">
        <v>7364</v>
      </c>
      <c r="N711" s="852" t="s">
        <v>7366</v>
      </c>
      <c r="O711" s="1126" t="s">
        <v>7367</v>
      </c>
      <c r="P711" s="989">
        <v>60</v>
      </c>
      <c r="Q711" s="548">
        <v>150</v>
      </c>
      <c r="R711" s="549">
        <v>0</v>
      </c>
      <c r="S711" s="338"/>
      <c r="T711" s="54"/>
      <c r="U711" s="54"/>
      <c r="V711" s="338">
        <v>0</v>
      </c>
      <c r="W711" s="338">
        <v>0</v>
      </c>
      <c r="X711" s="923">
        <v>0.7</v>
      </c>
      <c r="Y711" s="338">
        <v>0</v>
      </c>
      <c r="Z711" s="54"/>
      <c r="AA711" s="54"/>
      <c r="AB711" s="186" t="s">
        <v>7389</v>
      </c>
      <c r="AC711" s="819" t="s">
        <v>7377</v>
      </c>
      <c r="AD711" s="812" t="s">
        <v>40</v>
      </c>
      <c r="AE711" s="801">
        <v>43278</v>
      </c>
      <c r="AG711" s="419"/>
      <c r="AH711" s="927" t="s">
        <v>896</v>
      </c>
      <c r="AI711" s="63" t="s">
        <v>5766</v>
      </c>
      <c r="AJ711" s="45" t="str">
        <f t="shared" si="521"/>
        <v>NO</v>
      </c>
      <c r="AK711" s="46" t="str">
        <f>VLOOKUP(X711,aux!$G$1:$I$22,2,FALSE)</f>
        <v>zero point seven</v>
      </c>
      <c r="AL711" s="47" t="str">
        <f>VLOOKUP(X711,aux!$G$1:$J$22,4,FALSE)</f>
        <v>null komma sieben</v>
      </c>
      <c r="AM711" s="48">
        <f t="shared" si="480"/>
        <v>70</v>
      </c>
      <c r="AN711" s="214" t="str">
        <f>IF(INT(AM711)=AM711,EnglishNumber(AM711), _xlfn.CONCAT(EnglishNumber(INT(AM711)), " point ", EnglishNumber(ROUND(INT((AM711 - INT(AM711)) * 10),  0)), " ", EnglishNumber(ROUND((AM711 - INT(AM711))*100 - (INT((AM711-INT(AM711))*10)*10), 0))))</f>
        <v>seventy</v>
      </c>
      <c r="AO711" s="214" t="str">
        <f>IF(INT(AM711)=AM711,FctZahl_In_Worten(AM711), _xlfn.CONCAT(FctZahl_In_Worten(INT(AM711)), " komma ", FctZahl_In_Worten(ROUND(INT((AM711 - INT(AM711)) * 10),  0)), " ", FctZahl_In_Worten(ROUND((AM711 - INT(AM711))*100 - (INT((AM711-INT(AM711))*10)*10), 0))))</f>
        <v>siebzig</v>
      </c>
      <c r="AP711" s="64" t="str">
        <f>EnglishNumber(Q711)</f>
        <v>one hundred fifty</v>
      </c>
      <c r="AQ711" s="46" t="str">
        <f>FctZahl_In_Worten(Q711)</f>
        <v>einhundertfünfzig</v>
      </c>
      <c r="AR711" s="47" t="str">
        <f>FctZahl_In_Worten(R711)</f>
        <v>null</v>
      </c>
      <c r="AS711" s="64" t="str">
        <f>EnglishNumber(V711)</f>
        <v>zero</v>
      </c>
      <c r="AT711" s="64" t="str">
        <f>EnglishNumber(W711)</f>
        <v>zero</v>
      </c>
      <c r="AU711" s="64" t="str">
        <f t="shared" si="490"/>
        <v>For</v>
      </c>
      <c r="AV711" s="49" t="str">
        <f t="shared" si="517"/>
        <v>HILGERS Oswald, Administrateur  and Hilgers Daniel, Adminitrateur</v>
      </c>
      <c r="AW711" s="60" t="str">
        <f t="shared" si="481"/>
        <v>LU_15346731_CPA_EN</v>
      </c>
      <c r="AX711" s="60" t="str">
        <f t="shared" si="482"/>
        <v>LU_15346731_DoT_EN</v>
      </c>
      <c r="AY711" s="60" t="str">
        <f t="shared" si="483"/>
        <v>LU_15346731_Dis_EN</v>
      </c>
      <c r="AZ711" s="50" t="str">
        <f t="shared" si="484"/>
        <v>LU_15346731_CPA_DE</v>
      </c>
      <c r="BA711" s="50" t="str">
        <f t="shared" si="485"/>
        <v>LU_15346731_DoT_DE</v>
      </c>
      <c r="BB711" s="50" t="str">
        <f t="shared" si="486"/>
        <v>LU_15346731_CPA_ES</v>
      </c>
      <c r="BC711" s="128" t="str">
        <f t="shared" si="487"/>
        <v>LU_15346731_DoT_ES</v>
      </c>
      <c r="BD711" s="65" t="str">
        <f t="shared" si="488"/>
        <v>DMH AG  Société anonyme</v>
      </c>
      <c r="BE711" s="64" t="str">
        <f>VLOOKUP(C711,aux!$A$1:$B$260,2,FALSE)</f>
        <v>Luxembourg</v>
      </c>
      <c r="BF711" s="46">
        <f>VLOOKUP(C711,aux!$A$1:$C$260,3,FALSE)</f>
        <v>0</v>
      </c>
      <c r="BG711" s="66" t="str">
        <f t="shared" si="489"/>
        <v>represented by  HILGERS Oswald, Administrateur  and Hilgers Daniel, Adminitrateur</v>
      </c>
      <c r="BH711" s="66" t="str">
        <f t="shared" si="500"/>
        <v>representado por HILGERS Oswald, Administrateur  and Hilgers Daniel, Adminitrateur</v>
      </c>
      <c r="BI711" s="119">
        <f t="shared" si="518"/>
        <v>2</v>
      </c>
      <c r="BJ711" s="119" t="str">
        <f t="shared" si="506"/>
        <v>and its</v>
      </c>
      <c r="BK711" s="119" t="str">
        <f t="shared" si="507"/>
        <v/>
      </c>
      <c r="BL711" s="66" t="str">
        <f t="shared" si="519"/>
        <v>und</v>
      </c>
      <c r="BM711" s="66" t="str">
        <f t="shared" si="508"/>
        <v/>
      </c>
      <c r="BN711" s="66" t="str">
        <f t="shared" si="520"/>
        <v>y su</v>
      </c>
      <c r="BO711" s="66" t="str">
        <f t="shared" si="509"/>
        <v/>
      </c>
      <c r="BP711" s="216" t="str">
        <f>VLOOKUP(X711,aux!$G$1:$I$22,3,FALSE)</f>
        <v xml:space="preserve">cero coma siete </v>
      </c>
      <c r="BQ711" s="66" t="str">
        <f t="shared" si="522"/>
        <v>Por</v>
      </c>
      <c r="BR711" s="66" t="str">
        <f>VLOOKUP(C711,aux!$D$1:$E$307,2,FALSE)</f>
        <v>Luxemburgo</v>
      </c>
      <c r="BS711" s="66" t="str">
        <f t="shared" si="523"/>
        <v>Ciento Cincuenta</v>
      </c>
      <c r="BT711" s="66" t="str">
        <f t="shared" si="524"/>
        <v>Cero</v>
      </c>
      <c r="BU711" s="66" t="str">
        <f t="shared" si="525"/>
        <v>Cero</v>
      </c>
      <c r="BV711" s="315"/>
      <c r="BW711" s="61"/>
      <c r="BX711" s="315"/>
      <c r="BY711" s="148"/>
      <c r="BZ711" s="315"/>
      <c r="CA711" s="1112"/>
      <c r="CB711" s="805">
        <v>43228</v>
      </c>
      <c r="CC711" s="688">
        <v>43237</v>
      </c>
      <c r="CD711" s="434"/>
      <c r="CE711" s="688">
        <v>43237</v>
      </c>
      <c r="CF711" s="434"/>
      <c r="CG711" s="516">
        <v>43244</v>
      </c>
      <c r="CH711" s="1097" t="s">
        <v>7258</v>
      </c>
      <c r="CI711" s="155"/>
      <c r="CJ711" s="54"/>
      <c r="CK711" s="54"/>
      <c r="CL711" s="102" t="str">
        <f t="shared" si="510"/>
        <v>DMH AG  Société anonyme_ LU_15346731_DOT_EN_2sig</v>
      </c>
      <c r="CM711" s="102" t="str">
        <f t="shared" si="511"/>
        <v>DMH AG  Société anonyme_LU_15346731_CPA_EN_2sig</v>
      </c>
      <c r="CN711" s="102" t="str">
        <f t="shared" si="512"/>
        <v>DMH AG  Société anonyme_ LU_15346731_DOT_EN_2sig_stamped</v>
      </c>
      <c r="CO711" s="102" t="str">
        <f t="shared" si="513"/>
        <v>DMH AG  Société anonyme_LU_15346731_DOT_EN_o</v>
      </c>
      <c r="CP711" s="102" t="str">
        <f t="shared" si="514"/>
        <v>DMH AG  Société anonyme_LU_15346731_DOT_EN_o_stamped</v>
      </c>
      <c r="CQ711" s="102" t="str">
        <f t="shared" si="515"/>
        <v>DMH AG Société anonyme_LU_15346731_powers</v>
      </c>
      <c r="CR711" s="54"/>
      <c r="CS711" s="54"/>
      <c r="CT711" s="204"/>
      <c r="CU711" s="160"/>
      <c r="CV711" s="205"/>
      <c r="CW711" s="54"/>
      <c r="CX711" s="124"/>
      <c r="CY711" s="160"/>
      <c r="CZ711" s="160"/>
      <c r="DA711" s="321"/>
      <c r="DB711" s="321"/>
      <c r="DC711" s="160"/>
      <c r="DD711" s="160"/>
      <c r="DE711" s="321"/>
      <c r="DF711" s="321"/>
      <c r="DG711" s="54"/>
      <c r="DH711" s="54"/>
      <c r="DI711" s="54"/>
      <c r="DJ711" s="321"/>
      <c r="DK711" s="321"/>
      <c r="DL711" s="54"/>
      <c r="DM711" s="321"/>
      <c r="DN711" s="160"/>
      <c r="DO711" s="321"/>
      <c r="DP711" s="963"/>
      <c r="DQ711" s="902"/>
      <c r="DR711" s="503"/>
      <c r="DS711" s="521"/>
      <c r="DT711" s="88"/>
      <c r="DU711" s="1009" t="s">
        <v>7356</v>
      </c>
      <c r="DV711" s="168"/>
      <c r="DW711" s="168"/>
      <c r="DX711" s="168"/>
      <c r="DY711" s="168"/>
      <c r="DZ711" s="168"/>
      <c r="EA711" s="359" t="str">
        <f t="shared" si="505"/>
        <v>648</v>
      </c>
      <c r="EB711" s="359">
        <v>648</v>
      </c>
      <c r="EC711" s="88"/>
      <c r="ED711" s="88"/>
      <c r="EE711" s="88"/>
      <c r="EN711" s="937"/>
      <c r="EO711" s="937"/>
      <c r="EP711" s="937"/>
      <c r="EQ711" s="643" t="s">
        <v>6089</v>
      </c>
      <c r="ER711" s="643" t="s">
        <v>6106</v>
      </c>
      <c r="ES711" s="182"/>
      <c r="ET711" s="108"/>
      <c r="EU711" s="182" t="str">
        <f t="shared" si="516"/>
        <v>D.M.H. AG Société anonyme, LU_15346731_sinv.pdf</v>
      </c>
    </row>
    <row r="712" spans="1:151" ht="52.5" thickTop="1" thickBot="1">
      <c r="A712" s="1014" t="s">
        <v>7178</v>
      </c>
      <c r="B712" s="830" t="s">
        <v>7266</v>
      </c>
      <c r="C712" s="427" t="s">
        <v>1225</v>
      </c>
      <c r="D712" s="193" t="s">
        <v>7206</v>
      </c>
      <c r="E712" s="193" t="s">
        <v>7207</v>
      </c>
      <c r="F712" s="842" t="s">
        <v>7201</v>
      </c>
      <c r="G712" s="842"/>
      <c r="H712" s="842"/>
      <c r="I712" s="193" t="s">
        <v>7162</v>
      </c>
      <c r="J712" s="258"/>
      <c r="K712" s="258"/>
      <c r="L712" s="1171" t="s">
        <v>7163</v>
      </c>
      <c r="N712" s="849"/>
      <c r="O712" s="182"/>
      <c r="P712" s="540"/>
      <c r="Q712" s="548">
        <v>100</v>
      </c>
      <c r="R712" s="549">
        <v>0</v>
      </c>
      <c r="S712" s="338"/>
      <c r="T712" s="54"/>
      <c r="U712" s="54"/>
      <c r="V712" s="338">
        <v>0</v>
      </c>
      <c r="W712" s="338">
        <v>0</v>
      </c>
      <c r="X712" s="923">
        <v>0.77500000000000002</v>
      </c>
      <c r="Y712" s="338">
        <v>0</v>
      </c>
      <c r="Z712" s="54"/>
      <c r="AA712" s="54"/>
      <c r="AB712" s="186" t="s">
        <v>7228</v>
      </c>
      <c r="AC712" s="13" t="s">
        <v>7377</v>
      </c>
      <c r="AD712" s="812" t="s">
        <v>40</v>
      </c>
      <c r="AE712" s="801">
        <v>43278</v>
      </c>
      <c r="AF712" s="182" t="s">
        <v>7234</v>
      </c>
      <c r="AG712" s="419"/>
      <c r="AH712" s="61" t="s">
        <v>7235</v>
      </c>
      <c r="AI712" s="67" t="s">
        <v>5766</v>
      </c>
      <c r="AJ712" s="45" t="str">
        <f t="shared" si="521"/>
        <v>NO</v>
      </c>
      <c r="AK712" s="46" t="str">
        <f>VLOOKUP(X712,aux!$G$1:$I$22,2,FALSE)</f>
        <v>zero point seven seven five</v>
      </c>
      <c r="AL712" s="47" t="str">
        <f>VLOOKUP(X712,aux!$G$1:$J$22,4,FALSE)</f>
        <v>null komma sieben sieben fünf</v>
      </c>
      <c r="AM712" s="48">
        <f t="shared" si="480"/>
        <v>77.5</v>
      </c>
      <c r="AN712" s="214" t="str">
        <f>IF(INT(AM712)=AM712,EnglishNumber(AM712), _xlfn.CONCAT(EnglishNumber(INT(AM712)), " point ", EnglishNumber(ROUND(INT((AM712 - INT(AM712)) * 10),  0)), " ", EnglishNumber(ROUND((AM712 - INT(AM712))*100 - (INT((AM712-INT(AM712))*10)*10), 0))))</f>
        <v>seventy-seven point five zero</v>
      </c>
      <c r="AO712" s="214" t="str">
        <f>IF(INT(AM712)=AM712,FctZahl_In_Worten(AM712), _xlfn.CONCAT(FctZahl_In_Worten(INT(AM712)), " komma ", FctZahl_In_Worten(ROUND(INT((AM712 - INT(AM712)) * 10),  0)), " ", FctZahl_In_Worten(ROUND((AM712 - INT(AM712))*100 - (INT((AM712-INT(AM712))*10)*10), 0))))</f>
        <v>siebenundsiebzig komma fünf null</v>
      </c>
      <c r="AP712" s="64" t="str">
        <f>EnglishNumber(Q712)</f>
        <v>one hundred</v>
      </c>
      <c r="AQ712" s="46" t="str">
        <f>FctZahl_In_Worten(Q712)</f>
        <v>einhundert</v>
      </c>
      <c r="AR712" s="47" t="str">
        <f>FctZahl_In_Worten(R712)</f>
        <v>null</v>
      </c>
      <c r="AS712" s="64" t="str">
        <f>EnglishNumber(V712)</f>
        <v>zero</v>
      </c>
      <c r="AT712" s="64" t="str">
        <f>EnglishNumber(W712)</f>
        <v>zero</v>
      </c>
      <c r="AU712" s="64" t="str">
        <f t="shared" si="490"/>
        <v>For</v>
      </c>
      <c r="AV712" s="49" t="str">
        <f t="shared" si="517"/>
        <v>Philippe LERMINET, Président</v>
      </c>
      <c r="AW712" s="60" t="str">
        <f t="shared" si="481"/>
        <v>FR_390439420_CPA_EN</v>
      </c>
      <c r="AX712" s="60" t="str">
        <f t="shared" si="482"/>
        <v>FR_390439420_DoT_EN</v>
      </c>
      <c r="AY712" s="60" t="str">
        <f t="shared" si="483"/>
        <v>FR_390439420_Dis_EN</v>
      </c>
      <c r="AZ712" s="50" t="str">
        <f t="shared" si="484"/>
        <v>FR_390439420_CPA_DE</v>
      </c>
      <c r="BA712" s="50" t="str">
        <f t="shared" si="485"/>
        <v>FR_390439420_DoT_DE</v>
      </c>
      <c r="BB712" s="50" t="str">
        <f t="shared" si="486"/>
        <v>FR_390439420_CPA_ES</v>
      </c>
      <c r="BC712" s="128" t="str">
        <f t="shared" si="487"/>
        <v>FR_390439420_DoT_ES</v>
      </c>
      <c r="BD712" s="65" t="str">
        <f t="shared" si="488"/>
        <v>Debeaux SAS</v>
      </c>
      <c r="BE712" s="64" t="str">
        <f>VLOOKUP(C712,aux!$A$1:$B$260,2,FALSE)</f>
        <v>France</v>
      </c>
      <c r="BF712" s="46">
        <f>VLOOKUP(C712,aux!$A$1:$C$260,3,FALSE)</f>
        <v>0</v>
      </c>
      <c r="BG712" s="66" t="str">
        <f t="shared" si="489"/>
        <v>represented by  Philippe LERMINET, Président</v>
      </c>
      <c r="BH712" s="66" t="str">
        <f t="shared" si="500"/>
        <v>representado por Philippe LERMINET, Président</v>
      </c>
      <c r="BI712" s="119">
        <f t="shared" si="518"/>
        <v>1</v>
      </c>
      <c r="BJ712" s="119" t="str">
        <f t="shared" si="506"/>
        <v/>
      </c>
      <c r="BK712" s="119" t="str">
        <f t="shared" si="507"/>
        <v>and its</v>
      </c>
      <c r="BL712" s="66" t="str">
        <f t="shared" si="519"/>
        <v/>
      </c>
      <c r="BM712" s="66" t="str">
        <f t="shared" si="508"/>
        <v>und</v>
      </c>
      <c r="BN712" s="66" t="str">
        <f t="shared" si="520"/>
        <v/>
      </c>
      <c r="BO712" s="66" t="str">
        <f t="shared" si="509"/>
        <v>y su</v>
      </c>
      <c r="BP712" s="216" t="str">
        <f>VLOOKUP(X712,aux!$G$1:$I$22,3,FALSE)</f>
        <v>cero coma siete siete cinco</v>
      </c>
      <c r="BQ712" s="66" t="str">
        <f t="shared" si="522"/>
        <v>Por</v>
      </c>
      <c r="BR712" s="66" t="str">
        <f>VLOOKUP(C712,aux!$D$1:$E$307,2,FALSE)</f>
        <v>Francia</v>
      </c>
      <c r="BS712" s="66" t="str">
        <f t="shared" si="523"/>
        <v>Ciento</v>
      </c>
      <c r="BT712" s="66" t="str">
        <f t="shared" si="524"/>
        <v>Cero</v>
      </c>
      <c r="BU712" s="66" t="str">
        <f t="shared" si="525"/>
        <v>Cero</v>
      </c>
      <c r="BV712" s="315"/>
      <c r="BW712" s="61"/>
      <c r="BX712" s="315"/>
      <c r="BY712" s="148"/>
      <c r="BZ712" s="315"/>
      <c r="CA712" s="1112"/>
      <c r="CB712" s="805">
        <v>43179</v>
      </c>
      <c r="CC712" s="623">
        <v>43188</v>
      </c>
      <c r="CD712" s="806"/>
      <c r="CE712" s="805">
        <v>43188</v>
      </c>
      <c r="CF712" s="806"/>
      <c r="CG712" s="805">
        <v>43195</v>
      </c>
      <c r="CH712" s="497"/>
      <c r="CI712" s="155"/>
      <c r="CJ712" s="54"/>
      <c r="CK712" s="54"/>
      <c r="CL712" s="102" t="str">
        <f t="shared" si="510"/>
        <v>Debeaux SAS_ FR_390439420_DOT_EN_2sig</v>
      </c>
      <c r="CM712" s="102" t="str">
        <f t="shared" si="511"/>
        <v>Debeaux SAS_FR_390439420_CPA_EN_2sig</v>
      </c>
      <c r="CN712" s="102" t="str">
        <f t="shared" si="512"/>
        <v>Debeaux SAS_ FR_390439420_DOT_EN_2sig_stamped</v>
      </c>
      <c r="CO712" s="102" t="str">
        <f t="shared" si="513"/>
        <v>Debeaux SAS_FR_390439420_DOT_EN_o</v>
      </c>
      <c r="CP712" s="102" t="str">
        <f t="shared" si="514"/>
        <v>Debeaux SAS_FR_390439420_DOT_EN_o_stamped</v>
      </c>
      <c r="CQ712" s="102" t="str">
        <f t="shared" si="515"/>
        <v>Debeaux SAS_FR_390439420_powers</v>
      </c>
      <c r="CR712" s="54"/>
      <c r="CS712" s="54"/>
      <c r="CT712" s="204"/>
      <c r="CU712" s="160"/>
      <c r="CV712" s="205"/>
      <c r="CW712" s="54"/>
      <c r="CX712" s="124"/>
      <c r="CY712" s="160"/>
      <c r="CZ712" s="160"/>
      <c r="DA712" s="321"/>
      <c r="DB712" s="321"/>
      <c r="DC712" s="160"/>
      <c r="DD712" s="160"/>
      <c r="DE712" s="321"/>
      <c r="DF712" s="321"/>
      <c r="DG712" s="54"/>
      <c r="DH712" s="54"/>
      <c r="DI712" s="54"/>
      <c r="DJ712" s="321"/>
      <c r="DK712" s="321"/>
      <c r="DL712" s="54"/>
      <c r="DM712" s="321"/>
      <c r="DN712" s="160"/>
      <c r="DO712" s="321"/>
      <c r="DP712" s="963"/>
      <c r="DQ712" s="902"/>
      <c r="DR712" s="503"/>
      <c r="DS712" s="521"/>
      <c r="DT712" s="88"/>
      <c r="DU712" s="168"/>
      <c r="DV712" s="168"/>
      <c r="DW712" s="168"/>
      <c r="DX712" s="168"/>
      <c r="DY712" s="168"/>
      <c r="DZ712" s="168"/>
      <c r="EA712" s="359" t="str">
        <f t="shared" si="505"/>
        <v>649</v>
      </c>
      <c r="EB712" s="359">
        <v>649</v>
      </c>
      <c r="EC712" s="88"/>
      <c r="ED712" s="88"/>
      <c r="EE712" s="88"/>
      <c r="EF712" s="445"/>
      <c r="EG712" s="944"/>
      <c r="EH712" s="944"/>
      <c r="EI712" s="944"/>
      <c r="EJ712" s="944"/>
      <c r="EK712" s="944"/>
      <c r="EL712" s="944"/>
      <c r="EM712" s="1308"/>
      <c r="EN712" s="944"/>
      <c r="EO712" s="944"/>
      <c r="EP712" s="944"/>
      <c r="EQ712" s="362" t="s">
        <v>6090</v>
      </c>
      <c r="ER712" s="362" t="s">
        <v>6105</v>
      </c>
      <c r="ES712" s="182"/>
      <c r="ET712" s="955"/>
      <c r="EU712" s="182" t="str">
        <f t="shared" si="516"/>
        <v>Debeaux SAS, FR_390439420_sinv.pdf</v>
      </c>
    </row>
    <row r="713" spans="1:151" ht="151.5" thickTop="1" thickBot="1">
      <c r="A713" s="1014" t="s">
        <v>7179</v>
      </c>
      <c r="B713" s="830" t="s">
        <v>7267</v>
      </c>
      <c r="C713" s="427" t="s">
        <v>1225</v>
      </c>
      <c r="D713" s="193" t="s">
        <v>7202</v>
      </c>
      <c r="E713" s="186" t="s">
        <v>7342</v>
      </c>
      <c r="F713" s="182" t="s">
        <v>7343</v>
      </c>
      <c r="G713" s="842"/>
      <c r="H713" s="842"/>
      <c r="I713" s="193" t="s">
        <v>7162</v>
      </c>
      <c r="J713" s="258"/>
      <c r="K713" s="258"/>
      <c r="L713" s="1171" t="s">
        <v>7163</v>
      </c>
      <c r="N713" s="849"/>
      <c r="O713" s="182"/>
      <c r="P713" s="540"/>
      <c r="Q713" s="548">
        <v>1000</v>
      </c>
      <c r="R713" s="549">
        <v>0</v>
      </c>
      <c r="S713" s="338"/>
      <c r="T713" s="54"/>
      <c r="U713" s="54"/>
      <c r="V713" s="338">
        <v>0</v>
      </c>
      <c r="W713" s="338">
        <v>0</v>
      </c>
      <c r="X713" s="923">
        <v>0.77500000000000002</v>
      </c>
      <c r="Y713" s="338">
        <v>0</v>
      </c>
      <c r="Z713" s="54"/>
      <c r="AA713" s="54"/>
      <c r="AB713" s="186" t="s">
        <v>7228</v>
      </c>
      <c r="AC713" s="13" t="s">
        <v>7377</v>
      </c>
      <c r="AD713" s="812" t="s">
        <v>40</v>
      </c>
      <c r="AE713" s="801">
        <v>43278</v>
      </c>
      <c r="AF713" s="182" t="s">
        <v>7234</v>
      </c>
      <c r="AG713" s="419"/>
      <c r="AH713" s="61" t="s">
        <v>7235</v>
      </c>
      <c r="AI713" s="67" t="s">
        <v>5766</v>
      </c>
      <c r="AJ713" s="45" t="str">
        <f t="shared" si="521"/>
        <v>NO</v>
      </c>
      <c r="AK713" s="46" t="str">
        <f>VLOOKUP(X713,aux!$G$1:$I$22,2,FALSE)</f>
        <v>zero point seven seven five</v>
      </c>
      <c r="AL713" s="47" t="str">
        <f>VLOOKUP(X713,aux!$G$1:$J$22,4,FALSE)</f>
        <v>null komma sieben sieben fünf</v>
      </c>
      <c r="AM713" s="48">
        <f t="shared" si="480"/>
        <v>77.5</v>
      </c>
      <c r="AN713" s="214" t="str">
        <f>IF(INT(AM713)=AM713,EnglishNumber(AM713), _xlfn.CONCAT(EnglishNumber(INT(AM713)), " point ", EnglishNumber(ROUND(INT((AM713 - INT(AM713)) * 10),  0)), " ", EnglishNumber(ROUND((AM713 - INT(AM713))*100 - (INT((AM713-INT(AM713))*10)*10), 0))))</f>
        <v>seventy-seven point five zero</v>
      </c>
      <c r="AO713" s="214" t="str">
        <f>IF(INT(AM713)=AM713,FctZahl_In_Worten(AM713), _xlfn.CONCAT(FctZahl_In_Worten(INT(AM713)), " komma ", FctZahl_In_Worten(ROUND(INT((AM713 - INT(AM713)) * 10),  0)), " ", FctZahl_In_Worten(ROUND((AM713 - INT(AM713))*100 - (INT((AM713-INT(AM713))*10)*10), 0))))</f>
        <v>siebenundsiebzig komma fünf null</v>
      </c>
      <c r="AP713" s="64" t="str">
        <f>EnglishNumber(Q713)</f>
        <v>one thousand</v>
      </c>
      <c r="AQ713" s="46" t="str">
        <f>FctZahl_In_Worten(Q713)</f>
        <v>eintausend</v>
      </c>
      <c r="AR713" s="47" t="str">
        <f>FctZahl_In_Worten(R713)</f>
        <v>null</v>
      </c>
      <c r="AS713" s="64" t="str">
        <f>EnglishNumber(V713)</f>
        <v>zero</v>
      </c>
      <c r="AT713" s="64" t="str">
        <f>EnglishNumber(W713)</f>
        <v>zero</v>
      </c>
      <c r="AU713" s="64" t="str">
        <f t="shared" si="490"/>
        <v>For</v>
      </c>
      <c r="AV713" s="49" t="str">
        <f>IF(AH713="DNI","",IF((COUNTA(E712,G713))=1,CONCATENATE(E712,", ",F712),IF(COUNTA(E712,G713)=2,CONCATENATE(E712,", ",F712," and ",G713,", ",H713),"Error, there is a problem with representatives or their titles")))</f>
        <v>Philippe LERMINET, Président</v>
      </c>
      <c r="AW713" s="60" t="str">
        <f t="shared" si="481"/>
        <v>FR_400796181_CPA_EN</v>
      </c>
      <c r="AX713" s="60" t="str">
        <f t="shared" si="482"/>
        <v>FR_400796181_DoT_EN</v>
      </c>
      <c r="AY713" s="60" t="str">
        <f t="shared" si="483"/>
        <v>FR_400796181_Dis_EN</v>
      </c>
      <c r="AZ713" s="50" t="str">
        <f t="shared" si="484"/>
        <v>FR_400796181_CPA_DE</v>
      </c>
      <c r="BA713" s="50" t="str">
        <f t="shared" si="485"/>
        <v>FR_400796181_DoT_DE</v>
      </c>
      <c r="BB713" s="50" t="str">
        <f t="shared" si="486"/>
        <v>FR_400796181_CPA_ES</v>
      </c>
      <c r="BC713" s="128" t="str">
        <f t="shared" si="487"/>
        <v>FR_400796181_DoT_ES</v>
      </c>
      <c r="BD713" s="65" t="str">
        <f t="shared" si="488"/>
        <v>Finoptrans SNC</v>
      </c>
      <c r="BE713" s="64" t="str">
        <f>VLOOKUP(C713,aux!$A$1:$B$260,2,FALSE)</f>
        <v>France</v>
      </c>
      <c r="BF713" s="46">
        <f>VLOOKUP(C713,aux!$A$1:$C$260,3,FALSE)</f>
        <v>0</v>
      </c>
      <c r="BG713" s="66" t="str">
        <f t="shared" si="489"/>
        <v>represented by  Philippe LERMINET, Président</v>
      </c>
      <c r="BH713" s="66" t="str">
        <f t="shared" si="500"/>
        <v>representado por Philippe LERMINET, Président</v>
      </c>
      <c r="BI713" s="119">
        <f>COUNTA(F712,G713)</f>
        <v>1</v>
      </c>
      <c r="BJ713" s="119" t="str">
        <f t="shared" si="506"/>
        <v/>
      </c>
      <c r="BK713" s="119" t="str">
        <f t="shared" si="507"/>
        <v>and its</v>
      </c>
      <c r="BL713" s="66" t="str">
        <f t="shared" si="519"/>
        <v/>
      </c>
      <c r="BM713" s="66" t="str">
        <f t="shared" si="508"/>
        <v>und</v>
      </c>
      <c r="BN713" s="66" t="str">
        <f t="shared" si="520"/>
        <v/>
      </c>
      <c r="BO713" s="66" t="str">
        <f t="shared" si="509"/>
        <v>y su</v>
      </c>
      <c r="BP713" s="216" t="str">
        <f>VLOOKUP(X713,aux!$G$1:$I$22,3,FALSE)</f>
        <v>cero coma siete siete cinco</v>
      </c>
      <c r="BQ713" s="66" t="str">
        <f t="shared" si="522"/>
        <v>Por</v>
      </c>
      <c r="BR713" s="66" t="str">
        <f>VLOOKUP(C713,aux!$D$1:$E$307,2,FALSE)</f>
        <v>Francia</v>
      </c>
      <c r="BS713" s="66" t="str">
        <f t="shared" si="523"/>
        <v>Un Mil</v>
      </c>
      <c r="BT713" s="66" t="str">
        <f t="shared" si="524"/>
        <v>Cero</v>
      </c>
      <c r="BU713" s="66" t="str">
        <f t="shared" si="525"/>
        <v>Cero</v>
      </c>
      <c r="BV713" s="315"/>
      <c r="BW713" s="61"/>
      <c r="BX713" s="315"/>
      <c r="BY713" s="148"/>
      <c r="BZ713" s="315"/>
      <c r="CA713" s="1112"/>
      <c r="CB713" s="805">
        <v>43179</v>
      </c>
      <c r="CC713" s="688">
        <v>43188</v>
      </c>
      <c r="CD713" s="806"/>
      <c r="CE713" s="688">
        <v>43188</v>
      </c>
      <c r="CF713" s="806"/>
      <c r="CG713" s="687">
        <v>43203</v>
      </c>
      <c r="CH713" s="497"/>
      <c r="CI713" s="155"/>
      <c r="CJ713" s="54"/>
      <c r="CK713" s="54"/>
      <c r="CL713" s="102" t="str">
        <f t="shared" si="510"/>
        <v>Finoptrans SNC_ FR_400796181_DOT_EN_2sig</v>
      </c>
      <c r="CM713" s="102" t="str">
        <f t="shared" si="511"/>
        <v>Finoptrans SNC_FR_400796181_CPA_EN_2sig</v>
      </c>
      <c r="CN713" s="102" t="str">
        <f t="shared" si="512"/>
        <v>Finoptrans SNC_ FR_400796181_DOT_EN_2sig_stamped</v>
      </c>
      <c r="CO713" s="102" t="str">
        <f t="shared" si="513"/>
        <v>Finoptrans SNC_FR_400796181_DOT_EN_o</v>
      </c>
      <c r="CP713" s="102" t="str">
        <f t="shared" si="514"/>
        <v>Finoptrans SNC_FR_400796181_DOT_EN_o_stamped</v>
      </c>
      <c r="CQ713" s="102" t="str">
        <f t="shared" si="515"/>
        <v>Finoptrans SNC_FR_400796181_powers</v>
      </c>
      <c r="CR713" s="54"/>
      <c r="CS713" s="54"/>
      <c r="CT713" s="204"/>
      <c r="CU713" s="160"/>
      <c r="CV713" s="205"/>
      <c r="CW713" s="54"/>
      <c r="CX713" s="124"/>
      <c r="CY713" s="160"/>
      <c r="CZ713" s="160"/>
      <c r="DA713" s="321"/>
      <c r="DB713" s="321"/>
      <c r="DC713" s="160"/>
      <c r="DD713" s="160"/>
      <c r="DE713" s="321"/>
      <c r="DF713" s="321"/>
      <c r="DG713" s="54"/>
      <c r="DH713" s="54"/>
      <c r="DI713" s="54"/>
      <c r="DJ713" s="321"/>
      <c r="DK713" s="321"/>
      <c r="DL713" s="54"/>
      <c r="DM713" s="321"/>
      <c r="DN713" s="160"/>
      <c r="DO713" s="321"/>
      <c r="DP713" s="963"/>
      <c r="DQ713" s="902"/>
      <c r="DR713" s="503"/>
      <c r="DS713" s="521"/>
      <c r="DT713" s="88"/>
      <c r="DU713" s="168"/>
      <c r="DV713" s="721" t="s">
        <v>7208</v>
      </c>
      <c r="DW713" s="720" t="s">
        <v>7209</v>
      </c>
      <c r="DX713" s="168"/>
      <c r="DY713" s="168"/>
      <c r="DZ713" s="168"/>
      <c r="EA713" s="359" t="str">
        <f t="shared" si="505"/>
        <v>650</v>
      </c>
      <c r="EB713" s="359">
        <v>650</v>
      </c>
      <c r="EC713" s="88"/>
      <c r="ED713" s="88"/>
      <c r="EE713" s="88"/>
      <c r="EF713" s="445"/>
      <c r="EG713" s="944"/>
      <c r="EH713" s="944"/>
      <c r="EI713" s="944"/>
      <c r="EJ713" s="944"/>
      <c r="EK713" s="944"/>
      <c r="EL713" s="944"/>
      <c r="EM713" s="1308"/>
      <c r="EN713" s="944"/>
      <c r="EO713" s="944"/>
      <c r="EP713" s="944"/>
      <c r="EQ713" s="182" t="s">
        <v>7575</v>
      </c>
      <c r="ER713" s="182" t="s">
        <v>7576</v>
      </c>
      <c r="ES713" s="182"/>
      <c r="ET713" s="955"/>
      <c r="EU713" s="182" t="str">
        <f t="shared" si="516"/>
        <v>Finoptrans SNC, FR_400796181_sinv.pdf</v>
      </c>
    </row>
    <row r="714" spans="1:151" ht="52.5" thickTop="1" thickBot="1">
      <c r="A714" s="1014" t="s">
        <v>7180</v>
      </c>
      <c r="B714" s="830" t="s">
        <v>7268</v>
      </c>
      <c r="C714" s="427" t="s">
        <v>1225</v>
      </c>
      <c r="D714" s="193" t="s">
        <v>7210</v>
      </c>
      <c r="E714" s="193" t="s">
        <v>7207</v>
      </c>
      <c r="F714" s="842" t="s">
        <v>7201</v>
      </c>
      <c r="G714" s="842"/>
      <c r="H714" s="842"/>
      <c r="I714" s="193" t="s">
        <v>7162</v>
      </c>
      <c r="J714" s="258"/>
      <c r="K714" s="258"/>
      <c r="L714" s="1171" t="s">
        <v>7163</v>
      </c>
      <c r="N714" s="849"/>
      <c r="O714" s="182"/>
      <c r="P714" s="540"/>
      <c r="Q714" s="548">
        <v>100</v>
      </c>
      <c r="R714" s="549">
        <v>0</v>
      </c>
      <c r="S714" s="338"/>
      <c r="T714" s="54"/>
      <c r="U714" s="54"/>
      <c r="V714" s="338">
        <v>0</v>
      </c>
      <c r="W714" s="338">
        <v>0</v>
      </c>
      <c r="X714" s="923">
        <v>0.77500000000000002</v>
      </c>
      <c r="Y714" s="338">
        <v>0</v>
      </c>
      <c r="Z714" s="54"/>
      <c r="AA714" s="54"/>
      <c r="AB714" s="186" t="s">
        <v>7228</v>
      </c>
      <c r="AC714" s="13" t="s">
        <v>7377</v>
      </c>
      <c r="AD714" s="812" t="s">
        <v>40</v>
      </c>
      <c r="AE714" s="801">
        <v>43278</v>
      </c>
      <c r="AF714" s="182" t="s">
        <v>7234</v>
      </c>
      <c r="AG714" s="419"/>
      <c r="AH714" s="61" t="s">
        <v>7235</v>
      </c>
      <c r="AI714" s="67" t="s">
        <v>5766</v>
      </c>
      <c r="AJ714" s="45" t="str">
        <f t="shared" si="521"/>
        <v>NO</v>
      </c>
      <c r="AK714" s="46" t="str">
        <f>VLOOKUP(X714,aux!$G$1:$I$22,2,FALSE)</f>
        <v>zero point seven seven five</v>
      </c>
      <c r="AL714" s="47" t="str">
        <f>VLOOKUP(X714,aux!$G$1:$J$22,4,FALSE)</f>
        <v>null komma sieben sieben fünf</v>
      </c>
      <c r="AM714" s="48">
        <f t="shared" si="480"/>
        <v>77.5</v>
      </c>
      <c r="AN714" s="214" t="str">
        <f>IF(INT(AM714)=AM714,EnglishNumber(AM714), _xlfn.CONCAT(EnglishNumber(INT(AM714)), " point ", EnglishNumber(ROUND(INT((AM714 - INT(AM714)) * 10),  0)), " ", EnglishNumber(ROUND((AM714 - INT(AM714))*100 - (INT((AM714-INT(AM714))*10)*10), 0))))</f>
        <v>seventy-seven point five zero</v>
      </c>
      <c r="AO714" s="214" t="str">
        <f>IF(INT(AM714)=AM714,FctZahl_In_Worten(AM714), _xlfn.CONCAT(FctZahl_In_Worten(INT(AM714)), " komma ", FctZahl_In_Worten(ROUND(INT((AM714 - INT(AM714)) * 10),  0)), " ", FctZahl_In_Worten(ROUND((AM714 - INT(AM714))*100 - (INT((AM714-INT(AM714))*10)*10), 0))))</f>
        <v>siebenundsiebzig komma fünf null</v>
      </c>
      <c r="AP714" s="64" t="str">
        <f>EnglishNumber(Q714)</f>
        <v>one hundred</v>
      </c>
      <c r="AQ714" s="46" t="str">
        <f>FctZahl_In_Worten(Q714)</f>
        <v>einhundert</v>
      </c>
      <c r="AR714" s="47" t="str">
        <f>FctZahl_In_Worten(R714)</f>
        <v>null</v>
      </c>
      <c r="AS714" s="64" t="str">
        <f>EnglishNumber(V714)</f>
        <v>zero</v>
      </c>
      <c r="AT714" s="64" t="str">
        <f>EnglishNumber(W714)</f>
        <v>zero</v>
      </c>
      <c r="AU714" s="64" t="str">
        <f t="shared" si="490"/>
        <v>For</v>
      </c>
      <c r="AV714" s="49" t="str">
        <f t="shared" ref="AV714:AV745" si="526">IF(AH714="DNI","",IF((COUNTA(E714,G714))=1,CONCATENATE(E714,", ",F714),IF(COUNTA(E714,G714)=2,CONCATENATE(E714,", ",F714," and ",G714,", ",H714),"Error, there is a problem with representatives or their titles")))</f>
        <v>Philippe LERMINET, Président</v>
      </c>
      <c r="AW714" s="60" t="str">
        <f t="shared" si="481"/>
        <v>FR_414817023_CPA_EN</v>
      </c>
      <c r="AX714" s="60" t="str">
        <f t="shared" si="482"/>
        <v>FR_414817023_DoT_EN</v>
      </c>
      <c r="AY714" s="60" t="str">
        <f t="shared" si="483"/>
        <v>FR_414817023_Dis_EN</v>
      </c>
      <c r="AZ714" s="50" t="str">
        <f t="shared" si="484"/>
        <v>FR_414817023_CPA_DE</v>
      </c>
      <c r="BA714" s="50" t="str">
        <f t="shared" si="485"/>
        <v>FR_414817023_DoT_DE</v>
      </c>
      <c r="BB714" s="50" t="str">
        <f t="shared" si="486"/>
        <v>FR_414817023_CPA_ES</v>
      </c>
      <c r="BC714" s="128" t="str">
        <f t="shared" si="487"/>
        <v>FR_414817023_DoT_ES</v>
      </c>
      <c r="BD714" s="65" t="str">
        <f t="shared" si="488"/>
        <v>GBE SAS</v>
      </c>
      <c r="BE714" s="64" t="str">
        <f>VLOOKUP(C714,aux!$A$1:$B$260,2,FALSE)</f>
        <v>France</v>
      </c>
      <c r="BF714" s="46">
        <f>VLOOKUP(C714,aux!$A$1:$C$260,3,FALSE)</f>
        <v>0</v>
      </c>
      <c r="BG714" s="66" t="str">
        <f t="shared" si="489"/>
        <v>represented by  Philippe LERMINET, Président</v>
      </c>
      <c r="BH714" s="66" t="str">
        <f t="shared" si="500"/>
        <v>representado por Philippe LERMINET, Président</v>
      </c>
      <c r="BI714" s="119">
        <f t="shared" ref="BI714:BI731" si="527">COUNTA(F714,G714)</f>
        <v>1</v>
      </c>
      <c r="BJ714" s="119" t="str">
        <f t="shared" si="506"/>
        <v/>
      </c>
      <c r="BK714" s="119" t="str">
        <f t="shared" si="507"/>
        <v>and its</v>
      </c>
      <c r="BL714" s="66" t="str">
        <f t="shared" si="519"/>
        <v/>
      </c>
      <c r="BM714" s="66" t="str">
        <f t="shared" si="508"/>
        <v>und</v>
      </c>
      <c r="BN714" s="66" t="str">
        <f t="shared" si="520"/>
        <v/>
      </c>
      <c r="BO714" s="66" t="str">
        <f t="shared" si="509"/>
        <v>y su</v>
      </c>
      <c r="BP714" s="216" t="str">
        <f>VLOOKUP(X714,aux!$G$1:$I$22,3,FALSE)</f>
        <v>cero coma siete siete cinco</v>
      </c>
      <c r="BQ714" s="66" t="str">
        <f t="shared" si="522"/>
        <v>Por</v>
      </c>
      <c r="BR714" s="66" t="str">
        <f>VLOOKUP(C714,aux!$D$1:$E$307,2,FALSE)</f>
        <v>Francia</v>
      </c>
      <c r="BS714" s="66" t="str">
        <f t="shared" si="523"/>
        <v>Ciento</v>
      </c>
      <c r="BT714" s="66" t="str">
        <f t="shared" si="524"/>
        <v>Cero</v>
      </c>
      <c r="BU714" s="66" t="str">
        <f t="shared" si="525"/>
        <v>Cero</v>
      </c>
      <c r="BV714" s="315"/>
      <c r="BW714" s="61"/>
      <c r="BX714" s="315"/>
      <c r="BY714" s="148"/>
      <c r="BZ714" s="315"/>
      <c r="CA714" s="1112"/>
      <c r="CB714" s="805">
        <v>43179</v>
      </c>
      <c r="CC714" s="688">
        <v>43188</v>
      </c>
      <c r="CD714" s="806"/>
      <c r="CE714" s="688">
        <v>43188</v>
      </c>
      <c r="CF714" s="806"/>
      <c r="CG714" s="687">
        <v>43195</v>
      </c>
      <c r="CH714" s="747"/>
      <c r="CI714" s="155"/>
      <c r="CJ714" s="54"/>
      <c r="CK714" s="54"/>
      <c r="CL714" s="102" t="str">
        <f t="shared" si="510"/>
        <v>GBE SAS_ FR_414817023_DOT_EN_2sig</v>
      </c>
      <c r="CM714" s="102" t="str">
        <f t="shared" si="511"/>
        <v>GBE SAS_FR_414817023_CPA_EN_2sig</v>
      </c>
      <c r="CN714" s="102" t="str">
        <f t="shared" si="512"/>
        <v>GBE SAS_ FR_414817023_DOT_EN_2sig_stamped</v>
      </c>
      <c r="CO714" s="102" t="str">
        <f t="shared" si="513"/>
        <v>GBE SAS_FR_414817023_DOT_EN_o</v>
      </c>
      <c r="CP714" s="102" t="str">
        <f t="shared" si="514"/>
        <v>GBE SAS_FR_414817023_DOT_EN_o_stamped</v>
      </c>
      <c r="CQ714" s="102" t="str">
        <f t="shared" si="515"/>
        <v>GBE SAS_FR_414817023_powers</v>
      </c>
      <c r="CR714" s="54"/>
      <c r="CS714" s="54"/>
      <c r="CT714" s="204"/>
      <c r="CU714" s="160">
        <f>CE714-CC714</f>
        <v>0</v>
      </c>
      <c r="CV714" s="205"/>
      <c r="CW714" s="54"/>
      <c r="CX714" s="124"/>
      <c r="CY714" s="160"/>
      <c r="CZ714" s="160"/>
      <c r="DA714" s="321"/>
      <c r="DB714" s="321"/>
      <c r="DC714" s="160"/>
      <c r="DD714" s="160"/>
      <c r="DE714" s="321"/>
      <c r="DF714" s="321"/>
      <c r="DG714" s="54"/>
      <c r="DH714" s="54"/>
      <c r="DI714" s="54"/>
      <c r="DJ714" s="321"/>
      <c r="DK714" s="321"/>
      <c r="DL714" s="54"/>
      <c r="DM714" s="321"/>
      <c r="DN714" s="160"/>
      <c r="DO714" s="321"/>
      <c r="DP714" s="963"/>
      <c r="DQ714" s="902"/>
      <c r="DR714" s="503"/>
      <c r="DS714" s="521"/>
      <c r="DT714" s="88"/>
      <c r="DU714" s="168"/>
      <c r="DV714" s="168"/>
      <c r="DW714" s="168"/>
      <c r="DX714" s="168"/>
      <c r="DY714" s="168"/>
      <c r="DZ714" s="168"/>
      <c r="EA714" s="359" t="str">
        <f t="shared" si="505"/>
        <v>651</v>
      </c>
      <c r="EB714" s="359">
        <v>651</v>
      </c>
      <c r="EC714" s="88"/>
      <c r="ED714" s="88"/>
      <c r="EE714" s="88"/>
      <c r="EF714" s="445"/>
      <c r="EG714" s="944"/>
      <c r="EH714" s="944"/>
      <c r="EI714" s="944"/>
      <c r="EJ714" s="944"/>
      <c r="EK714" s="944"/>
      <c r="EL714" s="944"/>
      <c r="EM714" s="1308"/>
      <c r="EN714" s="944"/>
      <c r="EO714" s="944"/>
      <c r="EP714" s="944"/>
      <c r="EQ714" s="362" t="s">
        <v>6090</v>
      </c>
      <c r="ER714" s="362" t="s">
        <v>6105</v>
      </c>
      <c r="ES714" s="182"/>
      <c r="ET714" s="955"/>
      <c r="EU714" s="182" t="str">
        <f t="shared" si="516"/>
        <v>GBE SAS, FR_414817023_sinv.pdf</v>
      </c>
    </row>
    <row r="715" spans="1:151" ht="78" thickTop="1" thickBot="1">
      <c r="A715" s="1051" t="s">
        <v>7672</v>
      </c>
      <c r="B715" s="629" t="s">
        <v>7361</v>
      </c>
      <c r="C715" s="221" t="s">
        <v>922</v>
      </c>
      <c r="D715" s="202" t="s">
        <v>7359</v>
      </c>
      <c r="E715" s="831" t="s">
        <v>7371</v>
      </c>
      <c r="F715" s="831" t="s">
        <v>7374</v>
      </c>
      <c r="G715" s="831" t="s">
        <v>7375</v>
      </c>
      <c r="H715" s="831" t="s">
        <v>7374</v>
      </c>
      <c r="I715" s="182"/>
      <c r="J715" s="182"/>
      <c r="K715" s="192" t="s">
        <v>7365</v>
      </c>
      <c r="L715" s="836" t="s">
        <v>7364</v>
      </c>
      <c r="N715" s="852" t="s">
        <v>7368</v>
      </c>
      <c r="O715" s="1126" t="s">
        <v>7369</v>
      </c>
      <c r="P715" s="989">
        <v>20</v>
      </c>
      <c r="Q715" s="548">
        <v>150</v>
      </c>
      <c r="R715" s="549">
        <v>0</v>
      </c>
      <c r="S715" s="338"/>
      <c r="T715" s="54"/>
      <c r="U715" s="54"/>
      <c r="V715" s="338">
        <v>0</v>
      </c>
      <c r="W715" s="338">
        <v>0</v>
      </c>
      <c r="X715" s="923">
        <v>0.7</v>
      </c>
      <c r="Y715" s="338">
        <v>0</v>
      </c>
      <c r="Z715" s="54"/>
      <c r="AA715" s="54"/>
      <c r="AB715" s="186" t="s">
        <v>7389</v>
      </c>
      <c r="AC715" s="819" t="s">
        <v>7377</v>
      </c>
      <c r="AD715" s="812" t="s">
        <v>40</v>
      </c>
      <c r="AE715" s="801">
        <v>43278</v>
      </c>
      <c r="AG715" s="419"/>
      <c r="AH715" s="927" t="s">
        <v>896</v>
      </c>
      <c r="AI715" s="63" t="s">
        <v>5766</v>
      </c>
      <c r="AJ715" s="45" t="str">
        <f t="shared" si="521"/>
        <v>NO</v>
      </c>
      <c r="AK715" s="46" t="str">
        <f>VLOOKUP(X715,aux!$G$1:$I$22,2,FALSE)</f>
        <v>zero point seven</v>
      </c>
      <c r="AL715" s="47" t="str">
        <f>VLOOKUP(X715,aux!$G$1:$J$22,4,FALSE)</f>
        <v>null komma sieben</v>
      </c>
      <c r="AM715" s="48">
        <f t="shared" si="480"/>
        <v>70</v>
      </c>
      <c r="AN715" s="214" t="str">
        <f>IF(INT(AM715)=AM715,EnglishNumber(AM715), _xlfn.CONCAT(EnglishNumber(INT(AM715)), " point ", EnglishNumber(ROUND(INT((AM715 - INT(AM715)) * 10),  0)), " ", EnglishNumber(ROUND((AM715 - INT(AM715))*100 - (INT((AM715-INT(AM715))*10)*10), 0))))</f>
        <v>seventy</v>
      </c>
      <c r="AO715" s="214" t="str">
        <f>IF(INT(AM715)=AM715,FctZahl_In_Worten(AM715), _xlfn.CONCAT(FctZahl_In_Worten(INT(AM715)), " komma ", FctZahl_In_Worten(ROUND(INT((AM715 - INT(AM715)) * 10),  0)), " ", FctZahl_In_Worten(ROUND((AM715 - INT(AM715))*100 - (INT((AM715-INT(AM715))*10)*10), 0))))</f>
        <v>siebzig</v>
      </c>
      <c r="AP715" s="64" t="str">
        <f>EnglishNumber(Q715)</f>
        <v>one hundred fifty</v>
      </c>
      <c r="AQ715" s="46" t="str">
        <f>FctZahl_In_Worten(Q715)</f>
        <v>einhundertfünfzig</v>
      </c>
      <c r="AR715" s="47" t="str">
        <f>FctZahl_In_Worten(R715)</f>
        <v>null</v>
      </c>
      <c r="AS715" s="64" t="str">
        <f>EnglishNumber(V715)</f>
        <v>zero</v>
      </c>
      <c r="AT715" s="64" t="str">
        <f>EnglishNumber(W715)</f>
        <v>zero</v>
      </c>
      <c r="AU715" s="64" t="str">
        <f t="shared" si="490"/>
        <v>For</v>
      </c>
      <c r="AV715" s="49" t="str">
        <f t="shared" si="526"/>
        <v>HILGERS Oswald, Beauftragter Verwalter and THANNEN Renate, Beauftragter Verwalter</v>
      </c>
      <c r="AW715" s="60" t="str">
        <f t="shared" si="481"/>
        <v>BE_0428784639_CPA_EN</v>
      </c>
      <c r="AX715" s="60" t="str">
        <f t="shared" si="482"/>
        <v>BE_0428784639_DoT_EN</v>
      </c>
      <c r="AY715" s="60" t="str">
        <f t="shared" si="483"/>
        <v>BE_0428784639_Dis_EN</v>
      </c>
      <c r="AZ715" s="50" t="str">
        <f t="shared" si="484"/>
        <v>BE_0428784639_CPA_DE</v>
      </c>
      <c r="BA715" s="50" t="str">
        <f t="shared" si="485"/>
        <v>BE_0428784639_DoT_DE</v>
      </c>
      <c r="BB715" s="50" t="str">
        <f t="shared" si="486"/>
        <v>BE_0428784639_CPA_ES</v>
      </c>
      <c r="BC715" s="128" t="str">
        <f t="shared" si="487"/>
        <v>BE_0428784639_DoT_ES</v>
      </c>
      <c r="BD715" s="65" t="str">
        <f t="shared" si="488"/>
        <v>HITRA AG  Société anonyme</v>
      </c>
      <c r="BE715" s="64" t="str">
        <f>VLOOKUP(C715,aux!$A$1:$B$260,2,FALSE)</f>
        <v>Belgium</v>
      </c>
      <c r="BF715" s="46">
        <f>VLOOKUP(C715,aux!$A$1:$C$260,3,FALSE)</f>
        <v>0</v>
      </c>
      <c r="BG715" s="66" t="str">
        <f t="shared" si="489"/>
        <v>represented by  HILGERS Oswald, Beauftragter Verwalter and THANNEN Renate, Beauftragter Verwalter</v>
      </c>
      <c r="BH715" s="66" t="str">
        <f t="shared" si="500"/>
        <v>representado por HILGERS Oswald, Beauftragter Verwalter and THANNEN Renate, Beauftragter Verwalter</v>
      </c>
      <c r="BI715" s="119">
        <f t="shared" si="527"/>
        <v>2</v>
      </c>
      <c r="BJ715" s="119" t="str">
        <f t="shared" si="506"/>
        <v>and its</v>
      </c>
      <c r="BK715" s="119" t="str">
        <f t="shared" si="507"/>
        <v/>
      </c>
      <c r="BL715" s="66" t="str">
        <f t="shared" si="519"/>
        <v>und</v>
      </c>
      <c r="BM715" s="66" t="str">
        <f t="shared" si="508"/>
        <v/>
      </c>
      <c r="BN715" s="66" t="str">
        <f t="shared" si="520"/>
        <v>y su</v>
      </c>
      <c r="BO715" s="66" t="str">
        <f t="shared" si="509"/>
        <v/>
      </c>
      <c r="BP715" s="216" t="str">
        <f>VLOOKUP(X715,aux!$G$1:$I$22,3,FALSE)</f>
        <v xml:space="preserve">cero coma siete </v>
      </c>
      <c r="BQ715" s="66" t="str">
        <f t="shared" si="522"/>
        <v>Por</v>
      </c>
      <c r="BR715" s="66" t="str">
        <f>VLOOKUP(C715,aux!$D$1:$E$307,2,FALSE)</f>
        <v>Bélgica</v>
      </c>
      <c r="BS715" s="66" t="str">
        <f t="shared" si="523"/>
        <v>Ciento Cincuenta</v>
      </c>
      <c r="BT715" s="66" t="str">
        <f t="shared" si="524"/>
        <v>Cero</v>
      </c>
      <c r="BU715" s="66" t="str">
        <f t="shared" si="525"/>
        <v>Cero</v>
      </c>
      <c r="BV715" s="315"/>
      <c r="BW715" s="61"/>
      <c r="BX715" s="315"/>
      <c r="BY715" s="148"/>
      <c r="BZ715" s="315"/>
      <c r="CA715" s="1112"/>
      <c r="CB715" s="805">
        <v>43228</v>
      </c>
      <c r="CC715" s="688">
        <v>43238</v>
      </c>
      <c r="CD715" s="806"/>
      <c r="CE715" s="688">
        <v>43238</v>
      </c>
      <c r="CF715" s="806"/>
      <c r="CG715" s="516">
        <v>43244</v>
      </c>
      <c r="CH715" s="1097" t="s">
        <v>7258</v>
      </c>
      <c r="CI715" s="155"/>
      <c r="CJ715" s="54"/>
      <c r="CK715" s="54"/>
      <c r="CL715" s="102" t="str">
        <f t="shared" si="510"/>
        <v>HITRA AG  Société anonyme_ BE_0428784639_DOT_EN_2sig</v>
      </c>
      <c r="CM715" s="102" t="str">
        <f t="shared" si="511"/>
        <v>HITRA AG  Société anonyme_BE_0428784639_CPA_EN_2sig</v>
      </c>
      <c r="CN715" s="102" t="str">
        <f t="shared" si="512"/>
        <v>HITRA AG  Société anonyme_ BE_0428784639_DOT_EN_2sig_stamped</v>
      </c>
      <c r="CO715" s="102" t="str">
        <f t="shared" si="513"/>
        <v>HITRA AG  Société anonyme_BE_0428784639_DOT_EN_o</v>
      </c>
      <c r="CP715" s="102" t="str">
        <f t="shared" si="514"/>
        <v>HITRA AG  Société anonyme_BE_0428784639_DOT_EN_o_stamped</v>
      </c>
      <c r="CQ715" s="102" t="str">
        <f t="shared" si="515"/>
        <v>HITRA AG Société anonyme_BE_0428784639_powers</v>
      </c>
      <c r="CR715" s="54"/>
      <c r="CS715" s="54"/>
      <c r="CT715" s="204"/>
      <c r="CU715" s="160"/>
      <c r="CV715" s="205"/>
      <c r="CW715" s="54"/>
      <c r="CX715" s="124"/>
      <c r="CY715" s="160"/>
      <c r="CZ715" s="160"/>
      <c r="DA715" s="321"/>
      <c r="DB715" s="321"/>
      <c r="DC715" s="160"/>
      <c r="DD715" s="160"/>
      <c r="DE715" s="321"/>
      <c r="DF715" s="321"/>
      <c r="DG715" s="54"/>
      <c r="DH715" s="54"/>
      <c r="DI715" s="54"/>
      <c r="DJ715" s="321"/>
      <c r="DK715" s="321"/>
      <c r="DL715" s="54"/>
      <c r="DM715" s="321"/>
      <c r="DN715" s="160"/>
      <c r="DO715" s="321"/>
      <c r="DP715" s="963"/>
      <c r="DQ715" s="902"/>
      <c r="DR715" s="503"/>
      <c r="DS715" s="521"/>
      <c r="DT715" s="88"/>
      <c r="DU715" s="1051" t="s">
        <v>7360</v>
      </c>
      <c r="DV715" s="168"/>
      <c r="DW715" s="168"/>
      <c r="DX715" s="168"/>
      <c r="DY715" s="168"/>
      <c r="DZ715" s="168"/>
      <c r="EA715" s="359" t="str">
        <f t="shared" si="505"/>
        <v>652</v>
      </c>
      <c r="EB715" s="359">
        <v>652</v>
      </c>
      <c r="EC715" s="88"/>
      <c r="ED715" s="88"/>
      <c r="EE715" s="88"/>
      <c r="EN715" s="937"/>
      <c r="EO715" s="937"/>
      <c r="EP715" s="937"/>
      <c r="EQ715" s="643" t="s">
        <v>6089</v>
      </c>
      <c r="ER715" s="643" t="s">
        <v>6106</v>
      </c>
      <c r="ES715" s="182"/>
      <c r="ET715" s="108"/>
      <c r="EU715" s="182" t="str">
        <f t="shared" si="516"/>
        <v>HITRA AG Société anonyme, BE_0428784639_sinv.pdf</v>
      </c>
    </row>
    <row r="716" spans="1:151" ht="78" thickTop="1" thickBot="1">
      <c r="A716" s="1006" t="s">
        <v>6313</v>
      </c>
      <c r="B716" s="638" t="s">
        <v>7292</v>
      </c>
      <c r="C716" s="338" t="s">
        <v>963</v>
      </c>
      <c r="D716" s="202" t="s">
        <v>6314</v>
      </c>
      <c r="E716" s="202" t="s">
        <v>6315</v>
      </c>
      <c r="F716" s="202" t="s">
        <v>3788</v>
      </c>
      <c r="G716" s="182"/>
      <c r="H716" s="182"/>
      <c r="I716" s="182"/>
      <c r="J716" s="202" t="s">
        <v>6314</v>
      </c>
      <c r="K716" s="192" t="s">
        <v>6319</v>
      </c>
      <c r="L716" s="181" t="s">
        <v>6316</v>
      </c>
      <c r="M716" s="181" t="s">
        <v>6317</v>
      </c>
      <c r="N716" s="844" t="s">
        <v>6318</v>
      </c>
      <c r="O716" s="192" t="s">
        <v>965</v>
      </c>
      <c r="P716" s="540">
        <v>30</v>
      </c>
      <c r="Q716" s="548">
        <v>250</v>
      </c>
      <c r="R716" s="549">
        <v>0</v>
      </c>
      <c r="S716" s="338"/>
      <c r="T716" s="168"/>
      <c r="U716" s="168"/>
      <c r="V716" s="338">
        <v>0</v>
      </c>
      <c r="W716" s="338">
        <v>0</v>
      </c>
      <c r="X716" s="923">
        <v>0.7</v>
      </c>
      <c r="Y716" s="338">
        <v>0</v>
      </c>
      <c r="Z716" s="168"/>
      <c r="AA716" s="168"/>
      <c r="AB716" s="186" t="s">
        <v>6327</v>
      </c>
      <c r="AC716" s="13" t="s">
        <v>7377</v>
      </c>
      <c r="AD716" s="812" t="s">
        <v>40</v>
      </c>
      <c r="AE716" s="801">
        <v>43278</v>
      </c>
      <c r="AG716" s="419"/>
      <c r="AH716" s="927" t="s">
        <v>896</v>
      </c>
      <c r="AI716" s="63" t="s">
        <v>5764</v>
      </c>
      <c r="AJ716" s="45" t="str">
        <f t="shared" si="521"/>
        <v>NO</v>
      </c>
      <c r="AK716" s="46" t="str">
        <f>VLOOKUP(X716,aux!$G$1:$I$22,2,FALSE)</f>
        <v>zero point seven</v>
      </c>
      <c r="AL716" s="47" t="str">
        <f>VLOOKUP(X716,aux!$G$1:$J$22,4,FALSE)</f>
        <v>null komma sieben</v>
      </c>
      <c r="AM716" s="48">
        <f t="shared" si="480"/>
        <v>70</v>
      </c>
      <c r="AN716" s="214" t="str">
        <f>IF(INT(AM716)=AM716,EnglishNumber(AM716), _xlfn.CONCAT(EnglishNumber(INT(AM716)), " point ", EnglishNumber(ROUND(INT((AM716 - INT(AM716)) * 10),  0)), " ", EnglishNumber(ROUND((AM716 - INT(AM716))*100 - (INT((AM716-INT(AM716))*10)*10), 0))))</f>
        <v>seventy</v>
      </c>
      <c r="AO716" s="214" t="str">
        <f>IF(INT(AM716)=AM716,FctZahl_In_Worten(AM716), _xlfn.CONCAT(FctZahl_In_Worten(INT(AM716)), " komma ", FctZahl_In_Worten(ROUND(INT((AM716 - INT(AM716)) * 10),  0)), " ", FctZahl_In_Worten(ROUND((AM716 - INT(AM716))*100 - (INT((AM716-INT(AM716))*10)*10), 0))))</f>
        <v>siebzig</v>
      </c>
      <c r="AP716" s="64" t="str">
        <f>EnglishNumber(Q716)</f>
        <v>two hundred fifty</v>
      </c>
      <c r="AQ716" s="46" t="str">
        <f>FctZahl_In_Worten(Q716)</f>
        <v>zweihundertfünfzig</v>
      </c>
      <c r="AR716" s="47" t="str">
        <f>FctZahl_In_Worten(R716)</f>
        <v>null</v>
      </c>
      <c r="AS716" s="64" t="str">
        <f>EnglishNumber(V716)</f>
        <v>zero</v>
      </c>
      <c r="AT716" s="64" t="str">
        <f>EnglishNumber(W716)</f>
        <v>zero</v>
      </c>
      <c r="AU716" s="64" t="str">
        <f t="shared" si="490"/>
        <v>For</v>
      </c>
      <c r="AV716" s="49" t="str">
        <f t="shared" si="526"/>
        <v xml:space="preserve">Klaus Sauerwein , Geschäftsführer </v>
      </c>
      <c r="AW716" s="60" t="str">
        <f t="shared" si="481"/>
        <v>LU_16203151_CPA_EN</v>
      </c>
      <c r="AX716" s="60" t="str">
        <f t="shared" si="482"/>
        <v>LU_16203151_DoT_EN</v>
      </c>
      <c r="AY716" s="60" t="str">
        <f t="shared" si="483"/>
        <v>LU_16203151_Dis_EN</v>
      </c>
      <c r="AZ716" s="50" t="str">
        <f t="shared" si="484"/>
        <v>LU_16203151_CPA_DE</v>
      </c>
      <c r="BA716" s="50" t="str">
        <f t="shared" si="485"/>
        <v>LU_16203151_DoT_DE</v>
      </c>
      <c r="BB716" s="50" t="str">
        <f t="shared" si="486"/>
        <v>LU_16203151_CPA_ES</v>
      </c>
      <c r="BC716" s="128" t="str">
        <f t="shared" si="487"/>
        <v>LU_16203151_DoT_ES</v>
      </c>
      <c r="BD716" s="65" t="str">
        <f t="shared" si="488"/>
        <v>Klaus Sauerwein GmbH</v>
      </c>
      <c r="BE716" s="64" t="str">
        <f>VLOOKUP(C716,aux!$A$1:$B$260,2,FALSE)</f>
        <v>Luxembourg</v>
      </c>
      <c r="BF716" s="46">
        <f>VLOOKUP(C716,aux!$A$1:$C$260,3,FALSE)</f>
        <v>0</v>
      </c>
      <c r="BG716" s="66" t="str">
        <f t="shared" si="489"/>
        <v xml:space="preserve">represented by  Klaus Sauerwein , Geschäftsführer </v>
      </c>
      <c r="BH716" s="66" t="str">
        <f t="shared" si="500"/>
        <v xml:space="preserve">representado por Klaus Sauerwein , Geschäftsführer </v>
      </c>
      <c r="BI716" s="119">
        <f t="shared" si="527"/>
        <v>1</v>
      </c>
      <c r="BJ716" s="119" t="str">
        <f t="shared" si="506"/>
        <v/>
      </c>
      <c r="BK716" s="119" t="str">
        <f t="shared" si="507"/>
        <v/>
      </c>
      <c r="BL716" s="66" t="str">
        <f t="shared" si="519"/>
        <v/>
      </c>
      <c r="BM716" s="66" t="str">
        <f t="shared" si="508"/>
        <v/>
      </c>
      <c r="BN716" s="66" t="str">
        <f t="shared" si="520"/>
        <v/>
      </c>
      <c r="BO716" s="66" t="str">
        <f t="shared" si="509"/>
        <v/>
      </c>
      <c r="BP716" s="216" t="str">
        <f>VLOOKUP(X716,aux!$G$1:$I$22,3,FALSE)</f>
        <v xml:space="preserve">cero coma siete </v>
      </c>
      <c r="BQ716" s="66" t="str">
        <f t="shared" si="522"/>
        <v>Por</v>
      </c>
      <c r="BR716" s="66" t="str">
        <f>VLOOKUP(C716,aux!$D$1:$E$307,2,FALSE)</f>
        <v>Luxemburgo</v>
      </c>
      <c r="BS716" s="66" t="str">
        <f t="shared" si="523"/>
        <v>Doscientos Cincuenta</v>
      </c>
      <c r="BT716" s="66" t="str">
        <f t="shared" si="524"/>
        <v>Cero</v>
      </c>
      <c r="BU716" s="66" t="str">
        <f t="shared" si="525"/>
        <v>Cero</v>
      </c>
      <c r="BV716" s="315"/>
      <c r="BW716" s="61"/>
      <c r="BX716" s="315"/>
      <c r="BY716" s="148"/>
      <c r="BZ716" s="315"/>
      <c r="CA716" s="1112"/>
      <c r="CB716" s="805">
        <v>43245</v>
      </c>
      <c r="CC716" s="1262">
        <v>43257</v>
      </c>
      <c r="CD716" s="806"/>
      <c r="CE716" s="1262">
        <v>43257</v>
      </c>
      <c r="CF716" s="806"/>
      <c r="CG716" s="795">
        <v>43262</v>
      </c>
      <c r="CH716" s="1097" t="s">
        <v>7258</v>
      </c>
      <c r="CI716" s="155"/>
      <c r="CJ716" s="168"/>
      <c r="CK716" s="168"/>
      <c r="CL716" s="102" t="str">
        <f t="shared" si="510"/>
        <v>Klaus Sauerwein GmbH_ LU_16203151_DOT_EN_2sig</v>
      </c>
      <c r="CM716" s="102" t="str">
        <f t="shared" si="511"/>
        <v>Klaus Sauerwein GmbH_LU_16203151_CPA_EN_2sig</v>
      </c>
      <c r="CN716" s="102" t="str">
        <f t="shared" si="512"/>
        <v>Klaus Sauerwein GmbH_ LU_16203151_DOT_EN_2sig_stamped</v>
      </c>
      <c r="CO716" s="102" t="str">
        <f t="shared" si="513"/>
        <v>Klaus Sauerwein GmbH_LU_16203151_DOT_EN_o</v>
      </c>
      <c r="CP716" s="102" t="str">
        <f t="shared" si="514"/>
        <v>Klaus Sauerwein GmbH_LU_16203151_DOT_EN_o_stamped</v>
      </c>
      <c r="CQ716" s="102" t="str">
        <f t="shared" si="515"/>
        <v>Klaus Sauerwein GmbH_LU_16203151_powers</v>
      </c>
      <c r="CR716" s="168"/>
      <c r="CS716" s="168"/>
      <c r="CT716" s="253"/>
      <c r="CU716" s="251"/>
      <c r="CV716" s="254"/>
      <c r="CW716" s="168"/>
      <c r="CX716" s="252"/>
      <c r="CY716" s="251"/>
      <c r="CZ716" s="251"/>
      <c r="DA716" s="324"/>
      <c r="DB716" s="324"/>
      <c r="DC716" s="251"/>
      <c r="DD716" s="251"/>
      <c r="DE716" s="324"/>
      <c r="DF716" s="324"/>
      <c r="DG716" s="168"/>
      <c r="DH716" s="168"/>
      <c r="DI716" s="168"/>
      <c r="DJ716" s="324"/>
      <c r="DK716" s="324"/>
      <c r="DL716" s="168"/>
      <c r="DM716" s="324"/>
      <c r="DN716" s="251"/>
      <c r="DO716" s="324"/>
      <c r="DP716" s="338"/>
      <c r="DQ716" s="902"/>
      <c r="DR716" s="503"/>
      <c r="DS716" s="88"/>
      <c r="DT716" s="88"/>
      <c r="DU716" s="168"/>
      <c r="DV716" s="168"/>
      <c r="DW716" s="168"/>
      <c r="DX716" s="168"/>
      <c r="DY716" s="168"/>
      <c r="DZ716" s="168"/>
      <c r="EA716" s="359" t="str">
        <f t="shared" si="505"/>
        <v>653</v>
      </c>
      <c r="EB716" s="359">
        <v>653</v>
      </c>
      <c r="EC716" s="88"/>
      <c r="ED716" s="88"/>
      <c r="EE716" s="88"/>
      <c r="EF716" s="445"/>
      <c r="EG716" s="247"/>
      <c r="EH716" s="247"/>
      <c r="EI716" s="247"/>
      <c r="EJ716" s="247"/>
      <c r="EK716" s="247"/>
      <c r="EL716" s="247"/>
      <c r="EM716" s="946"/>
      <c r="EN716" s="247"/>
      <c r="EO716" s="247"/>
      <c r="EP716" s="247"/>
      <c r="EQ716" s="182" t="s">
        <v>6086</v>
      </c>
      <c r="ER716" s="182" t="s">
        <v>6137</v>
      </c>
      <c r="ES716" s="362"/>
      <c r="ET716" s="108"/>
      <c r="EU716" s="182" t="str">
        <f t="shared" si="516"/>
        <v>Klaus Sauerwein GmbH, LU_16203151_sinv.pdf</v>
      </c>
    </row>
    <row r="717" spans="1:151" ht="52.5" thickTop="1" thickBot="1">
      <c r="A717" s="1014" t="s">
        <v>7186</v>
      </c>
      <c r="B717" s="830" t="s">
        <v>7279</v>
      </c>
      <c r="C717" s="427" t="s">
        <v>1225</v>
      </c>
      <c r="D717" s="193" t="s">
        <v>7200</v>
      </c>
      <c r="E717" s="193" t="s">
        <v>7203</v>
      </c>
      <c r="F717" s="842" t="s">
        <v>7201</v>
      </c>
      <c r="G717" s="842"/>
      <c r="H717" s="842"/>
      <c r="I717" s="193" t="s">
        <v>7162</v>
      </c>
      <c r="J717" s="258"/>
      <c r="K717" s="258"/>
      <c r="L717" s="1171" t="s">
        <v>7163</v>
      </c>
      <c r="N717" s="849"/>
      <c r="O717" s="182"/>
      <c r="P717" s="540"/>
      <c r="Q717" s="548">
        <v>1000</v>
      </c>
      <c r="R717" s="549">
        <v>0</v>
      </c>
      <c r="S717" s="338"/>
      <c r="T717" s="54"/>
      <c r="U717" s="54"/>
      <c r="V717" s="338">
        <v>0</v>
      </c>
      <c r="W717" s="338">
        <v>0</v>
      </c>
      <c r="X717" s="923">
        <v>0.77500000000000002</v>
      </c>
      <c r="Y717" s="338">
        <v>0</v>
      </c>
      <c r="Z717" s="54"/>
      <c r="AA717" s="54"/>
      <c r="AB717" s="186" t="s">
        <v>7228</v>
      </c>
      <c r="AC717" s="13" t="s">
        <v>7377</v>
      </c>
      <c r="AD717" s="812" t="s">
        <v>40</v>
      </c>
      <c r="AE717" s="801"/>
      <c r="AF717" s="182" t="s">
        <v>7704</v>
      </c>
      <c r="AG717" s="419"/>
      <c r="AH717" s="61" t="s">
        <v>7235</v>
      </c>
      <c r="AI717" s="67" t="s">
        <v>5766</v>
      </c>
      <c r="AJ717" s="45" t="str">
        <f t="shared" si="521"/>
        <v>NO</v>
      </c>
      <c r="AK717" s="46" t="str">
        <f>VLOOKUP(X717,aux!$G$1:$I$22,2,FALSE)</f>
        <v>zero point seven seven five</v>
      </c>
      <c r="AL717" s="47" t="str">
        <f>VLOOKUP(X717,aux!$G$1:$J$22,4,FALSE)</f>
        <v>null komma sieben sieben fünf</v>
      </c>
      <c r="AM717" s="48">
        <f t="shared" si="480"/>
        <v>77.5</v>
      </c>
      <c r="AN717" s="214" t="str">
        <f>IF(INT(AM717)=AM717,EnglishNumber(AM717), _xlfn.CONCAT(EnglishNumber(INT(AM717)), " point ", EnglishNumber(ROUND(INT((AM717 - INT(AM717)) * 10),  0)), " ", EnglishNumber(ROUND((AM717 - INT(AM717))*100 - (INT((AM717-INT(AM717))*10)*10), 0))))</f>
        <v>seventy-seven point five zero</v>
      </c>
      <c r="AO717" s="214" t="str">
        <f>IF(INT(AM717)=AM717,FctZahl_In_Worten(AM717), _xlfn.CONCAT(FctZahl_In_Worten(INT(AM717)), " komma ", FctZahl_In_Worten(ROUND(INT((AM717 - INT(AM717)) * 10),  0)), " ", FctZahl_In_Worten(ROUND((AM717 - INT(AM717))*100 - (INT((AM717-INT(AM717))*10)*10), 0))))</f>
        <v>siebenundsiebzig komma fünf null</v>
      </c>
      <c r="AP717" s="64" t="str">
        <f>EnglishNumber(Q717)</f>
        <v>one thousand</v>
      </c>
      <c r="AQ717" s="46" t="str">
        <f>FctZahl_In_Worten(Q717)</f>
        <v>eintausend</v>
      </c>
      <c r="AR717" s="47" t="str">
        <f>FctZahl_In_Worten(R717)</f>
        <v>null</v>
      </c>
      <c r="AS717" s="64" t="str">
        <f>EnglishNumber(V717)</f>
        <v>zero</v>
      </c>
      <c r="AT717" s="64" t="str">
        <f>EnglishNumber(W717)</f>
        <v>zero</v>
      </c>
      <c r="AU717" s="64" t="str">
        <f t="shared" si="490"/>
        <v>For</v>
      </c>
      <c r="AV717" s="49" t="str">
        <f t="shared" si="526"/>
        <v>Renaud MAZET, Président</v>
      </c>
      <c r="AW717" s="60" t="str">
        <f t="shared" si="481"/>
        <v>FR_349685404_CPA_EN</v>
      </c>
      <c r="AX717" s="60" t="str">
        <f t="shared" si="482"/>
        <v>FR_349685404_DoT_EN</v>
      </c>
      <c r="AY717" s="60" t="str">
        <f t="shared" si="483"/>
        <v>FR_349685404_Dis_EN</v>
      </c>
      <c r="AZ717" s="50" t="str">
        <f t="shared" si="484"/>
        <v>FR_349685404_CPA_DE</v>
      </c>
      <c r="BA717" s="50" t="str">
        <f t="shared" si="485"/>
        <v>FR_349685404_DoT_DE</v>
      </c>
      <c r="BB717" s="50" t="str">
        <f t="shared" si="486"/>
        <v>FR_349685404_CPA_ES</v>
      </c>
      <c r="BC717" s="128" t="str">
        <f t="shared" si="487"/>
        <v>FR_349685404_DoT_ES</v>
      </c>
      <c r="BD717" s="65" t="str">
        <f t="shared" si="488"/>
        <v>Solotra SAS</v>
      </c>
      <c r="BE717" s="64" t="str">
        <f>VLOOKUP(C717,aux!$A$1:$B$260,2,FALSE)</f>
        <v>France</v>
      </c>
      <c r="BF717" s="46">
        <f>VLOOKUP(C717,aux!$A$1:$C$260,3,FALSE)</f>
        <v>0</v>
      </c>
      <c r="BG717" s="66" t="str">
        <f t="shared" si="489"/>
        <v>represented by  Renaud MAZET, Président</v>
      </c>
      <c r="BH717" s="66" t="str">
        <f t="shared" si="500"/>
        <v>representado por Renaud MAZET, Président</v>
      </c>
      <c r="BI717" s="119">
        <f t="shared" si="527"/>
        <v>1</v>
      </c>
      <c r="BJ717" s="119" t="str">
        <f t="shared" si="506"/>
        <v/>
      </c>
      <c r="BK717" s="119" t="str">
        <f t="shared" si="507"/>
        <v>and its</v>
      </c>
      <c r="BL717" s="66" t="str">
        <f t="shared" si="519"/>
        <v/>
      </c>
      <c r="BM717" s="66" t="str">
        <f t="shared" si="508"/>
        <v>und</v>
      </c>
      <c r="BN717" s="66" t="str">
        <f t="shared" si="520"/>
        <v/>
      </c>
      <c r="BO717" s="66" t="str">
        <f t="shared" si="509"/>
        <v>y su</v>
      </c>
      <c r="BP717" s="216" t="str">
        <f>VLOOKUP(X717,aux!$G$1:$I$22,3,FALSE)</f>
        <v>cero coma siete siete cinco</v>
      </c>
      <c r="BQ717" s="66" t="str">
        <f t="shared" si="522"/>
        <v>Por</v>
      </c>
      <c r="BR717" s="66" t="str">
        <f>VLOOKUP(C717,aux!$D$1:$E$307,2,FALSE)</f>
        <v>Francia</v>
      </c>
      <c r="BS717" s="66" t="str">
        <f t="shared" si="523"/>
        <v>Un Mil</v>
      </c>
      <c r="BT717" s="66" t="str">
        <f t="shared" si="524"/>
        <v>Cero</v>
      </c>
      <c r="BU717" s="66" t="str">
        <f t="shared" si="525"/>
        <v>Cero</v>
      </c>
      <c r="BV717" s="315"/>
      <c r="BW717" s="61"/>
      <c r="BX717" s="315"/>
      <c r="BY717" s="148"/>
      <c r="BZ717" s="315"/>
      <c r="CA717" s="1112"/>
      <c r="CB717" s="805">
        <v>43179</v>
      </c>
      <c r="CC717" s="688"/>
      <c r="CD717" s="806"/>
      <c r="CE717" s="688"/>
      <c r="CF717" s="806"/>
      <c r="CG717" s="687"/>
      <c r="CH717" s="747"/>
      <c r="CI717" s="155"/>
      <c r="CJ717" s="54"/>
      <c r="CK717" s="54"/>
      <c r="CL717" s="102" t="str">
        <f t="shared" si="510"/>
        <v>Solotra SAS_ FR_349685404_DOT_EN_2sig</v>
      </c>
      <c r="CM717" s="102" t="str">
        <f t="shared" si="511"/>
        <v>Solotra SAS_FR_349685404_CPA_EN_2sig</v>
      </c>
      <c r="CN717" s="102" t="str">
        <f t="shared" si="512"/>
        <v>Solotra SAS_ FR_349685404_DOT_EN_2sig_stamped</v>
      </c>
      <c r="CO717" s="102" t="str">
        <f t="shared" si="513"/>
        <v>Solotra SAS_FR_349685404_DOT_EN_o</v>
      </c>
      <c r="CP717" s="102" t="str">
        <f t="shared" si="514"/>
        <v>Solotra SAS_FR_349685404_DOT_EN_o_stamped</v>
      </c>
      <c r="CQ717" s="102" t="str">
        <f t="shared" si="515"/>
        <v>Solotra SAS_FR_349685404_powers</v>
      </c>
      <c r="CR717" s="54"/>
      <c r="CS717" s="54"/>
      <c r="CT717" s="204"/>
      <c r="CU717" s="160"/>
      <c r="CV717" s="205"/>
      <c r="CW717" s="54"/>
      <c r="CX717" s="124"/>
      <c r="CY717" s="160"/>
      <c r="CZ717" s="160"/>
      <c r="DA717" s="321"/>
      <c r="DB717" s="321"/>
      <c r="DC717" s="160"/>
      <c r="DD717" s="160"/>
      <c r="DE717" s="321"/>
      <c r="DF717" s="321"/>
      <c r="DG717" s="54"/>
      <c r="DH717" s="54"/>
      <c r="DI717" s="54"/>
      <c r="DJ717" s="321"/>
      <c r="DK717" s="321"/>
      <c r="DL717" s="54"/>
      <c r="DM717" s="321"/>
      <c r="DN717" s="160"/>
      <c r="DO717" s="321"/>
      <c r="DP717" s="963"/>
      <c r="DQ717" s="902"/>
      <c r="DR717" s="503"/>
      <c r="DS717" s="521"/>
      <c r="DT717" s="88"/>
      <c r="DU717" s="168"/>
      <c r="DV717" s="193" t="s">
        <v>7203</v>
      </c>
      <c r="DW717" s="842" t="s">
        <v>7201</v>
      </c>
      <c r="DX717" s="168"/>
      <c r="DY717" s="168"/>
      <c r="DZ717" s="168"/>
      <c r="EA717" s="359" t="str">
        <f t="shared" si="505"/>
        <v/>
      </c>
      <c r="EB717" s="359"/>
      <c r="EC717" s="88"/>
      <c r="ED717" s="88"/>
      <c r="EE717" s="88"/>
      <c r="EF717" s="445"/>
      <c r="EG717" s="944"/>
      <c r="EH717" s="944"/>
      <c r="EI717" s="944"/>
      <c r="EJ717" s="944"/>
      <c r="EK717" s="944"/>
      <c r="EL717" s="944"/>
      <c r="EM717" s="1308"/>
      <c r="EN717" s="944"/>
      <c r="EO717" s="944"/>
      <c r="EP717" s="944"/>
      <c r="EQ717" s="362" t="s">
        <v>6090</v>
      </c>
      <c r="ER717" s="362" t="s">
        <v>6105</v>
      </c>
      <c r="ES717" s="182"/>
      <c r="ET717" s="955"/>
      <c r="EU717" s="182" t="str">
        <f t="shared" si="516"/>
        <v>Solotra SAS, FR_349685404_sinv.pdf</v>
      </c>
    </row>
    <row r="718" spans="1:151" ht="90.75" thickTop="1" thickBot="1">
      <c r="A718" s="1014" t="s">
        <v>7703</v>
      </c>
      <c r="B718" s="830" t="s">
        <v>7282</v>
      </c>
      <c r="C718" s="427" t="s">
        <v>1225</v>
      </c>
      <c r="D718" s="193" t="s">
        <v>7225</v>
      </c>
      <c r="E718" s="193" t="s">
        <v>7203</v>
      </c>
      <c r="F718" s="842" t="s">
        <v>7201</v>
      </c>
      <c r="G718" s="842"/>
      <c r="H718" s="842"/>
      <c r="I718" s="193" t="s">
        <v>7162</v>
      </c>
      <c r="J718" s="258"/>
      <c r="K718" s="258"/>
      <c r="L718" s="1171" t="s">
        <v>7163</v>
      </c>
      <c r="N718" s="849"/>
      <c r="O718" s="182"/>
      <c r="P718" s="540"/>
      <c r="Q718" s="548">
        <v>100</v>
      </c>
      <c r="R718" s="549">
        <v>0</v>
      </c>
      <c r="S718" s="338"/>
      <c r="T718" s="54"/>
      <c r="U718" s="54"/>
      <c r="V718" s="338">
        <v>0</v>
      </c>
      <c r="W718" s="338">
        <v>0</v>
      </c>
      <c r="X718" s="923">
        <v>0.77500000000000002</v>
      </c>
      <c r="Y718" s="338">
        <v>0</v>
      </c>
      <c r="Z718" s="54"/>
      <c r="AA718" s="54"/>
      <c r="AB718" s="186" t="s">
        <v>7228</v>
      </c>
      <c r="AC718" s="13" t="s">
        <v>7385</v>
      </c>
      <c r="AD718" s="812" t="s">
        <v>40</v>
      </c>
      <c r="AE718" s="801"/>
      <c r="AF718" s="182" t="s">
        <v>7704</v>
      </c>
      <c r="AG718" s="419"/>
      <c r="AH718" s="61" t="s">
        <v>7235</v>
      </c>
      <c r="AI718" s="67" t="s">
        <v>5766</v>
      </c>
      <c r="AJ718" s="45" t="str">
        <f t="shared" si="521"/>
        <v>NO</v>
      </c>
      <c r="AK718" s="46" t="str">
        <f>VLOOKUP(X718,aux!$G$1:$I$22,2,FALSE)</f>
        <v>zero point seven seven five</v>
      </c>
      <c r="AL718" s="47" t="str">
        <f>VLOOKUP(X718,aux!$G$1:$J$22,4,FALSE)</f>
        <v>null komma sieben sieben fünf</v>
      </c>
      <c r="AM718" s="48">
        <f t="shared" si="480"/>
        <v>77.5</v>
      </c>
      <c r="AN718" s="214" t="str">
        <f>IF(INT(AM718)=AM718,EnglishNumber(AM718), _xlfn.CONCAT(EnglishNumber(INT(AM718)), " point ", EnglishNumber(ROUND(INT((AM718 - INT(AM718)) * 10),  0)), " ", EnglishNumber(ROUND((AM718 - INT(AM718))*100 - (INT((AM718-INT(AM718))*10)*10), 0))))</f>
        <v>seventy-seven point five zero</v>
      </c>
      <c r="AO718" s="214" t="str">
        <f>IF(INT(AM718)=AM718,FctZahl_In_Worten(AM718), _xlfn.CONCAT(FctZahl_In_Worten(INT(AM718)), " komma ", FctZahl_In_Worten(ROUND(INT((AM718 - INT(AM718)) * 10),  0)), " ", FctZahl_In_Worten(ROUND((AM718 - INT(AM718))*100 - (INT((AM718-INT(AM718))*10)*10), 0))))</f>
        <v>siebenundsiebzig komma fünf null</v>
      </c>
      <c r="AP718" s="64" t="str">
        <f>EnglishNumber(Q718)</f>
        <v>one hundred</v>
      </c>
      <c r="AQ718" s="46" t="str">
        <f>FctZahl_In_Worten(Q718)</f>
        <v>einhundert</v>
      </c>
      <c r="AR718" s="47" t="str">
        <f>FctZahl_In_Worten(R718)</f>
        <v>null</v>
      </c>
      <c r="AS718" s="64" t="str">
        <f>EnglishNumber(V718)</f>
        <v>zero</v>
      </c>
      <c r="AT718" s="64" t="str">
        <f>EnglishNumber(W718)</f>
        <v>zero</v>
      </c>
      <c r="AU718" s="64" t="str">
        <f t="shared" si="490"/>
        <v>For</v>
      </c>
      <c r="AV718" s="49" t="str">
        <f t="shared" si="526"/>
        <v>Renaud MAZET, Président</v>
      </c>
      <c r="AW718" s="60" t="str">
        <f t="shared" si="481"/>
        <v>FR_509218673_CPA_EN</v>
      </c>
      <c r="AX718" s="60" t="str">
        <f t="shared" si="482"/>
        <v>FR_509218673_DoT_EN</v>
      </c>
      <c r="AY718" s="60" t="str">
        <f t="shared" si="483"/>
        <v>FR_509218673_Dis_EN</v>
      </c>
      <c r="AZ718" s="50" t="str">
        <f t="shared" si="484"/>
        <v>FR_509218673_CPA_DE</v>
      </c>
      <c r="BA718" s="50" t="str">
        <f t="shared" si="485"/>
        <v>FR_509218673_DoT_DE</v>
      </c>
      <c r="BB718" s="50" t="str">
        <f t="shared" si="486"/>
        <v>FR_509218673_CPA_ES</v>
      </c>
      <c r="BC718" s="128" t="str">
        <f t="shared" si="487"/>
        <v>FR_509218673_DoT_ES</v>
      </c>
      <c r="BD718" s="65" t="str">
        <f t="shared" si="488"/>
        <v>Transalliance Distribution Nord Ile de France SAS</v>
      </c>
      <c r="BE718" s="64" t="str">
        <f>VLOOKUP(C718,aux!$A$1:$B$260,2,FALSE)</f>
        <v>France</v>
      </c>
      <c r="BF718" s="46">
        <f>VLOOKUP(C718,aux!$A$1:$C$260,3,FALSE)</f>
        <v>0</v>
      </c>
      <c r="BG718" s="66" t="str">
        <f t="shared" si="489"/>
        <v>represented by  Renaud MAZET, Président</v>
      </c>
      <c r="BH718" s="66" t="str">
        <f t="shared" si="500"/>
        <v>representado por Renaud MAZET, Président</v>
      </c>
      <c r="BI718" s="119">
        <f t="shared" si="527"/>
        <v>1</v>
      </c>
      <c r="BJ718" s="119" t="str">
        <f t="shared" si="506"/>
        <v/>
      </c>
      <c r="BK718" s="119" t="str">
        <f t="shared" si="507"/>
        <v>and its</v>
      </c>
      <c r="BL718" s="66" t="str">
        <f t="shared" si="519"/>
        <v/>
      </c>
      <c r="BM718" s="66" t="str">
        <f t="shared" si="508"/>
        <v>und</v>
      </c>
      <c r="BN718" s="66" t="str">
        <f t="shared" si="520"/>
        <v/>
      </c>
      <c r="BO718" s="66" t="str">
        <f t="shared" si="509"/>
        <v>y su</v>
      </c>
      <c r="BP718" s="216" t="str">
        <f>VLOOKUP(X718,aux!$G$1:$I$22,3,FALSE)</f>
        <v>cero coma siete siete cinco</v>
      </c>
      <c r="BQ718" s="66" t="str">
        <f t="shared" si="522"/>
        <v>Por</v>
      </c>
      <c r="BR718" s="66" t="str">
        <f>VLOOKUP(C718,aux!$D$1:$E$307,2,FALSE)</f>
        <v>Francia</v>
      </c>
      <c r="BS718" s="66" t="str">
        <f t="shared" si="523"/>
        <v>Ciento</v>
      </c>
      <c r="BT718" s="66" t="str">
        <f t="shared" si="524"/>
        <v>Cero</v>
      </c>
      <c r="BU718" s="66" t="str">
        <f t="shared" si="525"/>
        <v>Cero</v>
      </c>
      <c r="BV718" s="315"/>
      <c r="BW718" s="61"/>
      <c r="BX718" s="315"/>
      <c r="BY718" s="148"/>
      <c r="BZ718" s="315"/>
      <c r="CA718" s="1112"/>
      <c r="CB718" s="805">
        <v>43179</v>
      </c>
      <c r="CC718" s="623"/>
      <c r="CD718" s="806"/>
      <c r="CE718" s="805"/>
      <c r="CF718" s="806"/>
      <c r="CG718" s="805"/>
      <c r="CH718" s="497"/>
      <c r="CI718" s="155"/>
      <c r="CJ718" s="54"/>
      <c r="CK718" s="54"/>
      <c r="CL718" s="102" t="str">
        <f t="shared" si="510"/>
        <v>Transalliance Distribution Nord Ile de France SAS_ FR_509218673_DOT_EN _2sig</v>
      </c>
      <c r="CM718" s="102" t="str">
        <f t="shared" si="511"/>
        <v>Transalliance Distribution Nord Ile de France SAS_FR_509218673_CPA_EN _2sig</v>
      </c>
      <c r="CN718" s="102" t="str">
        <f t="shared" si="512"/>
        <v>Transalliance Distribution Nord Ile de France SAS_ FR_509218673_DOT_EN _2sig_stamped</v>
      </c>
      <c r="CO718" s="102" t="str">
        <f t="shared" si="513"/>
        <v>Transalliance Distribution Nord Ile de France SAS_FR_509218673_DOT_EN _o</v>
      </c>
      <c r="CP718" s="102" t="str">
        <f t="shared" si="514"/>
        <v>Transalliance Distribution Nord Ile de France SAS_FR_509218673_DOT_EN _o_stamped</v>
      </c>
      <c r="CQ718" s="102" t="str">
        <f t="shared" si="515"/>
        <v>Transalliance Distribution Nord Ile de France SAS_FR_509218673_powers</v>
      </c>
      <c r="CR718" s="54"/>
      <c r="CS718" s="54"/>
      <c r="CT718" s="204"/>
      <c r="CU718" s="160"/>
      <c r="CV718" s="205"/>
      <c r="CW718" s="54"/>
      <c r="CX718" s="124"/>
      <c r="CY718" s="160"/>
      <c r="CZ718" s="160"/>
      <c r="DA718" s="321"/>
      <c r="DB718" s="321"/>
      <c r="DC718" s="160"/>
      <c r="DD718" s="160"/>
      <c r="DE718" s="321"/>
      <c r="DF718" s="321"/>
      <c r="DG718" s="54"/>
      <c r="DH718" s="54"/>
      <c r="DI718" s="54"/>
      <c r="DJ718" s="321"/>
      <c r="DK718" s="321"/>
      <c r="DL718" s="54"/>
      <c r="DM718" s="321"/>
      <c r="DN718" s="160"/>
      <c r="DO718" s="321"/>
      <c r="DP718" s="963"/>
      <c r="DQ718" s="902"/>
      <c r="DR718" s="503"/>
      <c r="DS718" s="521"/>
      <c r="DT718" s="88"/>
      <c r="DU718" s="168"/>
      <c r="DV718" s="193" t="s">
        <v>7203</v>
      </c>
      <c r="DW718" s="842" t="s">
        <v>7201</v>
      </c>
      <c r="DX718" s="168"/>
      <c r="DY718" s="168"/>
      <c r="DZ718" s="168"/>
      <c r="EA718" s="359" t="str">
        <f t="shared" si="505"/>
        <v/>
      </c>
      <c r="EB718" s="359"/>
      <c r="EC718" s="88"/>
      <c r="ED718" s="88"/>
      <c r="EE718" s="88"/>
      <c r="EF718" s="445"/>
      <c r="EG718" s="944"/>
      <c r="EH718" s="944"/>
      <c r="EI718" s="944"/>
      <c r="EJ718" s="944"/>
      <c r="EK718" s="944"/>
      <c r="EL718" s="944"/>
      <c r="EM718" s="1308"/>
      <c r="EN718" s="944"/>
      <c r="EO718" s="944"/>
      <c r="EP718" s="944"/>
      <c r="EQ718" s="362" t="s">
        <v>6090</v>
      </c>
      <c r="ER718" s="362" t="s">
        <v>6105</v>
      </c>
      <c r="ES718" s="182"/>
      <c r="ET718" s="955"/>
      <c r="EU718" s="182" t="str">
        <f t="shared" si="516"/>
        <v>Transalliance Distribution Nord Ile de France SAS, FR_509218673_sinv.pdf</v>
      </c>
    </row>
    <row r="719" spans="1:151" ht="52.5" thickTop="1" thickBot="1">
      <c r="A719" s="1014" t="s">
        <v>7690</v>
      </c>
      <c r="B719" s="830" t="s">
        <v>7271</v>
      </c>
      <c r="C719" s="427" t="s">
        <v>1225</v>
      </c>
      <c r="D719" s="193" t="s">
        <v>7213</v>
      </c>
      <c r="E719" s="193" t="s">
        <v>7214</v>
      </c>
      <c r="F719" s="842" t="s">
        <v>7215</v>
      </c>
      <c r="G719" s="842"/>
      <c r="H719" s="842"/>
      <c r="I719" s="193" t="s">
        <v>7162</v>
      </c>
      <c r="J719" s="258"/>
      <c r="K719" s="258"/>
      <c r="L719" s="1171" t="s">
        <v>7163</v>
      </c>
      <c r="N719" s="849"/>
      <c r="O719" s="182"/>
      <c r="P719" s="540"/>
      <c r="Q719" s="548">
        <v>100</v>
      </c>
      <c r="R719" s="549">
        <v>0</v>
      </c>
      <c r="S719" s="338"/>
      <c r="T719" s="54"/>
      <c r="U719" s="54"/>
      <c r="V719" s="338">
        <v>0</v>
      </c>
      <c r="W719" s="338">
        <v>0</v>
      </c>
      <c r="X719" s="923">
        <v>0.77500000000000002</v>
      </c>
      <c r="Y719" s="338">
        <v>0</v>
      </c>
      <c r="Z719" s="54"/>
      <c r="AA719" s="54"/>
      <c r="AB719" s="186" t="s">
        <v>7228</v>
      </c>
      <c r="AC719" s="13" t="s">
        <v>7377</v>
      </c>
      <c r="AD719" s="812" t="s">
        <v>40</v>
      </c>
      <c r="AE719" s="801">
        <v>43278</v>
      </c>
      <c r="AF719" s="182" t="s">
        <v>7234</v>
      </c>
      <c r="AG719" s="419"/>
      <c r="AH719" s="61" t="s">
        <v>7235</v>
      </c>
      <c r="AI719" s="67" t="s">
        <v>5766</v>
      </c>
      <c r="AJ719" s="45" t="str">
        <f t="shared" si="521"/>
        <v>NO</v>
      </c>
      <c r="AK719" s="46" t="str">
        <f>VLOOKUP(X719,aux!$G$1:$I$22,2,FALSE)</f>
        <v>zero point seven seven five</v>
      </c>
      <c r="AL719" s="47" t="str">
        <f>VLOOKUP(X719,aux!$G$1:$J$22,4,FALSE)</f>
        <v>null komma sieben sieben fünf</v>
      </c>
      <c r="AM719" s="48">
        <f t="shared" si="480"/>
        <v>77.5</v>
      </c>
      <c r="AN719" s="214" t="str">
        <f>IF(INT(AM719)=AM719,EnglishNumber(AM719), _xlfn.CONCAT(EnglishNumber(INT(AM719)), " point ", EnglishNumber(ROUND(INT((AM719 - INT(AM719)) * 10),  0)), " ", EnglishNumber(ROUND((AM719 - INT(AM719))*100 - (INT((AM719-INT(AM719))*10)*10), 0))))</f>
        <v>seventy-seven point five zero</v>
      </c>
      <c r="AO719" s="214" t="str">
        <f>IF(INT(AM719)=AM719,FctZahl_In_Worten(AM719), _xlfn.CONCAT(FctZahl_In_Worten(INT(AM719)), " komma ", FctZahl_In_Worten(ROUND(INT((AM719 - INT(AM719)) * 10),  0)), " ", FctZahl_In_Worten(ROUND((AM719 - INT(AM719))*100 - (INT((AM719-INT(AM719))*10)*10), 0))))</f>
        <v>siebenundsiebzig komma fünf null</v>
      </c>
      <c r="AP719" s="64" t="str">
        <f>EnglishNumber(Q719)</f>
        <v>one hundred</v>
      </c>
      <c r="AQ719" s="46" t="str">
        <f>FctZahl_In_Worten(Q719)</f>
        <v>einhundert</v>
      </c>
      <c r="AR719" s="47" t="str">
        <f>FctZahl_In_Worten(R719)</f>
        <v>null</v>
      </c>
      <c r="AS719" s="64" t="str">
        <f>EnglishNumber(V719)</f>
        <v>zero</v>
      </c>
      <c r="AT719" s="64" t="str">
        <f>EnglishNumber(W719)</f>
        <v>zero</v>
      </c>
      <c r="AU719" s="64" t="str">
        <f t="shared" si="490"/>
        <v>For</v>
      </c>
      <c r="AV719" s="49" t="str">
        <f t="shared" si="526"/>
        <v xml:space="preserve">Pascal BARTH, Président </v>
      </c>
      <c r="AW719" s="60" t="str">
        <f t="shared" si="481"/>
        <v>FR_445185937_CPA_EN</v>
      </c>
      <c r="AX719" s="60" t="str">
        <f t="shared" si="482"/>
        <v>FR_445185937_DoT_EN</v>
      </c>
      <c r="AY719" s="60" t="str">
        <f t="shared" si="483"/>
        <v>FR_445185937_Dis_EN</v>
      </c>
      <c r="AZ719" s="50" t="str">
        <f t="shared" si="484"/>
        <v>FR_445185937_CPA_DE</v>
      </c>
      <c r="BA719" s="50" t="str">
        <f t="shared" si="485"/>
        <v>FR_445185937_DoT_DE</v>
      </c>
      <c r="BB719" s="50" t="str">
        <f t="shared" si="486"/>
        <v>FR_445185937_CPA_ES</v>
      </c>
      <c r="BC719" s="128" t="str">
        <f t="shared" si="487"/>
        <v>FR_445185937_DoT_ES</v>
      </c>
      <c r="BD719" s="65" t="str">
        <f t="shared" si="488"/>
        <v>MMD SAS</v>
      </c>
      <c r="BE719" s="64" t="str">
        <f>VLOOKUP(C719,aux!$A$1:$B$260,2,FALSE)</f>
        <v>France</v>
      </c>
      <c r="BF719" s="46">
        <f>VLOOKUP(C719,aux!$A$1:$C$260,3,FALSE)</f>
        <v>0</v>
      </c>
      <c r="BG719" s="66" t="str">
        <f t="shared" si="489"/>
        <v xml:space="preserve">represented by  Pascal BARTH, Président </v>
      </c>
      <c r="BH719" s="66" t="str">
        <f t="shared" si="500"/>
        <v xml:space="preserve">representado por Pascal BARTH, Président </v>
      </c>
      <c r="BI719" s="119">
        <f t="shared" si="527"/>
        <v>1</v>
      </c>
      <c r="BJ719" s="119" t="str">
        <f t="shared" si="506"/>
        <v/>
      </c>
      <c r="BK719" s="119" t="str">
        <f t="shared" si="507"/>
        <v>and its</v>
      </c>
      <c r="BL719" s="66" t="str">
        <f t="shared" si="519"/>
        <v/>
      </c>
      <c r="BM719" s="66" t="str">
        <f t="shared" si="508"/>
        <v>und</v>
      </c>
      <c r="BN719" s="66" t="str">
        <f t="shared" si="520"/>
        <v/>
      </c>
      <c r="BO719" s="66" t="str">
        <f t="shared" si="509"/>
        <v>y su</v>
      </c>
      <c r="BP719" s="216" t="str">
        <f>VLOOKUP(X719,aux!$G$1:$I$22,3,FALSE)</f>
        <v>cero coma siete siete cinco</v>
      </c>
      <c r="BQ719" s="66" t="str">
        <f t="shared" si="522"/>
        <v>Por</v>
      </c>
      <c r="BR719" s="66" t="str">
        <f>VLOOKUP(C719,aux!$D$1:$E$307,2,FALSE)</f>
        <v>Francia</v>
      </c>
      <c r="BS719" s="66" t="str">
        <f t="shared" si="523"/>
        <v>Ciento</v>
      </c>
      <c r="BT719" s="66" t="str">
        <f t="shared" si="524"/>
        <v>Cero</v>
      </c>
      <c r="BU719" s="66" t="str">
        <f t="shared" si="525"/>
        <v>Cero</v>
      </c>
      <c r="BV719" s="315"/>
      <c r="BW719" s="61"/>
      <c r="BX719" s="315"/>
      <c r="BY719" s="148"/>
      <c r="BZ719" s="315"/>
      <c r="CA719" s="1112"/>
      <c r="CB719" s="805">
        <v>43179</v>
      </c>
      <c r="CC719" s="688">
        <v>43179</v>
      </c>
      <c r="CD719" s="806"/>
      <c r="CE719" s="688">
        <v>43179</v>
      </c>
      <c r="CF719" s="806"/>
      <c r="CG719" s="687">
        <v>43203</v>
      </c>
      <c r="CH719" s="747"/>
      <c r="CI719" s="155"/>
      <c r="CJ719" s="54"/>
      <c r="CK719" s="54"/>
      <c r="CL719" s="102" t="str">
        <f t="shared" si="510"/>
        <v>MMD SAS_ FR_445185937_DOT_EN_2sig</v>
      </c>
      <c r="CM719" s="102" t="str">
        <f t="shared" si="511"/>
        <v>MMD SAS_FR_445185937_CPA_EN_2sig</v>
      </c>
      <c r="CN719" s="102" t="str">
        <f t="shared" si="512"/>
        <v>MMD SAS_ FR_445185937_DOT_EN_2sig_stamped</v>
      </c>
      <c r="CO719" s="102" t="str">
        <f t="shared" si="513"/>
        <v>MMD SAS_FR_445185937_DOT_EN_o</v>
      </c>
      <c r="CP719" s="102" t="str">
        <f t="shared" si="514"/>
        <v>MMD SAS_FR_445185937_DOT_EN_o_stamped</v>
      </c>
      <c r="CQ719" s="102" t="str">
        <f t="shared" si="515"/>
        <v>MMD SAS_FR_445185937_powers</v>
      </c>
      <c r="CR719" s="54"/>
      <c r="CS719" s="54"/>
      <c r="CT719" s="204"/>
      <c r="CU719" s="160">
        <f>CE719-CC719</f>
        <v>0</v>
      </c>
      <c r="CV719" s="205"/>
      <c r="CW719" s="54"/>
      <c r="CX719" s="124"/>
      <c r="CY719" s="160"/>
      <c r="CZ719" s="160"/>
      <c r="DA719" s="321"/>
      <c r="DB719" s="321"/>
      <c r="DC719" s="160"/>
      <c r="DD719" s="160"/>
      <c r="DE719" s="321"/>
      <c r="DF719" s="321"/>
      <c r="DG719" s="54"/>
      <c r="DH719" s="54"/>
      <c r="DI719" s="54"/>
      <c r="DJ719" s="321"/>
      <c r="DK719" s="321"/>
      <c r="DL719" s="54"/>
      <c r="DM719" s="321"/>
      <c r="DN719" s="160"/>
      <c r="DO719" s="321"/>
      <c r="DP719" s="963"/>
      <c r="DQ719" s="902"/>
      <c r="DR719" s="503"/>
      <c r="DS719" s="521"/>
      <c r="DT719" s="88"/>
      <c r="DU719" s="228" t="s">
        <v>7693</v>
      </c>
      <c r="DV719" s="193" t="s">
        <v>7203</v>
      </c>
      <c r="DW719" s="842" t="s">
        <v>7201</v>
      </c>
      <c r="DX719" s="168"/>
      <c r="DY719" s="168"/>
      <c r="DZ719" s="168"/>
      <c r="EA719" s="359" t="str">
        <f t="shared" si="505"/>
        <v>654</v>
      </c>
      <c r="EB719" s="359">
        <v>654</v>
      </c>
      <c r="EC719" s="88"/>
      <c r="ED719" s="88"/>
      <c r="EE719" s="88"/>
      <c r="EF719" s="445"/>
      <c r="EG719" s="944"/>
      <c r="EH719" s="944"/>
      <c r="EI719" s="944"/>
      <c r="EJ719" s="944"/>
      <c r="EK719" s="944"/>
      <c r="EL719" s="944"/>
      <c r="EM719" s="1308"/>
      <c r="EN719" s="944"/>
      <c r="EO719" s="944"/>
      <c r="EP719" s="944"/>
      <c r="EQ719" s="362" t="s">
        <v>7578</v>
      </c>
      <c r="ER719" s="668" t="s">
        <v>7577</v>
      </c>
      <c r="ES719" s="182"/>
      <c r="ET719" s="955"/>
      <c r="EU719" s="182" t="str">
        <f t="shared" si="516"/>
        <v>MMD S.A.S., FR_445185937_sinv.pdf</v>
      </c>
    </row>
    <row r="720" spans="1:151" ht="108.75" customHeight="1" thickTop="1" thickBot="1">
      <c r="A720" s="1014" t="s">
        <v>7175</v>
      </c>
      <c r="B720" s="830" t="s">
        <v>7287</v>
      </c>
      <c r="C720" s="427" t="s">
        <v>1225</v>
      </c>
      <c r="D720" s="193" t="s">
        <v>7202</v>
      </c>
      <c r="E720" s="193" t="s">
        <v>7203</v>
      </c>
      <c r="F720" s="842" t="s">
        <v>7201</v>
      </c>
      <c r="G720" s="842"/>
      <c r="H720" s="842"/>
      <c r="I720" s="193" t="s">
        <v>7162</v>
      </c>
      <c r="J720" s="258"/>
      <c r="K720" s="258"/>
      <c r="L720" s="1171" t="s">
        <v>7163</v>
      </c>
      <c r="N720" s="849"/>
      <c r="O720" s="182"/>
      <c r="P720" s="540"/>
      <c r="Q720" s="548">
        <v>1000</v>
      </c>
      <c r="R720" s="549">
        <v>0</v>
      </c>
      <c r="S720" s="338"/>
      <c r="T720" s="54"/>
      <c r="U720" s="54"/>
      <c r="V720" s="338">
        <v>0</v>
      </c>
      <c r="W720" s="338">
        <v>0</v>
      </c>
      <c r="X720" s="923">
        <v>0.77500000000000002</v>
      </c>
      <c r="Y720" s="338">
        <v>0</v>
      </c>
      <c r="Z720" s="54"/>
      <c r="AA720" s="54"/>
      <c r="AB720" s="186" t="s">
        <v>7228</v>
      </c>
      <c r="AC720" s="13" t="s">
        <v>7385</v>
      </c>
      <c r="AD720" s="812" t="s">
        <v>40</v>
      </c>
      <c r="AE720" s="801"/>
      <c r="AF720" s="182" t="s">
        <v>7704</v>
      </c>
      <c r="AG720" s="419"/>
      <c r="AH720" s="61" t="s">
        <v>7235</v>
      </c>
      <c r="AI720" s="67" t="s">
        <v>5766</v>
      </c>
      <c r="AJ720" s="45" t="str">
        <f t="shared" si="521"/>
        <v>NO</v>
      </c>
      <c r="AK720" s="46" t="str">
        <f>VLOOKUP(X720,aux!$G$1:$I$22,2,FALSE)</f>
        <v>zero point seven seven five</v>
      </c>
      <c r="AL720" s="47" t="str">
        <f>VLOOKUP(X720,aux!$G$1:$J$22,4,FALSE)</f>
        <v>null komma sieben sieben fünf</v>
      </c>
      <c r="AM720" s="48">
        <f t="shared" ref="AM720:AM765" si="528">_xlfn.NUMBERVALUE(X720)*100</f>
        <v>77.5</v>
      </c>
      <c r="AN720" s="214" t="str">
        <f>IF(INT(AM720)=AM720,EnglishNumber(AM720), _xlfn.CONCAT(EnglishNumber(INT(AM720)), " point ", EnglishNumber(ROUND(INT((AM720 - INT(AM720)) * 10),  0)), " ", EnglishNumber(ROUND((AM720 - INT(AM720))*100 - (INT((AM720-INT(AM720))*10)*10), 0))))</f>
        <v>seventy-seven point five zero</v>
      </c>
      <c r="AO720" s="214" t="str">
        <f>IF(INT(AM720)=AM720,FctZahl_In_Worten(AM720), _xlfn.CONCAT(FctZahl_In_Worten(INT(AM720)), " komma ", FctZahl_In_Worten(ROUND(INT((AM720 - INT(AM720)) * 10),  0)), " ", FctZahl_In_Worten(ROUND((AM720 - INT(AM720))*100 - (INT((AM720-INT(AM720))*10)*10), 0))))</f>
        <v>siebenundsiebzig komma fünf null</v>
      </c>
      <c r="AP720" s="64" t="str">
        <f>EnglishNumber(Q720)</f>
        <v>one thousand</v>
      </c>
      <c r="AQ720" s="46" t="str">
        <f>FctZahl_In_Worten(Q720)</f>
        <v>eintausend</v>
      </c>
      <c r="AR720" s="47" t="str">
        <f>FctZahl_In_Worten(R720)</f>
        <v>null</v>
      </c>
      <c r="AS720" s="64" t="str">
        <f>EnglishNumber(V720)</f>
        <v>zero</v>
      </c>
      <c r="AT720" s="64" t="str">
        <f>EnglishNumber(W720)</f>
        <v>zero</v>
      </c>
      <c r="AU720" s="64" t="str">
        <f t="shared" si="490"/>
        <v>For</v>
      </c>
      <c r="AV720" s="49" t="str">
        <f t="shared" si="526"/>
        <v>Renaud MAZET, Président</v>
      </c>
      <c r="AW720" s="60" t="str">
        <f t="shared" ref="AW720:AW765" si="529">CONCATENATE(B720,"_CPA_EN")</f>
        <v>FR_335480190_CPA_EN</v>
      </c>
      <c r="AX720" s="60" t="str">
        <f t="shared" ref="AX720:AX765" si="530">CONCATENATE(B720,"_DoT_EN")</f>
        <v>FR_335480190_DoT_EN</v>
      </c>
      <c r="AY720" s="60" t="str">
        <f t="shared" ref="AY720:AY765" si="531">CONCATENATE(B720,"_Dis_EN")</f>
        <v>FR_335480190_Dis_EN</v>
      </c>
      <c r="AZ720" s="50" t="str">
        <f t="shared" ref="AZ720:AZ765" si="532">CONCATENATE(B720,"_CPA_DE")</f>
        <v>FR_335480190_CPA_DE</v>
      </c>
      <c r="BA720" s="50" t="str">
        <f t="shared" ref="BA720:BA765" si="533">CONCATENATE(B720,"_DoT_DE")</f>
        <v>FR_335480190_DoT_DE</v>
      </c>
      <c r="BB720" s="50" t="str">
        <f t="shared" ref="BB720:BB765" si="534">CONCATENATE(B720,"_CPA_ES")</f>
        <v>FR_335480190_CPA_ES</v>
      </c>
      <c r="BC720" s="128" t="str">
        <f t="shared" ref="BC720:BC765" si="535">CONCATENATE(B720,"_DoT_ES")</f>
        <v>FR_335480190_DoT_ES</v>
      </c>
      <c r="BD720" s="65" t="str">
        <f t="shared" ref="BD720:BD765" si="536">SUBSTITUTE(A720,".","")</f>
        <v>Transports Bijot SAS</v>
      </c>
      <c r="BE720" s="64" t="str">
        <f>VLOOKUP(C720,aux!$A$1:$B$260,2,FALSE)</f>
        <v>France</v>
      </c>
      <c r="BF720" s="46">
        <f>VLOOKUP(C720,aux!$A$1:$C$260,3,FALSE)</f>
        <v>0</v>
      </c>
      <c r="BG720" s="66" t="str">
        <f t="shared" ref="BG720:BG765" si="537">IF(AH720="DNI","",CONCATENATE("represented by  ", AV720))</f>
        <v>represented by  Renaud MAZET, Président</v>
      </c>
      <c r="BH720" s="66" t="str">
        <f t="shared" si="500"/>
        <v>representado por Renaud MAZET, Président</v>
      </c>
      <c r="BI720" s="119">
        <f t="shared" si="527"/>
        <v>1</v>
      </c>
      <c r="BJ720" s="119" t="str">
        <f t="shared" si="506"/>
        <v/>
      </c>
      <c r="BK720" s="119" t="str">
        <f t="shared" si="507"/>
        <v>and its</v>
      </c>
      <c r="BL720" s="66" t="str">
        <f t="shared" si="519"/>
        <v/>
      </c>
      <c r="BM720" s="66" t="str">
        <f t="shared" si="508"/>
        <v>und</v>
      </c>
      <c r="BN720" s="66" t="str">
        <f t="shared" si="520"/>
        <v/>
      </c>
      <c r="BO720" s="66" t="str">
        <f t="shared" si="509"/>
        <v>y su</v>
      </c>
      <c r="BP720" s="216" t="str">
        <f>VLOOKUP(X720,aux!$G$1:$I$22,3,FALSE)</f>
        <v>cero coma siete siete cinco</v>
      </c>
      <c r="BQ720" s="66" t="str">
        <f t="shared" si="522"/>
        <v>Por</v>
      </c>
      <c r="BR720" s="66" t="str">
        <f>VLOOKUP(C720,aux!$D$1:$E$307,2,FALSE)</f>
        <v>Francia</v>
      </c>
      <c r="BS720" s="66" t="str">
        <f t="shared" si="523"/>
        <v>Un Mil</v>
      </c>
      <c r="BT720" s="66" t="str">
        <f t="shared" si="524"/>
        <v>Cero</v>
      </c>
      <c r="BU720" s="66" t="str">
        <f t="shared" si="525"/>
        <v>Cero</v>
      </c>
      <c r="BV720" s="315"/>
      <c r="BW720" s="61"/>
      <c r="BX720" s="315"/>
      <c r="BY720" s="148"/>
      <c r="BZ720" s="315"/>
      <c r="CA720" s="1112"/>
      <c r="CB720" s="805">
        <v>43179</v>
      </c>
      <c r="CC720" s="623"/>
      <c r="CD720" s="434"/>
      <c r="CE720" s="805"/>
      <c r="CF720" s="434"/>
      <c r="CG720" s="805"/>
      <c r="CH720" s="497"/>
      <c r="CI720" s="155"/>
      <c r="CJ720" s="54"/>
      <c r="CK720" s="54"/>
      <c r="CL720" s="102" t="str">
        <f t="shared" si="510"/>
        <v>Transports Bijot SAS_ FR_335480190_DOT_EN _2sig</v>
      </c>
      <c r="CM720" s="102" t="str">
        <f t="shared" si="511"/>
        <v>Transports Bijot SAS_FR_335480190_CPA_EN _2sig</v>
      </c>
      <c r="CN720" s="102" t="str">
        <f t="shared" si="512"/>
        <v>Transports Bijot SAS_ FR_335480190_DOT_EN _2sig_stamped</v>
      </c>
      <c r="CO720" s="102" t="str">
        <f t="shared" si="513"/>
        <v>Transports Bijot SAS_FR_335480190_DOT_EN _o</v>
      </c>
      <c r="CP720" s="102" t="str">
        <f t="shared" si="514"/>
        <v>Transports Bijot SAS_FR_335480190_DOT_EN _o_stamped</v>
      </c>
      <c r="CQ720" s="102" t="str">
        <f t="shared" si="515"/>
        <v>Transports Bijot SAS_FR_335480190_powers</v>
      </c>
      <c r="CR720" s="54"/>
      <c r="CS720" s="54"/>
      <c r="CT720" s="204"/>
      <c r="CU720" s="160"/>
      <c r="CV720" s="205"/>
      <c r="CW720" s="54"/>
      <c r="CX720" s="124"/>
      <c r="CY720" s="160"/>
      <c r="CZ720" s="160"/>
      <c r="DA720" s="321"/>
      <c r="DB720" s="321"/>
      <c r="DC720" s="160"/>
      <c r="DD720" s="160"/>
      <c r="DE720" s="321"/>
      <c r="DF720" s="321"/>
      <c r="DG720" s="54"/>
      <c r="DH720" s="54"/>
      <c r="DI720" s="54"/>
      <c r="DJ720" s="321"/>
      <c r="DK720" s="321"/>
      <c r="DL720" s="54"/>
      <c r="DM720" s="321"/>
      <c r="DN720" s="160"/>
      <c r="DO720" s="321"/>
      <c r="DP720" s="963"/>
      <c r="DQ720" s="902"/>
      <c r="DR720" s="503"/>
      <c r="DS720" s="521"/>
      <c r="DT720" s="88"/>
      <c r="DU720" s="168"/>
      <c r="DV720" s="193" t="s">
        <v>7203</v>
      </c>
      <c r="DW720" s="842" t="s">
        <v>7201</v>
      </c>
      <c r="DX720" s="168"/>
      <c r="DY720" s="168"/>
      <c r="DZ720" s="168"/>
      <c r="EA720" s="359" t="str">
        <f t="shared" si="505"/>
        <v/>
      </c>
      <c r="EB720" s="359"/>
      <c r="EC720" s="88"/>
      <c r="ED720" s="88"/>
      <c r="EE720" s="88"/>
      <c r="EF720" s="445"/>
      <c r="EG720" s="944"/>
      <c r="EH720" s="944"/>
      <c r="EI720" s="944"/>
      <c r="EJ720" s="944"/>
      <c r="EK720" s="944"/>
      <c r="EL720" s="944"/>
      <c r="EM720" s="1308"/>
      <c r="EN720" s="944"/>
      <c r="EO720" s="944"/>
      <c r="EP720" s="944"/>
      <c r="EQ720" s="362" t="s">
        <v>6090</v>
      </c>
      <c r="ER720" s="362" t="s">
        <v>6105</v>
      </c>
      <c r="ES720" s="182"/>
      <c r="ET720" s="955"/>
      <c r="EU720" s="182" t="str">
        <f t="shared" si="516"/>
        <v>Transports Bijot SAS, FR_335480190_sinv.pdf</v>
      </c>
    </row>
    <row r="721" spans="1:151" ht="78" thickTop="1" thickBot="1">
      <c r="A721" s="1014" t="s">
        <v>7196</v>
      </c>
      <c r="B721" s="830" t="s">
        <v>7273</v>
      </c>
      <c r="C721" s="427" t="s">
        <v>1225</v>
      </c>
      <c r="D721" s="193" t="s">
        <v>7224</v>
      </c>
      <c r="E721" s="193" t="s">
        <v>7207</v>
      </c>
      <c r="F721" s="842" t="s">
        <v>7201</v>
      </c>
      <c r="G721" s="842"/>
      <c r="H721" s="842"/>
      <c r="I721" s="193" t="s">
        <v>7162</v>
      </c>
      <c r="J721" s="258"/>
      <c r="K721" s="258"/>
      <c r="L721" s="1171" t="s">
        <v>7163</v>
      </c>
      <c r="N721" s="849"/>
      <c r="O721" s="182"/>
      <c r="P721" s="540"/>
      <c r="Q721" s="548">
        <v>100</v>
      </c>
      <c r="R721" s="549">
        <v>0</v>
      </c>
      <c r="S721" s="338"/>
      <c r="T721" s="54"/>
      <c r="U721" s="54"/>
      <c r="V721" s="338">
        <v>0</v>
      </c>
      <c r="W721" s="338">
        <v>0</v>
      </c>
      <c r="X721" s="923">
        <v>0.77500000000000002</v>
      </c>
      <c r="Y721" s="338">
        <v>0</v>
      </c>
      <c r="Z721" s="54"/>
      <c r="AA721" s="54"/>
      <c r="AB721" s="186" t="s">
        <v>7228</v>
      </c>
      <c r="AC721" s="13" t="s">
        <v>7385</v>
      </c>
      <c r="AD721" s="812" t="s">
        <v>40</v>
      </c>
      <c r="AE721" s="801">
        <v>43278</v>
      </c>
      <c r="AF721" s="182" t="s">
        <v>7234</v>
      </c>
      <c r="AG721" s="419"/>
      <c r="AH721" s="61" t="s">
        <v>7235</v>
      </c>
      <c r="AI721" s="67" t="s">
        <v>5766</v>
      </c>
      <c r="AJ721" s="45" t="str">
        <f t="shared" si="521"/>
        <v>NO</v>
      </c>
      <c r="AK721" s="46" t="str">
        <f>VLOOKUP(X721,aux!$G$1:$I$22,2,FALSE)</f>
        <v>zero point seven seven five</v>
      </c>
      <c r="AL721" s="47" t="str">
        <f>VLOOKUP(X721,aux!$G$1:$J$22,4,FALSE)</f>
        <v>null komma sieben sieben fünf</v>
      </c>
      <c r="AM721" s="48">
        <f t="shared" si="528"/>
        <v>77.5</v>
      </c>
      <c r="AN721" s="214" t="str">
        <f>IF(INT(AM721)=AM721,EnglishNumber(AM721), _xlfn.CONCAT(EnglishNumber(INT(AM721)), " point ", EnglishNumber(ROUND(INT((AM721 - INT(AM721)) * 10),  0)), " ", EnglishNumber(ROUND((AM721 - INT(AM721))*100 - (INT((AM721-INT(AM721))*10)*10), 0))))</f>
        <v>seventy-seven point five zero</v>
      </c>
      <c r="AO721" s="214" t="str">
        <f>IF(INT(AM721)=AM721,FctZahl_In_Worten(AM721), _xlfn.CONCAT(FctZahl_In_Worten(INT(AM721)), " komma ", FctZahl_In_Worten(ROUND(INT((AM721 - INT(AM721)) * 10),  0)), " ", FctZahl_In_Worten(ROUND((AM721 - INT(AM721))*100 - (INT((AM721-INT(AM721))*10)*10), 0))))</f>
        <v>siebenundsiebzig komma fünf null</v>
      </c>
      <c r="AP721" s="64" t="str">
        <f>EnglishNumber(Q721)</f>
        <v>one hundred</v>
      </c>
      <c r="AQ721" s="46" t="str">
        <f>FctZahl_In_Worten(Q721)</f>
        <v>einhundert</v>
      </c>
      <c r="AR721" s="47" t="str">
        <f>FctZahl_In_Worten(R721)</f>
        <v>null</v>
      </c>
      <c r="AS721" s="64" t="str">
        <f>EnglishNumber(V721)</f>
        <v>zero</v>
      </c>
      <c r="AT721" s="64" t="str">
        <f>EnglishNumber(W721)</f>
        <v>zero</v>
      </c>
      <c r="AU721" s="64" t="str">
        <f t="shared" ref="AU721:AU765" si="538">IF(AH721="DNI","","For")</f>
        <v>For</v>
      </c>
      <c r="AV721" s="49" t="str">
        <f t="shared" si="526"/>
        <v>Philippe LERMINET, Président</v>
      </c>
      <c r="AW721" s="60" t="str">
        <f t="shared" si="529"/>
        <v>FR_509138996_CPA_EN</v>
      </c>
      <c r="AX721" s="60" t="str">
        <f t="shared" si="530"/>
        <v>FR_509138996_DoT_EN</v>
      </c>
      <c r="AY721" s="60" t="str">
        <f t="shared" si="531"/>
        <v>FR_509138996_Dis_EN</v>
      </c>
      <c r="AZ721" s="50" t="str">
        <f t="shared" si="532"/>
        <v>FR_509138996_CPA_DE</v>
      </c>
      <c r="BA721" s="50" t="str">
        <f t="shared" si="533"/>
        <v>FR_509138996_DoT_DE</v>
      </c>
      <c r="BB721" s="50" t="str">
        <f t="shared" si="534"/>
        <v>FR_509138996_CPA_ES</v>
      </c>
      <c r="BC721" s="128" t="str">
        <f t="shared" si="535"/>
        <v>FR_509138996_DoT_ES</v>
      </c>
      <c r="BD721" s="65" t="str">
        <f t="shared" si="536"/>
        <v xml:space="preserve">Peronnet Distribution </v>
      </c>
      <c r="BE721" s="64" t="str">
        <f>VLOOKUP(C721,aux!$A$1:$B$260,2,FALSE)</f>
        <v>France</v>
      </c>
      <c r="BF721" s="46">
        <f>VLOOKUP(C721,aux!$A$1:$C$260,3,FALSE)</f>
        <v>0</v>
      </c>
      <c r="BG721" s="66" t="str">
        <f t="shared" si="537"/>
        <v>represented by  Philippe LERMINET, Président</v>
      </c>
      <c r="BH721" s="66" t="str">
        <f t="shared" si="500"/>
        <v>representado por Philippe LERMINET, Président</v>
      </c>
      <c r="BI721" s="119">
        <f t="shared" si="527"/>
        <v>1</v>
      </c>
      <c r="BJ721" s="119" t="str">
        <f t="shared" si="506"/>
        <v/>
      </c>
      <c r="BK721" s="119" t="str">
        <f t="shared" si="507"/>
        <v>and its</v>
      </c>
      <c r="BL721" s="66" t="str">
        <f t="shared" si="519"/>
        <v/>
      </c>
      <c r="BM721" s="66" t="str">
        <f t="shared" si="508"/>
        <v>und</v>
      </c>
      <c r="BN721" s="66" t="str">
        <f t="shared" si="520"/>
        <v/>
      </c>
      <c r="BO721" s="66" t="str">
        <f t="shared" si="509"/>
        <v>y su</v>
      </c>
      <c r="BP721" s="216" t="str">
        <f>VLOOKUP(X721,aux!$G$1:$I$22,3,FALSE)</f>
        <v>cero coma siete siete cinco</v>
      </c>
      <c r="BQ721" s="66" t="str">
        <f t="shared" si="522"/>
        <v>Por</v>
      </c>
      <c r="BR721" s="66" t="str">
        <f>VLOOKUP(C721,aux!$D$1:$E$307,2,FALSE)</f>
        <v>Francia</v>
      </c>
      <c r="BS721" s="66" t="str">
        <f t="shared" si="523"/>
        <v>Ciento</v>
      </c>
      <c r="BT721" s="66" t="str">
        <f t="shared" si="524"/>
        <v>Cero</v>
      </c>
      <c r="BU721" s="66" t="str">
        <f t="shared" si="525"/>
        <v>Cero</v>
      </c>
      <c r="BV721" s="315"/>
      <c r="BW721" s="61"/>
      <c r="BX721" s="315"/>
      <c r="BY721" s="148"/>
      <c r="BZ721" s="315"/>
      <c r="CA721" s="1112"/>
      <c r="CB721" s="805">
        <v>43179</v>
      </c>
      <c r="CC721" s="623">
        <v>43188</v>
      </c>
      <c r="CD721" s="806"/>
      <c r="CE721" s="805">
        <v>43188</v>
      </c>
      <c r="CF721" s="806"/>
      <c r="CG721" s="805">
        <v>43195</v>
      </c>
      <c r="CH721" s="497"/>
      <c r="CI721" s="155"/>
      <c r="CJ721" s="54"/>
      <c r="CK721" s="54"/>
      <c r="CL721" s="102" t="str">
        <f t="shared" si="510"/>
        <v>Peronnet Distribution _ FR_509138996_DOT_EN _2sig</v>
      </c>
      <c r="CM721" s="102" t="str">
        <f t="shared" si="511"/>
        <v>Peronnet Distribution _FR_509138996_CPA_EN _2sig</v>
      </c>
      <c r="CN721" s="102" t="str">
        <f t="shared" si="512"/>
        <v>Peronnet Distribution _ FR_509138996_DOT_EN _2sig_stamped</v>
      </c>
      <c r="CO721" s="102" t="str">
        <f t="shared" si="513"/>
        <v>Peronnet Distribution _FR_509138996_DOT_EN _o</v>
      </c>
      <c r="CP721" s="102" t="str">
        <f t="shared" si="514"/>
        <v>Peronnet Distribution _FR_509138996_DOT_EN _o_stamped</v>
      </c>
      <c r="CQ721" s="102" t="str">
        <f t="shared" si="515"/>
        <v>Peronnet Distribution_FR_509138996_powers</v>
      </c>
      <c r="CR721" s="54"/>
      <c r="CS721" s="54"/>
      <c r="CT721" s="204"/>
      <c r="CU721" s="160">
        <f>CE721-CC721</f>
        <v>0</v>
      </c>
      <c r="CV721" s="205"/>
      <c r="CW721" s="54"/>
      <c r="CX721" s="124"/>
      <c r="CY721" s="160"/>
      <c r="CZ721" s="160"/>
      <c r="DA721" s="321"/>
      <c r="DB721" s="321"/>
      <c r="DC721" s="160"/>
      <c r="DD721" s="160"/>
      <c r="DE721" s="321"/>
      <c r="DF721" s="321"/>
      <c r="DG721" s="54"/>
      <c r="DH721" s="54"/>
      <c r="DI721" s="54"/>
      <c r="DJ721" s="321"/>
      <c r="DK721" s="321"/>
      <c r="DL721" s="54"/>
      <c r="DM721" s="321"/>
      <c r="DN721" s="160"/>
      <c r="DO721" s="321"/>
      <c r="DP721" s="963"/>
      <c r="DQ721" s="902"/>
      <c r="DR721" s="503"/>
      <c r="DS721" s="521"/>
      <c r="DT721" s="88"/>
      <c r="DU721" s="168"/>
      <c r="DV721" s="168"/>
      <c r="DW721" s="168"/>
      <c r="DX721" s="168"/>
      <c r="DY721" s="168"/>
      <c r="DZ721" s="168"/>
      <c r="EA721" s="359" t="str">
        <f t="shared" si="505"/>
        <v>655</v>
      </c>
      <c r="EB721" s="359">
        <v>655</v>
      </c>
      <c r="EC721" s="88"/>
      <c r="ED721" s="88"/>
      <c r="EE721" s="88"/>
      <c r="EF721" s="445"/>
      <c r="EG721" s="944"/>
      <c r="EH721" s="944"/>
      <c r="EI721" s="944"/>
      <c r="EJ721" s="944"/>
      <c r="EK721" s="944"/>
      <c r="EL721" s="944"/>
      <c r="EM721" s="1308"/>
      <c r="EN721" s="944"/>
      <c r="EO721" s="944"/>
      <c r="EP721" s="944"/>
      <c r="EQ721" s="362" t="s">
        <v>7580</v>
      </c>
      <c r="ER721" s="668" t="s">
        <v>7579</v>
      </c>
      <c r="ES721" s="182"/>
      <c r="ET721" s="955"/>
      <c r="EU721" s="182" t="str">
        <f t="shared" si="516"/>
        <v>Peronnet Distribution, FR_509138996_sinv.pdf</v>
      </c>
    </row>
    <row r="722" spans="1:151" ht="78" thickTop="1" thickBot="1">
      <c r="A722" s="1014" t="s">
        <v>7185</v>
      </c>
      <c r="B722" s="830" t="s">
        <v>7274</v>
      </c>
      <c r="C722" s="427" t="s">
        <v>1225</v>
      </c>
      <c r="D722" s="193" t="s">
        <v>7216</v>
      </c>
      <c r="E722" s="193" t="s">
        <v>7217</v>
      </c>
      <c r="F722" s="842" t="s">
        <v>7201</v>
      </c>
      <c r="G722" s="842"/>
      <c r="H722" s="842"/>
      <c r="I722" s="193" t="s">
        <v>7162</v>
      </c>
      <c r="J722" s="258"/>
      <c r="K722" s="258"/>
      <c r="L722" s="1171" t="s">
        <v>7163</v>
      </c>
      <c r="N722" s="849"/>
      <c r="O722" s="182"/>
      <c r="P722" s="540"/>
      <c r="Q722" s="548">
        <v>100</v>
      </c>
      <c r="R722" s="549">
        <v>0</v>
      </c>
      <c r="S722" s="338"/>
      <c r="T722" s="54"/>
      <c r="U722" s="54"/>
      <c r="V722" s="338">
        <v>0</v>
      </c>
      <c r="W722" s="338">
        <v>0</v>
      </c>
      <c r="X722" s="923">
        <v>0.77500000000000002</v>
      </c>
      <c r="Y722" s="338">
        <v>0</v>
      </c>
      <c r="Z722" s="54"/>
      <c r="AA722" s="54"/>
      <c r="AB722" s="186" t="s">
        <v>7228</v>
      </c>
      <c r="AC722" s="13" t="s">
        <v>7385</v>
      </c>
      <c r="AD722" s="812" t="s">
        <v>40</v>
      </c>
      <c r="AE722" s="801">
        <v>43278</v>
      </c>
      <c r="AF722" s="182" t="s">
        <v>7234</v>
      </c>
      <c r="AG722" s="419"/>
      <c r="AH722" s="61" t="s">
        <v>7235</v>
      </c>
      <c r="AI722" s="67" t="s">
        <v>5766</v>
      </c>
      <c r="AJ722" s="45" t="str">
        <f t="shared" si="521"/>
        <v>NO</v>
      </c>
      <c r="AK722" s="46" t="str">
        <f>VLOOKUP(X722,aux!$G$1:$I$22,2,FALSE)</f>
        <v>zero point seven seven five</v>
      </c>
      <c r="AL722" s="47" t="str">
        <f>VLOOKUP(X722,aux!$G$1:$J$22,4,FALSE)</f>
        <v>null komma sieben sieben fünf</v>
      </c>
      <c r="AM722" s="48">
        <f t="shared" si="528"/>
        <v>77.5</v>
      </c>
      <c r="AN722" s="214" t="str">
        <f>IF(INT(AM722)=AM722,EnglishNumber(AM722), _xlfn.CONCAT(EnglishNumber(INT(AM722)), " point ", EnglishNumber(ROUND(INT((AM722 - INT(AM722)) * 10),  0)), " ", EnglishNumber(ROUND((AM722 - INT(AM722))*100 - (INT((AM722-INT(AM722))*10)*10), 0))))</f>
        <v>seventy-seven point five zero</v>
      </c>
      <c r="AO722" s="214" t="str">
        <f>IF(INT(AM722)=AM722,FctZahl_In_Worten(AM722), _xlfn.CONCAT(FctZahl_In_Worten(INT(AM722)), " komma ", FctZahl_In_Worten(ROUND(INT((AM722 - INT(AM722)) * 10),  0)), " ", FctZahl_In_Worten(ROUND((AM722 - INT(AM722))*100 - (INT((AM722-INT(AM722))*10)*10), 0))))</f>
        <v>siebenundsiebzig komma fünf null</v>
      </c>
      <c r="AP722" s="64" t="str">
        <f>EnglishNumber(Q722)</f>
        <v>one hundred</v>
      </c>
      <c r="AQ722" s="46" t="str">
        <f>FctZahl_In_Worten(Q722)</f>
        <v>einhundert</v>
      </c>
      <c r="AR722" s="47" t="str">
        <f>FctZahl_In_Worten(R722)</f>
        <v>null</v>
      </c>
      <c r="AS722" s="64" t="str">
        <f>EnglishNumber(V722)</f>
        <v>zero</v>
      </c>
      <c r="AT722" s="64" t="str">
        <f>EnglishNumber(W722)</f>
        <v>zero</v>
      </c>
      <c r="AU722" s="64" t="str">
        <f t="shared" si="538"/>
        <v>For</v>
      </c>
      <c r="AV722" s="49" t="str">
        <f t="shared" si="526"/>
        <v>Alexandre MICHEL, Président</v>
      </c>
      <c r="AW722" s="60" t="str">
        <f t="shared" si="529"/>
        <v>FR_554200816_CPA_EN</v>
      </c>
      <c r="AX722" s="60" t="str">
        <f t="shared" si="530"/>
        <v>FR_554200816_DoT_EN</v>
      </c>
      <c r="AY722" s="60" t="str">
        <f t="shared" si="531"/>
        <v>FR_554200816_Dis_EN</v>
      </c>
      <c r="AZ722" s="50" t="str">
        <f t="shared" si="532"/>
        <v>FR_554200816_CPA_DE</v>
      </c>
      <c r="BA722" s="50" t="str">
        <f t="shared" si="533"/>
        <v>FR_554200816_DoT_DE</v>
      </c>
      <c r="BB722" s="50" t="str">
        <f t="shared" si="534"/>
        <v>FR_554200816_CPA_ES</v>
      </c>
      <c r="BC722" s="128" t="str">
        <f t="shared" si="535"/>
        <v>FR_554200816_DoT_ES</v>
      </c>
      <c r="BD722" s="65" t="str">
        <f t="shared" si="536"/>
        <v>Philippe Rey SAS Transit Transports</v>
      </c>
      <c r="BE722" s="64" t="str">
        <f>VLOOKUP(C722,aux!$A$1:$B$260,2,FALSE)</f>
        <v>France</v>
      </c>
      <c r="BF722" s="46">
        <f>VLOOKUP(C722,aux!$A$1:$C$260,3,FALSE)</f>
        <v>0</v>
      </c>
      <c r="BG722" s="66" t="str">
        <f t="shared" si="537"/>
        <v>represented by  Alexandre MICHEL, Président</v>
      </c>
      <c r="BH722" s="66" t="str">
        <f t="shared" si="500"/>
        <v>representado por Alexandre MICHEL, Président</v>
      </c>
      <c r="BI722" s="119">
        <f t="shared" si="527"/>
        <v>1</v>
      </c>
      <c r="BJ722" s="119" t="str">
        <f t="shared" si="506"/>
        <v/>
      </c>
      <c r="BK722" s="119" t="str">
        <f t="shared" si="507"/>
        <v>and its</v>
      </c>
      <c r="BL722" s="66" t="str">
        <f t="shared" si="519"/>
        <v/>
      </c>
      <c r="BM722" s="66" t="str">
        <f t="shared" si="508"/>
        <v>und</v>
      </c>
      <c r="BN722" s="66" t="str">
        <f t="shared" si="520"/>
        <v/>
      </c>
      <c r="BO722" s="66" t="str">
        <f t="shared" si="509"/>
        <v>y su</v>
      </c>
      <c r="BP722" s="216" t="str">
        <f>VLOOKUP(X722,aux!$G$1:$I$22,3,FALSE)</f>
        <v>cero coma siete siete cinco</v>
      </c>
      <c r="BQ722" s="66" t="str">
        <f t="shared" si="522"/>
        <v>Por</v>
      </c>
      <c r="BR722" s="66" t="str">
        <f>VLOOKUP(C722,aux!$D$1:$E$307,2,FALSE)</f>
        <v>Francia</v>
      </c>
      <c r="BS722" s="66" t="str">
        <f t="shared" si="523"/>
        <v>Ciento</v>
      </c>
      <c r="BT722" s="66" t="str">
        <f t="shared" si="524"/>
        <v>Cero</v>
      </c>
      <c r="BU722" s="66" t="str">
        <f t="shared" si="525"/>
        <v>Cero</v>
      </c>
      <c r="BV722" s="315"/>
      <c r="BW722" s="61"/>
      <c r="BX722" s="315"/>
      <c r="BY722" s="148"/>
      <c r="BZ722" s="315"/>
      <c r="CA722" s="1112"/>
      <c r="CB722" s="805">
        <v>43179</v>
      </c>
      <c r="CC722" s="623">
        <v>43245</v>
      </c>
      <c r="CD722" s="806"/>
      <c r="CE722" s="805">
        <v>43245</v>
      </c>
      <c r="CF722" s="806"/>
      <c r="CG722" s="805">
        <v>43262</v>
      </c>
      <c r="CH722" s="903" t="s">
        <v>7258</v>
      </c>
      <c r="CI722" s="155"/>
      <c r="CJ722" s="54"/>
      <c r="CK722" s="54"/>
      <c r="CL722" s="102" t="str">
        <f t="shared" si="510"/>
        <v>Philippe Rey SAS Transit Transports_ FR_554200816_DOT_EN _2sig</v>
      </c>
      <c r="CM722" s="102" t="str">
        <f t="shared" si="511"/>
        <v>Philippe Rey SAS Transit Transports_FR_554200816_CPA_EN _2sig</v>
      </c>
      <c r="CN722" s="102" t="str">
        <f t="shared" si="512"/>
        <v>Philippe Rey SAS Transit Transports_ FR_554200816_DOT_EN _2sig_stamped</v>
      </c>
      <c r="CO722" s="102" t="str">
        <f t="shared" si="513"/>
        <v>Philippe Rey SAS Transit Transports_FR_554200816_DOT_EN _o</v>
      </c>
      <c r="CP722" s="102" t="str">
        <f t="shared" si="514"/>
        <v>Philippe Rey SAS Transit Transports_FR_554200816_DOT_EN _o_stamped</v>
      </c>
      <c r="CQ722" s="102" t="str">
        <f t="shared" si="515"/>
        <v>Philippe Rey SAS Transit Transports_FR_554200816_powers</v>
      </c>
      <c r="CR722" s="54"/>
      <c r="CS722" s="54"/>
      <c r="CT722" s="204"/>
      <c r="CU722" s="160"/>
      <c r="CV722" s="205"/>
      <c r="CW722" s="54"/>
      <c r="CX722" s="124"/>
      <c r="CY722" s="160"/>
      <c r="CZ722" s="160"/>
      <c r="DA722" s="321"/>
      <c r="DB722" s="321"/>
      <c r="DC722" s="160"/>
      <c r="DD722" s="160"/>
      <c r="DE722" s="321"/>
      <c r="DF722" s="321"/>
      <c r="DG722" s="54"/>
      <c r="DH722" s="54"/>
      <c r="DI722" s="54"/>
      <c r="DJ722" s="321"/>
      <c r="DK722" s="321"/>
      <c r="DL722" s="54"/>
      <c r="DM722" s="321"/>
      <c r="DN722" s="160"/>
      <c r="DO722" s="321"/>
      <c r="DP722" s="963"/>
      <c r="DQ722" s="902"/>
      <c r="DR722" s="503"/>
      <c r="DS722" s="521"/>
      <c r="DT722" s="88"/>
      <c r="DU722" s="168"/>
      <c r="DV722" s="168"/>
      <c r="DW722" s="168"/>
      <c r="DX722" s="168"/>
      <c r="DY722" s="168"/>
      <c r="DZ722" s="168"/>
      <c r="EA722" s="359" t="str">
        <f t="shared" si="505"/>
        <v>664</v>
      </c>
      <c r="EB722" s="359">
        <v>664</v>
      </c>
      <c r="EC722" s="88"/>
      <c r="ED722" s="88"/>
      <c r="EE722" s="88"/>
      <c r="EF722" s="445"/>
      <c r="EG722" s="944"/>
      <c r="EH722" s="944"/>
      <c r="EI722" s="944"/>
      <c r="EJ722" s="944"/>
      <c r="EK722" s="944"/>
      <c r="EL722" s="944"/>
      <c r="EM722" s="1308"/>
      <c r="EN722" s="944"/>
      <c r="EO722" s="944"/>
      <c r="EP722" s="944"/>
      <c r="EQ722" s="362" t="s">
        <v>6090</v>
      </c>
      <c r="ER722" s="362" t="s">
        <v>6105</v>
      </c>
      <c r="ES722" s="182"/>
      <c r="ET722" s="955"/>
      <c r="EU722" s="182" t="str">
        <f t="shared" si="516"/>
        <v>Philippe Rey SAS Transit Transports, FR_554200816_sinv.pdf</v>
      </c>
    </row>
    <row r="723" spans="1:151" ht="196.5" thickTop="1" thickBot="1">
      <c r="A723" s="1051" t="s">
        <v>7323</v>
      </c>
      <c r="B723" s="629" t="s">
        <v>7325</v>
      </c>
      <c r="C723" s="221" t="s">
        <v>1225</v>
      </c>
      <c r="D723" s="202" t="s">
        <v>7324</v>
      </c>
      <c r="E723" s="833" t="s">
        <v>7318</v>
      </c>
      <c r="F723" s="182" t="s">
        <v>7339</v>
      </c>
      <c r="G723" s="182" t="s">
        <v>7330</v>
      </c>
      <c r="H723" s="182" t="s">
        <v>7340</v>
      </c>
      <c r="I723" s="174" t="s">
        <v>5538</v>
      </c>
      <c r="J723" s="174" t="s">
        <v>7319</v>
      </c>
      <c r="K723" s="192" t="s">
        <v>5545</v>
      </c>
      <c r="L723" s="836" t="s">
        <v>5546</v>
      </c>
      <c r="M723" s="1127" t="s">
        <v>5547</v>
      </c>
      <c r="N723" s="852" t="s">
        <v>7326</v>
      </c>
      <c r="O723" s="1126" t="s">
        <v>5549</v>
      </c>
      <c r="P723" s="540">
        <v>8</v>
      </c>
      <c r="Q723" s="548">
        <v>50</v>
      </c>
      <c r="R723" s="549">
        <v>0</v>
      </c>
      <c r="S723" s="338"/>
      <c r="T723" s="54"/>
      <c r="U723" s="54"/>
      <c r="V723" s="338">
        <v>0</v>
      </c>
      <c r="W723" s="338">
        <v>0</v>
      </c>
      <c r="X723" s="923">
        <v>0.7</v>
      </c>
      <c r="Y723" s="338">
        <v>0</v>
      </c>
      <c r="Z723" s="54"/>
      <c r="AA723" s="54"/>
      <c r="AB723" s="186" t="s">
        <v>7347</v>
      </c>
      <c r="AC723" s="819" t="s">
        <v>7377</v>
      </c>
      <c r="AD723" s="812" t="s">
        <v>40</v>
      </c>
      <c r="AE723" s="801">
        <v>43278</v>
      </c>
      <c r="AF723" s="182" t="s">
        <v>7387</v>
      </c>
      <c r="AG723" s="419"/>
      <c r="AH723" s="927" t="s">
        <v>896</v>
      </c>
      <c r="AI723" s="63" t="s">
        <v>5766</v>
      </c>
      <c r="AJ723" s="1240" t="str">
        <f t="shared" si="521"/>
        <v>NO</v>
      </c>
      <c r="AK723" s="46" t="str">
        <f>VLOOKUP(X723,aux!$G$1:$I$22,2,FALSE)</f>
        <v>zero point seven</v>
      </c>
      <c r="AL723" s="47" t="str">
        <f>VLOOKUP(X723,aux!$G$1:$J$22,4,FALSE)</f>
        <v>null komma sieben</v>
      </c>
      <c r="AM723" s="48">
        <f t="shared" si="528"/>
        <v>70</v>
      </c>
      <c r="AN723" s="214" t="str">
        <f>IF(INT(AM723)=AM723,EnglishNumber(AM723), _xlfn.CONCAT(EnglishNumber(INT(AM723)), " point ", EnglishNumber(ROUND(INT((AM723 - INT(AM723)) * 10),  0)), " ", EnglishNumber(ROUND((AM723 - INT(AM723))*100 - (INT((AM723-INT(AM723))*10)*10), 0))))</f>
        <v>seventy</v>
      </c>
      <c r="AO723" s="214" t="str">
        <f>IF(INT(AM723)=AM723,FctZahl_In_Worten(AM723), _xlfn.CONCAT(FctZahl_In_Worten(INT(AM723)), " komma ", FctZahl_In_Worten(ROUND(INT((AM723 - INT(AM723)) * 10),  0)), " ", FctZahl_In_Worten(ROUND((AM723 - INT(AM723))*100 - (INT((AM723-INT(AM723))*10)*10), 0))))</f>
        <v>siebzig</v>
      </c>
      <c r="AP723" s="64" t="str">
        <f>EnglishNumber(Q723)</f>
        <v>fifty</v>
      </c>
      <c r="AQ723" s="46" t="str">
        <f>FctZahl_In_Worten(Q723)</f>
        <v>fünfzig</v>
      </c>
      <c r="AR723" s="47" t="str">
        <f>FctZahl_In_Worten(R723)</f>
        <v>null</v>
      </c>
      <c r="AS723" s="64" t="str">
        <f>EnglishNumber(V723)</f>
        <v>zero</v>
      </c>
      <c r="AT723" s="64" t="str">
        <f>EnglishNumber(W723)</f>
        <v>zero</v>
      </c>
      <c r="AU723" s="64" t="str">
        <f t="shared" si="538"/>
        <v>For</v>
      </c>
      <c r="AV723" s="49" t="str">
        <f t="shared" si="526"/>
        <v>Laurent KIMMEL, Président of Kimmel Finances SA, which in turn is the président of SAS WEBER TRANSPORTS and Maurice KIMMEL , Directeur Général of Kimmel Finances SA, which in turn is the président of SAS WEBER TRANSPORTS</v>
      </c>
      <c r="AW723" s="60" t="str">
        <f t="shared" si="529"/>
        <v>FR_66658500038_CPA_EN</v>
      </c>
      <c r="AX723" s="60" t="str">
        <f t="shared" si="530"/>
        <v>FR_66658500038_DoT_EN</v>
      </c>
      <c r="AY723" s="60" t="str">
        <f t="shared" si="531"/>
        <v>FR_66658500038_Dis_EN</v>
      </c>
      <c r="AZ723" s="50" t="str">
        <f t="shared" si="532"/>
        <v>FR_66658500038_CPA_DE</v>
      </c>
      <c r="BA723" s="50" t="str">
        <f t="shared" si="533"/>
        <v>FR_66658500038_DoT_DE</v>
      </c>
      <c r="BB723" s="50" t="str">
        <f t="shared" si="534"/>
        <v>FR_66658500038_CPA_ES</v>
      </c>
      <c r="BC723" s="128" t="str">
        <f t="shared" si="535"/>
        <v>FR_66658500038_DoT_ES</v>
      </c>
      <c r="BD723" s="65" t="str">
        <f t="shared" si="536"/>
        <v>SAS WEBER TRANSPORTS</v>
      </c>
      <c r="BE723" s="64" t="str">
        <f>VLOOKUP(C723,aux!$A$1:$B$260,2,FALSE)</f>
        <v>France</v>
      </c>
      <c r="BF723" s="46">
        <f>VLOOKUP(C723,aux!$A$1:$C$260,3,FALSE)</f>
        <v>0</v>
      </c>
      <c r="BG723" s="66" t="str">
        <f t="shared" si="537"/>
        <v>represented by  Laurent KIMMEL, Président of Kimmel Finances SA, which in turn is the président of SAS WEBER TRANSPORTS and Maurice KIMMEL , Directeur Général of Kimmel Finances SA, which in turn is the président of SAS WEBER TRANSPORTS</v>
      </c>
      <c r="BH723" s="66" t="str">
        <f t="shared" si="500"/>
        <v>representado por Laurent KIMMEL, Président of Kimmel Finances SA, which in turn is the président of SAS WEBER TRANSPORTS and Maurice KIMMEL , Directeur Général of Kimmel Finances SA, which in turn is the président of SAS WEBER TRANSPORTS</v>
      </c>
      <c r="BI723" s="119">
        <f t="shared" si="527"/>
        <v>2</v>
      </c>
      <c r="BJ723" s="119" t="str">
        <f t="shared" ref="BJ723:BJ731" si="539">IF(H723="","","and its")</f>
        <v>and its</v>
      </c>
      <c r="BK723" s="119" t="str">
        <f t="shared" ref="BK723:BK731" si="540">IF(I723="","","and its")</f>
        <v>and its</v>
      </c>
      <c r="BL723" s="66" t="str">
        <f t="shared" si="519"/>
        <v>und</v>
      </c>
      <c r="BM723" s="66" t="str">
        <f t="shared" si="508"/>
        <v>und</v>
      </c>
      <c r="BN723" s="66" t="str">
        <f t="shared" si="520"/>
        <v>y su</v>
      </c>
      <c r="BO723" s="66" t="str">
        <f t="shared" si="509"/>
        <v>y su</v>
      </c>
      <c r="BP723" s="216" t="str">
        <f>VLOOKUP(X723,aux!$G$1:$I$22,3,FALSE)</f>
        <v xml:space="preserve">cero coma siete </v>
      </c>
      <c r="BQ723" s="66" t="str">
        <f t="shared" si="522"/>
        <v>Por</v>
      </c>
      <c r="BR723" s="66" t="str">
        <f>VLOOKUP(C723,aux!$D$1:$E$307,2,FALSE)</f>
        <v>Francia</v>
      </c>
      <c r="BS723" s="66" t="str">
        <f t="shared" si="523"/>
        <v>Cincuenta</v>
      </c>
      <c r="BT723" s="66" t="str">
        <f t="shared" si="524"/>
        <v>Cero</v>
      </c>
      <c r="BU723" s="66" t="str">
        <f t="shared" si="525"/>
        <v>Cero</v>
      </c>
      <c r="BV723" s="315"/>
      <c r="BW723" s="61"/>
      <c r="BX723" s="315"/>
      <c r="BY723" s="148"/>
      <c r="BZ723" s="315"/>
      <c r="CA723" s="1112"/>
      <c r="CB723" s="805">
        <v>43202</v>
      </c>
      <c r="CC723" s="688">
        <v>43206</v>
      </c>
      <c r="CD723" s="806"/>
      <c r="CE723" s="688">
        <v>43206</v>
      </c>
      <c r="CF723" s="806"/>
      <c r="CG723" s="687">
        <v>43213</v>
      </c>
      <c r="CH723" s="1097" t="s">
        <v>7258</v>
      </c>
      <c r="CI723" s="155"/>
      <c r="CJ723" s="54"/>
      <c r="CK723" s="54"/>
      <c r="CL723" s="102" t="str">
        <f t="shared" si="510"/>
        <v>SAS WEBER TRANSPORTS_ FR_66658500038_DOT_EN_2sig</v>
      </c>
      <c r="CM723" s="102" t="str">
        <f t="shared" si="511"/>
        <v>SAS WEBER TRANSPORTS_FR_66658500038_CPA_EN_2sig</v>
      </c>
      <c r="CN723" s="102" t="str">
        <f t="shared" si="512"/>
        <v>SAS WEBER TRANSPORTS_ FR_66658500038_DOT_EN_2sig_stamped</v>
      </c>
      <c r="CO723" s="102" t="str">
        <f t="shared" si="513"/>
        <v>SAS WEBER TRANSPORTS_FR_66658500038_DOT_EN_o</v>
      </c>
      <c r="CP723" s="102" t="str">
        <f t="shared" si="514"/>
        <v>SAS WEBER TRANSPORTS_FR_66658500038_DOT_EN_o_stamped</v>
      </c>
      <c r="CQ723" s="102" t="str">
        <f t="shared" si="515"/>
        <v>SAS WEBER TRANSPORTS_FR_66658500038_powers</v>
      </c>
      <c r="CR723" s="54"/>
      <c r="CS723" s="54"/>
      <c r="CT723" s="204"/>
      <c r="CU723" s="160"/>
      <c r="CV723" s="205"/>
      <c r="CW723" s="54"/>
      <c r="CX723" s="124"/>
      <c r="CY723" s="160"/>
      <c r="CZ723" s="160"/>
      <c r="DA723" s="321"/>
      <c r="DB723" s="321"/>
      <c r="DC723" s="160"/>
      <c r="DD723" s="160"/>
      <c r="DE723" s="321"/>
      <c r="DF723" s="321"/>
      <c r="DG723" s="54"/>
      <c r="DH723" s="54"/>
      <c r="DI723" s="54"/>
      <c r="DJ723" s="321"/>
      <c r="DK723" s="321"/>
      <c r="DL723" s="54"/>
      <c r="DM723" s="321"/>
      <c r="DN723" s="160"/>
      <c r="DO723" s="321"/>
      <c r="DP723" s="963"/>
      <c r="DQ723" s="902"/>
      <c r="DR723" s="503"/>
      <c r="DS723" s="521"/>
      <c r="DT723" s="88"/>
      <c r="DU723" s="168"/>
      <c r="DV723" s="228" t="s">
        <v>7341</v>
      </c>
      <c r="DW723" s="168"/>
      <c r="DX723" s="168"/>
      <c r="DY723" s="168"/>
      <c r="DZ723" s="168"/>
      <c r="EA723" s="359" t="str">
        <f t="shared" si="505"/>
        <v>656</v>
      </c>
      <c r="EB723" s="359">
        <v>656</v>
      </c>
      <c r="EC723" s="88"/>
      <c r="ED723" s="88"/>
      <c r="EE723" s="88"/>
      <c r="EF723" s="445"/>
      <c r="EG723" s="944"/>
      <c r="EH723" s="944"/>
      <c r="EI723" s="944"/>
      <c r="EJ723" s="944"/>
      <c r="EK723" s="944"/>
      <c r="EL723" s="944"/>
      <c r="EM723" s="1308"/>
      <c r="EN723" s="944"/>
      <c r="EO723" s="944"/>
      <c r="EP723" s="937"/>
      <c r="EQ723" s="182" t="s">
        <v>7439</v>
      </c>
      <c r="ER723" s="182" t="s">
        <v>7329</v>
      </c>
      <c r="ES723" s="182"/>
      <c r="ET723" s="108"/>
      <c r="EU723" s="182" t="str">
        <f t="shared" si="516"/>
        <v>SAS WEBER TRANSPORTS, FR_66658500038_sinv.pdf</v>
      </c>
    </row>
    <row r="724" spans="1:151" ht="64.5" thickTop="1">
      <c r="A724" s="1041" t="s">
        <v>7315</v>
      </c>
      <c r="B724" s="629" t="s">
        <v>7316</v>
      </c>
      <c r="C724" s="834" t="s">
        <v>1225</v>
      </c>
      <c r="D724" s="1312" t="s">
        <v>7317</v>
      </c>
      <c r="E724" s="1314" t="s">
        <v>7318</v>
      </c>
      <c r="F724" s="863" t="s">
        <v>5541</v>
      </c>
      <c r="G724" s="835"/>
      <c r="H724" s="835"/>
      <c r="I724" s="1312" t="s">
        <v>5538</v>
      </c>
      <c r="J724" s="1312" t="s">
        <v>7319</v>
      </c>
      <c r="K724" s="1315" t="s">
        <v>7370</v>
      </c>
      <c r="L724" s="1316" t="s">
        <v>5546</v>
      </c>
      <c r="M724" s="1317" t="s">
        <v>7320</v>
      </c>
      <c r="N724" s="1318" t="s">
        <v>7321</v>
      </c>
      <c r="O724" s="872" t="s">
        <v>7322</v>
      </c>
      <c r="P724" s="1088">
        <v>13</v>
      </c>
      <c r="Q724" s="683">
        <v>50</v>
      </c>
      <c r="R724" s="684">
        <v>0</v>
      </c>
      <c r="S724" s="418"/>
      <c r="T724" s="890"/>
      <c r="U724" s="890"/>
      <c r="V724" s="418">
        <v>0</v>
      </c>
      <c r="W724" s="418">
        <v>0</v>
      </c>
      <c r="X724" s="924">
        <v>0.7</v>
      </c>
      <c r="Y724" s="418">
        <v>0</v>
      </c>
      <c r="Z724" s="890"/>
      <c r="AA724" s="890"/>
      <c r="AB724" s="492" t="s">
        <v>7347</v>
      </c>
      <c r="AC724" s="1320" t="s">
        <v>7377</v>
      </c>
      <c r="AD724" s="815" t="s">
        <v>40</v>
      </c>
      <c r="AE724" s="801">
        <v>43278</v>
      </c>
      <c r="AF724" s="945" t="s">
        <v>7355</v>
      </c>
      <c r="AG724" s="737"/>
      <c r="AH724" s="935" t="s">
        <v>896</v>
      </c>
      <c r="AI724" s="256" t="s">
        <v>5766</v>
      </c>
      <c r="AJ724" s="1321" t="str">
        <f t="shared" si="521"/>
        <v>NO</v>
      </c>
      <c r="AK724" s="301" t="str">
        <f>VLOOKUP(X724,aux!$G$1:$I$22,2,FALSE)</f>
        <v>zero point seven</v>
      </c>
      <c r="AL724" s="47" t="str">
        <f>VLOOKUP(X724,aux!$G$1:$J$22,4,FALSE)</f>
        <v>null komma sieben</v>
      </c>
      <c r="AM724" s="48">
        <f t="shared" si="528"/>
        <v>70</v>
      </c>
      <c r="AN724" s="302" t="str">
        <f>IF(INT(AM724)=AM724,EnglishNumber(AM724), _xlfn.CONCAT(EnglishNumber(INT(AM724)), " point ", EnglishNumber(ROUND(INT((AM724 - INT(AM724)) * 10),  0)), " ", EnglishNumber(ROUND((AM724 - INT(AM724))*100 - (INT((AM724-INT(AM724))*10)*10), 0))))</f>
        <v>seventy</v>
      </c>
      <c r="AO724" s="302" t="str">
        <f>IF(INT(AM724)=AM724,FctZahl_In_Worten(AM724), _xlfn.CONCAT(FctZahl_In_Worten(INT(AM724)), " komma ", FctZahl_In_Worten(ROUND(INT((AM724 - INT(AM724)) * 10),  0)), " ", FctZahl_In_Worten(ROUND((AM724 - INT(AM724))*100 - (INT((AM724-INT(AM724))*10)*10), 0))))</f>
        <v>siebzig</v>
      </c>
      <c r="AP724" s="303" t="str">
        <f>EnglishNumber(Q724)</f>
        <v>fifty</v>
      </c>
      <c r="AQ724" s="301" t="str">
        <f>FctZahl_In_Worten(Q724)</f>
        <v>fünfzig</v>
      </c>
      <c r="AR724" s="47" t="str">
        <f>FctZahl_In_Worten(R724)</f>
        <v>null</v>
      </c>
      <c r="AS724" s="303" t="str">
        <f>EnglishNumber(V724)</f>
        <v>zero</v>
      </c>
      <c r="AT724" s="303" t="str">
        <f>EnglishNumber(W724)</f>
        <v>zero</v>
      </c>
      <c r="AU724" s="303" t="str">
        <f t="shared" si="538"/>
        <v>For</v>
      </c>
      <c r="AV724" s="304" t="str">
        <f t="shared" si="526"/>
        <v>Laurent KIMMEL, PRESIDENT</v>
      </c>
      <c r="AW724" s="305" t="str">
        <f t="shared" si="529"/>
        <v>FR_42339275067_CPA_EN</v>
      </c>
      <c r="AX724" s="305" t="str">
        <f t="shared" si="530"/>
        <v>FR_42339275067_DoT_EN</v>
      </c>
      <c r="AY724" s="305" t="str">
        <f t="shared" si="531"/>
        <v>FR_42339275067_Dis_EN</v>
      </c>
      <c r="AZ724" s="306" t="str">
        <f t="shared" si="532"/>
        <v>FR_42339275067_CPA_DE</v>
      </c>
      <c r="BA724" s="306" t="str">
        <f t="shared" si="533"/>
        <v>FR_42339275067_DoT_DE</v>
      </c>
      <c r="BB724" s="306" t="str">
        <f t="shared" si="534"/>
        <v>FR_42339275067_CPA_ES</v>
      </c>
      <c r="BC724" s="307" t="str">
        <f t="shared" si="535"/>
        <v>FR_42339275067_DoT_ES</v>
      </c>
      <c r="BD724" s="308" t="str">
        <f t="shared" si="536"/>
        <v>SASU LAVILLE TRANSPORTS</v>
      </c>
      <c r="BE724" s="303" t="str">
        <f>VLOOKUP(C724,aux!$A$1:$B$260,2,FALSE)</f>
        <v>France</v>
      </c>
      <c r="BF724" s="301">
        <f>VLOOKUP(C724,aux!$A$1:$C$260,3,FALSE)</f>
        <v>0</v>
      </c>
      <c r="BG724" s="309" t="str">
        <f t="shared" si="537"/>
        <v>represented by  Laurent KIMMEL, PRESIDENT</v>
      </c>
      <c r="BH724" s="309" t="str">
        <f t="shared" si="500"/>
        <v>representado por Laurent KIMMEL, PRESIDENT</v>
      </c>
      <c r="BI724" s="686">
        <f t="shared" si="527"/>
        <v>1</v>
      </c>
      <c r="BJ724" s="686" t="str">
        <f t="shared" si="539"/>
        <v/>
      </c>
      <c r="BK724" s="686" t="str">
        <f t="shared" si="540"/>
        <v>and its</v>
      </c>
      <c r="BL724" s="309" t="str">
        <f t="shared" si="519"/>
        <v/>
      </c>
      <c r="BM724" s="309" t="str">
        <f t="shared" si="508"/>
        <v>und</v>
      </c>
      <c r="BN724" s="309" t="str">
        <f t="shared" si="520"/>
        <v/>
      </c>
      <c r="BO724" s="309" t="str">
        <f t="shared" si="509"/>
        <v>y su</v>
      </c>
      <c r="BP724" s="310" t="str">
        <f>VLOOKUP(X724,aux!$G$1:$I$22,3,FALSE)</f>
        <v xml:space="preserve">cero coma siete </v>
      </c>
      <c r="BQ724" s="309" t="str">
        <f t="shared" si="522"/>
        <v>Por</v>
      </c>
      <c r="BR724" s="309" t="str">
        <f>VLOOKUP(C724,aux!$D$1:$E$307,2,FALSE)</f>
        <v>Francia</v>
      </c>
      <c r="BS724" s="309" t="str">
        <f t="shared" si="523"/>
        <v>Cincuenta</v>
      </c>
      <c r="BT724" s="309" t="str">
        <f t="shared" si="524"/>
        <v>Cero</v>
      </c>
      <c r="BU724" s="309" t="str">
        <f t="shared" si="525"/>
        <v>Cero</v>
      </c>
      <c r="BV724" s="335"/>
      <c r="BW724" s="230"/>
      <c r="BX724" s="335"/>
      <c r="BY724" s="346"/>
      <c r="BZ724" s="335"/>
      <c r="CA724" s="1322"/>
      <c r="CB724" s="687">
        <v>43202</v>
      </c>
      <c r="CC724" s="688">
        <v>43206</v>
      </c>
      <c r="CD724" s="625"/>
      <c r="CE724" s="688">
        <v>43206</v>
      </c>
      <c r="CF724" s="625"/>
      <c r="CG724" s="687">
        <v>43213</v>
      </c>
      <c r="CH724" s="497"/>
      <c r="CI724" s="275"/>
      <c r="CJ724" s="890"/>
      <c r="CK724" s="890"/>
      <c r="CL724" s="102" t="str">
        <f t="shared" si="510"/>
        <v>SASU LAVILLE TRANSPORTS_ FR_42339275067_DOT_EN_2sig</v>
      </c>
      <c r="CM724" s="102" t="str">
        <f t="shared" si="511"/>
        <v>SASU LAVILLE TRANSPORTS_FR_42339275067_CPA_EN_2sig</v>
      </c>
      <c r="CN724" s="102" t="str">
        <f t="shared" si="512"/>
        <v>SASU LAVILLE TRANSPORTS_ FR_42339275067_DOT_EN_2sig_stamped</v>
      </c>
      <c r="CO724" s="102" t="str">
        <f t="shared" si="513"/>
        <v>SASU LAVILLE TRANSPORTS_FR_42339275067_DOT_EN_o</v>
      </c>
      <c r="CP724" s="102" t="str">
        <f t="shared" si="514"/>
        <v>SASU LAVILLE TRANSPORTS_FR_42339275067_DOT_EN_o_stamped</v>
      </c>
      <c r="CQ724" s="102" t="str">
        <f t="shared" si="515"/>
        <v>SASU LAVILLE TRANSPORTS_FR_42339275067_powers</v>
      </c>
      <c r="CR724" s="54"/>
      <c r="CS724" s="54"/>
      <c r="CT724" s="204"/>
      <c r="CU724" s="160"/>
      <c r="CV724" s="205"/>
      <c r="CW724" s="54"/>
      <c r="CX724" s="124"/>
      <c r="CY724" s="160"/>
      <c r="CZ724" s="160"/>
      <c r="DA724" s="321"/>
      <c r="DB724" s="321"/>
      <c r="DC724" s="160"/>
      <c r="DD724" s="160"/>
      <c r="DE724" s="321"/>
      <c r="DF724" s="321"/>
      <c r="DG724" s="54"/>
      <c r="DH724" s="54"/>
      <c r="DI724" s="54"/>
      <c r="DJ724" s="321"/>
      <c r="DK724" s="321"/>
      <c r="DL724" s="54"/>
      <c r="DM724" s="321"/>
      <c r="DN724" s="160"/>
      <c r="DO724" s="321"/>
      <c r="DP724" s="963"/>
      <c r="DQ724" s="902"/>
      <c r="DR724" s="503"/>
      <c r="DS724" s="521"/>
      <c r="DT724" s="88"/>
      <c r="DU724" s="168"/>
      <c r="DV724" s="168"/>
      <c r="DW724" s="168"/>
      <c r="DX724" s="168"/>
      <c r="DY724" s="168"/>
      <c r="DZ724" s="168"/>
      <c r="EA724" s="359" t="str">
        <f t="shared" si="505"/>
        <v>657</v>
      </c>
      <c r="EB724" s="359">
        <v>657</v>
      </c>
      <c r="EC724" s="88"/>
      <c r="ED724" s="88"/>
      <c r="EE724" s="88"/>
      <c r="EF724" s="445"/>
      <c r="EG724" s="944"/>
      <c r="EH724" s="944"/>
      <c r="EI724" s="944"/>
      <c r="EJ724" s="944"/>
      <c r="EK724" s="944"/>
      <c r="EL724" s="944"/>
      <c r="EM724" s="1308"/>
      <c r="EN724" s="944"/>
      <c r="EO724" s="944"/>
      <c r="EP724" s="937"/>
      <c r="EQ724" s="182" t="s">
        <v>7327</v>
      </c>
      <c r="ER724" s="182" t="s">
        <v>7328</v>
      </c>
      <c r="ES724" s="182"/>
      <c r="ET724" s="108"/>
      <c r="EU724" s="182" t="str">
        <f t="shared" si="516"/>
        <v>SASU LAVILLE TRANSPORTS, FR_42339275067_sinv.pdf</v>
      </c>
    </row>
    <row r="725" spans="1:151" s="169" customFormat="1" ht="225">
      <c r="A725" s="1041" t="s">
        <v>7440</v>
      </c>
      <c r="B725" s="629" t="s">
        <v>7348</v>
      </c>
      <c r="C725" s="221" t="s">
        <v>1225</v>
      </c>
      <c r="D725" s="174" t="s">
        <v>7443</v>
      </c>
      <c r="E725" s="833" t="s">
        <v>7349</v>
      </c>
      <c r="F725" s="438" t="s">
        <v>7441</v>
      </c>
      <c r="G725" s="831"/>
      <c r="H725" s="831"/>
      <c r="I725" s="182"/>
      <c r="J725" s="1122" t="s">
        <v>7450</v>
      </c>
      <c r="K725" s="192" t="s">
        <v>7350</v>
      </c>
      <c r="L725" s="836" t="s">
        <v>7351</v>
      </c>
      <c r="M725" s="1123"/>
      <c r="N725" s="1075" t="s">
        <v>7352</v>
      </c>
      <c r="O725" s="1126" t="s">
        <v>7353</v>
      </c>
      <c r="P725" s="540">
        <v>80</v>
      </c>
      <c r="Q725" s="539">
        <v>150</v>
      </c>
      <c r="R725" s="540">
        <v>0</v>
      </c>
      <c r="S725" s="338"/>
      <c r="T725" s="54"/>
      <c r="U725" s="54"/>
      <c r="V725" s="338">
        <v>0</v>
      </c>
      <c r="W725" s="338">
        <v>0</v>
      </c>
      <c r="X725" s="919">
        <v>0.7</v>
      </c>
      <c r="Y725" s="338">
        <v>0</v>
      </c>
      <c r="Z725" s="54"/>
      <c r="AA725" s="54"/>
      <c r="AB725" s="186" t="s">
        <v>7376</v>
      </c>
      <c r="AC725" s="819" t="s">
        <v>7377</v>
      </c>
      <c r="AD725" s="985" t="s">
        <v>40</v>
      </c>
      <c r="AE725" s="801">
        <v>43278</v>
      </c>
      <c r="AF725" s="182"/>
      <c r="AG725" s="191"/>
      <c r="AH725" s="927" t="s">
        <v>896</v>
      </c>
      <c r="AI725" s="63" t="s">
        <v>5766</v>
      </c>
      <c r="AJ725" s="63" t="str">
        <f t="shared" si="521"/>
        <v>NO</v>
      </c>
      <c r="AK725" s="64" t="str">
        <f>VLOOKUP(X725,aux!$G$1:$I$22,2,FALSE)</f>
        <v>zero point seven</v>
      </c>
      <c r="AL725" s="64" t="str">
        <f>VLOOKUP(X725,aux!$G$1:$J$22,4,FALSE)</f>
        <v>null komma sieben</v>
      </c>
      <c r="AM725" s="214">
        <f t="shared" si="528"/>
        <v>70</v>
      </c>
      <c r="AN725" s="214" t="str">
        <f>IF(INT(AM725)=AM725,EnglishNumber(AM725), _xlfn.CONCAT(EnglishNumber(INT(AM725)), " point ", EnglishNumber(ROUND(INT((AM725 - INT(AM725)) * 10),  0)), " ", EnglishNumber(ROUND((AM725 - INT(AM725))*100 - (INT((AM725-INT(AM725))*10)*10), 0))))</f>
        <v>seventy</v>
      </c>
      <c r="AO725" s="214" t="str">
        <f>IF(INT(AM725)=AM725,FctZahl_In_Worten(AM725), _xlfn.CONCAT(FctZahl_In_Worten(INT(AM725)), " komma ", FctZahl_In_Worten(ROUND(INT((AM725 - INT(AM725)) * 10),  0)), " ", FctZahl_In_Worten(ROUND((AM725 - INT(AM725))*100 - (INT((AM725-INT(AM725))*10)*10), 0))))</f>
        <v>siebzig</v>
      </c>
      <c r="AP725" s="64" t="str">
        <f>EnglishNumber(Q725)</f>
        <v>one hundred fifty</v>
      </c>
      <c r="AQ725" s="64" t="str">
        <f>FctZahl_In_Worten(Q725)</f>
        <v>einhundertfünfzig</v>
      </c>
      <c r="AR725" s="64" t="str">
        <f>FctZahl_In_Worten(R725)</f>
        <v>null</v>
      </c>
      <c r="AS725" s="64" t="str">
        <f>EnglishNumber(V725)</f>
        <v>zero</v>
      </c>
      <c r="AT725" s="64" t="str">
        <f>EnglishNumber(W725)</f>
        <v>zero</v>
      </c>
      <c r="AU725" s="64" t="str">
        <f t="shared" si="538"/>
        <v>For</v>
      </c>
      <c r="AV725" s="49" t="str">
        <f t="shared" si="526"/>
        <v>FOULON Alain, Gérant of SARL FOULON HOLDING, Gérant of SARL ALAIN FOULON COMPETITION and Prèsident of SAS FINANCIERE FOULON, wich in turn is the gérant of  SNC  ALAIN FOULON</v>
      </c>
      <c r="AW725" s="65" t="str">
        <f t="shared" si="529"/>
        <v>FR_74428676712_CPA_EN</v>
      </c>
      <c r="AX725" s="65" t="str">
        <f t="shared" si="530"/>
        <v>FR_74428676712_DoT_EN</v>
      </c>
      <c r="AY725" s="65" t="str">
        <f t="shared" si="531"/>
        <v>FR_74428676712_Dis_EN</v>
      </c>
      <c r="AZ725" s="65" t="str">
        <f t="shared" si="532"/>
        <v>FR_74428676712_CPA_DE</v>
      </c>
      <c r="BA725" s="65" t="str">
        <f t="shared" si="533"/>
        <v>FR_74428676712_DoT_DE</v>
      </c>
      <c r="BB725" s="65" t="str">
        <f t="shared" si="534"/>
        <v>FR_74428676712_CPA_ES</v>
      </c>
      <c r="BC725" s="215" t="str">
        <f t="shared" si="535"/>
        <v>FR_74428676712_DoT_ES</v>
      </c>
      <c r="BD725" s="65" t="str">
        <f t="shared" si="536"/>
        <v>SNC ALAIN FOULON</v>
      </c>
      <c r="BE725" s="64" t="str">
        <f>VLOOKUP(C725,aux!$A$1:$B$260,2,FALSE)</f>
        <v>France</v>
      </c>
      <c r="BF725" s="64">
        <f>VLOOKUP(C725,aux!$A$1:$C$260,3,FALSE)</f>
        <v>0</v>
      </c>
      <c r="BG725" s="66" t="str">
        <f t="shared" si="537"/>
        <v>represented by  FOULON Alain, Gérant of SARL FOULON HOLDING, Gérant of SARL ALAIN FOULON COMPETITION and Prèsident of SAS FINANCIERE FOULON, wich in turn is the gérant of  SNC  ALAIN FOULON</v>
      </c>
      <c r="BH725" s="66" t="str">
        <f t="shared" si="500"/>
        <v>representado por FOULON Alain, Gérant of SARL FOULON HOLDING, Gérant of SARL ALAIN FOULON COMPETITION and Prèsident of SAS FINANCIERE FOULON, wich in turn is the gérant of  SNC  ALAIN FOULON</v>
      </c>
      <c r="BI725" s="119">
        <f t="shared" si="527"/>
        <v>1</v>
      </c>
      <c r="BJ725" s="119" t="str">
        <f t="shared" si="539"/>
        <v/>
      </c>
      <c r="BK725" s="119" t="str">
        <f t="shared" si="540"/>
        <v/>
      </c>
      <c r="BL725" s="66" t="str">
        <f t="shared" si="519"/>
        <v/>
      </c>
      <c r="BM725" s="66" t="str">
        <f t="shared" si="508"/>
        <v/>
      </c>
      <c r="BN725" s="66" t="str">
        <f t="shared" si="520"/>
        <v/>
      </c>
      <c r="BO725" s="66" t="str">
        <f t="shared" si="509"/>
        <v/>
      </c>
      <c r="BP725" s="216" t="str">
        <f>VLOOKUP(X725,aux!$G$1:$I$22,3,FALSE)</f>
        <v xml:space="preserve">cero coma siete </v>
      </c>
      <c r="BQ725" s="66" t="str">
        <f t="shared" si="522"/>
        <v>Por</v>
      </c>
      <c r="BR725" s="66" t="str">
        <f>VLOOKUP(C725,aux!$D$1:$E$307,2,FALSE)</f>
        <v>Francia</v>
      </c>
      <c r="BS725" s="66" t="str">
        <f t="shared" si="523"/>
        <v>Ciento Cincuenta</v>
      </c>
      <c r="BT725" s="66" t="str">
        <f t="shared" si="524"/>
        <v>Cero</v>
      </c>
      <c r="BU725" s="66" t="str">
        <f t="shared" si="525"/>
        <v>Cero</v>
      </c>
      <c r="BV725" s="315"/>
      <c r="BW725" s="61"/>
      <c r="BX725" s="315"/>
      <c r="BY725" s="148"/>
      <c r="BZ725" s="315"/>
      <c r="CA725" s="1119">
        <v>43248</v>
      </c>
      <c r="CB725" s="319">
        <v>43244</v>
      </c>
      <c r="CC725" s="805">
        <v>43262</v>
      </c>
      <c r="CD725" s="806"/>
      <c r="CE725" s="805">
        <v>43262</v>
      </c>
      <c r="CF725" s="806"/>
      <c r="CG725" s="342">
        <v>43265</v>
      </c>
      <c r="CH725" s="1097" t="s">
        <v>7258</v>
      </c>
      <c r="CI725" s="155"/>
      <c r="CJ725" s="54"/>
      <c r="CK725" s="54"/>
      <c r="CL725" s="102" t="str">
        <f t="shared" si="510"/>
        <v>SNC ALAIN FOULON_ FR_74428676712_DOT_EN_2sig</v>
      </c>
      <c r="CM725" s="102" t="str">
        <f t="shared" si="511"/>
        <v>SNC ALAIN FOULON_FR_74428676712_CPA_EN_2sig</v>
      </c>
      <c r="CN725" s="102" t="str">
        <f t="shared" si="512"/>
        <v>SNC ALAIN FOULON_ FR_74428676712_DOT_EN_2sig_stamped</v>
      </c>
      <c r="CO725" s="102" t="str">
        <f t="shared" si="513"/>
        <v>SNC ALAIN FOULON_FR_74428676712_DOT_EN_o</v>
      </c>
      <c r="CP725" s="102" t="str">
        <f t="shared" si="514"/>
        <v>SNC ALAIN FOULON_FR_74428676712_DOT_EN_o_stamped</v>
      </c>
      <c r="CQ725" s="102" t="str">
        <f t="shared" si="515"/>
        <v>SNC ALAIN FOULON_FR_74428676712_powers</v>
      </c>
      <c r="CR725" s="1268"/>
      <c r="CS725" s="1268"/>
      <c r="CT725" s="1268"/>
      <c r="CU725" s="160">
        <f>CE725-CC725</f>
        <v>0</v>
      </c>
      <c r="CV725" s="1268"/>
      <c r="CW725" s="1268"/>
      <c r="CX725" s="1279"/>
      <c r="CY725" s="1282"/>
      <c r="CZ725" s="1282"/>
      <c r="DA725" s="1285"/>
      <c r="DB725" s="1285"/>
      <c r="DC725" s="1282"/>
      <c r="DD725" s="1282"/>
      <c r="DE725" s="1285"/>
      <c r="DF725" s="1285"/>
      <c r="DG725" s="1268"/>
      <c r="DH725" s="1268"/>
      <c r="DI725" s="1268"/>
      <c r="DJ725" s="1285"/>
      <c r="DK725" s="1285"/>
      <c r="DL725" s="1268"/>
      <c r="DM725" s="1285"/>
      <c r="DN725" s="1282"/>
      <c r="DO725" s="1285"/>
      <c r="DP725" s="1290"/>
      <c r="DQ725" s="1292"/>
      <c r="DR725" s="1101"/>
      <c r="DS725" s="1295"/>
      <c r="DT725" s="900"/>
      <c r="DU725" s="472"/>
      <c r="DV725" s="472"/>
      <c r="DW725" s="1300" t="s">
        <v>7451</v>
      </c>
      <c r="DX725" s="472"/>
      <c r="DY725" s="472"/>
      <c r="DZ725" s="472"/>
      <c r="EA725" s="359" t="str">
        <f t="shared" si="505"/>
        <v>658</v>
      </c>
      <c r="EB725" s="899">
        <v>658</v>
      </c>
      <c r="EC725" s="900"/>
      <c r="ED725" s="900"/>
      <c r="EE725" s="900"/>
      <c r="EF725" s="445"/>
      <c r="EG725" s="944"/>
      <c r="EH725" s="944"/>
      <c r="EI725" s="944"/>
      <c r="EJ725" s="944"/>
      <c r="EK725" s="944"/>
      <c r="EL725" s="944"/>
      <c r="EM725" s="1308"/>
      <c r="EN725" s="944"/>
      <c r="EO725" s="944"/>
      <c r="EP725" s="944"/>
      <c r="EQ725" s="182" t="s">
        <v>7575</v>
      </c>
      <c r="ER725" s="182" t="s">
        <v>7576</v>
      </c>
      <c r="ES725" s="182"/>
      <c r="ET725" s="108"/>
      <c r="EU725" s="182" t="str">
        <f t="shared" si="516"/>
        <v>SNC ALAIN FOULON, FR_74428676712_sinv.pdf</v>
      </c>
    </row>
    <row r="726" spans="1:151" ht="77.25" thickBot="1">
      <c r="A726" s="1044" t="s">
        <v>2894</v>
      </c>
      <c r="B726" s="702" t="s">
        <v>4757</v>
      </c>
      <c r="C726" s="426" t="s">
        <v>950</v>
      </c>
      <c r="D726" s="300" t="s">
        <v>2893</v>
      </c>
      <c r="E726" s="1154" t="s">
        <v>2853</v>
      </c>
      <c r="F726" s="420" t="s">
        <v>899</v>
      </c>
      <c r="G726" s="420"/>
      <c r="H726" s="420"/>
      <c r="I726" s="1162"/>
      <c r="J726" s="420" t="s">
        <v>3080</v>
      </c>
      <c r="K726" s="300" t="s">
        <v>2887</v>
      </c>
      <c r="L726" s="1070" t="s">
        <v>2888</v>
      </c>
      <c r="M726" s="1070" t="s">
        <v>2889</v>
      </c>
      <c r="N726" s="1083" t="s">
        <v>2895</v>
      </c>
      <c r="O726" s="300" t="s">
        <v>2722</v>
      </c>
      <c r="P726" s="988"/>
      <c r="Q726" s="548">
        <v>250</v>
      </c>
      <c r="R726" s="549">
        <v>0</v>
      </c>
      <c r="S726" s="426"/>
      <c r="T726" s="1092"/>
      <c r="U726" s="1092"/>
      <c r="V726" s="867">
        <v>100</v>
      </c>
      <c r="W726" s="867">
        <v>50</v>
      </c>
      <c r="X726" s="923">
        <v>0.75</v>
      </c>
      <c r="Y726" s="867">
        <v>2.5</v>
      </c>
      <c r="Z726" s="1093"/>
      <c r="AA726" s="1093"/>
      <c r="AB726" s="869" t="s">
        <v>2988</v>
      </c>
      <c r="AC726" s="882" t="s">
        <v>7385</v>
      </c>
      <c r="AD726" s="812" t="s">
        <v>40</v>
      </c>
      <c r="AE726" s="801" t="s">
        <v>6358</v>
      </c>
      <c r="AF726" s="299" t="s">
        <v>7685</v>
      </c>
      <c r="AG726" s="736"/>
      <c r="AH726" s="934" t="s">
        <v>896</v>
      </c>
      <c r="AI726" s="55">
        <v>0</v>
      </c>
      <c r="AJ726" s="55" t="str">
        <f t="shared" si="521"/>
        <v>NO</v>
      </c>
      <c r="AK726" s="46" t="str">
        <f>VLOOKUP(X726,aux!$G$1:$I$22,2,FALSE)</f>
        <v>zero point seven five</v>
      </c>
      <c r="AL726" s="47" t="str">
        <f>VLOOKUP(X726,aux!$G$1:$J$22,4,FALSE)</f>
        <v>null komma sieben fünf</v>
      </c>
      <c r="AM726" s="48">
        <f t="shared" si="528"/>
        <v>75</v>
      </c>
      <c r="AN726" s="821" t="str">
        <f>IF(INT(AM726)=AM726,EnglishNumber(AM726), _xlfn.CONCAT(EnglishNumber(INT(AM726)), " point ", EnglishNumber(ROUND(INT((AM726 - INT(AM726)) * 10),  0)), " ", EnglishNumber(ROUND((AM726 - INT(AM726))*100 - (INT((AM726-INT(AM726))*10)*10), 0))))</f>
        <v>seventy-five</v>
      </c>
      <c r="AO726" s="821" t="str">
        <f>IF(INT(AM726)=AM726,FctZahl_In_Worten(AM726), _xlfn.CONCAT(FctZahl_In_Worten(INT(AM726)), " komma ", FctZahl_In_Worten(ROUND(INT((AM726 - INT(AM726)) * 10),  0)), " ", FctZahl_In_Worten(ROUND((AM726 - INT(AM726))*100 - (INT((AM726-INT(AM726))*10)*10), 0))))</f>
        <v>fünfundsiebzig</v>
      </c>
      <c r="AP726" s="59" t="str">
        <f>EnglishNumber(Q726)</f>
        <v>two hundred fifty</v>
      </c>
      <c r="AQ726" s="46" t="str">
        <f>FctZahl_In_Worten(Q726)</f>
        <v>zweihundertfünfzig</v>
      </c>
      <c r="AR726" s="47" t="str">
        <f>FctZahl_In_Worten(R726)</f>
        <v>null</v>
      </c>
      <c r="AS726" s="59" t="str">
        <f>EnglishNumber(V726)</f>
        <v>one hundred</v>
      </c>
      <c r="AT726" s="59" t="str">
        <f>EnglishNumber(W726)</f>
        <v>fifty</v>
      </c>
      <c r="AU726" s="59" t="str">
        <f t="shared" si="538"/>
        <v>For</v>
      </c>
      <c r="AV726" s="213" t="str">
        <f t="shared" si="526"/>
        <v>Gerhard Braun , Geschäftsführer</v>
      </c>
      <c r="AW726" s="60" t="str">
        <f t="shared" si="529"/>
        <v>PL_7640103876_CPA_EN</v>
      </c>
      <c r="AX726" s="60" t="str">
        <f t="shared" si="530"/>
        <v>PL_7640103876_DoT_EN</v>
      </c>
      <c r="AY726" s="60" t="str">
        <f t="shared" si="531"/>
        <v>PL_7640103876_Dis_EN</v>
      </c>
      <c r="AZ726" s="50" t="str">
        <f t="shared" si="532"/>
        <v>PL_7640103876_CPA_DE</v>
      </c>
      <c r="BA726" s="50" t="str">
        <f t="shared" si="533"/>
        <v>PL_7640103876_DoT_DE</v>
      </c>
      <c r="BB726" s="50" t="str">
        <f t="shared" si="534"/>
        <v>PL_7640103876_CPA_ES</v>
      </c>
      <c r="BC726" s="128" t="str">
        <f t="shared" si="535"/>
        <v>PL_7640103876_DoT_ES</v>
      </c>
      <c r="BD726" s="60" t="str">
        <f t="shared" si="536"/>
        <v>Braun Transport Sp z oo</v>
      </c>
      <c r="BE726" s="59" t="str">
        <f>VLOOKUP(C726,aux!$A$1:$B$260,2,FALSE)</f>
        <v>Poland</v>
      </c>
      <c r="BF726" s="46">
        <f>VLOOKUP(C726,aux!$A$1:$C$260,3,FALSE)</f>
        <v>0</v>
      </c>
      <c r="BG726" s="232" t="str">
        <f t="shared" si="537"/>
        <v>represented by  Gerhard Braun , Geschäftsführer</v>
      </c>
      <c r="BH726" s="232" t="str">
        <f t="shared" si="500"/>
        <v>representado por Gerhard Braun , Geschäftsführer</v>
      </c>
      <c r="BI726" s="232">
        <f t="shared" si="527"/>
        <v>1</v>
      </c>
      <c r="BJ726" s="232" t="str">
        <f t="shared" si="539"/>
        <v/>
      </c>
      <c r="BK726" s="232" t="str">
        <f t="shared" si="540"/>
        <v/>
      </c>
      <c r="BL726" s="232" t="str">
        <f t="shared" si="519"/>
        <v/>
      </c>
      <c r="BM726" s="232" t="str">
        <f t="shared" si="508"/>
        <v/>
      </c>
      <c r="BN726" s="232" t="str">
        <f t="shared" si="520"/>
        <v/>
      </c>
      <c r="BO726" s="232" t="str">
        <f t="shared" si="509"/>
        <v/>
      </c>
      <c r="BP726" s="233" t="str">
        <f>VLOOKUP(X726,aux!$G$1:$I$22,3,FALSE)</f>
        <v>cero coma siete cinco</v>
      </c>
      <c r="BQ726" s="232" t="str">
        <f t="shared" si="522"/>
        <v>Por</v>
      </c>
      <c r="BR726" s="232" t="str">
        <f>VLOOKUP(C726,aux!$D$1:$E$307,2,FALSE)</f>
        <v>Polonia</v>
      </c>
      <c r="BS726" s="232" t="str">
        <f t="shared" si="523"/>
        <v>Doscientos Cincuenta</v>
      </c>
      <c r="BT726" s="232" t="str">
        <f t="shared" si="524"/>
        <v>Ciento</v>
      </c>
      <c r="BU726" s="232" t="str">
        <f t="shared" si="525"/>
        <v>Cincuenta</v>
      </c>
      <c r="BV726" s="886"/>
      <c r="BW726" s="887"/>
      <c r="BX726" s="1255"/>
      <c r="BY726" s="1259"/>
      <c r="BZ726" s="1255"/>
      <c r="CA726" s="1116"/>
      <c r="CB726" s="1261" t="s">
        <v>199</v>
      </c>
      <c r="CC726" s="1261" t="s">
        <v>199</v>
      </c>
      <c r="CD726" s="621"/>
      <c r="CE726" s="1261" t="s">
        <v>199</v>
      </c>
      <c r="CF726" s="621"/>
      <c r="CG726" s="1261" t="s">
        <v>199</v>
      </c>
      <c r="CH726" s="497"/>
      <c r="CI726" s="274"/>
      <c r="CJ726" s="1266"/>
      <c r="CK726" s="1267"/>
      <c r="CL726" s="102" t="str">
        <f t="shared" si="510"/>
        <v>Braun Transport Sp z oo_ PL_7640103876_DOT_EN _2sig</v>
      </c>
      <c r="CM726" s="102" t="str">
        <f t="shared" si="511"/>
        <v>Braun Transport Sp z oo_PL_7640103876_CPA_EN _2sig</v>
      </c>
      <c r="CN726" s="102" t="str">
        <f t="shared" si="512"/>
        <v>Braun Transport Sp z oo_ PL_7640103876_DOT_EN _2sig_stamped</v>
      </c>
      <c r="CO726" s="102" t="str">
        <f t="shared" si="513"/>
        <v>Braun Transport Sp z oo_PL_7640103876_DOT_EN _o</v>
      </c>
      <c r="CP726" s="102" t="str">
        <f t="shared" si="514"/>
        <v>Braun Transport Sp z oo_PL_7640103876_DOT_EN _o_stamped</v>
      </c>
      <c r="CQ726" s="102" t="str">
        <f t="shared" si="515"/>
        <v>Braun Transport Sp z oo_PL_7640103876_powers</v>
      </c>
      <c r="CR726" s="61"/>
      <c r="CS726" s="61"/>
      <c r="CT726" s="311"/>
      <c r="CU726" s="148" t="e">
        <f>CE726-CC726</f>
        <v>#VALUE!</v>
      </c>
      <c r="CV726" s="312"/>
      <c r="CW726" s="56"/>
      <c r="CX726" s="152" t="s">
        <v>2233</v>
      </c>
      <c r="CY726" s="158" t="s">
        <v>2233</v>
      </c>
      <c r="CZ726" s="158" t="s">
        <v>2233</v>
      </c>
      <c r="DA726" s="318" t="s">
        <v>2233</v>
      </c>
      <c r="DB726" s="318" t="s">
        <v>2233</v>
      </c>
      <c r="DC726" s="158" t="s">
        <v>2233</v>
      </c>
      <c r="DD726" s="158" t="s">
        <v>2233</v>
      </c>
      <c r="DE726" s="318" t="s">
        <v>2233</v>
      </c>
      <c r="DF726" s="318" t="s">
        <v>2233</v>
      </c>
      <c r="DG726" s="96" t="s">
        <v>2233</v>
      </c>
      <c r="DH726" s="96" t="s">
        <v>2233</v>
      </c>
      <c r="DI726" s="96" t="s">
        <v>2233</v>
      </c>
      <c r="DJ726" s="318" t="s">
        <v>2233</v>
      </c>
      <c r="DK726" s="318"/>
      <c r="DL726" s="96" t="s">
        <v>2233</v>
      </c>
      <c r="DM726" s="318" t="s">
        <v>2233</v>
      </c>
      <c r="DN726" s="158" t="s">
        <v>2233</v>
      </c>
      <c r="DO726" s="318" t="s">
        <v>2233</v>
      </c>
      <c r="DP726" s="465" t="s">
        <v>2233</v>
      </c>
      <c r="DQ726" s="940"/>
      <c r="DR726" s="342" t="s">
        <v>49</v>
      </c>
      <c r="DS726" s="522"/>
      <c r="DT726" s="69" t="s">
        <v>49</v>
      </c>
      <c r="DU726" s="69"/>
      <c r="DV726" s="87"/>
      <c r="DW726" s="87"/>
      <c r="DX726" s="87"/>
      <c r="DY726" s="87"/>
      <c r="DZ726" s="87"/>
      <c r="EA726" s="359" t="str">
        <f t="shared" si="505"/>
        <v/>
      </c>
      <c r="EB726" s="359"/>
      <c r="EC726" s="88"/>
      <c r="ED726" s="88"/>
      <c r="EE726" s="88" t="e">
        <f>IF(CX725=#REF!,"gleich","ungleich")</f>
        <v>#REF!</v>
      </c>
      <c r="EF726" s="445"/>
      <c r="EG726" s="445"/>
      <c r="EH726" s="445"/>
      <c r="EI726" s="445"/>
      <c r="EJ726" s="445"/>
      <c r="EK726" s="445"/>
      <c r="EL726" s="445"/>
      <c r="EM726" s="498"/>
      <c r="EN726" s="445"/>
      <c r="EO726" s="445"/>
      <c r="EP726" s="445"/>
      <c r="EQ726" s="189" t="s">
        <v>6092</v>
      </c>
      <c r="ER726" s="189" t="s">
        <v>6103</v>
      </c>
      <c r="ES726" s="382"/>
      <c r="ET726" s="167"/>
      <c r="EU726" s="182" t="str">
        <f t="shared" si="516"/>
        <v>Braun Transport Sp. z o.o., PL_7640103876_sinv.pdf</v>
      </c>
    </row>
    <row r="727" spans="1:151" ht="65.25" thickTop="1" thickBot="1">
      <c r="A727" s="1014" t="s">
        <v>7197</v>
      </c>
      <c r="B727" s="830" t="s">
        <v>7278</v>
      </c>
      <c r="C727" s="427" t="s">
        <v>1225</v>
      </c>
      <c r="D727" s="193" t="s">
        <v>7221</v>
      </c>
      <c r="E727" s="193" t="s">
        <v>7207</v>
      </c>
      <c r="F727" s="842" t="s">
        <v>7003</v>
      </c>
      <c r="G727" s="842"/>
      <c r="H727" s="842"/>
      <c r="I727" s="193" t="s">
        <v>7162</v>
      </c>
      <c r="J727" s="258"/>
      <c r="K727" s="258"/>
      <c r="L727" s="1171" t="s">
        <v>7163</v>
      </c>
      <c r="N727" s="1073"/>
      <c r="O727" s="182"/>
      <c r="P727" s="540"/>
      <c r="Q727" s="548">
        <v>100</v>
      </c>
      <c r="R727" s="549">
        <v>0</v>
      </c>
      <c r="S727" s="338"/>
      <c r="T727" s="54"/>
      <c r="U727" s="54"/>
      <c r="V727" s="338">
        <v>0</v>
      </c>
      <c r="W727" s="338">
        <v>0</v>
      </c>
      <c r="X727" s="923">
        <v>0.77500000000000002</v>
      </c>
      <c r="Y727" s="338">
        <v>0</v>
      </c>
      <c r="Z727" s="54"/>
      <c r="AA727" s="54"/>
      <c r="AB727" s="186" t="s">
        <v>7228</v>
      </c>
      <c r="AC727" s="13" t="s">
        <v>7377</v>
      </c>
      <c r="AD727" s="812" t="s">
        <v>40</v>
      </c>
      <c r="AE727" s="801">
        <v>43278</v>
      </c>
      <c r="AF727" s="182" t="s">
        <v>7234</v>
      </c>
      <c r="AG727" s="419"/>
      <c r="AH727" s="61" t="s">
        <v>7235</v>
      </c>
      <c r="AI727" s="67" t="s">
        <v>5766</v>
      </c>
      <c r="AJ727" s="63" t="str">
        <f t="shared" si="521"/>
        <v>NO</v>
      </c>
      <c r="AK727" s="46" t="str">
        <f>VLOOKUP(X727,aux!$G$1:$I$22,2,FALSE)</f>
        <v>zero point seven seven five</v>
      </c>
      <c r="AL727" s="47" t="str">
        <f>VLOOKUP(X727,aux!$G$1:$J$22,4,FALSE)</f>
        <v>null komma sieben sieben fünf</v>
      </c>
      <c r="AM727" s="48">
        <f t="shared" si="528"/>
        <v>77.5</v>
      </c>
      <c r="AN727" s="214" t="str">
        <f>IF(INT(AM727)=AM727,EnglishNumber(AM727), _xlfn.CONCAT(EnglishNumber(INT(AM727)), " point ", EnglishNumber(ROUND(INT((AM727 - INT(AM727)) * 10),  0)), " ", EnglishNumber(ROUND((AM727 - INT(AM727))*100 - (INT((AM727-INT(AM727))*10)*10), 0))))</f>
        <v>seventy-seven point five zero</v>
      </c>
      <c r="AO727" s="214" t="str">
        <f>IF(INT(AM727)=AM727,FctZahl_In_Worten(AM727), _xlfn.CONCAT(FctZahl_In_Worten(INT(AM727)), " komma ", FctZahl_In_Worten(ROUND(INT((AM727 - INT(AM727)) * 10),  0)), " ", FctZahl_In_Worten(ROUND((AM727 - INT(AM727))*100 - (INT((AM727-INT(AM727))*10)*10), 0))))</f>
        <v>siebenundsiebzig komma fünf null</v>
      </c>
      <c r="AP727" s="64" t="str">
        <f>EnglishNumber(Q727)</f>
        <v>one hundred</v>
      </c>
      <c r="AQ727" s="46" t="str">
        <f>FctZahl_In_Worten(Q727)</f>
        <v>einhundert</v>
      </c>
      <c r="AR727" s="47" t="str">
        <f>FctZahl_In_Worten(R727)</f>
        <v>null</v>
      </c>
      <c r="AS727" s="64" t="str">
        <f>EnglishNumber(V727)</f>
        <v>zero</v>
      </c>
      <c r="AT727" s="64" t="str">
        <f>EnglishNumber(W727)</f>
        <v>zero</v>
      </c>
      <c r="AU727" s="64" t="str">
        <f t="shared" si="538"/>
        <v>For</v>
      </c>
      <c r="AV727" s="49" t="str">
        <f t="shared" si="526"/>
        <v>Philippe LERMINET, Gérant</v>
      </c>
      <c r="AW727" s="60" t="str">
        <f t="shared" si="529"/>
        <v>FR_449639020_CPA_EN</v>
      </c>
      <c r="AX727" s="60" t="str">
        <f t="shared" si="530"/>
        <v>FR_449639020_DoT_EN</v>
      </c>
      <c r="AY727" s="60" t="str">
        <f t="shared" si="531"/>
        <v>FR_449639020_Dis_EN</v>
      </c>
      <c r="AZ727" s="50" t="str">
        <f t="shared" si="532"/>
        <v>FR_449639020_CPA_DE</v>
      </c>
      <c r="BA727" s="50" t="str">
        <f t="shared" si="533"/>
        <v>FR_449639020_DoT_DE</v>
      </c>
      <c r="BB727" s="50" t="str">
        <f t="shared" si="534"/>
        <v>FR_449639020_CPA_ES</v>
      </c>
      <c r="BC727" s="128" t="str">
        <f t="shared" si="535"/>
        <v>FR_449639020_DoT_ES</v>
      </c>
      <c r="BD727" s="65" t="str">
        <f t="shared" si="536"/>
        <v>Solotra Nord Est</v>
      </c>
      <c r="BE727" s="64" t="str">
        <f>VLOOKUP(C727,aux!$A$1:$B$260,2,FALSE)</f>
        <v>France</v>
      </c>
      <c r="BF727" s="46">
        <f>VLOOKUP(C727,aux!$A$1:$C$260,3,FALSE)</f>
        <v>0</v>
      </c>
      <c r="BG727" s="66" t="str">
        <f t="shared" si="537"/>
        <v>represented by  Philippe LERMINET, Gérant</v>
      </c>
      <c r="BH727" s="66" t="str">
        <f t="shared" si="500"/>
        <v>representado por Philippe LERMINET, Gérant</v>
      </c>
      <c r="BI727" s="119">
        <f t="shared" si="527"/>
        <v>1</v>
      </c>
      <c r="BJ727" s="119" t="str">
        <f t="shared" si="539"/>
        <v/>
      </c>
      <c r="BK727" s="119" t="str">
        <f t="shared" si="540"/>
        <v>and its</v>
      </c>
      <c r="BL727" s="66" t="str">
        <f t="shared" si="519"/>
        <v/>
      </c>
      <c r="BM727" s="66" t="str">
        <f t="shared" si="508"/>
        <v>und</v>
      </c>
      <c r="BN727" s="66" t="str">
        <f t="shared" si="520"/>
        <v/>
      </c>
      <c r="BO727" s="66" t="str">
        <f t="shared" si="509"/>
        <v>y su</v>
      </c>
      <c r="BP727" s="216" t="str">
        <f>VLOOKUP(X727,aux!$G$1:$I$22,3,FALSE)</f>
        <v>cero coma siete siete cinco</v>
      </c>
      <c r="BQ727" s="66" t="str">
        <f t="shared" si="522"/>
        <v>Por</v>
      </c>
      <c r="BR727" s="66" t="str">
        <f>VLOOKUP(C727,aux!$D$1:$E$307,2,FALSE)</f>
        <v>Francia</v>
      </c>
      <c r="BS727" s="66" t="str">
        <f t="shared" si="523"/>
        <v>Ciento</v>
      </c>
      <c r="BT727" s="66" t="str">
        <f t="shared" si="524"/>
        <v>Cero</v>
      </c>
      <c r="BU727" s="66" t="str">
        <f t="shared" si="525"/>
        <v>Cero</v>
      </c>
      <c r="BV727" s="315"/>
      <c r="BW727" s="61"/>
      <c r="BX727" s="315"/>
      <c r="BY727" s="148"/>
      <c r="BZ727" s="315"/>
      <c r="CA727" s="1112"/>
      <c r="CB727" s="805">
        <v>43179</v>
      </c>
      <c r="CC727" s="619">
        <v>43188</v>
      </c>
      <c r="CD727" s="806"/>
      <c r="CE727" s="805">
        <v>43188</v>
      </c>
      <c r="CF727" s="806"/>
      <c r="CG727" s="805">
        <v>43195</v>
      </c>
      <c r="CH727" s="497"/>
      <c r="CI727" s="155"/>
      <c r="CJ727" s="54"/>
      <c r="CK727" s="54"/>
      <c r="CL727" s="102" t="str">
        <f t="shared" si="510"/>
        <v>Solotra Nord Est_ FR_449639020_DOT_EN_2sig</v>
      </c>
      <c r="CM727" s="102" t="str">
        <f t="shared" si="511"/>
        <v>Solotra Nord Est_FR_449639020_CPA_EN_2sig</v>
      </c>
      <c r="CN727" s="102" t="str">
        <f t="shared" si="512"/>
        <v>Solotra Nord Est_ FR_449639020_DOT_EN_2sig_stamped</v>
      </c>
      <c r="CO727" s="102" t="str">
        <f t="shared" si="513"/>
        <v>Solotra Nord Est_FR_449639020_DOT_EN_o</v>
      </c>
      <c r="CP727" s="102" t="str">
        <f t="shared" si="514"/>
        <v>Solotra Nord Est_FR_449639020_DOT_EN_o_stamped</v>
      </c>
      <c r="CQ727" s="102" t="str">
        <f t="shared" si="515"/>
        <v>Solotra Nord Est_FR_449639020_powers</v>
      </c>
      <c r="CR727" s="54"/>
      <c r="CS727" s="54"/>
      <c r="CT727" s="204"/>
      <c r="CU727" s="160"/>
      <c r="CV727" s="205"/>
      <c r="CW727" s="54"/>
      <c r="CX727" s="124"/>
      <c r="CY727" s="160"/>
      <c r="CZ727" s="160"/>
      <c r="DA727" s="321"/>
      <c r="DB727" s="321"/>
      <c r="DC727" s="160"/>
      <c r="DD727" s="160"/>
      <c r="DE727" s="321"/>
      <c r="DF727" s="321"/>
      <c r="DG727" s="54"/>
      <c r="DH727" s="54"/>
      <c r="DI727" s="54"/>
      <c r="DJ727" s="321"/>
      <c r="DK727" s="321"/>
      <c r="DL727" s="54"/>
      <c r="DM727" s="321"/>
      <c r="DN727" s="160"/>
      <c r="DO727" s="321"/>
      <c r="DP727" s="963"/>
      <c r="DQ727" s="902"/>
      <c r="DR727" s="503"/>
      <c r="DS727" s="521"/>
      <c r="DT727" s="88"/>
      <c r="DU727" s="168"/>
      <c r="DV727" s="168"/>
      <c r="DW727" s="168"/>
      <c r="DX727" s="168"/>
      <c r="DY727" s="168"/>
      <c r="DZ727" s="168"/>
      <c r="EA727" s="359" t="str">
        <f t="shared" si="505"/>
        <v>659</v>
      </c>
      <c r="EB727" s="359">
        <v>659</v>
      </c>
      <c r="EC727" s="88"/>
      <c r="ED727" s="88"/>
      <c r="EE727" s="88"/>
      <c r="EF727" s="445"/>
      <c r="EG727" s="944"/>
      <c r="EH727" s="944"/>
      <c r="EI727" s="944"/>
      <c r="EJ727" s="944"/>
      <c r="EK727" s="944"/>
      <c r="EL727" s="944"/>
      <c r="EM727" s="1308"/>
      <c r="EN727" s="944"/>
      <c r="EO727" s="944"/>
      <c r="EP727" s="944"/>
      <c r="EQ727" s="362" t="s">
        <v>7668</v>
      </c>
      <c r="ER727" s="362" t="s">
        <v>7581</v>
      </c>
      <c r="ES727" s="182"/>
      <c r="ET727" s="955"/>
      <c r="EU727" s="182" t="str">
        <f t="shared" si="516"/>
        <v>Solotra Nord Est, FR_449639020_sinv.pdf</v>
      </c>
    </row>
    <row r="728" spans="1:151" ht="65.25" thickTop="1" thickBot="1">
      <c r="A728" s="1000" t="s">
        <v>2892</v>
      </c>
      <c r="B728" s="638" t="s">
        <v>4756</v>
      </c>
      <c r="C728" s="338" t="s">
        <v>950</v>
      </c>
      <c r="D728" s="191" t="s">
        <v>2893</v>
      </c>
      <c r="E728" s="189" t="s">
        <v>2853</v>
      </c>
      <c r="F728" s="186" t="s">
        <v>899</v>
      </c>
      <c r="G728" s="186"/>
      <c r="H728" s="186"/>
      <c r="I728" s="383"/>
      <c r="J728" s="186" t="s">
        <v>3080</v>
      </c>
      <c r="K728" s="191" t="s">
        <v>2887</v>
      </c>
      <c r="L728" s="181" t="s">
        <v>2888</v>
      </c>
      <c r="M728" s="500" t="s">
        <v>2889</v>
      </c>
      <c r="N728" s="857" t="s">
        <v>2891</v>
      </c>
      <c r="O728" s="191" t="s">
        <v>2844</v>
      </c>
      <c r="P728" s="540">
        <v>50</v>
      </c>
      <c r="Q728" s="548">
        <v>250</v>
      </c>
      <c r="R728" s="549">
        <v>0</v>
      </c>
      <c r="S728" s="338"/>
      <c r="T728" s="100"/>
      <c r="U728" s="100"/>
      <c r="V728" s="425">
        <v>100</v>
      </c>
      <c r="W728" s="425">
        <v>50</v>
      </c>
      <c r="X728" s="923">
        <v>0.75</v>
      </c>
      <c r="Y728" s="425">
        <v>2.5</v>
      </c>
      <c r="Z728" s="101"/>
      <c r="AA728" s="101"/>
      <c r="AB728" s="188" t="s">
        <v>2988</v>
      </c>
      <c r="AC728" s="13" t="s">
        <v>7385</v>
      </c>
      <c r="AD728" s="812" t="s">
        <v>40</v>
      </c>
      <c r="AE728" s="801" t="s">
        <v>6358</v>
      </c>
      <c r="AF728" s="182" t="s">
        <v>7686</v>
      </c>
      <c r="AG728" s="419"/>
      <c r="AH728" s="927" t="s">
        <v>896</v>
      </c>
      <c r="AI728" s="63">
        <v>0</v>
      </c>
      <c r="AJ728" s="45" t="str">
        <f t="shared" si="521"/>
        <v>NO</v>
      </c>
      <c r="AK728" s="46" t="str">
        <f>VLOOKUP(X728,aux!$G$1:$I$22,2,FALSE)</f>
        <v>zero point seven five</v>
      </c>
      <c r="AL728" s="47" t="str">
        <f>VLOOKUP(X728,aux!$G$1:$J$22,4,FALSE)</f>
        <v>null komma sieben fünf</v>
      </c>
      <c r="AM728" s="48">
        <f t="shared" si="528"/>
        <v>75</v>
      </c>
      <c r="AN728" s="214" t="str">
        <f>IF(INT(AM728)=AM728,EnglishNumber(AM728), _xlfn.CONCAT(EnglishNumber(INT(AM728)), " point ", EnglishNumber(ROUND(INT((AM728 - INT(AM728)) * 10),  0)), " ", EnglishNumber(ROUND((AM728 - INT(AM728))*100 - (INT((AM728-INT(AM728))*10)*10), 0))))</f>
        <v>seventy-five</v>
      </c>
      <c r="AO728" s="214" t="str">
        <f>IF(INT(AM728)=AM728,FctZahl_In_Worten(AM728), _xlfn.CONCAT(FctZahl_In_Worten(INT(AM728)), " komma ", FctZahl_In_Worten(ROUND(INT((AM728 - INT(AM728)) * 10),  0)), " ", FctZahl_In_Worten(ROUND((AM728 - INT(AM728))*100 - (INT((AM728-INT(AM728))*10)*10), 0))))</f>
        <v>fünfundsiebzig</v>
      </c>
      <c r="AP728" s="64" t="str">
        <f>EnglishNumber(Q728)</f>
        <v>two hundred fifty</v>
      </c>
      <c r="AQ728" s="46" t="str">
        <f>FctZahl_In_Worten(Q728)</f>
        <v>zweihundertfünfzig</v>
      </c>
      <c r="AR728" s="47" t="str">
        <f>FctZahl_In_Worten(R728)</f>
        <v>null</v>
      </c>
      <c r="AS728" s="64" t="str">
        <f>EnglishNumber(V728)</f>
        <v>one hundred</v>
      </c>
      <c r="AT728" s="64" t="str">
        <f>EnglishNumber(W728)</f>
        <v>fifty</v>
      </c>
      <c r="AU728" s="64" t="str">
        <f t="shared" si="538"/>
        <v>For</v>
      </c>
      <c r="AV728" s="49" t="str">
        <f t="shared" si="526"/>
        <v>Gerhard Braun , Geschäftsführer</v>
      </c>
      <c r="AW728" s="60" t="str">
        <f t="shared" si="529"/>
        <v>PL_7642390584_CPA_EN</v>
      </c>
      <c r="AX728" s="60" t="str">
        <f t="shared" si="530"/>
        <v>PL_7642390584_DoT_EN</v>
      </c>
      <c r="AY728" s="60" t="str">
        <f t="shared" si="531"/>
        <v>PL_7642390584_Dis_EN</v>
      </c>
      <c r="AZ728" s="50" t="str">
        <f t="shared" si="532"/>
        <v>PL_7642390584_CPA_DE</v>
      </c>
      <c r="BA728" s="50" t="str">
        <f t="shared" si="533"/>
        <v>PL_7642390584_DoT_DE</v>
      </c>
      <c r="BB728" s="50" t="str">
        <f t="shared" si="534"/>
        <v>PL_7642390584_CPA_ES</v>
      </c>
      <c r="BC728" s="128" t="str">
        <f t="shared" si="535"/>
        <v>PL_7642390584_DoT_ES</v>
      </c>
      <c r="BD728" s="65" t="str">
        <f t="shared" si="536"/>
        <v>Braunsped Sp z oo</v>
      </c>
      <c r="BE728" s="64" t="str">
        <f>VLOOKUP(C728,aux!$A$1:$B$260,2,FALSE)</f>
        <v>Poland</v>
      </c>
      <c r="BF728" s="46">
        <f>VLOOKUP(C728,aux!$A$1:$C$260,3,FALSE)</f>
        <v>0</v>
      </c>
      <c r="BG728" s="66" t="str">
        <f t="shared" si="537"/>
        <v>represented by  Gerhard Braun , Geschäftsführer</v>
      </c>
      <c r="BH728" s="66" t="str">
        <f t="shared" si="500"/>
        <v>representado por Gerhard Braun , Geschäftsführer</v>
      </c>
      <c r="BI728" s="66">
        <f t="shared" si="527"/>
        <v>1</v>
      </c>
      <c r="BJ728" s="66" t="str">
        <f t="shared" si="539"/>
        <v/>
      </c>
      <c r="BK728" s="66" t="str">
        <f t="shared" si="540"/>
        <v/>
      </c>
      <c r="BL728" s="66" t="str">
        <f t="shared" si="519"/>
        <v/>
      </c>
      <c r="BM728" s="66" t="str">
        <f t="shared" si="508"/>
        <v/>
      </c>
      <c r="BN728" s="66" t="str">
        <f t="shared" si="520"/>
        <v/>
      </c>
      <c r="BO728" s="66" t="str">
        <f t="shared" si="509"/>
        <v/>
      </c>
      <c r="BP728" s="216" t="str">
        <f>VLOOKUP(X728,aux!$G$1:$I$22,3,FALSE)</f>
        <v>cero coma siete cinco</v>
      </c>
      <c r="BQ728" s="66" t="str">
        <f t="shared" si="522"/>
        <v>Por</v>
      </c>
      <c r="BR728" s="66" t="str">
        <f>VLOOKUP(C728,aux!$D$1:$E$307,2,FALSE)</f>
        <v>Polonia</v>
      </c>
      <c r="BS728" s="66" t="str">
        <f t="shared" si="523"/>
        <v>Doscientos Cincuenta</v>
      </c>
      <c r="BT728" s="66" t="str">
        <f t="shared" si="524"/>
        <v>Ciento</v>
      </c>
      <c r="BU728" s="66" t="str">
        <f t="shared" si="525"/>
        <v>Cincuenta</v>
      </c>
      <c r="BV728" s="137"/>
      <c r="BW728" s="51"/>
      <c r="BX728" s="325"/>
      <c r="BY728" s="149"/>
      <c r="BZ728" s="325"/>
      <c r="CA728" s="1112"/>
      <c r="CB728" s="1261" t="s">
        <v>199</v>
      </c>
      <c r="CC728" s="1261" t="s">
        <v>199</v>
      </c>
      <c r="CD728" s="434"/>
      <c r="CE728" s="1261" t="s">
        <v>199</v>
      </c>
      <c r="CF728" s="434"/>
      <c r="CG728" s="1261" t="s">
        <v>199</v>
      </c>
      <c r="CH728" s="497"/>
      <c r="CI728" s="155"/>
      <c r="CJ728" s="43"/>
      <c r="CK728" s="103"/>
      <c r="CL728" s="102" t="str">
        <f t="shared" si="510"/>
        <v>Braunsped Sp z oo_ PL_7642390584_DOT_EN _2sig</v>
      </c>
      <c r="CM728" s="102" t="str">
        <f t="shared" si="511"/>
        <v>Braunsped Sp z oo_PL_7642390584_CPA_EN _2sig</v>
      </c>
      <c r="CN728" s="102" t="str">
        <f t="shared" si="512"/>
        <v>Braunsped Sp z oo_ PL_7642390584_DOT_EN _2sig_stamped</v>
      </c>
      <c r="CO728" s="102" t="str">
        <f t="shared" si="513"/>
        <v>Braunsped Sp z oo_PL_7642390584_DOT_EN _o</v>
      </c>
      <c r="CP728" s="102" t="str">
        <f t="shared" si="514"/>
        <v>Braunsped Sp z oo_PL_7642390584_DOT_EN _o_stamped</v>
      </c>
      <c r="CQ728" s="102" t="str">
        <f t="shared" si="515"/>
        <v>Braunsped Sp z oo_PL_7642390584_powers</v>
      </c>
      <c r="CR728" s="61"/>
      <c r="CS728" s="61"/>
      <c r="CT728" s="311"/>
      <c r="CU728" s="148" t="e">
        <f>CE728-CC728</f>
        <v>#VALUE!</v>
      </c>
      <c r="CV728" s="312"/>
      <c r="CW728" s="56"/>
      <c r="CX728" s="152" t="s">
        <v>2233</v>
      </c>
      <c r="CY728" s="158" t="s">
        <v>2233</v>
      </c>
      <c r="CZ728" s="158" t="s">
        <v>2233</v>
      </c>
      <c r="DA728" s="318" t="s">
        <v>2233</v>
      </c>
      <c r="DB728" s="318" t="s">
        <v>2233</v>
      </c>
      <c r="DC728" s="158" t="s">
        <v>2233</v>
      </c>
      <c r="DD728" s="158" t="s">
        <v>2233</v>
      </c>
      <c r="DE728" s="318" t="s">
        <v>2233</v>
      </c>
      <c r="DF728" s="318" t="s">
        <v>2233</v>
      </c>
      <c r="DG728" s="96" t="s">
        <v>2233</v>
      </c>
      <c r="DH728" s="96" t="s">
        <v>2233</v>
      </c>
      <c r="DI728" s="96" t="s">
        <v>2233</v>
      </c>
      <c r="DJ728" s="318" t="s">
        <v>2233</v>
      </c>
      <c r="DK728" s="318"/>
      <c r="DL728" s="96" t="s">
        <v>2233</v>
      </c>
      <c r="DM728" s="318" t="s">
        <v>2233</v>
      </c>
      <c r="DN728" s="158" t="s">
        <v>2233</v>
      </c>
      <c r="DO728" s="318" t="s">
        <v>2233</v>
      </c>
      <c r="DP728" s="465" t="s">
        <v>2233</v>
      </c>
      <c r="DQ728" s="940"/>
      <c r="DR728" s="342"/>
      <c r="DS728" s="522"/>
      <c r="DT728" s="69" t="s">
        <v>49</v>
      </c>
      <c r="DU728" s="69"/>
      <c r="DV728" s="87"/>
      <c r="DW728" s="87"/>
      <c r="DX728" s="87"/>
      <c r="DY728" s="87"/>
      <c r="DZ728" s="87"/>
      <c r="EA728" s="359" t="str">
        <f t="shared" si="505"/>
        <v/>
      </c>
      <c r="EB728" s="359"/>
      <c r="EC728" s="88"/>
      <c r="ED728" s="88"/>
      <c r="EE728" s="88" t="e">
        <f>IF(#REF!=#REF!,"gleich","ungleich")</f>
        <v>#REF!</v>
      </c>
      <c r="EF728" s="445"/>
      <c r="EG728" s="445"/>
      <c r="EH728" s="445"/>
      <c r="EI728" s="445"/>
      <c r="EJ728" s="445"/>
      <c r="EK728" s="445"/>
      <c r="EL728" s="445"/>
      <c r="EM728" s="498"/>
      <c r="EN728" s="445"/>
      <c r="EO728" s="445"/>
      <c r="EP728" s="445"/>
      <c r="EQ728" s="189" t="s">
        <v>6092</v>
      </c>
      <c r="ER728" s="189" t="s">
        <v>6103</v>
      </c>
      <c r="ES728" s="382"/>
      <c r="ET728" s="108"/>
      <c r="EU728" s="182" t="str">
        <f t="shared" si="516"/>
        <v>Braunsped Sp. z o.o., PL_7642390584_sinv.pdf</v>
      </c>
    </row>
    <row r="729" spans="1:151" ht="85.5" thickTop="1" thickBot="1">
      <c r="A729" s="1041" t="s">
        <v>7118</v>
      </c>
      <c r="B729" s="439" t="s">
        <v>7386</v>
      </c>
      <c r="C729" s="338" t="s">
        <v>922</v>
      </c>
      <c r="D729" s="174" t="s">
        <v>7126</v>
      </c>
      <c r="E729" s="833" t="s">
        <v>7119</v>
      </c>
      <c r="F729" s="438" t="s">
        <v>7260</v>
      </c>
      <c r="G729" s="831"/>
      <c r="H729" s="831"/>
      <c r="I729" s="174" t="s">
        <v>7121</v>
      </c>
      <c r="J729" s="174" t="s">
        <v>7127</v>
      </c>
      <c r="K729" s="192" t="s">
        <v>7122</v>
      </c>
      <c r="L729" s="382" t="s">
        <v>7123</v>
      </c>
      <c r="N729" s="862" t="s">
        <v>7124</v>
      </c>
      <c r="O729" s="804" t="s">
        <v>7125</v>
      </c>
      <c r="P729" s="540">
        <v>40</v>
      </c>
      <c r="Q729" s="548">
        <v>100</v>
      </c>
      <c r="R729" s="549">
        <v>0</v>
      </c>
      <c r="S729" s="338"/>
      <c r="T729" s="168"/>
      <c r="U729" s="168"/>
      <c r="V729" s="338">
        <v>0</v>
      </c>
      <c r="W729" s="338">
        <v>0</v>
      </c>
      <c r="X729" s="923">
        <v>0.65</v>
      </c>
      <c r="Y729" s="338">
        <v>0</v>
      </c>
      <c r="Z729" s="168"/>
      <c r="AA729" s="168"/>
      <c r="AB729" s="186" t="s">
        <v>6327</v>
      </c>
      <c r="AC729" s="13" t="s">
        <v>7385</v>
      </c>
      <c r="AD729" s="812" t="s">
        <v>40</v>
      </c>
      <c r="AE729" s="801">
        <v>43278</v>
      </c>
      <c r="AG729" s="419"/>
      <c r="AH729" s="927" t="s">
        <v>896</v>
      </c>
      <c r="AI729" s="63" t="s">
        <v>5766</v>
      </c>
      <c r="AJ729" s="45" t="str">
        <f t="shared" si="521"/>
        <v>NO</v>
      </c>
      <c r="AK729" s="46" t="str">
        <f>VLOOKUP(X729,aux!$G$1:$I$22,2,FALSE)</f>
        <v>zero point six five</v>
      </c>
      <c r="AL729" s="47" t="str">
        <f>VLOOKUP(X729,aux!$G$1:$J$22,4,FALSE)</f>
        <v>null komma sechs fünf</v>
      </c>
      <c r="AM729" s="48">
        <f t="shared" si="528"/>
        <v>65</v>
      </c>
      <c r="AN729" s="214" t="str">
        <f>IF(INT(AM729)=AM729,EnglishNumber(AM729), _xlfn.CONCAT(EnglishNumber(INT(AM729)), " point ", EnglishNumber(ROUND(INT((AM729 - INT(AM729)) * 10),  0)), " ", EnglishNumber(ROUND((AM729 - INT(AM729))*100 - (INT((AM729-INT(AM729))*10)*10), 0))))</f>
        <v>sixty-five</v>
      </c>
      <c r="AO729" s="214" t="str">
        <f>IF(INT(AM729)=AM729,FctZahl_In_Worten(AM729), _xlfn.CONCAT(FctZahl_In_Worten(INT(AM729)), " komma ", FctZahl_In_Worten(ROUND(INT((AM729 - INT(AM729)) * 10),  0)), " ", FctZahl_In_Worten(ROUND((AM729 - INT(AM729))*100 - (INT((AM729-INT(AM729))*10)*10), 0))))</f>
        <v>fünfundsechzig</v>
      </c>
      <c r="AP729" s="64" t="str">
        <f>EnglishNumber(Q729)</f>
        <v>one hundred</v>
      </c>
      <c r="AQ729" s="46" t="str">
        <f>FctZahl_In_Worten(Q729)</f>
        <v>einhundert</v>
      </c>
      <c r="AR729" s="47" t="str">
        <f>FctZahl_In_Worten(R729)</f>
        <v>null</v>
      </c>
      <c r="AS729" s="64" t="str">
        <f>EnglishNumber(V729)</f>
        <v>zero</v>
      </c>
      <c r="AT729" s="64" t="str">
        <f>EnglishNumber(W729)</f>
        <v>zero</v>
      </c>
      <c r="AU729" s="64" t="str">
        <f t="shared" si="538"/>
        <v>For</v>
      </c>
      <c r="AV729" s="49" t="str">
        <f t="shared" si="526"/>
        <v>SPRL François Piron, Administrateur délégué represented in its turn by Mr François Piron</v>
      </c>
      <c r="AW729" s="60" t="str">
        <f t="shared" si="529"/>
        <v>BE_0415776939_CPA_EN</v>
      </c>
      <c r="AX729" s="60" t="str">
        <f t="shared" si="530"/>
        <v>BE_0415776939_DoT_EN</v>
      </c>
      <c r="AY729" s="60" t="str">
        <f t="shared" si="531"/>
        <v>BE_0415776939_Dis_EN</v>
      </c>
      <c r="AZ729" s="50" t="str">
        <f t="shared" si="532"/>
        <v>BE_0415776939_CPA_DE</v>
      </c>
      <c r="BA729" s="50" t="str">
        <f t="shared" si="533"/>
        <v>BE_0415776939_DoT_DE</v>
      </c>
      <c r="BB729" s="50" t="str">
        <f t="shared" si="534"/>
        <v>BE_0415776939_CPA_ES</v>
      </c>
      <c r="BC729" s="128" t="str">
        <f t="shared" si="535"/>
        <v>BE_0415776939_DoT_ES</v>
      </c>
      <c r="BD729" s="65" t="str">
        <f t="shared" si="536"/>
        <v>Thomas &amp; Piron Home SA</v>
      </c>
      <c r="BE729" s="64" t="str">
        <f>VLOOKUP(C729,aux!$A$1:$B$260,2,FALSE)</f>
        <v>Belgium</v>
      </c>
      <c r="BF729" s="46">
        <f>VLOOKUP(C729,aux!$A$1:$C$260,3,FALSE)</f>
        <v>0</v>
      </c>
      <c r="BG729" s="66" t="str">
        <f t="shared" si="537"/>
        <v>represented by  SPRL François Piron, Administrateur délégué represented in its turn by Mr François Piron</v>
      </c>
      <c r="BH729" s="66" t="str">
        <f t="shared" si="500"/>
        <v>representado por SPRL François Piron, Administrateur délégué represented in its turn by Mr François Piron</v>
      </c>
      <c r="BI729" s="119">
        <f t="shared" si="527"/>
        <v>1</v>
      </c>
      <c r="BJ729" s="119" t="str">
        <f t="shared" si="539"/>
        <v/>
      </c>
      <c r="BK729" s="119" t="str">
        <f t="shared" si="540"/>
        <v>and its</v>
      </c>
      <c r="BL729" s="66" t="str">
        <f t="shared" si="519"/>
        <v/>
      </c>
      <c r="BM729" s="66" t="str">
        <f t="shared" si="508"/>
        <v>und</v>
      </c>
      <c r="BN729" s="66" t="str">
        <f t="shared" si="520"/>
        <v/>
      </c>
      <c r="BO729" s="66" t="str">
        <f t="shared" si="509"/>
        <v>y su</v>
      </c>
      <c r="BP729" s="216" t="str">
        <f>VLOOKUP(X729,aux!$G$1:$I$22,3,FALSE)</f>
        <v>cero coma seis cinco</v>
      </c>
      <c r="BQ729" s="66" t="str">
        <f t="shared" si="522"/>
        <v>Por</v>
      </c>
      <c r="BR729" s="66" t="str">
        <f>VLOOKUP(C729,aux!$D$1:$E$307,2,FALSE)</f>
        <v>Bélgica</v>
      </c>
      <c r="BS729" s="66" t="str">
        <f t="shared" si="523"/>
        <v>Ciento</v>
      </c>
      <c r="BT729" s="66" t="str">
        <f t="shared" si="524"/>
        <v>Cero</v>
      </c>
      <c r="BU729" s="66" t="str">
        <f t="shared" si="525"/>
        <v>Cero</v>
      </c>
      <c r="BV729" s="315"/>
      <c r="BW729" s="61"/>
      <c r="BX729" s="315"/>
      <c r="BY729" s="148"/>
      <c r="BZ729" s="315"/>
      <c r="CA729" s="1112"/>
      <c r="CB729" s="805">
        <v>43185</v>
      </c>
      <c r="CC729" s="623">
        <v>43189</v>
      </c>
      <c r="CD729" s="806"/>
      <c r="CE729" s="623">
        <v>43189</v>
      </c>
      <c r="CF729" s="806"/>
      <c r="CG729" s="805">
        <v>43200</v>
      </c>
      <c r="CH729" s="497"/>
      <c r="CI729" s="155"/>
      <c r="CJ729" s="168"/>
      <c r="CK729" s="168"/>
      <c r="CL729" s="102" t="str">
        <f t="shared" si="510"/>
        <v>Thomas &amp; Piron Home SA_ BE_0415776939_DOT_EN _2sig</v>
      </c>
      <c r="CM729" s="102" t="str">
        <f t="shared" si="511"/>
        <v>Thomas &amp; Piron Home SA_BE_0415776939_CPA_EN _2sig</v>
      </c>
      <c r="CN729" s="102" t="str">
        <f t="shared" si="512"/>
        <v>Thomas &amp; Piron Home SA_ BE_0415776939_DOT_EN _2sig_stamped</v>
      </c>
      <c r="CO729" s="102" t="str">
        <f t="shared" si="513"/>
        <v>Thomas &amp; Piron Home SA_BE_0415776939_DOT_EN _o</v>
      </c>
      <c r="CP729" s="102" t="str">
        <f t="shared" si="514"/>
        <v>Thomas &amp; Piron Home SA_BE_0415776939_DOT_EN _o_stamped</v>
      </c>
      <c r="CQ729" s="102" t="str">
        <f t="shared" si="515"/>
        <v>Thomas &amp; Piron Home SA_BE_0415776939_powers</v>
      </c>
      <c r="CR729" s="168"/>
      <c r="CS729" s="168"/>
      <c r="CT729" s="253"/>
      <c r="CU729" s="251"/>
      <c r="CV729" s="254"/>
      <c r="CW729" s="168"/>
      <c r="CX729" s="252"/>
      <c r="CY729" s="251"/>
      <c r="CZ729" s="251"/>
      <c r="DA729" s="324"/>
      <c r="DB729" s="324"/>
      <c r="DC729" s="251"/>
      <c r="DD729" s="251"/>
      <c r="DE729" s="324"/>
      <c r="DF729" s="324"/>
      <c r="DG729" s="168"/>
      <c r="DH729" s="168"/>
      <c r="DI729" s="168"/>
      <c r="DJ729" s="324"/>
      <c r="DK729" s="324"/>
      <c r="DL729" s="168"/>
      <c r="DM729" s="324"/>
      <c r="DN729" s="251"/>
      <c r="DO729" s="324"/>
      <c r="DP729" s="338"/>
      <c r="DQ729" s="902"/>
      <c r="DR729" s="503"/>
      <c r="DS729" s="88"/>
      <c r="DT729" s="88"/>
      <c r="DU729" s="168"/>
      <c r="DV729" s="168"/>
      <c r="DW729" s="168"/>
      <c r="DX729" s="168"/>
      <c r="DY729" s="168"/>
      <c r="DZ729" s="168"/>
      <c r="EA729" s="359" t="str">
        <f t="shared" si="505"/>
        <v>660</v>
      </c>
      <c r="EB729" s="359">
        <v>660</v>
      </c>
      <c r="EC729" s="88"/>
      <c r="ED729" s="88"/>
      <c r="EE729" s="88"/>
      <c r="EF729" s="445"/>
      <c r="EG729" s="1303" t="s">
        <v>7132</v>
      </c>
      <c r="EH729" s="247"/>
      <c r="EI729" s="247"/>
      <c r="EJ729" s="247"/>
      <c r="EK729" s="247"/>
      <c r="EL729" s="247"/>
      <c r="EM729" s="946"/>
      <c r="EN729" s="247"/>
      <c r="EO729" s="247"/>
      <c r="EP729" s="247"/>
      <c r="EQ729" s="186" t="s">
        <v>6089</v>
      </c>
      <c r="ER729" s="186" t="s">
        <v>6111</v>
      </c>
      <c r="ES729" s="182"/>
      <c r="ET729" s="167"/>
      <c r="EU729" s="182" t="str">
        <f t="shared" si="516"/>
        <v>Thomas &amp; Piron Home S.A., BE_0415776939_sinv.pdf</v>
      </c>
    </row>
    <row r="730" spans="1:151" ht="78" thickTop="1" thickBot="1">
      <c r="A730" s="1014" t="s">
        <v>7227</v>
      </c>
      <c r="B730" s="830" t="s">
        <v>7283</v>
      </c>
      <c r="C730" s="427" t="s">
        <v>1225</v>
      </c>
      <c r="D730" s="193" t="s">
        <v>7223</v>
      </c>
      <c r="E730" s="193" t="s">
        <v>7207</v>
      </c>
      <c r="F730" s="842" t="s">
        <v>7003</v>
      </c>
      <c r="G730" s="842"/>
      <c r="H730" s="842"/>
      <c r="I730" s="193" t="s">
        <v>7162</v>
      </c>
      <c r="J730" s="258"/>
      <c r="K730" s="258"/>
      <c r="L730" s="1171" t="s">
        <v>7163</v>
      </c>
      <c r="N730" s="1073"/>
      <c r="O730" s="182"/>
      <c r="P730" s="540"/>
      <c r="Q730" s="548">
        <v>100</v>
      </c>
      <c r="R730" s="549">
        <v>0</v>
      </c>
      <c r="S730" s="338"/>
      <c r="T730" s="54"/>
      <c r="U730" s="54"/>
      <c r="V730" s="338">
        <v>0</v>
      </c>
      <c r="W730" s="338">
        <v>0</v>
      </c>
      <c r="X730" s="923">
        <v>0.77500000000000002</v>
      </c>
      <c r="Y730" s="338">
        <v>0</v>
      </c>
      <c r="Z730" s="54"/>
      <c r="AA730" s="54"/>
      <c r="AB730" s="186" t="s">
        <v>7228</v>
      </c>
      <c r="AC730" s="13" t="s">
        <v>7385</v>
      </c>
      <c r="AD730" s="812" t="s">
        <v>40</v>
      </c>
      <c r="AE730" s="801">
        <v>43278</v>
      </c>
      <c r="AF730" s="182" t="s">
        <v>7234</v>
      </c>
      <c r="AG730" s="419"/>
      <c r="AH730" s="61" t="s">
        <v>7235</v>
      </c>
      <c r="AI730" s="67" t="s">
        <v>5766</v>
      </c>
      <c r="AJ730" s="45" t="str">
        <f t="shared" si="521"/>
        <v>NO</v>
      </c>
      <c r="AK730" s="46" t="str">
        <f>VLOOKUP(X730,aux!$G$1:$I$22,2,FALSE)</f>
        <v>zero point seven seven five</v>
      </c>
      <c r="AL730" s="47" t="str">
        <f>VLOOKUP(X730,aux!$G$1:$J$22,4,FALSE)</f>
        <v>null komma sieben sieben fünf</v>
      </c>
      <c r="AM730" s="48">
        <f t="shared" si="528"/>
        <v>77.5</v>
      </c>
      <c r="AN730" s="214" t="str">
        <f>IF(INT(AM730)=AM730,EnglishNumber(AM730), _xlfn.CONCAT(EnglishNumber(INT(AM730)), " point ", EnglishNumber(ROUND(INT((AM730 - INT(AM730)) * 10),  0)), " ", EnglishNumber(ROUND((AM730 - INT(AM730))*100 - (INT((AM730-INT(AM730))*10)*10), 0))))</f>
        <v>seventy-seven point five zero</v>
      </c>
      <c r="AO730" s="214" t="str">
        <f>IF(INT(AM730)=AM730,FctZahl_In_Worten(AM730), _xlfn.CONCAT(FctZahl_In_Worten(INT(AM730)), " komma ", FctZahl_In_Worten(ROUND(INT((AM730 - INT(AM730)) * 10),  0)), " ", FctZahl_In_Worten(ROUND((AM730 - INT(AM730))*100 - (INT((AM730-INT(AM730))*10)*10), 0))))</f>
        <v>siebenundsiebzig komma fünf null</v>
      </c>
      <c r="AP730" s="64" t="str">
        <f>EnglishNumber(Q730)</f>
        <v>one hundred</v>
      </c>
      <c r="AQ730" s="46" t="str">
        <f>FctZahl_In_Worten(Q730)</f>
        <v>einhundert</v>
      </c>
      <c r="AR730" s="47" t="str">
        <f>FctZahl_In_Worten(R730)</f>
        <v>null</v>
      </c>
      <c r="AS730" s="64" t="str">
        <f>EnglishNumber(V730)</f>
        <v>zero</v>
      </c>
      <c r="AT730" s="64" t="str">
        <f>EnglishNumber(W730)</f>
        <v>zero</v>
      </c>
      <c r="AU730" s="64" t="str">
        <f t="shared" si="538"/>
        <v>For</v>
      </c>
      <c r="AV730" s="49" t="str">
        <f t="shared" si="526"/>
        <v>Philippe LERMINET, Gérant</v>
      </c>
      <c r="AW730" s="60" t="str">
        <f t="shared" si="529"/>
        <v>FR_488760133_CPA_EN</v>
      </c>
      <c r="AX730" s="60" t="str">
        <f t="shared" si="530"/>
        <v>FR_488760133_DoT_EN</v>
      </c>
      <c r="AY730" s="60" t="str">
        <f t="shared" si="531"/>
        <v>FR_488760133_Dis_EN</v>
      </c>
      <c r="AZ730" s="50" t="str">
        <f t="shared" si="532"/>
        <v>FR_488760133_CPA_DE</v>
      </c>
      <c r="BA730" s="50" t="str">
        <f t="shared" si="533"/>
        <v>FR_488760133_DoT_DE</v>
      </c>
      <c r="BB730" s="50" t="str">
        <f t="shared" si="534"/>
        <v>FR_488760133_CPA_ES</v>
      </c>
      <c r="BC730" s="128" t="str">
        <f t="shared" si="535"/>
        <v>FR_488760133_DoT_ES</v>
      </c>
      <c r="BD730" s="65" t="str">
        <f t="shared" si="536"/>
        <v xml:space="preserve">Transalliance Distribution Ouest </v>
      </c>
      <c r="BE730" s="64" t="str">
        <f>VLOOKUP(C730,aux!$A$1:$B$260,2,FALSE)</f>
        <v>France</v>
      </c>
      <c r="BF730" s="46">
        <f>VLOOKUP(C730,aux!$A$1:$C$260,3,FALSE)</f>
        <v>0</v>
      </c>
      <c r="BG730" s="66" t="str">
        <f t="shared" si="537"/>
        <v>represented by  Philippe LERMINET, Gérant</v>
      </c>
      <c r="BH730" s="66" t="str">
        <f t="shared" si="500"/>
        <v>representado por Philippe LERMINET, Gérant</v>
      </c>
      <c r="BI730" s="119">
        <f t="shared" si="527"/>
        <v>1</v>
      </c>
      <c r="BJ730" s="119" t="str">
        <f t="shared" si="539"/>
        <v/>
      </c>
      <c r="BK730" s="119" t="str">
        <f t="shared" si="540"/>
        <v>and its</v>
      </c>
      <c r="BL730" s="66" t="str">
        <f t="shared" si="519"/>
        <v/>
      </c>
      <c r="BM730" s="66" t="str">
        <f t="shared" si="508"/>
        <v>und</v>
      </c>
      <c r="BN730" s="66" t="str">
        <f t="shared" si="520"/>
        <v/>
      </c>
      <c r="BO730" s="66" t="str">
        <f t="shared" si="509"/>
        <v>y su</v>
      </c>
      <c r="BP730" s="216" t="str">
        <f>VLOOKUP(X730,aux!$G$1:$I$22,3,FALSE)</f>
        <v>cero coma siete siete cinco</v>
      </c>
      <c r="BQ730" s="66" t="str">
        <f t="shared" si="522"/>
        <v>Por</v>
      </c>
      <c r="BR730" s="66" t="str">
        <f>VLOOKUP(C730,aux!$D$1:$E$307,2,FALSE)</f>
        <v>Francia</v>
      </c>
      <c r="BS730" s="66" t="str">
        <f t="shared" si="523"/>
        <v>Ciento</v>
      </c>
      <c r="BT730" s="66" t="str">
        <f t="shared" si="524"/>
        <v>Cero</v>
      </c>
      <c r="BU730" s="66" t="str">
        <f t="shared" si="525"/>
        <v>Cero</v>
      </c>
      <c r="BV730" s="139"/>
      <c r="BW730" s="61"/>
      <c r="BX730" s="139"/>
      <c r="BY730" s="148"/>
      <c r="BZ730" s="139"/>
      <c r="CA730" s="1112"/>
      <c r="CB730" s="805">
        <v>43179</v>
      </c>
      <c r="CC730" s="805">
        <v>43188</v>
      </c>
      <c r="CD730" s="434"/>
      <c r="CE730" s="805">
        <v>43188</v>
      </c>
      <c r="CF730" s="434"/>
      <c r="CG730" s="805">
        <v>43195</v>
      </c>
      <c r="CH730" s="497"/>
      <c r="CI730" s="155"/>
      <c r="CJ730" s="54"/>
      <c r="CK730" s="54"/>
      <c r="CL730" s="102" t="str">
        <f t="shared" si="510"/>
        <v>Transalliance Distribution Ouest _ FR_488760133_DOT_EN _2sig</v>
      </c>
      <c r="CM730" s="102" t="str">
        <f t="shared" si="511"/>
        <v>Transalliance Distribution Ouest _FR_488760133_CPA_EN _2sig</v>
      </c>
      <c r="CN730" s="102" t="str">
        <f t="shared" si="512"/>
        <v>Transalliance Distribution Ouest _ FR_488760133_DOT_EN _2sig_stamped</v>
      </c>
      <c r="CO730" s="102" t="str">
        <f t="shared" si="513"/>
        <v>Transalliance Distribution Ouest _FR_488760133_DOT_EN _o</v>
      </c>
      <c r="CP730" s="102" t="str">
        <f t="shared" si="514"/>
        <v>Transalliance Distribution Ouest _FR_488760133_DOT_EN _o_stamped</v>
      </c>
      <c r="CQ730" s="102" t="str">
        <f t="shared" si="515"/>
        <v>Transalliance Distribution Ouest_FR_488760133_powers</v>
      </c>
      <c r="CR730" s="54"/>
      <c r="CS730" s="54"/>
      <c r="CT730" s="204"/>
      <c r="CU730" s="160"/>
      <c r="CV730" s="205"/>
      <c r="CW730" s="54"/>
      <c r="CX730" s="124"/>
      <c r="CY730" s="160"/>
      <c r="CZ730" s="160"/>
      <c r="DA730" s="141"/>
      <c r="DB730" s="141"/>
      <c r="DC730" s="160"/>
      <c r="DD730" s="160"/>
      <c r="DE730" s="141"/>
      <c r="DF730" s="141"/>
      <c r="DG730" s="54"/>
      <c r="DH730" s="54"/>
      <c r="DI730" s="54"/>
      <c r="DJ730" s="141"/>
      <c r="DK730" s="321"/>
      <c r="DL730" s="54"/>
      <c r="DM730" s="141"/>
      <c r="DN730" s="160"/>
      <c r="DO730" s="321"/>
      <c r="DP730" s="963"/>
      <c r="DQ730" s="902"/>
      <c r="DR730" s="503"/>
      <c r="DS730" s="521"/>
      <c r="DT730" s="88"/>
      <c r="DU730" s="168"/>
      <c r="DV730" s="168"/>
      <c r="DW730" s="168"/>
      <c r="DX730" s="168"/>
      <c r="DY730" s="168"/>
      <c r="DZ730" s="168"/>
      <c r="EA730" s="359" t="str">
        <f t="shared" si="505"/>
        <v>661</v>
      </c>
      <c r="EB730" s="359">
        <v>661</v>
      </c>
      <c r="EC730" s="88"/>
      <c r="ED730" s="88"/>
      <c r="EE730" s="88"/>
      <c r="EF730" s="445"/>
      <c r="EG730" s="944"/>
      <c r="EH730" s="944"/>
      <c r="EI730" s="944"/>
      <c r="EJ730" s="944"/>
      <c r="EK730" s="944"/>
      <c r="EL730" s="944"/>
      <c r="EM730" s="1308"/>
      <c r="EN730" s="944"/>
      <c r="EO730" s="944"/>
      <c r="EP730" s="944"/>
      <c r="EQ730" s="668" t="s">
        <v>7578</v>
      </c>
      <c r="ER730" s="668" t="s">
        <v>7577</v>
      </c>
      <c r="ES730" s="182"/>
      <c r="ET730" s="955"/>
      <c r="EU730" s="182" t="str">
        <f t="shared" si="516"/>
        <v>Transalliance Distribution Ouest, FR_488760133_sinv.pdf</v>
      </c>
    </row>
    <row r="731" spans="1:151" ht="181.5" thickTop="1" thickBot="1">
      <c r="A731" s="1021" t="s">
        <v>7294</v>
      </c>
      <c r="B731" s="830" t="s">
        <v>7684</v>
      </c>
      <c r="C731" s="221" t="s">
        <v>1067</v>
      </c>
      <c r="D731" s="692" t="s">
        <v>7296</v>
      </c>
      <c r="E731" s="186" t="s">
        <v>7297</v>
      </c>
      <c r="F731" s="692" t="s">
        <v>7384</v>
      </c>
      <c r="G731" s="182"/>
      <c r="H731" s="182"/>
      <c r="I731" s="182"/>
      <c r="J731" s="692" t="s">
        <v>7300</v>
      </c>
      <c r="K731" s="202" t="s">
        <v>7301</v>
      </c>
      <c r="L731" s="382" t="s">
        <v>7298</v>
      </c>
      <c r="M731" s="382" t="s">
        <v>7299</v>
      </c>
      <c r="N731" s="1319" t="s">
        <v>7302</v>
      </c>
      <c r="O731" s="495" t="s">
        <v>2874</v>
      </c>
      <c r="P731" s="540">
        <v>14</v>
      </c>
      <c r="Q731" s="548">
        <v>100</v>
      </c>
      <c r="R731" s="549">
        <v>0</v>
      </c>
      <c r="S731" s="338"/>
      <c r="T731" s="167"/>
      <c r="U731" s="167"/>
      <c r="V731" s="425">
        <v>100</v>
      </c>
      <c r="W731" s="425">
        <v>50</v>
      </c>
      <c r="X731" s="923">
        <v>0.75</v>
      </c>
      <c r="Y731" s="425">
        <v>2.5</v>
      </c>
      <c r="Z731" s="167"/>
      <c r="AA731" s="167"/>
      <c r="AB731" s="188" t="s">
        <v>2988</v>
      </c>
      <c r="AC731" s="13" t="s">
        <v>7377</v>
      </c>
      <c r="AD731" s="812" t="s">
        <v>40</v>
      </c>
      <c r="AE731" s="801">
        <v>43278</v>
      </c>
      <c r="AG731" s="419"/>
      <c r="AH731" s="896" t="s">
        <v>896</v>
      </c>
      <c r="AI731" s="63" t="s">
        <v>5764</v>
      </c>
      <c r="AJ731" s="1095"/>
      <c r="AK731" s="46" t="str">
        <f>VLOOKUP(X731,aux!$G$1:$I$22,2,FALSE)</f>
        <v>zero point seven five</v>
      </c>
      <c r="AL731" s="47" t="str">
        <f>VLOOKUP(X731,aux!$G$1:$J$22,4,FALSE)</f>
        <v>null komma sieben fünf</v>
      </c>
      <c r="AM731" s="48">
        <f t="shared" si="528"/>
        <v>75</v>
      </c>
      <c r="AN731" s="214" t="str">
        <f>IF(INT(AM731)=AM731,EnglishNumber(AM731), _xlfn.CONCAT(EnglishNumber(INT(AM731)), " point ", EnglishNumber(ROUND(INT((AM731 - INT(AM731)) * 10),  0)), " ", EnglishNumber(ROUND((AM731 - INT(AM731))*100 - (INT((AM731-INT(AM731))*10)*10), 0))))</f>
        <v>seventy-five</v>
      </c>
      <c r="AO731" s="214" t="str">
        <f>IF(INT(AM731)=AM731,FctZahl_In_Worten(AM731), _xlfn.CONCAT(FctZahl_In_Worten(INT(AM731)), " komma ", FctZahl_In_Worten(ROUND(INT((AM731 - INT(AM731)) * 10),  0)), " ", FctZahl_In_Worten(ROUND((AM731 - INT(AM731))*100 - (INT((AM731-INT(AM731))*10)*10), 0))))</f>
        <v>fünfundsiebzig</v>
      </c>
      <c r="AP731" s="64" t="str">
        <f>EnglishNumber(Q731)</f>
        <v>one hundred</v>
      </c>
      <c r="AQ731" s="46" t="str">
        <f>FctZahl_In_Worten(Q731)</f>
        <v>einhundert</v>
      </c>
      <c r="AR731" s="47" t="str">
        <f>FctZahl_In_Worten(R731)</f>
        <v>null</v>
      </c>
      <c r="AS731" s="64" t="str">
        <f>VLOOKUP(V731,aux!$K$1:$M$11,2,FALSE)</f>
        <v>one hundred</v>
      </c>
      <c r="AT731" s="64" t="str">
        <f>VLOOKUP(W731,aux!$K$1:$M$11,2,FALSE)</f>
        <v>fifty</v>
      </c>
      <c r="AU731" s="167" t="str">
        <f t="shared" si="538"/>
        <v>For</v>
      </c>
      <c r="AV731" s="167" t="str">
        <f t="shared" si="526"/>
        <v>Josef Baumgartner, CEO of Transporte Josef Baumgartner GmbH, wich in turn is the general partner of  Transporte Josef Baumgartner GmbH &amp; Co KG</v>
      </c>
      <c r="AW731" s="60" t="str">
        <f t="shared" si="529"/>
        <v>AT_U32249304_CPA_EN</v>
      </c>
      <c r="AX731" s="60" t="str">
        <f t="shared" si="530"/>
        <v>AT_U32249304_DoT_EN</v>
      </c>
      <c r="AY731" s="60" t="str">
        <f t="shared" si="531"/>
        <v>AT_U32249304_Dis_EN</v>
      </c>
      <c r="AZ731" s="50" t="str">
        <f t="shared" si="532"/>
        <v>AT_U32249304_CPA_DE</v>
      </c>
      <c r="BA731" s="50" t="str">
        <f t="shared" si="533"/>
        <v>AT_U32249304_DoT_DE</v>
      </c>
      <c r="BB731" s="50" t="str">
        <f t="shared" si="534"/>
        <v>AT_U32249304_CPA_ES</v>
      </c>
      <c r="BC731" s="128" t="str">
        <f t="shared" si="535"/>
        <v>AT_U32249304_DoT_ES</v>
      </c>
      <c r="BD731" s="65" t="str">
        <f t="shared" si="536"/>
        <v>Transporte Josef Baumgartner GmbH &amp; Co KG</v>
      </c>
      <c r="BE731" s="64" t="str">
        <f>VLOOKUP(C731,aux!$A$1:$B$260,2,FALSE)</f>
        <v>Austria</v>
      </c>
      <c r="BF731" s="46" t="str">
        <f>VLOOKUP(C731,aux!$A$1:$C$260,3,FALSE)</f>
        <v>Österreich</v>
      </c>
      <c r="BG731" s="66" t="str">
        <f t="shared" si="537"/>
        <v>represented by  Josef Baumgartner, CEO of Transporte Josef Baumgartner GmbH, wich in turn is the general partner of  Transporte Josef Baumgartner GmbH &amp; Co KG</v>
      </c>
      <c r="BH731" s="66" t="str">
        <f t="shared" si="500"/>
        <v>representado por Josef Baumgartner, CEO of Transporte Josef Baumgartner GmbH, wich in turn is the general partner of  Transporte Josef Baumgartner GmbH &amp; Co KG</v>
      </c>
      <c r="BI731" s="119">
        <f t="shared" si="527"/>
        <v>1</v>
      </c>
      <c r="BJ731" s="119" t="str">
        <f t="shared" si="539"/>
        <v/>
      </c>
      <c r="BK731" s="119" t="str">
        <f t="shared" si="540"/>
        <v/>
      </c>
      <c r="BL731" s="66" t="str">
        <f t="shared" si="519"/>
        <v/>
      </c>
      <c r="BM731" s="66" t="str">
        <f t="shared" si="508"/>
        <v/>
      </c>
      <c r="BN731" s="66" t="str">
        <f t="shared" si="520"/>
        <v/>
      </c>
      <c r="BO731" s="66" t="str">
        <f t="shared" si="509"/>
        <v/>
      </c>
      <c r="BP731" s="216" t="str">
        <f>VLOOKUP(X731,aux!$G$1:$I$22,3,FALSE)</f>
        <v>cero coma siete cinco</v>
      </c>
      <c r="BQ731" s="66" t="str">
        <f t="shared" si="522"/>
        <v>Por</v>
      </c>
      <c r="BR731" s="66" t="str">
        <f>VLOOKUP(C731,aux!$D$1:$E$307,2,FALSE)</f>
        <v>Austria</v>
      </c>
      <c r="BS731" s="66" t="str">
        <f t="shared" si="523"/>
        <v>Ciento</v>
      </c>
      <c r="BT731" s="66" t="str">
        <f t="shared" si="524"/>
        <v>Ciento</v>
      </c>
      <c r="BU731" s="66" t="str">
        <f t="shared" si="525"/>
        <v>Cincuenta</v>
      </c>
      <c r="BV731" s="822"/>
      <c r="BW731" s="167"/>
      <c r="BX731" s="822"/>
      <c r="BY731" s="820"/>
      <c r="BZ731" s="822"/>
      <c r="CA731" s="1121"/>
      <c r="CB731" s="358">
        <v>43217</v>
      </c>
      <c r="CC731" s="623">
        <v>43223</v>
      </c>
      <c r="CD731" s="605"/>
      <c r="CE731" s="805">
        <v>43223</v>
      </c>
      <c r="CF731" s="605"/>
      <c r="CG731" s="342">
        <v>43228</v>
      </c>
      <c r="CH731" s="903" t="s">
        <v>7258</v>
      </c>
      <c r="CI731" s="1098"/>
      <c r="CJ731" s="167"/>
      <c r="CK731" s="167"/>
      <c r="CL731" s="102" t="str">
        <f t="shared" si="510"/>
        <v>Transporte Josef Baumgartner GmbH &amp; Co KG_ AT_U32249304_DOT_EN_2sig</v>
      </c>
      <c r="CM731" s="102" t="str">
        <f t="shared" si="511"/>
        <v>Transporte Josef Baumgartner GmbH &amp; Co KG_AT_U32249304_CPA_EN_2sig</v>
      </c>
      <c r="CN731" s="102" t="str">
        <f t="shared" si="512"/>
        <v>Transporte Josef Baumgartner GmbH &amp; Co KG_ AT_U32249304_DOT_EN_2sig_stamped</v>
      </c>
      <c r="CO731" s="102" t="str">
        <f t="shared" si="513"/>
        <v>Transporte Josef Baumgartner GmbH &amp; Co KG_AT_U32249304_DOT_EN_o</v>
      </c>
      <c r="CP731" s="102" t="str">
        <f t="shared" si="514"/>
        <v>Transporte Josef Baumgartner GmbH &amp; Co KG_AT_U32249304_DOT_EN_o_stamped</v>
      </c>
      <c r="CQ731" s="102" t="str">
        <f t="shared" si="515"/>
        <v>Transporte Josef Baumgartner GmbH &amp; Co KG_AT_U32249304_powers</v>
      </c>
      <c r="CR731" s="167"/>
      <c r="CS731" s="167"/>
      <c r="CT731" s="892"/>
      <c r="CU731" s="820"/>
      <c r="CV731" s="894"/>
      <c r="CW731" s="167"/>
      <c r="CX731" s="895"/>
      <c r="CY731" s="820"/>
      <c r="CZ731" s="820"/>
      <c r="DA731" s="822"/>
      <c r="DB731" s="822"/>
      <c r="DC731" s="820"/>
      <c r="DD731" s="820"/>
      <c r="DE731" s="822"/>
      <c r="DF731" s="822"/>
      <c r="DG731" s="167"/>
      <c r="DH731" s="167"/>
      <c r="DI731" s="167"/>
      <c r="DJ731" s="822"/>
      <c r="DK731" s="822"/>
      <c r="DL731" s="167"/>
      <c r="DM731" s="822"/>
      <c r="DN731" s="820"/>
      <c r="DO731" s="822"/>
      <c r="DP731" s="338"/>
      <c r="DQ731" s="902" t="s">
        <v>7423</v>
      </c>
      <c r="DR731" s="503"/>
      <c r="DS731" s="896"/>
      <c r="DT731" s="896"/>
      <c r="DU731" s="167"/>
      <c r="DV731" s="167"/>
      <c r="DW731" s="167"/>
      <c r="DX731" s="167"/>
      <c r="DY731" s="167"/>
      <c r="DZ731" s="167"/>
      <c r="EA731" s="359" t="str">
        <f t="shared" si="505"/>
        <v>662</v>
      </c>
      <c r="EB731" s="898">
        <v>662</v>
      </c>
      <c r="EC731" s="896"/>
      <c r="ED731" s="896"/>
      <c r="EE731" s="896"/>
      <c r="EG731" s="194"/>
      <c r="EH731" s="194"/>
      <c r="EI731" s="194"/>
      <c r="EJ731" s="194"/>
      <c r="EK731" s="194"/>
      <c r="EL731" s="194"/>
      <c r="EM731" s="948"/>
      <c r="EN731" s="948"/>
      <c r="EO731" s="948"/>
      <c r="EP731" s="948"/>
      <c r="EQ731" s="182" t="s">
        <v>6095</v>
      </c>
      <c r="ER731" s="182" t="s">
        <v>6114</v>
      </c>
      <c r="ES731" s="182"/>
      <c r="ET731" s="499"/>
      <c r="EU731" s="247" t="str">
        <f t="shared" si="516"/>
        <v>Transporte Josef Baumgartner GmbH &amp; Co KG, AT_U32249304_sinv.pdf</v>
      </c>
    </row>
    <row r="732" spans="1:151" ht="97.5" thickTop="1" thickBot="1">
      <c r="A732" s="1052" t="s">
        <v>7456</v>
      </c>
      <c r="B732" s="629" t="s">
        <v>7514</v>
      </c>
      <c r="C732" s="221" t="s">
        <v>517</v>
      </c>
      <c r="D732" s="982" t="s">
        <v>7457</v>
      </c>
      <c r="E732" s="431" t="s">
        <v>7458</v>
      </c>
      <c r="F732" s="983" t="s">
        <v>7459</v>
      </c>
      <c r="G732" s="368" t="s">
        <v>7460</v>
      </c>
      <c r="H732" s="368" t="s">
        <v>7459</v>
      </c>
      <c r="I732" s="982"/>
      <c r="J732" s="982" t="s">
        <v>7461</v>
      </c>
      <c r="K732" s="804" t="s">
        <v>7462</v>
      </c>
      <c r="L732" s="719" t="s">
        <v>7463</v>
      </c>
      <c r="M732" s="719" t="s">
        <v>7464</v>
      </c>
      <c r="N732" s="1082" t="s">
        <v>7465</v>
      </c>
      <c r="O732" s="431" t="s">
        <v>7139</v>
      </c>
      <c r="P732" s="990">
        <v>32</v>
      </c>
      <c r="Q732" s="548">
        <v>1000</v>
      </c>
      <c r="R732" s="549">
        <v>0</v>
      </c>
      <c r="S732" s="338"/>
      <c r="T732" s="671"/>
      <c r="U732" s="671"/>
      <c r="V732" s="261">
        <v>0</v>
      </c>
      <c r="W732" s="261">
        <v>0</v>
      </c>
      <c r="X732" s="556">
        <v>0.75</v>
      </c>
      <c r="Y732" s="261">
        <v>0</v>
      </c>
      <c r="Z732" s="671"/>
      <c r="AA732" s="671"/>
      <c r="AB732" s="186" t="s">
        <v>7389</v>
      </c>
      <c r="AC732" s="819" t="s">
        <v>7377</v>
      </c>
      <c r="AD732" s="812" t="s">
        <v>5689</v>
      </c>
      <c r="AE732" s="801">
        <v>43278</v>
      </c>
      <c r="AF732" s="182" t="s">
        <v>7536</v>
      </c>
      <c r="AG732" s="419"/>
      <c r="AH732" s="67" t="s">
        <v>896</v>
      </c>
      <c r="AI732" s="67" t="s">
        <v>5764</v>
      </c>
      <c r="AJ732" s="907" t="str">
        <f t="shared" ref="AJ732:AJ765" si="541">IF(1*(ISERROR(_xlfn.TEXTJOIN("|",FALSE,AK732:BU732)))=0,"NO","YES")</f>
        <v>NO</v>
      </c>
      <c r="AK732" s="46" t="str">
        <f>VLOOKUP(X732,aux!$G$1:$I$22,2,FALSE)</f>
        <v>zero point seven five</v>
      </c>
      <c r="AL732" s="47" t="str">
        <f>VLOOKUP(X732,aux!$G$1:$J$22,4,FALSE)</f>
        <v>null komma sieben fünf</v>
      </c>
      <c r="AM732" s="910">
        <f t="shared" si="528"/>
        <v>75</v>
      </c>
      <c r="AN732" s="693" t="str">
        <f>IF(INT(AM732)=AM732,EnglishNumber(AM732), _xlfn.CONCAT(EnglishNumber(INT(AM732)), " point ", EnglishNumber(ROUND(INT((AM732 - INT(AM732)) * 10),  0)), " ", EnglishNumber(ROUND((AM732 - INT(AM732))*100 - (INT((AM732-INT(AM732))*10)*10), 0))))</f>
        <v>seventy-five</v>
      </c>
      <c r="AO732" s="693" t="str">
        <f>IF(INT(AM732)=AM732,FctZahl_In_Worten(AM732), _xlfn.CONCAT(FctZahl_In_Worten(INT(AM732)), " komma ", FctZahl_In_Worten(ROUND(INT((AM732 - INT(AM732)) * 10),  0)), " ", FctZahl_In_Worten(ROUND((AM732 - INT(AM732))*100 - (INT((AM732-INT(AM732))*10)*10), 0))))</f>
        <v>fünfundsiebzig</v>
      </c>
      <c r="AP732" s="39" t="str">
        <f>EnglishNumber(Q732)</f>
        <v>one thousand</v>
      </c>
      <c r="AQ732" s="908" t="str">
        <f>FctZahl_In_Worten(Q732)</f>
        <v>eintausend</v>
      </c>
      <c r="AR732" s="909" t="str">
        <f>FctZahl_In_Worten(R732)</f>
        <v>null</v>
      </c>
      <c r="AS732" s="39" t="str">
        <f>EnglishNumber(V732)</f>
        <v>zero</v>
      </c>
      <c r="AT732" s="39" t="str">
        <f>EnglishNumber(W732)</f>
        <v>zero</v>
      </c>
      <c r="AU732" s="39" t="str">
        <f t="shared" si="538"/>
        <v>For</v>
      </c>
      <c r="AV732" s="117" t="str">
        <f t="shared" si="526"/>
        <v>ABEL LUÍS MOREIRA DE SOUSA, SÓCIO-GERENTE and JOÃO ANDRÉ RIBEIRO DE SOUSA, SÓCIO-GERENTE</v>
      </c>
      <c r="AW732" s="911" t="str">
        <f t="shared" si="529"/>
        <v>PT_502519797_CPA_EN</v>
      </c>
      <c r="AX732" s="911" t="str">
        <f t="shared" si="530"/>
        <v>PT_502519797_DoT_EN</v>
      </c>
      <c r="AY732" s="911" t="str">
        <f t="shared" si="531"/>
        <v>PT_502519797_Dis_EN</v>
      </c>
      <c r="AZ732" s="912" t="str">
        <f t="shared" si="532"/>
        <v>PT_502519797_CPA_DE</v>
      </c>
      <c r="BA732" s="912" t="str">
        <f t="shared" si="533"/>
        <v>PT_502519797_DoT_DE</v>
      </c>
      <c r="BB732" s="912" t="str">
        <f t="shared" si="534"/>
        <v>PT_502519797_CPA_ES</v>
      </c>
      <c r="BC732" s="128" t="str">
        <f t="shared" si="535"/>
        <v>PT_502519797_DoT_ES</v>
      </c>
      <c r="BD732" s="597" t="str">
        <f t="shared" si="536"/>
        <v>TRANSPORTES S LUÍS LDA</v>
      </c>
      <c r="BE732" s="64" t="str">
        <f>VLOOKUP(C732,aux!$A$1:$B$260,2,FALSE)</f>
        <v>Portugal</v>
      </c>
      <c r="BF732" s="46">
        <f>VLOOKUP(C732,aux!$A$1:$C$260,3,FALSE)</f>
        <v>0</v>
      </c>
      <c r="BG732" s="119" t="str">
        <f t="shared" si="537"/>
        <v>represented by  ABEL LUÍS MOREIRA DE SOUSA, SÓCIO-GERENTE and JOÃO ANDRÉ RIBEIRO DE SOUSA, SÓCIO-GERENTE</v>
      </c>
      <c r="BH732" s="119" t="str">
        <f t="shared" si="500"/>
        <v>representado por ABEL LUÍS MOREIRA DE SOUSA, SÓCIO-GERENTE and JOÃO ANDRÉ RIBEIRO DE SOUSA, SÓCIO-GERENTE</v>
      </c>
      <c r="BI732" s="119">
        <f t="shared" ref="BI732:BI765" si="542">COUNTA(F732,G732)</f>
        <v>2</v>
      </c>
      <c r="BJ732" s="119" t="str">
        <f t="shared" ref="BJ732:BJ765" si="543">IF(H732="","","and its")</f>
        <v>and its</v>
      </c>
      <c r="BK732" s="119" t="str">
        <f t="shared" ref="BK732:BK765" si="544">IF(I732="","","and its")</f>
        <v/>
      </c>
      <c r="BL732" s="119" t="str">
        <f t="shared" ref="BL732:BL765" si="545">IF(H732="","","und")</f>
        <v>und</v>
      </c>
      <c r="BM732" s="119" t="str">
        <f t="shared" ref="BM732:BM765" si="546">IF(I732="","","und")</f>
        <v/>
      </c>
      <c r="BN732" s="119" t="str">
        <f t="shared" ref="BN732:BN765" si="547">IF(H732="","","y su")</f>
        <v>y su</v>
      </c>
      <c r="BO732" s="119" t="str">
        <f t="shared" ref="BO732:BO765" si="548">IF(I732="","","y su")</f>
        <v/>
      </c>
      <c r="BP732" s="216" t="str">
        <f>VLOOKUP(X732,aux!$G$1:$I$22,3,FALSE)</f>
        <v>cero coma siete cinco</v>
      </c>
      <c r="BQ732" s="119" t="str">
        <f t="shared" ref="BQ732:BQ765" si="549">IF(AE732="DNI","","Por")</f>
        <v>Por</v>
      </c>
      <c r="BR732" s="66" t="str">
        <f>VLOOKUP(C732,aux!$D$1:$E$307,2,FALSE)</f>
        <v>Portugal</v>
      </c>
      <c r="BS732" s="119" t="str">
        <f t="shared" ref="BS732:BS765" si="550">NumEnPalabras(Q732)</f>
        <v>Un Mil</v>
      </c>
      <c r="BT732" s="119" t="str">
        <f t="shared" ref="BT732:BU734" si="551">NumEnPalabras(V732)</f>
        <v>Cero</v>
      </c>
      <c r="BU732" s="119" t="str">
        <f t="shared" si="551"/>
        <v>Cero</v>
      </c>
      <c r="BV732" s="315"/>
      <c r="BW732" s="61"/>
      <c r="BX732" s="315"/>
      <c r="BY732" s="148"/>
      <c r="BZ732" s="315"/>
      <c r="CA732" s="1112"/>
      <c r="CB732" s="805">
        <v>43245</v>
      </c>
      <c r="CC732" s="626">
        <v>43258</v>
      </c>
      <c r="CD732" s="806"/>
      <c r="CE732" s="626">
        <v>43258</v>
      </c>
      <c r="CF732" s="806"/>
      <c r="CG732" s="612">
        <v>43262</v>
      </c>
      <c r="CH732" s="903" t="s">
        <v>7258</v>
      </c>
      <c r="CI732" s="155"/>
      <c r="CJ732" s="671"/>
      <c r="CK732" s="671"/>
      <c r="CL732" s="102" t="str">
        <f t="shared" si="510"/>
        <v>TRANSPORTES S LUÍS LDA_ PT_502519797_DOT_EN_2sig</v>
      </c>
      <c r="CM732" s="102" t="str">
        <f t="shared" si="511"/>
        <v>TRANSPORTES S LUÍS LDA_PT_502519797_CPA_EN_2sig</v>
      </c>
      <c r="CN732" s="102" t="str">
        <f t="shared" si="512"/>
        <v>TRANSPORTES S LUÍS LDA_ PT_502519797_DOT_EN_2sig_stamped</v>
      </c>
      <c r="CO732" s="102" t="str">
        <f t="shared" si="513"/>
        <v>TRANSPORTES S LUÍS LDA_PT_502519797_DOT_EN_o</v>
      </c>
      <c r="CP732" s="102" t="str">
        <f t="shared" si="514"/>
        <v>TRANSPORTES S LUÍS LDA_PT_502519797_DOT_EN_o_stamped</v>
      </c>
      <c r="CQ732" s="102" t="str">
        <f t="shared" si="515"/>
        <v>TRANSPORTES S LUÍS LDA_PT_502519797_powers</v>
      </c>
      <c r="CR732" s="671"/>
      <c r="CS732" s="671"/>
      <c r="CT732" s="913"/>
      <c r="CU732" s="672"/>
      <c r="CV732" s="914"/>
      <c r="CW732" s="671"/>
      <c r="CX732" s="673"/>
      <c r="CY732" s="672"/>
      <c r="CZ732" s="672"/>
      <c r="DA732" s="674"/>
      <c r="DB732" s="674"/>
      <c r="DC732" s="672"/>
      <c r="DD732" s="672"/>
      <c r="DE732" s="674"/>
      <c r="DF732" s="674"/>
      <c r="DG732" s="671"/>
      <c r="DH732" s="671"/>
      <c r="DI732" s="671"/>
      <c r="DJ732" s="674"/>
      <c r="DK732" s="674"/>
      <c r="DL732" s="671"/>
      <c r="DM732" s="674"/>
      <c r="DN732" s="672"/>
      <c r="DO732" s="674"/>
      <c r="DP732" s="467"/>
      <c r="DQ732" s="339"/>
      <c r="DR732" s="503"/>
      <c r="DS732" s="675"/>
      <c r="DT732" s="678"/>
      <c r="DU732" s="676"/>
      <c r="DV732" s="676"/>
      <c r="DW732" s="676"/>
      <c r="DX732" s="676"/>
      <c r="DY732" s="676"/>
      <c r="DZ732" s="676"/>
      <c r="EA732" s="359" t="str">
        <f t="shared" si="505"/>
        <v>663</v>
      </c>
      <c r="EB732" s="677">
        <v>663</v>
      </c>
      <c r="EC732" s="678"/>
      <c r="ED732" s="678"/>
      <c r="EE732" s="678"/>
      <c r="EF732" s="234"/>
      <c r="EG732" s="44"/>
      <c r="EH732" s="44"/>
      <c r="EI732" s="44"/>
      <c r="EJ732" s="44"/>
      <c r="EK732" s="44"/>
      <c r="EL732" s="44"/>
      <c r="EM732" s="250"/>
      <c r="EN732" s="44"/>
      <c r="EO732" s="44"/>
      <c r="EP732" s="44"/>
      <c r="EQ732" s="182" t="s">
        <v>7437</v>
      </c>
      <c r="ER732" s="182" t="s">
        <v>6153</v>
      </c>
      <c r="ES732" s="182"/>
      <c r="EU732" s="44" t="str">
        <f t="shared" si="516"/>
        <v>TRANSPORTES S. LUÍS LDA., PT_502519797_sinv.pdf</v>
      </c>
    </row>
    <row r="733" spans="1:151" ht="90.75" thickTop="1" thickBot="1">
      <c r="A733" s="1052" t="s">
        <v>7553</v>
      </c>
      <c r="B733" s="629" t="s">
        <v>7554</v>
      </c>
      <c r="C733" s="221" t="s">
        <v>1225</v>
      </c>
      <c r="D733" s="982" t="s">
        <v>7559</v>
      </c>
      <c r="E733" s="431" t="s">
        <v>7555</v>
      </c>
      <c r="F733" s="983" t="s">
        <v>7556</v>
      </c>
      <c r="G733" s="368" t="s">
        <v>7557</v>
      </c>
      <c r="H733" s="368" t="s">
        <v>7558</v>
      </c>
      <c r="I733" s="982"/>
      <c r="J733" s="982"/>
      <c r="K733" s="804" t="s">
        <v>7560</v>
      </c>
      <c r="L733" s="719" t="s">
        <v>7561</v>
      </c>
      <c r="M733" s="719" t="s">
        <v>7562</v>
      </c>
      <c r="N733" s="1110" t="s">
        <v>7563</v>
      </c>
      <c r="O733" s="1110" t="s">
        <v>7353</v>
      </c>
      <c r="P733" s="990">
        <v>500</v>
      </c>
      <c r="Q733" s="548">
        <v>500</v>
      </c>
      <c r="R733" s="549">
        <v>0</v>
      </c>
      <c r="S733" s="338"/>
      <c r="T733" s="671"/>
      <c r="U733" s="671"/>
      <c r="V733" s="261">
        <v>0</v>
      </c>
      <c r="W733" s="261">
        <v>0</v>
      </c>
      <c r="X733" s="556">
        <v>0.7</v>
      </c>
      <c r="Y733" s="261">
        <v>0</v>
      </c>
      <c r="Z733" s="671"/>
      <c r="AA733" s="671"/>
      <c r="AB733" s="186" t="s">
        <v>7564</v>
      </c>
      <c r="AC733" s="819" t="s">
        <v>7377</v>
      </c>
      <c r="AD733" s="812" t="s">
        <v>40</v>
      </c>
      <c r="AE733" s="801"/>
      <c r="AG733" s="419"/>
      <c r="AH733" s="67" t="s">
        <v>896</v>
      </c>
      <c r="AI733" s="67" t="s">
        <v>5764</v>
      </c>
      <c r="AJ733" s="907" t="str">
        <f t="shared" si="541"/>
        <v>NO</v>
      </c>
      <c r="AK733" s="46" t="str">
        <f>VLOOKUP(X733,aux!$G$1:$I$22,2,FALSE)</f>
        <v>zero point seven</v>
      </c>
      <c r="AL733" s="47" t="str">
        <f>VLOOKUP(X733,aux!$G$1:$J$22,4,FALSE)</f>
        <v>null komma sieben</v>
      </c>
      <c r="AM733" s="910">
        <f t="shared" si="528"/>
        <v>70</v>
      </c>
      <c r="AN733" s="693" t="str">
        <f>IF(INT(AM733)=AM733,EnglishNumber(AM733), _xlfn.CONCAT(EnglishNumber(INT(AM733)), " point ", EnglishNumber(ROUND(INT((AM733 - INT(AM733)) * 10),  0)), " ", EnglishNumber(ROUND((AM733 - INT(AM733))*100 - (INT((AM733-INT(AM733))*10)*10), 0))))</f>
        <v>seventy</v>
      </c>
      <c r="AO733" s="693" t="str">
        <f>IF(INT(AM733)=AM733,FctZahl_In_Worten(AM733), _xlfn.CONCAT(FctZahl_In_Worten(INT(AM733)), " komma ", FctZahl_In_Worten(ROUND(INT((AM733 - INT(AM733)) * 10),  0)), " ", FctZahl_In_Worten(ROUND((AM733 - INT(AM733))*100 - (INT((AM733-INT(AM733))*10)*10), 0))))</f>
        <v>siebzig</v>
      </c>
      <c r="AP733" s="39" t="str">
        <f>EnglishNumber(Q733)</f>
        <v>five hundred</v>
      </c>
      <c r="AQ733" s="908" t="str">
        <f>FctZahl_In_Worten(Q733)</f>
        <v>fünfhundert</v>
      </c>
      <c r="AR733" s="909" t="str">
        <f>FctZahl_In_Worten(R733)</f>
        <v>null</v>
      </c>
      <c r="AS733" s="39" t="str">
        <f>EnglishNumber(V733)</f>
        <v>zero</v>
      </c>
      <c r="AT733" s="39" t="str">
        <f>EnglishNumber(W733)</f>
        <v>zero</v>
      </c>
      <c r="AU733" s="39" t="str">
        <f t="shared" si="538"/>
        <v>For</v>
      </c>
      <c r="AV733" s="117" t="str">
        <f t="shared" si="526"/>
        <v>Yves CORSI, Président Directeur Général and François CORSI, Directeur Général</v>
      </c>
      <c r="AW733" s="911" t="str">
        <f t="shared" si="529"/>
        <v>FR_47316474766_CPA_EN</v>
      </c>
      <c r="AX733" s="911" t="str">
        <f t="shared" si="530"/>
        <v>FR_47316474766_DoT_EN</v>
      </c>
      <c r="AY733" s="911" t="str">
        <f t="shared" si="531"/>
        <v>FR_47316474766_Dis_EN</v>
      </c>
      <c r="AZ733" s="912" t="str">
        <f t="shared" si="532"/>
        <v>FR_47316474766_CPA_DE</v>
      </c>
      <c r="BA733" s="912" t="str">
        <f t="shared" si="533"/>
        <v>FR_47316474766_DoT_DE</v>
      </c>
      <c r="BB733" s="912" t="str">
        <f t="shared" si="534"/>
        <v>FR_47316474766_CPA_ES</v>
      </c>
      <c r="BC733" s="128" t="str">
        <f t="shared" si="535"/>
        <v>FR_47316474766_DoT_ES</v>
      </c>
      <c r="BD733" s="597" t="str">
        <f t="shared" si="536"/>
        <v xml:space="preserve">SAS Corsi France International Transport </v>
      </c>
      <c r="BE733" s="64" t="str">
        <f>VLOOKUP(C733,aux!$A$1:$B$260,2,FALSE)</f>
        <v>France</v>
      </c>
      <c r="BF733" s="46">
        <f>VLOOKUP(C733,aux!$A$1:$C$260,3,FALSE)</f>
        <v>0</v>
      </c>
      <c r="BG733" s="119" t="str">
        <f t="shared" si="537"/>
        <v>represented by  Yves CORSI, Président Directeur Général and François CORSI, Directeur Général</v>
      </c>
      <c r="BH733" s="119" t="str">
        <f t="shared" si="500"/>
        <v>representado por Yves CORSI, Président Directeur Général and François CORSI, Directeur Général</v>
      </c>
      <c r="BI733" s="119">
        <f t="shared" si="542"/>
        <v>2</v>
      </c>
      <c r="BJ733" s="119" t="str">
        <f t="shared" si="543"/>
        <v>and its</v>
      </c>
      <c r="BK733" s="119" t="str">
        <f t="shared" si="544"/>
        <v/>
      </c>
      <c r="BL733" s="119" t="str">
        <f t="shared" si="545"/>
        <v>und</v>
      </c>
      <c r="BM733" s="119" t="str">
        <f t="shared" si="546"/>
        <v/>
      </c>
      <c r="BN733" s="119" t="str">
        <f t="shared" si="547"/>
        <v>y su</v>
      </c>
      <c r="BO733" s="119" t="str">
        <f t="shared" si="548"/>
        <v/>
      </c>
      <c r="BP733" s="216" t="str">
        <f>VLOOKUP(X733,aux!$G$1:$I$22,3,FALSE)</f>
        <v xml:space="preserve">cero coma siete </v>
      </c>
      <c r="BQ733" s="119" t="str">
        <f t="shared" si="549"/>
        <v>Por</v>
      </c>
      <c r="BR733" s="66" t="str">
        <f>VLOOKUP(C733,aux!$D$1:$E$307,2,FALSE)</f>
        <v>Francia</v>
      </c>
      <c r="BS733" s="119" t="str">
        <f t="shared" si="550"/>
        <v>Quinientos</v>
      </c>
      <c r="BT733" s="119" t="str">
        <f t="shared" si="551"/>
        <v>Cero</v>
      </c>
      <c r="BU733" s="119" t="str">
        <f t="shared" si="551"/>
        <v>Cero</v>
      </c>
      <c r="BV733" s="315"/>
      <c r="BW733" s="61"/>
      <c r="BX733" s="315"/>
      <c r="BY733" s="148"/>
      <c r="BZ733" s="315"/>
      <c r="CA733" s="1112"/>
      <c r="CB733" s="805">
        <v>43264</v>
      </c>
      <c r="CC733" s="626"/>
      <c r="CD733" s="806"/>
      <c r="CE733" s="626"/>
      <c r="CF733" s="806"/>
      <c r="CG733" s="612"/>
      <c r="CH733" s="419"/>
      <c r="CI733" s="155"/>
      <c r="CJ733" s="671"/>
      <c r="CK733" s="671"/>
      <c r="CL733" s="102" t="str">
        <f t="shared" si="510"/>
        <v>SAS Corsi France International Transport _ FR_47316474766_DOT_EN_2sig</v>
      </c>
      <c r="CM733" s="102" t="str">
        <f t="shared" si="511"/>
        <v>SAS Corsi France International Transport _FR_47316474766_CPA_EN_2sig</v>
      </c>
      <c r="CN733" s="102" t="str">
        <f t="shared" si="512"/>
        <v>SAS Corsi France International Transport _ FR_47316474766_DOT_EN_2sig_stamped</v>
      </c>
      <c r="CO733" s="102" t="str">
        <f t="shared" si="513"/>
        <v>SAS Corsi France International Transport _FR_47316474766_DOT_EN_o</v>
      </c>
      <c r="CP733" s="102" t="str">
        <f t="shared" si="514"/>
        <v>SAS Corsi France International Transport _FR_47316474766_DOT_EN_o_stamped</v>
      </c>
      <c r="CQ733" s="102" t="str">
        <f t="shared" si="515"/>
        <v>SAS Corsi France International Transport_FR_47316474766_powers</v>
      </c>
      <c r="CR733" s="671"/>
      <c r="CS733" s="671"/>
      <c r="CT733" s="913"/>
      <c r="CU733" s="672"/>
      <c r="CV733" s="914"/>
      <c r="CW733" s="671"/>
      <c r="CX733" s="673"/>
      <c r="CY733" s="672"/>
      <c r="CZ733" s="672"/>
      <c r="DA733" s="674"/>
      <c r="DB733" s="674"/>
      <c r="DC733" s="672"/>
      <c r="DD733" s="672"/>
      <c r="DE733" s="674"/>
      <c r="DF733" s="674"/>
      <c r="DG733" s="671"/>
      <c r="DH733" s="671"/>
      <c r="DI733" s="671"/>
      <c r="DJ733" s="674"/>
      <c r="DK733" s="674"/>
      <c r="DL733" s="671"/>
      <c r="DM733" s="674"/>
      <c r="DN733" s="672"/>
      <c r="DO733" s="674"/>
      <c r="DP733" s="467"/>
      <c r="DQ733" s="339"/>
      <c r="DR733" s="503"/>
      <c r="DS733" s="675"/>
      <c r="DT733" s="678"/>
      <c r="DU733" s="676"/>
      <c r="DV733" s="676"/>
      <c r="DW733" s="676"/>
      <c r="DX733" s="676"/>
      <c r="DY733" s="676"/>
      <c r="DZ733" s="676"/>
      <c r="EA733" s="359" t="str">
        <f t="shared" si="505"/>
        <v/>
      </c>
      <c r="EB733" s="677"/>
      <c r="EC733" s="678"/>
      <c r="ED733" s="678"/>
      <c r="EE733" s="678"/>
      <c r="EF733" s="234"/>
      <c r="EG733" s="44"/>
      <c r="EH733" s="44"/>
      <c r="EI733" s="44"/>
      <c r="EJ733" s="44"/>
      <c r="EK733" s="44"/>
      <c r="EL733" s="44"/>
      <c r="EM733" s="250"/>
      <c r="EN733" s="44"/>
      <c r="EO733" s="44"/>
      <c r="EP733" s="44"/>
      <c r="EQ733" s="362" t="s">
        <v>6090</v>
      </c>
      <c r="ER733" s="362" t="s">
        <v>6105</v>
      </c>
      <c r="ES733" s="182"/>
      <c r="EU733" s="44" t="str">
        <f t="shared" si="516"/>
        <v>SAS Corsi France International Transport, FR_47316474766_sinv.pdf</v>
      </c>
    </row>
    <row r="734" spans="1:151" ht="78" thickTop="1" thickBot="1">
      <c r="A734" s="1123" t="s">
        <v>7592</v>
      </c>
      <c r="B734" s="1128" t="s">
        <v>7600</v>
      </c>
      <c r="C734" s="221" t="s">
        <v>898</v>
      </c>
      <c r="D734" s="1122" t="s">
        <v>7593</v>
      </c>
      <c r="E734" s="1123" t="s">
        <v>7594</v>
      </c>
      <c r="F734" s="1125" t="s">
        <v>899</v>
      </c>
      <c r="G734" s="1123" t="s">
        <v>7595</v>
      </c>
      <c r="H734" s="1123" t="s">
        <v>899</v>
      </c>
      <c r="I734" s="1129" t="s">
        <v>7582</v>
      </c>
      <c r="J734" s="1122" t="s">
        <v>7665</v>
      </c>
      <c r="K734" s="1126" t="s">
        <v>7596</v>
      </c>
      <c r="L734" s="1127" t="s">
        <v>7597</v>
      </c>
      <c r="M734" s="1127" t="s">
        <v>7598</v>
      </c>
      <c r="N734" s="1126" t="s">
        <v>7599</v>
      </c>
      <c r="O734" s="1126" t="s">
        <v>7590</v>
      </c>
      <c r="P734" s="1123">
        <v>15</v>
      </c>
      <c r="Q734" s="548">
        <v>100</v>
      </c>
      <c r="R734" s="549">
        <v>0</v>
      </c>
      <c r="S734" s="338"/>
      <c r="T734" s="671"/>
      <c r="U734" s="671"/>
      <c r="V734" s="338">
        <v>0</v>
      </c>
      <c r="W734" s="261">
        <v>0</v>
      </c>
      <c r="X734" s="923">
        <v>0.72</v>
      </c>
      <c r="Y734" s="338">
        <v>0</v>
      </c>
      <c r="Z734" s="671"/>
      <c r="AA734" s="671"/>
      <c r="AB734" s="186" t="s">
        <v>7564</v>
      </c>
      <c r="AC734" s="819" t="s">
        <v>7377</v>
      </c>
      <c r="AD734" s="812" t="s">
        <v>5691</v>
      </c>
      <c r="AE734" s="801">
        <v>43278</v>
      </c>
      <c r="AG734" s="419"/>
      <c r="AH734" s="927" t="s">
        <v>896</v>
      </c>
      <c r="AI734" s="63" t="s">
        <v>5764</v>
      </c>
      <c r="AJ734" s="45" t="str">
        <f t="shared" si="541"/>
        <v>NO</v>
      </c>
      <c r="AK734" s="46" t="str">
        <f>VLOOKUP(X734,aux!$G$1:$I$22,2,FALSE)</f>
        <v>zero point seven two</v>
      </c>
      <c r="AL734" s="47" t="str">
        <f>VLOOKUP(X734,aux!$G$1:$J$22,4,FALSE)</f>
        <v>null komma sieben zwei</v>
      </c>
      <c r="AM734" s="48">
        <f t="shared" si="528"/>
        <v>72</v>
      </c>
      <c r="AN734" s="214" t="str">
        <f>IF(INT(AM734)=AM734,EnglishNumber(AM734), _xlfn.CONCAT(EnglishNumber(INT(AM734)), " point ", EnglishNumber(ROUND(INT((AM734 - INT(AM734)) * 10),  0)), " ", EnglishNumber(ROUND((AM734 - INT(AM734))*100 - (INT((AM734-INT(AM734))*10)*10), 0))))</f>
        <v>seventy-two</v>
      </c>
      <c r="AO734" s="214" t="str">
        <f>IF(INT(AM734)=AM734,FctZahl_In_Worten(AM734), _xlfn.CONCAT(FctZahl_In_Worten(INT(AM734)), " komma ", FctZahl_In_Worten(ROUND(INT((AM734 - INT(AM734)) * 10),  0)), " ", FctZahl_In_Worten(ROUND((AM734 - INT(AM734))*100 - (INT((AM734-INT(AM734))*10)*10), 0))))</f>
        <v>zweiundsiebzig</v>
      </c>
      <c r="AP734" s="64" t="str">
        <f>EnglishNumber(Q734)</f>
        <v>one hundred</v>
      </c>
      <c r="AQ734" s="46" t="str">
        <f>FctZahl_In_Worten(Q734)</f>
        <v>einhundert</v>
      </c>
      <c r="AR734" s="47" t="str">
        <f>FctZahl_In_Worten(R734)</f>
        <v>null</v>
      </c>
      <c r="AS734" s="64" t="str">
        <f>EnglishNumber(V734)</f>
        <v>zero</v>
      </c>
      <c r="AT734" s="64" t="str">
        <f>EnglishNumber(W734)</f>
        <v>zero</v>
      </c>
      <c r="AU734" s="64" t="str">
        <f t="shared" si="538"/>
        <v>For</v>
      </c>
      <c r="AV734" s="49" t="str">
        <f t="shared" si="526"/>
        <v>Günther Tebben, Geschäftsführer and Michael Becker , Geschäftsführer</v>
      </c>
      <c r="AW734" s="60" t="str">
        <f t="shared" si="529"/>
        <v>DE_165021787_CPA_EN</v>
      </c>
      <c r="AX734" s="60" t="str">
        <f t="shared" si="530"/>
        <v>DE_165021787_DoT_EN</v>
      </c>
      <c r="AY734" s="60" t="str">
        <f t="shared" si="531"/>
        <v>DE_165021787_Dis_EN</v>
      </c>
      <c r="AZ734" s="50" t="str">
        <f t="shared" si="532"/>
        <v>DE_165021787_CPA_DE</v>
      </c>
      <c r="BA734" s="50" t="str">
        <f t="shared" si="533"/>
        <v>DE_165021787_DoT_DE</v>
      </c>
      <c r="BB734" s="50" t="str">
        <f t="shared" si="534"/>
        <v>DE_165021787_CPA_ES</v>
      </c>
      <c r="BC734" s="128" t="str">
        <f t="shared" si="535"/>
        <v>DE_165021787_DoT_ES</v>
      </c>
      <c r="BD734" s="65" t="str">
        <f t="shared" si="536"/>
        <v>Getränke Brügging GmbH</v>
      </c>
      <c r="BE734" s="64" t="str">
        <f>VLOOKUP(C734,aux!$A$1:$B$260,2,FALSE)</f>
        <v>Germany</v>
      </c>
      <c r="BF734" s="46" t="str">
        <f>VLOOKUP(C734,aux!$A$1:$C$260,3,FALSE)</f>
        <v>Deutschland</v>
      </c>
      <c r="BG734" s="66" t="str">
        <f t="shared" si="537"/>
        <v>represented by  Günther Tebben, Geschäftsführer and Michael Becker , Geschäftsführer</v>
      </c>
      <c r="BH734" s="66" t="str">
        <f t="shared" si="500"/>
        <v>representado por Günther Tebben, Geschäftsführer and Michael Becker , Geschäftsführer</v>
      </c>
      <c r="BI734" s="119">
        <f t="shared" si="542"/>
        <v>2</v>
      </c>
      <c r="BJ734" s="119" t="str">
        <f t="shared" si="543"/>
        <v>and its</v>
      </c>
      <c r="BK734" s="119" t="str">
        <f t="shared" si="544"/>
        <v>and its</v>
      </c>
      <c r="BL734" s="66" t="str">
        <f t="shared" si="545"/>
        <v>und</v>
      </c>
      <c r="BM734" s="66" t="str">
        <f t="shared" si="546"/>
        <v>und</v>
      </c>
      <c r="BN734" s="66" t="str">
        <f t="shared" si="547"/>
        <v>y su</v>
      </c>
      <c r="BO734" s="66" t="str">
        <f t="shared" si="548"/>
        <v>y su</v>
      </c>
      <c r="BP734" s="216" t="str">
        <f>VLOOKUP(X734,aux!$G$1:$I$22,3,FALSE)</f>
        <v>cero coma siete dos</v>
      </c>
      <c r="BQ734" s="66" t="str">
        <f t="shared" si="549"/>
        <v>Por</v>
      </c>
      <c r="BR734" s="66" t="str">
        <f>VLOOKUP(C734,aux!$D$1:$E$307,2,FALSE)</f>
        <v>Alemania</v>
      </c>
      <c r="BS734" s="66" t="str">
        <f t="shared" si="550"/>
        <v>Ciento</v>
      </c>
      <c r="BT734" s="119" t="str">
        <f t="shared" si="551"/>
        <v>Cero</v>
      </c>
      <c r="BU734" s="66" t="str">
        <f t="shared" si="551"/>
        <v>Cero</v>
      </c>
      <c r="BV734" s="315"/>
      <c r="BW734" s="61"/>
      <c r="BX734" s="315"/>
      <c r="BY734" s="148"/>
      <c r="BZ734" s="315"/>
      <c r="CA734" s="1112"/>
      <c r="CB734" s="805">
        <v>43265</v>
      </c>
      <c r="CC734" s="626">
        <v>43270</v>
      </c>
      <c r="CD734" s="806"/>
      <c r="CE734" s="626">
        <v>43270</v>
      </c>
      <c r="CF734" s="806"/>
      <c r="CG734" s="612">
        <v>43273</v>
      </c>
      <c r="CH734" s="419"/>
      <c r="CI734" s="155"/>
      <c r="CJ734" s="671"/>
      <c r="CK734" s="671"/>
      <c r="CL734" s="102" t="str">
        <f t="shared" si="510"/>
        <v>Getränke Brügging GmbH_ DE_165021787_DOT_EN_2sig</v>
      </c>
      <c r="CM734" s="102" t="str">
        <f t="shared" si="511"/>
        <v>Getränke Brügging GmbH_DE_165021787_CPA_EN_2sig</v>
      </c>
      <c r="CN734" s="102" t="str">
        <f t="shared" si="512"/>
        <v>Getränke Brügging GmbH_ DE_165021787_DOT_EN_2sig_stamped</v>
      </c>
      <c r="CO734" s="102" t="str">
        <f t="shared" si="513"/>
        <v>Getränke Brügging GmbH_DE_165021787_DOT_EN_o</v>
      </c>
      <c r="CP734" s="102" t="str">
        <f t="shared" si="514"/>
        <v>Getränke Brügging GmbH_DE_165021787_DOT_EN_o_stamped</v>
      </c>
      <c r="CQ734" s="102" t="str">
        <f t="shared" si="515"/>
        <v>Getränke Brügging GmbH_DE_165021787_powers</v>
      </c>
      <c r="CR734" s="671"/>
      <c r="CS734" s="671"/>
      <c r="CT734" s="913"/>
      <c r="CU734" s="672"/>
      <c r="CV734" s="914"/>
      <c r="CW734" s="671"/>
      <c r="CX734" s="673"/>
      <c r="CY734" s="672"/>
      <c r="CZ734" s="672"/>
      <c r="DA734" s="674"/>
      <c r="DB734" s="674"/>
      <c r="DC734" s="672"/>
      <c r="DD734" s="672"/>
      <c r="DE734" s="674"/>
      <c r="DF734" s="674"/>
      <c r="DG734" s="671"/>
      <c r="DH734" s="671"/>
      <c r="DI734" s="671"/>
      <c r="DJ734" s="674"/>
      <c r="DK734" s="674"/>
      <c r="DL734" s="671"/>
      <c r="DM734" s="674"/>
      <c r="DN734" s="672"/>
      <c r="DO734" s="674"/>
      <c r="DP734" s="467"/>
      <c r="DQ734" s="339" t="s">
        <v>7332</v>
      </c>
      <c r="DR734" s="503"/>
      <c r="DS734" s="675"/>
      <c r="DT734" s="678"/>
      <c r="DU734" s="676"/>
      <c r="DV734" s="676"/>
      <c r="DW734" s="676"/>
      <c r="DX734" s="676"/>
      <c r="DY734" s="676"/>
      <c r="DZ734" s="676"/>
      <c r="EA734" s="359" t="str">
        <f t="shared" si="505"/>
        <v>665</v>
      </c>
      <c r="EB734" s="677">
        <v>665</v>
      </c>
      <c r="EC734" s="678"/>
      <c r="ED734" s="678"/>
      <c r="EE734" s="678"/>
      <c r="EF734" s="234"/>
      <c r="EG734" s="44"/>
      <c r="EH734" s="44"/>
      <c r="EI734" s="44"/>
      <c r="EJ734" s="44"/>
      <c r="EK734" s="44"/>
      <c r="EL734" s="44"/>
      <c r="EM734" s="250"/>
      <c r="EN734" s="44"/>
      <c r="EO734" s="44"/>
      <c r="EP734" s="44"/>
      <c r="EQ734" s="382" t="s">
        <v>6086</v>
      </c>
      <c r="ER734" s="382" t="s">
        <v>6137</v>
      </c>
      <c r="ES734" s="182"/>
      <c r="EU734" s="44" t="str">
        <f t="shared" si="516"/>
        <v>Getränke Brügging GmbH, DE_165021787_sinv.pdf</v>
      </c>
    </row>
    <row r="735" spans="1:151" ht="78" thickTop="1" thickBot="1">
      <c r="A735" s="1123" t="s">
        <v>7601</v>
      </c>
      <c r="B735" s="1128" t="s">
        <v>7653</v>
      </c>
      <c r="C735" s="221" t="s">
        <v>898</v>
      </c>
      <c r="D735" s="1122" t="s">
        <v>7602</v>
      </c>
      <c r="E735" s="1123" t="s">
        <v>7603</v>
      </c>
      <c r="F735" s="1125" t="s">
        <v>899</v>
      </c>
      <c r="G735" s="1123" t="s">
        <v>7604</v>
      </c>
      <c r="H735" s="1123" t="s">
        <v>899</v>
      </c>
      <c r="I735" s="1129" t="s">
        <v>7582</v>
      </c>
      <c r="J735" s="1124" t="s">
        <v>7664</v>
      </c>
      <c r="K735" s="1126" t="s">
        <v>7586</v>
      </c>
      <c r="L735" s="1127" t="s">
        <v>7587</v>
      </c>
      <c r="M735" s="1127" t="s">
        <v>7605</v>
      </c>
      <c r="N735" s="1126" t="s">
        <v>7606</v>
      </c>
      <c r="O735" s="1126" t="s">
        <v>7590</v>
      </c>
      <c r="P735" s="1123">
        <v>50</v>
      </c>
      <c r="Q735" s="548">
        <v>100</v>
      </c>
      <c r="R735" s="549">
        <v>0</v>
      </c>
      <c r="S735" s="338"/>
      <c r="T735" s="671"/>
      <c r="U735" s="671"/>
      <c r="V735" s="338">
        <v>0</v>
      </c>
      <c r="W735" s="261">
        <v>0</v>
      </c>
      <c r="X735" s="923">
        <v>0.72</v>
      </c>
      <c r="Y735" s="338">
        <v>0</v>
      </c>
      <c r="Z735" s="671"/>
      <c r="AA735" s="671"/>
      <c r="AB735" s="186" t="s">
        <v>7564</v>
      </c>
      <c r="AC735" s="819" t="s">
        <v>7377</v>
      </c>
      <c r="AD735" s="812" t="s">
        <v>5691</v>
      </c>
      <c r="AE735" s="801">
        <v>43278</v>
      </c>
      <c r="AG735" s="419"/>
      <c r="AH735" s="927" t="s">
        <v>896</v>
      </c>
      <c r="AI735" s="63" t="s">
        <v>5764</v>
      </c>
      <c r="AJ735" s="45" t="str">
        <f t="shared" si="541"/>
        <v>NO</v>
      </c>
      <c r="AK735" s="46" t="str">
        <f>VLOOKUP(X735,aux!$G$1:$I$22,2,FALSE)</f>
        <v>zero point seven two</v>
      </c>
      <c r="AL735" s="47" t="str">
        <f>VLOOKUP(X735,aux!$G$1:$J$22,4,FALSE)</f>
        <v>null komma sieben zwei</v>
      </c>
      <c r="AM735" s="48">
        <f t="shared" si="528"/>
        <v>72</v>
      </c>
      <c r="AN735" s="214" t="str">
        <f>IF(INT(AM735)=AM735,EnglishNumber(AM735), _xlfn.CONCAT(EnglishNumber(INT(AM735)), " point ", EnglishNumber(ROUND(INT((AM735 - INT(AM735)) * 10),  0)), " ", EnglishNumber(ROUND((AM735 - INT(AM735))*100 - (INT((AM735-INT(AM735))*10)*10), 0))))</f>
        <v>seventy-two</v>
      </c>
      <c r="AO735" s="214" t="str">
        <f>IF(INT(AM735)=AM735,FctZahl_In_Worten(AM735), _xlfn.CONCAT(FctZahl_In_Worten(INT(AM735)), " komma ", FctZahl_In_Worten(ROUND(INT((AM735 - INT(AM735)) * 10),  0)), " ", FctZahl_In_Worten(ROUND((AM735 - INT(AM735))*100 - (INT((AM735-INT(AM735))*10)*10), 0))))</f>
        <v>zweiundsiebzig</v>
      </c>
      <c r="AP735" s="64" t="str">
        <f>EnglishNumber(Q735)</f>
        <v>one hundred</v>
      </c>
      <c r="AQ735" s="46" t="str">
        <f>FctZahl_In_Worten(Q735)</f>
        <v>einhundert</v>
      </c>
      <c r="AR735" s="47" t="str">
        <f>FctZahl_In_Worten(R735)</f>
        <v>null</v>
      </c>
      <c r="AS735" s="64" t="str">
        <f>EnglishNumber(V735)</f>
        <v>zero</v>
      </c>
      <c r="AT735" s="64" t="str">
        <f>EnglishNumber(W735)</f>
        <v>zero</v>
      </c>
      <c r="AU735" s="64" t="str">
        <f t="shared" si="538"/>
        <v>For</v>
      </c>
      <c r="AV735" s="49" t="str">
        <f t="shared" si="526"/>
        <v>Hubert Müller , Geschäftsführer and Hartmut Bischof, Geschäftsführer</v>
      </c>
      <c r="AW735" s="60" t="str">
        <f t="shared" si="529"/>
        <v>DE_112650244_CPA_EN</v>
      </c>
      <c r="AX735" s="60" t="str">
        <f t="shared" si="530"/>
        <v>DE_112650244_DoT_EN</v>
      </c>
      <c r="AY735" s="60" t="str">
        <f t="shared" si="531"/>
        <v>DE_112650244_Dis_EN</v>
      </c>
      <c r="AZ735" s="50" t="str">
        <f t="shared" si="532"/>
        <v>DE_112650244_CPA_DE</v>
      </c>
      <c r="BA735" s="50" t="str">
        <f t="shared" si="533"/>
        <v>DE_112650244_DoT_DE</v>
      </c>
      <c r="BB735" s="50" t="str">
        <f t="shared" si="534"/>
        <v>DE_112650244_CPA_ES</v>
      </c>
      <c r="BC735" s="128" t="str">
        <f t="shared" si="535"/>
        <v>DE_112650244_DoT_ES</v>
      </c>
      <c r="BD735" s="65" t="str">
        <f t="shared" si="536"/>
        <v>GIM &amp; Lütticke GmbH &amp; Co KG</v>
      </c>
      <c r="BE735" s="64" t="str">
        <f>VLOOKUP(C735,aux!$A$1:$B$260,2,FALSE)</f>
        <v>Germany</v>
      </c>
      <c r="BF735" s="46" t="str">
        <f>VLOOKUP(C735,aux!$A$1:$C$260,3,FALSE)</f>
        <v>Deutschland</v>
      </c>
      <c r="BG735" s="66" t="str">
        <f t="shared" si="537"/>
        <v>represented by  Hubert Müller , Geschäftsführer and Hartmut Bischof, Geschäftsführer</v>
      </c>
      <c r="BH735" s="66" t="str">
        <f t="shared" si="500"/>
        <v>representado por Hubert Müller , Geschäftsführer and Hartmut Bischof, Geschäftsführer</v>
      </c>
      <c r="BI735" s="119">
        <f t="shared" si="542"/>
        <v>2</v>
      </c>
      <c r="BJ735" s="119" t="str">
        <f t="shared" si="543"/>
        <v>and its</v>
      </c>
      <c r="BK735" s="119" t="str">
        <f t="shared" si="544"/>
        <v>and its</v>
      </c>
      <c r="BL735" s="66" t="str">
        <f t="shared" si="545"/>
        <v>und</v>
      </c>
      <c r="BM735" s="66" t="str">
        <f t="shared" si="546"/>
        <v>und</v>
      </c>
      <c r="BN735" s="66" t="str">
        <f t="shared" si="547"/>
        <v>y su</v>
      </c>
      <c r="BO735" s="66" t="str">
        <f t="shared" si="548"/>
        <v>y su</v>
      </c>
      <c r="BP735" s="216" t="str">
        <f>VLOOKUP(X735,aux!$G$1:$I$22,3,FALSE)</f>
        <v>cero coma siete dos</v>
      </c>
      <c r="BQ735" s="66" t="str">
        <f t="shared" si="549"/>
        <v>Por</v>
      </c>
      <c r="BR735" s="66" t="str">
        <f>VLOOKUP(C735,aux!$D$1:$E$307,2,FALSE)</f>
        <v>Alemania</v>
      </c>
      <c r="BS735" s="66" t="str">
        <f t="shared" si="550"/>
        <v>Ciento</v>
      </c>
      <c r="BT735" s="119" t="str">
        <f t="shared" ref="BT735:BT765" si="552">NumEnPalabras(V735)</f>
        <v>Cero</v>
      </c>
      <c r="BU735" s="66"/>
      <c r="BV735" s="315"/>
      <c r="BW735" s="61"/>
      <c r="BX735" s="315"/>
      <c r="BY735" s="148"/>
      <c r="BZ735" s="315"/>
      <c r="CA735" s="1112"/>
      <c r="CB735" s="805">
        <v>43265</v>
      </c>
      <c r="CC735" s="626">
        <v>43271</v>
      </c>
      <c r="CD735" s="806"/>
      <c r="CE735" s="626">
        <v>43271</v>
      </c>
      <c r="CF735" s="806"/>
      <c r="CG735" s="612">
        <v>43273</v>
      </c>
      <c r="CH735" s="419"/>
      <c r="CI735" s="155"/>
      <c r="CJ735" s="671"/>
      <c r="CK735" s="671"/>
      <c r="CL735" s="102" t="str">
        <f t="shared" si="510"/>
        <v>GIM &amp; Lütticke GmbH &amp; Co KG_ DE_112650244_DOT_EN_2sig</v>
      </c>
      <c r="CM735" s="102" t="str">
        <f t="shared" si="511"/>
        <v>GIM &amp; Lütticke GmbH &amp; Co KG_DE_112650244_CPA_EN_2sig</v>
      </c>
      <c r="CN735" s="102" t="str">
        <f t="shared" si="512"/>
        <v>GIM &amp; Lütticke GmbH &amp; Co KG_ DE_112650244_DOT_EN_2sig_stamped</v>
      </c>
      <c r="CO735" s="102" t="str">
        <f t="shared" si="513"/>
        <v>GIM &amp; Lütticke GmbH &amp; Co KG_DE_112650244_DOT_EN_o</v>
      </c>
      <c r="CP735" s="102" t="str">
        <f t="shared" si="514"/>
        <v>GIM &amp; Lütticke GmbH &amp; Co KG_DE_112650244_DOT_EN_o_stamped</v>
      </c>
      <c r="CQ735" s="102" t="str">
        <f t="shared" si="515"/>
        <v>GIM &amp; Lütticke GmbH &amp; Co KG_DE_112650244_powers</v>
      </c>
      <c r="CR735" s="671"/>
      <c r="CS735" s="671"/>
      <c r="CT735" s="913"/>
      <c r="CU735" s="672"/>
      <c r="CV735" s="914"/>
      <c r="CW735" s="671"/>
      <c r="CX735" s="673"/>
      <c r="CY735" s="672"/>
      <c r="CZ735" s="672"/>
      <c r="DA735" s="674"/>
      <c r="DB735" s="674"/>
      <c r="DC735" s="672"/>
      <c r="DD735" s="672"/>
      <c r="DE735" s="674"/>
      <c r="DF735" s="674"/>
      <c r="DG735" s="671"/>
      <c r="DH735" s="671"/>
      <c r="DI735" s="671"/>
      <c r="DJ735" s="674"/>
      <c r="DK735" s="674"/>
      <c r="DL735" s="671"/>
      <c r="DM735" s="674"/>
      <c r="DN735" s="672"/>
      <c r="DO735" s="674"/>
      <c r="DP735" s="467"/>
      <c r="DQ735" s="339" t="s">
        <v>7332</v>
      </c>
      <c r="DR735" s="503"/>
      <c r="DS735" s="675"/>
      <c r="DT735" s="678"/>
      <c r="DU735" s="676"/>
      <c r="DV735" s="676"/>
      <c r="DW735" s="676"/>
      <c r="DX735" s="676"/>
      <c r="DY735" s="676"/>
      <c r="DZ735" s="676"/>
      <c r="EA735" s="359" t="str">
        <f t="shared" si="505"/>
        <v>666</v>
      </c>
      <c r="EB735" s="677">
        <v>666</v>
      </c>
      <c r="EC735" s="678"/>
      <c r="ED735" s="678"/>
      <c r="EE735" s="678"/>
      <c r="EF735" s="234"/>
      <c r="EG735" s="44"/>
      <c r="EH735" s="44"/>
      <c r="EI735" s="44"/>
      <c r="EJ735" s="44"/>
      <c r="EK735" s="44"/>
      <c r="EL735" s="44"/>
      <c r="EM735" s="250"/>
      <c r="EN735" s="44"/>
      <c r="EO735" s="44"/>
      <c r="EP735" s="44"/>
      <c r="EQ735" s="258" t="s">
        <v>6095</v>
      </c>
      <c r="ER735" s="258" t="s">
        <v>6114</v>
      </c>
      <c r="ES735" s="182"/>
      <c r="EU735" s="44" t="str">
        <f t="shared" si="516"/>
        <v>GIM &amp; Lütticke GmbH &amp; Co. KG, DE_112650244_sinv.pdf</v>
      </c>
    </row>
    <row r="736" spans="1:151" ht="103.5" thickTop="1" thickBot="1">
      <c r="A736" s="1123" t="s">
        <v>7607</v>
      </c>
      <c r="B736" s="1128" t="s">
        <v>7654</v>
      </c>
      <c r="C736" s="221" t="s">
        <v>898</v>
      </c>
      <c r="D736" s="1122" t="s">
        <v>7583</v>
      </c>
      <c r="E736" s="1123" t="s">
        <v>7608</v>
      </c>
      <c r="F736" s="1125" t="s">
        <v>899</v>
      </c>
      <c r="G736" s="1123" t="s">
        <v>7609</v>
      </c>
      <c r="H736" s="1123" t="s">
        <v>899</v>
      </c>
      <c r="I736" s="1129" t="s">
        <v>7582</v>
      </c>
      <c r="J736" s="1124" t="s">
        <v>7664</v>
      </c>
      <c r="K736" s="1126" t="s">
        <v>7610</v>
      </c>
      <c r="L736" s="1127" t="s">
        <v>7611</v>
      </c>
      <c r="M736" s="1127" t="s">
        <v>7612</v>
      </c>
      <c r="N736" s="1126" t="s">
        <v>7613</v>
      </c>
      <c r="O736" s="1126" t="s">
        <v>7590</v>
      </c>
      <c r="P736" s="1123">
        <v>40</v>
      </c>
      <c r="Q736" s="548">
        <v>100</v>
      </c>
      <c r="R736" s="549">
        <v>0</v>
      </c>
      <c r="S736" s="338"/>
      <c r="T736" s="671"/>
      <c r="U736" s="671"/>
      <c r="V736" s="338">
        <v>0</v>
      </c>
      <c r="W736" s="261">
        <v>0</v>
      </c>
      <c r="X736" s="923">
        <v>0.72</v>
      </c>
      <c r="Y736" s="338">
        <v>0</v>
      </c>
      <c r="Z736" s="671"/>
      <c r="AA736" s="671"/>
      <c r="AB736" s="186" t="s">
        <v>7564</v>
      </c>
      <c r="AC736" s="819" t="s">
        <v>7377</v>
      </c>
      <c r="AD736" s="812" t="s">
        <v>5691</v>
      </c>
      <c r="AE736" s="801">
        <v>43278</v>
      </c>
      <c r="AG736" s="419"/>
      <c r="AH736" s="927" t="s">
        <v>896</v>
      </c>
      <c r="AI736" s="63" t="s">
        <v>5764</v>
      </c>
      <c r="AJ736" s="45" t="str">
        <f t="shared" si="541"/>
        <v>NO</v>
      </c>
      <c r="AK736" s="46" t="str">
        <f>VLOOKUP(X736,aux!$G$1:$I$22,2,FALSE)</f>
        <v>zero point seven two</v>
      </c>
      <c r="AL736" s="47" t="str">
        <f>VLOOKUP(X736,aux!$G$1:$J$22,4,FALSE)</f>
        <v>null komma sieben zwei</v>
      </c>
      <c r="AM736" s="48">
        <f t="shared" si="528"/>
        <v>72</v>
      </c>
      <c r="AN736" s="214" t="str">
        <f>IF(INT(AM736)=AM736,EnglishNumber(AM736), _xlfn.CONCAT(EnglishNumber(INT(AM736)), " point ", EnglishNumber(ROUND(INT((AM736 - INT(AM736)) * 10),  0)), " ", EnglishNumber(ROUND((AM736 - INT(AM736))*100 - (INT((AM736-INT(AM736))*10)*10), 0))))</f>
        <v>seventy-two</v>
      </c>
      <c r="AO736" s="214" t="str">
        <f>IF(INT(AM736)=AM736,FctZahl_In_Worten(AM736), _xlfn.CONCAT(FctZahl_In_Worten(INT(AM736)), " komma ", FctZahl_In_Worten(ROUND(INT((AM736 - INT(AM736)) * 10),  0)), " ", FctZahl_In_Worten(ROUND((AM736 - INT(AM736))*100 - (INT((AM736-INT(AM736))*10)*10), 0))))</f>
        <v>zweiundsiebzig</v>
      </c>
      <c r="AP736" s="64" t="str">
        <f>EnglishNumber(Q736)</f>
        <v>one hundred</v>
      </c>
      <c r="AQ736" s="46" t="str">
        <f>FctZahl_In_Worten(Q736)</f>
        <v>einhundert</v>
      </c>
      <c r="AR736" s="47" t="str">
        <f>FctZahl_In_Worten(R736)</f>
        <v>null</v>
      </c>
      <c r="AS736" s="64" t="str">
        <f>EnglishNumber(V736)</f>
        <v>zero</v>
      </c>
      <c r="AT736" s="64" t="str">
        <f>EnglishNumber(W736)</f>
        <v>zero</v>
      </c>
      <c r="AU736" s="64" t="str">
        <f t="shared" si="538"/>
        <v>For</v>
      </c>
      <c r="AV736" s="49" t="str">
        <f t="shared" si="526"/>
        <v>Stephan Rödder, Geschäftsführer and Peter Latz, Geschäftsführer</v>
      </c>
      <c r="AW736" s="60" t="str">
        <f t="shared" si="529"/>
        <v>DE_126212319_CPA_EN</v>
      </c>
      <c r="AX736" s="60" t="str">
        <f t="shared" si="530"/>
        <v>DE_126212319_DoT_EN</v>
      </c>
      <c r="AY736" s="60" t="str">
        <f t="shared" si="531"/>
        <v>DE_126212319_Dis_EN</v>
      </c>
      <c r="AZ736" s="50" t="str">
        <f t="shared" si="532"/>
        <v>DE_126212319_CPA_DE</v>
      </c>
      <c r="BA736" s="50" t="str">
        <f t="shared" si="533"/>
        <v>DE_126212319_DoT_DE</v>
      </c>
      <c r="BB736" s="50" t="str">
        <f t="shared" si="534"/>
        <v>DE_126212319_CPA_ES</v>
      </c>
      <c r="BC736" s="128" t="str">
        <f t="shared" si="535"/>
        <v>DE_126212319_DoT_ES</v>
      </c>
      <c r="BD736" s="65" t="str">
        <f t="shared" si="536"/>
        <v>GVS Getränkevertrieb Südwestfalen GmbH &amp; Co KG</v>
      </c>
      <c r="BE736" s="64" t="str">
        <f>VLOOKUP(C736,aux!$A$1:$B$260,2,FALSE)</f>
        <v>Germany</v>
      </c>
      <c r="BF736" s="46" t="str">
        <f>VLOOKUP(C736,aux!$A$1:$C$260,3,FALSE)</f>
        <v>Deutschland</v>
      </c>
      <c r="BG736" s="66" t="str">
        <f t="shared" si="537"/>
        <v>represented by  Stephan Rödder, Geschäftsführer and Peter Latz, Geschäftsführer</v>
      </c>
      <c r="BH736" s="66" t="str">
        <f t="shared" si="500"/>
        <v>representado por Stephan Rödder, Geschäftsführer and Peter Latz, Geschäftsführer</v>
      </c>
      <c r="BI736" s="119">
        <f t="shared" si="542"/>
        <v>2</v>
      </c>
      <c r="BJ736" s="119" t="str">
        <f t="shared" si="543"/>
        <v>and its</v>
      </c>
      <c r="BK736" s="119" t="str">
        <f t="shared" si="544"/>
        <v>and its</v>
      </c>
      <c r="BL736" s="66" t="str">
        <f t="shared" si="545"/>
        <v>und</v>
      </c>
      <c r="BM736" s="66" t="str">
        <f t="shared" si="546"/>
        <v>und</v>
      </c>
      <c r="BN736" s="66" t="str">
        <f t="shared" si="547"/>
        <v>y su</v>
      </c>
      <c r="BO736" s="66" t="str">
        <f t="shared" si="548"/>
        <v>y su</v>
      </c>
      <c r="BP736" s="216" t="str">
        <f>VLOOKUP(X736,aux!$G$1:$I$22,3,FALSE)</f>
        <v>cero coma siete dos</v>
      </c>
      <c r="BQ736" s="66" t="str">
        <f t="shared" si="549"/>
        <v>Por</v>
      </c>
      <c r="BR736" s="66" t="str">
        <f>VLOOKUP(C736,aux!$D$1:$E$307,2,FALSE)</f>
        <v>Alemania</v>
      </c>
      <c r="BS736" s="66" t="str">
        <f t="shared" si="550"/>
        <v>Ciento</v>
      </c>
      <c r="BT736" s="119" t="str">
        <f t="shared" si="552"/>
        <v>Cero</v>
      </c>
      <c r="BU736" s="66"/>
      <c r="BV736" s="315"/>
      <c r="BW736" s="61"/>
      <c r="BX736" s="315"/>
      <c r="BY736" s="148"/>
      <c r="BZ736" s="315"/>
      <c r="CA736" s="1112"/>
      <c r="CB736" s="805">
        <v>43265</v>
      </c>
      <c r="CC736" s="626">
        <v>43270</v>
      </c>
      <c r="CD736" s="806"/>
      <c r="CE736" s="626">
        <v>43270</v>
      </c>
      <c r="CF736" s="806"/>
      <c r="CG736" s="612">
        <v>43273</v>
      </c>
      <c r="CH736" s="419"/>
      <c r="CI736" s="155"/>
      <c r="CJ736" s="671"/>
      <c r="CK736" s="671"/>
      <c r="CL736" s="102" t="str">
        <f t="shared" si="510"/>
        <v>GVS Getränkevertrieb Südwestfalen GmbH &amp; Co KG_ DE_126212319_DOT_EN_2sig</v>
      </c>
      <c r="CM736" s="102" t="str">
        <f t="shared" si="511"/>
        <v>GVS Getränkevertrieb Südwestfalen GmbH &amp; Co KG_DE_126212319_CPA_EN_2sig</v>
      </c>
      <c r="CN736" s="102" t="str">
        <f t="shared" si="512"/>
        <v>GVS Getränkevertrieb Südwestfalen GmbH &amp; Co KG_ DE_126212319_DOT_EN_2sig_stamped</v>
      </c>
      <c r="CO736" s="102" t="str">
        <f t="shared" si="513"/>
        <v>GVS Getränkevertrieb Südwestfalen GmbH &amp; Co KG_DE_126212319_DOT_EN_o</v>
      </c>
      <c r="CP736" s="102" t="str">
        <f t="shared" si="514"/>
        <v>GVS Getränkevertrieb Südwestfalen GmbH &amp; Co KG_DE_126212319_DOT_EN_o_stamped</v>
      </c>
      <c r="CQ736" s="102" t="str">
        <f t="shared" si="515"/>
        <v>GVS Getränkevertrieb Südwestfalen GmbH &amp; Co KG_DE_126212319_powers</v>
      </c>
      <c r="CR736" s="671"/>
      <c r="CS736" s="671"/>
      <c r="CT736" s="913"/>
      <c r="CU736" s="672"/>
      <c r="CV736" s="914"/>
      <c r="CW736" s="671"/>
      <c r="CX736" s="673"/>
      <c r="CY736" s="672"/>
      <c r="CZ736" s="672"/>
      <c r="DA736" s="674"/>
      <c r="DB736" s="674"/>
      <c r="DC736" s="672"/>
      <c r="DD736" s="672"/>
      <c r="DE736" s="674"/>
      <c r="DF736" s="674"/>
      <c r="DG736" s="671"/>
      <c r="DH736" s="671"/>
      <c r="DI736" s="671"/>
      <c r="DJ736" s="674"/>
      <c r="DK736" s="674"/>
      <c r="DL736" s="671"/>
      <c r="DM736" s="674"/>
      <c r="DN736" s="672"/>
      <c r="DO736" s="674"/>
      <c r="DP736" s="467"/>
      <c r="DQ736" s="339" t="s">
        <v>7332</v>
      </c>
      <c r="DR736" s="503"/>
      <c r="DS736" s="675"/>
      <c r="DT736" s="678"/>
      <c r="DU736" s="676"/>
      <c r="DV736" s="676"/>
      <c r="DW736" s="676"/>
      <c r="DX736" s="676"/>
      <c r="DY736" s="676"/>
      <c r="DZ736" s="676"/>
      <c r="EA736" s="359" t="str">
        <f t="shared" si="505"/>
        <v>667</v>
      </c>
      <c r="EB736" s="677">
        <v>667</v>
      </c>
      <c r="EC736" s="678"/>
      <c r="ED736" s="678"/>
      <c r="EE736" s="678"/>
      <c r="EF736" s="234"/>
      <c r="EG736" s="44"/>
      <c r="EH736" s="44"/>
      <c r="EI736" s="44"/>
      <c r="EJ736" s="44"/>
      <c r="EK736" s="44"/>
      <c r="EL736" s="44"/>
      <c r="EM736" s="250"/>
      <c r="EN736" s="44"/>
      <c r="EO736" s="44"/>
      <c r="EP736" s="44"/>
      <c r="EQ736" s="258" t="s">
        <v>6095</v>
      </c>
      <c r="ER736" s="258" t="s">
        <v>6114</v>
      </c>
      <c r="ES736" s="182"/>
      <c r="EU736" s="44" t="str">
        <f t="shared" si="516"/>
        <v>GVS Getränkevertrieb Südwestfalen GmbH &amp; Co. KG, DE_126212319_sinv.pdf</v>
      </c>
    </row>
    <row r="737" spans="1:151" s="175" customFormat="1" ht="78" thickTop="1" thickBot="1">
      <c r="A737" s="1325" t="s">
        <v>7691</v>
      </c>
      <c r="B737" s="1326" t="s">
        <v>7655</v>
      </c>
      <c r="C737" s="1327" t="s">
        <v>898</v>
      </c>
      <c r="D737" s="1328" t="s">
        <v>7614</v>
      </c>
      <c r="E737" s="1325" t="s">
        <v>7615</v>
      </c>
      <c r="F737" s="1329" t="s">
        <v>899</v>
      </c>
      <c r="G737" s="1325" t="s">
        <v>7616</v>
      </c>
      <c r="H737" s="1325" t="s">
        <v>899</v>
      </c>
      <c r="I737" s="1330" t="s">
        <v>7692</v>
      </c>
      <c r="J737" s="1328" t="s">
        <v>7666</v>
      </c>
      <c r="K737" s="1331" t="s">
        <v>7617</v>
      </c>
      <c r="L737" s="1332" t="s">
        <v>7618</v>
      </c>
      <c r="M737" s="1332" t="s">
        <v>7619</v>
      </c>
      <c r="N737" s="1333" t="s">
        <v>7620</v>
      </c>
      <c r="O737" s="1331" t="s">
        <v>7621</v>
      </c>
      <c r="P737" s="1325">
        <v>5</v>
      </c>
      <c r="Q737" s="1334">
        <v>100</v>
      </c>
      <c r="R737" s="1335">
        <v>0</v>
      </c>
      <c r="S737" s="1336"/>
      <c r="T737" s="956"/>
      <c r="U737" s="956"/>
      <c r="V737" s="1337"/>
      <c r="W737" s="1337"/>
      <c r="X737" s="1338">
        <v>0.72</v>
      </c>
      <c r="Y737" s="1337"/>
      <c r="Z737" s="956"/>
      <c r="AA737" s="956"/>
      <c r="AB737" s="1339" t="s">
        <v>7564</v>
      </c>
      <c r="AC737" s="1340" t="s">
        <v>7377</v>
      </c>
      <c r="AD737" s="1341" t="s">
        <v>5691</v>
      </c>
      <c r="AE737" s="801" t="s">
        <v>6358</v>
      </c>
      <c r="AF737" s="461" t="s">
        <v>7689</v>
      </c>
      <c r="AG737" s="1342"/>
      <c r="AH737" s="1343" t="s">
        <v>896</v>
      </c>
      <c r="AI737" s="1344" t="s">
        <v>5764</v>
      </c>
      <c r="AJ737" s="1345" t="str">
        <f t="shared" si="541"/>
        <v>NO</v>
      </c>
      <c r="AK737" s="1346" t="str">
        <f>VLOOKUP(X737,aux!$G$1:$I$22,2,FALSE)</f>
        <v>zero point seven two</v>
      </c>
      <c r="AL737" s="1347" t="str">
        <f>VLOOKUP(X737,aux!$G$1:$J$22,4,FALSE)</f>
        <v>null komma sieben zwei</v>
      </c>
      <c r="AM737" s="1348">
        <f t="shared" si="528"/>
        <v>72</v>
      </c>
      <c r="AN737" s="1349" t="str">
        <f>IF(INT(AM737)=AM737,EnglishNumber(AM737), _xlfn.CONCAT(EnglishNumber(INT(AM737)), " point ", EnglishNumber(ROUND(INT((AM737 - INT(AM737)) * 10),  0)), " ", EnglishNumber(ROUND((AM737 - INT(AM737))*100 - (INT((AM737-INT(AM737))*10)*10), 0))))</f>
        <v>seventy-two</v>
      </c>
      <c r="AO737" s="1349" t="str">
        <f>IF(INT(AM737)=AM737,FctZahl_In_Worten(AM737), _xlfn.CONCAT(FctZahl_In_Worten(INT(AM737)), " komma ", FctZahl_In_Worten(ROUND(INT((AM737 - INT(AM737)) * 10),  0)), " ", FctZahl_In_Worten(ROUND((AM737 - INT(AM737))*100 - (INT((AM737-INT(AM737))*10)*10), 0))))</f>
        <v>zweiundsiebzig</v>
      </c>
      <c r="AP737" s="1350" t="str">
        <f>EnglishNumber(Q737)</f>
        <v>one hundred</v>
      </c>
      <c r="AQ737" s="1346" t="str">
        <f>FctZahl_In_Worten(Q737)</f>
        <v>einhundert</v>
      </c>
      <c r="AR737" s="1347" t="str">
        <f>FctZahl_In_Worten(R737)</f>
        <v>null</v>
      </c>
      <c r="AS737" s="1350" t="str">
        <f>EnglishNumber(V737)</f>
        <v>zero</v>
      </c>
      <c r="AT737" s="1350" t="str">
        <f>EnglishNumber(W737)</f>
        <v>zero</v>
      </c>
      <c r="AU737" s="1350" t="str">
        <f t="shared" si="538"/>
        <v>For</v>
      </c>
      <c r="AV737" s="1351" t="str">
        <f t="shared" si="526"/>
        <v>Michael Herzberg , Geschäftsführer and Christopher Herzberg, Geschäftsführer</v>
      </c>
      <c r="AW737" s="1352" t="str">
        <f t="shared" si="529"/>
        <v>DE_267185361_CPA_EN</v>
      </c>
      <c r="AX737" s="1352" t="str">
        <f t="shared" si="530"/>
        <v>DE_267185361_DoT_EN</v>
      </c>
      <c r="AY737" s="1352" t="str">
        <f t="shared" si="531"/>
        <v>DE_267185361_Dis_EN</v>
      </c>
      <c r="AZ737" s="1353" t="str">
        <f t="shared" si="532"/>
        <v>DE_267185361_CPA_DE</v>
      </c>
      <c r="BA737" s="1353" t="str">
        <f t="shared" si="533"/>
        <v>DE_267185361_DoT_DE</v>
      </c>
      <c r="BB737" s="1353" t="str">
        <f t="shared" si="534"/>
        <v>DE_267185361_CPA_ES</v>
      </c>
      <c r="BC737" s="1354" t="str">
        <f t="shared" si="535"/>
        <v>DE_267185361_DoT_ES</v>
      </c>
      <c r="BD737" s="1355" t="str">
        <f t="shared" si="536"/>
        <v>Herzberg Getränke GmbH &amp; Co KG</v>
      </c>
      <c r="BE737" s="1350" t="str">
        <f>VLOOKUP(C737,aux!$A$1:$B$260,2,FALSE)</f>
        <v>Germany</v>
      </c>
      <c r="BF737" s="1346" t="str">
        <f>VLOOKUP(C737,aux!$A$1:$C$260,3,FALSE)</f>
        <v>Deutschland</v>
      </c>
      <c r="BG737" s="1356" t="str">
        <f t="shared" si="537"/>
        <v>represented by  Michael Herzberg , Geschäftsführer and Christopher Herzberg, Geschäftsführer</v>
      </c>
      <c r="BH737" s="1356" t="str">
        <f t="shared" si="500"/>
        <v>representado por Michael Herzberg , Geschäftsführer and Christopher Herzberg, Geschäftsführer</v>
      </c>
      <c r="BI737" s="1356">
        <f t="shared" si="542"/>
        <v>2</v>
      </c>
      <c r="BJ737" s="1356" t="str">
        <f t="shared" si="543"/>
        <v>and its</v>
      </c>
      <c r="BK737" s="1356" t="str">
        <f t="shared" si="544"/>
        <v>and its</v>
      </c>
      <c r="BL737" s="1356" t="str">
        <f t="shared" si="545"/>
        <v>und</v>
      </c>
      <c r="BM737" s="1356" t="str">
        <f t="shared" si="546"/>
        <v>und</v>
      </c>
      <c r="BN737" s="1356" t="str">
        <f t="shared" si="547"/>
        <v>y su</v>
      </c>
      <c r="BO737" s="1356" t="str">
        <f t="shared" si="548"/>
        <v>y su</v>
      </c>
      <c r="BP737" s="1357" t="str">
        <f>VLOOKUP(X737,aux!$G$1:$I$22,3,FALSE)</f>
        <v>cero coma siete dos</v>
      </c>
      <c r="BQ737" s="1356" t="str">
        <f t="shared" si="549"/>
        <v>Por</v>
      </c>
      <c r="BR737" s="1356" t="str">
        <f>VLOOKUP(C737,aux!$D$1:$E$307,2,FALSE)</f>
        <v>Alemania</v>
      </c>
      <c r="BS737" s="1356" t="str">
        <f t="shared" si="550"/>
        <v>Ciento</v>
      </c>
      <c r="BT737" s="1356" t="str">
        <f t="shared" si="552"/>
        <v/>
      </c>
      <c r="BU737" s="1356"/>
      <c r="BV737" s="1358"/>
      <c r="BW737" s="1343"/>
      <c r="BX737" s="1358"/>
      <c r="BY737" s="1359"/>
      <c r="BZ737" s="1358"/>
      <c r="CA737" s="1360"/>
      <c r="CB737" s="1361">
        <v>43265</v>
      </c>
      <c r="CC737" s="1361" t="s">
        <v>199</v>
      </c>
      <c r="CD737" s="1362"/>
      <c r="CE737" s="1361" t="s">
        <v>199</v>
      </c>
      <c r="CF737" s="1362"/>
      <c r="CG737" s="1361" t="s">
        <v>199</v>
      </c>
      <c r="CH737" s="1342"/>
      <c r="CI737" s="1363"/>
      <c r="CJ737" s="956"/>
      <c r="CK737" s="956"/>
      <c r="CL737" s="1364" t="str">
        <f t="shared" si="510"/>
        <v>Herzberg Getränke GmbH &amp; Co KG_ DE_267185361_DOT_EN_2sig</v>
      </c>
      <c r="CM737" s="1364" t="str">
        <f t="shared" si="511"/>
        <v>Herzberg Getränke GmbH &amp; Co KG_DE_267185361_CPA_EN_2sig</v>
      </c>
      <c r="CN737" s="1364" t="str">
        <f t="shared" si="512"/>
        <v>Herzberg Getränke GmbH &amp; Co KG_ DE_267185361_DOT_EN_2sig_stamped</v>
      </c>
      <c r="CO737" s="1364" t="str">
        <f t="shared" si="513"/>
        <v>Herzberg Getränke GmbH &amp; Co KG_DE_267185361_DOT_EN_o</v>
      </c>
      <c r="CP737" s="1364" t="str">
        <f t="shared" si="514"/>
        <v>Herzberg Getränke GmbH &amp; Co KG_DE_267185361_DOT_EN_o_stamped</v>
      </c>
      <c r="CQ737" s="1364" t="str">
        <f t="shared" si="515"/>
        <v>Herzberg Getränke GmbH &amp; Co KG_DE_267185361_powers</v>
      </c>
      <c r="CR737" s="956"/>
      <c r="CS737" s="956"/>
      <c r="CT737" s="1365"/>
      <c r="CU737" s="1366"/>
      <c r="CV737" s="1367"/>
      <c r="CW737" s="956"/>
      <c r="CX737" s="1368"/>
      <c r="CY737" s="1366"/>
      <c r="CZ737" s="1366"/>
      <c r="DA737" s="1369"/>
      <c r="DB737" s="1369"/>
      <c r="DC737" s="1366"/>
      <c r="DD737" s="1366"/>
      <c r="DE737" s="1369"/>
      <c r="DF737" s="1369"/>
      <c r="DG737" s="956"/>
      <c r="DH737" s="956"/>
      <c r="DI737" s="956"/>
      <c r="DJ737" s="1369"/>
      <c r="DK737" s="1369"/>
      <c r="DL737" s="956"/>
      <c r="DM737" s="1369"/>
      <c r="DN737" s="1366"/>
      <c r="DO737" s="1369"/>
      <c r="DP737" s="1370"/>
      <c r="DQ737" s="1371"/>
      <c r="DR737" s="1372"/>
      <c r="DS737" s="1373"/>
      <c r="DT737" s="1337"/>
      <c r="DU737" s="1374"/>
      <c r="DV737" s="1374"/>
      <c r="DW737" s="1374"/>
      <c r="DX737" s="1374"/>
      <c r="DY737" s="1374"/>
      <c r="DZ737" s="1374"/>
      <c r="EA737" s="1375" t="str">
        <f t="shared" si="505"/>
        <v/>
      </c>
      <c r="EB737" s="1375"/>
      <c r="EC737" s="1337"/>
      <c r="ED737" s="1337"/>
      <c r="EE737" s="1337"/>
      <c r="EF737" s="1376"/>
      <c r="EM737" s="1377"/>
      <c r="EQ737" s="1378" t="s">
        <v>6095</v>
      </c>
      <c r="ER737" s="1378" t="s">
        <v>6114</v>
      </c>
      <c r="ES737" s="461"/>
      <c r="EU737" s="175" t="str">
        <f t="shared" si="516"/>
        <v>Herzberg Getränke GmbH &amp; Co. KG, DE_267185361_sinv.pdf</v>
      </c>
    </row>
    <row r="738" spans="1:151" ht="90.75" thickTop="1" thickBot="1">
      <c r="A738" s="1123" t="s">
        <v>7622</v>
      </c>
      <c r="B738" s="1128" t="s">
        <v>7656</v>
      </c>
      <c r="C738" s="221" t="s">
        <v>898</v>
      </c>
      <c r="D738" s="1122" t="s">
        <v>7623</v>
      </c>
      <c r="E738" s="1123" t="s">
        <v>7585</v>
      </c>
      <c r="F738" s="1125" t="s">
        <v>899</v>
      </c>
      <c r="G738" s="1123" t="s">
        <v>7624</v>
      </c>
      <c r="H738" s="1123" t="s">
        <v>899</v>
      </c>
      <c r="I738" s="1129" t="s">
        <v>7582</v>
      </c>
      <c r="J738" s="1124" t="s">
        <v>7664</v>
      </c>
      <c r="K738" s="1126" t="s">
        <v>7625</v>
      </c>
      <c r="L738" s="1127" t="s">
        <v>7588</v>
      </c>
      <c r="M738" s="1127" t="s">
        <v>7626</v>
      </c>
      <c r="N738" s="1126" t="s">
        <v>7627</v>
      </c>
      <c r="O738" s="1126" t="s">
        <v>7590</v>
      </c>
      <c r="P738" s="1123">
        <v>10</v>
      </c>
      <c r="Q738" s="548">
        <v>100</v>
      </c>
      <c r="R738" s="549">
        <v>0</v>
      </c>
      <c r="S738" s="338"/>
      <c r="T738" s="671"/>
      <c r="U738" s="671"/>
      <c r="V738" s="338">
        <v>0</v>
      </c>
      <c r="W738" s="261">
        <v>0</v>
      </c>
      <c r="X738" s="923">
        <v>0.72</v>
      </c>
      <c r="Y738" s="338">
        <v>0</v>
      </c>
      <c r="Z738" s="671"/>
      <c r="AA738" s="671"/>
      <c r="AB738" s="186" t="s">
        <v>7564</v>
      </c>
      <c r="AC738" s="819" t="s">
        <v>7377</v>
      </c>
      <c r="AD738" s="812" t="s">
        <v>5691</v>
      </c>
      <c r="AE738" s="801">
        <v>43278</v>
      </c>
      <c r="AG738" s="419"/>
      <c r="AH738" s="927" t="s">
        <v>896</v>
      </c>
      <c r="AI738" s="63" t="s">
        <v>5764</v>
      </c>
      <c r="AJ738" s="45" t="str">
        <f t="shared" si="541"/>
        <v>NO</v>
      </c>
      <c r="AK738" s="46" t="str">
        <f>VLOOKUP(X738,aux!$G$1:$I$22,2,FALSE)</f>
        <v>zero point seven two</v>
      </c>
      <c r="AL738" s="47" t="str">
        <f>VLOOKUP(X738,aux!$G$1:$J$22,4,FALSE)</f>
        <v>null komma sieben zwei</v>
      </c>
      <c r="AM738" s="48">
        <f t="shared" si="528"/>
        <v>72</v>
      </c>
      <c r="AN738" s="214" t="str">
        <f>IF(INT(AM738)=AM738,EnglishNumber(AM738), _xlfn.CONCAT(EnglishNumber(INT(AM738)), " point ", EnglishNumber(ROUND(INT((AM738 - INT(AM738)) * 10),  0)), " ", EnglishNumber(ROUND((AM738 - INT(AM738))*100 - (INT((AM738-INT(AM738))*10)*10), 0))))</f>
        <v>seventy-two</v>
      </c>
      <c r="AO738" s="214" t="str">
        <f>IF(INT(AM738)=AM738,FctZahl_In_Worten(AM738), _xlfn.CONCAT(FctZahl_In_Worten(INT(AM738)), " komma ", FctZahl_In_Worten(ROUND(INT((AM738 - INT(AM738)) * 10),  0)), " ", FctZahl_In_Worten(ROUND((AM738 - INT(AM738))*100 - (INT((AM738-INT(AM738))*10)*10), 0))))</f>
        <v>zweiundsiebzig</v>
      </c>
      <c r="AP738" s="64" t="str">
        <f>EnglishNumber(Q738)</f>
        <v>one hundred</v>
      </c>
      <c r="AQ738" s="46" t="str">
        <f>FctZahl_In_Worten(Q738)</f>
        <v>einhundert</v>
      </c>
      <c r="AR738" s="47" t="str">
        <f>FctZahl_In_Worten(R738)</f>
        <v>null</v>
      </c>
      <c r="AS738" s="64" t="str">
        <f>EnglishNumber(V738)</f>
        <v>zero</v>
      </c>
      <c r="AT738" s="64" t="str">
        <f>EnglishNumber(W738)</f>
        <v>zero</v>
      </c>
      <c r="AU738" s="64" t="str">
        <f t="shared" si="538"/>
        <v>For</v>
      </c>
      <c r="AV738" s="49" t="str">
        <f t="shared" si="526"/>
        <v>Torsten Dietermann, Geschäftsführer and Christian Pont, Geschäftsführer</v>
      </c>
      <c r="AW738" s="60" t="str">
        <f t="shared" si="529"/>
        <v>DE_811167352_CPA_EN</v>
      </c>
      <c r="AX738" s="60" t="str">
        <f t="shared" si="530"/>
        <v>DE_811167352_DoT_EN</v>
      </c>
      <c r="AY738" s="60" t="str">
        <f t="shared" si="531"/>
        <v>DE_811167352_Dis_EN</v>
      </c>
      <c r="AZ738" s="50" t="str">
        <f t="shared" si="532"/>
        <v>DE_811167352_CPA_DE</v>
      </c>
      <c r="BA738" s="50" t="str">
        <f t="shared" si="533"/>
        <v>DE_811167352_DoT_DE</v>
      </c>
      <c r="BB738" s="50" t="str">
        <f t="shared" si="534"/>
        <v>DE_811167352_CPA_ES</v>
      </c>
      <c r="BC738" s="128" t="str">
        <f t="shared" si="535"/>
        <v>DE_811167352_DoT_ES</v>
      </c>
      <c r="BD738" s="65" t="str">
        <f t="shared" si="536"/>
        <v>OGV Ost-Friesischer Getränkevertrieb GmbH</v>
      </c>
      <c r="BE738" s="64" t="str">
        <f>VLOOKUP(C738,aux!$A$1:$B$260,2,FALSE)</f>
        <v>Germany</v>
      </c>
      <c r="BF738" s="46" t="str">
        <f>VLOOKUP(C738,aux!$A$1:$C$260,3,FALSE)</f>
        <v>Deutschland</v>
      </c>
      <c r="BG738" s="66" t="str">
        <f t="shared" si="537"/>
        <v>represented by  Torsten Dietermann, Geschäftsführer and Christian Pont, Geschäftsführer</v>
      </c>
      <c r="BH738" s="66" t="str">
        <f t="shared" si="500"/>
        <v>representado por Torsten Dietermann, Geschäftsführer and Christian Pont, Geschäftsführer</v>
      </c>
      <c r="BI738" s="119">
        <f t="shared" si="542"/>
        <v>2</v>
      </c>
      <c r="BJ738" s="119" t="str">
        <f t="shared" si="543"/>
        <v>and its</v>
      </c>
      <c r="BK738" s="119" t="str">
        <f t="shared" si="544"/>
        <v>and its</v>
      </c>
      <c r="BL738" s="66" t="str">
        <f t="shared" si="545"/>
        <v>und</v>
      </c>
      <c r="BM738" s="66" t="str">
        <f t="shared" si="546"/>
        <v>und</v>
      </c>
      <c r="BN738" s="66" t="str">
        <f t="shared" si="547"/>
        <v>y su</v>
      </c>
      <c r="BO738" s="66" t="str">
        <f t="shared" si="548"/>
        <v>y su</v>
      </c>
      <c r="BP738" s="216" t="str">
        <f>VLOOKUP(X738,aux!$G$1:$I$22,3,FALSE)</f>
        <v>cero coma siete dos</v>
      </c>
      <c r="BQ738" s="66" t="str">
        <f t="shared" si="549"/>
        <v>Por</v>
      </c>
      <c r="BR738" s="66" t="str">
        <f>VLOOKUP(C738,aux!$D$1:$E$307,2,FALSE)</f>
        <v>Alemania</v>
      </c>
      <c r="BS738" s="66" t="str">
        <f t="shared" si="550"/>
        <v>Ciento</v>
      </c>
      <c r="BT738" s="119" t="str">
        <f t="shared" si="552"/>
        <v>Cero</v>
      </c>
      <c r="BU738" s="66"/>
      <c r="BV738" s="315"/>
      <c r="BW738" s="61"/>
      <c r="BX738" s="315"/>
      <c r="BY738" s="148"/>
      <c r="BZ738" s="315"/>
      <c r="CA738" s="1112"/>
      <c r="CB738" s="805">
        <v>43265</v>
      </c>
      <c r="CC738" s="626">
        <v>43270</v>
      </c>
      <c r="CD738" s="806"/>
      <c r="CE738" s="626">
        <v>43270</v>
      </c>
      <c r="CF738" s="806"/>
      <c r="CG738" s="612">
        <v>43273</v>
      </c>
      <c r="CH738" s="419"/>
      <c r="CI738" s="155"/>
      <c r="CJ738" s="671"/>
      <c r="CK738" s="671"/>
      <c r="CL738" s="102" t="str">
        <f t="shared" si="510"/>
        <v>OGV Ost-Friesischer Getränkevertrieb GmbH_ DE_811167352_DOT_EN_2sig</v>
      </c>
      <c r="CM738" s="102" t="str">
        <f t="shared" si="511"/>
        <v>OGV Ost-Friesischer Getränkevertrieb GmbH_DE_811167352_CPA_EN_2sig</v>
      </c>
      <c r="CN738" s="102" t="str">
        <f t="shared" si="512"/>
        <v>OGV Ost-Friesischer Getränkevertrieb GmbH_ DE_811167352_DOT_EN_2sig_stamped</v>
      </c>
      <c r="CO738" s="102" t="str">
        <f t="shared" si="513"/>
        <v>OGV Ost-Friesischer Getränkevertrieb GmbH_DE_811167352_DOT_EN_o</v>
      </c>
      <c r="CP738" s="102" t="str">
        <f t="shared" si="514"/>
        <v>OGV Ost-Friesischer Getränkevertrieb GmbH_DE_811167352_DOT_EN_o_stamped</v>
      </c>
      <c r="CQ738" s="102" t="str">
        <f t="shared" si="515"/>
        <v>OGV Ost-Friesischer Getränkevertrieb GmbH_DE_811167352_powers</v>
      </c>
      <c r="CR738" s="671"/>
      <c r="CS738" s="671"/>
      <c r="CT738" s="913"/>
      <c r="CU738" s="672"/>
      <c r="CV738" s="914"/>
      <c r="CW738" s="671"/>
      <c r="CX738" s="673"/>
      <c r="CY738" s="672"/>
      <c r="CZ738" s="672"/>
      <c r="DA738" s="674"/>
      <c r="DB738" s="674"/>
      <c r="DC738" s="672"/>
      <c r="DD738" s="672"/>
      <c r="DE738" s="674"/>
      <c r="DF738" s="674"/>
      <c r="DG738" s="671"/>
      <c r="DH738" s="671"/>
      <c r="DI738" s="671"/>
      <c r="DJ738" s="674"/>
      <c r="DK738" s="674"/>
      <c r="DL738" s="671"/>
      <c r="DM738" s="674"/>
      <c r="DN738" s="672"/>
      <c r="DO738" s="674"/>
      <c r="DP738" s="467"/>
      <c r="DQ738" s="339" t="s">
        <v>7332</v>
      </c>
      <c r="DR738" s="503"/>
      <c r="DS738" s="675"/>
      <c r="DT738" s="678"/>
      <c r="DU738" s="676"/>
      <c r="DV738" s="676"/>
      <c r="DW738" s="676"/>
      <c r="DX738" s="676"/>
      <c r="DY738" s="676"/>
      <c r="DZ738" s="676"/>
      <c r="EA738" s="359" t="str">
        <f t="shared" si="505"/>
        <v>668</v>
      </c>
      <c r="EB738" s="677">
        <v>668</v>
      </c>
      <c r="EC738" s="678"/>
      <c r="ED738" s="678"/>
      <c r="EE738" s="678"/>
      <c r="EF738" s="234"/>
      <c r="EG738" s="44"/>
      <c r="EH738" s="44"/>
      <c r="EI738" s="44"/>
      <c r="EJ738" s="44"/>
      <c r="EK738" s="44"/>
      <c r="EL738" s="44"/>
      <c r="EM738" s="250"/>
      <c r="EN738" s="44"/>
      <c r="EO738" s="44"/>
      <c r="EP738" s="44"/>
      <c r="EQ738" s="382" t="s">
        <v>6086</v>
      </c>
      <c r="ER738" s="382" t="s">
        <v>6137</v>
      </c>
      <c r="ES738" s="182"/>
      <c r="EU738" s="44" t="str">
        <f t="shared" si="516"/>
        <v>OGV Ost-Friesischer Getränkevertrieb GmbH, DE_811167352_sinv.pdf</v>
      </c>
    </row>
    <row r="739" spans="1:151" ht="65.25" thickTop="1" thickBot="1">
      <c r="A739" s="1128" t="s">
        <v>7628</v>
      </c>
      <c r="B739" s="1128" t="s">
        <v>7657</v>
      </c>
      <c r="C739" s="221" t="s">
        <v>898</v>
      </c>
      <c r="D739" s="1122" t="s">
        <v>7629</v>
      </c>
      <c r="E739" s="1123" t="s">
        <v>7585</v>
      </c>
      <c r="F739" s="1125" t="s">
        <v>899</v>
      </c>
      <c r="G739" s="1123" t="s">
        <v>7624</v>
      </c>
      <c r="H739" s="1123" t="s">
        <v>899</v>
      </c>
      <c r="I739" s="1129" t="s">
        <v>7582</v>
      </c>
      <c r="J739" s="1124" t="s">
        <v>7664</v>
      </c>
      <c r="K739" s="1126" t="s">
        <v>7625</v>
      </c>
      <c r="L739" s="1127" t="s">
        <v>7588</v>
      </c>
      <c r="M739" s="1127" t="s">
        <v>7626</v>
      </c>
      <c r="N739" s="1126" t="s">
        <v>7630</v>
      </c>
      <c r="O739" s="1126" t="s">
        <v>7590</v>
      </c>
      <c r="P739" s="1123">
        <v>12</v>
      </c>
      <c r="Q739" s="548">
        <v>100</v>
      </c>
      <c r="R739" s="549">
        <v>0</v>
      </c>
      <c r="S739" s="338"/>
      <c r="T739" s="671"/>
      <c r="U739" s="671"/>
      <c r="V739" s="338">
        <v>0</v>
      </c>
      <c r="W739" s="261">
        <v>0</v>
      </c>
      <c r="X739" s="923">
        <v>0.72</v>
      </c>
      <c r="Y739" s="338">
        <v>0</v>
      </c>
      <c r="Z739" s="671"/>
      <c r="AA739" s="671"/>
      <c r="AB739" s="186" t="s">
        <v>7564</v>
      </c>
      <c r="AC739" s="819" t="s">
        <v>7377</v>
      </c>
      <c r="AD739" s="812" t="s">
        <v>5691</v>
      </c>
      <c r="AE739" s="801">
        <v>43278</v>
      </c>
      <c r="AG739" s="419"/>
      <c r="AH739" s="927" t="s">
        <v>896</v>
      </c>
      <c r="AI739" s="63" t="s">
        <v>5764</v>
      </c>
      <c r="AJ739" s="45" t="str">
        <f t="shared" si="541"/>
        <v>NO</v>
      </c>
      <c r="AK739" s="46" t="str">
        <f>VLOOKUP(X739,aux!$G$1:$I$22,2,FALSE)</f>
        <v>zero point seven two</v>
      </c>
      <c r="AL739" s="47" t="str">
        <f>VLOOKUP(X739,aux!$G$1:$J$22,4,FALSE)</f>
        <v>null komma sieben zwei</v>
      </c>
      <c r="AM739" s="48">
        <f t="shared" si="528"/>
        <v>72</v>
      </c>
      <c r="AN739" s="214" t="str">
        <f>IF(INT(AM739)=AM739,EnglishNumber(AM739), _xlfn.CONCAT(EnglishNumber(INT(AM739)), " point ", EnglishNumber(ROUND(INT((AM739 - INT(AM739)) * 10),  0)), " ", EnglishNumber(ROUND((AM739 - INT(AM739))*100 - (INT((AM739-INT(AM739))*10)*10), 0))))</f>
        <v>seventy-two</v>
      </c>
      <c r="AO739" s="214" t="str">
        <f>IF(INT(AM739)=AM739,FctZahl_In_Worten(AM739), _xlfn.CONCAT(FctZahl_In_Worten(INT(AM739)), " komma ", FctZahl_In_Worten(ROUND(INT((AM739 - INT(AM739)) * 10),  0)), " ", FctZahl_In_Worten(ROUND((AM739 - INT(AM739))*100 - (INT((AM739-INT(AM739))*10)*10), 0))))</f>
        <v>zweiundsiebzig</v>
      </c>
      <c r="AP739" s="64" t="str">
        <f>EnglishNumber(Q739)</f>
        <v>one hundred</v>
      </c>
      <c r="AQ739" s="46" t="str">
        <f>FctZahl_In_Worten(Q739)</f>
        <v>einhundert</v>
      </c>
      <c r="AR739" s="47" t="str">
        <f>FctZahl_In_Worten(R739)</f>
        <v>null</v>
      </c>
      <c r="AS739" s="64" t="str">
        <f>EnglishNumber(V739)</f>
        <v>zero</v>
      </c>
      <c r="AT739" s="64" t="str">
        <f>EnglishNumber(W739)</f>
        <v>zero</v>
      </c>
      <c r="AU739" s="64" t="str">
        <f t="shared" si="538"/>
        <v>For</v>
      </c>
      <c r="AV739" s="49" t="str">
        <f t="shared" si="526"/>
        <v>Torsten Dietermann, Geschäftsführer and Christian Pont, Geschäftsführer</v>
      </c>
      <c r="AW739" s="60" t="str">
        <f t="shared" si="529"/>
        <v>DE_811352227_CPA_EN</v>
      </c>
      <c r="AX739" s="60" t="str">
        <f t="shared" si="530"/>
        <v>DE_811352227_DoT_EN</v>
      </c>
      <c r="AY739" s="60" t="str">
        <f t="shared" si="531"/>
        <v>DE_811352227_Dis_EN</v>
      </c>
      <c r="AZ739" s="50" t="str">
        <f t="shared" si="532"/>
        <v>DE_811352227_CPA_DE</v>
      </c>
      <c r="BA739" s="50" t="str">
        <f t="shared" si="533"/>
        <v>DE_811352227_DoT_DE</v>
      </c>
      <c r="BB739" s="50" t="str">
        <f t="shared" si="534"/>
        <v>DE_811352227_CPA_ES</v>
      </c>
      <c r="BC739" s="128" t="str">
        <f t="shared" si="535"/>
        <v>DE_811352227_DoT_ES</v>
      </c>
      <c r="BD739" s="65" t="str">
        <f t="shared" si="536"/>
        <v>Getränke Richard GmbH</v>
      </c>
      <c r="BE739" s="64" t="str">
        <f>VLOOKUP(C739,aux!$A$1:$B$260,2,FALSE)</f>
        <v>Germany</v>
      </c>
      <c r="BF739" s="46" t="str">
        <f>VLOOKUP(C739,aux!$A$1:$C$260,3,FALSE)</f>
        <v>Deutschland</v>
      </c>
      <c r="BG739" s="66" t="str">
        <f t="shared" si="537"/>
        <v>represented by  Torsten Dietermann, Geschäftsführer and Christian Pont, Geschäftsführer</v>
      </c>
      <c r="BH739" s="66" t="str">
        <f t="shared" si="500"/>
        <v>representado por Torsten Dietermann, Geschäftsführer and Christian Pont, Geschäftsführer</v>
      </c>
      <c r="BI739" s="119">
        <f t="shared" si="542"/>
        <v>2</v>
      </c>
      <c r="BJ739" s="119" t="str">
        <f t="shared" si="543"/>
        <v>and its</v>
      </c>
      <c r="BK739" s="119" t="str">
        <f t="shared" si="544"/>
        <v>and its</v>
      </c>
      <c r="BL739" s="66" t="str">
        <f t="shared" si="545"/>
        <v>und</v>
      </c>
      <c r="BM739" s="66" t="str">
        <f t="shared" si="546"/>
        <v>und</v>
      </c>
      <c r="BN739" s="66" t="str">
        <f t="shared" si="547"/>
        <v>y su</v>
      </c>
      <c r="BO739" s="66" t="str">
        <f t="shared" si="548"/>
        <v>y su</v>
      </c>
      <c r="BP739" s="216" t="str">
        <f>VLOOKUP(X739,aux!$G$1:$I$22,3,FALSE)</f>
        <v>cero coma siete dos</v>
      </c>
      <c r="BQ739" s="66" t="str">
        <f t="shared" si="549"/>
        <v>Por</v>
      </c>
      <c r="BR739" s="66" t="str">
        <f>VLOOKUP(C739,aux!$D$1:$E$307,2,FALSE)</f>
        <v>Alemania</v>
      </c>
      <c r="BS739" s="66" t="str">
        <f t="shared" si="550"/>
        <v>Ciento</v>
      </c>
      <c r="BT739" s="119" t="str">
        <f t="shared" si="552"/>
        <v>Cero</v>
      </c>
      <c r="BU739" s="66"/>
      <c r="BV739" s="315"/>
      <c r="BW739" s="61"/>
      <c r="BX739" s="315"/>
      <c r="BY739" s="148"/>
      <c r="BZ739" s="315"/>
      <c r="CA739" s="1112"/>
      <c r="CB739" s="805">
        <v>43265</v>
      </c>
      <c r="CC739" s="626">
        <v>43270</v>
      </c>
      <c r="CD739" s="806"/>
      <c r="CE739" s="626">
        <v>43270</v>
      </c>
      <c r="CF739" s="806"/>
      <c r="CG739" s="612">
        <v>43273</v>
      </c>
      <c r="CH739" s="419"/>
      <c r="CI739" s="155"/>
      <c r="CJ739" s="671"/>
      <c r="CK739" s="671"/>
      <c r="CL739" s="102" t="str">
        <f t="shared" si="510"/>
        <v>Getränke Richard GmbH_ DE_811352227_DOT_EN_2sig</v>
      </c>
      <c r="CM739" s="102" t="str">
        <f t="shared" si="511"/>
        <v>Getränke Richard GmbH_DE_811352227_CPA_EN_2sig</v>
      </c>
      <c r="CN739" s="102" t="str">
        <f t="shared" si="512"/>
        <v>Getränke Richard GmbH_ DE_811352227_DOT_EN_2sig_stamped</v>
      </c>
      <c r="CO739" s="102" t="str">
        <f t="shared" si="513"/>
        <v>Getränke Richard GmbH_DE_811352227_DOT_EN_o</v>
      </c>
      <c r="CP739" s="102" t="str">
        <f t="shared" si="514"/>
        <v>Getränke Richard GmbH_DE_811352227_DOT_EN_o_stamped</v>
      </c>
      <c r="CQ739" s="102" t="str">
        <f t="shared" si="515"/>
        <v>Getränke Richard GmbH_DE_811352227_powers</v>
      </c>
      <c r="CR739" s="671"/>
      <c r="CS739" s="671"/>
      <c r="CT739" s="913"/>
      <c r="CU739" s="672"/>
      <c r="CV739" s="914"/>
      <c r="CW739" s="671"/>
      <c r="CX739" s="673"/>
      <c r="CY739" s="672"/>
      <c r="CZ739" s="672"/>
      <c r="DA739" s="674"/>
      <c r="DB739" s="674"/>
      <c r="DC739" s="672"/>
      <c r="DD739" s="672"/>
      <c r="DE739" s="674"/>
      <c r="DF739" s="674"/>
      <c r="DG739" s="671"/>
      <c r="DH739" s="671"/>
      <c r="DI739" s="671"/>
      <c r="DJ739" s="674"/>
      <c r="DK739" s="674"/>
      <c r="DL739" s="671"/>
      <c r="DM739" s="674"/>
      <c r="DN739" s="672"/>
      <c r="DO739" s="674"/>
      <c r="DP739" s="467"/>
      <c r="DQ739" s="339" t="s">
        <v>7332</v>
      </c>
      <c r="DR739" s="503"/>
      <c r="DS739" s="675"/>
      <c r="DT739" s="678"/>
      <c r="DU739" s="676"/>
      <c r="DV739" s="676"/>
      <c r="DW739" s="676"/>
      <c r="DX739" s="676"/>
      <c r="DY739" s="676"/>
      <c r="DZ739" s="676"/>
      <c r="EA739" s="359" t="str">
        <f t="shared" si="505"/>
        <v>669</v>
      </c>
      <c r="EB739" s="677">
        <v>669</v>
      </c>
      <c r="EC739" s="678"/>
      <c r="ED739" s="678"/>
      <c r="EE739" s="678"/>
      <c r="EF739" s="234"/>
      <c r="EG739" s="44"/>
      <c r="EH739" s="44"/>
      <c r="EI739" s="44"/>
      <c r="EJ739" s="44"/>
      <c r="EK739" s="44"/>
      <c r="EL739" s="44"/>
      <c r="EM739" s="250"/>
      <c r="EN739" s="44"/>
      <c r="EO739" s="44"/>
      <c r="EP739" s="44"/>
      <c r="EQ739" s="382" t="s">
        <v>6086</v>
      </c>
      <c r="ER739" s="382" t="s">
        <v>6137</v>
      </c>
      <c r="ES739" s="182"/>
      <c r="EU739" s="44" t="str">
        <f t="shared" si="516"/>
        <v>Getränke Richard GmbH, DE_811352227_sinv.pdf</v>
      </c>
    </row>
    <row r="740" spans="1:151" ht="78" thickTop="1" thickBot="1">
      <c r="A740" s="1123" t="s">
        <v>7631</v>
      </c>
      <c r="B740" s="1128" t="s">
        <v>7658</v>
      </c>
      <c r="C740" s="221" t="s">
        <v>898</v>
      </c>
      <c r="D740" s="1122" t="s">
        <v>7632</v>
      </c>
      <c r="E740" s="1123" t="s">
        <v>7585</v>
      </c>
      <c r="F740" s="1125" t="s">
        <v>899</v>
      </c>
      <c r="G740" s="1123" t="s">
        <v>7633</v>
      </c>
      <c r="H740" s="1123" t="s">
        <v>899</v>
      </c>
      <c r="I740" s="1129" t="s">
        <v>7582</v>
      </c>
      <c r="J740" s="1124" t="s">
        <v>7664</v>
      </c>
      <c r="K740" s="1126" t="s">
        <v>7634</v>
      </c>
      <c r="L740" s="1127" t="s">
        <v>7588</v>
      </c>
      <c r="M740" s="1127" t="s">
        <v>7635</v>
      </c>
      <c r="N740" s="1126" t="s">
        <v>7636</v>
      </c>
      <c r="O740" s="1126" t="s">
        <v>7590</v>
      </c>
      <c r="P740" s="1123">
        <v>5</v>
      </c>
      <c r="Q740" s="548">
        <v>100</v>
      </c>
      <c r="R740" s="549">
        <v>0</v>
      </c>
      <c r="S740" s="338"/>
      <c r="T740" s="671"/>
      <c r="U740" s="671"/>
      <c r="V740" s="338">
        <v>0</v>
      </c>
      <c r="W740" s="261">
        <v>0</v>
      </c>
      <c r="X740" s="923">
        <v>0.72</v>
      </c>
      <c r="Y740" s="338">
        <v>0</v>
      </c>
      <c r="Z740" s="671"/>
      <c r="AA740" s="671"/>
      <c r="AB740" s="186" t="s">
        <v>7564</v>
      </c>
      <c r="AC740" s="819" t="s">
        <v>7377</v>
      </c>
      <c r="AD740" s="812" t="s">
        <v>5691</v>
      </c>
      <c r="AE740" s="801">
        <v>43278</v>
      </c>
      <c r="AG740" s="419"/>
      <c r="AH740" s="927" t="s">
        <v>896</v>
      </c>
      <c r="AI740" s="63" t="s">
        <v>5764</v>
      </c>
      <c r="AJ740" s="45" t="str">
        <f t="shared" si="541"/>
        <v>NO</v>
      </c>
      <c r="AK740" s="46" t="str">
        <f>VLOOKUP(X740,aux!$G$1:$I$22,2,FALSE)</f>
        <v>zero point seven two</v>
      </c>
      <c r="AL740" s="47" t="str">
        <f>VLOOKUP(X740,aux!$G$1:$J$22,4,FALSE)</f>
        <v>null komma sieben zwei</v>
      </c>
      <c r="AM740" s="48">
        <f t="shared" si="528"/>
        <v>72</v>
      </c>
      <c r="AN740" s="214" t="str">
        <f>IF(INT(AM740)=AM740,EnglishNumber(AM740), _xlfn.CONCAT(EnglishNumber(INT(AM740)), " point ", EnglishNumber(ROUND(INT((AM740 - INT(AM740)) * 10),  0)), " ", EnglishNumber(ROUND((AM740 - INT(AM740))*100 - (INT((AM740-INT(AM740))*10)*10), 0))))</f>
        <v>seventy-two</v>
      </c>
      <c r="AO740" s="214" t="str">
        <f>IF(INT(AM740)=AM740,FctZahl_In_Worten(AM740), _xlfn.CONCAT(FctZahl_In_Worten(INT(AM740)), " komma ", FctZahl_In_Worten(ROUND(INT((AM740 - INT(AM740)) * 10),  0)), " ", FctZahl_In_Worten(ROUND((AM740 - INT(AM740))*100 - (INT((AM740-INT(AM740))*10)*10), 0))))</f>
        <v>zweiundsiebzig</v>
      </c>
      <c r="AP740" s="64" t="str">
        <f>EnglishNumber(Q740)</f>
        <v>one hundred</v>
      </c>
      <c r="AQ740" s="46" t="str">
        <f>FctZahl_In_Worten(Q740)</f>
        <v>einhundert</v>
      </c>
      <c r="AR740" s="47" t="str">
        <f>FctZahl_In_Worten(R740)</f>
        <v>null</v>
      </c>
      <c r="AS740" s="64" t="str">
        <f>EnglishNumber(V740)</f>
        <v>zero</v>
      </c>
      <c r="AT740" s="64" t="str">
        <f>EnglishNumber(W740)</f>
        <v>zero</v>
      </c>
      <c r="AU740" s="64" t="str">
        <f t="shared" si="538"/>
        <v>For</v>
      </c>
      <c r="AV740" s="49" t="str">
        <f t="shared" si="526"/>
        <v>Torsten Dietermann, Geschäftsführer and Stefan Korr, Geschäftsführer</v>
      </c>
      <c r="AW740" s="60" t="str">
        <f t="shared" si="529"/>
        <v>DE_122176260_CPA_EN</v>
      </c>
      <c r="AX740" s="60" t="str">
        <f t="shared" si="530"/>
        <v>DE_122176260_DoT_EN</v>
      </c>
      <c r="AY740" s="60" t="str">
        <f t="shared" si="531"/>
        <v>DE_122176260_Dis_EN</v>
      </c>
      <c r="AZ740" s="50" t="str">
        <f t="shared" si="532"/>
        <v>DE_122176260_CPA_DE</v>
      </c>
      <c r="BA740" s="50" t="str">
        <f t="shared" si="533"/>
        <v>DE_122176260_DoT_DE</v>
      </c>
      <c r="BB740" s="50" t="str">
        <f t="shared" si="534"/>
        <v>DE_122176260_CPA_ES</v>
      </c>
      <c r="BC740" s="128" t="str">
        <f t="shared" si="535"/>
        <v>DE_122176260_DoT_ES</v>
      </c>
      <c r="BD740" s="65" t="str">
        <f t="shared" si="536"/>
        <v>Schallenberg Getränke GmbH &amp; Co KG</v>
      </c>
      <c r="BE740" s="64" t="str">
        <f>VLOOKUP(C740,aux!$A$1:$B$260,2,FALSE)</f>
        <v>Germany</v>
      </c>
      <c r="BF740" s="46" t="str">
        <f>VLOOKUP(C740,aux!$A$1:$C$260,3,FALSE)</f>
        <v>Deutschland</v>
      </c>
      <c r="BG740" s="66" t="str">
        <f t="shared" si="537"/>
        <v>represented by  Torsten Dietermann, Geschäftsführer and Stefan Korr, Geschäftsführer</v>
      </c>
      <c r="BH740" s="66" t="str">
        <f t="shared" si="500"/>
        <v>representado por Torsten Dietermann, Geschäftsführer and Stefan Korr, Geschäftsführer</v>
      </c>
      <c r="BI740" s="119">
        <f t="shared" si="542"/>
        <v>2</v>
      </c>
      <c r="BJ740" s="119" t="str">
        <f t="shared" si="543"/>
        <v>and its</v>
      </c>
      <c r="BK740" s="119" t="str">
        <f t="shared" si="544"/>
        <v>and its</v>
      </c>
      <c r="BL740" s="66" t="str">
        <f t="shared" si="545"/>
        <v>und</v>
      </c>
      <c r="BM740" s="66" t="str">
        <f t="shared" si="546"/>
        <v>und</v>
      </c>
      <c r="BN740" s="66" t="str">
        <f t="shared" si="547"/>
        <v>y su</v>
      </c>
      <c r="BO740" s="66" t="str">
        <f t="shared" si="548"/>
        <v>y su</v>
      </c>
      <c r="BP740" s="216" t="str">
        <f>VLOOKUP(X740,aux!$G$1:$I$22,3,FALSE)</f>
        <v>cero coma siete dos</v>
      </c>
      <c r="BQ740" s="66" t="str">
        <f t="shared" si="549"/>
        <v>Por</v>
      </c>
      <c r="BR740" s="66" t="str">
        <f>VLOOKUP(C740,aux!$D$1:$E$307,2,FALSE)</f>
        <v>Alemania</v>
      </c>
      <c r="BS740" s="66" t="str">
        <f t="shared" si="550"/>
        <v>Ciento</v>
      </c>
      <c r="BT740" s="119" t="str">
        <f t="shared" si="552"/>
        <v>Cero</v>
      </c>
      <c r="BU740" s="66"/>
      <c r="BV740" s="315"/>
      <c r="BW740" s="61"/>
      <c r="BX740" s="315"/>
      <c r="BY740" s="148"/>
      <c r="BZ740" s="315"/>
      <c r="CA740" s="1112"/>
      <c r="CB740" s="805">
        <v>43265</v>
      </c>
      <c r="CC740" s="626">
        <v>43270</v>
      </c>
      <c r="CD740" s="806"/>
      <c r="CE740" s="626">
        <v>43270</v>
      </c>
      <c r="CF740" s="806"/>
      <c r="CG740" s="612">
        <v>43273</v>
      </c>
      <c r="CH740" s="419"/>
      <c r="CI740" s="155"/>
      <c r="CJ740" s="671"/>
      <c r="CK740" s="671"/>
      <c r="CL740" s="102" t="str">
        <f t="shared" si="510"/>
        <v>Schallenberg Getränke GmbH &amp; Co KG_ DE_122176260_DOT_EN_2sig</v>
      </c>
      <c r="CM740" s="102" t="str">
        <f t="shared" si="511"/>
        <v>Schallenberg Getränke GmbH &amp; Co KG_DE_122176260_CPA_EN_2sig</v>
      </c>
      <c r="CN740" s="102" t="str">
        <f t="shared" si="512"/>
        <v>Schallenberg Getränke GmbH &amp; Co KG_ DE_122176260_DOT_EN_2sig_stamped</v>
      </c>
      <c r="CO740" s="102" t="str">
        <f t="shared" si="513"/>
        <v>Schallenberg Getränke GmbH &amp; Co KG_DE_122176260_DOT_EN_o</v>
      </c>
      <c r="CP740" s="102" t="str">
        <f t="shared" si="514"/>
        <v>Schallenberg Getränke GmbH &amp; Co KG_DE_122176260_DOT_EN_o_stamped</v>
      </c>
      <c r="CQ740" s="102" t="str">
        <f t="shared" si="515"/>
        <v>Schallenberg Getränke GmbH &amp; Co KG_DE_122176260_powers</v>
      </c>
      <c r="CR740" s="671"/>
      <c r="CS740" s="671"/>
      <c r="CT740" s="913"/>
      <c r="CU740" s="672"/>
      <c r="CV740" s="914"/>
      <c r="CW740" s="671"/>
      <c r="CX740" s="673"/>
      <c r="CY740" s="672"/>
      <c r="CZ740" s="672"/>
      <c r="DA740" s="674"/>
      <c r="DB740" s="674"/>
      <c r="DC740" s="672"/>
      <c r="DD740" s="672"/>
      <c r="DE740" s="674"/>
      <c r="DF740" s="674"/>
      <c r="DG740" s="671"/>
      <c r="DH740" s="671"/>
      <c r="DI740" s="671"/>
      <c r="DJ740" s="674"/>
      <c r="DK740" s="674"/>
      <c r="DL740" s="671"/>
      <c r="DM740" s="674"/>
      <c r="DN740" s="672"/>
      <c r="DO740" s="674"/>
      <c r="DP740" s="467"/>
      <c r="DQ740" s="339" t="s">
        <v>7332</v>
      </c>
      <c r="DR740" s="503"/>
      <c r="DS740" s="675"/>
      <c r="DT740" s="678"/>
      <c r="DU740" s="676"/>
      <c r="DV740" s="676"/>
      <c r="DW740" s="676"/>
      <c r="DX740" s="676"/>
      <c r="DY740" s="676"/>
      <c r="DZ740" s="676"/>
      <c r="EA740" s="359" t="str">
        <f t="shared" si="505"/>
        <v>670</v>
      </c>
      <c r="EB740" s="677">
        <v>670</v>
      </c>
      <c r="EC740" s="678"/>
      <c r="ED740" s="678"/>
      <c r="EE740" s="678"/>
      <c r="EF740" s="234"/>
      <c r="EG740" s="44"/>
      <c r="EH740" s="44"/>
      <c r="EI740" s="44"/>
      <c r="EJ740" s="44"/>
      <c r="EK740" s="44"/>
      <c r="EL740" s="44"/>
      <c r="EM740" s="250"/>
      <c r="EN740" s="44"/>
      <c r="EO740" s="44"/>
      <c r="EP740" s="44"/>
      <c r="EQ740" s="258" t="s">
        <v>6095</v>
      </c>
      <c r="ER740" s="258" t="s">
        <v>6114</v>
      </c>
      <c r="ES740" s="182"/>
      <c r="EU740" s="44" t="str">
        <f t="shared" si="516"/>
        <v>Schallenberg Getränke GmbH &amp; Co. KG, DE_122176260_sinv.pdf</v>
      </c>
    </row>
    <row r="741" spans="1:151" ht="65.25" thickTop="1" thickBot="1">
      <c r="A741" s="1123" t="s">
        <v>7637</v>
      </c>
      <c r="B741" s="1128" t="s">
        <v>7659</v>
      </c>
      <c r="C741" s="221" t="s">
        <v>898</v>
      </c>
      <c r="D741" s="1122" t="s">
        <v>7638</v>
      </c>
      <c r="E741" s="1123" t="s">
        <v>7639</v>
      </c>
      <c r="F741" s="1125" t="s">
        <v>899</v>
      </c>
      <c r="G741" s="1123" t="s">
        <v>7633</v>
      </c>
      <c r="H741" s="1123" t="s">
        <v>899</v>
      </c>
      <c r="I741" s="1129" t="s">
        <v>7582</v>
      </c>
      <c r="J741" s="1122" t="s">
        <v>7667</v>
      </c>
      <c r="K741" s="1126" t="s">
        <v>7640</v>
      </c>
      <c r="L741" s="1127" t="s">
        <v>7641</v>
      </c>
      <c r="M741" s="1127" t="s">
        <v>7635</v>
      </c>
      <c r="N741" s="1126" t="s">
        <v>7642</v>
      </c>
      <c r="O741" s="1126" t="s">
        <v>7590</v>
      </c>
      <c r="P741" s="1123">
        <v>5</v>
      </c>
      <c r="Q741" s="548">
        <v>100</v>
      </c>
      <c r="R741" s="549">
        <v>0</v>
      </c>
      <c r="S741" s="338"/>
      <c r="T741" s="671"/>
      <c r="U741" s="671"/>
      <c r="V741" s="338">
        <v>0</v>
      </c>
      <c r="W741" s="261">
        <v>0</v>
      </c>
      <c r="X741" s="923">
        <v>0.72</v>
      </c>
      <c r="Y741" s="338">
        <v>0</v>
      </c>
      <c r="Z741" s="671"/>
      <c r="AA741" s="671"/>
      <c r="AB741" s="186" t="s">
        <v>7564</v>
      </c>
      <c r="AC741" s="819" t="s">
        <v>7377</v>
      </c>
      <c r="AD741" s="812" t="s">
        <v>5691</v>
      </c>
      <c r="AE741" s="801">
        <v>43278</v>
      </c>
      <c r="AG741" s="419"/>
      <c r="AH741" s="927" t="s">
        <v>896</v>
      </c>
      <c r="AI741" s="63" t="s">
        <v>5764</v>
      </c>
      <c r="AJ741" s="45" t="str">
        <f t="shared" si="541"/>
        <v>NO</v>
      </c>
      <c r="AK741" s="46" t="str">
        <f>VLOOKUP(X741,aux!$G$1:$I$22,2,FALSE)</f>
        <v>zero point seven two</v>
      </c>
      <c r="AL741" s="47" t="str">
        <f>VLOOKUP(X741,aux!$G$1:$J$22,4,FALSE)</f>
        <v>null komma sieben zwei</v>
      </c>
      <c r="AM741" s="48">
        <f t="shared" si="528"/>
        <v>72</v>
      </c>
      <c r="AN741" s="214" t="str">
        <f>IF(INT(AM741)=AM741,EnglishNumber(AM741), _xlfn.CONCAT(EnglishNumber(INT(AM741)), " point ", EnglishNumber(ROUND(INT((AM741 - INT(AM741)) * 10),  0)), " ", EnglishNumber(ROUND((AM741 - INT(AM741))*100 - (INT((AM741-INT(AM741))*10)*10), 0))))</f>
        <v>seventy-two</v>
      </c>
      <c r="AO741" s="214" t="str">
        <f>IF(INT(AM741)=AM741,FctZahl_In_Worten(AM741), _xlfn.CONCAT(FctZahl_In_Worten(INT(AM741)), " komma ", FctZahl_In_Worten(ROUND(INT((AM741 - INT(AM741)) * 10),  0)), " ", FctZahl_In_Worten(ROUND((AM741 - INT(AM741))*100 - (INT((AM741-INT(AM741))*10)*10), 0))))</f>
        <v>zweiundsiebzig</v>
      </c>
      <c r="AP741" s="64" t="str">
        <f>EnglishNumber(Q741)</f>
        <v>one hundred</v>
      </c>
      <c r="AQ741" s="46" t="str">
        <f>FctZahl_In_Worten(Q741)</f>
        <v>einhundert</v>
      </c>
      <c r="AR741" s="47" t="str">
        <f>FctZahl_In_Worten(R741)</f>
        <v>null</v>
      </c>
      <c r="AS741" s="64" t="str">
        <f>EnglishNumber(V741)</f>
        <v>zero</v>
      </c>
      <c r="AT741" s="64" t="str">
        <f>EnglishNumber(W741)</f>
        <v>zero</v>
      </c>
      <c r="AU741" s="64" t="str">
        <f t="shared" si="538"/>
        <v>For</v>
      </c>
      <c r="AV741" s="49" t="str">
        <f t="shared" si="526"/>
        <v>Stefan Schmitz, Geschäftsführer and Stefan Korr, Geschäftsführer</v>
      </c>
      <c r="AW741" s="60" t="str">
        <f t="shared" si="529"/>
        <v>DE_122543202_CPA_EN</v>
      </c>
      <c r="AX741" s="60" t="str">
        <f t="shared" si="530"/>
        <v>DE_122543202_DoT_EN</v>
      </c>
      <c r="AY741" s="60" t="str">
        <f t="shared" si="531"/>
        <v>DE_122543202_Dis_EN</v>
      </c>
      <c r="AZ741" s="50" t="str">
        <f t="shared" si="532"/>
        <v>DE_122543202_CPA_DE</v>
      </c>
      <c r="BA741" s="50" t="str">
        <f t="shared" si="533"/>
        <v>DE_122543202_DoT_DE</v>
      </c>
      <c r="BB741" s="50" t="str">
        <f t="shared" si="534"/>
        <v>DE_122543202_CPA_ES</v>
      </c>
      <c r="BC741" s="128" t="str">
        <f t="shared" si="535"/>
        <v>DE_122543202_DoT_ES</v>
      </c>
      <c r="BD741" s="65" t="str">
        <f t="shared" si="536"/>
        <v>Schmitz &amp; Hergt GmbH</v>
      </c>
      <c r="BE741" s="64" t="str">
        <f>VLOOKUP(C741,aux!$A$1:$B$260,2,FALSE)</f>
        <v>Germany</v>
      </c>
      <c r="BF741" s="46" t="str">
        <f>VLOOKUP(C741,aux!$A$1:$C$260,3,FALSE)</f>
        <v>Deutschland</v>
      </c>
      <c r="BG741" s="66" t="str">
        <f t="shared" si="537"/>
        <v>represented by  Stefan Schmitz, Geschäftsführer and Stefan Korr, Geschäftsführer</v>
      </c>
      <c r="BH741" s="66" t="str">
        <f t="shared" si="500"/>
        <v>representado por Stefan Schmitz, Geschäftsführer and Stefan Korr, Geschäftsführer</v>
      </c>
      <c r="BI741" s="119">
        <f t="shared" si="542"/>
        <v>2</v>
      </c>
      <c r="BJ741" s="119" t="str">
        <f t="shared" si="543"/>
        <v>and its</v>
      </c>
      <c r="BK741" s="119" t="str">
        <f t="shared" si="544"/>
        <v>and its</v>
      </c>
      <c r="BL741" s="66" t="str">
        <f t="shared" si="545"/>
        <v>und</v>
      </c>
      <c r="BM741" s="66" t="str">
        <f t="shared" si="546"/>
        <v>und</v>
      </c>
      <c r="BN741" s="66" t="str">
        <f t="shared" si="547"/>
        <v>y su</v>
      </c>
      <c r="BO741" s="66" t="str">
        <f t="shared" si="548"/>
        <v>y su</v>
      </c>
      <c r="BP741" s="216" t="str">
        <f>VLOOKUP(X741,aux!$G$1:$I$22,3,FALSE)</f>
        <v>cero coma siete dos</v>
      </c>
      <c r="BQ741" s="66" t="str">
        <f t="shared" si="549"/>
        <v>Por</v>
      </c>
      <c r="BR741" s="66" t="str">
        <f>VLOOKUP(C741,aux!$D$1:$E$307,2,FALSE)</f>
        <v>Alemania</v>
      </c>
      <c r="BS741" s="66" t="str">
        <f t="shared" si="550"/>
        <v>Ciento</v>
      </c>
      <c r="BT741" s="119" t="str">
        <f t="shared" si="552"/>
        <v>Cero</v>
      </c>
      <c r="BU741" s="66"/>
      <c r="BV741" s="315"/>
      <c r="BW741" s="61"/>
      <c r="BX741" s="315"/>
      <c r="BY741" s="148"/>
      <c r="BZ741" s="315"/>
      <c r="CA741" s="1112"/>
      <c r="CB741" s="805">
        <v>43265</v>
      </c>
      <c r="CC741" s="626">
        <v>43270</v>
      </c>
      <c r="CD741" s="806"/>
      <c r="CE741" s="626">
        <v>43270</v>
      </c>
      <c r="CF741" s="806"/>
      <c r="CG741" s="612">
        <v>43273</v>
      </c>
      <c r="CH741" s="419"/>
      <c r="CI741" s="155"/>
      <c r="CJ741" s="671"/>
      <c r="CK741" s="671"/>
      <c r="CL741" s="102" t="str">
        <f t="shared" si="510"/>
        <v>Schmitz &amp; Hergt GmbH_ DE_122543202_DOT_EN_2sig</v>
      </c>
      <c r="CM741" s="102" t="str">
        <f t="shared" si="511"/>
        <v>Schmitz &amp; Hergt GmbH_DE_122543202_CPA_EN_2sig</v>
      </c>
      <c r="CN741" s="102" t="str">
        <f t="shared" si="512"/>
        <v>Schmitz &amp; Hergt GmbH_ DE_122543202_DOT_EN_2sig_stamped</v>
      </c>
      <c r="CO741" s="102" t="str">
        <f t="shared" si="513"/>
        <v>Schmitz &amp; Hergt GmbH_DE_122543202_DOT_EN_o</v>
      </c>
      <c r="CP741" s="102" t="str">
        <f t="shared" si="514"/>
        <v>Schmitz &amp; Hergt GmbH_DE_122543202_DOT_EN_o_stamped</v>
      </c>
      <c r="CQ741" s="102" t="str">
        <f t="shared" si="515"/>
        <v>Schmitz &amp; Hergt GmbH_DE_122543202_powers</v>
      </c>
      <c r="CR741" s="671"/>
      <c r="CS741" s="671"/>
      <c r="CT741" s="913"/>
      <c r="CU741" s="672"/>
      <c r="CV741" s="914"/>
      <c r="CW741" s="671"/>
      <c r="CX741" s="673"/>
      <c r="CY741" s="672"/>
      <c r="CZ741" s="672"/>
      <c r="DA741" s="674"/>
      <c r="DB741" s="674"/>
      <c r="DC741" s="672"/>
      <c r="DD741" s="672"/>
      <c r="DE741" s="674"/>
      <c r="DF741" s="674"/>
      <c r="DG741" s="671"/>
      <c r="DH741" s="671"/>
      <c r="DI741" s="671"/>
      <c r="DJ741" s="674"/>
      <c r="DK741" s="674"/>
      <c r="DL741" s="671"/>
      <c r="DM741" s="674"/>
      <c r="DN741" s="672"/>
      <c r="DO741" s="674"/>
      <c r="DP741" s="467"/>
      <c r="DQ741" s="339" t="s">
        <v>7332</v>
      </c>
      <c r="DR741" s="503"/>
      <c r="DS741" s="675"/>
      <c r="DT741" s="678"/>
      <c r="DU741" s="676"/>
      <c r="DV741" s="676"/>
      <c r="DW741" s="676"/>
      <c r="DX741" s="676"/>
      <c r="DY741" s="676"/>
      <c r="DZ741" s="676"/>
      <c r="EA741" s="359" t="str">
        <f t="shared" si="505"/>
        <v>671</v>
      </c>
      <c r="EB741" s="677">
        <v>671</v>
      </c>
      <c r="EC741" s="678"/>
      <c r="ED741" s="678"/>
      <c r="EE741" s="678"/>
      <c r="EF741" s="234"/>
      <c r="EG741" s="44"/>
      <c r="EH741" s="44"/>
      <c r="EI741" s="44"/>
      <c r="EJ741" s="44"/>
      <c r="EK741" s="44"/>
      <c r="EL741" s="44"/>
      <c r="EM741" s="250"/>
      <c r="EN741" s="44"/>
      <c r="EO741" s="44"/>
      <c r="EP741" s="44"/>
      <c r="EQ741" s="382" t="s">
        <v>6086</v>
      </c>
      <c r="ER741" s="382" t="s">
        <v>6137</v>
      </c>
      <c r="ES741" s="182"/>
      <c r="EU741" s="44" t="str">
        <f t="shared" si="516"/>
        <v>Schmitz &amp; Hergt GmbH, DE_122543202_sinv.pdf</v>
      </c>
    </row>
    <row r="742" spans="1:151" ht="73.5" thickTop="1" thickBot="1">
      <c r="A742" s="1128" t="s">
        <v>7643</v>
      </c>
      <c r="B742" s="1128" t="s">
        <v>7660</v>
      </c>
      <c r="C742" s="221" t="s">
        <v>898</v>
      </c>
      <c r="D742" s="1122" t="s">
        <v>7644</v>
      </c>
      <c r="E742" s="1123" t="s">
        <v>7585</v>
      </c>
      <c r="F742" s="1125" t="s">
        <v>899</v>
      </c>
      <c r="G742" s="1123" t="s">
        <v>7645</v>
      </c>
      <c r="H742" s="1123" t="s">
        <v>899</v>
      </c>
      <c r="I742" s="1129" t="s">
        <v>7582</v>
      </c>
      <c r="J742" s="1124" t="s">
        <v>7664</v>
      </c>
      <c r="K742" s="1126" t="s">
        <v>7625</v>
      </c>
      <c r="L742" s="1127" t="s">
        <v>7588</v>
      </c>
      <c r="M742" s="1127" t="s">
        <v>7646</v>
      </c>
      <c r="N742" s="1126" t="s">
        <v>7647</v>
      </c>
      <c r="O742" s="1126" t="s">
        <v>7590</v>
      </c>
      <c r="P742" s="1123">
        <v>5</v>
      </c>
      <c r="Q742" s="548">
        <v>100</v>
      </c>
      <c r="R742" s="549">
        <v>0</v>
      </c>
      <c r="S742" s="338"/>
      <c r="T742" s="671"/>
      <c r="U742" s="671"/>
      <c r="V742" s="338">
        <v>0</v>
      </c>
      <c r="W742" s="261">
        <v>0</v>
      </c>
      <c r="X742" s="923">
        <v>0.72</v>
      </c>
      <c r="Y742" s="338">
        <v>0</v>
      </c>
      <c r="Z742" s="671"/>
      <c r="AA742" s="671"/>
      <c r="AB742" s="186" t="s">
        <v>7564</v>
      </c>
      <c r="AC742" s="819" t="s">
        <v>7377</v>
      </c>
      <c r="AD742" s="812" t="s">
        <v>5691</v>
      </c>
      <c r="AE742" s="801">
        <v>43278</v>
      </c>
      <c r="AG742" s="419"/>
      <c r="AH742" s="927" t="s">
        <v>896</v>
      </c>
      <c r="AI742" s="63" t="s">
        <v>5764</v>
      </c>
      <c r="AJ742" s="45" t="str">
        <f t="shared" si="541"/>
        <v>NO</v>
      </c>
      <c r="AK742" s="46" t="str">
        <f>VLOOKUP(X742,aux!$G$1:$I$22,2,FALSE)</f>
        <v>zero point seven two</v>
      </c>
      <c r="AL742" s="47" t="str">
        <f>VLOOKUP(X742,aux!$G$1:$J$22,4,FALSE)</f>
        <v>null komma sieben zwei</v>
      </c>
      <c r="AM742" s="48">
        <f t="shared" si="528"/>
        <v>72</v>
      </c>
      <c r="AN742" s="214" t="str">
        <f>IF(INT(AM742)=AM742,EnglishNumber(AM742), _xlfn.CONCAT(EnglishNumber(INT(AM742)), " point ", EnglishNumber(ROUND(INT((AM742 - INT(AM742)) * 10),  0)), " ", EnglishNumber(ROUND((AM742 - INT(AM742))*100 - (INT((AM742-INT(AM742))*10)*10), 0))))</f>
        <v>seventy-two</v>
      </c>
      <c r="AO742" s="214" t="str">
        <f>IF(INT(AM742)=AM742,FctZahl_In_Worten(AM742), _xlfn.CONCAT(FctZahl_In_Worten(INT(AM742)), " komma ", FctZahl_In_Worten(ROUND(INT((AM742 - INT(AM742)) * 10),  0)), " ", FctZahl_In_Worten(ROUND((AM742 - INT(AM742))*100 - (INT((AM742-INT(AM742))*10)*10), 0))))</f>
        <v>zweiundsiebzig</v>
      </c>
      <c r="AP742" s="64" t="str">
        <f>EnglishNumber(Q742)</f>
        <v>one hundred</v>
      </c>
      <c r="AQ742" s="46" t="str">
        <f>FctZahl_In_Worten(Q742)</f>
        <v>einhundert</v>
      </c>
      <c r="AR742" s="47" t="str">
        <f>FctZahl_In_Worten(R742)</f>
        <v>null</v>
      </c>
      <c r="AS742" s="64" t="str">
        <f>EnglishNumber(V742)</f>
        <v>zero</v>
      </c>
      <c r="AT742" s="64" t="str">
        <f>EnglishNumber(W742)</f>
        <v>zero</v>
      </c>
      <c r="AU742" s="64" t="str">
        <f t="shared" si="538"/>
        <v>For</v>
      </c>
      <c r="AV742" s="49" t="str">
        <f t="shared" si="526"/>
        <v>Torsten Dietermann, Geschäftsführer and Benedikt Dommes, Geschäftsführer</v>
      </c>
      <c r="AW742" s="60" t="str">
        <f t="shared" si="529"/>
        <v>DE_246947588_CPA_EN</v>
      </c>
      <c r="AX742" s="60" t="str">
        <f t="shared" si="530"/>
        <v>DE_246947588_DoT_EN</v>
      </c>
      <c r="AY742" s="60" t="str">
        <f t="shared" si="531"/>
        <v>DE_246947588_Dis_EN</v>
      </c>
      <c r="AZ742" s="50" t="str">
        <f t="shared" si="532"/>
        <v>DE_246947588_CPA_DE</v>
      </c>
      <c r="BA742" s="50" t="str">
        <f t="shared" si="533"/>
        <v>DE_246947588_DoT_DE</v>
      </c>
      <c r="BB742" s="50" t="str">
        <f t="shared" si="534"/>
        <v>DE_246947588_CPA_ES</v>
      </c>
      <c r="BC742" s="128" t="str">
        <f t="shared" si="535"/>
        <v>DE_246947588_DoT_ES</v>
      </c>
      <c r="BD742" s="65" t="str">
        <f t="shared" si="536"/>
        <v>Getränke Schulte GmbH</v>
      </c>
      <c r="BE742" s="64" t="str">
        <f>VLOOKUP(C742,aux!$A$1:$B$260,2,FALSE)</f>
        <v>Germany</v>
      </c>
      <c r="BF742" s="46" t="str">
        <f>VLOOKUP(C742,aux!$A$1:$C$260,3,FALSE)</f>
        <v>Deutschland</v>
      </c>
      <c r="BG742" s="66" t="str">
        <f t="shared" si="537"/>
        <v>represented by  Torsten Dietermann, Geschäftsführer and Benedikt Dommes, Geschäftsführer</v>
      </c>
      <c r="BH742" s="66" t="str">
        <f t="shared" ref="BH742:BH765" si="553">IF(AH742="DNI","",CONCATENATE("representado por ", AV742))</f>
        <v>representado por Torsten Dietermann, Geschäftsführer and Benedikt Dommes, Geschäftsführer</v>
      </c>
      <c r="BI742" s="119">
        <f t="shared" si="542"/>
        <v>2</v>
      </c>
      <c r="BJ742" s="119" t="str">
        <f t="shared" si="543"/>
        <v>and its</v>
      </c>
      <c r="BK742" s="119" t="str">
        <f t="shared" si="544"/>
        <v>and its</v>
      </c>
      <c r="BL742" s="66" t="str">
        <f t="shared" si="545"/>
        <v>und</v>
      </c>
      <c r="BM742" s="66" t="str">
        <f t="shared" si="546"/>
        <v>und</v>
      </c>
      <c r="BN742" s="66" t="str">
        <f t="shared" si="547"/>
        <v>y su</v>
      </c>
      <c r="BO742" s="66" t="str">
        <f t="shared" si="548"/>
        <v>y su</v>
      </c>
      <c r="BP742" s="216" t="str">
        <f>VLOOKUP(X742,aux!$G$1:$I$22,3,FALSE)</f>
        <v>cero coma siete dos</v>
      </c>
      <c r="BQ742" s="66" t="str">
        <f t="shared" si="549"/>
        <v>Por</v>
      </c>
      <c r="BR742" s="66" t="str">
        <f>VLOOKUP(C742,aux!$D$1:$E$307,2,FALSE)</f>
        <v>Alemania</v>
      </c>
      <c r="BS742" s="66" t="str">
        <f t="shared" si="550"/>
        <v>Ciento</v>
      </c>
      <c r="BT742" s="119" t="str">
        <f t="shared" si="552"/>
        <v>Cero</v>
      </c>
      <c r="BU742" s="66"/>
      <c r="BV742" s="315"/>
      <c r="BW742" s="61"/>
      <c r="BX742" s="315"/>
      <c r="BY742" s="148"/>
      <c r="BZ742" s="315"/>
      <c r="CA742" s="1112"/>
      <c r="CB742" s="805">
        <v>43265</v>
      </c>
      <c r="CC742" s="626">
        <v>43270</v>
      </c>
      <c r="CD742" s="806"/>
      <c r="CE742" s="626">
        <v>43270</v>
      </c>
      <c r="CF742" s="806"/>
      <c r="CG742" s="612">
        <v>43273</v>
      </c>
      <c r="CH742" s="419"/>
      <c r="CI742" s="155"/>
      <c r="CJ742" s="671"/>
      <c r="CK742" s="671"/>
      <c r="CL742" s="102" t="str">
        <f t="shared" si="510"/>
        <v>Getränke Schulte GmbH_ DE_246947588_DOT_EN_2sig</v>
      </c>
      <c r="CM742" s="102" t="str">
        <f t="shared" si="511"/>
        <v>Getränke Schulte GmbH_DE_246947588_CPA_EN_2sig</v>
      </c>
      <c r="CN742" s="102" t="str">
        <f t="shared" si="512"/>
        <v>Getränke Schulte GmbH_ DE_246947588_DOT_EN_2sig_stamped</v>
      </c>
      <c r="CO742" s="102" t="str">
        <f t="shared" si="513"/>
        <v>Getränke Schulte GmbH_DE_246947588_DOT_EN_o</v>
      </c>
      <c r="CP742" s="102" t="str">
        <f t="shared" si="514"/>
        <v>Getränke Schulte GmbH_DE_246947588_DOT_EN_o_stamped</v>
      </c>
      <c r="CQ742" s="102" t="str">
        <f t="shared" si="515"/>
        <v>Getränke Schulte GmbH_DE_246947588_powers</v>
      </c>
      <c r="CR742" s="671"/>
      <c r="CS742" s="671"/>
      <c r="CT742" s="913"/>
      <c r="CU742" s="672"/>
      <c r="CV742" s="914"/>
      <c r="CW742" s="671"/>
      <c r="CX742" s="673"/>
      <c r="CY742" s="672"/>
      <c r="CZ742" s="672"/>
      <c r="DA742" s="674"/>
      <c r="DB742" s="674"/>
      <c r="DC742" s="672"/>
      <c r="DD742" s="672"/>
      <c r="DE742" s="674"/>
      <c r="DF742" s="674"/>
      <c r="DG742" s="671"/>
      <c r="DH742" s="671"/>
      <c r="DI742" s="671"/>
      <c r="DJ742" s="674"/>
      <c r="DK742" s="674"/>
      <c r="DL742" s="671"/>
      <c r="DM742" s="674"/>
      <c r="DN742" s="672"/>
      <c r="DO742" s="674"/>
      <c r="DP742" s="467"/>
      <c r="DQ742" s="339" t="s">
        <v>7332</v>
      </c>
      <c r="DR742" s="503"/>
      <c r="DS742" s="675"/>
      <c r="DT742" s="678"/>
      <c r="DU742" s="676"/>
      <c r="DV742" s="676"/>
      <c r="DW742" s="676"/>
      <c r="DX742" s="676"/>
      <c r="DY742" s="676"/>
      <c r="DZ742" s="676"/>
      <c r="EA742" s="359" t="str">
        <f t="shared" si="505"/>
        <v>672</v>
      </c>
      <c r="EB742" s="677">
        <v>672</v>
      </c>
      <c r="EC742" s="678"/>
      <c r="ED742" s="678"/>
      <c r="EE742" s="678"/>
      <c r="EF742" s="234"/>
      <c r="EG742" s="44"/>
      <c r="EH742" s="44"/>
      <c r="EI742" s="44"/>
      <c r="EJ742" s="44"/>
      <c r="EK742" s="44"/>
      <c r="EL742" s="44"/>
      <c r="EM742" s="250"/>
      <c r="EN742" s="44"/>
      <c r="EO742" s="44"/>
      <c r="EP742" s="44"/>
      <c r="EQ742" s="382" t="s">
        <v>6086</v>
      </c>
      <c r="ER742" s="382" t="s">
        <v>6137</v>
      </c>
      <c r="ES742" s="182"/>
      <c r="EU742" s="44" t="str">
        <f t="shared" si="516"/>
        <v>Getränke Schulte GmbH, DE_246947588_sinv.pdf</v>
      </c>
    </row>
    <row r="743" spans="1:151" ht="78" thickTop="1" thickBot="1">
      <c r="A743" s="1123" t="s">
        <v>7648</v>
      </c>
      <c r="B743" s="1128" t="s">
        <v>7661</v>
      </c>
      <c r="C743" s="221" t="s">
        <v>898</v>
      </c>
      <c r="D743" s="1124" t="s">
        <v>7583</v>
      </c>
      <c r="E743" s="1123" t="s">
        <v>7585</v>
      </c>
      <c r="F743" s="1125" t="s">
        <v>899</v>
      </c>
      <c r="G743" s="1123" t="s">
        <v>7584</v>
      </c>
      <c r="H743" s="1123" t="s">
        <v>899</v>
      </c>
      <c r="I743" s="1129" t="s">
        <v>7582</v>
      </c>
      <c r="J743" s="1124" t="s">
        <v>7664</v>
      </c>
      <c r="K743" s="1126" t="s">
        <v>7625</v>
      </c>
      <c r="L743" s="1127" t="s">
        <v>7588</v>
      </c>
      <c r="M743" s="1127" t="s">
        <v>7587</v>
      </c>
      <c r="N743" s="1126" t="s">
        <v>7649</v>
      </c>
      <c r="O743" s="1126" t="s">
        <v>7590</v>
      </c>
      <c r="P743" s="1123">
        <v>5</v>
      </c>
      <c r="Q743" s="548">
        <v>100</v>
      </c>
      <c r="R743" s="549">
        <v>0</v>
      </c>
      <c r="S743" s="338"/>
      <c r="T743" s="671"/>
      <c r="U743" s="671"/>
      <c r="V743" s="338">
        <v>0</v>
      </c>
      <c r="W743" s="261">
        <v>0</v>
      </c>
      <c r="X743" s="923">
        <v>0.72</v>
      </c>
      <c r="Y743" s="338">
        <v>0</v>
      </c>
      <c r="Z743" s="671"/>
      <c r="AA743" s="671"/>
      <c r="AB743" s="186" t="s">
        <v>7564</v>
      </c>
      <c r="AC743" s="819" t="s">
        <v>7377</v>
      </c>
      <c r="AD743" s="812" t="s">
        <v>5691</v>
      </c>
      <c r="AE743" s="801">
        <v>43278</v>
      </c>
      <c r="AG743" s="419"/>
      <c r="AH743" s="927" t="s">
        <v>896</v>
      </c>
      <c r="AI743" s="63" t="s">
        <v>5764</v>
      </c>
      <c r="AJ743" s="45" t="str">
        <f t="shared" si="541"/>
        <v>NO</v>
      </c>
      <c r="AK743" s="46" t="str">
        <f>VLOOKUP(X743,aux!$G$1:$I$22,2,FALSE)</f>
        <v>zero point seven two</v>
      </c>
      <c r="AL743" s="47" t="str">
        <f>VLOOKUP(X743,aux!$G$1:$J$22,4,FALSE)</f>
        <v>null komma sieben zwei</v>
      </c>
      <c r="AM743" s="48">
        <f t="shared" si="528"/>
        <v>72</v>
      </c>
      <c r="AN743" s="214" t="str">
        <f>IF(INT(AM743)=AM743,EnglishNumber(AM743), _xlfn.CONCAT(EnglishNumber(INT(AM743)), " point ", EnglishNumber(ROUND(INT((AM743 - INT(AM743)) * 10),  0)), " ", EnglishNumber(ROUND((AM743 - INT(AM743))*100 - (INT((AM743-INT(AM743))*10)*10), 0))))</f>
        <v>seventy-two</v>
      </c>
      <c r="AO743" s="214" t="str">
        <f>IF(INT(AM743)=AM743,FctZahl_In_Worten(AM743), _xlfn.CONCAT(FctZahl_In_Worten(INT(AM743)), " komma ", FctZahl_In_Worten(ROUND(INT((AM743 - INT(AM743)) * 10),  0)), " ", FctZahl_In_Worten(ROUND((AM743 - INT(AM743))*100 - (INT((AM743-INT(AM743))*10)*10), 0))))</f>
        <v>zweiundsiebzig</v>
      </c>
      <c r="AP743" s="64" t="str">
        <f>EnglishNumber(Q743)</f>
        <v>one hundred</v>
      </c>
      <c r="AQ743" s="46" t="str">
        <f>FctZahl_In_Worten(Q743)</f>
        <v>einhundert</v>
      </c>
      <c r="AR743" s="47" t="str">
        <f>FctZahl_In_Worten(R743)</f>
        <v>null</v>
      </c>
      <c r="AS743" s="64" t="str">
        <f>EnglishNumber(V743)</f>
        <v>zero</v>
      </c>
      <c r="AT743" s="64" t="str">
        <f>EnglishNumber(W743)</f>
        <v>zero</v>
      </c>
      <c r="AU743" s="64" t="str">
        <f t="shared" si="538"/>
        <v>For</v>
      </c>
      <c r="AV743" s="49" t="str">
        <f t="shared" si="526"/>
        <v>Torsten Dietermann, Geschäftsführer and Hubert Müller, Geschäftsführer</v>
      </c>
      <c r="AW743" s="60" t="str">
        <f t="shared" si="529"/>
        <v>DE_257266865_CPA_EN</v>
      </c>
      <c r="AX743" s="60" t="str">
        <f t="shared" si="530"/>
        <v>DE_257266865_DoT_EN</v>
      </c>
      <c r="AY743" s="60" t="str">
        <f t="shared" si="531"/>
        <v>DE_257266865_Dis_EN</v>
      </c>
      <c r="AZ743" s="50" t="str">
        <f t="shared" si="532"/>
        <v>DE_257266865_CPA_DE</v>
      </c>
      <c r="BA743" s="50" t="str">
        <f t="shared" si="533"/>
        <v>DE_257266865_DoT_DE</v>
      </c>
      <c r="BB743" s="50" t="str">
        <f t="shared" si="534"/>
        <v>DE_257266865_CPA_ES</v>
      </c>
      <c r="BC743" s="128" t="str">
        <f t="shared" si="535"/>
        <v>DE_257266865_DoT_ES</v>
      </c>
      <c r="BD743" s="65" t="str">
        <f t="shared" si="536"/>
        <v>Klingemann Getränke GmbH</v>
      </c>
      <c r="BE743" s="64" t="str">
        <f>VLOOKUP(C743,aux!$A$1:$B$260,2,FALSE)</f>
        <v>Germany</v>
      </c>
      <c r="BF743" s="46" t="str">
        <f>VLOOKUP(C743,aux!$A$1:$C$260,3,FALSE)</f>
        <v>Deutschland</v>
      </c>
      <c r="BG743" s="66" t="str">
        <f t="shared" si="537"/>
        <v>represented by  Torsten Dietermann, Geschäftsführer and Hubert Müller, Geschäftsführer</v>
      </c>
      <c r="BH743" s="66" t="str">
        <f t="shared" si="553"/>
        <v>representado por Torsten Dietermann, Geschäftsführer and Hubert Müller, Geschäftsführer</v>
      </c>
      <c r="BI743" s="119">
        <f t="shared" si="542"/>
        <v>2</v>
      </c>
      <c r="BJ743" s="119" t="str">
        <f t="shared" si="543"/>
        <v>and its</v>
      </c>
      <c r="BK743" s="119" t="str">
        <f t="shared" si="544"/>
        <v>and its</v>
      </c>
      <c r="BL743" s="66" t="str">
        <f t="shared" si="545"/>
        <v>und</v>
      </c>
      <c r="BM743" s="66" t="str">
        <f t="shared" si="546"/>
        <v>und</v>
      </c>
      <c r="BN743" s="66" t="str">
        <f t="shared" si="547"/>
        <v>y su</v>
      </c>
      <c r="BO743" s="66" t="str">
        <f t="shared" si="548"/>
        <v>y su</v>
      </c>
      <c r="BP743" s="216" t="str">
        <f>VLOOKUP(X743,aux!$G$1:$I$22,3,FALSE)</f>
        <v>cero coma siete dos</v>
      </c>
      <c r="BQ743" s="66" t="str">
        <f t="shared" si="549"/>
        <v>Por</v>
      </c>
      <c r="BR743" s="66" t="str">
        <f>VLOOKUP(C743,aux!$D$1:$E$307,2,FALSE)</f>
        <v>Alemania</v>
      </c>
      <c r="BS743" s="66" t="str">
        <f t="shared" si="550"/>
        <v>Ciento</v>
      </c>
      <c r="BT743" s="119" t="str">
        <f t="shared" si="552"/>
        <v>Cero</v>
      </c>
      <c r="BU743" s="66"/>
      <c r="BV743" s="315"/>
      <c r="BW743" s="61"/>
      <c r="BX743" s="315"/>
      <c r="BY743" s="148"/>
      <c r="BZ743" s="315"/>
      <c r="CA743" s="1112"/>
      <c r="CB743" s="805">
        <v>43265</v>
      </c>
      <c r="CC743" s="626">
        <v>43270</v>
      </c>
      <c r="CD743" s="806"/>
      <c r="CE743" s="626">
        <v>43270</v>
      </c>
      <c r="CF743" s="806"/>
      <c r="CG743" s="612">
        <v>43273</v>
      </c>
      <c r="CH743" s="419"/>
      <c r="CI743" s="155"/>
      <c r="CJ743" s="671"/>
      <c r="CK743" s="671"/>
      <c r="CL743" s="102" t="str">
        <f t="shared" si="510"/>
        <v>Klingemann Getränke GmbH_ DE_257266865_DOT_EN_2sig</v>
      </c>
      <c r="CM743" s="102" t="str">
        <f t="shared" si="511"/>
        <v>Klingemann Getränke GmbH_DE_257266865_CPA_EN_2sig</v>
      </c>
      <c r="CN743" s="102" t="str">
        <f t="shared" si="512"/>
        <v>Klingemann Getränke GmbH_ DE_257266865_DOT_EN_2sig_stamped</v>
      </c>
      <c r="CO743" s="102" t="str">
        <f t="shared" si="513"/>
        <v>Klingemann Getränke GmbH_DE_257266865_DOT_EN_o</v>
      </c>
      <c r="CP743" s="102" t="str">
        <f t="shared" si="514"/>
        <v>Klingemann Getränke GmbH_DE_257266865_DOT_EN_o_stamped</v>
      </c>
      <c r="CQ743" s="102" t="str">
        <f t="shared" si="515"/>
        <v>Klingemann Getränke GmbH_DE_257266865_powers</v>
      </c>
      <c r="CR743" s="671"/>
      <c r="CS743" s="671"/>
      <c r="CT743" s="913"/>
      <c r="CU743" s="672"/>
      <c r="CV743" s="914"/>
      <c r="CW743" s="671"/>
      <c r="CX743" s="673"/>
      <c r="CY743" s="672"/>
      <c r="CZ743" s="672"/>
      <c r="DA743" s="674"/>
      <c r="DB743" s="674"/>
      <c r="DC743" s="672"/>
      <c r="DD743" s="672"/>
      <c r="DE743" s="674"/>
      <c r="DF743" s="674"/>
      <c r="DG743" s="671"/>
      <c r="DH743" s="671"/>
      <c r="DI743" s="671"/>
      <c r="DJ743" s="674"/>
      <c r="DK743" s="674"/>
      <c r="DL743" s="671"/>
      <c r="DM743" s="674"/>
      <c r="DN743" s="672"/>
      <c r="DO743" s="674"/>
      <c r="DP743" s="467"/>
      <c r="DQ743" s="339" t="s">
        <v>7332</v>
      </c>
      <c r="DR743" s="503"/>
      <c r="DS743" s="675"/>
      <c r="DT743" s="678"/>
      <c r="DU743" s="676"/>
      <c r="DV743" s="676"/>
      <c r="DW743" s="676"/>
      <c r="DX743" s="676"/>
      <c r="DY743" s="676"/>
      <c r="DZ743" s="676"/>
      <c r="EA743" s="359" t="str">
        <f t="shared" si="505"/>
        <v>673</v>
      </c>
      <c r="EB743" s="677">
        <v>673</v>
      </c>
      <c r="EC743" s="678"/>
      <c r="ED743" s="678"/>
      <c r="EE743" s="678"/>
      <c r="EF743" s="234"/>
      <c r="EG743" s="44"/>
      <c r="EH743" s="44"/>
      <c r="EI743" s="44"/>
      <c r="EJ743" s="44"/>
      <c r="EK743" s="44"/>
      <c r="EL743" s="44"/>
      <c r="EM743" s="250"/>
      <c r="EN743" s="44"/>
      <c r="EO743" s="44"/>
      <c r="EP743" s="44"/>
      <c r="EQ743" s="382" t="s">
        <v>6086</v>
      </c>
      <c r="ER743" s="382" t="s">
        <v>6137</v>
      </c>
      <c r="ES743" s="182"/>
      <c r="EU743" s="44" t="str">
        <f t="shared" si="516"/>
        <v>Klingemann Getränke GmbH, DE_257266865_sinv.pdf</v>
      </c>
    </row>
    <row r="744" spans="1:151" ht="65.25" thickTop="1" thickBot="1">
      <c r="A744" s="1123" t="s">
        <v>7650</v>
      </c>
      <c r="B744" s="1128" t="s">
        <v>7662</v>
      </c>
      <c r="C744" s="221" t="s">
        <v>898</v>
      </c>
      <c r="D744" s="1122" t="s">
        <v>7651</v>
      </c>
      <c r="E744" s="1123" t="s">
        <v>7585</v>
      </c>
      <c r="F744" s="1125" t="s">
        <v>899</v>
      </c>
      <c r="G744" s="1123" t="s">
        <v>7624</v>
      </c>
      <c r="H744" s="1123" t="s">
        <v>899</v>
      </c>
      <c r="I744" s="1129" t="s">
        <v>7582</v>
      </c>
      <c r="J744" s="1124" t="s">
        <v>7664</v>
      </c>
      <c r="K744" s="1126" t="s">
        <v>7625</v>
      </c>
      <c r="L744" s="1127" t="s">
        <v>7588</v>
      </c>
      <c r="M744" s="1127" t="s">
        <v>7626</v>
      </c>
      <c r="N744" s="1126" t="s">
        <v>7652</v>
      </c>
      <c r="O744" s="1126" t="s">
        <v>7590</v>
      </c>
      <c r="P744" s="1123">
        <v>13</v>
      </c>
      <c r="Q744" s="548">
        <v>100</v>
      </c>
      <c r="R744" s="549">
        <v>0</v>
      </c>
      <c r="S744" s="338"/>
      <c r="T744" s="671"/>
      <c r="U744" s="671"/>
      <c r="V744" s="338">
        <v>0</v>
      </c>
      <c r="W744" s="261">
        <v>0</v>
      </c>
      <c r="X744" s="923">
        <v>0.72</v>
      </c>
      <c r="Y744" s="338">
        <v>0</v>
      </c>
      <c r="Z744" s="671"/>
      <c r="AA744" s="671"/>
      <c r="AB744" s="186" t="s">
        <v>7564</v>
      </c>
      <c r="AC744" s="819" t="s">
        <v>7377</v>
      </c>
      <c r="AD744" s="812" t="s">
        <v>5691</v>
      </c>
      <c r="AE744" s="801">
        <v>43278</v>
      </c>
      <c r="AG744" s="419"/>
      <c r="AH744" s="927" t="s">
        <v>896</v>
      </c>
      <c r="AI744" s="63" t="s">
        <v>5764</v>
      </c>
      <c r="AJ744" s="45" t="str">
        <f t="shared" si="541"/>
        <v>NO</v>
      </c>
      <c r="AK744" s="46" t="str">
        <f>VLOOKUP(X744,aux!$G$1:$I$22,2,FALSE)</f>
        <v>zero point seven two</v>
      </c>
      <c r="AL744" s="47" t="str">
        <f>VLOOKUP(X744,aux!$G$1:$J$22,4,FALSE)</f>
        <v>null komma sieben zwei</v>
      </c>
      <c r="AM744" s="48">
        <f t="shared" si="528"/>
        <v>72</v>
      </c>
      <c r="AN744" s="214" t="str">
        <f>IF(INT(AM744)=AM744,EnglishNumber(AM744), _xlfn.CONCAT(EnglishNumber(INT(AM744)), " point ", EnglishNumber(ROUND(INT((AM744 - INT(AM744)) * 10),  0)), " ", EnglishNumber(ROUND((AM744 - INT(AM744))*100 - (INT((AM744-INT(AM744))*10)*10), 0))))</f>
        <v>seventy-two</v>
      </c>
      <c r="AO744" s="214" t="str">
        <f>IF(INT(AM744)=AM744,FctZahl_In_Worten(AM744), _xlfn.CONCAT(FctZahl_In_Worten(INT(AM744)), " komma ", FctZahl_In_Worten(ROUND(INT((AM744 - INT(AM744)) * 10),  0)), " ", FctZahl_In_Worten(ROUND((AM744 - INT(AM744))*100 - (INT((AM744-INT(AM744))*10)*10), 0))))</f>
        <v>zweiundsiebzig</v>
      </c>
      <c r="AP744" s="64" t="str">
        <f>EnglishNumber(Q744)</f>
        <v>one hundred</v>
      </c>
      <c r="AQ744" s="46" t="str">
        <f>FctZahl_In_Worten(Q744)</f>
        <v>einhundert</v>
      </c>
      <c r="AR744" s="47" t="str">
        <f>FctZahl_In_Worten(R744)</f>
        <v>null</v>
      </c>
      <c r="AS744" s="64" t="str">
        <f>EnglishNumber(V744)</f>
        <v>zero</v>
      </c>
      <c r="AT744" s="64" t="str">
        <f>EnglishNumber(W744)</f>
        <v>zero</v>
      </c>
      <c r="AU744" s="64" t="str">
        <f t="shared" si="538"/>
        <v>For</v>
      </c>
      <c r="AV744" s="49" t="str">
        <f t="shared" si="526"/>
        <v>Torsten Dietermann, Geschäftsführer and Christian Pont, Geschäftsführer</v>
      </c>
      <c r="AW744" s="60" t="str">
        <f t="shared" si="529"/>
        <v>DE_124391932_CPA_EN</v>
      </c>
      <c r="AX744" s="60" t="str">
        <f t="shared" si="530"/>
        <v>DE_124391932_DoT_EN</v>
      </c>
      <c r="AY744" s="60" t="str">
        <f t="shared" si="531"/>
        <v>DE_124391932_Dis_EN</v>
      </c>
      <c r="AZ744" s="50" t="str">
        <f t="shared" si="532"/>
        <v>DE_124391932_CPA_DE</v>
      </c>
      <c r="BA744" s="50" t="str">
        <f t="shared" si="533"/>
        <v>DE_124391932_DoT_DE</v>
      </c>
      <c r="BB744" s="50" t="str">
        <f t="shared" si="534"/>
        <v>DE_124391932_CPA_ES</v>
      </c>
      <c r="BC744" s="128" t="str">
        <f t="shared" si="535"/>
        <v>DE_124391932_DoT_ES</v>
      </c>
      <c r="BD744" s="65" t="str">
        <f t="shared" si="536"/>
        <v>Menke &amp; Stein GmbH</v>
      </c>
      <c r="BE744" s="64" t="str">
        <f>VLOOKUP(C744,aux!$A$1:$B$260,2,FALSE)</f>
        <v>Germany</v>
      </c>
      <c r="BF744" s="46" t="str">
        <f>VLOOKUP(C744,aux!$A$1:$C$260,3,FALSE)</f>
        <v>Deutschland</v>
      </c>
      <c r="BG744" s="66" t="str">
        <f t="shared" si="537"/>
        <v>represented by  Torsten Dietermann, Geschäftsführer and Christian Pont, Geschäftsführer</v>
      </c>
      <c r="BH744" s="66" t="str">
        <f t="shared" si="553"/>
        <v>representado por Torsten Dietermann, Geschäftsführer and Christian Pont, Geschäftsführer</v>
      </c>
      <c r="BI744" s="119">
        <f t="shared" si="542"/>
        <v>2</v>
      </c>
      <c r="BJ744" s="119" t="str">
        <f t="shared" si="543"/>
        <v>and its</v>
      </c>
      <c r="BK744" s="119" t="str">
        <f t="shared" si="544"/>
        <v>and its</v>
      </c>
      <c r="BL744" s="66" t="str">
        <f t="shared" si="545"/>
        <v>und</v>
      </c>
      <c r="BM744" s="66" t="str">
        <f t="shared" si="546"/>
        <v>und</v>
      </c>
      <c r="BN744" s="66" t="str">
        <f t="shared" si="547"/>
        <v>y su</v>
      </c>
      <c r="BO744" s="66" t="str">
        <f t="shared" si="548"/>
        <v>y su</v>
      </c>
      <c r="BP744" s="216" t="str">
        <f>VLOOKUP(X744,aux!$G$1:$I$22,3,FALSE)</f>
        <v>cero coma siete dos</v>
      </c>
      <c r="BQ744" s="66" t="str">
        <f t="shared" si="549"/>
        <v>Por</v>
      </c>
      <c r="BR744" s="66" t="str">
        <f>VLOOKUP(C744,aux!$D$1:$E$307,2,FALSE)</f>
        <v>Alemania</v>
      </c>
      <c r="BS744" s="66" t="str">
        <f t="shared" si="550"/>
        <v>Ciento</v>
      </c>
      <c r="BT744" s="119" t="str">
        <f t="shared" si="552"/>
        <v>Cero</v>
      </c>
      <c r="BU744" s="66"/>
      <c r="BV744" s="315"/>
      <c r="BW744" s="61"/>
      <c r="BX744" s="315"/>
      <c r="BY744" s="148"/>
      <c r="BZ744" s="315"/>
      <c r="CA744" s="1112"/>
      <c r="CB744" s="805">
        <v>43265</v>
      </c>
      <c r="CC744" s="626">
        <v>43270</v>
      </c>
      <c r="CD744" s="806"/>
      <c r="CE744" s="626">
        <v>43270</v>
      </c>
      <c r="CF744" s="806"/>
      <c r="CG744" s="612">
        <v>43273</v>
      </c>
      <c r="CH744" s="419"/>
      <c r="CI744" s="155"/>
      <c r="CJ744" s="671"/>
      <c r="CK744" s="671"/>
      <c r="CL744" s="102" t="str">
        <f t="shared" si="510"/>
        <v>Menke &amp; Stein GmbH_ DE_124391932_DOT_EN_2sig</v>
      </c>
      <c r="CM744" s="102" t="str">
        <f t="shared" si="511"/>
        <v>Menke &amp; Stein GmbH_DE_124391932_CPA_EN_2sig</v>
      </c>
      <c r="CN744" s="102" t="str">
        <f t="shared" si="512"/>
        <v>Menke &amp; Stein GmbH_ DE_124391932_DOT_EN_2sig_stamped</v>
      </c>
      <c r="CO744" s="102" t="str">
        <f t="shared" si="513"/>
        <v>Menke &amp; Stein GmbH_DE_124391932_DOT_EN_o</v>
      </c>
      <c r="CP744" s="102" t="str">
        <f t="shared" si="514"/>
        <v>Menke &amp; Stein GmbH_DE_124391932_DOT_EN_o_stamped</v>
      </c>
      <c r="CQ744" s="102" t="str">
        <f t="shared" si="515"/>
        <v>Menke &amp; Stein GmbH_DE_124391932_powers</v>
      </c>
      <c r="CR744" s="671"/>
      <c r="CS744" s="671"/>
      <c r="CT744" s="913"/>
      <c r="CU744" s="672"/>
      <c r="CV744" s="914"/>
      <c r="CW744" s="671"/>
      <c r="CX744" s="673"/>
      <c r="CY744" s="672"/>
      <c r="CZ744" s="672"/>
      <c r="DA744" s="674"/>
      <c r="DB744" s="674"/>
      <c r="DC744" s="672"/>
      <c r="DD744" s="672"/>
      <c r="DE744" s="674"/>
      <c r="DF744" s="674"/>
      <c r="DG744" s="671"/>
      <c r="DH744" s="671"/>
      <c r="DI744" s="671"/>
      <c r="DJ744" s="674"/>
      <c r="DK744" s="674"/>
      <c r="DL744" s="671"/>
      <c r="DM744" s="674"/>
      <c r="DN744" s="672"/>
      <c r="DO744" s="674"/>
      <c r="DP744" s="467"/>
      <c r="DQ744" s="339" t="s">
        <v>7332</v>
      </c>
      <c r="DR744" s="503"/>
      <c r="DS744" s="675"/>
      <c r="DT744" s="678"/>
      <c r="DU744" s="676"/>
      <c r="DV744" s="676"/>
      <c r="DW744" s="676"/>
      <c r="DX744" s="676"/>
      <c r="DY744" s="676"/>
      <c r="DZ744" s="676"/>
      <c r="EA744" s="359" t="str">
        <f t="shared" si="505"/>
        <v>674</v>
      </c>
      <c r="EB744" s="677">
        <v>674</v>
      </c>
      <c r="EC744" s="678"/>
      <c r="ED744" s="678"/>
      <c r="EE744" s="678"/>
      <c r="EF744" s="234"/>
      <c r="EG744" s="44"/>
      <c r="EH744" s="44"/>
      <c r="EI744" s="44"/>
      <c r="EJ744" s="44"/>
      <c r="EK744" s="44"/>
      <c r="EL744" s="44"/>
      <c r="EM744" s="250"/>
      <c r="EN744" s="44"/>
      <c r="EO744" s="44"/>
      <c r="EP744" s="44"/>
      <c r="EQ744" s="382" t="s">
        <v>6086</v>
      </c>
      <c r="ER744" s="382" t="s">
        <v>6137</v>
      </c>
      <c r="ES744" s="182"/>
      <c r="EU744" s="44" t="str">
        <f t="shared" si="516"/>
        <v>Menke &amp; Stein GmbH, DE_124391932_sinv.pdf</v>
      </c>
    </row>
    <row r="745" spans="1:151" s="175" customFormat="1" ht="90.75" thickTop="1" thickBot="1">
      <c r="A745" s="1325" t="s">
        <v>7692</v>
      </c>
      <c r="B745" s="1379" t="s">
        <v>7591</v>
      </c>
      <c r="C745" s="1327" t="s">
        <v>898</v>
      </c>
      <c r="D745" s="1328" t="s">
        <v>7583</v>
      </c>
      <c r="E745" s="1325" t="s">
        <v>7584</v>
      </c>
      <c r="F745" s="1329" t="s">
        <v>899</v>
      </c>
      <c r="G745" s="1325" t="s">
        <v>7585</v>
      </c>
      <c r="H745" s="1325" t="s">
        <v>899</v>
      </c>
      <c r="I745" s="1330" t="s">
        <v>7692</v>
      </c>
      <c r="J745" s="1380" t="s">
        <v>7664</v>
      </c>
      <c r="K745" s="1331" t="s">
        <v>7586</v>
      </c>
      <c r="L745" s="1332" t="s">
        <v>7587</v>
      </c>
      <c r="M745" s="1332" t="s">
        <v>7588</v>
      </c>
      <c r="N745" s="1331" t="s">
        <v>7589</v>
      </c>
      <c r="O745" s="1331" t="s">
        <v>7590</v>
      </c>
      <c r="P745" s="1325">
        <v>0</v>
      </c>
      <c r="Q745" s="1334">
        <v>100</v>
      </c>
      <c r="R745" s="1335">
        <v>0</v>
      </c>
      <c r="S745" s="1336"/>
      <c r="T745" s="956"/>
      <c r="U745" s="956"/>
      <c r="V745" s="1336">
        <v>0</v>
      </c>
      <c r="W745" s="1336">
        <v>0</v>
      </c>
      <c r="X745" s="1338">
        <v>0.72</v>
      </c>
      <c r="Y745" s="1336">
        <v>0</v>
      </c>
      <c r="Z745" s="956"/>
      <c r="AA745" s="956"/>
      <c r="AB745" s="1339" t="s">
        <v>7574</v>
      </c>
      <c r="AC745" s="1340" t="s">
        <v>7377</v>
      </c>
      <c r="AD745" s="1341" t="s">
        <v>5691</v>
      </c>
      <c r="AE745" s="801" t="s">
        <v>6358</v>
      </c>
      <c r="AF745" s="461" t="s">
        <v>7663</v>
      </c>
      <c r="AG745" s="1342"/>
      <c r="AH745" s="1343" t="s">
        <v>896</v>
      </c>
      <c r="AI745" s="1344" t="s">
        <v>5764</v>
      </c>
      <c r="AJ745" s="1345" t="str">
        <f t="shared" si="541"/>
        <v>NO</v>
      </c>
      <c r="AK745" s="1346" t="str">
        <f>VLOOKUP(X745,aux!$G$1:$I$22,2,FALSE)</f>
        <v>zero point seven two</v>
      </c>
      <c r="AL745" s="1347" t="str">
        <f>VLOOKUP(X745,aux!$G$1:$J$22,4,FALSE)</f>
        <v>null komma sieben zwei</v>
      </c>
      <c r="AM745" s="1348">
        <f t="shared" si="528"/>
        <v>72</v>
      </c>
      <c r="AN745" s="1349" t="str">
        <f>IF(INT(AM745)=AM745,EnglishNumber(AM745), _xlfn.CONCAT(EnglishNumber(INT(AM745)), " point ", EnglishNumber(ROUND(INT((AM745 - INT(AM745)) * 10),  0)), " ", EnglishNumber(ROUND((AM745 - INT(AM745))*100 - (INT((AM745-INT(AM745))*10)*10), 0))))</f>
        <v>seventy-two</v>
      </c>
      <c r="AO745" s="1349" t="str">
        <f>IF(INT(AM745)=AM745,FctZahl_In_Worten(AM745), _xlfn.CONCAT(FctZahl_In_Worten(INT(AM745)), " komma ", FctZahl_In_Worten(ROUND(INT((AM745 - INT(AM745)) * 10),  0)), " ", FctZahl_In_Worten(ROUND((AM745 - INT(AM745))*100 - (INT((AM745-INT(AM745))*10)*10), 0))))</f>
        <v>zweiundsiebzig</v>
      </c>
      <c r="AP745" s="1350" t="str">
        <f>EnglishNumber(Q745)</f>
        <v>one hundred</v>
      </c>
      <c r="AQ745" s="1346" t="str">
        <f>FctZahl_In_Worten(Q745)</f>
        <v>einhundert</v>
      </c>
      <c r="AR745" s="1347" t="str">
        <f>FctZahl_In_Worten(R745)</f>
        <v>null</v>
      </c>
      <c r="AS745" s="1350" t="str">
        <f>EnglishNumber(V745)</f>
        <v>zero</v>
      </c>
      <c r="AT745" s="1350" t="str">
        <f>EnglishNumber(W745)</f>
        <v>zero</v>
      </c>
      <c r="AU745" s="1350" t="str">
        <f t="shared" si="538"/>
        <v>For</v>
      </c>
      <c r="AV745" s="1351" t="str">
        <f t="shared" si="526"/>
        <v>Hubert Müller, Geschäftsführer and Torsten Dietermann, Geschäftsführer</v>
      </c>
      <c r="AW745" s="1352" t="str">
        <f t="shared" si="529"/>
        <v>DE_219429278_CPA_EN</v>
      </c>
      <c r="AX745" s="1352" t="str">
        <f t="shared" si="530"/>
        <v>DE_219429278_DoT_EN</v>
      </c>
      <c r="AY745" s="1352" t="str">
        <f t="shared" si="531"/>
        <v>DE_219429278_Dis_EN</v>
      </c>
      <c r="AZ745" s="1353" t="str">
        <f t="shared" si="532"/>
        <v>DE_219429278_CPA_DE</v>
      </c>
      <c r="BA745" s="1353" t="str">
        <f t="shared" si="533"/>
        <v>DE_219429278_DoT_DE</v>
      </c>
      <c r="BB745" s="1353" t="str">
        <f t="shared" si="534"/>
        <v>DE_219429278_CPA_ES</v>
      </c>
      <c r="BC745" s="1354" t="str">
        <f t="shared" si="535"/>
        <v>DE_219429278_DoT_ES</v>
      </c>
      <c r="BD745" s="1355" t="str">
        <f t="shared" si="536"/>
        <v>GMS Getränke &amp; Mehr Servicegesellschaft GmbH</v>
      </c>
      <c r="BE745" s="1350" t="str">
        <f>VLOOKUP(C745,aux!$A$1:$B$260,2,FALSE)</f>
        <v>Germany</v>
      </c>
      <c r="BF745" s="1346" t="str">
        <f>VLOOKUP(C745,aux!$A$1:$C$260,3,FALSE)</f>
        <v>Deutschland</v>
      </c>
      <c r="BG745" s="1356" t="str">
        <f t="shared" si="537"/>
        <v>represented by  Hubert Müller, Geschäftsführer and Torsten Dietermann, Geschäftsführer</v>
      </c>
      <c r="BH745" s="1356" t="str">
        <f t="shared" si="553"/>
        <v>representado por Hubert Müller, Geschäftsführer and Torsten Dietermann, Geschäftsführer</v>
      </c>
      <c r="BI745" s="1356">
        <f t="shared" si="542"/>
        <v>2</v>
      </c>
      <c r="BJ745" s="1356" t="str">
        <f t="shared" si="543"/>
        <v>and its</v>
      </c>
      <c r="BK745" s="1356" t="str">
        <f t="shared" si="544"/>
        <v>and its</v>
      </c>
      <c r="BL745" s="1356" t="str">
        <f t="shared" si="545"/>
        <v>und</v>
      </c>
      <c r="BM745" s="1356" t="str">
        <f t="shared" si="546"/>
        <v>und</v>
      </c>
      <c r="BN745" s="1356" t="str">
        <f t="shared" si="547"/>
        <v>y su</v>
      </c>
      <c r="BO745" s="1356" t="str">
        <f t="shared" si="548"/>
        <v>y su</v>
      </c>
      <c r="BP745" s="1357" t="str">
        <f>VLOOKUP(X745,aux!$G$1:$I$22,3,FALSE)</f>
        <v>cero coma siete dos</v>
      </c>
      <c r="BQ745" s="1356" t="str">
        <f t="shared" si="549"/>
        <v>Por</v>
      </c>
      <c r="BR745" s="1356" t="str">
        <f>VLOOKUP(C745,aux!$D$1:$E$307,2,FALSE)</f>
        <v>Alemania</v>
      </c>
      <c r="BS745" s="1356" t="str">
        <f t="shared" si="550"/>
        <v>Ciento</v>
      </c>
      <c r="BT745" s="1356" t="str">
        <f t="shared" si="552"/>
        <v>Cero</v>
      </c>
      <c r="BU745" s="1356" t="str">
        <f t="shared" ref="BU745:BU765" si="554">NumEnPalabras(W745)</f>
        <v>Cero</v>
      </c>
      <c r="BV745" s="1358"/>
      <c r="BW745" s="1343"/>
      <c r="BX745" s="1358"/>
      <c r="BY745" s="1359"/>
      <c r="BZ745" s="1358"/>
      <c r="CA745" s="1360"/>
      <c r="CB745" s="1361" t="s">
        <v>199</v>
      </c>
      <c r="CC745" s="1361" t="s">
        <v>199</v>
      </c>
      <c r="CD745" s="1362"/>
      <c r="CE745" s="1361" t="s">
        <v>199</v>
      </c>
      <c r="CF745" s="1362"/>
      <c r="CG745" s="1361" t="s">
        <v>199</v>
      </c>
      <c r="CH745" s="1361" t="s">
        <v>199</v>
      </c>
      <c r="CI745" s="1363"/>
      <c r="CJ745" s="956"/>
      <c r="CK745" s="956"/>
      <c r="CL745" s="1364" t="str">
        <f t="shared" si="510"/>
        <v>GMS Getränke &amp; Mehr Servicegesellschaft GmbH_ DE_219429278_DOT_EN_2sig</v>
      </c>
      <c r="CM745" s="1364" t="str">
        <f t="shared" si="511"/>
        <v>GMS Getränke &amp; Mehr Servicegesellschaft GmbH_DE_219429278_CPA_EN_2sig</v>
      </c>
      <c r="CN745" s="1364" t="str">
        <f t="shared" si="512"/>
        <v>GMS Getränke &amp; Mehr Servicegesellschaft GmbH_ DE_219429278_DOT_EN_2sig_stamped</v>
      </c>
      <c r="CO745" s="1364" t="str">
        <f t="shared" si="513"/>
        <v>GMS Getränke &amp; Mehr Servicegesellschaft GmbH_DE_219429278_DOT_EN_o</v>
      </c>
      <c r="CP745" s="1364" t="str">
        <f t="shared" si="514"/>
        <v>GMS Getränke &amp; Mehr Servicegesellschaft GmbH_DE_219429278_DOT_EN_o_stamped</v>
      </c>
      <c r="CQ745" s="1364" t="str">
        <f t="shared" si="515"/>
        <v>GMS Getränke &amp; Mehr Servicegesellschaft GmbH_DE_219429278_powers</v>
      </c>
      <c r="CR745" s="956"/>
      <c r="CS745" s="956"/>
      <c r="CT745" s="1365"/>
      <c r="CU745" s="1366"/>
      <c r="CV745" s="1367"/>
      <c r="CW745" s="956"/>
      <c r="CX745" s="1368"/>
      <c r="CY745" s="1366"/>
      <c r="CZ745" s="1366"/>
      <c r="DA745" s="1369"/>
      <c r="DB745" s="1369"/>
      <c r="DC745" s="1366"/>
      <c r="DD745" s="1366"/>
      <c r="DE745" s="1369"/>
      <c r="DF745" s="1369"/>
      <c r="DG745" s="956"/>
      <c r="DH745" s="956"/>
      <c r="DI745" s="956"/>
      <c r="DJ745" s="1369"/>
      <c r="DK745" s="1369"/>
      <c r="DL745" s="956"/>
      <c r="DM745" s="1369"/>
      <c r="DN745" s="1366"/>
      <c r="DO745" s="1369"/>
      <c r="DP745" s="1381"/>
      <c r="DQ745" s="1382"/>
      <c r="DR745" s="1372"/>
      <c r="DS745" s="1373"/>
      <c r="DT745" s="1337"/>
      <c r="DU745" s="1374"/>
      <c r="DV745" s="1374"/>
      <c r="DW745" s="1374"/>
      <c r="DX745" s="1374"/>
      <c r="DY745" s="1374"/>
      <c r="DZ745" s="1374"/>
      <c r="EA745" s="1375" t="str">
        <f t="shared" si="505"/>
        <v/>
      </c>
      <c r="EB745" s="1375"/>
      <c r="EC745" s="1337"/>
      <c r="ED745" s="1337"/>
      <c r="EE745" s="1337"/>
      <c r="EF745" s="1383"/>
      <c r="EG745" s="1384"/>
      <c r="EH745" s="1384"/>
      <c r="EI745" s="1384"/>
      <c r="EJ745" s="1384"/>
      <c r="EK745" s="1384"/>
      <c r="EL745" s="1384"/>
      <c r="EM745" s="1385"/>
      <c r="EN745" s="1384"/>
      <c r="EO745" s="1384"/>
      <c r="EP745" s="1384"/>
      <c r="EQ745" s="1386" t="s">
        <v>6086</v>
      </c>
      <c r="ER745" s="1386" t="s">
        <v>6137</v>
      </c>
      <c r="ES745" s="461"/>
      <c r="ET745" s="1387"/>
      <c r="EU745" s="1388" t="str">
        <f t="shared" si="516"/>
        <v>GMS Getränke &amp; Mehr Servicegesellschaft GmbH, DE_219429278_sinv.pdf</v>
      </c>
    </row>
    <row r="746" spans="1:151" ht="49.5" thickTop="1" thickBot="1">
      <c r="A746" s="1021"/>
      <c r="B746" s="830" t="s">
        <v>4611</v>
      </c>
      <c r="C746" s="221"/>
      <c r="D746" s="692"/>
      <c r="E746" s="692"/>
      <c r="F746" s="692"/>
      <c r="G746" s="831"/>
      <c r="H746" s="831"/>
      <c r="I746" s="202"/>
      <c r="J746" s="692"/>
      <c r="K746" s="692"/>
      <c r="L746" s="692"/>
      <c r="M746" s="1126"/>
      <c r="N746" s="1130"/>
      <c r="O746" s="691"/>
      <c r="P746" s="780"/>
      <c r="Q746" s="548">
        <v>0</v>
      </c>
      <c r="R746" s="549">
        <v>0</v>
      </c>
      <c r="S746" s="338"/>
      <c r="T746" s="168"/>
      <c r="U746" s="168"/>
      <c r="V746" s="338">
        <v>0</v>
      </c>
      <c r="W746" s="338">
        <v>0</v>
      </c>
      <c r="X746" s="923">
        <v>0.7</v>
      </c>
      <c r="Y746" s="338">
        <v>0</v>
      </c>
      <c r="Z746" s="168"/>
      <c r="AA746" s="168"/>
      <c r="AB746" s="186" t="s">
        <v>7574</v>
      </c>
      <c r="AC746" s="13" t="s">
        <v>7377</v>
      </c>
      <c r="AD746" s="985" t="s">
        <v>40</v>
      </c>
      <c r="AE746" s="801"/>
      <c r="AG746" s="419"/>
      <c r="AH746" s="927" t="s">
        <v>896</v>
      </c>
      <c r="AI746" s="63" t="s">
        <v>5764</v>
      </c>
      <c r="AJ746" s="45" t="str">
        <f t="shared" si="541"/>
        <v>YES</v>
      </c>
      <c r="AK746" s="46" t="str">
        <f>VLOOKUP(X746,aux!$G$1:$I$22,2,FALSE)</f>
        <v>zero point seven</v>
      </c>
      <c r="AL746" s="47" t="str">
        <f>VLOOKUP(X746,aux!$G$1:$J$22,4,FALSE)</f>
        <v>null komma sieben</v>
      </c>
      <c r="AM746" s="48">
        <f t="shared" si="528"/>
        <v>70</v>
      </c>
      <c r="AN746" s="214" t="str">
        <f>IF(INT(AM746)=AM746,EnglishNumber(AM746), _xlfn.CONCAT(EnglishNumber(INT(AM746)), " point ", EnglishNumber(ROUND(INT((AM746 - INT(AM746)) * 10),  0)), " ", EnglishNumber(ROUND((AM746 - INT(AM746))*100 - (INT((AM746-INT(AM746))*10)*10), 0))))</f>
        <v>seventy</v>
      </c>
      <c r="AO746" s="214" t="str">
        <f>IF(INT(AM746)=AM746,FctZahl_In_Worten(AM746), _xlfn.CONCAT(FctZahl_In_Worten(INT(AM746)), " komma ", FctZahl_In_Worten(ROUND(INT((AM746 - INT(AM746)) * 10),  0)), " ", FctZahl_In_Worten(ROUND((AM746 - INT(AM746))*100 - (INT((AM746-INT(AM746))*10)*10), 0))))</f>
        <v>siebzig</v>
      </c>
      <c r="AP746" s="64" t="str">
        <f>EnglishNumber(Q746)</f>
        <v>zero</v>
      </c>
      <c r="AQ746" s="46" t="str">
        <f>FctZahl_In_Worten(Q746)</f>
        <v>null</v>
      </c>
      <c r="AR746" s="47" t="str">
        <f>FctZahl_In_Worten(R746)</f>
        <v>null</v>
      </c>
      <c r="AS746" s="64" t="str">
        <f>EnglishNumber(V746)</f>
        <v>zero</v>
      </c>
      <c r="AT746" s="64" t="str">
        <f>EnglishNumber(W746)</f>
        <v>zero</v>
      </c>
      <c r="AU746" s="64" t="str">
        <f t="shared" si="538"/>
        <v>For</v>
      </c>
      <c r="AV746" s="49" t="str">
        <f t="shared" ref="AV746:AV765" si="555">IF(AH746="DNI","",IF((COUNTA(E746,G746))=1,CONCATENATE(E746,", ",F746),IF(COUNTA(E746,G746)=2,CONCATENATE(E746,", ",F746," and ",G746,", ",H746),"Error, there is a problem with representatives or their titles")))</f>
        <v>Error, there is a problem with representatives or their titles</v>
      </c>
      <c r="AW746" s="60" t="str">
        <f t="shared" si="529"/>
        <v>edit_CPA_EN</v>
      </c>
      <c r="AX746" s="60" t="str">
        <f t="shared" si="530"/>
        <v>edit_DoT_EN</v>
      </c>
      <c r="AY746" s="60" t="str">
        <f t="shared" si="531"/>
        <v>edit_Dis_EN</v>
      </c>
      <c r="AZ746" s="50" t="str">
        <f t="shared" si="532"/>
        <v>edit_CPA_DE</v>
      </c>
      <c r="BA746" s="50" t="str">
        <f t="shared" si="533"/>
        <v>edit_DoT_DE</v>
      </c>
      <c r="BB746" s="50" t="str">
        <f t="shared" si="534"/>
        <v>edit_CPA_ES</v>
      </c>
      <c r="BC746" s="128" t="str">
        <f t="shared" si="535"/>
        <v>edit_DoT_ES</v>
      </c>
      <c r="BD746" s="65" t="str">
        <f t="shared" si="536"/>
        <v/>
      </c>
      <c r="BE746" s="64" t="e">
        <f>VLOOKUP(C746,aux!$A$1:$B$260,2,FALSE)</f>
        <v>#N/A</v>
      </c>
      <c r="BF746" s="46" t="e">
        <f>VLOOKUP(C746,aux!$A$1:$C$260,3,FALSE)</f>
        <v>#N/A</v>
      </c>
      <c r="BG746" s="66" t="str">
        <f t="shared" si="537"/>
        <v>represented by  Error, there is a problem with representatives or their titles</v>
      </c>
      <c r="BH746" s="66" t="str">
        <f t="shared" si="553"/>
        <v>representado por Error, there is a problem with representatives or their titles</v>
      </c>
      <c r="BI746" s="119">
        <f t="shared" si="542"/>
        <v>0</v>
      </c>
      <c r="BJ746" s="119" t="str">
        <f t="shared" si="543"/>
        <v/>
      </c>
      <c r="BK746" s="119" t="str">
        <f t="shared" si="544"/>
        <v/>
      </c>
      <c r="BL746" s="66" t="str">
        <f t="shared" si="545"/>
        <v/>
      </c>
      <c r="BM746" s="66" t="str">
        <f t="shared" si="546"/>
        <v/>
      </c>
      <c r="BN746" s="66" t="str">
        <f t="shared" si="547"/>
        <v/>
      </c>
      <c r="BO746" s="66" t="str">
        <f t="shared" si="548"/>
        <v/>
      </c>
      <c r="BP746" s="216" t="str">
        <f>VLOOKUP(X746,aux!$G$1:$I$22,3,FALSE)</f>
        <v xml:space="preserve">cero coma siete </v>
      </c>
      <c r="BQ746" s="66" t="str">
        <f t="shared" si="549"/>
        <v>Por</v>
      </c>
      <c r="BR746" s="66" t="e">
        <f>VLOOKUP(C746,aux!$D$1:$E$307,2,FALSE)</f>
        <v>#N/A</v>
      </c>
      <c r="BS746" s="66" t="str">
        <f t="shared" si="550"/>
        <v>Cero</v>
      </c>
      <c r="BT746" s="66" t="str">
        <f t="shared" si="552"/>
        <v>Cero</v>
      </c>
      <c r="BU746" s="66" t="str">
        <f t="shared" si="554"/>
        <v>Cero</v>
      </c>
      <c r="BV746" s="315"/>
      <c r="BW746" s="61"/>
      <c r="BX746" s="315"/>
      <c r="BY746" s="148"/>
      <c r="BZ746" s="315"/>
      <c r="CA746" s="1112"/>
      <c r="CB746" s="805"/>
      <c r="CC746" s="688"/>
      <c r="CD746" s="806"/>
      <c r="CE746" s="688"/>
      <c r="CF746" s="806"/>
      <c r="CG746" s="687"/>
      <c r="CH746" s="747"/>
      <c r="CI746" s="155"/>
      <c r="CJ746" s="168"/>
      <c r="CK746" s="168"/>
      <c r="CL746" s="102" t="str">
        <f t="shared" si="510"/>
        <v>_ edit_DOT_EN_2sig</v>
      </c>
      <c r="CM746" s="102" t="str">
        <f t="shared" si="511"/>
        <v>_edit_CPA_EN_2sig</v>
      </c>
      <c r="CN746" s="102" t="str">
        <f t="shared" si="512"/>
        <v>_ edit_DOT_EN_2sig_stamped</v>
      </c>
      <c r="CO746" s="102" t="str">
        <f t="shared" si="513"/>
        <v>_edit_DOT_EN_o</v>
      </c>
      <c r="CP746" s="102" t="str">
        <f t="shared" si="514"/>
        <v>_edit_DOT_EN_o_stamped</v>
      </c>
      <c r="CQ746" s="102" t="str">
        <f t="shared" si="515"/>
        <v>_edit_powers</v>
      </c>
      <c r="CR746" s="168"/>
      <c r="CS746" s="168"/>
      <c r="CT746" s="253"/>
      <c r="CU746" s="251"/>
      <c r="CV746" s="254"/>
      <c r="CW746" s="168"/>
      <c r="CX746" s="252"/>
      <c r="CY746" s="251"/>
      <c r="CZ746" s="251"/>
      <c r="DA746" s="324"/>
      <c r="DB746" s="324"/>
      <c r="DC746" s="251"/>
      <c r="DD746" s="251"/>
      <c r="DE746" s="324"/>
      <c r="DF746" s="324"/>
      <c r="DG746" s="168"/>
      <c r="DH746" s="168"/>
      <c r="DI746" s="168"/>
      <c r="DJ746" s="324"/>
      <c r="DK746" s="324"/>
      <c r="DL746" s="168"/>
      <c r="DM746" s="324"/>
      <c r="DN746" s="251"/>
      <c r="DO746" s="324"/>
      <c r="DP746" s="338"/>
      <c r="DQ746" s="902"/>
      <c r="DR746" s="503"/>
      <c r="DS746" s="88"/>
      <c r="DT746" s="88"/>
      <c r="DU746" s="168"/>
      <c r="DV746" s="168"/>
      <c r="DW746" s="168"/>
      <c r="DX746" s="168"/>
      <c r="DY746" s="168"/>
      <c r="DZ746" s="168"/>
      <c r="EA746" s="359" t="str">
        <f t="shared" ref="EA746:EA765" si="556">CONCATENATE(EB746,EC746)</f>
        <v/>
      </c>
      <c r="EB746" s="359"/>
      <c r="EC746" s="88"/>
      <c r="ED746" s="88"/>
      <c r="EE746" s="88"/>
      <c r="EG746" s="194"/>
      <c r="EH746" s="194"/>
      <c r="EI746" s="194"/>
      <c r="EJ746" s="194"/>
      <c r="EK746" s="194"/>
      <c r="EL746" s="194"/>
      <c r="EM746" s="948"/>
      <c r="EN746" s="194"/>
      <c r="EO746" s="194"/>
      <c r="EP746" s="194"/>
      <c r="EQ746" s="382"/>
      <c r="ER746" s="382"/>
      <c r="ES746" s="691"/>
      <c r="ET746" s="167"/>
      <c r="EU746" s="182" t="str">
        <f t="shared" si="516"/>
        <v>, edit_sinv.pdf</v>
      </c>
    </row>
    <row r="747" spans="1:151" ht="49.5" thickTop="1" thickBot="1">
      <c r="A747" s="1021"/>
      <c r="B747" s="830" t="s">
        <v>4611</v>
      </c>
      <c r="C747" s="221"/>
      <c r="D747" s="692"/>
      <c r="E747" s="692"/>
      <c r="F747" s="692"/>
      <c r="G747" s="831"/>
      <c r="H747" s="831"/>
      <c r="I747" s="202"/>
      <c r="J747" s="692"/>
      <c r="K747" s="692"/>
      <c r="L747" s="692"/>
      <c r="M747" s="1126"/>
      <c r="N747" s="1130"/>
      <c r="O747" s="691"/>
      <c r="P747" s="780"/>
      <c r="Q747" s="548">
        <v>0</v>
      </c>
      <c r="R747" s="549">
        <v>0</v>
      </c>
      <c r="S747" s="338"/>
      <c r="T747" s="168"/>
      <c r="U747" s="168"/>
      <c r="V747" s="338">
        <v>0</v>
      </c>
      <c r="W747" s="338">
        <v>0</v>
      </c>
      <c r="X747" s="923">
        <v>0.7</v>
      </c>
      <c r="Y747" s="338">
        <v>0</v>
      </c>
      <c r="Z747" s="168"/>
      <c r="AA747" s="168"/>
      <c r="AB747" s="186" t="s">
        <v>7574</v>
      </c>
      <c r="AC747" s="13" t="s">
        <v>7377</v>
      </c>
      <c r="AD747" s="985" t="s">
        <v>40</v>
      </c>
      <c r="AE747" s="801"/>
      <c r="AG747" s="419"/>
      <c r="AH747" s="927" t="s">
        <v>896</v>
      </c>
      <c r="AI747" s="63" t="s">
        <v>5764</v>
      </c>
      <c r="AJ747" s="45" t="str">
        <f t="shared" si="541"/>
        <v>YES</v>
      </c>
      <c r="AK747" s="46" t="str">
        <f>VLOOKUP(X747,aux!$G$1:$I$22,2,FALSE)</f>
        <v>zero point seven</v>
      </c>
      <c r="AL747" s="47" t="str">
        <f>VLOOKUP(X747,aux!$G$1:$J$22,4,FALSE)</f>
        <v>null komma sieben</v>
      </c>
      <c r="AM747" s="48">
        <f t="shared" si="528"/>
        <v>70</v>
      </c>
      <c r="AN747" s="214" t="str">
        <f>IF(INT(AM747)=AM747,EnglishNumber(AM747), _xlfn.CONCAT(EnglishNumber(INT(AM747)), " point ", EnglishNumber(ROUND(INT((AM747 - INT(AM747)) * 10),  0)), " ", EnglishNumber(ROUND((AM747 - INT(AM747))*100 - (INT((AM747-INT(AM747))*10)*10), 0))))</f>
        <v>seventy</v>
      </c>
      <c r="AO747" s="214" t="str">
        <f>IF(INT(AM747)=AM747,FctZahl_In_Worten(AM747), _xlfn.CONCAT(FctZahl_In_Worten(INT(AM747)), " komma ", FctZahl_In_Worten(ROUND(INT((AM747 - INT(AM747)) * 10),  0)), " ", FctZahl_In_Worten(ROUND((AM747 - INT(AM747))*100 - (INT((AM747-INT(AM747))*10)*10), 0))))</f>
        <v>siebzig</v>
      </c>
      <c r="AP747" s="64" t="str">
        <f>EnglishNumber(Q747)</f>
        <v>zero</v>
      </c>
      <c r="AQ747" s="46" t="str">
        <f>FctZahl_In_Worten(Q747)</f>
        <v>null</v>
      </c>
      <c r="AR747" s="47" t="str">
        <f>FctZahl_In_Worten(R747)</f>
        <v>null</v>
      </c>
      <c r="AS747" s="64" t="str">
        <f>EnglishNumber(V747)</f>
        <v>zero</v>
      </c>
      <c r="AT747" s="64" t="str">
        <f>EnglishNumber(W747)</f>
        <v>zero</v>
      </c>
      <c r="AU747" s="64" t="str">
        <f t="shared" si="538"/>
        <v>For</v>
      </c>
      <c r="AV747" s="49" t="str">
        <f t="shared" si="555"/>
        <v>Error, there is a problem with representatives or their titles</v>
      </c>
      <c r="AW747" s="60" t="str">
        <f t="shared" si="529"/>
        <v>edit_CPA_EN</v>
      </c>
      <c r="AX747" s="60" t="str">
        <f t="shared" si="530"/>
        <v>edit_DoT_EN</v>
      </c>
      <c r="AY747" s="60" t="str">
        <f t="shared" si="531"/>
        <v>edit_Dis_EN</v>
      </c>
      <c r="AZ747" s="50" t="str">
        <f t="shared" si="532"/>
        <v>edit_CPA_DE</v>
      </c>
      <c r="BA747" s="50" t="str">
        <f t="shared" si="533"/>
        <v>edit_DoT_DE</v>
      </c>
      <c r="BB747" s="50" t="str">
        <f t="shared" si="534"/>
        <v>edit_CPA_ES</v>
      </c>
      <c r="BC747" s="128" t="str">
        <f t="shared" si="535"/>
        <v>edit_DoT_ES</v>
      </c>
      <c r="BD747" s="65" t="str">
        <f t="shared" si="536"/>
        <v/>
      </c>
      <c r="BE747" s="64" t="e">
        <f>VLOOKUP(C747,aux!$A$1:$B$260,2,FALSE)</f>
        <v>#N/A</v>
      </c>
      <c r="BF747" s="46" t="e">
        <f>VLOOKUP(C747,aux!$A$1:$C$260,3,FALSE)</f>
        <v>#N/A</v>
      </c>
      <c r="BG747" s="66" t="str">
        <f t="shared" si="537"/>
        <v>represented by  Error, there is a problem with representatives or their titles</v>
      </c>
      <c r="BH747" s="66" t="str">
        <f t="shared" si="553"/>
        <v>representado por Error, there is a problem with representatives or their titles</v>
      </c>
      <c r="BI747" s="119">
        <f t="shared" si="542"/>
        <v>0</v>
      </c>
      <c r="BJ747" s="119" t="str">
        <f t="shared" si="543"/>
        <v/>
      </c>
      <c r="BK747" s="119" t="str">
        <f t="shared" si="544"/>
        <v/>
      </c>
      <c r="BL747" s="66" t="str">
        <f t="shared" si="545"/>
        <v/>
      </c>
      <c r="BM747" s="66" t="str">
        <f t="shared" si="546"/>
        <v/>
      </c>
      <c r="BN747" s="66" t="str">
        <f t="shared" si="547"/>
        <v/>
      </c>
      <c r="BO747" s="66" t="str">
        <f t="shared" si="548"/>
        <v/>
      </c>
      <c r="BP747" s="216" t="str">
        <f>VLOOKUP(X747,aux!$G$1:$I$22,3,FALSE)</f>
        <v xml:space="preserve">cero coma siete </v>
      </c>
      <c r="BQ747" s="66" t="str">
        <f t="shared" si="549"/>
        <v>Por</v>
      </c>
      <c r="BR747" s="66" t="e">
        <f>VLOOKUP(C747,aux!$D$1:$E$307,2,FALSE)</f>
        <v>#N/A</v>
      </c>
      <c r="BS747" s="66" t="str">
        <f t="shared" si="550"/>
        <v>Cero</v>
      </c>
      <c r="BT747" s="66" t="str">
        <f t="shared" si="552"/>
        <v>Cero</v>
      </c>
      <c r="BU747" s="66" t="str">
        <f t="shared" si="554"/>
        <v>Cero</v>
      </c>
      <c r="BV747" s="315"/>
      <c r="BW747" s="61"/>
      <c r="BX747" s="315"/>
      <c r="BY747" s="148"/>
      <c r="BZ747" s="315"/>
      <c r="CA747" s="1112"/>
      <c r="CB747" s="805"/>
      <c r="CC747" s="688"/>
      <c r="CD747" s="806"/>
      <c r="CE747" s="688"/>
      <c r="CF747" s="806"/>
      <c r="CG747" s="687"/>
      <c r="CH747" s="747"/>
      <c r="CI747" s="155"/>
      <c r="CJ747" s="168"/>
      <c r="CK747" s="168"/>
      <c r="CL747" s="102" t="str">
        <f t="shared" si="510"/>
        <v>_ edit_DOT_EN_2sig</v>
      </c>
      <c r="CM747" s="102" t="str">
        <f t="shared" si="511"/>
        <v>_edit_CPA_EN_2sig</v>
      </c>
      <c r="CN747" s="102" t="str">
        <f t="shared" si="512"/>
        <v>_ edit_DOT_EN_2sig_stamped</v>
      </c>
      <c r="CO747" s="102" t="str">
        <f t="shared" si="513"/>
        <v>_edit_DOT_EN_o</v>
      </c>
      <c r="CP747" s="102" t="str">
        <f t="shared" si="514"/>
        <v>_edit_DOT_EN_o_stamped</v>
      </c>
      <c r="CQ747" s="102" t="str">
        <f t="shared" si="515"/>
        <v>_edit_powers</v>
      </c>
      <c r="CR747" s="168"/>
      <c r="CS747" s="168"/>
      <c r="CT747" s="253"/>
      <c r="CU747" s="251"/>
      <c r="CV747" s="254"/>
      <c r="CW747" s="168"/>
      <c r="CX747" s="252"/>
      <c r="CY747" s="251"/>
      <c r="CZ747" s="251"/>
      <c r="DA747" s="324"/>
      <c r="DB747" s="324"/>
      <c r="DC747" s="251"/>
      <c r="DD747" s="251"/>
      <c r="DE747" s="324"/>
      <c r="DF747" s="324"/>
      <c r="DG747" s="168"/>
      <c r="DH747" s="168"/>
      <c r="DI747" s="168"/>
      <c r="DJ747" s="324"/>
      <c r="DK747" s="324"/>
      <c r="DL747" s="168"/>
      <c r="DM747" s="324"/>
      <c r="DN747" s="251"/>
      <c r="DO747" s="324"/>
      <c r="DP747" s="338"/>
      <c r="DQ747" s="902"/>
      <c r="DR747" s="503"/>
      <c r="DS747" s="88"/>
      <c r="DT747" s="88"/>
      <c r="DU747" s="168"/>
      <c r="DV747" s="168"/>
      <c r="DW747" s="168"/>
      <c r="DX747" s="168"/>
      <c r="DY747" s="168"/>
      <c r="DZ747" s="168"/>
      <c r="EA747" s="359" t="str">
        <f t="shared" si="556"/>
        <v/>
      </c>
      <c r="EB747" s="359"/>
      <c r="EC747" s="88"/>
      <c r="ED747" s="88"/>
      <c r="EE747" s="88"/>
      <c r="EG747" s="194"/>
      <c r="EH747" s="194"/>
      <c r="EI747" s="194"/>
      <c r="EJ747" s="194"/>
      <c r="EK747" s="194"/>
      <c r="EL747" s="194"/>
      <c r="EM747" s="948"/>
      <c r="EN747" s="194"/>
      <c r="EO747" s="194"/>
      <c r="EP747" s="194"/>
      <c r="EQ747" s="382"/>
      <c r="ER747" s="382"/>
      <c r="ES747" s="691"/>
      <c r="ET747" s="167"/>
      <c r="EU747" s="182" t="str">
        <f t="shared" si="516"/>
        <v>, edit_sinv.pdf</v>
      </c>
    </row>
    <row r="748" spans="1:151" ht="49.5" thickTop="1" thickBot="1">
      <c r="A748" s="1021"/>
      <c r="B748" s="830" t="s">
        <v>4611</v>
      </c>
      <c r="C748" s="221"/>
      <c r="D748" s="692"/>
      <c r="E748" s="692"/>
      <c r="F748" s="692"/>
      <c r="G748" s="831"/>
      <c r="H748" s="831"/>
      <c r="I748" s="202"/>
      <c r="J748" s="692"/>
      <c r="K748" s="692"/>
      <c r="L748" s="692"/>
      <c r="M748" s="1126"/>
      <c r="N748" s="1130"/>
      <c r="O748" s="691"/>
      <c r="P748" s="780"/>
      <c r="Q748" s="548">
        <v>0</v>
      </c>
      <c r="R748" s="549">
        <v>0</v>
      </c>
      <c r="S748" s="338"/>
      <c r="T748" s="168"/>
      <c r="U748" s="168"/>
      <c r="V748" s="338">
        <v>0</v>
      </c>
      <c r="W748" s="338">
        <v>0</v>
      </c>
      <c r="X748" s="923">
        <v>0.7</v>
      </c>
      <c r="Y748" s="338">
        <v>0</v>
      </c>
      <c r="Z748" s="168"/>
      <c r="AA748" s="168"/>
      <c r="AB748" s="186" t="s">
        <v>7574</v>
      </c>
      <c r="AC748" s="13" t="s">
        <v>7377</v>
      </c>
      <c r="AD748" s="985" t="s">
        <v>40</v>
      </c>
      <c r="AE748" s="801"/>
      <c r="AG748" s="419"/>
      <c r="AH748" s="927" t="s">
        <v>896</v>
      </c>
      <c r="AI748" s="63" t="s">
        <v>5764</v>
      </c>
      <c r="AJ748" s="45" t="str">
        <f t="shared" si="541"/>
        <v>YES</v>
      </c>
      <c r="AK748" s="46" t="str">
        <f>VLOOKUP(X748,aux!$G$1:$I$22,2,FALSE)</f>
        <v>zero point seven</v>
      </c>
      <c r="AL748" s="47" t="str">
        <f>VLOOKUP(X748,aux!$G$1:$J$22,4,FALSE)</f>
        <v>null komma sieben</v>
      </c>
      <c r="AM748" s="48">
        <f t="shared" si="528"/>
        <v>70</v>
      </c>
      <c r="AN748" s="214" t="str">
        <f>IF(INT(AM748)=AM748,EnglishNumber(AM748), _xlfn.CONCAT(EnglishNumber(INT(AM748)), " point ", EnglishNumber(ROUND(INT((AM748 - INT(AM748)) * 10),  0)), " ", EnglishNumber(ROUND((AM748 - INT(AM748))*100 - (INT((AM748-INT(AM748))*10)*10), 0))))</f>
        <v>seventy</v>
      </c>
      <c r="AO748" s="214" t="str">
        <f>IF(INT(AM748)=AM748,FctZahl_In_Worten(AM748), _xlfn.CONCAT(FctZahl_In_Worten(INT(AM748)), " komma ", FctZahl_In_Worten(ROUND(INT((AM748 - INT(AM748)) * 10),  0)), " ", FctZahl_In_Worten(ROUND((AM748 - INT(AM748))*100 - (INT((AM748-INT(AM748))*10)*10), 0))))</f>
        <v>siebzig</v>
      </c>
      <c r="AP748" s="64" t="str">
        <f>EnglishNumber(Q748)</f>
        <v>zero</v>
      </c>
      <c r="AQ748" s="46" t="str">
        <f>FctZahl_In_Worten(Q748)</f>
        <v>null</v>
      </c>
      <c r="AR748" s="47" t="str">
        <f>FctZahl_In_Worten(R748)</f>
        <v>null</v>
      </c>
      <c r="AS748" s="64" t="str">
        <f>EnglishNumber(V748)</f>
        <v>zero</v>
      </c>
      <c r="AT748" s="64" t="str">
        <f>EnglishNumber(W748)</f>
        <v>zero</v>
      </c>
      <c r="AU748" s="64" t="str">
        <f t="shared" si="538"/>
        <v>For</v>
      </c>
      <c r="AV748" s="49" t="str">
        <f t="shared" si="555"/>
        <v>Error, there is a problem with representatives or their titles</v>
      </c>
      <c r="AW748" s="60" t="str">
        <f t="shared" si="529"/>
        <v>edit_CPA_EN</v>
      </c>
      <c r="AX748" s="60" t="str">
        <f t="shared" si="530"/>
        <v>edit_DoT_EN</v>
      </c>
      <c r="AY748" s="60" t="str">
        <f t="shared" si="531"/>
        <v>edit_Dis_EN</v>
      </c>
      <c r="AZ748" s="50" t="str">
        <f t="shared" si="532"/>
        <v>edit_CPA_DE</v>
      </c>
      <c r="BA748" s="50" t="str">
        <f t="shared" si="533"/>
        <v>edit_DoT_DE</v>
      </c>
      <c r="BB748" s="50" t="str">
        <f t="shared" si="534"/>
        <v>edit_CPA_ES</v>
      </c>
      <c r="BC748" s="128" t="str">
        <f t="shared" si="535"/>
        <v>edit_DoT_ES</v>
      </c>
      <c r="BD748" s="65" t="str">
        <f t="shared" si="536"/>
        <v/>
      </c>
      <c r="BE748" s="64" t="e">
        <f>VLOOKUP(C748,aux!$A$1:$B$260,2,FALSE)</f>
        <v>#N/A</v>
      </c>
      <c r="BF748" s="46" t="e">
        <f>VLOOKUP(C748,aux!$A$1:$C$260,3,FALSE)</f>
        <v>#N/A</v>
      </c>
      <c r="BG748" s="66" t="str">
        <f t="shared" si="537"/>
        <v>represented by  Error, there is a problem with representatives or their titles</v>
      </c>
      <c r="BH748" s="66" t="str">
        <f t="shared" si="553"/>
        <v>representado por Error, there is a problem with representatives or their titles</v>
      </c>
      <c r="BI748" s="119">
        <f t="shared" si="542"/>
        <v>0</v>
      </c>
      <c r="BJ748" s="119" t="str">
        <f t="shared" si="543"/>
        <v/>
      </c>
      <c r="BK748" s="119" t="str">
        <f t="shared" si="544"/>
        <v/>
      </c>
      <c r="BL748" s="66" t="str">
        <f t="shared" si="545"/>
        <v/>
      </c>
      <c r="BM748" s="66" t="str">
        <f t="shared" si="546"/>
        <v/>
      </c>
      <c r="BN748" s="66" t="str">
        <f t="shared" si="547"/>
        <v/>
      </c>
      <c r="BO748" s="66" t="str">
        <f t="shared" si="548"/>
        <v/>
      </c>
      <c r="BP748" s="216" t="str">
        <f>VLOOKUP(X748,aux!$G$1:$I$22,3,FALSE)</f>
        <v xml:space="preserve">cero coma siete </v>
      </c>
      <c r="BQ748" s="66" t="str">
        <f t="shared" si="549"/>
        <v>Por</v>
      </c>
      <c r="BR748" s="66" t="e">
        <f>VLOOKUP(C748,aux!$D$1:$E$307,2,FALSE)</f>
        <v>#N/A</v>
      </c>
      <c r="BS748" s="66" t="str">
        <f t="shared" si="550"/>
        <v>Cero</v>
      </c>
      <c r="BT748" s="66" t="str">
        <f t="shared" si="552"/>
        <v>Cero</v>
      </c>
      <c r="BU748" s="66" t="str">
        <f t="shared" si="554"/>
        <v>Cero</v>
      </c>
      <c r="BV748" s="315"/>
      <c r="BW748" s="61"/>
      <c r="BX748" s="315"/>
      <c r="BY748" s="148"/>
      <c r="BZ748" s="315"/>
      <c r="CA748" s="1112"/>
      <c r="CB748" s="805"/>
      <c r="CC748" s="688"/>
      <c r="CD748" s="806"/>
      <c r="CE748" s="688"/>
      <c r="CF748" s="806"/>
      <c r="CG748" s="687"/>
      <c r="CH748" s="747"/>
      <c r="CI748" s="155"/>
      <c r="CJ748" s="168"/>
      <c r="CK748" s="168"/>
      <c r="CL748" s="102" t="str">
        <f t="shared" si="510"/>
        <v>_ edit_DOT_EN_2sig</v>
      </c>
      <c r="CM748" s="102" t="str">
        <f t="shared" si="511"/>
        <v>_edit_CPA_EN_2sig</v>
      </c>
      <c r="CN748" s="102" t="str">
        <f t="shared" si="512"/>
        <v>_ edit_DOT_EN_2sig_stamped</v>
      </c>
      <c r="CO748" s="102" t="str">
        <f t="shared" si="513"/>
        <v>_edit_DOT_EN_o</v>
      </c>
      <c r="CP748" s="102" t="str">
        <f t="shared" si="514"/>
        <v>_edit_DOT_EN_o_stamped</v>
      </c>
      <c r="CQ748" s="102" t="str">
        <f t="shared" si="515"/>
        <v>_edit_powers</v>
      </c>
      <c r="CR748" s="168"/>
      <c r="CS748" s="168"/>
      <c r="CT748" s="253"/>
      <c r="CU748" s="251"/>
      <c r="CV748" s="254"/>
      <c r="CW748" s="168"/>
      <c r="CX748" s="252"/>
      <c r="CY748" s="251"/>
      <c r="CZ748" s="251"/>
      <c r="DA748" s="324"/>
      <c r="DB748" s="324"/>
      <c r="DC748" s="251"/>
      <c r="DD748" s="251"/>
      <c r="DE748" s="324"/>
      <c r="DF748" s="324"/>
      <c r="DG748" s="168"/>
      <c r="DH748" s="168"/>
      <c r="DI748" s="168"/>
      <c r="DJ748" s="324"/>
      <c r="DK748" s="324"/>
      <c r="DL748" s="168"/>
      <c r="DM748" s="324"/>
      <c r="DN748" s="251"/>
      <c r="DO748" s="324"/>
      <c r="DP748" s="338"/>
      <c r="DQ748" s="902"/>
      <c r="DR748" s="503"/>
      <c r="DS748" s="88"/>
      <c r="DT748" s="88"/>
      <c r="DU748" s="168"/>
      <c r="DV748" s="168"/>
      <c r="DW748" s="168"/>
      <c r="DX748" s="168"/>
      <c r="DY748" s="168"/>
      <c r="DZ748" s="168"/>
      <c r="EA748" s="359" t="str">
        <f t="shared" si="556"/>
        <v/>
      </c>
      <c r="EB748" s="359"/>
      <c r="EC748" s="88"/>
      <c r="ED748" s="88"/>
      <c r="EE748" s="88"/>
      <c r="EG748" s="194"/>
      <c r="EH748" s="194"/>
      <c r="EI748" s="194"/>
      <c r="EJ748" s="194"/>
      <c r="EK748" s="194"/>
      <c r="EL748" s="194"/>
      <c r="EM748" s="948"/>
      <c r="EN748" s="194"/>
      <c r="EO748" s="194"/>
      <c r="EP748" s="194"/>
      <c r="EQ748" s="382"/>
      <c r="ER748" s="382"/>
      <c r="ES748" s="691"/>
      <c r="ET748" s="167"/>
      <c r="EU748" s="182" t="str">
        <f t="shared" si="516"/>
        <v>, edit_sinv.pdf</v>
      </c>
    </row>
    <row r="749" spans="1:151" ht="49.5" thickTop="1" thickBot="1">
      <c r="A749" s="1021"/>
      <c r="B749" s="830" t="s">
        <v>4611</v>
      </c>
      <c r="C749" s="221"/>
      <c r="D749" s="692"/>
      <c r="E749" s="692"/>
      <c r="F749" s="692"/>
      <c r="G749" s="831"/>
      <c r="H749" s="831"/>
      <c r="I749" s="202"/>
      <c r="J749" s="692"/>
      <c r="K749" s="692"/>
      <c r="L749" s="692"/>
      <c r="M749" s="1126"/>
      <c r="N749" s="1130"/>
      <c r="O749" s="691"/>
      <c r="P749" s="780"/>
      <c r="Q749" s="548">
        <v>0</v>
      </c>
      <c r="R749" s="549">
        <v>0</v>
      </c>
      <c r="S749" s="338"/>
      <c r="T749" s="168"/>
      <c r="U749" s="168"/>
      <c r="V749" s="338">
        <v>0</v>
      </c>
      <c r="W749" s="338">
        <v>0</v>
      </c>
      <c r="X749" s="923">
        <v>0.7</v>
      </c>
      <c r="Y749" s="338">
        <v>0</v>
      </c>
      <c r="Z749" s="168"/>
      <c r="AA749" s="168"/>
      <c r="AB749" s="186" t="s">
        <v>7574</v>
      </c>
      <c r="AC749" s="13" t="s">
        <v>7377</v>
      </c>
      <c r="AD749" s="985" t="s">
        <v>40</v>
      </c>
      <c r="AE749" s="801"/>
      <c r="AG749" s="419"/>
      <c r="AH749" s="927" t="s">
        <v>896</v>
      </c>
      <c r="AI749" s="63" t="s">
        <v>5764</v>
      </c>
      <c r="AJ749" s="45" t="str">
        <f t="shared" si="541"/>
        <v>YES</v>
      </c>
      <c r="AK749" s="46" t="str">
        <f>VLOOKUP(X749,aux!$G$1:$I$22,2,FALSE)</f>
        <v>zero point seven</v>
      </c>
      <c r="AL749" s="47" t="str">
        <f>VLOOKUP(X749,aux!$G$1:$J$22,4,FALSE)</f>
        <v>null komma sieben</v>
      </c>
      <c r="AM749" s="48">
        <f t="shared" si="528"/>
        <v>70</v>
      </c>
      <c r="AN749" s="214" t="str">
        <f>IF(INT(AM749)=AM749,EnglishNumber(AM749), _xlfn.CONCAT(EnglishNumber(INT(AM749)), " point ", EnglishNumber(ROUND(INT((AM749 - INT(AM749)) * 10),  0)), " ", EnglishNumber(ROUND((AM749 - INT(AM749))*100 - (INT((AM749-INT(AM749))*10)*10), 0))))</f>
        <v>seventy</v>
      </c>
      <c r="AO749" s="214" t="str">
        <f>IF(INT(AM749)=AM749,FctZahl_In_Worten(AM749), _xlfn.CONCAT(FctZahl_In_Worten(INT(AM749)), " komma ", FctZahl_In_Worten(ROUND(INT((AM749 - INT(AM749)) * 10),  0)), " ", FctZahl_In_Worten(ROUND((AM749 - INT(AM749))*100 - (INT((AM749-INT(AM749))*10)*10), 0))))</f>
        <v>siebzig</v>
      </c>
      <c r="AP749" s="64" t="str">
        <f>EnglishNumber(Q749)</f>
        <v>zero</v>
      </c>
      <c r="AQ749" s="46" t="str">
        <f>FctZahl_In_Worten(Q749)</f>
        <v>null</v>
      </c>
      <c r="AR749" s="47" t="str">
        <f>FctZahl_In_Worten(R749)</f>
        <v>null</v>
      </c>
      <c r="AS749" s="64" t="str">
        <f>EnglishNumber(V749)</f>
        <v>zero</v>
      </c>
      <c r="AT749" s="64" t="str">
        <f>EnglishNumber(W749)</f>
        <v>zero</v>
      </c>
      <c r="AU749" s="64" t="str">
        <f t="shared" si="538"/>
        <v>For</v>
      </c>
      <c r="AV749" s="49" t="str">
        <f t="shared" si="555"/>
        <v>Error, there is a problem with representatives or their titles</v>
      </c>
      <c r="AW749" s="60" t="str">
        <f t="shared" si="529"/>
        <v>edit_CPA_EN</v>
      </c>
      <c r="AX749" s="60" t="str">
        <f t="shared" si="530"/>
        <v>edit_DoT_EN</v>
      </c>
      <c r="AY749" s="60" t="str">
        <f t="shared" si="531"/>
        <v>edit_Dis_EN</v>
      </c>
      <c r="AZ749" s="50" t="str">
        <f t="shared" si="532"/>
        <v>edit_CPA_DE</v>
      </c>
      <c r="BA749" s="50" t="str">
        <f t="shared" si="533"/>
        <v>edit_DoT_DE</v>
      </c>
      <c r="BB749" s="50" t="str">
        <f t="shared" si="534"/>
        <v>edit_CPA_ES</v>
      </c>
      <c r="BC749" s="128" t="str">
        <f t="shared" si="535"/>
        <v>edit_DoT_ES</v>
      </c>
      <c r="BD749" s="65" t="str">
        <f t="shared" si="536"/>
        <v/>
      </c>
      <c r="BE749" s="64" t="e">
        <f>VLOOKUP(C749,aux!$A$1:$B$260,2,FALSE)</f>
        <v>#N/A</v>
      </c>
      <c r="BF749" s="46" t="e">
        <f>VLOOKUP(C749,aux!$A$1:$C$260,3,FALSE)</f>
        <v>#N/A</v>
      </c>
      <c r="BG749" s="66" t="str">
        <f t="shared" si="537"/>
        <v>represented by  Error, there is a problem with representatives or their titles</v>
      </c>
      <c r="BH749" s="66" t="str">
        <f t="shared" si="553"/>
        <v>representado por Error, there is a problem with representatives or their titles</v>
      </c>
      <c r="BI749" s="119">
        <f t="shared" si="542"/>
        <v>0</v>
      </c>
      <c r="BJ749" s="119" t="str">
        <f t="shared" si="543"/>
        <v/>
      </c>
      <c r="BK749" s="119" t="str">
        <f t="shared" si="544"/>
        <v/>
      </c>
      <c r="BL749" s="66" t="str">
        <f t="shared" si="545"/>
        <v/>
      </c>
      <c r="BM749" s="66" t="str">
        <f t="shared" si="546"/>
        <v/>
      </c>
      <c r="BN749" s="66" t="str">
        <f t="shared" si="547"/>
        <v/>
      </c>
      <c r="BO749" s="66" t="str">
        <f t="shared" si="548"/>
        <v/>
      </c>
      <c r="BP749" s="216" t="str">
        <f>VLOOKUP(X749,aux!$G$1:$I$22,3,FALSE)</f>
        <v xml:space="preserve">cero coma siete </v>
      </c>
      <c r="BQ749" s="66" t="str">
        <f t="shared" si="549"/>
        <v>Por</v>
      </c>
      <c r="BR749" s="66" t="e">
        <f>VLOOKUP(C749,aux!$D$1:$E$307,2,FALSE)</f>
        <v>#N/A</v>
      </c>
      <c r="BS749" s="66" t="str">
        <f t="shared" si="550"/>
        <v>Cero</v>
      </c>
      <c r="BT749" s="66" t="str">
        <f t="shared" si="552"/>
        <v>Cero</v>
      </c>
      <c r="BU749" s="66" t="str">
        <f t="shared" si="554"/>
        <v>Cero</v>
      </c>
      <c r="BV749" s="315"/>
      <c r="BW749" s="61"/>
      <c r="BX749" s="315"/>
      <c r="BY749" s="148"/>
      <c r="BZ749" s="315"/>
      <c r="CA749" s="1112"/>
      <c r="CB749" s="805"/>
      <c r="CC749" s="688"/>
      <c r="CD749" s="806"/>
      <c r="CE749" s="688"/>
      <c r="CF749" s="806"/>
      <c r="CG749" s="687"/>
      <c r="CH749" s="747"/>
      <c r="CI749" s="155"/>
      <c r="CJ749" s="168"/>
      <c r="CK749" s="168"/>
      <c r="CL749" s="102" t="str">
        <f t="shared" si="510"/>
        <v>_ edit_DOT_EN_2sig</v>
      </c>
      <c r="CM749" s="102" t="str">
        <f t="shared" si="511"/>
        <v>_edit_CPA_EN_2sig</v>
      </c>
      <c r="CN749" s="102" t="str">
        <f t="shared" si="512"/>
        <v>_ edit_DOT_EN_2sig_stamped</v>
      </c>
      <c r="CO749" s="102" t="str">
        <f t="shared" si="513"/>
        <v>_edit_DOT_EN_o</v>
      </c>
      <c r="CP749" s="102" t="str">
        <f t="shared" si="514"/>
        <v>_edit_DOT_EN_o_stamped</v>
      </c>
      <c r="CQ749" s="102" t="str">
        <f t="shared" si="515"/>
        <v>_edit_powers</v>
      </c>
      <c r="CR749" s="168"/>
      <c r="CS749" s="168"/>
      <c r="CT749" s="253"/>
      <c r="CU749" s="251"/>
      <c r="CV749" s="254"/>
      <c r="CW749" s="168"/>
      <c r="CX749" s="252"/>
      <c r="CY749" s="251"/>
      <c r="CZ749" s="251"/>
      <c r="DA749" s="324"/>
      <c r="DB749" s="324"/>
      <c r="DC749" s="251"/>
      <c r="DD749" s="251"/>
      <c r="DE749" s="324"/>
      <c r="DF749" s="324"/>
      <c r="DG749" s="168"/>
      <c r="DH749" s="168"/>
      <c r="DI749" s="168"/>
      <c r="DJ749" s="324"/>
      <c r="DK749" s="324"/>
      <c r="DL749" s="168"/>
      <c r="DM749" s="324"/>
      <c r="DN749" s="251"/>
      <c r="DO749" s="324"/>
      <c r="DP749" s="338"/>
      <c r="DQ749" s="902"/>
      <c r="DR749" s="503"/>
      <c r="DS749" s="88"/>
      <c r="DT749" s="88"/>
      <c r="DU749" s="168"/>
      <c r="DV749" s="168"/>
      <c r="DW749" s="168"/>
      <c r="DX749" s="168"/>
      <c r="DY749" s="168"/>
      <c r="DZ749" s="168"/>
      <c r="EA749" s="359" t="str">
        <f t="shared" si="556"/>
        <v/>
      </c>
      <c r="EB749" s="359"/>
      <c r="EC749" s="88"/>
      <c r="ED749" s="88"/>
      <c r="EE749" s="88"/>
      <c r="EG749" s="194"/>
      <c r="EH749" s="194"/>
      <c r="EI749" s="194"/>
      <c r="EJ749" s="194"/>
      <c r="EK749" s="194"/>
      <c r="EL749" s="194"/>
      <c r="EM749" s="948"/>
      <c r="EN749" s="194"/>
      <c r="EO749" s="194"/>
      <c r="EP749" s="194"/>
      <c r="EQ749" s="382"/>
      <c r="ER749" s="382"/>
      <c r="ES749" s="691"/>
      <c r="ET749" s="167"/>
      <c r="EU749" s="182" t="str">
        <f t="shared" si="516"/>
        <v>, edit_sinv.pdf</v>
      </c>
    </row>
    <row r="750" spans="1:151" ht="49.5" thickTop="1" thickBot="1">
      <c r="A750" s="1021"/>
      <c r="B750" s="830" t="s">
        <v>4611</v>
      </c>
      <c r="C750" s="221"/>
      <c r="D750" s="692"/>
      <c r="E750" s="692"/>
      <c r="F750" s="692"/>
      <c r="G750" s="831"/>
      <c r="H750" s="831"/>
      <c r="I750" s="202"/>
      <c r="J750" s="692"/>
      <c r="K750" s="692"/>
      <c r="L750" s="692"/>
      <c r="M750" s="1126"/>
      <c r="N750" s="1130"/>
      <c r="O750" s="691"/>
      <c r="P750" s="780"/>
      <c r="Q750" s="548">
        <v>0</v>
      </c>
      <c r="R750" s="549">
        <v>0</v>
      </c>
      <c r="S750" s="338"/>
      <c r="T750" s="168"/>
      <c r="U750" s="168"/>
      <c r="V750" s="338">
        <v>0</v>
      </c>
      <c r="W750" s="338">
        <v>0</v>
      </c>
      <c r="X750" s="923">
        <v>0.7</v>
      </c>
      <c r="Y750" s="338">
        <v>0</v>
      </c>
      <c r="Z750" s="168"/>
      <c r="AA750" s="168"/>
      <c r="AB750" s="186" t="s">
        <v>7574</v>
      </c>
      <c r="AC750" s="13" t="s">
        <v>7377</v>
      </c>
      <c r="AD750" s="985" t="s">
        <v>40</v>
      </c>
      <c r="AE750" s="801"/>
      <c r="AG750" s="419"/>
      <c r="AH750" s="927" t="s">
        <v>896</v>
      </c>
      <c r="AI750" s="63" t="s">
        <v>5764</v>
      </c>
      <c r="AJ750" s="45" t="str">
        <f t="shared" si="541"/>
        <v>YES</v>
      </c>
      <c r="AK750" s="46" t="str">
        <f>VLOOKUP(X750,aux!$G$1:$I$22,2,FALSE)</f>
        <v>zero point seven</v>
      </c>
      <c r="AL750" s="47" t="str">
        <f>VLOOKUP(X750,aux!$G$1:$J$22,4,FALSE)</f>
        <v>null komma sieben</v>
      </c>
      <c r="AM750" s="48">
        <f t="shared" si="528"/>
        <v>70</v>
      </c>
      <c r="AN750" s="214" t="str">
        <f>IF(INT(AM750)=AM750,EnglishNumber(AM750), _xlfn.CONCAT(EnglishNumber(INT(AM750)), " point ", EnglishNumber(ROUND(INT((AM750 - INT(AM750)) * 10),  0)), " ", EnglishNumber(ROUND((AM750 - INT(AM750))*100 - (INT((AM750-INT(AM750))*10)*10), 0))))</f>
        <v>seventy</v>
      </c>
      <c r="AO750" s="214" t="str">
        <f>IF(INT(AM750)=AM750,FctZahl_In_Worten(AM750), _xlfn.CONCAT(FctZahl_In_Worten(INT(AM750)), " komma ", FctZahl_In_Worten(ROUND(INT((AM750 - INT(AM750)) * 10),  0)), " ", FctZahl_In_Worten(ROUND((AM750 - INT(AM750))*100 - (INT((AM750-INT(AM750))*10)*10), 0))))</f>
        <v>siebzig</v>
      </c>
      <c r="AP750" s="64" t="str">
        <f>EnglishNumber(Q750)</f>
        <v>zero</v>
      </c>
      <c r="AQ750" s="46" t="str">
        <f>FctZahl_In_Worten(Q750)</f>
        <v>null</v>
      </c>
      <c r="AR750" s="47" t="str">
        <f>FctZahl_In_Worten(R750)</f>
        <v>null</v>
      </c>
      <c r="AS750" s="64" t="str">
        <f>EnglishNumber(V750)</f>
        <v>zero</v>
      </c>
      <c r="AT750" s="64" t="str">
        <f>EnglishNumber(W750)</f>
        <v>zero</v>
      </c>
      <c r="AU750" s="64" t="str">
        <f t="shared" si="538"/>
        <v>For</v>
      </c>
      <c r="AV750" s="49" t="str">
        <f t="shared" si="555"/>
        <v>Error, there is a problem with representatives or their titles</v>
      </c>
      <c r="AW750" s="60" t="str">
        <f t="shared" si="529"/>
        <v>edit_CPA_EN</v>
      </c>
      <c r="AX750" s="60" t="str">
        <f t="shared" si="530"/>
        <v>edit_DoT_EN</v>
      </c>
      <c r="AY750" s="60" t="str">
        <f t="shared" si="531"/>
        <v>edit_Dis_EN</v>
      </c>
      <c r="AZ750" s="50" t="str">
        <f t="shared" si="532"/>
        <v>edit_CPA_DE</v>
      </c>
      <c r="BA750" s="50" t="str">
        <f t="shared" si="533"/>
        <v>edit_DoT_DE</v>
      </c>
      <c r="BB750" s="50" t="str">
        <f t="shared" si="534"/>
        <v>edit_CPA_ES</v>
      </c>
      <c r="BC750" s="128" t="str">
        <f t="shared" si="535"/>
        <v>edit_DoT_ES</v>
      </c>
      <c r="BD750" s="65" t="str">
        <f t="shared" si="536"/>
        <v/>
      </c>
      <c r="BE750" s="64" t="e">
        <f>VLOOKUP(C750,aux!$A$1:$B$260,2,FALSE)</f>
        <v>#N/A</v>
      </c>
      <c r="BF750" s="46" t="e">
        <f>VLOOKUP(C750,aux!$A$1:$C$260,3,FALSE)</f>
        <v>#N/A</v>
      </c>
      <c r="BG750" s="66" t="str">
        <f t="shared" si="537"/>
        <v>represented by  Error, there is a problem with representatives or their titles</v>
      </c>
      <c r="BH750" s="66" t="str">
        <f t="shared" si="553"/>
        <v>representado por Error, there is a problem with representatives or their titles</v>
      </c>
      <c r="BI750" s="119">
        <f t="shared" si="542"/>
        <v>0</v>
      </c>
      <c r="BJ750" s="119" t="str">
        <f t="shared" si="543"/>
        <v/>
      </c>
      <c r="BK750" s="119" t="str">
        <f t="shared" si="544"/>
        <v/>
      </c>
      <c r="BL750" s="66" t="str">
        <f t="shared" si="545"/>
        <v/>
      </c>
      <c r="BM750" s="66" t="str">
        <f t="shared" si="546"/>
        <v/>
      </c>
      <c r="BN750" s="66" t="str">
        <f t="shared" si="547"/>
        <v/>
      </c>
      <c r="BO750" s="66" t="str">
        <f t="shared" si="548"/>
        <v/>
      </c>
      <c r="BP750" s="216" t="str">
        <f>VLOOKUP(X750,aux!$G$1:$I$22,3,FALSE)</f>
        <v xml:space="preserve">cero coma siete </v>
      </c>
      <c r="BQ750" s="66" t="str">
        <f t="shared" si="549"/>
        <v>Por</v>
      </c>
      <c r="BR750" s="66" t="e">
        <f>VLOOKUP(C750,aux!$D$1:$E$307,2,FALSE)</f>
        <v>#N/A</v>
      </c>
      <c r="BS750" s="66" t="str">
        <f t="shared" si="550"/>
        <v>Cero</v>
      </c>
      <c r="BT750" s="66" t="str">
        <f t="shared" si="552"/>
        <v>Cero</v>
      </c>
      <c r="BU750" s="66" t="str">
        <f t="shared" si="554"/>
        <v>Cero</v>
      </c>
      <c r="BV750" s="315"/>
      <c r="BW750" s="61"/>
      <c r="BX750" s="315"/>
      <c r="BY750" s="148"/>
      <c r="BZ750" s="315"/>
      <c r="CA750" s="1112"/>
      <c r="CB750" s="805"/>
      <c r="CC750" s="688"/>
      <c r="CD750" s="806"/>
      <c r="CE750" s="688"/>
      <c r="CF750" s="806"/>
      <c r="CG750" s="687"/>
      <c r="CH750" s="747"/>
      <c r="CI750" s="155"/>
      <c r="CJ750" s="168"/>
      <c r="CK750" s="168"/>
      <c r="CL750" s="102" t="str">
        <f t="shared" si="510"/>
        <v>_ edit_DOT_EN_2sig</v>
      </c>
      <c r="CM750" s="102" t="str">
        <f t="shared" si="511"/>
        <v>_edit_CPA_EN_2sig</v>
      </c>
      <c r="CN750" s="102" t="str">
        <f t="shared" si="512"/>
        <v>_ edit_DOT_EN_2sig_stamped</v>
      </c>
      <c r="CO750" s="102" t="str">
        <f t="shared" si="513"/>
        <v>_edit_DOT_EN_o</v>
      </c>
      <c r="CP750" s="102" t="str">
        <f t="shared" si="514"/>
        <v>_edit_DOT_EN_o_stamped</v>
      </c>
      <c r="CQ750" s="102" t="str">
        <f t="shared" si="515"/>
        <v>_edit_powers</v>
      </c>
      <c r="CR750" s="168"/>
      <c r="CS750" s="168"/>
      <c r="CT750" s="253"/>
      <c r="CU750" s="251"/>
      <c r="CV750" s="254"/>
      <c r="CW750" s="168"/>
      <c r="CX750" s="252"/>
      <c r="CY750" s="251"/>
      <c r="CZ750" s="251"/>
      <c r="DA750" s="324"/>
      <c r="DB750" s="324"/>
      <c r="DC750" s="251"/>
      <c r="DD750" s="251"/>
      <c r="DE750" s="324"/>
      <c r="DF750" s="324"/>
      <c r="DG750" s="168"/>
      <c r="DH750" s="168"/>
      <c r="DI750" s="168"/>
      <c r="DJ750" s="324"/>
      <c r="DK750" s="324"/>
      <c r="DL750" s="168"/>
      <c r="DM750" s="324"/>
      <c r="DN750" s="251"/>
      <c r="DO750" s="324"/>
      <c r="DP750" s="338"/>
      <c r="DQ750" s="902"/>
      <c r="DR750" s="503"/>
      <c r="DS750" s="88"/>
      <c r="DT750" s="88"/>
      <c r="DU750" s="168"/>
      <c r="DV750" s="168"/>
      <c r="DW750" s="168"/>
      <c r="DX750" s="168"/>
      <c r="DY750" s="168"/>
      <c r="DZ750" s="168"/>
      <c r="EA750" s="359" t="str">
        <f t="shared" si="556"/>
        <v/>
      </c>
      <c r="EB750" s="359"/>
      <c r="EC750" s="88"/>
      <c r="ED750" s="88"/>
      <c r="EE750" s="88"/>
      <c r="EG750" s="194"/>
      <c r="EH750" s="194"/>
      <c r="EI750" s="194"/>
      <c r="EJ750" s="194"/>
      <c r="EK750" s="194"/>
      <c r="EL750" s="194"/>
      <c r="EM750" s="948"/>
      <c r="EN750" s="194"/>
      <c r="EO750" s="194"/>
      <c r="EP750" s="194"/>
      <c r="EQ750" s="382"/>
      <c r="ER750" s="382"/>
      <c r="ES750" s="691"/>
      <c r="ET750" s="167"/>
      <c r="EU750" s="182" t="str">
        <f t="shared" si="516"/>
        <v>, edit_sinv.pdf</v>
      </c>
    </row>
    <row r="751" spans="1:151" ht="49.5" thickTop="1" thickBot="1">
      <c r="A751" s="1021"/>
      <c r="B751" s="830" t="s">
        <v>4611</v>
      </c>
      <c r="C751" s="221"/>
      <c r="D751" s="692"/>
      <c r="E751" s="692"/>
      <c r="F751" s="692"/>
      <c r="G751" s="831"/>
      <c r="H751" s="831"/>
      <c r="I751" s="202"/>
      <c r="J751" s="692"/>
      <c r="K751" s="692"/>
      <c r="L751" s="692"/>
      <c r="M751" s="1126"/>
      <c r="N751" s="1130"/>
      <c r="O751" s="691"/>
      <c r="P751" s="780"/>
      <c r="Q751" s="548">
        <v>0</v>
      </c>
      <c r="R751" s="549">
        <v>0</v>
      </c>
      <c r="S751" s="338"/>
      <c r="T751" s="168"/>
      <c r="U751" s="168"/>
      <c r="V751" s="338">
        <v>0</v>
      </c>
      <c r="W751" s="338">
        <v>0</v>
      </c>
      <c r="X751" s="923">
        <v>0.7</v>
      </c>
      <c r="Y751" s="338">
        <v>0</v>
      </c>
      <c r="Z751" s="168"/>
      <c r="AA751" s="168"/>
      <c r="AB751" s="186" t="s">
        <v>7574</v>
      </c>
      <c r="AC751" s="13" t="s">
        <v>7377</v>
      </c>
      <c r="AD751" s="985" t="s">
        <v>40</v>
      </c>
      <c r="AE751" s="801"/>
      <c r="AG751" s="419"/>
      <c r="AH751" s="927" t="s">
        <v>896</v>
      </c>
      <c r="AI751" s="63" t="s">
        <v>5764</v>
      </c>
      <c r="AJ751" s="45" t="str">
        <f t="shared" si="541"/>
        <v>YES</v>
      </c>
      <c r="AK751" s="46" t="str">
        <f>VLOOKUP(X751,aux!$G$1:$I$22,2,FALSE)</f>
        <v>zero point seven</v>
      </c>
      <c r="AL751" s="47" t="str">
        <f>VLOOKUP(X751,aux!$G$1:$J$22,4,FALSE)</f>
        <v>null komma sieben</v>
      </c>
      <c r="AM751" s="48">
        <f t="shared" si="528"/>
        <v>70</v>
      </c>
      <c r="AN751" s="214" t="str">
        <f>IF(INT(AM751)=AM751,EnglishNumber(AM751), _xlfn.CONCAT(EnglishNumber(INT(AM751)), " point ", EnglishNumber(ROUND(INT((AM751 - INT(AM751)) * 10),  0)), " ", EnglishNumber(ROUND((AM751 - INT(AM751))*100 - (INT((AM751-INT(AM751))*10)*10), 0))))</f>
        <v>seventy</v>
      </c>
      <c r="AO751" s="214" t="str">
        <f>IF(INT(AM751)=AM751,FctZahl_In_Worten(AM751), _xlfn.CONCAT(FctZahl_In_Worten(INT(AM751)), " komma ", FctZahl_In_Worten(ROUND(INT((AM751 - INT(AM751)) * 10),  0)), " ", FctZahl_In_Worten(ROUND((AM751 - INT(AM751))*100 - (INT((AM751-INT(AM751))*10)*10), 0))))</f>
        <v>siebzig</v>
      </c>
      <c r="AP751" s="64" t="str">
        <f>EnglishNumber(Q751)</f>
        <v>zero</v>
      </c>
      <c r="AQ751" s="46" t="str">
        <f>FctZahl_In_Worten(Q751)</f>
        <v>null</v>
      </c>
      <c r="AR751" s="47" t="str">
        <f>FctZahl_In_Worten(R751)</f>
        <v>null</v>
      </c>
      <c r="AS751" s="64" t="str">
        <f>EnglishNumber(V751)</f>
        <v>zero</v>
      </c>
      <c r="AT751" s="64" t="str">
        <f>EnglishNumber(W751)</f>
        <v>zero</v>
      </c>
      <c r="AU751" s="64" t="str">
        <f t="shared" si="538"/>
        <v>For</v>
      </c>
      <c r="AV751" s="49" t="str">
        <f t="shared" si="555"/>
        <v>Error, there is a problem with representatives or their titles</v>
      </c>
      <c r="AW751" s="60" t="str">
        <f t="shared" si="529"/>
        <v>edit_CPA_EN</v>
      </c>
      <c r="AX751" s="60" t="str">
        <f t="shared" si="530"/>
        <v>edit_DoT_EN</v>
      </c>
      <c r="AY751" s="60" t="str">
        <f t="shared" si="531"/>
        <v>edit_Dis_EN</v>
      </c>
      <c r="AZ751" s="50" t="str">
        <f t="shared" si="532"/>
        <v>edit_CPA_DE</v>
      </c>
      <c r="BA751" s="50" t="str">
        <f t="shared" si="533"/>
        <v>edit_DoT_DE</v>
      </c>
      <c r="BB751" s="50" t="str">
        <f t="shared" si="534"/>
        <v>edit_CPA_ES</v>
      </c>
      <c r="BC751" s="128" t="str">
        <f t="shared" si="535"/>
        <v>edit_DoT_ES</v>
      </c>
      <c r="BD751" s="65" t="str">
        <f t="shared" si="536"/>
        <v/>
      </c>
      <c r="BE751" s="64" t="e">
        <f>VLOOKUP(C751,aux!$A$1:$B$260,2,FALSE)</f>
        <v>#N/A</v>
      </c>
      <c r="BF751" s="46" t="e">
        <f>VLOOKUP(C751,aux!$A$1:$C$260,3,FALSE)</f>
        <v>#N/A</v>
      </c>
      <c r="BG751" s="66" t="str">
        <f t="shared" si="537"/>
        <v>represented by  Error, there is a problem with representatives or their titles</v>
      </c>
      <c r="BH751" s="66" t="str">
        <f t="shared" si="553"/>
        <v>representado por Error, there is a problem with representatives or their titles</v>
      </c>
      <c r="BI751" s="119">
        <f t="shared" si="542"/>
        <v>0</v>
      </c>
      <c r="BJ751" s="119" t="str">
        <f t="shared" si="543"/>
        <v/>
      </c>
      <c r="BK751" s="119" t="str">
        <f t="shared" si="544"/>
        <v/>
      </c>
      <c r="BL751" s="66" t="str">
        <f t="shared" si="545"/>
        <v/>
      </c>
      <c r="BM751" s="66" t="str">
        <f t="shared" si="546"/>
        <v/>
      </c>
      <c r="BN751" s="66" t="str">
        <f t="shared" si="547"/>
        <v/>
      </c>
      <c r="BO751" s="66" t="str">
        <f t="shared" si="548"/>
        <v/>
      </c>
      <c r="BP751" s="216" t="str">
        <f>VLOOKUP(X751,aux!$G$1:$I$22,3,FALSE)</f>
        <v xml:space="preserve">cero coma siete </v>
      </c>
      <c r="BQ751" s="66" t="str">
        <f t="shared" si="549"/>
        <v>Por</v>
      </c>
      <c r="BR751" s="66" t="e">
        <f>VLOOKUP(C751,aux!$D$1:$E$307,2,FALSE)</f>
        <v>#N/A</v>
      </c>
      <c r="BS751" s="66" t="str">
        <f t="shared" si="550"/>
        <v>Cero</v>
      </c>
      <c r="BT751" s="66" t="str">
        <f t="shared" si="552"/>
        <v>Cero</v>
      </c>
      <c r="BU751" s="66" t="str">
        <f t="shared" si="554"/>
        <v>Cero</v>
      </c>
      <c r="BV751" s="315"/>
      <c r="BW751" s="61"/>
      <c r="BX751" s="315"/>
      <c r="BY751" s="148"/>
      <c r="BZ751" s="315"/>
      <c r="CA751" s="1112"/>
      <c r="CB751" s="805"/>
      <c r="CC751" s="688"/>
      <c r="CD751" s="806"/>
      <c r="CE751" s="688"/>
      <c r="CF751" s="806"/>
      <c r="CG751" s="687"/>
      <c r="CH751" s="747"/>
      <c r="CI751" s="155"/>
      <c r="CJ751" s="168"/>
      <c r="CK751" s="168"/>
      <c r="CL751" s="102" t="str">
        <f t="shared" si="510"/>
        <v>_ edit_DOT_EN_2sig</v>
      </c>
      <c r="CM751" s="102" t="str">
        <f t="shared" si="511"/>
        <v>_edit_CPA_EN_2sig</v>
      </c>
      <c r="CN751" s="102" t="str">
        <f t="shared" si="512"/>
        <v>_ edit_DOT_EN_2sig_stamped</v>
      </c>
      <c r="CO751" s="102" t="str">
        <f t="shared" si="513"/>
        <v>_edit_DOT_EN_o</v>
      </c>
      <c r="CP751" s="102" t="str">
        <f t="shared" si="514"/>
        <v>_edit_DOT_EN_o_stamped</v>
      </c>
      <c r="CQ751" s="102" t="str">
        <f t="shared" si="515"/>
        <v>_edit_powers</v>
      </c>
      <c r="CR751" s="168"/>
      <c r="CS751" s="168"/>
      <c r="CT751" s="253"/>
      <c r="CU751" s="251"/>
      <c r="CV751" s="254"/>
      <c r="CW751" s="168"/>
      <c r="CX751" s="252"/>
      <c r="CY751" s="251"/>
      <c r="CZ751" s="251"/>
      <c r="DA751" s="324"/>
      <c r="DB751" s="324"/>
      <c r="DC751" s="251"/>
      <c r="DD751" s="251"/>
      <c r="DE751" s="324"/>
      <c r="DF751" s="324"/>
      <c r="DG751" s="168"/>
      <c r="DH751" s="168"/>
      <c r="DI751" s="168"/>
      <c r="DJ751" s="324"/>
      <c r="DK751" s="324"/>
      <c r="DL751" s="168"/>
      <c r="DM751" s="324"/>
      <c r="DN751" s="251"/>
      <c r="DO751" s="324"/>
      <c r="DP751" s="338"/>
      <c r="DQ751" s="902"/>
      <c r="DR751" s="503"/>
      <c r="DS751" s="88"/>
      <c r="DT751" s="88"/>
      <c r="DU751" s="168"/>
      <c r="DV751" s="168"/>
      <c r="DW751" s="168"/>
      <c r="DX751" s="168"/>
      <c r="DY751" s="168"/>
      <c r="DZ751" s="168"/>
      <c r="EA751" s="359" t="str">
        <f t="shared" si="556"/>
        <v/>
      </c>
      <c r="EB751" s="359"/>
      <c r="EC751" s="88"/>
      <c r="ED751" s="88"/>
      <c r="EE751" s="88"/>
      <c r="EG751" s="194"/>
      <c r="EH751" s="194"/>
      <c r="EI751" s="194"/>
      <c r="EJ751" s="194"/>
      <c r="EK751" s="194"/>
      <c r="EL751" s="194"/>
      <c r="EM751" s="948"/>
      <c r="EN751" s="194"/>
      <c r="EO751" s="194"/>
      <c r="EP751" s="194"/>
      <c r="EQ751" s="382"/>
      <c r="ER751" s="382"/>
      <c r="ES751" s="691"/>
      <c r="ET751" s="167"/>
      <c r="EU751" s="182" t="str">
        <f t="shared" si="516"/>
        <v>, edit_sinv.pdf</v>
      </c>
    </row>
    <row r="752" spans="1:151" ht="49.5" thickTop="1" thickBot="1">
      <c r="A752" s="1021"/>
      <c r="B752" s="830" t="s">
        <v>4611</v>
      </c>
      <c r="C752" s="221"/>
      <c r="D752" s="692"/>
      <c r="E752" s="692"/>
      <c r="F752" s="692"/>
      <c r="G752" s="831"/>
      <c r="H752" s="831"/>
      <c r="I752" s="202"/>
      <c r="J752" s="692"/>
      <c r="K752" s="692"/>
      <c r="L752" s="692"/>
      <c r="M752" s="1126"/>
      <c r="N752" s="1130"/>
      <c r="O752" s="691"/>
      <c r="P752" s="780"/>
      <c r="Q752" s="548">
        <v>0</v>
      </c>
      <c r="R752" s="549">
        <v>0</v>
      </c>
      <c r="S752" s="338"/>
      <c r="T752" s="168"/>
      <c r="U752" s="168"/>
      <c r="V752" s="338">
        <v>0</v>
      </c>
      <c r="W752" s="338">
        <v>0</v>
      </c>
      <c r="X752" s="923">
        <v>0.7</v>
      </c>
      <c r="Y752" s="338">
        <v>0</v>
      </c>
      <c r="Z752" s="168"/>
      <c r="AA752" s="168"/>
      <c r="AB752" s="186" t="s">
        <v>7574</v>
      </c>
      <c r="AC752" s="13" t="s">
        <v>7377</v>
      </c>
      <c r="AD752" s="985" t="s">
        <v>40</v>
      </c>
      <c r="AE752" s="801"/>
      <c r="AG752" s="419"/>
      <c r="AH752" s="927" t="s">
        <v>896</v>
      </c>
      <c r="AI752" s="63" t="s">
        <v>5764</v>
      </c>
      <c r="AJ752" s="45" t="str">
        <f t="shared" si="541"/>
        <v>YES</v>
      </c>
      <c r="AK752" s="46" t="str">
        <f>VLOOKUP(X752,aux!$G$1:$I$22,2,FALSE)</f>
        <v>zero point seven</v>
      </c>
      <c r="AL752" s="47" t="str">
        <f>VLOOKUP(X752,aux!$G$1:$J$22,4,FALSE)</f>
        <v>null komma sieben</v>
      </c>
      <c r="AM752" s="48">
        <f t="shared" si="528"/>
        <v>70</v>
      </c>
      <c r="AN752" s="214" t="str">
        <f>IF(INT(AM752)=AM752,EnglishNumber(AM752), _xlfn.CONCAT(EnglishNumber(INT(AM752)), " point ", EnglishNumber(ROUND(INT((AM752 - INT(AM752)) * 10),  0)), " ", EnglishNumber(ROUND((AM752 - INT(AM752))*100 - (INT((AM752-INT(AM752))*10)*10), 0))))</f>
        <v>seventy</v>
      </c>
      <c r="AO752" s="214" t="str">
        <f>IF(INT(AM752)=AM752,FctZahl_In_Worten(AM752), _xlfn.CONCAT(FctZahl_In_Worten(INT(AM752)), " komma ", FctZahl_In_Worten(ROUND(INT((AM752 - INT(AM752)) * 10),  0)), " ", FctZahl_In_Worten(ROUND((AM752 - INT(AM752))*100 - (INT((AM752-INT(AM752))*10)*10), 0))))</f>
        <v>siebzig</v>
      </c>
      <c r="AP752" s="64" t="str">
        <f>EnglishNumber(Q752)</f>
        <v>zero</v>
      </c>
      <c r="AQ752" s="46" t="str">
        <f>FctZahl_In_Worten(Q752)</f>
        <v>null</v>
      </c>
      <c r="AR752" s="47" t="str">
        <f>FctZahl_In_Worten(R752)</f>
        <v>null</v>
      </c>
      <c r="AS752" s="64" t="str">
        <f>EnglishNumber(V752)</f>
        <v>zero</v>
      </c>
      <c r="AT752" s="64" t="str">
        <f>EnglishNumber(W752)</f>
        <v>zero</v>
      </c>
      <c r="AU752" s="64" t="str">
        <f t="shared" si="538"/>
        <v>For</v>
      </c>
      <c r="AV752" s="49" t="str">
        <f t="shared" si="555"/>
        <v>Error, there is a problem with representatives or their titles</v>
      </c>
      <c r="AW752" s="60" t="str">
        <f t="shared" si="529"/>
        <v>edit_CPA_EN</v>
      </c>
      <c r="AX752" s="60" t="str">
        <f t="shared" si="530"/>
        <v>edit_DoT_EN</v>
      </c>
      <c r="AY752" s="60" t="str">
        <f t="shared" si="531"/>
        <v>edit_Dis_EN</v>
      </c>
      <c r="AZ752" s="50" t="str">
        <f t="shared" si="532"/>
        <v>edit_CPA_DE</v>
      </c>
      <c r="BA752" s="50" t="str">
        <f t="shared" si="533"/>
        <v>edit_DoT_DE</v>
      </c>
      <c r="BB752" s="50" t="str">
        <f t="shared" si="534"/>
        <v>edit_CPA_ES</v>
      </c>
      <c r="BC752" s="128" t="str">
        <f t="shared" si="535"/>
        <v>edit_DoT_ES</v>
      </c>
      <c r="BD752" s="65" t="str">
        <f t="shared" si="536"/>
        <v/>
      </c>
      <c r="BE752" s="64" t="e">
        <f>VLOOKUP(C752,aux!$A$1:$B$260,2,FALSE)</f>
        <v>#N/A</v>
      </c>
      <c r="BF752" s="46" t="e">
        <f>VLOOKUP(C752,aux!$A$1:$C$260,3,FALSE)</f>
        <v>#N/A</v>
      </c>
      <c r="BG752" s="66" t="str">
        <f t="shared" si="537"/>
        <v>represented by  Error, there is a problem with representatives or their titles</v>
      </c>
      <c r="BH752" s="66" t="str">
        <f t="shared" si="553"/>
        <v>representado por Error, there is a problem with representatives or their titles</v>
      </c>
      <c r="BI752" s="119">
        <f t="shared" si="542"/>
        <v>0</v>
      </c>
      <c r="BJ752" s="119" t="str">
        <f t="shared" si="543"/>
        <v/>
      </c>
      <c r="BK752" s="119" t="str">
        <f t="shared" si="544"/>
        <v/>
      </c>
      <c r="BL752" s="66" t="str">
        <f t="shared" si="545"/>
        <v/>
      </c>
      <c r="BM752" s="66" t="str">
        <f t="shared" si="546"/>
        <v/>
      </c>
      <c r="BN752" s="66" t="str">
        <f t="shared" si="547"/>
        <v/>
      </c>
      <c r="BO752" s="66" t="str">
        <f t="shared" si="548"/>
        <v/>
      </c>
      <c r="BP752" s="216" t="str">
        <f>VLOOKUP(X752,aux!$G$1:$I$22,3,FALSE)</f>
        <v xml:space="preserve">cero coma siete </v>
      </c>
      <c r="BQ752" s="66" t="str">
        <f t="shared" si="549"/>
        <v>Por</v>
      </c>
      <c r="BR752" s="66" t="e">
        <f>VLOOKUP(C752,aux!$D$1:$E$307,2,FALSE)</f>
        <v>#N/A</v>
      </c>
      <c r="BS752" s="66" t="str">
        <f t="shared" si="550"/>
        <v>Cero</v>
      </c>
      <c r="BT752" s="66" t="str">
        <f t="shared" si="552"/>
        <v>Cero</v>
      </c>
      <c r="BU752" s="66" t="str">
        <f t="shared" si="554"/>
        <v>Cero</v>
      </c>
      <c r="BV752" s="315"/>
      <c r="BW752" s="61"/>
      <c r="BX752" s="315"/>
      <c r="BY752" s="148"/>
      <c r="BZ752" s="315"/>
      <c r="CA752" s="1112"/>
      <c r="CB752" s="805"/>
      <c r="CC752" s="688"/>
      <c r="CD752" s="806"/>
      <c r="CE752" s="688"/>
      <c r="CF752" s="806"/>
      <c r="CG752" s="687"/>
      <c r="CH752" s="747"/>
      <c r="CI752" s="155"/>
      <c r="CJ752" s="168"/>
      <c r="CK752" s="168"/>
      <c r="CL752" s="102" t="str">
        <f t="shared" si="510"/>
        <v>_ edit_DOT_EN_2sig</v>
      </c>
      <c r="CM752" s="102" t="str">
        <f t="shared" si="511"/>
        <v>_edit_CPA_EN_2sig</v>
      </c>
      <c r="CN752" s="102" t="str">
        <f t="shared" si="512"/>
        <v>_ edit_DOT_EN_2sig_stamped</v>
      </c>
      <c r="CO752" s="102" t="str">
        <f t="shared" si="513"/>
        <v>_edit_DOT_EN_o</v>
      </c>
      <c r="CP752" s="102" t="str">
        <f t="shared" si="514"/>
        <v>_edit_DOT_EN_o_stamped</v>
      </c>
      <c r="CQ752" s="102" t="str">
        <f t="shared" si="515"/>
        <v>_edit_powers</v>
      </c>
      <c r="CR752" s="168"/>
      <c r="CS752" s="168"/>
      <c r="CT752" s="253"/>
      <c r="CU752" s="251"/>
      <c r="CV752" s="254"/>
      <c r="CW752" s="168"/>
      <c r="CX752" s="252"/>
      <c r="CY752" s="251"/>
      <c r="CZ752" s="251"/>
      <c r="DA752" s="324"/>
      <c r="DB752" s="324"/>
      <c r="DC752" s="251"/>
      <c r="DD752" s="251"/>
      <c r="DE752" s="324"/>
      <c r="DF752" s="324"/>
      <c r="DG752" s="168"/>
      <c r="DH752" s="168"/>
      <c r="DI752" s="168"/>
      <c r="DJ752" s="324"/>
      <c r="DK752" s="324"/>
      <c r="DL752" s="168"/>
      <c r="DM752" s="324"/>
      <c r="DN752" s="251"/>
      <c r="DO752" s="324"/>
      <c r="DP752" s="338"/>
      <c r="DQ752" s="902"/>
      <c r="DR752" s="503"/>
      <c r="DS752" s="88"/>
      <c r="DT752" s="88"/>
      <c r="DU752" s="168"/>
      <c r="DV752" s="168"/>
      <c r="DW752" s="168"/>
      <c r="DX752" s="168"/>
      <c r="DY752" s="168"/>
      <c r="DZ752" s="168"/>
      <c r="EA752" s="359" t="str">
        <f t="shared" si="556"/>
        <v/>
      </c>
      <c r="EB752" s="359"/>
      <c r="EC752" s="88"/>
      <c r="ED752" s="88"/>
      <c r="EE752" s="88"/>
      <c r="EG752" s="194"/>
      <c r="EH752" s="194"/>
      <c r="EI752" s="194"/>
      <c r="EJ752" s="194"/>
      <c r="EK752" s="194"/>
      <c r="EL752" s="194"/>
      <c r="EM752" s="948"/>
      <c r="EN752" s="194"/>
      <c r="EO752" s="194"/>
      <c r="EP752" s="194"/>
      <c r="EQ752" s="382"/>
      <c r="ER752" s="382"/>
      <c r="ES752" s="691"/>
      <c r="ET752" s="167"/>
      <c r="EU752" s="182" t="str">
        <f t="shared" si="516"/>
        <v>, edit_sinv.pdf</v>
      </c>
    </row>
    <row r="753" spans="1:151" ht="49.5" thickTop="1" thickBot="1">
      <c r="A753" s="1021"/>
      <c r="B753" s="830" t="s">
        <v>4611</v>
      </c>
      <c r="C753" s="221"/>
      <c r="D753" s="692"/>
      <c r="E753" s="692"/>
      <c r="F753" s="692"/>
      <c r="G753" s="831"/>
      <c r="H753" s="831"/>
      <c r="I753" s="202"/>
      <c r="J753" s="692"/>
      <c r="K753" s="692"/>
      <c r="L753" s="692"/>
      <c r="M753" s="1126"/>
      <c r="N753" s="1130"/>
      <c r="O753" s="691"/>
      <c r="P753" s="780"/>
      <c r="Q753" s="548">
        <v>0</v>
      </c>
      <c r="R753" s="549">
        <v>0</v>
      </c>
      <c r="S753" s="338"/>
      <c r="T753" s="168"/>
      <c r="U753" s="168"/>
      <c r="V753" s="338">
        <v>0</v>
      </c>
      <c r="W753" s="338">
        <v>0</v>
      </c>
      <c r="X753" s="923">
        <v>0.7</v>
      </c>
      <c r="Y753" s="338">
        <v>0</v>
      </c>
      <c r="Z753" s="168"/>
      <c r="AA753" s="168"/>
      <c r="AB753" s="186" t="s">
        <v>7574</v>
      </c>
      <c r="AC753" s="13" t="s">
        <v>7377</v>
      </c>
      <c r="AD753" s="985" t="s">
        <v>40</v>
      </c>
      <c r="AE753" s="801"/>
      <c r="AG753" s="419"/>
      <c r="AH753" s="927" t="s">
        <v>896</v>
      </c>
      <c r="AI753" s="63" t="s">
        <v>5764</v>
      </c>
      <c r="AJ753" s="45" t="str">
        <f t="shared" si="541"/>
        <v>YES</v>
      </c>
      <c r="AK753" s="46" t="str">
        <f>VLOOKUP(X753,aux!$G$1:$I$22,2,FALSE)</f>
        <v>zero point seven</v>
      </c>
      <c r="AL753" s="47" t="str">
        <f>VLOOKUP(X753,aux!$G$1:$J$22,4,FALSE)</f>
        <v>null komma sieben</v>
      </c>
      <c r="AM753" s="48">
        <f t="shared" si="528"/>
        <v>70</v>
      </c>
      <c r="AN753" s="214" t="str">
        <f>IF(INT(AM753)=AM753,EnglishNumber(AM753), _xlfn.CONCAT(EnglishNumber(INT(AM753)), " point ", EnglishNumber(ROUND(INT((AM753 - INT(AM753)) * 10),  0)), " ", EnglishNumber(ROUND((AM753 - INT(AM753))*100 - (INT((AM753-INT(AM753))*10)*10), 0))))</f>
        <v>seventy</v>
      </c>
      <c r="AO753" s="214" t="str">
        <f>IF(INT(AM753)=AM753,FctZahl_In_Worten(AM753), _xlfn.CONCAT(FctZahl_In_Worten(INT(AM753)), " komma ", FctZahl_In_Worten(ROUND(INT((AM753 - INT(AM753)) * 10),  0)), " ", FctZahl_In_Worten(ROUND((AM753 - INT(AM753))*100 - (INT((AM753-INT(AM753))*10)*10), 0))))</f>
        <v>siebzig</v>
      </c>
      <c r="AP753" s="64" t="str">
        <f>EnglishNumber(Q753)</f>
        <v>zero</v>
      </c>
      <c r="AQ753" s="46" t="str">
        <f>FctZahl_In_Worten(Q753)</f>
        <v>null</v>
      </c>
      <c r="AR753" s="47" t="str">
        <f>FctZahl_In_Worten(R753)</f>
        <v>null</v>
      </c>
      <c r="AS753" s="64" t="str">
        <f>EnglishNumber(V753)</f>
        <v>zero</v>
      </c>
      <c r="AT753" s="64" t="str">
        <f>EnglishNumber(W753)</f>
        <v>zero</v>
      </c>
      <c r="AU753" s="64" t="str">
        <f t="shared" si="538"/>
        <v>For</v>
      </c>
      <c r="AV753" s="49" t="str">
        <f t="shared" si="555"/>
        <v>Error, there is a problem with representatives or their titles</v>
      </c>
      <c r="AW753" s="60" t="str">
        <f t="shared" si="529"/>
        <v>edit_CPA_EN</v>
      </c>
      <c r="AX753" s="60" t="str">
        <f t="shared" si="530"/>
        <v>edit_DoT_EN</v>
      </c>
      <c r="AY753" s="60" t="str">
        <f t="shared" si="531"/>
        <v>edit_Dis_EN</v>
      </c>
      <c r="AZ753" s="50" t="str">
        <f t="shared" si="532"/>
        <v>edit_CPA_DE</v>
      </c>
      <c r="BA753" s="50" t="str">
        <f t="shared" si="533"/>
        <v>edit_DoT_DE</v>
      </c>
      <c r="BB753" s="50" t="str">
        <f t="shared" si="534"/>
        <v>edit_CPA_ES</v>
      </c>
      <c r="BC753" s="128" t="str">
        <f t="shared" si="535"/>
        <v>edit_DoT_ES</v>
      </c>
      <c r="BD753" s="65" t="str">
        <f t="shared" si="536"/>
        <v/>
      </c>
      <c r="BE753" s="64" t="e">
        <f>VLOOKUP(C753,aux!$A$1:$B$260,2,FALSE)</f>
        <v>#N/A</v>
      </c>
      <c r="BF753" s="46" t="e">
        <f>VLOOKUP(C753,aux!$A$1:$C$260,3,FALSE)</f>
        <v>#N/A</v>
      </c>
      <c r="BG753" s="66" t="str">
        <f t="shared" si="537"/>
        <v>represented by  Error, there is a problem with representatives or their titles</v>
      </c>
      <c r="BH753" s="66" t="str">
        <f t="shared" si="553"/>
        <v>representado por Error, there is a problem with representatives or their titles</v>
      </c>
      <c r="BI753" s="119">
        <f t="shared" si="542"/>
        <v>0</v>
      </c>
      <c r="BJ753" s="119" t="str">
        <f t="shared" si="543"/>
        <v/>
      </c>
      <c r="BK753" s="119" t="str">
        <f t="shared" si="544"/>
        <v/>
      </c>
      <c r="BL753" s="66" t="str">
        <f t="shared" si="545"/>
        <v/>
      </c>
      <c r="BM753" s="66" t="str">
        <f t="shared" si="546"/>
        <v/>
      </c>
      <c r="BN753" s="66" t="str">
        <f t="shared" si="547"/>
        <v/>
      </c>
      <c r="BO753" s="66" t="str">
        <f t="shared" si="548"/>
        <v/>
      </c>
      <c r="BP753" s="216" t="str">
        <f>VLOOKUP(X753,aux!$G$1:$I$22,3,FALSE)</f>
        <v xml:space="preserve">cero coma siete </v>
      </c>
      <c r="BQ753" s="66" t="str">
        <f t="shared" si="549"/>
        <v>Por</v>
      </c>
      <c r="BR753" s="66" t="e">
        <f>VLOOKUP(C753,aux!$D$1:$E$307,2,FALSE)</f>
        <v>#N/A</v>
      </c>
      <c r="BS753" s="66" t="str">
        <f t="shared" si="550"/>
        <v>Cero</v>
      </c>
      <c r="BT753" s="66" t="str">
        <f t="shared" si="552"/>
        <v>Cero</v>
      </c>
      <c r="BU753" s="66" t="str">
        <f t="shared" si="554"/>
        <v>Cero</v>
      </c>
      <c r="BV753" s="315"/>
      <c r="BW753" s="61"/>
      <c r="BX753" s="315"/>
      <c r="BY753" s="148"/>
      <c r="BZ753" s="315"/>
      <c r="CA753" s="1112"/>
      <c r="CB753" s="805"/>
      <c r="CC753" s="688"/>
      <c r="CD753" s="806"/>
      <c r="CE753" s="688"/>
      <c r="CF753" s="806"/>
      <c r="CG753" s="687"/>
      <c r="CH753" s="747"/>
      <c r="CI753" s="155"/>
      <c r="CJ753" s="168"/>
      <c r="CK753" s="168"/>
      <c r="CL753" s="102" t="str">
        <f t="shared" si="510"/>
        <v>_ edit_DOT_EN_2sig</v>
      </c>
      <c r="CM753" s="102" t="str">
        <f t="shared" si="511"/>
        <v>_edit_CPA_EN_2sig</v>
      </c>
      <c r="CN753" s="102" t="str">
        <f t="shared" si="512"/>
        <v>_ edit_DOT_EN_2sig_stamped</v>
      </c>
      <c r="CO753" s="102" t="str">
        <f t="shared" si="513"/>
        <v>_edit_DOT_EN_o</v>
      </c>
      <c r="CP753" s="102" t="str">
        <f t="shared" si="514"/>
        <v>_edit_DOT_EN_o_stamped</v>
      </c>
      <c r="CQ753" s="102" t="str">
        <f t="shared" si="515"/>
        <v>_edit_powers</v>
      </c>
      <c r="CR753" s="168"/>
      <c r="CS753" s="168"/>
      <c r="CT753" s="253"/>
      <c r="CU753" s="251"/>
      <c r="CV753" s="254"/>
      <c r="CW753" s="168"/>
      <c r="CX753" s="252"/>
      <c r="CY753" s="251"/>
      <c r="CZ753" s="251"/>
      <c r="DA753" s="324"/>
      <c r="DB753" s="324"/>
      <c r="DC753" s="251"/>
      <c r="DD753" s="251"/>
      <c r="DE753" s="324"/>
      <c r="DF753" s="324"/>
      <c r="DG753" s="168"/>
      <c r="DH753" s="168"/>
      <c r="DI753" s="168"/>
      <c r="DJ753" s="324"/>
      <c r="DK753" s="324"/>
      <c r="DL753" s="168"/>
      <c r="DM753" s="324"/>
      <c r="DN753" s="251"/>
      <c r="DO753" s="324"/>
      <c r="DP753" s="338"/>
      <c r="DQ753" s="902"/>
      <c r="DR753" s="503"/>
      <c r="DS753" s="88"/>
      <c r="DT753" s="88"/>
      <c r="DU753" s="168"/>
      <c r="DV753" s="168"/>
      <c r="DW753" s="168"/>
      <c r="DX753" s="168"/>
      <c r="DY753" s="168"/>
      <c r="DZ753" s="168"/>
      <c r="EA753" s="359" t="str">
        <f t="shared" si="556"/>
        <v/>
      </c>
      <c r="EB753" s="359"/>
      <c r="EC753" s="88"/>
      <c r="ED753" s="88"/>
      <c r="EE753" s="88"/>
      <c r="EG753" s="194"/>
      <c r="EH753" s="194"/>
      <c r="EI753" s="194"/>
      <c r="EJ753" s="194"/>
      <c r="EK753" s="194"/>
      <c r="EL753" s="194"/>
      <c r="EM753" s="948"/>
      <c r="EN753" s="194"/>
      <c r="EO753" s="194"/>
      <c r="EP753" s="194"/>
      <c r="EQ753" s="382"/>
      <c r="ER753" s="382"/>
      <c r="ES753" s="691"/>
      <c r="ET753" s="167"/>
      <c r="EU753" s="182" t="str">
        <f t="shared" si="516"/>
        <v>, edit_sinv.pdf</v>
      </c>
    </row>
    <row r="754" spans="1:151" ht="49.5" thickTop="1" thickBot="1">
      <c r="A754" s="1021"/>
      <c r="B754" s="830" t="s">
        <v>4611</v>
      </c>
      <c r="C754" s="221"/>
      <c r="D754" s="692"/>
      <c r="E754" s="692"/>
      <c r="F754" s="692"/>
      <c r="G754" s="831"/>
      <c r="H754" s="831"/>
      <c r="I754" s="202"/>
      <c r="J754" s="692"/>
      <c r="K754" s="692"/>
      <c r="L754" s="692"/>
      <c r="M754" s="1126"/>
      <c r="N754" s="1130"/>
      <c r="O754" s="691"/>
      <c r="P754" s="780"/>
      <c r="Q754" s="548">
        <v>0</v>
      </c>
      <c r="R754" s="549">
        <v>0</v>
      </c>
      <c r="S754" s="338"/>
      <c r="T754" s="168"/>
      <c r="U754" s="168"/>
      <c r="V754" s="338">
        <v>0</v>
      </c>
      <c r="W754" s="338">
        <v>0</v>
      </c>
      <c r="X754" s="923">
        <v>0.7</v>
      </c>
      <c r="Y754" s="338">
        <v>0</v>
      </c>
      <c r="Z754" s="168"/>
      <c r="AA754" s="168"/>
      <c r="AB754" s="186" t="s">
        <v>7574</v>
      </c>
      <c r="AC754" s="13" t="s">
        <v>7377</v>
      </c>
      <c r="AD754" s="985" t="s">
        <v>40</v>
      </c>
      <c r="AE754" s="801"/>
      <c r="AG754" s="419"/>
      <c r="AH754" s="927" t="s">
        <v>896</v>
      </c>
      <c r="AI754" s="63" t="s">
        <v>5764</v>
      </c>
      <c r="AJ754" s="45" t="str">
        <f t="shared" si="541"/>
        <v>YES</v>
      </c>
      <c r="AK754" s="46" t="str">
        <f>VLOOKUP(X754,aux!$G$1:$I$22,2,FALSE)</f>
        <v>zero point seven</v>
      </c>
      <c r="AL754" s="47" t="str">
        <f>VLOOKUP(X754,aux!$G$1:$J$22,4,FALSE)</f>
        <v>null komma sieben</v>
      </c>
      <c r="AM754" s="48">
        <f t="shared" si="528"/>
        <v>70</v>
      </c>
      <c r="AN754" s="214" t="str">
        <f>IF(INT(AM754)=AM754,EnglishNumber(AM754), _xlfn.CONCAT(EnglishNumber(INT(AM754)), " point ", EnglishNumber(ROUND(INT((AM754 - INT(AM754)) * 10),  0)), " ", EnglishNumber(ROUND((AM754 - INT(AM754))*100 - (INT((AM754-INT(AM754))*10)*10), 0))))</f>
        <v>seventy</v>
      </c>
      <c r="AO754" s="214" t="str">
        <f>IF(INT(AM754)=AM754,FctZahl_In_Worten(AM754), _xlfn.CONCAT(FctZahl_In_Worten(INT(AM754)), " komma ", FctZahl_In_Worten(ROUND(INT((AM754 - INT(AM754)) * 10),  0)), " ", FctZahl_In_Worten(ROUND((AM754 - INT(AM754))*100 - (INT((AM754-INT(AM754))*10)*10), 0))))</f>
        <v>siebzig</v>
      </c>
      <c r="AP754" s="64" t="str">
        <f>EnglishNumber(Q754)</f>
        <v>zero</v>
      </c>
      <c r="AQ754" s="46" t="str">
        <f>FctZahl_In_Worten(Q754)</f>
        <v>null</v>
      </c>
      <c r="AR754" s="47" t="str">
        <f>FctZahl_In_Worten(R754)</f>
        <v>null</v>
      </c>
      <c r="AS754" s="64" t="str">
        <f>EnglishNumber(V754)</f>
        <v>zero</v>
      </c>
      <c r="AT754" s="64" t="str">
        <f>EnglishNumber(W754)</f>
        <v>zero</v>
      </c>
      <c r="AU754" s="64" t="str">
        <f t="shared" si="538"/>
        <v>For</v>
      </c>
      <c r="AV754" s="49" t="str">
        <f t="shared" si="555"/>
        <v>Error, there is a problem with representatives or their titles</v>
      </c>
      <c r="AW754" s="60" t="str">
        <f t="shared" si="529"/>
        <v>edit_CPA_EN</v>
      </c>
      <c r="AX754" s="60" t="str">
        <f t="shared" si="530"/>
        <v>edit_DoT_EN</v>
      </c>
      <c r="AY754" s="60" t="str">
        <f t="shared" si="531"/>
        <v>edit_Dis_EN</v>
      </c>
      <c r="AZ754" s="50" t="str">
        <f t="shared" si="532"/>
        <v>edit_CPA_DE</v>
      </c>
      <c r="BA754" s="50" t="str">
        <f t="shared" si="533"/>
        <v>edit_DoT_DE</v>
      </c>
      <c r="BB754" s="50" t="str">
        <f t="shared" si="534"/>
        <v>edit_CPA_ES</v>
      </c>
      <c r="BC754" s="128" t="str">
        <f t="shared" si="535"/>
        <v>edit_DoT_ES</v>
      </c>
      <c r="BD754" s="65" t="str">
        <f t="shared" si="536"/>
        <v/>
      </c>
      <c r="BE754" s="64" t="e">
        <f>VLOOKUP(C754,aux!$A$1:$B$260,2,FALSE)</f>
        <v>#N/A</v>
      </c>
      <c r="BF754" s="46" t="e">
        <f>VLOOKUP(C754,aux!$A$1:$C$260,3,FALSE)</f>
        <v>#N/A</v>
      </c>
      <c r="BG754" s="66" t="str">
        <f t="shared" si="537"/>
        <v>represented by  Error, there is a problem with representatives or their titles</v>
      </c>
      <c r="BH754" s="66" t="str">
        <f t="shared" si="553"/>
        <v>representado por Error, there is a problem with representatives or their titles</v>
      </c>
      <c r="BI754" s="119">
        <f t="shared" si="542"/>
        <v>0</v>
      </c>
      <c r="BJ754" s="119" t="str">
        <f t="shared" si="543"/>
        <v/>
      </c>
      <c r="BK754" s="119" t="str">
        <f t="shared" si="544"/>
        <v/>
      </c>
      <c r="BL754" s="66" t="str">
        <f t="shared" si="545"/>
        <v/>
      </c>
      <c r="BM754" s="66" t="str">
        <f t="shared" si="546"/>
        <v/>
      </c>
      <c r="BN754" s="66" t="str">
        <f t="shared" si="547"/>
        <v/>
      </c>
      <c r="BO754" s="66" t="str">
        <f t="shared" si="548"/>
        <v/>
      </c>
      <c r="BP754" s="216" t="str">
        <f>VLOOKUP(X754,aux!$G$1:$I$22,3,FALSE)</f>
        <v xml:space="preserve">cero coma siete </v>
      </c>
      <c r="BQ754" s="66" t="str">
        <f t="shared" si="549"/>
        <v>Por</v>
      </c>
      <c r="BR754" s="66" t="e">
        <f>VLOOKUP(C754,aux!$D$1:$E$307,2,FALSE)</f>
        <v>#N/A</v>
      </c>
      <c r="BS754" s="66" t="str">
        <f t="shared" si="550"/>
        <v>Cero</v>
      </c>
      <c r="BT754" s="66" t="str">
        <f t="shared" si="552"/>
        <v>Cero</v>
      </c>
      <c r="BU754" s="66" t="str">
        <f t="shared" si="554"/>
        <v>Cero</v>
      </c>
      <c r="BV754" s="315"/>
      <c r="BW754" s="61"/>
      <c r="BX754" s="315"/>
      <c r="BY754" s="148"/>
      <c r="BZ754" s="315"/>
      <c r="CA754" s="1112"/>
      <c r="CB754" s="805"/>
      <c r="CC754" s="688"/>
      <c r="CD754" s="806"/>
      <c r="CE754" s="688"/>
      <c r="CF754" s="806"/>
      <c r="CG754" s="687"/>
      <c r="CH754" s="747"/>
      <c r="CI754" s="155"/>
      <c r="CJ754" s="168"/>
      <c r="CK754" s="168"/>
      <c r="CL754" s="102" t="str">
        <f t="shared" si="510"/>
        <v>_ edit_DOT_EN_2sig</v>
      </c>
      <c r="CM754" s="102" t="str">
        <f t="shared" si="511"/>
        <v>_edit_CPA_EN_2sig</v>
      </c>
      <c r="CN754" s="102" t="str">
        <f t="shared" si="512"/>
        <v>_ edit_DOT_EN_2sig_stamped</v>
      </c>
      <c r="CO754" s="102" t="str">
        <f t="shared" si="513"/>
        <v>_edit_DOT_EN_o</v>
      </c>
      <c r="CP754" s="102" t="str">
        <f t="shared" si="514"/>
        <v>_edit_DOT_EN_o_stamped</v>
      </c>
      <c r="CQ754" s="102" t="str">
        <f t="shared" si="515"/>
        <v>_edit_powers</v>
      </c>
      <c r="CR754" s="168"/>
      <c r="CS754" s="168"/>
      <c r="CT754" s="253"/>
      <c r="CU754" s="251"/>
      <c r="CV754" s="254"/>
      <c r="CW754" s="168"/>
      <c r="CX754" s="252"/>
      <c r="CY754" s="251"/>
      <c r="CZ754" s="251"/>
      <c r="DA754" s="324"/>
      <c r="DB754" s="324"/>
      <c r="DC754" s="251"/>
      <c r="DD754" s="251"/>
      <c r="DE754" s="324"/>
      <c r="DF754" s="324"/>
      <c r="DG754" s="168"/>
      <c r="DH754" s="168"/>
      <c r="DI754" s="168"/>
      <c r="DJ754" s="324"/>
      <c r="DK754" s="324"/>
      <c r="DL754" s="168"/>
      <c r="DM754" s="324"/>
      <c r="DN754" s="251"/>
      <c r="DO754" s="324"/>
      <c r="DP754" s="338"/>
      <c r="DQ754" s="902"/>
      <c r="DR754" s="503"/>
      <c r="DS754" s="88"/>
      <c r="DT754" s="88"/>
      <c r="DU754" s="168"/>
      <c r="DV754" s="168"/>
      <c r="DW754" s="168"/>
      <c r="DX754" s="168"/>
      <c r="DY754" s="168"/>
      <c r="DZ754" s="168"/>
      <c r="EA754" s="359" t="str">
        <f t="shared" si="556"/>
        <v/>
      </c>
      <c r="EB754" s="359"/>
      <c r="EC754" s="88"/>
      <c r="ED754" s="88"/>
      <c r="EE754" s="88"/>
      <c r="EG754" s="194"/>
      <c r="EH754" s="194"/>
      <c r="EI754" s="194"/>
      <c r="EJ754" s="194"/>
      <c r="EK754" s="194"/>
      <c r="EL754" s="194"/>
      <c r="EM754" s="948"/>
      <c r="EN754" s="194"/>
      <c r="EO754" s="194"/>
      <c r="EP754" s="194"/>
      <c r="EQ754" s="382"/>
      <c r="ER754" s="382"/>
      <c r="ES754" s="691"/>
      <c r="ET754" s="167"/>
      <c r="EU754" s="182" t="str">
        <f t="shared" si="516"/>
        <v>, edit_sinv.pdf</v>
      </c>
    </row>
    <row r="755" spans="1:151" ht="49.5" thickTop="1" thickBot="1">
      <c r="A755" s="1021"/>
      <c r="B755" s="830" t="s">
        <v>4611</v>
      </c>
      <c r="C755" s="221"/>
      <c r="D755" s="692"/>
      <c r="E755" s="692"/>
      <c r="F755" s="692"/>
      <c r="G755" s="831"/>
      <c r="H755" s="831"/>
      <c r="I755" s="202"/>
      <c r="J755" s="692"/>
      <c r="K755" s="692"/>
      <c r="L755" s="692"/>
      <c r="M755" s="1126"/>
      <c r="N755" s="1130"/>
      <c r="O755" s="691"/>
      <c r="P755" s="780"/>
      <c r="Q755" s="548">
        <v>0</v>
      </c>
      <c r="R755" s="549">
        <v>0</v>
      </c>
      <c r="S755" s="338"/>
      <c r="T755" s="168"/>
      <c r="U755" s="168"/>
      <c r="V755" s="338">
        <v>0</v>
      </c>
      <c r="W755" s="338">
        <v>0</v>
      </c>
      <c r="X755" s="923">
        <v>0.7</v>
      </c>
      <c r="Y755" s="338">
        <v>0</v>
      </c>
      <c r="Z755" s="168"/>
      <c r="AA755" s="168"/>
      <c r="AB755" s="186" t="s">
        <v>7574</v>
      </c>
      <c r="AC755" s="13" t="s">
        <v>7377</v>
      </c>
      <c r="AD755" s="985" t="s">
        <v>40</v>
      </c>
      <c r="AE755" s="801"/>
      <c r="AG755" s="419"/>
      <c r="AH755" s="927" t="s">
        <v>896</v>
      </c>
      <c r="AI755" s="63" t="s">
        <v>5764</v>
      </c>
      <c r="AJ755" s="45" t="str">
        <f t="shared" si="541"/>
        <v>YES</v>
      </c>
      <c r="AK755" s="46" t="str">
        <f>VLOOKUP(X755,aux!$G$1:$I$22,2,FALSE)</f>
        <v>zero point seven</v>
      </c>
      <c r="AL755" s="47" t="str">
        <f>VLOOKUP(X755,aux!$G$1:$J$22,4,FALSE)</f>
        <v>null komma sieben</v>
      </c>
      <c r="AM755" s="48">
        <f t="shared" si="528"/>
        <v>70</v>
      </c>
      <c r="AN755" s="214" t="str">
        <f>IF(INT(AM755)=AM755,EnglishNumber(AM755), _xlfn.CONCAT(EnglishNumber(INT(AM755)), " point ", EnglishNumber(ROUND(INT((AM755 - INT(AM755)) * 10),  0)), " ", EnglishNumber(ROUND((AM755 - INT(AM755))*100 - (INT((AM755-INT(AM755))*10)*10), 0))))</f>
        <v>seventy</v>
      </c>
      <c r="AO755" s="214" t="str">
        <f>IF(INT(AM755)=AM755,FctZahl_In_Worten(AM755), _xlfn.CONCAT(FctZahl_In_Worten(INT(AM755)), " komma ", FctZahl_In_Worten(ROUND(INT((AM755 - INT(AM755)) * 10),  0)), " ", FctZahl_In_Worten(ROUND((AM755 - INT(AM755))*100 - (INT((AM755-INT(AM755))*10)*10), 0))))</f>
        <v>siebzig</v>
      </c>
      <c r="AP755" s="64" t="str">
        <f>EnglishNumber(Q755)</f>
        <v>zero</v>
      </c>
      <c r="AQ755" s="46" t="str">
        <f>FctZahl_In_Worten(Q755)</f>
        <v>null</v>
      </c>
      <c r="AR755" s="47" t="str">
        <f>FctZahl_In_Worten(R755)</f>
        <v>null</v>
      </c>
      <c r="AS755" s="64" t="str">
        <f>EnglishNumber(V755)</f>
        <v>zero</v>
      </c>
      <c r="AT755" s="64" t="str">
        <f>EnglishNumber(W755)</f>
        <v>zero</v>
      </c>
      <c r="AU755" s="64" t="str">
        <f t="shared" si="538"/>
        <v>For</v>
      </c>
      <c r="AV755" s="49" t="str">
        <f t="shared" si="555"/>
        <v>Error, there is a problem with representatives or their titles</v>
      </c>
      <c r="AW755" s="60" t="str">
        <f t="shared" si="529"/>
        <v>edit_CPA_EN</v>
      </c>
      <c r="AX755" s="60" t="str">
        <f t="shared" si="530"/>
        <v>edit_DoT_EN</v>
      </c>
      <c r="AY755" s="60" t="str">
        <f t="shared" si="531"/>
        <v>edit_Dis_EN</v>
      </c>
      <c r="AZ755" s="50" t="str">
        <f t="shared" si="532"/>
        <v>edit_CPA_DE</v>
      </c>
      <c r="BA755" s="50" t="str">
        <f t="shared" si="533"/>
        <v>edit_DoT_DE</v>
      </c>
      <c r="BB755" s="50" t="str">
        <f t="shared" si="534"/>
        <v>edit_CPA_ES</v>
      </c>
      <c r="BC755" s="128" t="str">
        <f t="shared" si="535"/>
        <v>edit_DoT_ES</v>
      </c>
      <c r="BD755" s="65" t="str">
        <f t="shared" si="536"/>
        <v/>
      </c>
      <c r="BE755" s="64" t="e">
        <f>VLOOKUP(C755,aux!$A$1:$B$260,2,FALSE)</f>
        <v>#N/A</v>
      </c>
      <c r="BF755" s="46" t="e">
        <f>VLOOKUP(C755,aux!$A$1:$C$260,3,FALSE)</f>
        <v>#N/A</v>
      </c>
      <c r="BG755" s="66" t="str">
        <f t="shared" si="537"/>
        <v>represented by  Error, there is a problem with representatives or their titles</v>
      </c>
      <c r="BH755" s="66" t="str">
        <f t="shared" si="553"/>
        <v>representado por Error, there is a problem with representatives or their titles</v>
      </c>
      <c r="BI755" s="119">
        <f t="shared" si="542"/>
        <v>0</v>
      </c>
      <c r="BJ755" s="119" t="str">
        <f t="shared" si="543"/>
        <v/>
      </c>
      <c r="BK755" s="119" t="str">
        <f t="shared" si="544"/>
        <v/>
      </c>
      <c r="BL755" s="66" t="str">
        <f t="shared" si="545"/>
        <v/>
      </c>
      <c r="BM755" s="66" t="str">
        <f t="shared" si="546"/>
        <v/>
      </c>
      <c r="BN755" s="66" t="str">
        <f t="shared" si="547"/>
        <v/>
      </c>
      <c r="BO755" s="66" t="str">
        <f t="shared" si="548"/>
        <v/>
      </c>
      <c r="BP755" s="216" t="str">
        <f>VLOOKUP(X755,aux!$G$1:$I$22,3,FALSE)</f>
        <v xml:space="preserve">cero coma siete </v>
      </c>
      <c r="BQ755" s="66" t="str">
        <f t="shared" si="549"/>
        <v>Por</v>
      </c>
      <c r="BR755" s="66" t="e">
        <f>VLOOKUP(C755,aux!$D$1:$E$307,2,FALSE)</f>
        <v>#N/A</v>
      </c>
      <c r="BS755" s="66" t="str">
        <f t="shared" si="550"/>
        <v>Cero</v>
      </c>
      <c r="BT755" s="66" t="str">
        <f t="shared" si="552"/>
        <v>Cero</v>
      </c>
      <c r="BU755" s="66" t="str">
        <f t="shared" si="554"/>
        <v>Cero</v>
      </c>
      <c r="BV755" s="315"/>
      <c r="BW755" s="61"/>
      <c r="BX755" s="315"/>
      <c r="BY755" s="148"/>
      <c r="BZ755" s="315"/>
      <c r="CA755" s="1112"/>
      <c r="CB755" s="805"/>
      <c r="CC755" s="688"/>
      <c r="CD755" s="806"/>
      <c r="CE755" s="688"/>
      <c r="CF755" s="806"/>
      <c r="CG755" s="687"/>
      <c r="CH755" s="747"/>
      <c r="CI755" s="155"/>
      <c r="CJ755" s="168"/>
      <c r="CK755" s="168"/>
      <c r="CL755" s="102" t="str">
        <f t="shared" si="510"/>
        <v>_ edit_DOT_EN_2sig</v>
      </c>
      <c r="CM755" s="102" t="str">
        <f t="shared" si="511"/>
        <v>_edit_CPA_EN_2sig</v>
      </c>
      <c r="CN755" s="102" t="str">
        <f t="shared" si="512"/>
        <v>_ edit_DOT_EN_2sig_stamped</v>
      </c>
      <c r="CO755" s="102" t="str">
        <f t="shared" si="513"/>
        <v>_edit_DOT_EN_o</v>
      </c>
      <c r="CP755" s="102" t="str">
        <f t="shared" si="514"/>
        <v>_edit_DOT_EN_o_stamped</v>
      </c>
      <c r="CQ755" s="102" t="str">
        <f t="shared" si="515"/>
        <v>_edit_powers</v>
      </c>
      <c r="CR755" s="168"/>
      <c r="CS755" s="168"/>
      <c r="CT755" s="253"/>
      <c r="CU755" s="251"/>
      <c r="CV755" s="254"/>
      <c r="CW755" s="168"/>
      <c r="CX755" s="252"/>
      <c r="CY755" s="251"/>
      <c r="CZ755" s="251"/>
      <c r="DA755" s="324"/>
      <c r="DB755" s="324"/>
      <c r="DC755" s="251"/>
      <c r="DD755" s="251"/>
      <c r="DE755" s="324"/>
      <c r="DF755" s="324"/>
      <c r="DG755" s="168"/>
      <c r="DH755" s="168"/>
      <c r="DI755" s="168"/>
      <c r="DJ755" s="324"/>
      <c r="DK755" s="324"/>
      <c r="DL755" s="168"/>
      <c r="DM755" s="324"/>
      <c r="DN755" s="251"/>
      <c r="DO755" s="324"/>
      <c r="DP755" s="338"/>
      <c r="DQ755" s="902"/>
      <c r="DR755" s="503"/>
      <c r="DS755" s="88"/>
      <c r="DT755" s="88"/>
      <c r="DU755" s="168"/>
      <c r="DV755" s="168"/>
      <c r="DW755" s="168"/>
      <c r="DX755" s="168"/>
      <c r="DY755" s="168"/>
      <c r="DZ755" s="168"/>
      <c r="EA755" s="359" t="str">
        <f t="shared" si="556"/>
        <v/>
      </c>
      <c r="EB755" s="359"/>
      <c r="EC755" s="88"/>
      <c r="ED755" s="88"/>
      <c r="EE755" s="88"/>
      <c r="EG755" s="194"/>
      <c r="EH755" s="194"/>
      <c r="EI755" s="194"/>
      <c r="EJ755" s="194"/>
      <c r="EK755" s="194"/>
      <c r="EL755" s="194"/>
      <c r="EM755" s="948"/>
      <c r="EN755" s="194"/>
      <c r="EO755" s="194"/>
      <c r="EP755" s="194"/>
      <c r="EQ755" s="382"/>
      <c r="ER755" s="382"/>
      <c r="ES755" s="691"/>
      <c r="ET755" s="167"/>
      <c r="EU755" s="182" t="str">
        <f t="shared" si="516"/>
        <v>, edit_sinv.pdf</v>
      </c>
    </row>
    <row r="756" spans="1:151" ht="49.5" thickTop="1" thickBot="1">
      <c r="A756" s="1021"/>
      <c r="B756" s="830" t="s">
        <v>4611</v>
      </c>
      <c r="C756" s="221"/>
      <c r="D756" s="692"/>
      <c r="E756" s="692"/>
      <c r="F756" s="692"/>
      <c r="G756" s="831"/>
      <c r="H756" s="831"/>
      <c r="I756" s="202"/>
      <c r="J756" s="692"/>
      <c r="K756" s="692"/>
      <c r="L756" s="692"/>
      <c r="M756" s="1126"/>
      <c r="N756" s="1130"/>
      <c r="O756" s="691"/>
      <c r="P756" s="780"/>
      <c r="Q756" s="548">
        <v>0</v>
      </c>
      <c r="R756" s="549">
        <v>0</v>
      </c>
      <c r="S756" s="338"/>
      <c r="T756" s="168"/>
      <c r="U756" s="168"/>
      <c r="V756" s="338">
        <v>0</v>
      </c>
      <c r="W756" s="338">
        <v>0</v>
      </c>
      <c r="X756" s="923">
        <v>0.7</v>
      </c>
      <c r="Y756" s="338">
        <v>0</v>
      </c>
      <c r="Z756" s="168"/>
      <c r="AA756" s="168"/>
      <c r="AB756" s="186" t="s">
        <v>7574</v>
      </c>
      <c r="AC756" s="13" t="s">
        <v>7377</v>
      </c>
      <c r="AD756" s="985" t="s">
        <v>40</v>
      </c>
      <c r="AE756" s="801"/>
      <c r="AG756" s="419"/>
      <c r="AH756" s="927" t="s">
        <v>896</v>
      </c>
      <c r="AI756" s="63" t="s">
        <v>5764</v>
      </c>
      <c r="AJ756" s="45" t="str">
        <f t="shared" si="541"/>
        <v>YES</v>
      </c>
      <c r="AK756" s="46" t="str">
        <f>VLOOKUP(X756,aux!$G$1:$I$22,2,FALSE)</f>
        <v>zero point seven</v>
      </c>
      <c r="AL756" s="47" t="str">
        <f>VLOOKUP(X756,aux!$G$1:$J$22,4,FALSE)</f>
        <v>null komma sieben</v>
      </c>
      <c r="AM756" s="48">
        <f t="shared" si="528"/>
        <v>70</v>
      </c>
      <c r="AN756" s="214" t="str">
        <f>IF(INT(AM756)=AM756,EnglishNumber(AM756), _xlfn.CONCAT(EnglishNumber(INT(AM756)), " point ", EnglishNumber(ROUND(INT((AM756 - INT(AM756)) * 10),  0)), " ", EnglishNumber(ROUND((AM756 - INT(AM756))*100 - (INT((AM756-INT(AM756))*10)*10), 0))))</f>
        <v>seventy</v>
      </c>
      <c r="AO756" s="214" t="str">
        <f>IF(INT(AM756)=AM756,FctZahl_In_Worten(AM756), _xlfn.CONCAT(FctZahl_In_Worten(INT(AM756)), " komma ", FctZahl_In_Worten(ROUND(INT((AM756 - INT(AM756)) * 10),  0)), " ", FctZahl_In_Worten(ROUND((AM756 - INT(AM756))*100 - (INT((AM756-INT(AM756))*10)*10), 0))))</f>
        <v>siebzig</v>
      </c>
      <c r="AP756" s="64" t="str">
        <f>EnglishNumber(Q756)</f>
        <v>zero</v>
      </c>
      <c r="AQ756" s="46" t="str">
        <f>FctZahl_In_Worten(Q756)</f>
        <v>null</v>
      </c>
      <c r="AR756" s="47" t="str">
        <f>FctZahl_In_Worten(R756)</f>
        <v>null</v>
      </c>
      <c r="AS756" s="64" t="str">
        <f>EnglishNumber(V756)</f>
        <v>zero</v>
      </c>
      <c r="AT756" s="64" t="str">
        <f>EnglishNumber(W756)</f>
        <v>zero</v>
      </c>
      <c r="AU756" s="64" t="str">
        <f t="shared" si="538"/>
        <v>For</v>
      </c>
      <c r="AV756" s="49" t="str">
        <f t="shared" si="555"/>
        <v>Error, there is a problem with representatives or their titles</v>
      </c>
      <c r="AW756" s="60" t="str">
        <f t="shared" si="529"/>
        <v>edit_CPA_EN</v>
      </c>
      <c r="AX756" s="60" t="str">
        <f t="shared" si="530"/>
        <v>edit_DoT_EN</v>
      </c>
      <c r="AY756" s="60" t="str">
        <f t="shared" si="531"/>
        <v>edit_Dis_EN</v>
      </c>
      <c r="AZ756" s="50" t="str">
        <f t="shared" si="532"/>
        <v>edit_CPA_DE</v>
      </c>
      <c r="BA756" s="50" t="str">
        <f t="shared" si="533"/>
        <v>edit_DoT_DE</v>
      </c>
      <c r="BB756" s="50" t="str">
        <f t="shared" si="534"/>
        <v>edit_CPA_ES</v>
      </c>
      <c r="BC756" s="128" t="str">
        <f t="shared" si="535"/>
        <v>edit_DoT_ES</v>
      </c>
      <c r="BD756" s="65" t="str">
        <f t="shared" si="536"/>
        <v/>
      </c>
      <c r="BE756" s="64" t="e">
        <f>VLOOKUP(C756,aux!$A$1:$B$260,2,FALSE)</f>
        <v>#N/A</v>
      </c>
      <c r="BF756" s="46" t="e">
        <f>VLOOKUP(C756,aux!$A$1:$C$260,3,FALSE)</f>
        <v>#N/A</v>
      </c>
      <c r="BG756" s="66" t="str">
        <f t="shared" si="537"/>
        <v>represented by  Error, there is a problem with representatives or their titles</v>
      </c>
      <c r="BH756" s="66" t="str">
        <f t="shared" si="553"/>
        <v>representado por Error, there is a problem with representatives or their titles</v>
      </c>
      <c r="BI756" s="119">
        <f t="shared" si="542"/>
        <v>0</v>
      </c>
      <c r="BJ756" s="119" t="str">
        <f t="shared" si="543"/>
        <v/>
      </c>
      <c r="BK756" s="119" t="str">
        <f t="shared" si="544"/>
        <v/>
      </c>
      <c r="BL756" s="66" t="str">
        <f t="shared" si="545"/>
        <v/>
      </c>
      <c r="BM756" s="66" t="str">
        <f t="shared" si="546"/>
        <v/>
      </c>
      <c r="BN756" s="66" t="str">
        <f t="shared" si="547"/>
        <v/>
      </c>
      <c r="BO756" s="66" t="str">
        <f t="shared" si="548"/>
        <v/>
      </c>
      <c r="BP756" s="216" t="str">
        <f>VLOOKUP(X756,aux!$G$1:$I$22,3,FALSE)</f>
        <v xml:space="preserve">cero coma siete </v>
      </c>
      <c r="BQ756" s="66" t="str">
        <f t="shared" si="549"/>
        <v>Por</v>
      </c>
      <c r="BR756" s="66" t="e">
        <f>VLOOKUP(C756,aux!$D$1:$E$307,2,FALSE)</f>
        <v>#N/A</v>
      </c>
      <c r="BS756" s="66" t="str">
        <f t="shared" si="550"/>
        <v>Cero</v>
      </c>
      <c r="BT756" s="66" t="str">
        <f t="shared" si="552"/>
        <v>Cero</v>
      </c>
      <c r="BU756" s="66" t="str">
        <f t="shared" si="554"/>
        <v>Cero</v>
      </c>
      <c r="BV756" s="315"/>
      <c r="BW756" s="61"/>
      <c r="BX756" s="315"/>
      <c r="BY756" s="148"/>
      <c r="BZ756" s="315"/>
      <c r="CA756" s="1112"/>
      <c r="CB756" s="805"/>
      <c r="CC756" s="688"/>
      <c r="CD756" s="806"/>
      <c r="CE756" s="688"/>
      <c r="CF756" s="806"/>
      <c r="CG756" s="687"/>
      <c r="CH756" s="747"/>
      <c r="CI756" s="155"/>
      <c r="CJ756" s="168"/>
      <c r="CK756" s="168"/>
      <c r="CL756" s="102" t="str">
        <f t="shared" si="510"/>
        <v>_ edit_DOT_EN_2sig</v>
      </c>
      <c r="CM756" s="102" t="str">
        <f t="shared" si="511"/>
        <v>_edit_CPA_EN_2sig</v>
      </c>
      <c r="CN756" s="102" t="str">
        <f t="shared" si="512"/>
        <v>_ edit_DOT_EN_2sig_stamped</v>
      </c>
      <c r="CO756" s="102" t="str">
        <f t="shared" si="513"/>
        <v>_edit_DOT_EN_o</v>
      </c>
      <c r="CP756" s="102" t="str">
        <f t="shared" si="514"/>
        <v>_edit_DOT_EN_o_stamped</v>
      </c>
      <c r="CQ756" s="102" t="str">
        <f t="shared" si="515"/>
        <v>_edit_powers</v>
      </c>
      <c r="CR756" s="168"/>
      <c r="CS756" s="168"/>
      <c r="CT756" s="253"/>
      <c r="CU756" s="251"/>
      <c r="CV756" s="254"/>
      <c r="CW756" s="168"/>
      <c r="CX756" s="252"/>
      <c r="CY756" s="251"/>
      <c r="CZ756" s="251"/>
      <c r="DA756" s="324"/>
      <c r="DB756" s="324"/>
      <c r="DC756" s="251"/>
      <c r="DD756" s="251"/>
      <c r="DE756" s="324"/>
      <c r="DF756" s="324"/>
      <c r="DG756" s="168"/>
      <c r="DH756" s="168"/>
      <c r="DI756" s="168"/>
      <c r="DJ756" s="324"/>
      <c r="DK756" s="324"/>
      <c r="DL756" s="168"/>
      <c r="DM756" s="324"/>
      <c r="DN756" s="251"/>
      <c r="DO756" s="324"/>
      <c r="DP756" s="338"/>
      <c r="DQ756" s="902"/>
      <c r="DR756" s="503"/>
      <c r="DS756" s="88"/>
      <c r="DT756" s="88"/>
      <c r="DU756" s="168"/>
      <c r="DV756" s="168"/>
      <c r="DW756" s="168"/>
      <c r="DX756" s="168"/>
      <c r="DY756" s="168"/>
      <c r="DZ756" s="168"/>
      <c r="EA756" s="359" t="str">
        <f t="shared" si="556"/>
        <v/>
      </c>
      <c r="EB756" s="359"/>
      <c r="EC756" s="88"/>
      <c r="ED756" s="88"/>
      <c r="EE756" s="88"/>
      <c r="EG756" s="194"/>
      <c r="EH756" s="194"/>
      <c r="EI756" s="194"/>
      <c r="EJ756" s="194"/>
      <c r="EK756" s="194"/>
      <c r="EL756" s="194"/>
      <c r="EM756" s="948"/>
      <c r="EN756" s="194"/>
      <c r="EO756" s="194"/>
      <c r="EP756" s="194"/>
      <c r="EQ756" s="382"/>
      <c r="ER756" s="382"/>
      <c r="ES756" s="691"/>
      <c r="ET756" s="167"/>
      <c r="EU756" s="182" t="str">
        <f t="shared" si="516"/>
        <v>, edit_sinv.pdf</v>
      </c>
    </row>
    <row r="757" spans="1:151" ht="49.5" thickTop="1" thickBot="1">
      <c r="A757" s="1021"/>
      <c r="B757" s="830" t="s">
        <v>4611</v>
      </c>
      <c r="C757" s="221"/>
      <c r="D757" s="692"/>
      <c r="E757" s="692"/>
      <c r="F757" s="692"/>
      <c r="G757" s="831"/>
      <c r="H757" s="831"/>
      <c r="I757" s="202"/>
      <c r="J757" s="692"/>
      <c r="K757" s="692"/>
      <c r="L757" s="692"/>
      <c r="M757" s="1126"/>
      <c r="N757" s="1130"/>
      <c r="O757" s="691"/>
      <c r="P757" s="780"/>
      <c r="Q757" s="548">
        <v>0</v>
      </c>
      <c r="R757" s="549">
        <v>0</v>
      </c>
      <c r="S757" s="338"/>
      <c r="T757" s="168"/>
      <c r="U757" s="168"/>
      <c r="V757" s="338">
        <v>0</v>
      </c>
      <c r="W757" s="338">
        <v>0</v>
      </c>
      <c r="X757" s="923">
        <v>0.7</v>
      </c>
      <c r="Y757" s="338">
        <v>0</v>
      </c>
      <c r="Z757" s="168"/>
      <c r="AA757" s="168"/>
      <c r="AB757" s="186" t="s">
        <v>7574</v>
      </c>
      <c r="AC757" s="13" t="s">
        <v>7377</v>
      </c>
      <c r="AD757" s="985" t="s">
        <v>40</v>
      </c>
      <c r="AE757" s="801"/>
      <c r="AG757" s="419"/>
      <c r="AH757" s="927" t="s">
        <v>896</v>
      </c>
      <c r="AI757" s="63" t="s">
        <v>5764</v>
      </c>
      <c r="AJ757" s="45" t="str">
        <f t="shared" si="541"/>
        <v>YES</v>
      </c>
      <c r="AK757" s="46" t="str">
        <f>VLOOKUP(X757,aux!$G$1:$I$22,2,FALSE)</f>
        <v>zero point seven</v>
      </c>
      <c r="AL757" s="47" t="str">
        <f>VLOOKUP(X757,aux!$G$1:$J$22,4,FALSE)</f>
        <v>null komma sieben</v>
      </c>
      <c r="AM757" s="48">
        <f t="shared" si="528"/>
        <v>70</v>
      </c>
      <c r="AN757" s="214" t="str">
        <f>IF(INT(AM757)=AM757,EnglishNumber(AM757), _xlfn.CONCAT(EnglishNumber(INT(AM757)), " point ", EnglishNumber(ROUND(INT((AM757 - INT(AM757)) * 10),  0)), " ", EnglishNumber(ROUND((AM757 - INT(AM757))*100 - (INT((AM757-INT(AM757))*10)*10), 0))))</f>
        <v>seventy</v>
      </c>
      <c r="AO757" s="214" t="str">
        <f>IF(INT(AM757)=AM757,FctZahl_In_Worten(AM757), _xlfn.CONCAT(FctZahl_In_Worten(INT(AM757)), " komma ", FctZahl_In_Worten(ROUND(INT((AM757 - INT(AM757)) * 10),  0)), " ", FctZahl_In_Worten(ROUND((AM757 - INT(AM757))*100 - (INT((AM757-INT(AM757))*10)*10), 0))))</f>
        <v>siebzig</v>
      </c>
      <c r="AP757" s="64" t="str">
        <f>EnglishNumber(Q757)</f>
        <v>zero</v>
      </c>
      <c r="AQ757" s="46" t="str">
        <f>FctZahl_In_Worten(Q757)</f>
        <v>null</v>
      </c>
      <c r="AR757" s="47" t="str">
        <f>FctZahl_In_Worten(R757)</f>
        <v>null</v>
      </c>
      <c r="AS757" s="64" t="str">
        <f>EnglishNumber(V757)</f>
        <v>zero</v>
      </c>
      <c r="AT757" s="64" t="str">
        <f>EnglishNumber(W757)</f>
        <v>zero</v>
      </c>
      <c r="AU757" s="64" t="str">
        <f t="shared" si="538"/>
        <v>For</v>
      </c>
      <c r="AV757" s="49" t="str">
        <f t="shared" si="555"/>
        <v>Error, there is a problem with representatives or their titles</v>
      </c>
      <c r="AW757" s="60" t="str">
        <f t="shared" si="529"/>
        <v>edit_CPA_EN</v>
      </c>
      <c r="AX757" s="60" t="str">
        <f t="shared" si="530"/>
        <v>edit_DoT_EN</v>
      </c>
      <c r="AY757" s="60" t="str">
        <f t="shared" si="531"/>
        <v>edit_Dis_EN</v>
      </c>
      <c r="AZ757" s="50" t="str">
        <f t="shared" si="532"/>
        <v>edit_CPA_DE</v>
      </c>
      <c r="BA757" s="50" t="str">
        <f t="shared" si="533"/>
        <v>edit_DoT_DE</v>
      </c>
      <c r="BB757" s="50" t="str">
        <f t="shared" si="534"/>
        <v>edit_CPA_ES</v>
      </c>
      <c r="BC757" s="128" t="str">
        <f t="shared" si="535"/>
        <v>edit_DoT_ES</v>
      </c>
      <c r="BD757" s="65" t="str">
        <f t="shared" si="536"/>
        <v/>
      </c>
      <c r="BE757" s="64" t="e">
        <f>VLOOKUP(C757,aux!$A$1:$B$260,2,FALSE)</f>
        <v>#N/A</v>
      </c>
      <c r="BF757" s="46" t="e">
        <f>VLOOKUP(C757,aux!$A$1:$C$260,3,FALSE)</f>
        <v>#N/A</v>
      </c>
      <c r="BG757" s="66" t="str">
        <f t="shared" si="537"/>
        <v>represented by  Error, there is a problem with representatives or their titles</v>
      </c>
      <c r="BH757" s="66" t="str">
        <f t="shared" si="553"/>
        <v>representado por Error, there is a problem with representatives or their titles</v>
      </c>
      <c r="BI757" s="119">
        <f t="shared" si="542"/>
        <v>0</v>
      </c>
      <c r="BJ757" s="119" t="str">
        <f t="shared" si="543"/>
        <v/>
      </c>
      <c r="BK757" s="119" t="str">
        <f t="shared" si="544"/>
        <v/>
      </c>
      <c r="BL757" s="66" t="str">
        <f t="shared" si="545"/>
        <v/>
      </c>
      <c r="BM757" s="66" t="str">
        <f t="shared" si="546"/>
        <v/>
      </c>
      <c r="BN757" s="66" t="str">
        <f t="shared" si="547"/>
        <v/>
      </c>
      <c r="BO757" s="66" t="str">
        <f t="shared" si="548"/>
        <v/>
      </c>
      <c r="BP757" s="216" t="str">
        <f>VLOOKUP(X757,aux!$G$1:$I$22,3,FALSE)</f>
        <v xml:space="preserve">cero coma siete </v>
      </c>
      <c r="BQ757" s="66" t="str">
        <f t="shared" si="549"/>
        <v>Por</v>
      </c>
      <c r="BR757" s="66" t="e">
        <f>VLOOKUP(C757,aux!$D$1:$E$307,2,FALSE)</f>
        <v>#N/A</v>
      </c>
      <c r="BS757" s="66" t="str">
        <f t="shared" si="550"/>
        <v>Cero</v>
      </c>
      <c r="BT757" s="66" t="str">
        <f t="shared" si="552"/>
        <v>Cero</v>
      </c>
      <c r="BU757" s="66" t="str">
        <f t="shared" si="554"/>
        <v>Cero</v>
      </c>
      <c r="BV757" s="315"/>
      <c r="BW757" s="61"/>
      <c r="BX757" s="315"/>
      <c r="BY757" s="148"/>
      <c r="BZ757" s="315"/>
      <c r="CA757" s="1112"/>
      <c r="CB757" s="805"/>
      <c r="CC757" s="688"/>
      <c r="CD757" s="806"/>
      <c r="CE757" s="688"/>
      <c r="CF757" s="806"/>
      <c r="CG757" s="687"/>
      <c r="CH757" s="747"/>
      <c r="CI757" s="155"/>
      <c r="CJ757" s="168"/>
      <c r="CK757" s="168"/>
      <c r="CL757" s="102" t="str">
        <f t="shared" si="510"/>
        <v>_ edit_DOT_EN_2sig</v>
      </c>
      <c r="CM757" s="102" t="str">
        <f t="shared" si="511"/>
        <v>_edit_CPA_EN_2sig</v>
      </c>
      <c r="CN757" s="102" t="str">
        <f t="shared" si="512"/>
        <v>_ edit_DOT_EN_2sig_stamped</v>
      </c>
      <c r="CO757" s="102" t="str">
        <f t="shared" si="513"/>
        <v>_edit_DOT_EN_o</v>
      </c>
      <c r="CP757" s="102" t="str">
        <f t="shared" si="514"/>
        <v>_edit_DOT_EN_o_stamped</v>
      </c>
      <c r="CQ757" s="102" t="str">
        <f t="shared" si="515"/>
        <v>_edit_powers</v>
      </c>
      <c r="CR757" s="168"/>
      <c r="CS757" s="168"/>
      <c r="CT757" s="253"/>
      <c r="CU757" s="251"/>
      <c r="CV757" s="254"/>
      <c r="CW757" s="168"/>
      <c r="CX757" s="252"/>
      <c r="CY757" s="251"/>
      <c r="CZ757" s="251"/>
      <c r="DA757" s="324"/>
      <c r="DB757" s="324"/>
      <c r="DC757" s="251"/>
      <c r="DD757" s="251"/>
      <c r="DE757" s="324"/>
      <c r="DF757" s="324"/>
      <c r="DG757" s="168"/>
      <c r="DH757" s="168"/>
      <c r="DI757" s="168"/>
      <c r="DJ757" s="324"/>
      <c r="DK757" s="324"/>
      <c r="DL757" s="168"/>
      <c r="DM757" s="324"/>
      <c r="DN757" s="251"/>
      <c r="DO757" s="324"/>
      <c r="DP757" s="338"/>
      <c r="DQ757" s="902"/>
      <c r="DR757" s="503"/>
      <c r="DS757" s="88"/>
      <c r="DT757" s="88"/>
      <c r="DU757" s="168"/>
      <c r="DV757" s="168"/>
      <c r="DW757" s="168"/>
      <c r="DX757" s="168"/>
      <c r="DY757" s="168"/>
      <c r="DZ757" s="168"/>
      <c r="EA757" s="359" t="str">
        <f t="shared" si="556"/>
        <v/>
      </c>
      <c r="EB757" s="359"/>
      <c r="EC757" s="88"/>
      <c r="ED757" s="88"/>
      <c r="EE757" s="88"/>
      <c r="EG757" s="194"/>
      <c r="EH757" s="194"/>
      <c r="EI757" s="194"/>
      <c r="EJ757" s="194"/>
      <c r="EK757" s="194"/>
      <c r="EL757" s="194"/>
      <c r="EM757" s="948"/>
      <c r="EN757" s="194"/>
      <c r="EO757" s="194"/>
      <c r="EP757" s="194"/>
      <c r="EQ757" s="382"/>
      <c r="ER757" s="382"/>
      <c r="ES757" s="691"/>
      <c r="ET757" s="167"/>
      <c r="EU757" s="182" t="str">
        <f t="shared" si="516"/>
        <v>, edit_sinv.pdf</v>
      </c>
    </row>
    <row r="758" spans="1:151" ht="49.5" thickTop="1" thickBot="1">
      <c r="A758" s="1021"/>
      <c r="B758" s="830" t="s">
        <v>4611</v>
      </c>
      <c r="C758" s="221"/>
      <c r="D758" s="692"/>
      <c r="E758" s="692"/>
      <c r="F758" s="692"/>
      <c r="G758" s="831"/>
      <c r="H758" s="831"/>
      <c r="I758" s="202"/>
      <c r="J758" s="692"/>
      <c r="K758" s="692"/>
      <c r="L758" s="692"/>
      <c r="M758" s="1126"/>
      <c r="N758" s="1130"/>
      <c r="O758" s="691"/>
      <c r="P758" s="780"/>
      <c r="Q758" s="548">
        <v>0</v>
      </c>
      <c r="R758" s="549">
        <v>0</v>
      </c>
      <c r="S758" s="338"/>
      <c r="T758" s="168"/>
      <c r="U758" s="168"/>
      <c r="V758" s="338">
        <v>0</v>
      </c>
      <c r="W758" s="338">
        <v>0</v>
      </c>
      <c r="X758" s="923">
        <v>0.7</v>
      </c>
      <c r="Y758" s="338">
        <v>0</v>
      </c>
      <c r="Z758" s="168"/>
      <c r="AA758" s="168"/>
      <c r="AB758" s="186" t="s">
        <v>7574</v>
      </c>
      <c r="AC758" s="13" t="s">
        <v>7377</v>
      </c>
      <c r="AD758" s="985" t="s">
        <v>40</v>
      </c>
      <c r="AE758" s="801"/>
      <c r="AG758" s="419"/>
      <c r="AH758" s="927" t="s">
        <v>896</v>
      </c>
      <c r="AI758" s="63" t="s">
        <v>5764</v>
      </c>
      <c r="AJ758" s="45" t="str">
        <f t="shared" si="541"/>
        <v>YES</v>
      </c>
      <c r="AK758" s="46" t="str">
        <f>VLOOKUP(X758,aux!$G$1:$I$22,2,FALSE)</f>
        <v>zero point seven</v>
      </c>
      <c r="AL758" s="47" t="str">
        <f>VLOOKUP(X758,aux!$G$1:$J$22,4,FALSE)</f>
        <v>null komma sieben</v>
      </c>
      <c r="AM758" s="48">
        <f t="shared" si="528"/>
        <v>70</v>
      </c>
      <c r="AN758" s="214" t="str">
        <f>IF(INT(AM758)=AM758,EnglishNumber(AM758), _xlfn.CONCAT(EnglishNumber(INT(AM758)), " point ", EnglishNumber(ROUND(INT((AM758 - INT(AM758)) * 10),  0)), " ", EnglishNumber(ROUND((AM758 - INT(AM758))*100 - (INT((AM758-INT(AM758))*10)*10), 0))))</f>
        <v>seventy</v>
      </c>
      <c r="AO758" s="214" t="str">
        <f>IF(INT(AM758)=AM758,FctZahl_In_Worten(AM758), _xlfn.CONCAT(FctZahl_In_Worten(INT(AM758)), " komma ", FctZahl_In_Worten(ROUND(INT((AM758 - INT(AM758)) * 10),  0)), " ", FctZahl_In_Worten(ROUND((AM758 - INT(AM758))*100 - (INT((AM758-INT(AM758))*10)*10), 0))))</f>
        <v>siebzig</v>
      </c>
      <c r="AP758" s="64" t="str">
        <f>EnglishNumber(Q758)</f>
        <v>zero</v>
      </c>
      <c r="AQ758" s="46" t="str">
        <f>FctZahl_In_Worten(Q758)</f>
        <v>null</v>
      </c>
      <c r="AR758" s="47" t="str">
        <f>FctZahl_In_Worten(R758)</f>
        <v>null</v>
      </c>
      <c r="AS758" s="64" t="str">
        <f>EnglishNumber(V758)</f>
        <v>zero</v>
      </c>
      <c r="AT758" s="64" t="str">
        <f>EnglishNumber(W758)</f>
        <v>zero</v>
      </c>
      <c r="AU758" s="64" t="str">
        <f t="shared" si="538"/>
        <v>For</v>
      </c>
      <c r="AV758" s="49" t="str">
        <f t="shared" si="555"/>
        <v>Error, there is a problem with representatives or their titles</v>
      </c>
      <c r="AW758" s="60" t="str">
        <f t="shared" si="529"/>
        <v>edit_CPA_EN</v>
      </c>
      <c r="AX758" s="60" t="str">
        <f t="shared" si="530"/>
        <v>edit_DoT_EN</v>
      </c>
      <c r="AY758" s="60" t="str">
        <f t="shared" si="531"/>
        <v>edit_Dis_EN</v>
      </c>
      <c r="AZ758" s="50" t="str">
        <f t="shared" si="532"/>
        <v>edit_CPA_DE</v>
      </c>
      <c r="BA758" s="50" t="str">
        <f t="shared" si="533"/>
        <v>edit_DoT_DE</v>
      </c>
      <c r="BB758" s="50" t="str">
        <f t="shared" si="534"/>
        <v>edit_CPA_ES</v>
      </c>
      <c r="BC758" s="128" t="str">
        <f t="shared" si="535"/>
        <v>edit_DoT_ES</v>
      </c>
      <c r="BD758" s="65" t="str">
        <f t="shared" si="536"/>
        <v/>
      </c>
      <c r="BE758" s="64" t="e">
        <f>VLOOKUP(C758,aux!$A$1:$B$260,2,FALSE)</f>
        <v>#N/A</v>
      </c>
      <c r="BF758" s="46" t="e">
        <f>VLOOKUP(C758,aux!$A$1:$C$260,3,FALSE)</f>
        <v>#N/A</v>
      </c>
      <c r="BG758" s="66" t="str">
        <f t="shared" si="537"/>
        <v>represented by  Error, there is a problem with representatives or their titles</v>
      </c>
      <c r="BH758" s="66" t="str">
        <f t="shared" si="553"/>
        <v>representado por Error, there is a problem with representatives or their titles</v>
      </c>
      <c r="BI758" s="119">
        <f t="shared" si="542"/>
        <v>0</v>
      </c>
      <c r="BJ758" s="119" t="str">
        <f t="shared" si="543"/>
        <v/>
      </c>
      <c r="BK758" s="119" t="str">
        <f t="shared" si="544"/>
        <v/>
      </c>
      <c r="BL758" s="66" t="str">
        <f t="shared" si="545"/>
        <v/>
      </c>
      <c r="BM758" s="66" t="str">
        <f t="shared" si="546"/>
        <v/>
      </c>
      <c r="BN758" s="66" t="str">
        <f t="shared" si="547"/>
        <v/>
      </c>
      <c r="BO758" s="66" t="str">
        <f t="shared" si="548"/>
        <v/>
      </c>
      <c r="BP758" s="216" t="str">
        <f>VLOOKUP(X758,aux!$G$1:$I$22,3,FALSE)</f>
        <v xml:space="preserve">cero coma siete </v>
      </c>
      <c r="BQ758" s="66" t="str">
        <f t="shared" si="549"/>
        <v>Por</v>
      </c>
      <c r="BR758" s="66" t="e">
        <f>VLOOKUP(C758,aux!$D$1:$E$307,2,FALSE)</f>
        <v>#N/A</v>
      </c>
      <c r="BS758" s="66" t="str">
        <f t="shared" si="550"/>
        <v>Cero</v>
      </c>
      <c r="BT758" s="66" t="str">
        <f t="shared" si="552"/>
        <v>Cero</v>
      </c>
      <c r="BU758" s="66" t="str">
        <f t="shared" si="554"/>
        <v>Cero</v>
      </c>
      <c r="BV758" s="315"/>
      <c r="BW758" s="61"/>
      <c r="BX758" s="315"/>
      <c r="BY758" s="148"/>
      <c r="BZ758" s="315"/>
      <c r="CA758" s="1112"/>
      <c r="CB758" s="805"/>
      <c r="CC758" s="688"/>
      <c r="CD758" s="806"/>
      <c r="CE758" s="688"/>
      <c r="CF758" s="806"/>
      <c r="CG758" s="687"/>
      <c r="CH758" s="747"/>
      <c r="CI758" s="155"/>
      <c r="CJ758" s="168"/>
      <c r="CK758" s="168"/>
      <c r="CL758" s="102" t="str">
        <f t="shared" si="510"/>
        <v>_ edit_DOT_EN_2sig</v>
      </c>
      <c r="CM758" s="102" t="str">
        <f t="shared" si="511"/>
        <v>_edit_CPA_EN_2sig</v>
      </c>
      <c r="CN758" s="102" t="str">
        <f t="shared" si="512"/>
        <v>_ edit_DOT_EN_2sig_stamped</v>
      </c>
      <c r="CO758" s="102" t="str">
        <f t="shared" si="513"/>
        <v>_edit_DOT_EN_o</v>
      </c>
      <c r="CP758" s="102" t="str">
        <f t="shared" si="514"/>
        <v>_edit_DOT_EN_o_stamped</v>
      </c>
      <c r="CQ758" s="102" t="str">
        <f t="shared" si="515"/>
        <v>_edit_powers</v>
      </c>
      <c r="CR758" s="168"/>
      <c r="CS758" s="168"/>
      <c r="CT758" s="253"/>
      <c r="CU758" s="251"/>
      <c r="CV758" s="254"/>
      <c r="CW758" s="168"/>
      <c r="CX758" s="252"/>
      <c r="CY758" s="251"/>
      <c r="CZ758" s="251"/>
      <c r="DA758" s="324"/>
      <c r="DB758" s="324"/>
      <c r="DC758" s="251"/>
      <c r="DD758" s="251"/>
      <c r="DE758" s="324"/>
      <c r="DF758" s="324"/>
      <c r="DG758" s="168"/>
      <c r="DH758" s="168"/>
      <c r="DI758" s="168"/>
      <c r="DJ758" s="324"/>
      <c r="DK758" s="324"/>
      <c r="DL758" s="168"/>
      <c r="DM758" s="324"/>
      <c r="DN758" s="251"/>
      <c r="DO758" s="324"/>
      <c r="DP758" s="338"/>
      <c r="DQ758" s="902"/>
      <c r="DR758" s="503"/>
      <c r="DS758" s="88"/>
      <c r="DT758" s="88"/>
      <c r="DU758" s="168"/>
      <c r="DV758" s="168"/>
      <c r="DW758" s="168"/>
      <c r="DX758" s="168"/>
      <c r="DY758" s="168"/>
      <c r="DZ758" s="168"/>
      <c r="EA758" s="359" t="str">
        <f t="shared" si="556"/>
        <v/>
      </c>
      <c r="EB758" s="359"/>
      <c r="EC758" s="88"/>
      <c r="ED758" s="88"/>
      <c r="EE758" s="88"/>
      <c r="EG758" s="194"/>
      <c r="EH758" s="194"/>
      <c r="EI758" s="194"/>
      <c r="EJ758" s="194"/>
      <c r="EK758" s="194"/>
      <c r="EL758" s="194"/>
      <c r="EM758" s="948"/>
      <c r="EN758" s="194"/>
      <c r="EO758" s="194"/>
      <c r="EP758" s="194"/>
      <c r="EQ758" s="382"/>
      <c r="ER758" s="382"/>
      <c r="ES758" s="691"/>
      <c r="ET758" s="167"/>
      <c r="EU758" s="182" t="str">
        <f t="shared" si="516"/>
        <v>, edit_sinv.pdf</v>
      </c>
    </row>
    <row r="759" spans="1:151" ht="49.5" thickTop="1" thickBot="1">
      <c r="A759" s="1021"/>
      <c r="B759" s="830" t="s">
        <v>4611</v>
      </c>
      <c r="C759" s="221"/>
      <c r="D759" s="692"/>
      <c r="E759" s="692"/>
      <c r="F759" s="692"/>
      <c r="G759" s="831"/>
      <c r="H759" s="831"/>
      <c r="I759" s="202"/>
      <c r="J759" s="692"/>
      <c r="K759" s="692"/>
      <c r="L759" s="692"/>
      <c r="M759" s="1126"/>
      <c r="N759" s="1130"/>
      <c r="O759" s="691"/>
      <c r="P759" s="780"/>
      <c r="Q759" s="548">
        <v>0</v>
      </c>
      <c r="R759" s="549">
        <v>0</v>
      </c>
      <c r="S759" s="338"/>
      <c r="T759" s="168"/>
      <c r="U759" s="168"/>
      <c r="V759" s="338">
        <v>0</v>
      </c>
      <c r="W759" s="338">
        <v>0</v>
      </c>
      <c r="X759" s="923">
        <v>0.7</v>
      </c>
      <c r="Y759" s="338">
        <v>0</v>
      </c>
      <c r="Z759" s="168"/>
      <c r="AA759" s="168"/>
      <c r="AB759" s="186" t="s">
        <v>7574</v>
      </c>
      <c r="AC759" s="13" t="s">
        <v>7377</v>
      </c>
      <c r="AD759" s="985" t="s">
        <v>40</v>
      </c>
      <c r="AE759" s="801"/>
      <c r="AG759" s="419"/>
      <c r="AH759" s="927" t="s">
        <v>896</v>
      </c>
      <c r="AI759" s="63" t="s">
        <v>5764</v>
      </c>
      <c r="AJ759" s="45" t="str">
        <f t="shared" si="541"/>
        <v>YES</v>
      </c>
      <c r="AK759" s="46" t="str">
        <f>VLOOKUP(X759,aux!$G$1:$I$22,2,FALSE)</f>
        <v>zero point seven</v>
      </c>
      <c r="AL759" s="47" t="str">
        <f>VLOOKUP(X759,aux!$G$1:$J$22,4,FALSE)</f>
        <v>null komma sieben</v>
      </c>
      <c r="AM759" s="48">
        <f t="shared" si="528"/>
        <v>70</v>
      </c>
      <c r="AN759" s="214" t="str">
        <f>IF(INT(AM759)=AM759,EnglishNumber(AM759), _xlfn.CONCAT(EnglishNumber(INT(AM759)), " point ", EnglishNumber(ROUND(INT((AM759 - INT(AM759)) * 10),  0)), " ", EnglishNumber(ROUND((AM759 - INT(AM759))*100 - (INT((AM759-INT(AM759))*10)*10), 0))))</f>
        <v>seventy</v>
      </c>
      <c r="AO759" s="214" t="str">
        <f>IF(INT(AM759)=AM759,FctZahl_In_Worten(AM759), _xlfn.CONCAT(FctZahl_In_Worten(INT(AM759)), " komma ", FctZahl_In_Worten(ROUND(INT((AM759 - INT(AM759)) * 10),  0)), " ", FctZahl_In_Worten(ROUND((AM759 - INT(AM759))*100 - (INT((AM759-INT(AM759))*10)*10), 0))))</f>
        <v>siebzig</v>
      </c>
      <c r="AP759" s="64" t="str">
        <f>EnglishNumber(Q759)</f>
        <v>zero</v>
      </c>
      <c r="AQ759" s="46" t="str">
        <f>FctZahl_In_Worten(Q759)</f>
        <v>null</v>
      </c>
      <c r="AR759" s="47" t="str">
        <f>FctZahl_In_Worten(R759)</f>
        <v>null</v>
      </c>
      <c r="AS759" s="64" t="str">
        <f>EnglishNumber(V759)</f>
        <v>zero</v>
      </c>
      <c r="AT759" s="64" t="str">
        <f>EnglishNumber(W759)</f>
        <v>zero</v>
      </c>
      <c r="AU759" s="64" t="str">
        <f t="shared" si="538"/>
        <v>For</v>
      </c>
      <c r="AV759" s="49" t="str">
        <f t="shared" si="555"/>
        <v>Error, there is a problem with representatives or their titles</v>
      </c>
      <c r="AW759" s="60" t="str">
        <f t="shared" si="529"/>
        <v>edit_CPA_EN</v>
      </c>
      <c r="AX759" s="60" t="str">
        <f t="shared" si="530"/>
        <v>edit_DoT_EN</v>
      </c>
      <c r="AY759" s="60" t="str">
        <f t="shared" si="531"/>
        <v>edit_Dis_EN</v>
      </c>
      <c r="AZ759" s="50" t="str">
        <f t="shared" si="532"/>
        <v>edit_CPA_DE</v>
      </c>
      <c r="BA759" s="50" t="str">
        <f t="shared" si="533"/>
        <v>edit_DoT_DE</v>
      </c>
      <c r="BB759" s="50" t="str">
        <f t="shared" si="534"/>
        <v>edit_CPA_ES</v>
      </c>
      <c r="BC759" s="128" t="str">
        <f t="shared" si="535"/>
        <v>edit_DoT_ES</v>
      </c>
      <c r="BD759" s="65" t="str">
        <f t="shared" si="536"/>
        <v/>
      </c>
      <c r="BE759" s="64" t="e">
        <f>VLOOKUP(C759,aux!$A$1:$B$260,2,FALSE)</f>
        <v>#N/A</v>
      </c>
      <c r="BF759" s="46" t="e">
        <f>VLOOKUP(C759,aux!$A$1:$C$260,3,FALSE)</f>
        <v>#N/A</v>
      </c>
      <c r="BG759" s="66" t="str">
        <f t="shared" si="537"/>
        <v>represented by  Error, there is a problem with representatives or their titles</v>
      </c>
      <c r="BH759" s="66" t="str">
        <f t="shared" si="553"/>
        <v>representado por Error, there is a problem with representatives or their titles</v>
      </c>
      <c r="BI759" s="119">
        <f t="shared" si="542"/>
        <v>0</v>
      </c>
      <c r="BJ759" s="119" t="str">
        <f t="shared" si="543"/>
        <v/>
      </c>
      <c r="BK759" s="119" t="str">
        <f t="shared" si="544"/>
        <v/>
      </c>
      <c r="BL759" s="66" t="str">
        <f t="shared" si="545"/>
        <v/>
      </c>
      <c r="BM759" s="66" t="str">
        <f t="shared" si="546"/>
        <v/>
      </c>
      <c r="BN759" s="66" t="str">
        <f t="shared" si="547"/>
        <v/>
      </c>
      <c r="BO759" s="66" t="str">
        <f t="shared" si="548"/>
        <v/>
      </c>
      <c r="BP759" s="216" t="str">
        <f>VLOOKUP(X759,aux!$G$1:$I$22,3,FALSE)</f>
        <v xml:space="preserve">cero coma siete </v>
      </c>
      <c r="BQ759" s="66" t="str">
        <f t="shared" si="549"/>
        <v>Por</v>
      </c>
      <c r="BR759" s="66" t="e">
        <f>VLOOKUP(C759,aux!$D$1:$E$307,2,FALSE)</f>
        <v>#N/A</v>
      </c>
      <c r="BS759" s="66" t="str">
        <f t="shared" si="550"/>
        <v>Cero</v>
      </c>
      <c r="BT759" s="66" t="str">
        <f t="shared" si="552"/>
        <v>Cero</v>
      </c>
      <c r="BU759" s="66" t="str">
        <f t="shared" si="554"/>
        <v>Cero</v>
      </c>
      <c r="BV759" s="315"/>
      <c r="BW759" s="61"/>
      <c r="BX759" s="315"/>
      <c r="BY759" s="148"/>
      <c r="BZ759" s="315"/>
      <c r="CA759" s="1112"/>
      <c r="CB759" s="805"/>
      <c r="CC759" s="688"/>
      <c r="CD759" s="806"/>
      <c r="CE759" s="688"/>
      <c r="CF759" s="806"/>
      <c r="CG759" s="687"/>
      <c r="CH759" s="747"/>
      <c r="CI759" s="155"/>
      <c r="CJ759" s="168"/>
      <c r="CK759" s="168"/>
      <c r="CL759" s="102" t="str">
        <f t="shared" si="510"/>
        <v>_ edit_DOT_EN_2sig</v>
      </c>
      <c r="CM759" s="102" t="str">
        <f t="shared" si="511"/>
        <v>_edit_CPA_EN_2sig</v>
      </c>
      <c r="CN759" s="102" t="str">
        <f t="shared" si="512"/>
        <v>_ edit_DOT_EN_2sig_stamped</v>
      </c>
      <c r="CO759" s="102" t="str">
        <f t="shared" si="513"/>
        <v>_edit_DOT_EN_o</v>
      </c>
      <c r="CP759" s="102" t="str">
        <f t="shared" si="514"/>
        <v>_edit_DOT_EN_o_stamped</v>
      </c>
      <c r="CQ759" s="102" t="str">
        <f t="shared" si="515"/>
        <v>_edit_powers</v>
      </c>
      <c r="CR759" s="168"/>
      <c r="CS759" s="168"/>
      <c r="CT759" s="253"/>
      <c r="CU759" s="251"/>
      <c r="CV759" s="254"/>
      <c r="CW759" s="168"/>
      <c r="CX759" s="252"/>
      <c r="CY759" s="251"/>
      <c r="CZ759" s="251"/>
      <c r="DA759" s="324"/>
      <c r="DB759" s="324"/>
      <c r="DC759" s="251"/>
      <c r="DD759" s="251"/>
      <c r="DE759" s="324"/>
      <c r="DF759" s="324"/>
      <c r="DG759" s="168"/>
      <c r="DH759" s="168"/>
      <c r="DI759" s="168"/>
      <c r="DJ759" s="324"/>
      <c r="DK759" s="324"/>
      <c r="DL759" s="168"/>
      <c r="DM759" s="324"/>
      <c r="DN759" s="251"/>
      <c r="DO759" s="324"/>
      <c r="DP759" s="338"/>
      <c r="DQ759" s="902"/>
      <c r="DR759" s="503"/>
      <c r="DS759" s="88"/>
      <c r="DT759" s="88"/>
      <c r="DU759" s="168"/>
      <c r="DV759" s="168"/>
      <c r="DW759" s="168"/>
      <c r="DX759" s="168"/>
      <c r="DY759" s="168"/>
      <c r="DZ759" s="168"/>
      <c r="EA759" s="359" t="str">
        <f t="shared" si="556"/>
        <v/>
      </c>
      <c r="EB759" s="359"/>
      <c r="EC759" s="88"/>
      <c r="ED759" s="88"/>
      <c r="EE759" s="88"/>
      <c r="EG759" s="194"/>
      <c r="EH759" s="194"/>
      <c r="EI759" s="194"/>
      <c r="EJ759" s="194"/>
      <c r="EK759" s="194"/>
      <c r="EL759" s="194"/>
      <c r="EM759" s="948"/>
      <c r="EN759" s="194"/>
      <c r="EO759" s="194"/>
      <c r="EP759" s="194"/>
      <c r="EQ759" s="382"/>
      <c r="ER759" s="382"/>
      <c r="ES759" s="691"/>
      <c r="ET759" s="167"/>
      <c r="EU759" s="182" t="str">
        <f t="shared" si="516"/>
        <v>, edit_sinv.pdf</v>
      </c>
    </row>
    <row r="760" spans="1:151" ht="49.5" thickTop="1" thickBot="1">
      <c r="A760" s="1021"/>
      <c r="B760" s="830" t="s">
        <v>4611</v>
      </c>
      <c r="C760" s="221"/>
      <c r="D760" s="692"/>
      <c r="E760" s="692"/>
      <c r="F760" s="692"/>
      <c r="G760" s="831"/>
      <c r="H760" s="831"/>
      <c r="I760" s="202"/>
      <c r="J760" s="692"/>
      <c r="K760" s="692"/>
      <c r="L760" s="692"/>
      <c r="M760" s="1126"/>
      <c r="N760" s="1130"/>
      <c r="O760" s="691"/>
      <c r="P760" s="780"/>
      <c r="Q760" s="548">
        <v>0</v>
      </c>
      <c r="R760" s="549">
        <v>0</v>
      </c>
      <c r="S760" s="338"/>
      <c r="T760" s="168"/>
      <c r="U760" s="168"/>
      <c r="V760" s="338">
        <v>0</v>
      </c>
      <c r="W760" s="338">
        <v>0</v>
      </c>
      <c r="X760" s="923">
        <v>0.7</v>
      </c>
      <c r="Y760" s="338">
        <v>0</v>
      </c>
      <c r="Z760" s="168"/>
      <c r="AA760" s="168"/>
      <c r="AB760" s="186" t="s">
        <v>7574</v>
      </c>
      <c r="AC760" s="13" t="s">
        <v>7377</v>
      </c>
      <c r="AD760" s="985" t="s">
        <v>40</v>
      </c>
      <c r="AE760" s="801"/>
      <c r="AG760" s="419"/>
      <c r="AH760" s="927" t="s">
        <v>896</v>
      </c>
      <c r="AI760" s="63" t="s">
        <v>5764</v>
      </c>
      <c r="AJ760" s="45" t="str">
        <f t="shared" si="541"/>
        <v>YES</v>
      </c>
      <c r="AK760" s="46" t="str">
        <f>VLOOKUP(X760,aux!$G$1:$I$22,2,FALSE)</f>
        <v>zero point seven</v>
      </c>
      <c r="AL760" s="47" t="str">
        <f>VLOOKUP(X760,aux!$G$1:$J$22,4,FALSE)</f>
        <v>null komma sieben</v>
      </c>
      <c r="AM760" s="48">
        <f t="shared" si="528"/>
        <v>70</v>
      </c>
      <c r="AN760" s="214" t="str">
        <f>IF(INT(AM760)=AM760,EnglishNumber(AM760), _xlfn.CONCAT(EnglishNumber(INT(AM760)), " point ", EnglishNumber(ROUND(INT((AM760 - INT(AM760)) * 10),  0)), " ", EnglishNumber(ROUND((AM760 - INT(AM760))*100 - (INT((AM760-INT(AM760))*10)*10), 0))))</f>
        <v>seventy</v>
      </c>
      <c r="AO760" s="214" t="str">
        <f>IF(INT(AM760)=AM760,FctZahl_In_Worten(AM760), _xlfn.CONCAT(FctZahl_In_Worten(INT(AM760)), " komma ", FctZahl_In_Worten(ROUND(INT((AM760 - INT(AM760)) * 10),  0)), " ", FctZahl_In_Worten(ROUND((AM760 - INT(AM760))*100 - (INT((AM760-INT(AM760))*10)*10), 0))))</f>
        <v>siebzig</v>
      </c>
      <c r="AP760" s="64" t="str">
        <f>EnglishNumber(Q760)</f>
        <v>zero</v>
      </c>
      <c r="AQ760" s="46" t="str">
        <f>FctZahl_In_Worten(Q760)</f>
        <v>null</v>
      </c>
      <c r="AR760" s="47" t="str">
        <f>FctZahl_In_Worten(R760)</f>
        <v>null</v>
      </c>
      <c r="AS760" s="64" t="str">
        <f>EnglishNumber(V760)</f>
        <v>zero</v>
      </c>
      <c r="AT760" s="64" t="str">
        <f>EnglishNumber(W760)</f>
        <v>zero</v>
      </c>
      <c r="AU760" s="64" t="str">
        <f t="shared" si="538"/>
        <v>For</v>
      </c>
      <c r="AV760" s="49" t="str">
        <f t="shared" si="555"/>
        <v>Error, there is a problem with representatives or their titles</v>
      </c>
      <c r="AW760" s="60" t="str">
        <f t="shared" si="529"/>
        <v>edit_CPA_EN</v>
      </c>
      <c r="AX760" s="60" t="str">
        <f t="shared" si="530"/>
        <v>edit_DoT_EN</v>
      </c>
      <c r="AY760" s="60" t="str">
        <f t="shared" si="531"/>
        <v>edit_Dis_EN</v>
      </c>
      <c r="AZ760" s="50" t="str">
        <f t="shared" si="532"/>
        <v>edit_CPA_DE</v>
      </c>
      <c r="BA760" s="50" t="str">
        <f t="shared" si="533"/>
        <v>edit_DoT_DE</v>
      </c>
      <c r="BB760" s="50" t="str">
        <f t="shared" si="534"/>
        <v>edit_CPA_ES</v>
      </c>
      <c r="BC760" s="128" t="str">
        <f t="shared" si="535"/>
        <v>edit_DoT_ES</v>
      </c>
      <c r="BD760" s="65" t="str">
        <f t="shared" si="536"/>
        <v/>
      </c>
      <c r="BE760" s="64" t="e">
        <f>VLOOKUP(C760,aux!$A$1:$B$260,2,FALSE)</f>
        <v>#N/A</v>
      </c>
      <c r="BF760" s="46" t="e">
        <f>VLOOKUP(C760,aux!$A$1:$C$260,3,FALSE)</f>
        <v>#N/A</v>
      </c>
      <c r="BG760" s="66" t="str">
        <f t="shared" si="537"/>
        <v>represented by  Error, there is a problem with representatives or their titles</v>
      </c>
      <c r="BH760" s="66" t="str">
        <f t="shared" si="553"/>
        <v>representado por Error, there is a problem with representatives or their titles</v>
      </c>
      <c r="BI760" s="119">
        <f t="shared" si="542"/>
        <v>0</v>
      </c>
      <c r="BJ760" s="119" t="str">
        <f t="shared" si="543"/>
        <v/>
      </c>
      <c r="BK760" s="119" t="str">
        <f t="shared" si="544"/>
        <v/>
      </c>
      <c r="BL760" s="66" t="str">
        <f t="shared" si="545"/>
        <v/>
      </c>
      <c r="BM760" s="66" t="str">
        <f t="shared" si="546"/>
        <v/>
      </c>
      <c r="BN760" s="66" t="str">
        <f t="shared" si="547"/>
        <v/>
      </c>
      <c r="BO760" s="66" t="str">
        <f t="shared" si="548"/>
        <v/>
      </c>
      <c r="BP760" s="216" t="str">
        <f>VLOOKUP(X760,aux!$G$1:$I$22,3,FALSE)</f>
        <v xml:space="preserve">cero coma siete </v>
      </c>
      <c r="BQ760" s="66" t="str">
        <f t="shared" si="549"/>
        <v>Por</v>
      </c>
      <c r="BR760" s="66" t="e">
        <f>VLOOKUP(C760,aux!$D$1:$E$307,2,FALSE)</f>
        <v>#N/A</v>
      </c>
      <c r="BS760" s="66" t="str">
        <f t="shared" si="550"/>
        <v>Cero</v>
      </c>
      <c r="BT760" s="66" t="str">
        <f t="shared" si="552"/>
        <v>Cero</v>
      </c>
      <c r="BU760" s="66" t="str">
        <f t="shared" si="554"/>
        <v>Cero</v>
      </c>
      <c r="BV760" s="315"/>
      <c r="BW760" s="61"/>
      <c r="BX760" s="315"/>
      <c r="BY760" s="148"/>
      <c r="BZ760" s="315"/>
      <c r="CA760" s="1112"/>
      <c r="CB760" s="805"/>
      <c r="CC760" s="688"/>
      <c r="CD760" s="806"/>
      <c r="CE760" s="688"/>
      <c r="CF760" s="806"/>
      <c r="CG760" s="687"/>
      <c r="CH760" s="747"/>
      <c r="CI760" s="155"/>
      <c r="CJ760" s="168"/>
      <c r="CK760" s="168"/>
      <c r="CL760" s="102" t="str">
        <f t="shared" si="510"/>
        <v>_ edit_DOT_EN_2sig</v>
      </c>
      <c r="CM760" s="102" t="str">
        <f t="shared" si="511"/>
        <v>_edit_CPA_EN_2sig</v>
      </c>
      <c r="CN760" s="102" t="str">
        <f t="shared" si="512"/>
        <v>_ edit_DOT_EN_2sig_stamped</v>
      </c>
      <c r="CO760" s="102" t="str">
        <f t="shared" si="513"/>
        <v>_edit_DOT_EN_o</v>
      </c>
      <c r="CP760" s="102" t="str">
        <f t="shared" si="514"/>
        <v>_edit_DOT_EN_o_stamped</v>
      </c>
      <c r="CQ760" s="102" t="str">
        <f t="shared" si="515"/>
        <v>_edit_powers</v>
      </c>
      <c r="CR760" s="168"/>
      <c r="CS760" s="168"/>
      <c r="CT760" s="253"/>
      <c r="CU760" s="251"/>
      <c r="CV760" s="254"/>
      <c r="CW760" s="168"/>
      <c r="CX760" s="252"/>
      <c r="CY760" s="251"/>
      <c r="CZ760" s="251"/>
      <c r="DA760" s="324"/>
      <c r="DB760" s="324"/>
      <c r="DC760" s="251"/>
      <c r="DD760" s="251"/>
      <c r="DE760" s="324"/>
      <c r="DF760" s="324"/>
      <c r="DG760" s="168"/>
      <c r="DH760" s="168"/>
      <c r="DI760" s="168"/>
      <c r="DJ760" s="324"/>
      <c r="DK760" s="324"/>
      <c r="DL760" s="168"/>
      <c r="DM760" s="324"/>
      <c r="DN760" s="251"/>
      <c r="DO760" s="324"/>
      <c r="DP760" s="338"/>
      <c r="DQ760" s="902"/>
      <c r="DR760" s="503"/>
      <c r="DS760" s="88"/>
      <c r="DT760" s="88"/>
      <c r="DU760" s="168"/>
      <c r="DV760" s="168"/>
      <c r="DW760" s="168"/>
      <c r="DX760" s="168"/>
      <c r="DY760" s="168"/>
      <c r="DZ760" s="168"/>
      <c r="EA760" s="359" t="str">
        <f t="shared" si="556"/>
        <v/>
      </c>
      <c r="EB760" s="359"/>
      <c r="EC760" s="88"/>
      <c r="ED760" s="88"/>
      <c r="EE760" s="88"/>
      <c r="EG760" s="194"/>
      <c r="EH760" s="194"/>
      <c r="EI760" s="194"/>
      <c r="EJ760" s="194"/>
      <c r="EK760" s="194"/>
      <c r="EL760" s="194"/>
      <c r="EM760" s="948"/>
      <c r="EN760" s="194"/>
      <c r="EO760" s="194"/>
      <c r="EP760" s="194"/>
      <c r="EQ760" s="382"/>
      <c r="ER760" s="382"/>
      <c r="ES760" s="691"/>
      <c r="ET760" s="167"/>
      <c r="EU760" s="182" t="str">
        <f t="shared" si="516"/>
        <v>, edit_sinv.pdf</v>
      </c>
    </row>
    <row r="761" spans="1:151" ht="49.5" thickTop="1" thickBot="1">
      <c r="A761" s="1021"/>
      <c r="B761" s="830" t="s">
        <v>4611</v>
      </c>
      <c r="C761" s="221"/>
      <c r="D761" s="692"/>
      <c r="E761" s="692"/>
      <c r="F761" s="692"/>
      <c r="G761" s="831"/>
      <c r="H761" s="831"/>
      <c r="I761" s="202"/>
      <c r="J761" s="692"/>
      <c r="K761" s="692"/>
      <c r="L761" s="692"/>
      <c r="M761" s="1126"/>
      <c r="N761" s="1130"/>
      <c r="O761" s="691"/>
      <c r="P761" s="780"/>
      <c r="Q761" s="548">
        <v>0</v>
      </c>
      <c r="R761" s="549">
        <v>0</v>
      </c>
      <c r="S761" s="338"/>
      <c r="T761" s="168"/>
      <c r="U761" s="168"/>
      <c r="V761" s="338">
        <v>0</v>
      </c>
      <c r="W761" s="338">
        <v>0</v>
      </c>
      <c r="X761" s="923">
        <v>0.7</v>
      </c>
      <c r="Y761" s="338">
        <v>0</v>
      </c>
      <c r="Z761" s="168"/>
      <c r="AA761" s="168"/>
      <c r="AB761" s="186" t="s">
        <v>7574</v>
      </c>
      <c r="AC761" s="13" t="s">
        <v>7377</v>
      </c>
      <c r="AD761" s="985" t="s">
        <v>40</v>
      </c>
      <c r="AE761" s="801"/>
      <c r="AG761" s="419"/>
      <c r="AH761" s="927" t="s">
        <v>896</v>
      </c>
      <c r="AI761" s="63" t="s">
        <v>5764</v>
      </c>
      <c r="AJ761" s="45" t="str">
        <f t="shared" si="541"/>
        <v>YES</v>
      </c>
      <c r="AK761" s="46" t="str">
        <f>VLOOKUP(X761,aux!$G$1:$I$22,2,FALSE)</f>
        <v>zero point seven</v>
      </c>
      <c r="AL761" s="47" t="str">
        <f>VLOOKUP(X761,aux!$G$1:$J$22,4,FALSE)</f>
        <v>null komma sieben</v>
      </c>
      <c r="AM761" s="48">
        <f t="shared" si="528"/>
        <v>70</v>
      </c>
      <c r="AN761" s="214" t="str">
        <f>IF(INT(AM761)=AM761,EnglishNumber(AM761), _xlfn.CONCAT(EnglishNumber(INT(AM761)), " point ", EnglishNumber(ROUND(INT((AM761 - INT(AM761)) * 10),  0)), " ", EnglishNumber(ROUND((AM761 - INT(AM761))*100 - (INT((AM761-INT(AM761))*10)*10), 0))))</f>
        <v>seventy</v>
      </c>
      <c r="AO761" s="214" t="str">
        <f>IF(INT(AM761)=AM761,FctZahl_In_Worten(AM761), _xlfn.CONCAT(FctZahl_In_Worten(INT(AM761)), " komma ", FctZahl_In_Worten(ROUND(INT((AM761 - INT(AM761)) * 10),  0)), " ", FctZahl_In_Worten(ROUND((AM761 - INT(AM761))*100 - (INT((AM761-INT(AM761))*10)*10), 0))))</f>
        <v>siebzig</v>
      </c>
      <c r="AP761" s="64" t="str">
        <f>EnglishNumber(Q761)</f>
        <v>zero</v>
      </c>
      <c r="AQ761" s="46" t="str">
        <f>FctZahl_In_Worten(Q761)</f>
        <v>null</v>
      </c>
      <c r="AR761" s="47" t="str">
        <f>FctZahl_In_Worten(R761)</f>
        <v>null</v>
      </c>
      <c r="AS761" s="64" t="str">
        <f>EnglishNumber(V761)</f>
        <v>zero</v>
      </c>
      <c r="AT761" s="64" t="str">
        <f>EnglishNumber(W761)</f>
        <v>zero</v>
      </c>
      <c r="AU761" s="64" t="str">
        <f t="shared" si="538"/>
        <v>For</v>
      </c>
      <c r="AV761" s="49" t="str">
        <f t="shared" si="555"/>
        <v>Error, there is a problem with representatives or their titles</v>
      </c>
      <c r="AW761" s="60" t="str">
        <f t="shared" si="529"/>
        <v>edit_CPA_EN</v>
      </c>
      <c r="AX761" s="60" t="str">
        <f t="shared" si="530"/>
        <v>edit_DoT_EN</v>
      </c>
      <c r="AY761" s="60" t="str">
        <f t="shared" si="531"/>
        <v>edit_Dis_EN</v>
      </c>
      <c r="AZ761" s="50" t="str">
        <f t="shared" si="532"/>
        <v>edit_CPA_DE</v>
      </c>
      <c r="BA761" s="50" t="str">
        <f t="shared" si="533"/>
        <v>edit_DoT_DE</v>
      </c>
      <c r="BB761" s="50" t="str">
        <f t="shared" si="534"/>
        <v>edit_CPA_ES</v>
      </c>
      <c r="BC761" s="128" t="str">
        <f t="shared" si="535"/>
        <v>edit_DoT_ES</v>
      </c>
      <c r="BD761" s="65" t="str">
        <f t="shared" si="536"/>
        <v/>
      </c>
      <c r="BE761" s="64" t="e">
        <f>VLOOKUP(C761,aux!$A$1:$B$260,2,FALSE)</f>
        <v>#N/A</v>
      </c>
      <c r="BF761" s="46" t="e">
        <f>VLOOKUP(C761,aux!$A$1:$C$260,3,FALSE)</f>
        <v>#N/A</v>
      </c>
      <c r="BG761" s="66" t="str">
        <f t="shared" si="537"/>
        <v>represented by  Error, there is a problem with representatives or their titles</v>
      </c>
      <c r="BH761" s="66" t="str">
        <f t="shared" si="553"/>
        <v>representado por Error, there is a problem with representatives or their titles</v>
      </c>
      <c r="BI761" s="119">
        <f t="shared" si="542"/>
        <v>0</v>
      </c>
      <c r="BJ761" s="119" t="str">
        <f t="shared" si="543"/>
        <v/>
      </c>
      <c r="BK761" s="119" t="str">
        <f t="shared" si="544"/>
        <v/>
      </c>
      <c r="BL761" s="66" t="str">
        <f t="shared" si="545"/>
        <v/>
      </c>
      <c r="BM761" s="66" t="str">
        <f t="shared" si="546"/>
        <v/>
      </c>
      <c r="BN761" s="66" t="str">
        <f t="shared" si="547"/>
        <v/>
      </c>
      <c r="BO761" s="66" t="str">
        <f t="shared" si="548"/>
        <v/>
      </c>
      <c r="BP761" s="216" t="str">
        <f>VLOOKUP(X761,aux!$G$1:$I$22,3,FALSE)</f>
        <v xml:space="preserve">cero coma siete </v>
      </c>
      <c r="BQ761" s="66" t="str">
        <f t="shared" si="549"/>
        <v>Por</v>
      </c>
      <c r="BR761" s="66" t="e">
        <f>VLOOKUP(C761,aux!$D$1:$E$307,2,FALSE)</f>
        <v>#N/A</v>
      </c>
      <c r="BS761" s="66" t="str">
        <f t="shared" si="550"/>
        <v>Cero</v>
      </c>
      <c r="BT761" s="66" t="str">
        <f t="shared" si="552"/>
        <v>Cero</v>
      </c>
      <c r="BU761" s="66" t="str">
        <f t="shared" si="554"/>
        <v>Cero</v>
      </c>
      <c r="BV761" s="315"/>
      <c r="BW761" s="61"/>
      <c r="BX761" s="315"/>
      <c r="BY761" s="148"/>
      <c r="BZ761" s="315"/>
      <c r="CA761" s="1112"/>
      <c r="CB761" s="805"/>
      <c r="CC761" s="688"/>
      <c r="CD761" s="806"/>
      <c r="CE761" s="688"/>
      <c r="CF761" s="806"/>
      <c r="CG761" s="687"/>
      <c r="CH761" s="747"/>
      <c r="CI761" s="155"/>
      <c r="CJ761" s="168"/>
      <c r="CK761" s="168"/>
      <c r="CL761" s="102" t="str">
        <f t="shared" si="510"/>
        <v>_ edit_DOT_EN_2sig</v>
      </c>
      <c r="CM761" s="102" t="str">
        <f t="shared" si="511"/>
        <v>_edit_CPA_EN_2sig</v>
      </c>
      <c r="CN761" s="102" t="str">
        <f t="shared" si="512"/>
        <v>_ edit_DOT_EN_2sig_stamped</v>
      </c>
      <c r="CO761" s="102" t="str">
        <f t="shared" si="513"/>
        <v>_edit_DOT_EN_o</v>
      </c>
      <c r="CP761" s="102" t="str">
        <f t="shared" si="514"/>
        <v>_edit_DOT_EN_o_stamped</v>
      </c>
      <c r="CQ761" s="102" t="str">
        <f t="shared" si="515"/>
        <v>_edit_powers</v>
      </c>
      <c r="CR761" s="168"/>
      <c r="CS761" s="168"/>
      <c r="CT761" s="253"/>
      <c r="CU761" s="251"/>
      <c r="CV761" s="254"/>
      <c r="CW761" s="168"/>
      <c r="CX761" s="252"/>
      <c r="CY761" s="251"/>
      <c r="CZ761" s="251"/>
      <c r="DA761" s="324"/>
      <c r="DB761" s="324"/>
      <c r="DC761" s="251"/>
      <c r="DD761" s="251"/>
      <c r="DE761" s="324"/>
      <c r="DF761" s="324"/>
      <c r="DG761" s="168"/>
      <c r="DH761" s="168"/>
      <c r="DI761" s="168"/>
      <c r="DJ761" s="324"/>
      <c r="DK761" s="324"/>
      <c r="DL761" s="168"/>
      <c r="DM761" s="324"/>
      <c r="DN761" s="251"/>
      <c r="DO761" s="324"/>
      <c r="DP761" s="338"/>
      <c r="DQ761" s="902"/>
      <c r="DR761" s="503"/>
      <c r="DS761" s="88"/>
      <c r="DT761" s="88"/>
      <c r="DU761" s="168"/>
      <c r="DV761" s="168"/>
      <c r="DW761" s="168"/>
      <c r="DX761" s="168"/>
      <c r="DY761" s="168"/>
      <c r="DZ761" s="168"/>
      <c r="EA761" s="359" t="str">
        <f t="shared" si="556"/>
        <v/>
      </c>
      <c r="EB761" s="359"/>
      <c r="EC761" s="88"/>
      <c r="ED761" s="88"/>
      <c r="EE761" s="88"/>
      <c r="EG761" s="194"/>
      <c r="EH761" s="194"/>
      <c r="EI761" s="194"/>
      <c r="EJ761" s="194"/>
      <c r="EK761" s="194"/>
      <c r="EL761" s="194"/>
      <c r="EM761" s="948"/>
      <c r="EN761" s="194"/>
      <c r="EO761" s="194"/>
      <c r="EP761" s="194"/>
      <c r="EQ761" s="382"/>
      <c r="ER761" s="382"/>
      <c r="ES761" s="691"/>
      <c r="ET761" s="167"/>
      <c r="EU761" s="182" t="str">
        <f t="shared" si="516"/>
        <v>, edit_sinv.pdf</v>
      </c>
    </row>
    <row r="762" spans="1:151" ht="49.5" thickTop="1" thickBot="1">
      <c r="A762" s="1021"/>
      <c r="B762" s="830" t="s">
        <v>4611</v>
      </c>
      <c r="C762" s="221"/>
      <c r="D762" s="692"/>
      <c r="E762" s="692"/>
      <c r="F762" s="692"/>
      <c r="G762" s="831"/>
      <c r="H762" s="831"/>
      <c r="I762" s="202"/>
      <c r="J762" s="692"/>
      <c r="K762" s="692"/>
      <c r="L762" s="692"/>
      <c r="M762" s="1126"/>
      <c r="N762" s="1130"/>
      <c r="O762" s="691"/>
      <c r="P762" s="780"/>
      <c r="Q762" s="548">
        <v>0</v>
      </c>
      <c r="R762" s="549">
        <v>0</v>
      </c>
      <c r="S762" s="338"/>
      <c r="T762" s="168"/>
      <c r="U762" s="168"/>
      <c r="V762" s="338">
        <v>0</v>
      </c>
      <c r="W762" s="338">
        <v>0</v>
      </c>
      <c r="X762" s="923">
        <v>0.7</v>
      </c>
      <c r="Y762" s="338">
        <v>0</v>
      </c>
      <c r="Z762" s="168"/>
      <c r="AA762" s="168"/>
      <c r="AB762" s="186" t="s">
        <v>7574</v>
      </c>
      <c r="AC762" s="13" t="s">
        <v>7377</v>
      </c>
      <c r="AD762" s="985" t="s">
        <v>40</v>
      </c>
      <c r="AE762" s="801"/>
      <c r="AG762" s="419"/>
      <c r="AH762" s="927" t="s">
        <v>896</v>
      </c>
      <c r="AI762" s="63" t="s">
        <v>5764</v>
      </c>
      <c r="AJ762" s="45" t="str">
        <f t="shared" si="541"/>
        <v>YES</v>
      </c>
      <c r="AK762" s="46" t="str">
        <f>VLOOKUP(X762,aux!$G$1:$I$22,2,FALSE)</f>
        <v>zero point seven</v>
      </c>
      <c r="AL762" s="47" t="str">
        <f>VLOOKUP(X762,aux!$G$1:$J$22,4,FALSE)</f>
        <v>null komma sieben</v>
      </c>
      <c r="AM762" s="48">
        <f t="shared" si="528"/>
        <v>70</v>
      </c>
      <c r="AN762" s="214" t="str">
        <f>IF(INT(AM762)=AM762,EnglishNumber(AM762), _xlfn.CONCAT(EnglishNumber(INT(AM762)), " point ", EnglishNumber(ROUND(INT((AM762 - INT(AM762)) * 10),  0)), " ", EnglishNumber(ROUND((AM762 - INT(AM762))*100 - (INT((AM762-INT(AM762))*10)*10), 0))))</f>
        <v>seventy</v>
      </c>
      <c r="AO762" s="214" t="str">
        <f>IF(INT(AM762)=AM762,FctZahl_In_Worten(AM762), _xlfn.CONCAT(FctZahl_In_Worten(INT(AM762)), " komma ", FctZahl_In_Worten(ROUND(INT((AM762 - INT(AM762)) * 10),  0)), " ", FctZahl_In_Worten(ROUND((AM762 - INT(AM762))*100 - (INT((AM762-INT(AM762))*10)*10), 0))))</f>
        <v>siebzig</v>
      </c>
      <c r="AP762" s="64" t="str">
        <f>EnglishNumber(Q762)</f>
        <v>zero</v>
      </c>
      <c r="AQ762" s="46" t="str">
        <f>FctZahl_In_Worten(Q762)</f>
        <v>null</v>
      </c>
      <c r="AR762" s="47" t="str">
        <f>FctZahl_In_Worten(R762)</f>
        <v>null</v>
      </c>
      <c r="AS762" s="64" t="str">
        <f>EnglishNumber(V762)</f>
        <v>zero</v>
      </c>
      <c r="AT762" s="64" t="str">
        <f>EnglishNumber(W762)</f>
        <v>zero</v>
      </c>
      <c r="AU762" s="64" t="str">
        <f t="shared" si="538"/>
        <v>For</v>
      </c>
      <c r="AV762" s="49" t="str">
        <f t="shared" si="555"/>
        <v>Error, there is a problem with representatives or their titles</v>
      </c>
      <c r="AW762" s="60" t="str">
        <f t="shared" si="529"/>
        <v>edit_CPA_EN</v>
      </c>
      <c r="AX762" s="60" t="str">
        <f t="shared" si="530"/>
        <v>edit_DoT_EN</v>
      </c>
      <c r="AY762" s="60" t="str">
        <f t="shared" si="531"/>
        <v>edit_Dis_EN</v>
      </c>
      <c r="AZ762" s="50" t="str">
        <f t="shared" si="532"/>
        <v>edit_CPA_DE</v>
      </c>
      <c r="BA762" s="50" t="str">
        <f t="shared" si="533"/>
        <v>edit_DoT_DE</v>
      </c>
      <c r="BB762" s="50" t="str">
        <f t="shared" si="534"/>
        <v>edit_CPA_ES</v>
      </c>
      <c r="BC762" s="128" t="str">
        <f t="shared" si="535"/>
        <v>edit_DoT_ES</v>
      </c>
      <c r="BD762" s="65" t="str">
        <f t="shared" si="536"/>
        <v/>
      </c>
      <c r="BE762" s="64" t="e">
        <f>VLOOKUP(C762,aux!$A$1:$B$260,2,FALSE)</f>
        <v>#N/A</v>
      </c>
      <c r="BF762" s="46" t="e">
        <f>VLOOKUP(C762,aux!$A$1:$C$260,3,FALSE)</f>
        <v>#N/A</v>
      </c>
      <c r="BG762" s="66" t="str">
        <f t="shared" si="537"/>
        <v>represented by  Error, there is a problem with representatives or their titles</v>
      </c>
      <c r="BH762" s="66" t="str">
        <f t="shared" si="553"/>
        <v>representado por Error, there is a problem with representatives or their titles</v>
      </c>
      <c r="BI762" s="119">
        <f t="shared" si="542"/>
        <v>0</v>
      </c>
      <c r="BJ762" s="119" t="str">
        <f t="shared" si="543"/>
        <v/>
      </c>
      <c r="BK762" s="119" t="str">
        <f t="shared" si="544"/>
        <v/>
      </c>
      <c r="BL762" s="66" t="str">
        <f t="shared" si="545"/>
        <v/>
      </c>
      <c r="BM762" s="66" t="str">
        <f t="shared" si="546"/>
        <v/>
      </c>
      <c r="BN762" s="66" t="str">
        <f t="shared" si="547"/>
        <v/>
      </c>
      <c r="BO762" s="66" t="str">
        <f t="shared" si="548"/>
        <v/>
      </c>
      <c r="BP762" s="216" t="str">
        <f>VLOOKUP(X762,aux!$G$1:$I$22,3,FALSE)</f>
        <v xml:space="preserve">cero coma siete </v>
      </c>
      <c r="BQ762" s="66" t="str">
        <f t="shared" si="549"/>
        <v>Por</v>
      </c>
      <c r="BR762" s="66" t="e">
        <f>VLOOKUP(C762,aux!$D$1:$E$307,2,FALSE)</f>
        <v>#N/A</v>
      </c>
      <c r="BS762" s="66" t="str">
        <f t="shared" si="550"/>
        <v>Cero</v>
      </c>
      <c r="BT762" s="66" t="str">
        <f t="shared" si="552"/>
        <v>Cero</v>
      </c>
      <c r="BU762" s="66" t="str">
        <f t="shared" si="554"/>
        <v>Cero</v>
      </c>
      <c r="BV762" s="315"/>
      <c r="BW762" s="61"/>
      <c r="BX762" s="315"/>
      <c r="BY762" s="148"/>
      <c r="BZ762" s="315"/>
      <c r="CA762" s="1112"/>
      <c r="CB762" s="805"/>
      <c r="CC762" s="688"/>
      <c r="CD762" s="806"/>
      <c r="CE762" s="688"/>
      <c r="CF762" s="806"/>
      <c r="CG762" s="687"/>
      <c r="CH762" s="747"/>
      <c r="CI762" s="155"/>
      <c r="CJ762" s="168"/>
      <c r="CK762" s="168"/>
      <c r="CL762" s="102" t="str">
        <f t="shared" si="510"/>
        <v>_ edit_DOT_EN_2sig</v>
      </c>
      <c r="CM762" s="102" t="str">
        <f t="shared" si="511"/>
        <v>_edit_CPA_EN_2sig</v>
      </c>
      <c r="CN762" s="102" t="str">
        <f t="shared" si="512"/>
        <v>_ edit_DOT_EN_2sig_stamped</v>
      </c>
      <c r="CO762" s="102" t="str">
        <f t="shared" si="513"/>
        <v>_edit_DOT_EN_o</v>
      </c>
      <c r="CP762" s="102" t="str">
        <f t="shared" si="514"/>
        <v>_edit_DOT_EN_o_stamped</v>
      </c>
      <c r="CQ762" s="102" t="str">
        <f t="shared" si="515"/>
        <v>_edit_powers</v>
      </c>
      <c r="CR762" s="168"/>
      <c r="CS762" s="168"/>
      <c r="CT762" s="253"/>
      <c r="CU762" s="251"/>
      <c r="CV762" s="254"/>
      <c r="CW762" s="168"/>
      <c r="CX762" s="252"/>
      <c r="CY762" s="251"/>
      <c r="CZ762" s="251"/>
      <c r="DA762" s="324"/>
      <c r="DB762" s="324"/>
      <c r="DC762" s="251"/>
      <c r="DD762" s="251"/>
      <c r="DE762" s="324"/>
      <c r="DF762" s="324"/>
      <c r="DG762" s="168"/>
      <c r="DH762" s="168"/>
      <c r="DI762" s="168"/>
      <c r="DJ762" s="324"/>
      <c r="DK762" s="324"/>
      <c r="DL762" s="168"/>
      <c r="DM762" s="324"/>
      <c r="DN762" s="251"/>
      <c r="DO762" s="324"/>
      <c r="DP762" s="338"/>
      <c r="DQ762" s="902"/>
      <c r="DR762" s="503"/>
      <c r="DS762" s="88"/>
      <c r="DT762" s="88"/>
      <c r="DU762" s="168"/>
      <c r="DV762" s="168"/>
      <c r="DW762" s="168"/>
      <c r="DX762" s="168"/>
      <c r="DY762" s="168"/>
      <c r="DZ762" s="168"/>
      <c r="EA762" s="359" t="str">
        <f t="shared" si="556"/>
        <v/>
      </c>
      <c r="EB762" s="359"/>
      <c r="EC762" s="88"/>
      <c r="ED762" s="88"/>
      <c r="EE762" s="88"/>
      <c r="EG762" s="194"/>
      <c r="EH762" s="194"/>
      <c r="EI762" s="194"/>
      <c r="EJ762" s="194"/>
      <c r="EK762" s="194"/>
      <c r="EL762" s="194"/>
      <c r="EM762" s="948"/>
      <c r="EN762" s="194"/>
      <c r="EO762" s="194"/>
      <c r="EP762" s="194"/>
      <c r="EQ762" s="382"/>
      <c r="ER762" s="382"/>
      <c r="ES762" s="691"/>
      <c r="ET762" s="167"/>
      <c r="EU762" s="182" t="str">
        <f t="shared" si="516"/>
        <v>, edit_sinv.pdf</v>
      </c>
    </row>
    <row r="763" spans="1:151" ht="49.5" thickTop="1" thickBot="1">
      <c r="A763" s="1021"/>
      <c r="B763" s="830" t="s">
        <v>4611</v>
      </c>
      <c r="C763" s="221"/>
      <c r="D763" s="692"/>
      <c r="E763" s="692"/>
      <c r="F763" s="692"/>
      <c r="G763" s="831"/>
      <c r="H763" s="831"/>
      <c r="I763" s="202"/>
      <c r="J763" s="692"/>
      <c r="K763" s="692"/>
      <c r="L763" s="692"/>
      <c r="M763" s="1126"/>
      <c r="N763" s="1130"/>
      <c r="O763" s="691"/>
      <c r="P763" s="780"/>
      <c r="Q763" s="548">
        <v>0</v>
      </c>
      <c r="R763" s="549">
        <v>0</v>
      </c>
      <c r="S763" s="338"/>
      <c r="T763" s="168"/>
      <c r="U763" s="168"/>
      <c r="V763" s="338">
        <v>0</v>
      </c>
      <c r="W763" s="338">
        <v>0</v>
      </c>
      <c r="X763" s="923">
        <v>0.7</v>
      </c>
      <c r="Y763" s="338">
        <v>0</v>
      </c>
      <c r="Z763" s="168"/>
      <c r="AA763" s="168"/>
      <c r="AB763" s="186" t="s">
        <v>7574</v>
      </c>
      <c r="AC763" s="13" t="s">
        <v>7377</v>
      </c>
      <c r="AD763" s="985" t="s">
        <v>40</v>
      </c>
      <c r="AE763" s="801"/>
      <c r="AG763" s="419"/>
      <c r="AH763" s="927" t="s">
        <v>896</v>
      </c>
      <c r="AI763" s="63" t="s">
        <v>5764</v>
      </c>
      <c r="AJ763" s="45" t="str">
        <f t="shared" si="541"/>
        <v>YES</v>
      </c>
      <c r="AK763" s="46" t="str">
        <f>VLOOKUP(X763,aux!$G$1:$I$22,2,FALSE)</f>
        <v>zero point seven</v>
      </c>
      <c r="AL763" s="47" t="str">
        <f>VLOOKUP(X763,aux!$G$1:$J$22,4,FALSE)</f>
        <v>null komma sieben</v>
      </c>
      <c r="AM763" s="48">
        <f t="shared" si="528"/>
        <v>70</v>
      </c>
      <c r="AN763" s="214" t="str">
        <f>IF(INT(AM763)=AM763,EnglishNumber(AM763), _xlfn.CONCAT(EnglishNumber(INT(AM763)), " point ", EnglishNumber(ROUND(INT((AM763 - INT(AM763)) * 10),  0)), " ", EnglishNumber(ROUND((AM763 - INT(AM763))*100 - (INT((AM763-INT(AM763))*10)*10), 0))))</f>
        <v>seventy</v>
      </c>
      <c r="AO763" s="214" t="str">
        <f>IF(INT(AM763)=AM763,FctZahl_In_Worten(AM763), _xlfn.CONCAT(FctZahl_In_Worten(INT(AM763)), " komma ", FctZahl_In_Worten(ROUND(INT((AM763 - INT(AM763)) * 10),  0)), " ", FctZahl_In_Worten(ROUND((AM763 - INT(AM763))*100 - (INT((AM763-INT(AM763))*10)*10), 0))))</f>
        <v>siebzig</v>
      </c>
      <c r="AP763" s="64" t="str">
        <f>EnglishNumber(Q763)</f>
        <v>zero</v>
      </c>
      <c r="AQ763" s="46" t="str">
        <f>FctZahl_In_Worten(Q763)</f>
        <v>null</v>
      </c>
      <c r="AR763" s="47" t="str">
        <f>FctZahl_In_Worten(R763)</f>
        <v>null</v>
      </c>
      <c r="AS763" s="64" t="str">
        <f>EnglishNumber(V763)</f>
        <v>zero</v>
      </c>
      <c r="AT763" s="64" t="str">
        <f>EnglishNumber(W763)</f>
        <v>zero</v>
      </c>
      <c r="AU763" s="64" t="str">
        <f t="shared" si="538"/>
        <v>For</v>
      </c>
      <c r="AV763" s="49" t="str">
        <f t="shared" si="555"/>
        <v>Error, there is a problem with representatives or their titles</v>
      </c>
      <c r="AW763" s="60" t="str">
        <f t="shared" si="529"/>
        <v>edit_CPA_EN</v>
      </c>
      <c r="AX763" s="60" t="str">
        <f t="shared" si="530"/>
        <v>edit_DoT_EN</v>
      </c>
      <c r="AY763" s="60" t="str">
        <f t="shared" si="531"/>
        <v>edit_Dis_EN</v>
      </c>
      <c r="AZ763" s="50" t="str">
        <f t="shared" si="532"/>
        <v>edit_CPA_DE</v>
      </c>
      <c r="BA763" s="50" t="str">
        <f t="shared" si="533"/>
        <v>edit_DoT_DE</v>
      </c>
      <c r="BB763" s="50" t="str">
        <f t="shared" si="534"/>
        <v>edit_CPA_ES</v>
      </c>
      <c r="BC763" s="128" t="str">
        <f t="shared" si="535"/>
        <v>edit_DoT_ES</v>
      </c>
      <c r="BD763" s="65" t="str">
        <f t="shared" si="536"/>
        <v/>
      </c>
      <c r="BE763" s="64" t="e">
        <f>VLOOKUP(C763,aux!$A$1:$B$260,2,FALSE)</f>
        <v>#N/A</v>
      </c>
      <c r="BF763" s="46" t="e">
        <f>VLOOKUP(C763,aux!$A$1:$C$260,3,FALSE)</f>
        <v>#N/A</v>
      </c>
      <c r="BG763" s="66" t="str">
        <f t="shared" si="537"/>
        <v>represented by  Error, there is a problem with representatives or their titles</v>
      </c>
      <c r="BH763" s="66" t="str">
        <f t="shared" si="553"/>
        <v>representado por Error, there is a problem with representatives or their titles</v>
      </c>
      <c r="BI763" s="119">
        <f t="shared" si="542"/>
        <v>0</v>
      </c>
      <c r="BJ763" s="119" t="str">
        <f t="shared" si="543"/>
        <v/>
      </c>
      <c r="BK763" s="119" t="str">
        <f t="shared" si="544"/>
        <v/>
      </c>
      <c r="BL763" s="66" t="str">
        <f t="shared" si="545"/>
        <v/>
      </c>
      <c r="BM763" s="66" t="str">
        <f t="shared" si="546"/>
        <v/>
      </c>
      <c r="BN763" s="66" t="str">
        <f t="shared" si="547"/>
        <v/>
      </c>
      <c r="BO763" s="66" t="str">
        <f t="shared" si="548"/>
        <v/>
      </c>
      <c r="BP763" s="216" t="str">
        <f>VLOOKUP(X763,aux!$G$1:$I$22,3,FALSE)</f>
        <v xml:space="preserve">cero coma siete </v>
      </c>
      <c r="BQ763" s="66" t="str">
        <f t="shared" si="549"/>
        <v>Por</v>
      </c>
      <c r="BR763" s="66" t="e">
        <f>VLOOKUP(C763,aux!$D$1:$E$307,2,FALSE)</f>
        <v>#N/A</v>
      </c>
      <c r="BS763" s="66" t="str">
        <f t="shared" si="550"/>
        <v>Cero</v>
      </c>
      <c r="BT763" s="66" t="str">
        <f t="shared" si="552"/>
        <v>Cero</v>
      </c>
      <c r="BU763" s="66" t="str">
        <f t="shared" si="554"/>
        <v>Cero</v>
      </c>
      <c r="BV763" s="315"/>
      <c r="BW763" s="61"/>
      <c r="BX763" s="315"/>
      <c r="BY763" s="148"/>
      <c r="BZ763" s="315"/>
      <c r="CA763" s="1112"/>
      <c r="CB763" s="805"/>
      <c r="CC763" s="688"/>
      <c r="CD763" s="806"/>
      <c r="CE763" s="688"/>
      <c r="CF763" s="806"/>
      <c r="CG763" s="687"/>
      <c r="CH763" s="747"/>
      <c r="CI763" s="155"/>
      <c r="CJ763" s="168"/>
      <c r="CK763" s="168"/>
      <c r="CL763" s="102" t="str">
        <f t="shared" si="510"/>
        <v>_ edit_DOT_EN_2sig</v>
      </c>
      <c r="CM763" s="102" t="str">
        <f t="shared" si="511"/>
        <v>_edit_CPA_EN_2sig</v>
      </c>
      <c r="CN763" s="102" t="str">
        <f t="shared" si="512"/>
        <v>_ edit_DOT_EN_2sig_stamped</v>
      </c>
      <c r="CO763" s="102" t="str">
        <f t="shared" si="513"/>
        <v>_edit_DOT_EN_o</v>
      </c>
      <c r="CP763" s="102" t="str">
        <f t="shared" si="514"/>
        <v>_edit_DOT_EN_o_stamped</v>
      </c>
      <c r="CQ763" s="102" t="str">
        <f t="shared" si="515"/>
        <v>_edit_powers</v>
      </c>
      <c r="CR763" s="168"/>
      <c r="CS763" s="168"/>
      <c r="CT763" s="253"/>
      <c r="CU763" s="251"/>
      <c r="CV763" s="254"/>
      <c r="CW763" s="168"/>
      <c r="CX763" s="252"/>
      <c r="CY763" s="251"/>
      <c r="CZ763" s="251"/>
      <c r="DA763" s="324"/>
      <c r="DB763" s="324"/>
      <c r="DC763" s="251"/>
      <c r="DD763" s="251"/>
      <c r="DE763" s="324"/>
      <c r="DF763" s="324"/>
      <c r="DG763" s="168"/>
      <c r="DH763" s="168"/>
      <c r="DI763" s="168"/>
      <c r="DJ763" s="324"/>
      <c r="DK763" s="324"/>
      <c r="DL763" s="168"/>
      <c r="DM763" s="324"/>
      <c r="DN763" s="251"/>
      <c r="DO763" s="324"/>
      <c r="DP763" s="338"/>
      <c r="DQ763" s="902"/>
      <c r="DR763" s="503"/>
      <c r="DS763" s="88"/>
      <c r="DT763" s="88"/>
      <c r="DU763" s="168"/>
      <c r="DV763" s="168"/>
      <c r="DW763" s="168"/>
      <c r="DX763" s="168"/>
      <c r="DY763" s="168"/>
      <c r="DZ763" s="168"/>
      <c r="EA763" s="359" t="str">
        <f t="shared" si="556"/>
        <v/>
      </c>
      <c r="EB763" s="359"/>
      <c r="EC763" s="88"/>
      <c r="ED763" s="88"/>
      <c r="EE763" s="88"/>
      <c r="EG763" s="194"/>
      <c r="EH763" s="194"/>
      <c r="EI763" s="194"/>
      <c r="EJ763" s="194"/>
      <c r="EK763" s="194"/>
      <c r="EL763" s="194"/>
      <c r="EM763" s="948"/>
      <c r="EN763" s="194"/>
      <c r="EO763" s="194"/>
      <c r="EP763" s="194"/>
      <c r="EQ763" s="382"/>
      <c r="ER763" s="382"/>
      <c r="ES763" s="691"/>
      <c r="ET763" s="167"/>
      <c r="EU763" s="182" t="str">
        <f t="shared" si="516"/>
        <v>, edit_sinv.pdf</v>
      </c>
    </row>
    <row r="764" spans="1:151" ht="49.5" thickTop="1" thickBot="1">
      <c r="A764" s="1021"/>
      <c r="B764" s="830" t="s">
        <v>4611</v>
      </c>
      <c r="C764" s="221"/>
      <c r="D764" s="692"/>
      <c r="E764" s="692"/>
      <c r="F764" s="692"/>
      <c r="G764" s="831"/>
      <c r="H764" s="831"/>
      <c r="I764" s="202"/>
      <c r="J764" s="692"/>
      <c r="K764" s="692"/>
      <c r="L764" s="692"/>
      <c r="M764" s="1126"/>
      <c r="N764" s="1130"/>
      <c r="O764" s="691"/>
      <c r="P764" s="780"/>
      <c r="Q764" s="548">
        <v>0</v>
      </c>
      <c r="R764" s="549">
        <v>0</v>
      </c>
      <c r="S764" s="338"/>
      <c r="T764" s="168"/>
      <c r="U764" s="168"/>
      <c r="V764" s="338">
        <v>0</v>
      </c>
      <c r="W764" s="338">
        <v>0</v>
      </c>
      <c r="X764" s="923">
        <v>0.7</v>
      </c>
      <c r="Y764" s="338">
        <v>0</v>
      </c>
      <c r="Z764" s="168"/>
      <c r="AA764" s="168"/>
      <c r="AB764" s="186" t="s">
        <v>7574</v>
      </c>
      <c r="AC764" s="13" t="s">
        <v>7377</v>
      </c>
      <c r="AD764" s="985" t="s">
        <v>40</v>
      </c>
      <c r="AE764" s="801"/>
      <c r="AG764" s="419"/>
      <c r="AH764" s="927" t="s">
        <v>896</v>
      </c>
      <c r="AI764" s="63" t="s">
        <v>5764</v>
      </c>
      <c r="AJ764" s="45" t="str">
        <f t="shared" si="541"/>
        <v>YES</v>
      </c>
      <c r="AK764" s="46" t="str">
        <f>VLOOKUP(X764,aux!$G$1:$I$22,2,FALSE)</f>
        <v>zero point seven</v>
      </c>
      <c r="AL764" s="47" t="str">
        <f>VLOOKUP(X764,aux!$G$1:$J$22,4,FALSE)</f>
        <v>null komma sieben</v>
      </c>
      <c r="AM764" s="48">
        <f t="shared" si="528"/>
        <v>70</v>
      </c>
      <c r="AN764" s="214" t="str">
        <f>IF(INT(AM764)=AM764,EnglishNumber(AM764), _xlfn.CONCAT(EnglishNumber(INT(AM764)), " point ", EnglishNumber(ROUND(INT((AM764 - INT(AM764)) * 10),  0)), " ", EnglishNumber(ROUND((AM764 - INT(AM764))*100 - (INT((AM764-INT(AM764))*10)*10), 0))))</f>
        <v>seventy</v>
      </c>
      <c r="AO764" s="214" t="str">
        <f>IF(INT(AM764)=AM764,FctZahl_In_Worten(AM764), _xlfn.CONCAT(FctZahl_In_Worten(INT(AM764)), " komma ", FctZahl_In_Worten(ROUND(INT((AM764 - INT(AM764)) * 10),  0)), " ", FctZahl_In_Worten(ROUND((AM764 - INT(AM764))*100 - (INT((AM764-INT(AM764))*10)*10), 0))))</f>
        <v>siebzig</v>
      </c>
      <c r="AP764" s="64" t="str">
        <f>EnglishNumber(Q764)</f>
        <v>zero</v>
      </c>
      <c r="AQ764" s="46" t="str">
        <f>FctZahl_In_Worten(Q764)</f>
        <v>null</v>
      </c>
      <c r="AR764" s="47" t="str">
        <f>FctZahl_In_Worten(R764)</f>
        <v>null</v>
      </c>
      <c r="AS764" s="64" t="str">
        <f>EnglishNumber(V764)</f>
        <v>zero</v>
      </c>
      <c r="AT764" s="64" t="str">
        <f>EnglishNumber(W764)</f>
        <v>zero</v>
      </c>
      <c r="AU764" s="64" t="str">
        <f t="shared" si="538"/>
        <v>For</v>
      </c>
      <c r="AV764" s="49" t="str">
        <f t="shared" si="555"/>
        <v>Error, there is a problem with representatives or their titles</v>
      </c>
      <c r="AW764" s="60" t="str">
        <f t="shared" si="529"/>
        <v>edit_CPA_EN</v>
      </c>
      <c r="AX764" s="60" t="str">
        <f t="shared" si="530"/>
        <v>edit_DoT_EN</v>
      </c>
      <c r="AY764" s="60" t="str">
        <f t="shared" si="531"/>
        <v>edit_Dis_EN</v>
      </c>
      <c r="AZ764" s="50" t="str">
        <f t="shared" si="532"/>
        <v>edit_CPA_DE</v>
      </c>
      <c r="BA764" s="50" t="str">
        <f t="shared" si="533"/>
        <v>edit_DoT_DE</v>
      </c>
      <c r="BB764" s="50" t="str">
        <f t="shared" si="534"/>
        <v>edit_CPA_ES</v>
      </c>
      <c r="BC764" s="128" t="str">
        <f t="shared" si="535"/>
        <v>edit_DoT_ES</v>
      </c>
      <c r="BD764" s="65" t="str">
        <f t="shared" si="536"/>
        <v/>
      </c>
      <c r="BE764" s="64" t="e">
        <f>VLOOKUP(C764,aux!$A$1:$B$260,2,FALSE)</f>
        <v>#N/A</v>
      </c>
      <c r="BF764" s="46" t="e">
        <f>VLOOKUP(C764,aux!$A$1:$C$260,3,FALSE)</f>
        <v>#N/A</v>
      </c>
      <c r="BG764" s="66" t="str">
        <f t="shared" si="537"/>
        <v>represented by  Error, there is a problem with representatives or their titles</v>
      </c>
      <c r="BH764" s="66" t="str">
        <f t="shared" si="553"/>
        <v>representado por Error, there is a problem with representatives or their titles</v>
      </c>
      <c r="BI764" s="119">
        <f t="shared" si="542"/>
        <v>0</v>
      </c>
      <c r="BJ764" s="119" t="str">
        <f t="shared" si="543"/>
        <v/>
      </c>
      <c r="BK764" s="119" t="str">
        <f t="shared" si="544"/>
        <v/>
      </c>
      <c r="BL764" s="66" t="str">
        <f t="shared" si="545"/>
        <v/>
      </c>
      <c r="BM764" s="66" t="str">
        <f t="shared" si="546"/>
        <v/>
      </c>
      <c r="BN764" s="66" t="str">
        <f t="shared" si="547"/>
        <v/>
      </c>
      <c r="BO764" s="66" t="str">
        <f t="shared" si="548"/>
        <v/>
      </c>
      <c r="BP764" s="216" t="str">
        <f>VLOOKUP(X764,aux!$G$1:$I$22,3,FALSE)</f>
        <v xml:space="preserve">cero coma siete </v>
      </c>
      <c r="BQ764" s="66" t="str">
        <f t="shared" si="549"/>
        <v>Por</v>
      </c>
      <c r="BR764" s="66" t="e">
        <f>VLOOKUP(C764,aux!$D$1:$E$307,2,FALSE)</f>
        <v>#N/A</v>
      </c>
      <c r="BS764" s="66" t="str">
        <f t="shared" si="550"/>
        <v>Cero</v>
      </c>
      <c r="BT764" s="66" t="str">
        <f t="shared" si="552"/>
        <v>Cero</v>
      </c>
      <c r="BU764" s="66" t="str">
        <f t="shared" si="554"/>
        <v>Cero</v>
      </c>
      <c r="BV764" s="315"/>
      <c r="BW764" s="61"/>
      <c r="BX764" s="315"/>
      <c r="BY764" s="148"/>
      <c r="BZ764" s="315"/>
      <c r="CA764" s="1112"/>
      <c r="CB764" s="805"/>
      <c r="CC764" s="688"/>
      <c r="CD764" s="806"/>
      <c r="CE764" s="688"/>
      <c r="CF764" s="806"/>
      <c r="CG764" s="687"/>
      <c r="CH764" s="747"/>
      <c r="CI764" s="155"/>
      <c r="CJ764" s="168"/>
      <c r="CK764" s="168"/>
      <c r="CL764" s="102" t="str">
        <f t="shared" si="510"/>
        <v>_ edit_DOT_EN_2sig</v>
      </c>
      <c r="CM764" s="102" t="str">
        <f t="shared" si="511"/>
        <v>_edit_CPA_EN_2sig</v>
      </c>
      <c r="CN764" s="102" t="str">
        <f t="shared" si="512"/>
        <v>_ edit_DOT_EN_2sig_stamped</v>
      </c>
      <c r="CO764" s="102" t="str">
        <f t="shared" si="513"/>
        <v>_edit_DOT_EN_o</v>
      </c>
      <c r="CP764" s="102" t="str">
        <f t="shared" si="514"/>
        <v>_edit_DOT_EN_o_stamped</v>
      </c>
      <c r="CQ764" s="102" t="str">
        <f t="shared" si="515"/>
        <v>_edit_powers</v>
      </c>
      <c r="CR764" s="168"/>
      <c r="CS764" s="168"/>
      <c r="CT764" s="253"/>
      <c r="CU764" s="251"/>
      <c r="CV764" s="254"/>
      <c r="CW764" s="168"/>
      <c r="CX764" s="252"/>
      <c r="CY764" s="251"/>
      <c r="CZ764" s="251"/>
      <c r="DA764" s="324"/>
      <c r="DB764" s="324"/>
      <c r="DC764" s="251"/>
      <c r="DD764" s="251"/>
      <c r="DE764" s="324"/>
      <c r="DF764" s="324"/>
      <c r="DG764" s="168"/>
      <c r="DH764" s="168"/>
      <c r="DI764" s="168"/>
      <c r="DJ764" s="324"/>
      <c r="DK764" s="324"/>
      <c r="DL764" s="168"/>
      <c r="DM764" s="324"/>
      <c r="DN764" s="251"/>
      <c r="DO764" s="324"/>
      <c r="DP764" s="338"/>
      <c r="DQ764" s="902"/>
      <c r="DR764" s="503"/>
      <c r="DS764" s="88"/>
      <c r="DT764" s="88"/>
      <c r="DU764" s="168"/>
      <c r="DV764" s="168"/>
      <c r="DW764" s="168"/>
      <c r="DX764" s="168"/>
      <c r="DY764" s="168"/>
      <c r="DZ764" s="168"/>
      <c r="EA764" s="359" t="str">
        <f t="shared" si="556"/>
        <v/>
      </c>
      <c r="EB764" s="359"/>
      <c r="EC764" s="88"/>
      <c r="ED764" s="88"/>
      <c r="EE764" s="88"/>
      <c r="EG764" s="194"/>
      <c r="EH764" s="194"/>
      <c r="EI764" s="194"/>
      <c r="EJ764" s="194"/>
      <c r="EK764" s="194"/>
      <c r="EL764" s="194"/>
      <c r="EM764" s="948"/>
      <c r="EN764" s="194"/>
      <c r="EO764" s="194"/>
      <c r="EP764" s="194"/>
      <c r="EQ764" s="382"/>
      <c r="ER764" s="382"/>
      <c r="ES764" s="691"/>
      <c r="ET764" s="167"/>
      <c r="EU764" s="182" t="str">
        <f t="shared" si="516"/>
        <v>, edit_sinv.pdf</v>
      </c>
    </row>
    <row r="765" spans="1:151" ht="49.5" thickTop="1" thickBot="1">
      <c r="A765" s="1021"/>
      <c r="B765" s="830" t="s">
        <v>4611</v>
      </c>
      <c r="C765" s="221"/>
      <c r="D765" s="692"/>
      <c r="E765" s="692"/>
      <c r="F765" s="692"/>
      <c r="G765" s="831"/>
      <c r="H765" s="831"/>
      <c r="I765" s="202"/>
      <c r="J765" s="692"/>
      <c r="K765" s="692"/>
      <c r="L765" s="692"/>
      <c r="M765" s="1126"/>
      <c r="N765" s="1130"/>
      <c r="O765" s="691"/>
      <c r="P765" s="780"/>
      <c r="Q765" s="548">
        <v>0</v>
      </c>
      <c r="R765" s="549">
        <v>0</v>
      </c>
      <c r="S765" s="338"/>
      <c r="T765" s="168"/>
      <c r="U765" s="168"/>
      <c r="V765" s="338">
        <v>0</v>
      </c>
      <c r="W765" s="338">
        <v>0</v>
      </c>
      <c r="X765" s="923">
        <v>0.7</v>
      </c>
      <c r="Y765" s="338">
        <v>0</v>
      </c>
      <c r="Z765" s="168"/>
      <c r="AA765" s="168"/>
      <c r="AB765" s="186" t="s">
        <v>7574</v>
      </c>
      <c r="AC765" s="13" t="s">
        <v>7377</v>
      </c>
      <c r="AD765" s="985" t="s">
        <v>40</v>
      </c>
      <c r="AE765" s="801"/>
      <c r="AG765" s="419"/>
      <c r="AH765" s="927" t="s">
        <v>896</v>
      </c>
      <c r="AI765" s="63" t="s">
        <v>5764</v>
      </c>
      <c r="AJ765" s="45" t="str">
        <f t="shared" si="541"/>
        <v>YES</v>
      </c>
      <c r="AK765" s="46" t="str">
        <f>VLOOKUP(X765,aux!$G$1:$I$22,2,FALSE)</f>
        <v>zero point seven</v>
      </c>
      <c r="AL765" s="47" t="str">
        <f>VLOOKUP(X765,aux!$G$1:$J$22,4,FALSE)</f>
        <v>null komma sieben</v>
      </c>
      <c r="AM765" s="48">
        <f t="shared" si="528"/>
        <v>70</v>
      </c>
      <c r="AN765" s="214" t="str">
        <f>IF(INT(AM765)=AM765,EnglishNumber(AM765), _xlfn.CONCAT(EnglishNumber(INT(AM765)), " point ", EnglishNumber(ROUND(INT((AM765 - INT(AM765)) * 10),  0)), " ", EnglishNumber(ROUND((AM765 - INT(AM765))*100 - (INT((AM765-INT(AM765))*10)*10), 0))))</f>
        <v>seventy</v>
      </c>
      <c r="AO765" s="214" t="str">
        <f>IF(INT(AM765)=AM765,FctZahl_In_Worten(AM765), _xlfn.CONCAT(FctZahl_In_Worten(INT(AM765)), " komma ", FctZahl_In_Worten(ROUND(INT((AM765 - INT(AM765)) * 10),  0)), " ", FctZahl_In_Worten(ROUND((AM765 - INT(AM765))*100 - (INT((AM765-INT(AM765))*10)*10), 0))))</f>
        <v>siebzig</v>
      </c>
      <c r="AP765" s="64" t="str">
        <f>EnglishNumber(Q765)</f>
        <v>zero</v>
      </c>
      <c r="AQ765" s="46" t="str">
        <f>FctZahl_In_Worten(Q765)</f>
        <v>null</v>
      </c>
      <c r="AR765" s="47" t="str">
        <f>FctZahl_In_Worten(R765)</f>
        <v>null</v>
      </c>
      <c r="AS765" s="64" t="str">
        <f>EnglishNumber(V765)</f>
        <v>zero</v>
      </c>
      <c r="AT765" s="64" t="str">
        <f>EnglishNumber(W765)</f>
        <v>zero</v>
      </c>
      <c r="AU765" s="64" t="str">
        <f t="shared" si="538"/>
        <v>For</v>
      </c>
      <c r="AV765" s="49" t="str">
        <f t="shared" si="555"/>
        <v>Error, there is a problem with representatives or their titles</v>
      </c>
      <c r="AW765" s="60" t="str">
        <f t="shared" si="529"/>
        <v>edit_CPA_EN</v>
      </c>
      <c r="AX765" s="60" t="str">
        <f t="shared" si="530"/>
        <v>edit_DoT_EN</v>
      </c>
      <c r="AY765" s="60" t="str">
        <f t="shared" si="531"/>
        <v>edit_Dis_EN</v>
      </c>
      <c r="AZ765" s="50" t="str">
        <f t="shared" si="532"/>
        <v>edit_CPA_DE</v>
      </c>
      <c r="BA765" s="50" t="str">
        <f t="shared" si="533"/>
        <v>edit_DoT_DE</v>
      </c>
      <c r="BB765" s="50" t="str">
        <f t="shared" si="534"/>
        <v>edit_CPA_ES</v>
      </c>
      <c r="BC765" s="128" t="str">
        <f t="shared" si="535"/>
        <v>edit_DoT_ES</v>
      </c>
      <c r="BD765" s="65" t="str">
        <f t="shared" si="536"/>
        <v/>
      </c>
      <c r="BE765" s="64" t="e">
        <f>VLOOKUP(C765,aux!$A$1:$B$260,2,FALSE)</f>
        <v>#N/A</v>
      </c>
      <c r="BF765" s="46" t="e">
        <f>VLOOKUP(C765,aux!$A$1:$C$260,3,FALSE)</f>
        <v>#N/A</v>
      </c>
      <c r="BG765" s="66" t="str">
        <f t="shared" si="537"/>
        <v>represented by  Error, there is a problem with representatives or their titles</v>
      </c>
      <c r="BH765" s="66" t="str">
        <f t="shared" si="553"/>
        <v>representado por Error, there is a problem with representatives or their titles</v>
      </c>
      <c r="BI765" s="119">
        <f t="shared" si="542"/>
        <v>0</v>
      </c>
      <c r="BJ765" s="119" t="str">
        <f t="shared" si="543"/>
        <v/>
      </c>
      <c r="BK765" s="119" t="str">
        <f t="shared" si="544"/>
        <v/>
      </c>
      <c r="BL765" s="66" t="str">
        <f t="shared" si="545"/>
        <v/>
      </c>
      <c r="BM765" s="66" t="str">
        <f t="shared" si="546"/>
        <v/>
      </c>
      <c r="BN765" s="66" t="str">
        <f t="shared" si="547"/>
        <v/>
      </c>
      <c r="BO765" s="66" t="str">
        <f t="shared" si="548"/>
        <v/>
      </c>
      <c r="BP765" s="216" t="str">
        <f>VLOOKUP(X765,aux!$G$1:$I$22,3,FALSE)</f>
        <v xml:space="preserve">cero coma siete </v>
      </c>
      <c r="BQ765" s="66" t="str">
        <f t="shared" si="549"/>
        <v>Por</v>
      </c>
      <c r="BR765" s="66" t="e">
        <f>VLOOKUP(C765,aux!$D$1:$E$307,2,FALSE)</f>
        <v>#N/A</v>
      </c>
      <c r="BS765" s="66" t="str">
        <f t="shared" si="550"/>
        <v>Cero</v>
      </c>
      <c r="BT765" s="66" t="str">
        <f t="shared" si="552"/>
        <v>Cero</v>
      </c>
      <c r="BU765" s="66" t="str">
        <f t="shared" si="554"/>
        <v>Cero</v>
      </c>
      <c r="BV765" s="315"/>
      <c r="BW765" s="61"/>
      <c r="BX765" s="315"/>
      <c r="BY765" s="148"/>
      <c r="BZ765" s="315"/>
      <c r="CA765" s="1112"/>
      <c r="CB765" s="805"/>
      <c r="CC765" s="688"/>
      <c r="CD765" s="806"/>
      <c r="CE765" s="688"/>
      <c r="CF765" s="806"/>
      <c r="CG765" s="687"/>
      <c r="CH765" s="747"/>
      <c r="CI765" s="155"/>
      <c r="CJ765" s="168"/>
      <c r="CK765" s="168"/>
      <c r="CL765" s="102" t="str">
        <f t="shared" si="510"/>
        <v>_ edit_DOT_EN_2sig</v>
      </c>
      <c r="CM765" s="102" t="str">
        <f t="shared" si="511"/>
        <v>_edit_CPA_EN_2sig</v>
      </c>
      <c r="CN765" s="102" t="str">
        <f t="shared" si="512"/>
        <v>_ edit_DOT_EN_2sig_stamped</v>
      </c>
      <c r="CO765" s="102" t="str">
        <f t="shared" si="513"/>
        <v>_edit_DOT_EN_o</v>
      </c>
      <c r="CP765" s="102" t="str">
        <f t="shared" si="514"/>
        <v>_edit_DOT_EN_o_stamped</v>
      </c>
      <c r="CQ765" s="102" t="str">
        <f t="shared" si="515"/>
        <v>_edit_powers</v>
      </c>
      <c r="CR765" s="168"/>
      <c r="CS765" s="168"/>
      <c r="CT765" s="253"/>
      <c r="CU765" s="251"/>
      <c r="CV765" s="254"/>
      <c r="CW765" s="168"/>
      <c r="CX765" s="252"/>
      <c r="CY765" s="251"/>
      <c r="CZ765" s="251"/>
      <c r="DA765" s="324"/>
      <c r="DB765" s="324"/>
      <c r="DC765" s="251"/>
      <c r="DD765" s="251"/>
      <c r="DE765" s="324"/>
      <c r="DF765" s="324"/>
      <c r="DG765" s="168"/>
      <c r="DH765" s="168"/>
      <c r="DI765" s="168"/>
      <c r="DJ765" s="324"/>
      <c r="DK765" s="324"/>
      <c r="DL765" s="168"/>
      <c r="DM765" s="324"/>
      <c r="DN765" s="251"/>
      <c r="DO765" s="324"/>
      <c r="DP765" s="338"/>
      <c r="DQ765" s="902"/>
      <c r="DR765" s="503"/>
      <c r="DS765" s="88"/>
      <c r="DT765" s="88"/>
      <c r="DU765" s="168"/>
      <c r="DV765" s="168"/>
      <c r="DW765" s="168"/>
      <c r="DX765" s="168"/>
      <c r="DY765" s="168"/>
      <c r="DZ765" s="168"/>
      <c r="EA765" s="359" t="str">
        <f t="shared" si="556"/>
        <v/>
      </c>
      <c r="EB765" s="359"/>
      <c r="EC765" s="88"/>
      <c r="ED765" s="88"/>
      <c r="EE765" s="88"/>
      <c r="EG765" s="194"/>
      <c r="EH765" s="194"/>
      <c r="EI765" s="194"/>
      <c r="EJ765" s="194"/>
      <c r="EK765" s="194"/>
      <c r="EL765" s="194"/>
      <c r="EM765" s="948"/>
      <c r="EN765" s="194"/>
      <c r="EO765" s="194"/>
      <c r="EP765" s="194"/>
      <c r="EQ765" s="382"/>
      <c r="ER765" s="382"/>
      <c r="ES765" s="691"/>
      <c r="ET765" s="167"/>
      <c r="EU765" s="182" t="str">
        <f t="shared" si="516"/>
        <v>, edit_sinv.pdf</v>
      </c>
    </row>
    <row r="766" spans="1:151" ht="15.75" thickTop="1">
      <c r="B766" s="629"/>
    </row>
    <row r="767" spans="1:151">
      <c r="B767" s="629"/>
    </row>
    <row r="768" spans="1:151">
      <c r="B768" s="629"/>
    </row>
    <row r="769" spans="2:2">
      <c r="B769" s="629"/>
    </row>
    <row r="770" spans="2:2">
      <c r="B770" s="629"/>
    </row>
    <row r="771" spans="2:2">
      <c r="B771" s="629"/>
    </row>
    <row r="772" spans="2:2">
      <c r="B772" s="629"/>
    </row>
    <row r="773" spans="2:2">
      <c r="B773" s="629"/>
    </row>
    <row r="774" spans="2:2">
      <c r="B774" s="629"/>
    </row>
    <row r="775" spans="2:2">
      <c r="B775" s="629"/>
    </row>
    <row r="776" spans="2:2">
      <c r="B776" s="629"/>
    </row>
    <row r="777" spans="2:2">
      <c r="B777" s="629"/>
    </row>
    <row r="778" spans="2:2">
      <c r="B778" s="629"/>
    </row>
    <row r="779" spans="2:2">
      <c r="B779" s="629"/>
    </row>
    <row r="780" spans="2:2">
      <c r="B780" s="629"/>
    </row>
    <row r="781" spans="2:2">
      <c r="B781" s="629"/>
    </row>
    <row r="782" spans="2:2">
      <c r="B782" s="629"/>
    </row>
    <row r="783" spans="2:2">
      <c r="B783" s="629"/>
    </row>
    <row r="784" spans="2:2">
      <c r="B784" s="629"/>
    </row>
    <row r="785" spans="2:2">
      <c r="B785" s="629"/>
    </row>
    <row r="786" spans="2:2">
      <c r="B786" s="629"/>
    </row>
    <row r="787" spans="2:2">
      <c r="B787" s="629"/>
    </row>
    <row r="788" spans="2:2">
      <c r="B788" s="629"/>
    </row>
    <row r="789" spans="2:2">
      <c r="B789" s="629"/>
    </row>
    <row r="790" spans="2:2">
      <c r="B790" s="629"/>
    </row>
    <row r="791" spans="2:2">
      <c r="B791" s="629"/>
    </row>
    <row r="792" spans="2:2">
      <c r="B792" s="629"/>
    </row>
    <row r="793" spans="2:2">
      <c r="B793" s="629"/>
    </row>
    <row r="794" spans="2:2">
      <c r="B794" s="629"/>
    </row>
    <row r="795" spans="2:2">
      <c r="B795" s="629"/>
    </row>
    <row r="796" spans="2:2">
      <c r="B796" s="629"/>
    </row>
    <row r="797" spans="2:2">
      <c r="B797" s="629"/>
    </row>
    <row r="798" spans="2:2">
      <c r="B798" s="629"/>
    </row>
    <row r="799" spans="2:2">
      <c r="B799" s="629"/>
    </row>
    <row r="800" spans="2:2">
      <c r="B800" s="629"/>
    </row>
    <row r="801" spans="2:2">
      <c r="B801" s="629"/>
    </row>
    <row r="802" spans="2:2">
      <c r="B802" s="629"/>
    </row>
    <row r="803" spans="2:2">
      <c r="B803" s="629"/>
    </row>
    <row r="804" spans="2:2">
      <c r="B804" s="629"/>
    </row>
    <row r="805" spans="2:2">
      <c r="B805" s="629"/>
    </row>
    <row r="806" spans="2:2">
      <c r="B806" s="629"/>
    </row>
    <row r="807" spans="2:2">
      <c r="B807" s="629"/>
    </row>
    <row r="808" spans="2:2">
      <c r="B808" s="629"/>
    </row>
    <row r="809" spans="2:2">
      <c r="B809" s="629"/>
    </row>
    <row r="810" spans="2:2">
      <c r="B810" s="629"/>
    </row>
    <row r="811" spans="2:2">
      <c r="B811" s="629"/>
    </row>
    <row r="812" spans="2:2">
      <c r="B812" s="629"/>
    </row>
    <row r="813" spans="2:2">
      <c r="B813" s="629"/>
    </row>
    <row r="814" spans="2:2">
      <c r="B814" s="629"/>
    </row>
    <row r="815" spans="2:2">
      <c r="B815" s="629"/>
    </row>
    <row r="816" spans="2:2">
      <c r="B816" s="629"/>
    </row>
    <row r="817" spans="2:2">
      <c r="B817" s="629"/>
    </row>
    <row r="818" spans="2:2">
      <c r="B818" s="629"/>
    </row>
    <row r="819" spans="2:2">
      <c r="B819" s="629"/>
    </row>
    <row r="820" spans="2:2">
      <c r="B820" s="629"/>
    </row>
    <row r="821" spans="2:2">
      <c r="B821" s="629"/>
    </row>
    <row r="822" spans="2:2">
      <c r="B822" s="629"/>
    </row>
    <row r="823" spans="2:2">
      <c r="B823" s="629"/>
    </row>
    <row r="824" spans="2:2">
      <c r="B824" s="629"/>
    </row>
    <row r="825" spans="2:2">
      <c r="B825" s="629"/>
    </row>
    <row r="826" spans="2:2">
      <c r="B826" s="629"/>
    </row>
    <row r="827" spans="2:2">
      <c r="B827" s="629"/>
    </row>
    <row r="828" spans="2:2">
      <c r="B828" s="629"/>
    </row>
    <row r="829" spans="2:2">
      <c r="B829" s="629"/>
    </row>
    <row r="830" spans="2:2">
      <c r="B830" s="629"/>
    </row>
    <row r="831" spans="2:2">
      <c r="B831" s="629"/>
    </row>
    <row r="832" spans="2:2">
      <c r="B832" s="629"/>
    </row>
    <row r="833" spans="2:2">
      <c r="B833" s="629"/>
    </row>
    <row r="834" spans="2:2">
      <c r="B834" s="629"/>
    </row>
    <row r="835" spans="2:2">
      <c r="B835" s="629"/>
    </row>
    <row r="836" spans="2:2">
      <c r="B836" s="629"/>
    </row>
    <row r="837" spans="2:2">
      <c r="B837" s="629"/>
    </row>
    <row r="838" spans="2:2">
      <c r="B838" s="629"/>
    </row>
    <row r="839" spans="2:2">
      <c r="B839" s="629"/>
    </row>
    <row r="840" spans="2:2">
      <c r="B840" s="629"/>
    </row>
    <row r="841" spans="2:2">
      <c r="B841" s="629"/>
    </row>
    <row r="842" spans="2:2">
      <c r="B842" s="629"/>
    </row>
    <row r="843" spans="2:2">
      <c r="B843" s="629"/>
    </row>
    <row r="844" spans="2:2">
      <c r="B844" s="629"/>
    </row>
    <row r="845" spans="2:2">
      <c r="B845" s="629"/>
    </row>
    <row r="846" spans="2:2">
      <c r="B846" s="629"/>
    </row>
    <row r="847" spans="2:2">
      <c r="B847" s="629"/>
    </row>
    <row r="848" spans="2:2">
      <c r="B848" s="629"/>
    </row>
    <row r="849" spans="2:2">
      <c r="B849" s="629"/>
    </row>
    <row r="850" spans="2:2">
      <c r="B850" s="629"/>
    </row>
    <row r="851" spans="2:2">
      <c r="B851" s="629"/>
    </row>
    <row r="852" spans="2:2">
      <c r="B852" s="629"/>
    </row>
    <row r="853" spans="2:2">
      <c r="B853" s="629"/>
    </row>
    <row r="854" spans="2:2">
      <c r="B854" s="629"/>
    </row>
    <row r="855" spans="2:2">
      <c r="B855" s="629"/>
    </row>
    <row r="856" spans="2:2">
      <c r="B856" s="629"/>
    </row>
    <row r="857" spans="2:2">
      <c r="B857" s="629"/>
    </row>
    <row r="858" spans="2:2">
      <c r="B858" s="629"/>
    </row>
    <row r="859" spans="2:2">
      <c r="B859" s="629"/>
    </row>
    <row r="860" spans="2:2">
      <c r="B860" s="629"/>
    </row>
    <row r="861" spans="2:2">
      <c r="B861" s="629"/>
    </row>
    <row r="862" spans="2:2">
      <c r="B862" s="629"/>
    </row>
    <row r="863" spans="2:2">
      <c r="B863" s="629"/>
    </row>
    <row r="864" spans="2:2">
      <c r="B864" s="629"/>
    </row>
    <row r="865" spans="2:2">
      <c r="B865" s="629"/>
    </row>
    <row r="866" spans="2:2">
      <c r="B866" s="629"/>
    </row>
    <row r="867" spans="2:2">
      <c r="B867" s="629"/>
    </row>
    <row r="868" spans="2:2">
      <c r="B868" s="629"/>
    </row>
    <row r="869" spans="2:2">
      <c r="B869" s="629"/>
    </row>
    <row r="870" spans="2:2">
      <c r="B870" s="629"/>
    </row>
    <row r="871" spans="2:2">
      <c r="B871" s="629"/>
    </row>
    <row r="872" spans="2:2">
      <c r="B872" s="629"/>
    </row>
    <row r="873" spans="2:2">
      <c r="B873" s="629"/>
    </row>
    <row r="874" spans="2:2">
      <c r="B874" s="629"/>
    </row>
    <row r="875" spans="2:2">
      <c r="B875" s="629"/>
    </row>
    <row r="876" spans="2:2">
      <c r="B876" s="629"/>
    </row>
    <row r="877" spans="2:2">
      <c r="B877" s="629"/>
    </row>
    <row r="878" spans="2:2">
      <c r="B878" s="629"/>
    </row>
    <row r="879" spans="2:2">
      <c r="B879" s="629"/>
    </row>
    <row r="880" spans="2:2">
      <c r="B880" s="629"/>
    </row>
    <row r="881" spans="2:2">
      <c r="B881" s="629"/>
    </row>
    <row r="882" spans="2:2">
      <c r="B882" s="629"/>
    </row>
    <row r="883" spans="2:2">
      <c r="B883" s="629"/>
    </row>
    <row r="884" spans="2:2">
      <c r="B884" s="629"/>
    </row>
    <row r="885" spans="2:2">
      <c r="B885" s="629"/>
    </row>
    <row r="886" spans="2:2">
      <c r="B886" s="629"/>
    </row>
    <row r="887" spans="2:2">
      <c r="B887" s="629"/>
    </row>
    <row r="888" spans="2:2">
      <c r="B888" s="629"/>
    </row>
    <row r="889" spans="2:2">
      <c r="B889" s="629"/>
    </row>
    <row r="890" spans="2:2">
      <c r="B890" s="629"/>
    </row>
    <row r="891" spans="2:2">
      <c r="B891" s="629"/>
    </row>
    <row r="892" spans="2:2">
      <c r="B892" s="629"/>
    </row>
    <row r="893" spans="2:2">
      <c r="B893" s="629"/>
    </row>
    <row r="894" spans="2:2">
      <c r="B894" s="629"/>
    </row>
    <row r="895" spans="2:2">
      <c r="B895" s="629"/>
    </row>
    <row r="896" spans="2:2">
      <c r="B896" s="629"/>
    </row>
    <row r="897" spans="2:2">
      <c r="B897" s="629"/>
    </row>
    <row r="898" spans="2:2">
      <c r="B898" s="629"/>
    </row>
    <row r="899" spans="2:2">
      <c r="B899" s="629"/>
    </row>
    <row r="900" spans="2:2">
      <c r="B900" s="629"/>
    </row>
    <row r="901" spans="2:2">
      <c r="B901" s="629"/>
    </row>
    <row r="902" spans="2:2">
      <c r="B902" s="629"/>
    </row>
    <row r="903" spans="2:2">
      <c r="B903" s="629"/>
    </row>
    <row r="904" spans="2:2">
      <c r="B904" s="629"/>
    </row>
    <row r="905" spans="2:2">
      <c r="B905" s="629"/>
    </row>
    <row r="906" spans="2:2">
      <c r="B906" s="629"/>
    </row>
    <row r="907" spans="2:2">
      <c r="B907" s="629"/>
    </row>
    <row r="908" spans="2:2">
      <c r="B908" s="629"/>
    </row>
    <row r="909" spans="2:2">
      <c r="B909" s="629"/>
    </row>
    <row r="910" spans="2:2">
      <c r="B910" s="629"/>
    </row>
    <row r="911" spans="2:2">
      <c r="B911" s="629"/>
    </row>
    <row r="912" spans="2:2">
      <c r="B912" s="629"/>
    </row>
    <row r="913" spans="2:2">
      <c r="B913" s="629"/>
    </row>
    <row r="914" spans="2:2">
      <c r="B914" s="629"/>
    </row>
    <row r="915" spans="2:2">
      <c r="B915" s="629"/>
    </row>
    <row r="916" spans="2:2">
      <c r="B916" s="629"/>
    </row>
    <row r="917" spans="2:2">
      <c r="B917" s="629"/>
    </row>
    <row r="918" spans="2:2">
      <c r="B918" s="629"/>
    </row>
    <row r="919" spans="2:2">
      <c r="B919" s="629"/>
    </row>
    <row r="920" spans="2:2">
      <c r="B920" s="629"/>
    </row>
    <row r="921" spans="2:2">
      <c r="B921" s="629"/>
    </row>
    <row r="922" spans="2:2">
      <c r="B922" s="629"/>
    </row>
    <row r="923" spans="2:2">
      <c r="B923" s="629"/>
    </row>
    <row r="924" spans="2:2">
      <c r="B924" s="629"/>
    </row>
    <row r="925" spans="2:2">
      <c r="B925" s="629"/>
    </row>
    <row r="926" spans="2:2">
      <c r="B926" s="629"/>
    </row>
    <row r="927" spans="2:2">
      <c r="B927" s="629"/>
    </row>
    <row r="928" spans="2:2">
      <c r="B928" s="629"/>
    </row>
    <row r="929" spans="2:2">
      <c r="B929" s="629"/>
    </row>
    <row r="930" spans="2:2">
      <c r="B930" s="629"/>
    </row>
    <row r="931" spans="2:2">
      <c r="B931" s="629"/>
    </row>
    <row r="932" spans="2:2">
      <c r="B932" s="629"/>
    </row>
    <row r="933" spans="2:2">
      <c r="B933" s="629"/>
    </row>
    <row r="934" spans="2:2">
      <c r="B934" s="629"/>
    </row>
    <row r="935" spans="2:2">
      <c r="B935" s="629"/>
    </row>
    <row r="936" spans="2:2">
      <c r="B936" s="629"/>
    </row>
    <row r="937" spans="2:2">
      <c r="B937" s="629"/>
    </row>
    <row r="938" spans="2:2">
      <c r="B938" s="629"/>
    </row>
    <row r="939" spans="2:2">
      <c r="B939" s="629"/>
    </row>
    <row r="940" spans="2:2">
      <c r="B940" s="629"/>
    </row>
    <row r="941" spans="2:2">
      <c r="B941" s="629"/>
    </row>
    <row r="942" spans="2:2">
      <c r="B942" s="629"/>
    </row>
    <row r="943" spans="2:2">
      <c r="B943" s="629"/>
    </row>
    <row r="944" spans="2:2">
      <c r="B944" s="629"/>
    </row>
    <row r="945" spans="2:2">
      <c r="B945" s="629"/>
    </row>
    <row r="946" spans="2:2">
      <c r="B946" s="629"/>
    </row>
    <row r="947" spans="2:2">
      <c r="B947" s="629"/>
    </row>
    <row r="948" spans="2:2">
      <c r="B948" s="629"/>
    </row>
    <row r="949" spans="2:2">
      <c r="B949" s="629"/>
    </row>
    <row r="950" spans="2:2">
      <c r="B950" s="629"/>
    </row>
    <row r="951" spans="2:2">
      <c r="B951" s="629"/>
    </row>
    <row r="952" spans="2:2">
      <c r="B952" s="629"/>
    </row>
    <row r="953" spans="2:2">
      <c r="B953" s="629"/>
    </row>
    <row r="954" spans="2:2">
      <c r="B954" s="629"/>
    </row>
    <row r="955" spans="2:2">
      <c r="B955" s="629"/>
    </row>
    <row r="956" spans="2:2">
      <c r="B956" s="629"/>
    </row>
    <row r="957" spans="2:2">
      <c r="B957" s="629"/>
    </row>
    <row r="958" spans="2:2">
      <c r="B958" s="629"/>
    </row>
    <row r="959" spans="2:2">
      <c r="B959" s="629"/>
    </row>
    <row r="960" spans="2:2">
      <c r="B960" s="629"/>
    </row>
    <row r="961" spans="2:2">
      <c r="B961" s="629"/>
    </row>
    <row r="962" spans="2:2">
      <c r="B962" s="629"/>
    </row>
    <row r="963" spans="2:2">
      <c r="B963" s="629"/>
    </row>
    <row r="964" spans="2:2">
      <c r="B964" s="629"/>
    </row>
    <row r="965" spans="2:2">
      <c r="B965" s="629"/>
    </row>
    <row r="966" spans="2:2">
      <c r="B966" s="629"/>
    </row>
    <row r="967" spans="2:2">
      <c r="B967" s="629"/>
    </row>
    <row r="968" spans="2:2">
      <c r="B968" s="629"/>
    </row>
    <row r="969" spans="2:2">
      <c r="B969" s="629"/>
    </row>
    <row r="970" spans="2:2">
      <c r="B970" s="629"/>
    </row>
    <row r="971" spans="2:2">
      <c r="B971" s="629"/>
    </row>
    <row r="972" spans="2:2">
      <c r="B972" s="629"/>
    </row>
    <row r="973" spans="2:2">
      <c r="B973" s="629"/>
    </row>
    <row r="974" spans="2:2">
      <c r="B974" s="629"/>
    </row>
    <row r="975" spans="2:2">
      <c r="B975" s="629"/>
    </row>
    <row r="976" spans="2:2">
      <c r="B976" s="629"/>
    </row>
    <row r="977" spans="2:2">
      <c r="B977" s="629"/>
    </row>
    <row r="978" spans="2:2">
      <c r="B978" s="629"/>
    </row>
    <row r="979" spans="2:2">
      <c r="B979" s="629"/>
    </row>
    <row r="980" spans="2:2">
      <c r="B980" s="629"/>
    </row>
    <row r="981" spans="2:2">
      <c r="B981" s="629"/>
    </row>
    <row r="982" spans="2:2">
      <c r="B982" s="629"/>
    </row>
    <row r="983" spans="2:2">
      <c r="B983" s="629"/>
    </row>
    <row r="984" spans="2:2">
      <c r="B984" s="629"/>
    </row>
    <row r="985" spans="2:2">
      <c r="B985" s="629"/>
    </row>
    <row r="986" spans="2:2">
      <c r="B986" s="629"/>
    </row>
    <row r="987" spans="2:2">
      <c r="B987" s="629"/>
    </row>
    <row r="988" spans="2:2">
      <c r="B988" s="629"/>
    </row>
    <row r="989" spans="2:2">
      <c r="B989" s="629"/>
    </row>
    <row r="990" spans="2:2">
      <c r="B990" s="629"/>
    </row>
    <row r="991" spans="2:2">
      <c r="B991" s="629"/>
    </row>
    <row r="992" spans="2:2">
      <c r="B992" s="629"/>
    </row>
    <row r="993" spans="2:2">
      <c r="B993" s="629"/>
    </row>
    <row r="994" spans="2:2">
      <c r="B994" s="629"/>
    </row>
    <row r="995" spans="2:2">
      <c r="B995" s="629"/>
    </row>
    <row r="996" spans="2:2">
      <c r="B996" s="629"/>
    </row>
    <row r="997" spans="2:2">
      <c r="B997" s="629"/>
    </row>
    <row r="998" spans="2:2">
      <c r="B998" s="629"/>
    </row>
    <row r="999" spans="2:2">
      <c r="B999" s="629"/>
    </row>
    <row r="1000" spans="2:2">
      <c r="B1000" s="629"/>
    </row>
    <row r="1001" spans="2:2">
      <c r="B1001" s="629"/>
    </row>
    <row r="1002" spans="2:2">
      <c r="B1002" s="629"/>
    </row>
    <row r="1003" spans="2:2">
      <c r="B1003" s="629"/>
    </row>
    <row r="1004" spans="2:2">
      <c r="B1004" s="629"/>
    </row>
    <row r="1005" spans="2:2">
      <c r="B1005" s="629"/>
    </row>
    <row r="1006" spans="2:2">
      <c r="B1006" s="629"/>
    </row>
    <row r="1007" spans="2:2">
      <c r="B1007" s="629"/>
    </row>
    <row r="1008" spans="2:2">
      <c r="B1008" s="629"/>
    </row>
    <row r="1009" spans="2:2">
      <c r="B1009" s="629"/>
    </row>
    <row r="1010" spans="2:2">
      <c r="B1010" s="629"/>
    </row>
    <row r="1011" spans="2:2">
      <c r="B1011" s="629"/>
    </row>
    <row r="1012" spans="2:2">
      <c r="B1012" s="629"/>
    </row>
    <row r="1013" spans="2:2">
      <c r="B1013" s="629"/>
    </row>
    <row r="1014" spans="2:2">
      <c r="B1014" s="629"/>
    </row>
    <row r="1015" spans="2:2">
      <c r="B1015" s="629"/>
    </row>
    <row r="1016" spans="2:2">
      <c r="B1016" s="629"/>
    </row>
    <row r="1017" spans="2:2">
      <c r="B1017" s="629"/>
    </row>
    <row r="1018" spans="2:2">
      <c r="B1018" s="629"/>
    </row>
    <row r="1019" spans="2:2">
      <c r="B1019" s="629"/>
    </row>
    <row r="1020" spans="2:2">
      <c r="B1020" s="629"/>
    </row>
    <row r="1021" spans="2:2">
      <c r="B1021" s="629"/>
    </row>
    <row r="1022" spans="2:2">
      <c r="B1022" s="629"/>
    </row>
    <row r="1023" spans="2:2">
      <c r="B1023" s="629"/>
    </row>
    <row r="1024" spans="2:2">
      <c r="B1024" s="629"/>
    </row>
    <row r="1025" spans="2:2">
      <c r="B1025" s="629"/>
    </row>
    <row r="1026" spans="2:2">
      <c r="B1026" s="629"/>
    </row>
    <row r="1027" spans="2:2">
      <c r="B1027" s="629"/>
    </row>
    <row r="1028" spans="2:2">
      <c r="B1028" s="629"/>
    </row>
    <row r="1029" spans="2:2">
      <c r="B1029" s="629"/>
    </row>
    <row r="1030" spans="2:2">
      <c r="B1030" s="629"/>
    </row>
    <row r="1031" spans="2:2">
      <c r="B1031" s="629"/>
    </row>
    <row r="1032" spans="2:2">
      <c r="B1032" s="629"/>
    </row>
    <row r="1033" spans="2:2">
      <c r="B1033" s="629"/>
    </row>
    <row r="1034" spans="2:2">
      <c r="B1034" s="629"/>
    </row>
    <row r="1035" spans="2:2">
      <c r="B1035" s="629"/>
    </row>
    <row r="1036" spans="2:2">
      <c r="B1036" s="629"/>
    </row>
    <row r="1037" spans="2:2">
      <c r="B1037" s="629"/>
    </row>
    <row r="1038" spans="2:2">
      <c r="B1038" s="629"/>
    </row>
    <row r="1039" spans="2:2">
      <c r="B1039" s="629"/>
    </row>
    <row r="1040" spans="2:2">
      <c r="B1040" s="629"/>
    </row>
    <row r="1041" spans="2:2">
      <c r="B1041" s="629"/>
    </row>
    <row r="1042" spans="2:2">
      <c r="B1042" s="629"/>
    </row>
    <row r="1043" spans="2:2">
      <c r="B1043" s="629"/>
    </row>
    <row r="1044" spans="2:2">
      <c r="B1044" s="629"/>
    </row>
    <row r="1045" spans="2:2">
      <c r="B1045" s="629"/>
    </row>
    <row r="1046" spans="2:2">
      <c r="B1046" s="629"/>
    </row>
    <row r="1047" spans="2:2">
      <c r="B1047" s="629"/>
    </row>
    <row r="1048" spans="2:2">
      <c r="B1048" s="629"/>
    </row>
    <row r="1049" spans="2:2">
      <c r="B1049" s="629"/>
    </row>
    <row r="1050" spans="2:2">
      <c r="B1050" s="629"/>
    </row>
    <row r="1051" spans="2:2">
      <c r="B1051" s="629"/>
    </row>
    <row r="1052" spans="2:2">
      <c r="B1052" s="629"/>
    </row>
    <row r="1053" spans="2:2">
      <c r="B1053" s="629"/>
    </row>
    <row r="1054" spans="2:2">
      <c r="B1054" s="629"/>
    </row>
    <row r="1055" spans="2:2">
      <c r="B1055" s="629"/>
    </row>
    <row r="1056" spans="2:2">
      <c r="B1056" s="629"/>
    </row>
    <row r="1057" spans="2:2">
      <c r="B1057" s="629"/>
    </row>
    <row r="1058" spans="2:2">
      <c r="B1058" s="629"/>
    </row>
    <row r="1059" spans="2:2">
      <c r="B1059" s="629"/>
    </row>
    <row r="1060" spans="2:2">
      <c r="B1060" s="629"/>
    </row>
    <row r="1061" spans="2:2">
      <c r="B1061" s="629"/>
    </row>
    <row r="1062" spans="2:2">
      <c r="B1062" s="629"/>
    </row>
    <row r="1063" spans="2:2">
      <c r="B1063" s="629"/>
    </row>
    <row r="1064" spans="2:2">
      <c r="B1064" s="629"/>
    </row>
    <row r="1065" spans="2:2">
      <c r="B1065" s="629"/>
    </row>
    <row r="1066" spans="2:2">
      <c r="B1066" s="629"/>
    </row>
    <row r="1067" spans="2:2">
      <c r="B1067" s="629"/>
    </row>
    <row r="1068" spans="2:2">
      <c r="B1068" s="629"/>
    </row>
    <row r="1069" spans="2:2">
      <c r="B1069" s="629"/>
    </row>
    <row r="1070" spans="2:2">
      <c r="B1070" s="629"/>
    </row>
    <row r="1071" spans="2:2">
      <c r="B1071" s="629"/>
    </row>
    <row r="1072" spans="2:2">
      <c r="B1072" s="629"/>
    </row>
    <row r="1073" spans="2:2">
      <c r="B1073" s="629"/>
    </row>
    <row r="1074" spans="2:2">
      <c r="B1074" s="629"/>
    </row>
    <row r="1075" spans="2:2">
      <c r="B1075" s="629"/>
    </row>
    <row r="1076" spans="2:2">
      <c r="B1076" s="629"/>
    </row>
    <row r="1077" spans="2:2">
      <c r="B1077" s="629"/>
    </row>
    <row r="1078" spans="2:2">
      <c r="B1078" s="629"/>
    </row>
    <row r="1079" spans="2:2">
      <c r="B1079" s="629"/>
    </row>
    <row r="1080" spans="2:2">
      <c r="B1080" s="629"/>
    </row>
    <row r="1081" spans="2:2">
      <c r="B1081" s="629"/>
    </row>
    <row r="1082" spans="2:2">
      <c r="B1082" s="629"/>
    </row>
    <row r="1083" spans="2:2">
      <c r="B1083" s="629"/>
    </row>
    <row r="1084" spans="2:2">
      <c r="B1084" s="629"/>
    </row>
    <row r="1085" spans="2:2">
      <c r="B1085" s="629"/>
    </row>
    <row r="1086" spans="2:2">
      <c r="B1086" s="629"/>
    </row>
    <row r="1087" spans="2:2">
      <c r="B1087" s="629"/>
    </row>
    <row r="1088" spans="2:2">
      <c r="B1088" s="629"/>
    </row>
    <row r="1089" spans="2:2">
      <c r="B1089" s="629"/>
    </row>
    <row r="1090" spans="2:2">
      <c r="B1090" s="629"/>
    </row>
    <row r="1091" spans="2:2">
      <c r="B1091" s="629"/>
    </row>
    <row r="1092" spans="2:2">
      <c r="B1092" s="629"/>
    </row>
    <row r="1093" spans="2:2">
      <c r="B1093" s="629"/>
    </row>
    <row r="1094" spans="2:2">
      <c r="B1094" s="629"/>
    </row>
    <row r="1095" spans="2:2">
      <c r="B1095" s="629"/>
    </row>
    <row r="1096" spans="2:2">
      <c r="B1096" s="629"/>
    </row>
    <row r="1097" spans="2:2">
      <c r="B1097" s="629"/>
    </row>
    <row r="1098" spans="2:2">
      <c r="B1098" s="629"/>
    </row>
    <row r="1099" spans="2:2">
      <c r="B1099" s="629"/>
    </row>
    <row r="1100" spans="2:2">
      <c r="B1100" s="629"/>
    </row>
    <row r="1101" spans="2:2">
      <c r="B1101" s="629"/>
    </row>
    <row r="1102" spans="2:2">
      <c r="B1102" s="629"/>
    </row>
    <row r="1103" spans="2:2">
      <c r="B1103" s="629"/>
    </row>
    <row r="1104" spans="2:2">
      <c r="B1104" s="629"/>
    </row>
    <row r="1105" spans="2:2">
      <c r="B1105" s="629"/>
    </row>
    <row r="1106" spans="2:2">
      <c r="B1106" s="629"/>
    </row>
    <row r="1107" spans="2:2">
      <c r="B1107" s="629"/>
    </row>
    <row r="1108" spans="2:2">
      <c r="B1108" s="629"/>
    </row>
    <row r="1109" spans="2:2">
      <c r="B1109" s="629"/>
    </row>
    <row r="1110" spans="2:2">
      <c r="B1110" s="629"/>
    </row>
    <row r="1111" spans="2:2">
      <c r="B1111" s="629"/>
    </row>
    <row r="1112" spans="2:2">
      <c r="B1112" s="629"/>
    </row>
    <row r="1113" spans="2:2">
      <c r="B1113" s="629"/>
    </row>
    <row r="1114" spans="2:2">
      <c r="B1114" s="629"/>
    </row>
    <row r="1115" spans="2:2">
      <c r="B1115" s="629"/>
    </row>
    <row r="1116" spans="2:2">
      <c r="B1116" s="629"/>
    </row>
    <row r="1117" spans="2:2">
      <c r="B1117" s="629"/>
    </row>
    <row r="1118" spans="2:2">
      <c r="B1118" s="629"/>
    </row>
    <row r="1119" spans="2:2">
      <c r="B1119" s="629"/>
    </row>
    <row r="1120" spans="2:2">
      <c r="B1120" s="629"/>
    </row>
    <row r="1121" spans="2:2">
      <c r="B1121" s="629"/>
    </row>
    <row r="1122" spans="2:2">
      <c r="B1122" s="629"/>
    </row>
    <row r="1123" spans="2:2">
      <c r="B1123" s="629"/>
    </row>
    <row r="1124" spans="2:2">
      <c r="B1124" s="629"/>
    </row>
    <row r="1125" spans="2:2">
      <c r="B1125" s="629"/>
    </row>
    <row r="1126" spans="2:2">
      <c r="B1126" s="629"/>
    </row>
    <row r="1127" spans="2:2">
      <c r="B1127" s="629"/>
    </row>
    <row r="1128" spans="2:2">
      <c r="B1128" s="629"/>
    </row>
    <row r="1129" spans="2:2">
      <c r="B1129" s="629"/>
    </row>
    <row r="1130" spans="2:2">
      <c r="B1130" s="629"/>
    </row>
    <row r="1131" spans="2:2">
      <c r="B1131" s="629"/>
    </row>
    <row r="1132" spans="2:2">
      <c r="B1132" s="629"/>
    </row>
    <row r="1133" spans="2:2">
      <c r="B1133" s="629"/>
    </row>
    <row r="1134" spans="2:2">
      <c r="B1134" s="629"/>
    </row>
    <row r="1135" spans="2:2">
      <c r="B1135" s="629"/>
    </row>
    <row r="1136" spans="2:2">
      <c r="B1136" s="629"/>
    </row>
    <row r="1137" spans="2:2">
      <c r="B1137" s="629"/>
    </row>
    <row r="1138" spans="2:2">
      <c r="B1138" s="629"/>
    </row>
    <row r="1139" spans="2:2">
      <c r="B1139" s="629"/>
    </row>
    <row r="1140" spans="2:2">
      <c r="B1140" s="629"/>
    </row>
    <row r="1141" spans="2:2">
      <c r="B1141" s="629"/>
    </row>
    <row r="1142" spans="2:2">
      <c r="B1142" s="629"/>
    </row>
    <row r="1143" spans="2:2">
      <c r="B1143" s="629"/>
    </row>
    <row r="1144" spans="2:2">
      <c r="B1144" s="629"/>
    </row>
    <row r="1145" spans="2:2">
      <c r="B1145" s="629"/>
    </row>
    <row r="1146" spans="2:2">
      <c r="B1146" s="629"/>
    </row>
    <row r="1147" spans="2:2">
      <c r="B1147" s="629"/>
    </row>
    <row r="1148" spans="2:2">
      <c r="B1148" s="629"/>
    </row>
    <row r="1149" spans="2:2">
      <c r="B1149" s="629"/>
    </row>
    <row r="1150" spans="2:2">
      <c r="B1150" s="629"/>
    </row>
    <row r="1151" spans="2:2">
      <c r="B1151" s="629"/>
    </row>
    <row r="1152" spans="2:2">
      <c r="B1152" s="629"/>
    </row>
    <row r="1153" spans="2:2">
      <c r="B1153" s="629"/>
    </row>
    <row r="1154" spans="2:2">
      <c r="B1154" s="629"/>
    </row>
    <row r="1155" spans="2:2">
      <c r="B1155" s="629"/>
    </row>
    <row r="1156" spans="2:2">
      <c r="B1156" s="629"/>
    </row>
    <row r="1157" spans="2:2">
      <c r="B1157" s="629"/>
    </row>
    <row r="1158" spans="2:2">
      <c r="B1158" s="629"/>
    </row>
    <row r="1159" spans="2:2">
      <c r="B1159" s="629"/>
    </row>
    <row r="1160" spans="2:2">
      <c r="B1160" s="629"/>
    </row>
    <row r="1161" spans="2:2">
      <c r="B1161" s="629"/>
    </row>
    <row r="1162" spans="2:2">
      <c r="B1162" s="629"/>
    </row>
    <row r="1163" spans="2:2">
      <c r="B1163" s="629"/>
    </row>
    <row r="1164" spans="2:2">
      <c r="B1164" s="629"/>
    </row>
    <row r="1165" spans="2:2">
      <c r="B1165" s="629"/>
    </row>
    <row r="1166" spans="2:2">
      <c r="B1166" s="629"/>
    </row>
    <row r="1167" spans="2:2">
      <c r="B1167" s="629"/>
    </row>
    <row r="1168" spans="2:2">
      <c r="B1168" s="629"/>
    </row>
    <row r="1169" spans="2:2">
      <c r="B1169" s="629"/>
    </row>
    <row r="1170" spans="2:2">
      <c r="B1170" s="629"/>
    </row>
    <row r="1171" spans="2:2">
      <c r="B1171" s="629"/>
    </row>
    <row r="1172" spans="2:2">
      <c r="B1172" s="629"/>
    </row>
  </sheetData>
  <autoFilter ref="A1:FP765"/>
  <sortState ref="A20:EU732">
    <sortCondition ref="EB2:EB765"/>
    <sortCondition ref="A2:A765"/>
  </sortState>
  <conditionalFormatting sqref="AF45:AG45 AF4:AG6 AF8:AG11 AF7">
    <cfRule type="containsText" dxfId="299" priority="480" operator="containsText" text="NO!">
      <formula>NOT(ISERROR(SEARCH("NO!",AF4)))</formula>
    </cfRule>
  </conditionalFormatting>
  <conditionalFormatting sqref="F7">
    <cfRule type="containsText" dxfId="298" priority="479" operator="containsText" text="NO!">
      <formula>NOT(ISERROR(SEARCH("NO!",F7)))</formula>
    </cfRule>
  </conditionalFormatting>
  <conditionalFormatting sqref="AF18:AG18">
    <cfRule type="containsText" dxfId="297" priority="478" operator="containsText" text="NO!">
      <formula>NOT(ISERROR(SEARCH("NO!",AF18)))</formula>
    </cfRule>
  </conditionalFormatting>
  <conditionalFormatting sqref="AJ2:AJ692 AJ694:AJ730">
    <cfRule type="containsText" dxfId="296" priority="464" operator="containsText" text="YES">
      <formula>NOT(ISERROR(SEARCH("YES",AJ2)))</formula>
    </cfRule>
  </conditionalFormatting>
  <conditionalFormatting sqref="D335">
    <cfRule type="duplicateValues" dxfId="295" priority="445"/>
  </conditionalFormatting>
  <conditionalFormatting sqref="D336">
    <cfRule type="duplicateValues" dxfId="294" priority="444"/>
  </conditionalFormatting>
  <conditionalFormatting sqref="D340">
    <cfRule type="duplicateValues" dxfId="293" priority="443"/>
  </conditionalFormatting>
  <conditionalFormatting sqref="EG479:EG504 EG466:EG467 EG415:EG417 EG410:EG411 EG407:EG408 EG405 EG392:EG397 EG385:EG386 EG514 EG381:EG382 EG377:EG379 EG372 EG367:EG370 EG362 EG359:EG360 EG354:EG355 EG351:EG352 EG344:EG348 EG336:EG338 EG325 EG323 EG317 EG311:EG312 EG307:EG309 EG302 EG296 EG290:EG294 EG278:EG285 EG266:EG267 EG251:EG252 EG246 EG237:EG238 EG232:EG233 EG230 EG227:EG228 EG214:EG216 EG211 EG196:EG209 EG193:EG194 EG190 EG153:EG186 EG149 EG145:EG147 EG141:EG142 EG137:EG139 EG126:EG127 EG111:EG121 EG106:EG109 EG98 EG92:EG93 EG87 EG84:EG85 EG80 EG74:EG75 EG71 EG66:EG69 EG63:EG64 EG56:EG57 EG48:EG51 EG46 EG38:EG41 EG26 EG23 EG19 EG9:EG10 EG220:EG225">
    <cfRule type="duplicateValues" dxfId="292" priority="376" stopIfTrue="1"/>
  </conditionalFormatting>
  <conditionalFormatting sqref="EG479:EG504 EG466:EG467 EG415:EG417 EG410:EG411 EG407:EG408 EG405 EG392:EG397 EG385:EG386 EG514 EG381:EG382 EG377:EG379 EG372 EG367:EG370 EG362 EG359:EG360 EG354:EG355 EG351:EG352 EG344:EG348 EG336:EG338 EG325 EG323 EG317 EG311:EG312 EG307:EG309 EG302 EG296 EG290:EG294 EG278:EG285 EG266:EG267 EG251:EG252 EG246 EG237:EG238 EG232:EG233 EG230 EG227:EG228 EG214:EG216 EG211 EG196:EG209 EG193:EG194 EG190 EG153:EG186 EG149 EG145:EG147 EG141:EG142 EG137:EG139 EG126:EG127 EG111:EG121 EG106:EG109 EG98 EG92:EG93 EG87 EG84:EG85 EG80 EG74:EG75 EG71 EG66:EG69 EG63:EG64 EG56:EG57 EG48:EG51 EG46 EG38:EG41 EG26 EG23 EG19 EG9:EG10 EG220:EG225">
    <cfRule type="duplicateValues" dxfId="291" priority="377"/>
  </conditionalFormatting>
  <conditionalFormatting sqref="AD1">
    <cfRule type="containsText" dxfId="290" priority="372" operator="containsText" text="NO!">
      <formula>NOT(ISERROR(SEARCH("NO!",AD1)))</formula>
    </cfRule>
  </conditionalFormatting>
  <conditionalFormatting sqref="S516:S534">
    <cfRule type="duplicateValues" dxfId="289" priority="369"/>
  </conditionalFormatting>
  <conditionalFormatting sqref="B250">
    <cfRule type="duplicateValues" dxfId="288" priority="777"/>
  </conditionalFormatting>
  <conditionalFormatting sqref="B1">
    <cfRule type="duplicateValues" dxfId="287" priority="778"/>
  </conditionalFormatting>
  <conditionalFormatting sqref="B511:B512">
    <cfRule type="duplicateValues" dxfId="286" priority="779"/>
  </conditionalFormatting>
  <conditionalFormatting sqref="B546">
    <cfRule type="duplicateValues" dxfId="285" priority="781"/>
  </conditionalFormatting>
  <conditionalFormatting sqref="B566">
    <cfRule type="duplicateValues" dxfId="284" priority="365"/>
  </conditionalFormatting>
  <conditionalFormatting sqref="D337:D339 D306:D334 D341:D344">
    <cfRule type="duplicateValues" dxfId="283" priority="785"/>
  </conditionalFormatting>
  <conditionalFormatting sqref="D434">
    <cfRule type="duplicateValues" dxfId="282" priority="799"/>
  </conditionalFormatting>
  <conditionalFormatting sqref="B571">
    <cfRule type="duplicateValues" dxfId="281" priority="363"/>
  </conditionalFormatting>
  <conditionalFormatting sqref="B571">
    <cfRule type="duplicateValues" dxfId="280" priority="364"/>
  </conditionalFormatting>
  <conditionalFormatting sqref="B536:B542">
    <cfRule type="duplicateValues" dxfId="279" priority="820"/>
  </conditionalFormatting>
  <conditionalFormatting sqref="EQ31:ER31">
    <cfRule type="duplicateValues" dxfId="278" priority="361" stopIfTrue="1"/>
  </conditionalFormatting>
  <conditionalFormatting sqref="EQ31:ER31">
    <cfRule type="duplicateValues" dxfId="277" priority="362"/>
  </conditionalFormatting>
  <conditionalFormatting sqref="EQ345:ER345">
    <cfRule type="duplicateValues" dxfId="276" priority="359" stopIfTrue="1"/>
  </conditionalFormatting>
  <conditionalFormatting sqref="EQ345:ER345">
    <cfRule type="duplicateValues" dxfId="275" priority="360"/>
  </conditionalFormatting>
  <conditionalFormatting sqref="EQ369:ER369">
    <cfRule type="duplicateValues" dxfId="274" priority="357" stopIfTrue="1"/>
  </conditionalFormatting>
  <conditionalFormatting sqref="EQ369:ER369">
    <cfRule type="duplicateValues" dxfId="273" priority="358"/>
  </conditionalFormatting>
  <conditionalFormatting sqref="EQ372:ER372">
    <cfRule type="duplicateValues" dxfId="272" priority="355" stopIfTrue="1"/>
  </conditionalFormatting>
  <conditionalFormatting sqref="EQ372:ER372">
    <cfRule type="duplicateValues" dxfId="271" priority="356"/>
  </conditionalFormatting>
  <conditionalFormatting sqref="EQ393:ER393">
    <cfRule type="duplicateValues" dxfId="270" priority="353" stopIfTrue="1"/>
  </conditionalFormatting>
  <conditionalFormatting sqref="EQ393:ER393">
    <cfRule type="duplicateValues" dxfId="269" priority="354"/>
  </conditionalFormatting>
  <conditionalFormatting sqref="EQ397:ER397">
    <cfRule type="duplicateValues" dxfId="268" priority="351" stopIfTrue="1"/>
  </conditionalFormatting>
  <conditionalFormatting sqref="EQ397:ER397">
    <cfRule type="duplicateValues" dxfId="267" priority="352"/>
  </conditionalFormatting>
  <conditionalFormatting sqref="EQ415:ER415">
    <cfRule type="duplicateValues" dxfId="266" priority="349" stopIfTrue="1"/>
  </conditionalFormatting>
  <conditionalFormatting sqref="EQ415:ER415">
    <cfRule type="duplicateValues" dxfId="265" priority="350"/>
  </conditionalFormatting>
  <conditionalFormatting sqref="EQ492:ER492">
    <cfRule type="duplicateValues" dxfId="264" priority="347" stopIfTrue="1"/>
  </conditionalFormatting>
  <conditionalFormatting sqref="EQ492:ER492">
    <cfRule type="duplicateValues" dxfId="263" priority="348"/>
  </conditionalFormatting>
  <conditionalFormatting sqref="EQ494">
    <cfRule type="duplicateValues" dxfId="262" priority="345" stopIfTrue="1"/>
  </conditionalFormatting>
  <conditionalFormatting sqref="EQ494">
    <cfRule type="duplicateValues" dxfId="261" priority="346"/>
  </conditionalFormatting>
  <conditionalFormatting sqref="EQ495:ER495">
    <cfRule type="duplicateValues" dxfId="260" priority="343" stopIfTrue="1"/>
  </conditionalFormatting>
  <conditionalFormatting sqref="EQ495:ER495">
    <cfRule type="duplicateValues" dxfId="259" priority="344"/>
  </conditionalFormatting>
  <conditionalFormatting sqref="EQ499:ER499">
    <cfRule type="duplicateValues" dxfId="258" priority="341" stopIfTrue="1"/>
  </conditionalFormatting>
  <conditionalFormatting sqref="EQ499:ER499">
    <cfRule type="duplicateValues" dxfId="257" priority="342"/>
  </conditionalFormatting>
  <conditionalFormatting sqref="EQ540:ER540">
    <cfRule type="duplicateValues" dxfId="256" priority="339" stopIfTrue="1"/>
  </conditionalFormatting>
  <conditionalFormatting sqref="EQ540:ER540">
    <cfRule type="duplicateValues" dxfId="255" priority="340"/>
  </conditionalFormatting>
  <conditionalFormatting sqref="EQ541:ER541">
    <cfRule type="duplicateValues" dxfId="254" priority="337" stopIfTrue="1"/>
  </conditionalFormatting>
  <conditionalFormatting sqref="EQ541:ER541">
    <cfRule type="duplicateValues" dxfId="253" priority="338"/>
  </conditionalFormatting>
  <conditionalFormatting sqref="EQ555:ER555">
    <cfRule type="duplicateValues" dxfId="252" priority="335" stopIfTrue="1"/>
  </conditionalFormatting>
  <conditionalFormatting sqref="EQ555:ER555">
    <cfRule type="duplicateValues" dxfId="251" priority="336"/>
  </conditionalFormatting>
  <conditionalFormatting sqref="EQ556:ER556">
    <cfRule type="duplicateValues" dxfId="250" priority="333" stopIfTrue="1"/>
  </conditionalFormatting>
  <conditionalFormatting sqref="EQ556:ER556">
    <cfRule type="duplicateValues" dxfId="249" priority="334"/>
  </conditionalFormatting>
  <conditionalFormatting sqref="EQ558:ER558">
    <cfRule type="duplicateValues" dxfId="248" priority="331" stopIfTrue="1"/>
  </conditionalFormatting>
  <conditionalFormatting sqref="EQ558:ER558">
    <cfRule type="duplicateValues" dxfId="247" priority="332"/>
  </conditionalFormatting>
  <conditionalFormatting sqref="EQ559:ER559">
    <cfRule type="duplicateValues" dxfId="246" priority="329" stopIfTrue="1"/>
  </conditionalFormatting>
  <conditionalFormatting sqref="EQ559:ER559">
    <cfRule type="duplicateValues" dxfId="245" priority="330"/>
  </conditionalFormatting>
  <conditionalFormatting sqref="EQ561:ER561">
    <cfRule type="duplicateValues" dxfId="244" priority="327" stopIfTrue="1"/>
  </conditionalFormatting>
  <conditionalFormatting sqref="EQ561:ER561">
    <cfRule type="duplicateValues" dxfId="243" priority="328"/>
  </conditionalFormatting>
  <conditionalFormatting sqref="EQ562:ER562">
    <cfRule type="duplicateValues" dxfId="242" priority="325" stopIfTrue="1"/>
  </conditionalFormatting>
  <conditionalFormatting sqref="EQ562:ER562">
    <cfRule type="duplicateValues" dxfId="241" priority="326"/>
  </conditionalFormatting>
  <conditionalFormatting sqref="EQ428">
    <cfRule type="duplicateValues" dxfId="240" priority="322" stopIfTrue="1"/>
  </conditionalFormatting>
  <conditionalFormatting sqref="EQ475">
    <cfRule type="duplicateValues" dxfId="239" priority="320"/>
  </conditionalFormatting>
  <conditionalFormatting sqref="EQ475">
    <cfRule type="duplicateValues" dxfId="238" priority="321" stopIfTrue="1"/>
  </conditionalFormatting>
  <conditionalFormatting sqref="ER7">
    <cfRule type="duplicateValues" dxfId="237" priority="319"/>
  </conditionalFormatting>
  <conditionalFormatting sqref="ER12">
    <cfRule type="duplicateValues" dxfId="236" priority="317"/>
  </conditionalFormatting>
  <conditionalFormatting sqref="ER14">
    <cfRule type="duplicateValues" dxfId="235" priority="316"/>
  </conditionalFormatting>
  <conditionalFormatting sqref="ER15">
    <cfRule type="duplicateValues" dxfId="234" priority="315"/>
  </conditionalFormatting>
  <conditionalFormatting sqref="ER17">
    <cfRule type="duplicateValues" dxfId="233" priority="314"/>
  </conditionalFormatting>
  <conditionalFormatting sqref="ER21">
    <cfRule type="duplicateValues" dxfId="232" priority="313"/>
  </conditionalFormatting>
  <conditionalFormatting sqref="ER22">
    <cfRule type="duplicateValues" dxfId="231" priority="312"/>
  </conditionalFormatting>
  <conditionalFormatting sqref="ER24">
    <cfRule type="duplicateValues" dxfId="230" priority="311"/>
  </conditionalFormatting>
  <conditionalFormatting sqref="ER25">
    <cfRule type="duplicateValues" dxfId="229" priority="310"/>
  </conditionalFormatting>
  <conditionalFormatting sqref="ER34">
    <cfRule type="duplicateValues" dxfId="228" priority="309"/>
  </conditionalFormatting>
  <conditionalFormatting sqref="ER35">
    <cfRule type="duplicateValues" dxfId="227" priority="308"/>
  </conditionalFormatting>
  <conditionalFormatting sqref="ER43">
    <cfRule type="duplicateValues" dxfId="226" priority="307"/>
  </conditionalFormatting>
  <conditionalFormatting sqref="ER44">
    <cfRule type="duplicateValues" dxfId="225" priority="306"/>
  </conditionalFormatting>
  <conditionalFormatting sqref="ER45">
    <cfRule type="duplicateValues" dxfId="224" priority="305"/>
  </conditionalFormatting>
  <conditionalFormatting sqref="ER70">
    <cfRule type="duplicateValues" dxfId="223" priority="304"/>
  </conditionalFormatting>
  <conditionalFormatting sqref="ER78">
    <cfRule type="duplicateValues" dxfId="222" priority="303"/>
  </conditionalFormatting>
  <conditionalFormatting sqref="ER79">
    <cfRule type="duplicateValues" dxfId="221" priority="302"/>
  </conditionalFormatting>
  <conditionalFormatting sqref="ER81">
    <cfRule type="duplicateValues" dxfId="220" priority="301"/>
  </conditionalFormatting>
  <conditionalFormatting sqref="ER82">
    <cfRule type="duplicateValues" dxfId="219" priority="300"/>
  </conditionalFormatting>
  <conditionalFormatting sqref="ER90">
    <cfRule type="duplicateValues" dxfId="218" priority="299"/>
  </conditionalFormatting>
  <conditionalFormatting sqref="ER96">
    <cfRule type="duplicateValues" dxfId="217" priority="298"/>
  </conditionalFormatting>
  <conditionalFormatting sqref="ER99">
    <cfRule type="duplicateValues" dxfId="216" priority="297"/>
  </conditionalFormatting>
  <conditionalFormatting sqref="ER104">
    <cfRule type="duplicateValues" dxfId="215" priority="296"/>
  </conditionalFormatting>
  <conditionalFormatting sqref="ER110">
    <cfRule type="duplicateValues" dxfId="214" priority="295"/>
  </conditionalFormatting>
  <conditionalFormatting sqref="ER122">
    <cfRule type="duplicateValues" dxfId="213" priority="294"/>
  </conditionalFormatting>
  <conditionalFormatting sqref="ER123">
    <cfRule type="duplicateValues" dxfId="212" priority="293"/>
  </conditionalFormatting>
  <conditionalFormatting sqref="ER128">
    <cfRule type="duplicateValues" dxfId="211" priority="292"/>
  </conditionalFormatting>
  <conditionalFormatting sqref="ER133">
    <cfRule type="duplicateValues" dxfId="210" priority="291"/>
  </conditionalFormatting>
  <conditionalFormatting sqref="ER134">
    <cfRule type="duplicateValues" dxfId="209" priority="290"/>
  </conditionalFormatting>
  <conditionalFormatting sqref="ER135">
    <cfRule type="duplicateValues" dxfId="208" priority="289"/>
  </conditionalFormatting>
  <conditionalFormatting sqref="ER150">
    <cfRule type="duplicateValues" dxfId="207" priority="288"/>
  </conditionalFormatting>
  <conditionalFormatting sqref="ER187">
    <cfRule type="duplicateValues" dxfId="206" priority="287"/>
  </conditionalFormatting>
  <conditionalFormatting sqref="ER188">
    <cfRule type="duplicateValues" dxfId="205" priority="285"/>
  </conditionalFormatting>
  <conditionalFormatting sqref="ER189">
    <cfRule type="duplicateValues" dxfId="204" priority="284"/>
  </conditionalFormatting>
  <conditionalFormatting sqref="ER213">
    <cfRule type="duplicateValues" dxfId="203" priority="283"/>
  </conditionalFormatting>
  <conditionalFormatting sqref="ER234">
    <cfRule type="duplicateValues" dxfId="202" priority="281"/>
  </conditionalFormatting>
  <conditionalFormatting sqref="ER244">
    <cfRule type="duplicateValues" dxfId="201" priority="280"/>
  </conditionalFormatting>
  <conditionalFormatting sqref="ER249">
    <cfRule type="duplicateValues" dxfId="200" priority="279"/>
  </conditionalFormatting>
  <conditionalFormatting sqref="ER250">
    <cfRule type="duplicateValues" dxfId="199" priority="278"/>
  </conditionalFormatting>
  <conditionalFormatting sqref="ER253">
    <cfRule type="duplicateValues" dxfId="198" priority="277"/>
  </conditionalFormatting>
  <conditionalFormatting sqref="ER254">
    <cfRule type="duplicateValues" dxfId="197" priority="276"/>
  </conditionalFormatting>
  <conditionalFormatting sqref="ER256">
    <cfRule type="duplicateValues" dxfId="196" priority="275"/>
  </conditionalFormatting>
  <conditionalFormatting sqref="ER257">
    <cfRule type="duplicateValues" dxfId="195" priority="274"/>
  </conditionalFormatting>
  <conditionalFormatting sqref="ER258">
    <cfRule type="duplicateValues" dxfId="194" priority="273"/>
  </conditionalFormatting>
  <conditionalFormatting sqref="ER259">
    <cfRule type="duplicateValues" dxfId="193" priority="272"/>
  </conditionalFormatting>
  <conditionalFormatting sqref="ER261">
    <cfRule type="duplicateValues" dxfId="192" priority="270"/>
  </conditionalFormatting>
  <conditionalFormatting sqref="ER262">
    <cfRule type="duplicateValues" dxfId="191" priority="269"/>
  </conditionalFormatting>
  <conditionalFormatting sqref="ER263">
    <cfRule type="duplicateValues" dxfId="190" priority="268"/>
  </conditionalFormatting>
  <conditionalFormatting sqref="ER264">
    <cfRule type="duplicateValues" dxfId="189" priority="267"/>
  </conditionalFormatting>
  <conditionalFormatting sqref="ER268">
    <cfRule type="duplicateValues" dxfId="188" priority="266"/>
  </conditionalFormatting>
  <conditionalFormatting sqref="ER269">
    <cfRule type="duplicateValues" dxfId="187" priority="265"/>
  </conditionalFormatting>
  <conditionalFormatting sqref="ER270">
    <cfRule type="duplicateValues" dxfId="186" priority="264"/>
  </conditionalFormatting>
  <conditionalFormatting sqref="ER271">
    <cfRule type="duplicateValues" dxfId="185" priority="263"/>
  </conditionalFormatting>
  <conditionalFormatting sqref="ER272">
    <cfRule type="duplicateValues" dxfId="184" priority="262"/>
  </conditionalFormatting>
  <conditionalFormatting sqref="ER273">
    <cfRule type="duplicateValues" dxfId="183" priority="261"/>
  </conditionalFormatting>
  <conditionalFormatting sqref="ER274">
    <cfRule type="duplicateValues" dxfId="182" priority="260"/>
  </conditionalFormatting>
  <conditionalFormatting sqref="ER275">
    <cfRule type="duplicateValues" dxfId="181" priority="259"/>
  </conditionalFormatting>
  <conditionalFormatting sqref="ER276">
    <cfRule type="duplicateValues" dxfId="180" priority="258"/>
  </conditionalFormatting>
  <conditionalFormatting sqref="ER295">
    <cfRule type="duplicateValues" dxfId="179" priority="257"/>
  </conditionalFormatting>
  <conditionalFormatting sqref="ER303">
    <cfRule type="duplicateValues" dxfId="178" priority="256"/>
  </conditionalFormatting>
  <conditionalFormatting sqref="ER304">
    <cfRule type="duplicateValues" dxfId="177" priority="255"/>
  </conditionalFormatting>
  <conditionalFormatting sqref="ER305">
    <cfRule type="duplicateValues" dxfId="176" priority="254"/>
  </conditionalFormatting>
  <conditionalFormatting sqref="ER313">
    <cfRule type="duplicateValues" dxfId="175" priority="252"/>
  </conditionalFormatting>
  <conditionalFormatting sqref="ER314">
    <cfRule type="duplicateValues" dxfId="174" priority="251"/>
  </conditionalFormatting>
  <conditionalFormatting sqref="ER315">
    <cfRule type="duplicateValues" dxfId="173" priority="250"/>
  </conditionalFormatting>
  <conditionalFormatting sqref="ER318">
    <cfRule type="duplicateValues" dxfId="172" priority="248"/>
  </conditionalFormatting>
  <conditionalFormatting sqref="ER326">
    <cfRule type="duplicateValues" dxfId="171" priority="244"/>
  </conditionalFormatting>
  <conditionalFormatting sqref="ER327">
    <cfRule type="duplicateValues" dxfId="170" priority="243"/>
  </conditionalFormatting>
  <conditionalFormatting sqref="ER328">
    <cfRule type="duplicateValues" dxfId="169" priority="242"/>
  </conditionalFormatting>
  <conditionalFormatting sqref="ER331">
    <cfRule type="duplicateValues" dxfId="168" priority="241"/>
  </conditionalFormatting>
  <conditionalFormatting sqref="ER332">
    <cfRule type="duplicateValues" dxfId="167" priority="240"/>
  </conditionalFormatting>
  <conditionalFormatting sqref="ER333">
    <cfRule type="duplicateValues" dxfId="166" priority="239"/>
  </conditionalFormatting>
  <conditionalFormatting sqref="ER334">
    <cfRule type="duplicateValues" dxfId="165" priority="238"/>
  </conditionalFormatting>
  <conditionalFormatting sqref="ER335">
    <cfRule type="duplicateValues" dxfId="164" priority="237"/>
  </conditionalFormatting>
  <conditionalFormatting sqref="ER340">
    <cfRule type="duplicateValues" dxfId="163" priority="236"/>
  </conditionalFormatting>
  <conditionalFormatting sqref="ER341">
    <cfRule type="duplicateValues" dxfId="162" priority="235"/>
  </conditionalFormatting>
  <conditionalFormatting sqref="ER342">
    <cfRule type="duplicateValues" dxfId="161" priority="234"/>
  </conditionalFormatting>
  <conditionalFormatting sqref="ER343">
    <cfRule type="duplicateValues" dxfId="160" priority="233"/>
  </conditionalFormatting>
  <conditionalFormatting sqref="ER353">
    <cfRule type="duplicateValues" dxfId="159" priority="232"/>
  </conditionalFormatting>
  <conditionalFormatting sqref="ER356">
    <cfRule type="duplicateValues" dxfId="158" priority="231"/>
  </conditionalFormatting>
  <conditionalFormatting sqref="ER357">
    <cfRule type="duplicateValues" dxfId="157" priority="230"/>
  </conditionalFormatting>
  <conditionalFormatting sqref="ER363">
    <cfRule type="duplicateValues" dxfId="156" priority="229"/>
  </conditionalFormatting>
  <conditionalFormatting sqref="ER365">
    <cfRule type="duplicateValues" dxfId="155" priority="228"/>
  </conditionalFormatting>
  <conditionalFormatting sqref="ER366">
    <cfRule type="duplicateValues" dxfId="154" priority="227"/>
  </conditionalFormatting>
  <conditionalFormatting sqref="ER380">
    <cfRule type="duplicateValues" dxfId="153" priority="225"/>
  </conditionalFormatting>
  <conditionalFormatting sqref="ER384">
    <cfRule type="duplicateValues" dxfId="152" priority="224"/>
  </conditionalFormatting>
  <conditionalFormatting sqref="ER387">
    <cfRule type="duplicateValues" dxfId="151" priority="223"/>
  </conditionalFormatting>
  <conditionalFormatting sqref="ER389">
    <cfRule type="duplicateValues" dxfId="150" priority="221"/>
  </conditionalFormatting>
  <conditionalFormatting sqref="ER398">
    <cfRule type="duplicateValues" dxfId="149" priority="220"/>
  </conditionalFormatting>
  <conditionalFormatting sqref="ER399">
    <cfRule type="duplicateValues" dxfId="148" priority="219"/>
  </conditionalFormatting>
  <conditionalFormatting sqref="ER419">
    <cfRule type="duplicateValues" dxfId="147" priority="217"/>
  </conditionalFormatting>
  <conditionalFormatting sqref="ER474">
    <cfRule type="duplicateValues" dxfId="146" priority="216"/>
  </conditionalFormatting>
  <conditionalFormatting sqref="ER477">
    <cfRule type="duplicateValues" dxfId="145" priority="215"/>
  </conditionalFormatting>
  <conditionalFormatting sqref="ER505">
    <cfRule type="duplicateValues" dxfId="144" priority="214"/>
  </conditionalFormatting>
  <conditionalFormatting sqref="ER506">
    <cfRule type="duplicateValues" dxfId="143" priority="213"/>
  </conditionalFormatting>
  <conditionalFormatting sqref="ER507">
    <cfRule type="duplicateValues" dxfId="142" priority="212"/>
  </conditionalFormatting>
  <conditionalFormatting sqref="ER508">
    <cfRule type="duplicateValues" dxfId="141" priority="211"/>
  </conditionalFormatting>
  <conditionalFormatting sqref="ER476">
    <cfRule type="duplicateValues" dxfId="140" priority="209"/>
  </conditionalFormatting>
  <conditionalFormatting sqref="ER476">
    <cfRule type="duplicateValues" dxfId="139" priority="210" stopIfTrue="1"/>
  </conditionalFormatting>
  <conditionalFormatting sqref="ER509">
    <cfRule type="duplicateValues" dxfId="138" priority="207"/>
  </conditionalFormatting>
  <conditionalFormatting sqref="ER509">
    <cfRule type="duplicateValues" dxfId="137" priority="208" stopIfTrue="1"/>
  </conditionalFormatting>
  <conditionalFormatting sqref="ER544">
    <cfRule type="duplicateValues" dxfId="136" priority="205"/>
  </conditionalFormatting>
  <conditionalFormatting sqref="ER544">
    <cfRule type="duplicateValues" dxfId="135" priority="206" stopIfTrue="1"/>
  </conditionalFormatting>
  <conditionalFormatting sqref="ER475">
    <cfRule type="duplicateValues" dxfId="134" priority="201"/>
  </conditionalFormatting>
  <conditionalFormatting sqref="ER475">
    <cfRule type="duplicateValues" dxfId="133" priority="202" stopIfTrue="1"/>
  </conditionalFormatting>
  <conditionalFormatting sqref="ER457">
    <cfRule type="duplicateValues" dxfId="132" priority="199" stopIfTrue="1"/>
  </conditionalFormatting>
  <conditionalFormatting sqref="ER457">
    <cfRule type="duplicateValues" dxfId="131" priority="200"/>
  </conditionalFormatting>
  <conditionalFormatting sqref="ER438">
    <cfRule type="duplicateValues" dxfId="130" priority="197" stopIfTrue="1"/>
  </conditionalFormatting>
  <conditionalFormatting sqref="ER438">
    <cfRule type="duplicateValues" dxfId="129" priority="198"/>
  </conditionalFormatting>
  <conditionalFormatting sqref="EQ438">
    <cfRule type="duplicateValues" dxfId="128" priority="195" stopIfTrue="1"/>
  </conditionalFormatting>
  <conditionalFormatting sqref="EQ438">
    <cfRule type="duplicateValues" dxfId="127" priority="196"/>
  </conditionalFormatting>
  <conditionalFormatting sqref="EQ440">
    <cfRule type="duplicateValues" dxfId="126" priority="193" stopIfTrue="1"/>
  </conditionalFormatting>
  <conditionalFormatting sqref="EQ440">
    <cfRule type="duplicateValues" dxfId="125" priority="194"/>
  </conditionalFormatting>
  <conditionalFormatting sqref="ER440">
    <cfRule type="duplicateValues" dxfId="124" priority="191" stopIfTrue="1"/>
  </conditionalFormatting>
  <conditionalFormatting sqref="ER440">
    <cfRule type="duplicateValues" dxfId="123" priority="192"/>
  </conditionalFormatting>
  <conditionalFormatting sqref="ER439">
    <cfRule type="duplicateValues" dxfId="122" priority="189" stopIfTrue="1"/>
  </conditionalFormatting>
  <conditionalFormatting sqref="ER439">
    <cfRule type="duplicateValues" dxfId="121" priority="190"/>
  </conditionalFormatting>
  <conditionalFormatting sqref="EQ439">
    <cfRule type="duplicateValues" dxfId="120" priority="187" stopIfTrue="1"/>
  </conditionalFormatting>
  <conditionalFormatting sqref="EQ439">
    <cfRule type="duplicateValues" dxfId="119" priority="188"/>
  </conditionalFormatting>
  <conditionalFormatting sqref="ER572">
    <cfRule type="duplicateValues" dxfId="118" priority="185"/>
  </conditionalFormatting>
  <conditionalFormatting sqref="ER572">
    <cfRule type="duplicateValues" dxfId="117" priority="186" stopIfTrue="1"/>
  </conditionalFormatting>
  <conditionalFormatting sqref="B573">
    <cfRule type="duplicateValues" dxfId="116" priority="184"/>
  </conditionalFormatting>
  <conditionalFormatting sqref="B574">
    <cfRule type="duplicateValues" dxfId="115" priority="183"/>
  </conditionalFormatting>
  <conditionalFormatting sqref="B575:C583">
    <cfRule type="duplicateValues" dxfId="114" priority="182"/>
  </conditionalFormatting>
  <conditionalFormatting sqref="ER588">
    <cfRule type="duplicateValues" dxfId="113" priority="181"/>
  </conditionalFormatting>
  <conditionalFormatting sqref="ER584">
    <cfRule type="duplicateValues" dxfId="112" priority="180"/>
  </conditionalFormatting>
  <conditionalFormatting sqref="B584:B589">
    <cfRule type="duplicateValues" dxfId="111" priority="179"/>
  </conditionalFormatting>
  <conditionalFormatting sqref="ER591">
    <cfRule type="duplicateValues" dxfId="110" priority="178"/>
  </conditionalFormatting>
  <conditionalFormatting sqref="ER668">
    <cfRule type="duplicateValues" dxfId="109" priority="176"/>
  </conditionalFormatting>
  <conditionalFormatting sqref="AJ690">
    <cfRule type="containsText" dxfId="108" priority="172" operator="containsText" text="YES">
      <formula>NOT(ISERROR(SEARCH("YES",AJ690)))</formula>
    </cfRule>
  </conditionalFormatting>
  <conditionalFormatting sqref="B690">
    <cfRule type="duplicateValues" dxfId="107" priority="173"/>
  </conditionalFormatting>
  <conditionalFormatting sqref="B690">
    <cfRule type="duplicateValues" dxfId="106" priority="174"/>
  </conditionalFormatting>
  <conditionalFormatting sqref="ES391 A391">
    <cfRule type="duplicateValues" dxfId="105" priority="942" stopIfTrue="1"/>
  </conditionalFormatting>
  <conditionalFormatting sqref="ES393 A393">
    <cfRule type="duplicateValues" dxfId="104" priority="944" stopIfTrue="1"/>
  </conditionalFormatting>
  <conditionalFormatting sqref="ES434 A434">
    <cfRule type="duplicateValues" dxfId="103" priority="946" stopIfTrue="1"/>
  </conditionalFormatting>
  <conditionalFormatting sqref="ES435 A435">
    <cfRule type="duplicateValues" dxfId="102" priority="948" stopIfTrue="1"/>
  </conditionalFormatting>
  <conditionalFormatting sqref="ES435 A435">
    <cfRule type="duplicateValues" dxfId="101" priority="950"/>
  </conditionalFormatting>
  <conditionalFormatting sqref="ES157 A157">
    <cfRule type="duplicateValues" dxfId="100" priority="952"/>
    <cfRule type="duplicateValues" dxfId="99" priority="953"/>
  </conditionalFormatting>
  <conditionalFormatting sqref="ES306 A306">
    <cfRule type="duplicateValues" dxfId="98" priority="956" stopIfTrue="1"/>
  </conditionalFormatting>
  <conditionalFormatting sqref="ES314 A314">
    <cfRule type="duplicateValues" dxfId="97" priority="958" stopIfTrue="1"/>
  </conditionalFormatting>
  <conditionalFormatting sqref="ES316 A316">
    <cfRule type="duplicateValues" dxfId="96" priority="960" stopIfTrue="1"/>
  </conditionalFormatting>
  <conditionalFormatting sqref="ES319 A319">
    <cfRule type="duplicateValues" dxfId="95" priority="962" stopIfTrue="1"/>
  </conditionalFormatting>
  <conditionalFormatting sqref="ES341 A341">
    <cfRule type="duplicateValues" dxfId="94" priority="964" stopIfTrue="1"/>
  </conditionalFormatting>
  <conditionalFormatting sqref="ES340 A340">
    <cfRule type="duplicateValues" dxfId="93" priority="966" stopIfTrue="1"/>
  </conditionalFormatting>
  <conditionalFormatting sqref="ES340 A340">
    <cfRule type="duplicateValues" dxfId="92" priority="968"/>
  </conditionalFormatting>
  <conditionalFormatting sqref="ES366 A366">
    <cfRule type="duplicateValues" dxfId="91" priority="970"/>
  </conditionalFormatting>
  <conditionalFormatting sqref="ES366 A366">
    <cfRule type="duplicateValues" dxfId="90" priority="972" stopIfTrue="1"/>
  </conditionalFormatting>
  <conditionalFormatting sqref="ER330 EQ344 A318 ES318 EQ308:ER309 A315 ES315 EQ338:ER338 EQ337 EQ323:ER323 A337:A339 ES337:ES339 EQ312:ER312 A320:A334 ES320:ES334 A342:A344 ES342:ES344 EQ307 A307:A313 ES307:ES313 EQ311">
    <cfRule type="duplicateValues" dxfId="89" priority="974" stopIfTrue="1"/>
  </conditionalFormatting>
  <conditionalFormatting sqref="ER330 EQ338:ER338 EQ308:ER309 EQ344 EQ337 EQ323:ER323 A337:A339 ES337:ES339 EQ312:ER312 EQ317 A341:A344 ES341:ES344 EQ307 A306:A334 ES306:ES334 EQ311">
    <cfRule type="duplicateValues" dxfId="88" priority="995"/>
  </conditionalFormatting>
  <conditionalFormatting sqref="ER463 EQ461 EQ470:ER470 A460:A463 ES460:ES463 ER469 ER471 A465:A472 ES465:ES472 EQ465:EQ467">
    <cfRule type="duplicateValues" dxfId="87" priority="1011"/>
  </conditionalFormatting>
  <conditionalFormatting sqref="ER463 EQ461 EQ470:ER470 A460:A463 ES460:ES463 ER469 ER471 A465:A472 ES465:ES472 EQ465:EQ467">
    <cfRule type="duplicateValues" dxfId="86" priority="1021" stopIfTrue="1"/>
  </conditionalFormatting>
  <conditionalFormatting sqref="EQ376:ES376 A376">
    <cfRule type="duplicateValues" dxfId="85" priority="1031" stopIfTrue="1"/>
  </conditionalFormatting>
  <conditionalFormatting sqref="EQ390:ES390 A390">
    <cfRule type="duplicateValues" dxfId="84" priority="1034" stopIfTrue="1"/>
  </conditionalFormatting>
  <conditionalFormatting sqref="EQ428 A428 ES428">
    <cfRule type="duplicateValues" dxfId="83" priority="1037" stopIfTrue="1"/>
  </conditionalFormatting>
  <conditionalFormatting sqref="EQ432:ES432 A432">
    <cfRule type="duplicateValues" dxfId="82" priority="1040" stopIfTrue="1"/>
  </conditionalFormatting>
  <conditionalFormatting sqref="EQ414 A414 ES414">
    <cfRule type="duplicateValues" dxfId="81" priority="1043" stopIfTrue="1"/>
  </conditionalFormatting>
  <conditionalFormatting sqref="EQ6:ES6 A6">
    <cfRule type="duplicateValues" dxfId="80" priority="1046"/>
  </conditionalFormatting>
  <conditionalFormatting sqref="EQ317 A317 ES317">
    <cfRule type="duplicateValues" dxfId="79" priority="1049" stopIfTrue="1"/>
  </conditionalFormatting>
  <conditionalFormatting sqref="EQ478 A477:A478 ES477:ES478">
    <cfRule type="duplicateValues" dxfId="78" priority="1052" stopIfTrue="1"/>
  </conditionalFormatting>
  <conditionalFormatting sqref="EQ478 A477:A478 ES477:ES478">
    <cfRule type="duplicateValues" dxfId="77" priority="1055"/>
  </conditionalFormatting>
  <conditionalFormatting sqref="EQ514 A514 ES514 A392 EQ392:ES392 A433 ES433 EQ417 EQ408:ER408 EQ410 EQ388:ER388 EQ400 A415:A418 ES415:ES418 EQ403:ER403 A429 ES429 EQ429 EQ404 EQ420:EQ421 EQ423 EQ427 EQ377:EQ379 A377:A389 ES377:ES389 EQ381 A394:A413 ES394:ES413 A420:A427 ES420:ES427 EQ425:ER426">
    <cfRule type="duplicateValues" dxfId="76" priority="1058" stopIfTrue="1"/>
  </conditionalFormatting>
  <conditionalFormatting sqref="EQ514 A514 ES514 EQ376:ER376 EQ392:ER392 EQ408:ER408 EQ410 EQ414 EQ388:ER388 EQ400 EQ417 EQ403:ER403 EQ390:ER390 EQ404 EQ420:EQ421 EQ423 EQ430:ER432 EQ427:EQ429 EQ377:EQ379 EQ381 A376:A433 ES376:ES433 EQ425:ER426">
    <cfRule type="duplicateValues" dxfId="75" priority="1090"/>
  </conditionalFormatting>
  <conditionalFormatting sqref="EQ473:ER473 A473:A476 ES473:ES476">
    <cfRule type="duplicateValues" dxfId="74" priority="1113" stopIfTrue="1"/>
  </conditionalFormatting>
  <conditionalFormatting sqref="EQ473:ER473 A473:A476 ES473:ES476">
    <cfRule type="duplicateValues" dxfId="73" priority="1116"/>
  </conditionalFormatting>
  <conditionalFormatting sqref="B692">
    <cfRule type="duplicateValues" dxfId="72" priority="162"/>
  </conditionalFormatting>
  <conditionalFormatting sqref="AJ693">
    <cfRule type="containsText" dxfId="71" priority="159" operator="containsText" text="YES">
      <formula>NOT(ISERROR(SEARCH("YES",AJ693)))</formula>
    </cfRule>
  </conditionalFormatting>
  <conditionalFormatting sqref="B693">
    <cfRule type="duplicateValues" dxfId="70" priority="160"/>
  </conditionalFormatting>
  <conditionalFormatting sqref="B693">
    <cfRule type="duplicateValues" dxfId="69" priority="161"/>
  </conditionalFormatting>
  <conditionalFormatting sqref="ET695:ET724">
    <cfRule type="duplicateValues" dxfId="68" priority="1176"/>
  </conditionalFormatting>
  <conditionalFormatting sqref="CH4:CH6 CH8:CH11">
    <cfRule type="containsText" dxfId="67" priority="155" operator="containsText" text="NO!">
      <formula>NOT(ISERROR(SEARCH("NO!",CH4)))</formula>
    </cfRule>
  </conditionalFormatting>
  <conditionalFormatting sqref="CH18">
    <cfRule type="containsText" dxfId="66" priority="154" operator="containsText" text="NO!">
      <formula>NOT(ISERROR(SEARCH("NO!",CH18)))</formula>
    </cfRule>
  </conditionalFormatting>
  <conditionalFormatting sqref="B726">
    <cfRule type="duplicateValues" dxfId="65" priority="153"/>
  </conditionalFormatting>
  <conditionalFormatting sqref="B727">
    <cfRule type="duplicateValues" dxfId="64" priority="152"/>
  </conditionalFormatting>
  <conditionalFormatting sqref="B729">
    <cfRule type="duplicateValues" dxfId="63" priority="151"/>
  </conditionalFormatting>
  <conditionalFormatting sqref="B488:B504 B2:B31 B350:B378 B509 B251:B345 B380:B472 B513 B516:B521 B523:B534 B549:B565 B570 B572 B193:B249 B33:B191 B691 B694 B728 B590:B622">
    <cfRule type="duplicateValues" dxfId="62" priority="1177"/>
  </conditionalFormatting>
  <conditionalFormatting sqref="B691 B570 B1:B31 B572 B193:B565 B33:B191 B694 B728 B590:B622">
    <cfRule type="duplicateValues" dxfId="61" priority="1195"/>
  </conditionalFormatting>
  <conditionalFormatting sqref="DU320">
    <cfRule type="duplicateValues" dxfId="60" priority="148" stopIfTrue="1"/>
  </conditionalFormatting>
  <conditionalFormatting sqref="DU320">
    <cfRule type="duplicateValues" dxfId="59" priority="149"/>
  </conditionalFormatting>
  <conditionalFormatting sqref="B766:B1172 B730">
    <cfRule type="duplicateValues" dxfId="58" priority="1200"/>
  </conditionalFormatting>
  <conditionalFormatting sqref="B766:B1172 B2:B730">
    <cfRule type="duplicateValues" dxfId="57" priority="1202"/>
  </conditionalFormatting>
  <conditionalFormatting sqref="AJ732">
    <cfRule type="containsText" dxfId="56" priority="26" operator="containsText" text="YES">
      <formula>NOT(ISERROR(SEARCH("YES",AJ732)))</formula>
    </cfRule>
  </conditionalFormatting>
  <conditionalFormatting sqref="B732">
    <cfRule type="duplicateValues" dxfId="55" priority="25"/>
  </conditionalFormatting>
  <conditionalFormatting sqref="ER420">
    <cfRule type="duplicateValues" dxfId="54" priority="24"/>
  </conditionalFormatting>
  <conditionalFormatting sqref="AJ731">
    <cfRule type="containsText" dxfId="53" priority="23" operator="containsText" text="YES">
      <formula>NOT(ISERROR(SEARCH("YES",AJ731)))</formula>
    </cfRule>
  </conditionalFormatting>
  <conditionalFormatting sqref="B731">
    <cfRule type="duplicateValues" dxfId="52" priority="22"/>
  </conditionalFormatting>
  <conditionalFormatting sqref="AJ733">
    <cfRule type="containsText" dxfId="51" priority="21" operator="containsText" text="YES">
      <formula>NOT(ISERROR(SEARCH("YES",AJ733)))</formula>
    </cfRule>
  </conditionalFormatting>
  <conditionalFormatting sqref="B733">
    <cfRule type="duplicateValues" dxfId="50" priority="20"/>
  </conditionalFormatting>
  <conditionalFormatting sqref="AJ745">
    <cfRule type="containsText" dxfId="49" priority="19" operator="containsText" text="YES">
      <formula>NOT(ISERROR(SEARCH("YES",AJ745)))</formula>
    </cfRule>
  </conditionalFormatting>
  <conditionalFormatting sqref="B745">
    <cfRule type="duplicateValues" dxfId="48" priority="18"/>
  </conditionalFormatting>
  <conditionalFormatting sqref="AJ734:AJ744">
    <cfRule type="containsText" dxfId="47" priority="16" operator="containsText" text="YES">
      <formula>NOT(ISERROR(SEARCH("YES",AJ734)))</formula>
    </cfRule>
  </conditionalFormatting>
  <conditionalFormatting sqref="AJ746:AJ761">
    <cfRule type="containsText" dxfId="46" priority="9" operator="containsText" text="YES">
      <formula>NOT(ISERROR(SEARCH("YES",AJ746)))</formula>
    </cfRule>
  </conditionalFormatting>
  <conditionalFormatting sqref="ET746:ET761">
    <cfRule type="duplicateValues" dxfId="45" priority="10"/>
  </conditionalFormatting>
  <conditionalFormatting sqref="B746:B761">
    <cfRule type="duplicateValues" dxfId="44" priority="11"/>
  </conditionalFormatting>
  <conditionalFormatting sqref="AJ762:AJ765">
    <cfRule type="containsText" dxfId="43" priority="3" operator="containsText" text="YES">
      <formula>NOT(ISERROR(SEARCH("YES",AJ762)))</formula>
    </cfRule>
  </conditionalFormatting>
  <conditionalFormatting sqref="ET762:ET765">
    <cfRule type="duplicateValues" dxfId="42" priority="4"/>
  </conditionalFormatting>
  <conditionalFormatting sqref="B762:B765">
    <cfRule type="duplicateValues" dxfId="41" priority="5"/>
  </conditionalFormatting>
  <conditionalFormatting sqref="DU337">
    <cfRule type="duplicateValues" dxfId="40" priority="1" stopIfTrue="1"/>
  </conditionalFormatting>
  <conditionalFormatting sqref="DU337">
    <cfRule type="duplicateValues" dxfId="39" priority="2"/>
  </conditionalFormatting>
  <dataValidations xWindow="1841" yWindow="700" count="21">
    <dataValidation type="whole" allowBlank="1" showInputMessage="1" showErrorMessage="1" errorTitle="restricted range" error="Must be a number between 0 and 2000" promptTitle="restricted_range" prompt="Must be a number between 0 and 2000" sqref="Q2:Q490 Q497:Q765">
      <formula1>0</formula1>
      <formula2>2000</formula2>
    </dataValidation>
    <dataValidation type="whole" allowBlank="1" showInputMessage="1" showErrorMessage="1" errorTitle="restricted range" error="Must be a number between 0 and 12000" sqref="R2:R490 R497:R765">
      <formula1>0</formula1>
      <formula2>12000</formula2>
    </dataValidation>
    <dataValidation type="whole" operator="greaterThanOrEqual" allowBlank="1" showInputMessage="1" showErrorMessage="1" sqref="R491:R496">
      <formula1>0</formula1>
    </dataValidation>
    <dataValidation allowBlank="1" showInputMessage="1" showErrorMessage="1" errorTitle="Invalid entry" error="The input must be a date with the format dd/mm/yyyy" sqref="CE1 BX379 BZ1 CG1"/>
    <dataValidation type="date" allowBlank="1" showInputMessage="1" showErrorMessage="1" errorTitle=" Invalid entry" error="The input must be a date with the format dd.mm.yyyy" sqref="CB1">
      <formula1>42887</formula1>
      <formula2>43100</formula2>
    </dataValidation>
    <dataValidation type="date" allowBlank="1" showInputMessage="1" showErrorMessage="1" errorTitle="Invalid date" error="he input must be a date between the 01.06.2017 and the 31.12.2018" sqref="CG2 CE540 CE535 CE537 CE16 BX535:BX542 CA575:CA584 CC591:CC592 CB572:CB624 DE2:DF1048576 CB626:CB725 CB253:CB382 CB384:CB569 CB2:CB251 CC745 CE745 CG745:CH745 CB727:CC727 CB729:CB1048576 CC737 CE737 CG737">
      <formula1>42887</formula1>
      <formula2>43465</formula2>
    </dataValidation>
    <dataValidation type="date" allowBlank="1" showInputMessage="1" showErrorMessage="1" errorTitle=" Invalid entry" error="he input must be a date between the 01.06.2017 and the 31.12.2018" sqref="CE510">
      <formula1>42887</formula1>
      <formula2>43100</formula2>
    </dataValidation>
    <dataValidation type="date" allowBlank="1" showInputMessage="1" showErrorMessage="1" errorTitle="Invalid entry" error="he input must be a date between the 01.06.2017 and the 31.12.2018" sqref="CE511:CE512 CE538:CE539 CE514:CE534 CE536 CE2:CE15 CC157:CC158 CC566 CE254:CE333 CE541:CE548 CE335:CE378 CE568 CG564 CE556:CE566 CE582:CE623 CE676 CE697 CE700:CE702 CE707:CE709 CE712 CE718 CE720:CE722 CG635 CG687 CG641 CG627:CG629 CE661 CC644 CE687:CE688 CE663 CE673 CE690:CE692 CE650 CE665 CE626:CE629 CE647 CC678 CE659 CC730 CC659 CE680 CC653 CE384:CE402 CE678 CE644 CE653 CE682:CE683 CE685 CC683 CE17:CE53 CE55:CE78 CE89:CE192 CE194:CE214 CE216:CE224 CE80:CE87 CE634:CE642 CE554 CE766:CE1048576 CE473:CE506 CE570:CE580 CE380:CE382 CE631:CE632 CE226:CE251 CE509 CE404:CE471 CE730:CE731 CE727">
      <formula1>42887</formula1>
      <formula2>43465</formula2>
    </dataValidation>
    <dataValidation type="date" allowBlank="1" showInputMessage="1" showErrorMessage="1" errorTitle="Invalid date" error="The input must be a date between the 01.06.2017 and the 31.12.2018" sqref="CB570:CB571 BX2:BX534 BX543:BX1048576 BZ2:BZ1048576">
      <formula1>42887</formula1>
      <formula2>43465</formula2>
    </dataValidation>
    <dataValidation type="date" allowBlank="1" showInputMessage="1" showErrorMessage="1" sqref="CE513 CE379 CE549:CE553 CE567 CC729 CE569 CC1:CC156 CE580 CC567:CC579 CE403 CE723:CE725 CE693:CE696 CE698:CE699 CE703:CE706 CE710:CE711 CE713:CE717 CE719 CE662 CE645:CE646 CE664 CE654:CE658 CE651:CE652 CE624:CE625 CE660 CE674:CE675 CE677 CE689 CE648:CE649 CE667:CE672 CE643 CE630 CE686 CE679 CE681 CE684 CC654:CC658 CC645:CC652 CE633 CB625 CD625 CF625:CG625 CC679:CC682 CE54 CC746:CC1048576 CE79 CG79 CE193 CE215 CE225 CE732:CE736 CG215 CE729 CE88 CD666:CG666 CE746:CE765 CD334:CG334 CC582:CC590 CD555:CG555 CC660:CC677 CG472 CC593:CC643 CG252:CG253 CE252:CE253 CG633 CG383 CG507 CE507:CE508 CB383 CE383 CC159:CC565 CE472 CC684:CC725 CC727 CC731:CC736 CC738:CC744 CE738:CE744">
      <formula1>42916</formula1>
      <formula2>43465</formula2>
    </dataValidation>
    <dataValidation type="date" allowBlank="1" showInputMessage="1" showErrorMessage="1" errorTitle="Invalid date" error="he input must be a date between the 01.06.2017 and the 31/12/2018" sqref="CG508:CG554 CG254:CG333 CG636:CG640 CG626 CG556:CG563 CG746:CG1048576 CG80:CG214 CG3:CG78 CG634 CG582:CG624 CG642:CG665 CG667:CG686 CG565:CG580 CG335:CG382 CG630:CG632 CG473:CG506 CG384:CG471 CG216:CG251 CG688:CG725 CG727 CG729:CG736 CG738:CG744">
      <formula1>42887</formula1>
      <formula2>43465</formula2>
    </dataValidation>
    <dataValidation allowBlank="1" showInputMessage="1" showErrorMessage="1" errorTitle=" Invalid entry" error="The input must be a date with the format dd/mm/yyyy" sqref="CB726:CC726 CA585:CA725 CB381 CA1:CA380 CA382:CA574 CA727:CA1048576 CE726 CG726 CB728:CC728 CE728 CG728"/>
    <dataValidation type="whole" operator="greaterThanOrEqual" allowBlank="1" showInputMessage="1" showErrorMessage="1" errorTitle="number req." error="this must be a whole number equal or larger than zero" promptTitle="Estimated number of trucks" prompt="this must be a whole number equal or larger than zero" sqref="P1:P733 P745:P1048576">
      <formula1>0</formula1>
    </dataValidation>
    <dataValidation type="whole" allowBlank="1" showInputMessage="1" showErrorMessage="1" sqref="P734:P744">
      <formula1>0</formula1>
      <formula2>9999999999</formula2>
    </dataValidation>
    <dataValidation type="custom" allowBlank="1" showInputMessage="1" showErrorMessage="1" sqref="L734:M744">
      <formula1>AND(ISERROR(FIND(" ",L734)),LEN(L734)-LEN(SUBSTITUTE(L734,"@",""))=1,IFERROR(SEARCH("@",L734)&lt;SEARCH(".",L734,SEARCH("@",L734)),0),NOT(IFERROR(SEARCH("@",L734),0)=1),NOT(IFERROR(SEARCH(".",L734,SEARCH("@",L734))-SEARCH("@",L734),0)=1),LEFT(L734,1)&lt;&gt;".",RIGHT(L734,1)&lt;&gt;".")</formula1>
    </dataValidation>
    <dataValidation type="whole" allowBlank="1" showInputMessage="1" showErrorMessage="1" errorTitle="restricted range" error="Must be a whole number between 0 and 500" sqref="V2:W765">
      <formula1>0</formula1>
      <formula2>500</formula2>
    </dataValidation>
    <dataValidation type="decimal" allowBlank="1" showInputMessage="1" showErrorMessage="1" errorTitle="restricted range" error="Must be number between 0.5 and 0.85" sqref="X2:X765">
      <formula1>0.5</formula1>
      <formula2>0.85</formula2>
    </dataValidation>
    <dataValidation type="list" allowBlank="1" showInputMessage="1" showErrorMessage="1" sqref="AE2:AE707 AE709 AE717:AE718 AE720 AE726 AE728 AE733 AE737 AE745:AE765 DZ33 DZ36 DZ89 DZ132 DZ144:DZ145 DZ148 DZ151:DZ152 DZ166:DZ167 DZ172 DZ185 DZ201 DZ346 DZ348 DZ400 DZ521:DZ522">
      <formula1>submission_dates</formula1>
    </dataValidation>
    <dataValidation type="list" allowBlank="1" showInputMessage="1" showErrorMessage="1" sqref="AI1:AI1048576">
      <formula1>CDC_signature_table</formula1>
    </dataValidation>
    <dataValidation type="date" allowBlank="1" showInputMessage="1" showErrorMessage="1" errorTitle=" Invalid entry" error="The input must be a date with the format dd/mm/yyyy" sqref="DO1:DO1048576">
      <formula1>31048</formula1>
      <formula2>TODAY()</formula2>
    </dataValidation>
    <dataValidation type="decimal" allowBlank="1" showInputMessage="1" showErrorMessage="1" promptTitle="subtraction factor" prompt="must be number between 0 and 3" sqref="Y1:Y1048576">
      <formula1>0</formula1>
      <formula2>3</formula2>
    </dataValidation>
  </dataValidations>
  <hyperlinks>
    <hyperlink ref="L341" r:id="rId1"/>
    <hyperlink ref="L340" r:id="rId2"/>
    <hyperlink ref="L332" r:id="rId3"/>
    <hyperlink ref="L338" r:id="rId4"/>
    <hyperlink ref="L278" r:id="rId5"/>
    <hyperlink ref="L622" r:id="rId6"/>
    <hyperlink ref="L540" r:id="rId7"/>
    <hyperlink ref="L641" r:id="rId8"/>
    <hyperlink ref="L485" r:id="rId9" display="mailto:sonja.t@speed.at"/>
    <hyperlink ref="L238" r:id="rId10"/>
    <hyperlink ref="L237" r:id="rId11"/>
    <hyperlink ref="L239" r:id="rId12"/>
    <hyperlink ref="L488" r:id="rId13"/>
    <hyperlink ref="L487" r:id="rId14"/>
    <hyperlink ref="L391" r:id="rId15"/>
    <hyperlink ref="L17" r:id="rId16" display="mailto:nothegger.sen@nothegger.at"/>
    <hyperlink ref="L13" r:id="rId17"/>
    <hyperlink ref="L439" r:id="rId18" display="mailto:c.grundmann@bg-getraenke.de"/>
    <hyperlink ref="L444" r:id="rId19" display="mailto:c.grundmann@bg-getraenke.de"/>
    <hyperlink ref="L452" r:id="rId20" display="mailto:c.grundmann@bg-getraenke.de"/>
    <hyperlink ref="L451" r:id="rId21" display="mailto:c.grundmann@bg-getraenke.de"/>
    <hyperlink ref="M545" r:id="rId22"/>
    <hyperlink ref="M547" r:id="rId23"/>
    <hyperlink ref="L545" r:id="rId24"/>
    <hyperlink ref="L547" r:id="rId25"/>
    <hyperlink ref="L465" r:id="rId26"/>
    <hyperlink ref="L549" r:id="rId27"/>
    <hyperlink ref="L472" r:id="rId28"/>
    <hyperlink ref="L462" r:id="rId29"/>
    <hyperlink ref="L463" r:id="rId30"/>
    <hyperlink ref="L474" r:id="rId31"/>
    <hyperlink ref="L473" r:id="rId32"/>
    <hyperlink ref="L422" r:id="rId33"/>
    <hyperlink ref="L421" r:id="rId34"/>
    <hyperlink ref="L555" r:id="rId35"/>
    <hyperlink ref="L432" r:id="rId36" display="mailto:a.hausch@werner-ebert.de"/>
    <hyperlink ref="L494" r:id="rId37"/>
    <hyperlink ref="L621" r:id="rId38"/>
    <hyperlink ref="L700" r:id="rId39"/>
    <hyperlink ref="M700" r:id="rId40"/>
    <hyperlink ref="L625" r:id="rId41"/>
    <hyperlink ref="L587" r:id="rId42"/>
    <hyperlink ref="L536" r:id="rId43"/>
    <hyperlink ref="L552" r:id="rId44"/>
    <hyperlink ref="L550" r:id="rId45"/>
    <hyperlink ref="M550" r:id="rId46"/>
    <hyperlink ref="L531" r:id="rId47"/>
    <hyperlink ref="M531" r:id="rId48"/>
    <hyperlink ref="L532" r:id="rId49"/>
    <hyperlink ref="M532" r:id="rId50"/>
    <hyperlink ref="L495" r:id="rId51"/>
    <hyperlink ref="M495" r:id="rId52"/>
    <hyperlink ref="L709" r:id="rId53" display="mailto:harald.pajnik@braunsped.at"/>
    <hyperlink ref="M709" r:id="rId54" display="mailto:gerhard.braun@braunsped.at"/>
    <hyperlink ref="L276" r:id="rId55"/>
    <hyperlink ref="M242" r:id="rId56"/>
    <hyperlink ref="L470" r:id="rId57"/>
    <hyperlink ref="L471" r:id="rId58"/>
    <hyperlink ref="L58" r:id="rId59" display="mailto:elena@blai.com"/>
    <hyperlink ref="L440" r:id="rId60" display="mailto:hartmann@benz-weine.de"/>
    <hyperlink ref="M465" r:id="rId61" display="mailto:jgaertner@schroth-paletten.de"/>
    <hyperlink ref="L503" r:id="rId62" display="mailto:W.Langer@Radeberger-Gruppe.de"/>
    <hyperlink ref="M503" r:id="rId63" display="mailto:wolter@getraenke-essmann.de"/>
    <hyperlink ref="L538" r:id="rId64" display="mailto:peter.bahr@nordmann.de"/>
    <hyperlink ref="M538" r:id="rId65" display="mailto:thomas.reschinski@nordmann.de"/>
    <hyperlink ref="L380" r:id="rId66" display="mailto:barbara.wild@muehlschlegel.de"/>
    <hyperlink ref="L256" r:id="rId67"/>
    <hyperlink ref="L254" r:id="rId68"/>
    <hyperlink ref="M686" r:id="rId69"/>
    <hyperlink ref="L624" r:id="rId70"/>
    <hyperlink ref="L668" r:id="rId71"/>
    <hyperlink ref="L592" r:id="rId72"/>
    <hyperlink ref="M592" r:id="rId73"/>
    <hyperlink ref="L697" r:id="rId74"/>
    <hyperlink ref="L651" r:id="rId75"/>
    <hyperlink ref="L720" r:id="rId76"/>
    <hyperlink ref="L589" r:id="rId77"/>
    <hyperlink ref="L590" r:id="rId78"/>
    <hyperlink ref="L712" r:id="rId79"/>
    <hyperlink ref="L713" r:id="rId80"/>
    <hyperlink ref="L714" r:id="rId81"/>
    <hyperlink ref="L607" r:id="rId82"/>
    <hyperlink ref="L722" r:id="rId83"/>
    <hyperlink ref="L627" r:id="rId84"/>
    <hyperlink ref="L630" r:id="rId85"/>
    <hyperlink ref="L701" r:id="rId86"/>
    <hyperlink ref="L717" r:id="rId87"/>
    <hyperlink ref="L652" r:id="rId88"/>
    <hyperlink ref="L649" r:id="rId89"/>
    <hyperlink ref="L710" r:id="rId90"/>
    <hyperlink ref="L698" r:id="rId91"/>
    <hyperlink ref="L663" r:id="rId92"/>
    <hyperlink ref="L631" r:id="rId93"/>
    <hyperlink ref="L666" r:id="rId94"/>
    <hyperlink ref="L671" r:id="rId95"/>
    <hyperlink ref="L719" r:id="rId96"/>
    <hyperlink ref="L718:L724" r:id="rId97" display="sandrine.ville@transalliance.eu"/>
    <hyperlink ref="L724" r:id="rId98"/>
    <hyperlink ref="M724" r:id="rId99"/>
    <hyperlink ref="L723" r:id="rId100"/>
    <hyperlink ref="M723" r:id="rId101"/>
    <hyperlink ref="L423" r:id="rId102"/>
    <hyperlink ref="L245" r:id="rId103"/>
    <hyperlink ref="L725" r:id="rId104"/>
    <hyperlink ref="L711" r:id="rId105"/>
    <hyperlink ref="L715" r:id="rId106"/>
    <hyperlink ref="L732" r:id="rId107"/>
    <hyperlink ref="M732" r:id="rId108"/>
    <hyperlink ref="L708" r:id="rId109"/>
    <hyperlink ref="M708" r:id="rId110"/>
    <hyperlink ref="L25" r:id="rId111"/>
    <hyperlink ref="M25" r:id="rId112" display="mailto:nbtransportes.laboral@gmail.com"/>
    <hyperlink ref="L28" r:id="rId113"/>
    <hyperlink ref="M28" r:id="rId114" display="mailto:nbtransportes.laboral@gmail.com"/>
    <hyperlink ref="L42" r:id="rId115"/>
    <hyperlink ref="M42" r:id="rId116" display="mailto:nbtransportes.laboral@gmail.com"/>
    <hyperlink ref="L61" r:id="rId117"/>
    <hyperlink ref="L62" r:id="rId118"/>
    <hyperlink ref="M61" r:id="rId119" display="mailto:nbtransportes.laboral@gmail.com"/>
    <hyperlink ref="M62" r:id="rId120" display="mailto:nbtransportes.laboral@gmail.com"/>
    <hyperlink ref="L79" r:id="rId121"/>
    <hyperlink ref="M79" r:id="rId122" display="mailto:nbtransportes.laboral@gmail.com"/>
    <hyperlink ref="L88" r:id="rId123"/>
    <hyperlink ref="L89" r:id="rId124"/>
    <hyperlink ref="M88" r:id="rId125" display="mailto:nbtransportes.laboral@gmail.com"/>
    <hyperlink ref="M89" r:id="rId126" display="mailto:nbtransportes.laboral@gmail.com"/>
    <hyperlink ref="L144" r:id="rId127"/>
    <hyperlink ref="L145" r:id="rId128"/>
    <hyperlink ref="L146" r:id="rId129"/>
    <hyperlink ref="L147" r:id="rId130"/>
    <hyperlink ref="L148" r:id="rId131"/>
    <hyperlink ref="L149" r:id="rId132"/>
    <hyperlink ref="M144" r:id="rId133" display="mailto:nbtransportes.laboral@gmail.com"/>
    <hyperlink ref="M145" r:id="rId134" display="mailto:nbtransportes.laboral@gmail.com"/>
    <hyperlink ref="M146" r:id="rId135" display="mailto:nbtransportes.laboral@gmail.com"/>
    <hyperlink ref="M147" r:id="rId136" display="mailto:nbtransportes.laboral@gmail.com"/>
    <hyperlink ref="M148" r:id="rId137" display="mailto:nbtransportes.laboral@gmail.com"/>
    <hyperlink ref="M149" r:id="rId138" display="mailto:nbtransportes.laboral@gmail.com"/>
    <hyperlink ref="L151" r:id="rId139"/>
    <hyperlink ref="L152" r:id="rId140"/>
    <hyperlink ref="L153" r:id="rId141"/>
    <hyperlink ref="M151" r:id="rId142" display="mailto:nbtransportes.laboral@gmail.com"/>
    <hyperlink ref="M152" r:id="rId143" display="mailto:nbtransportes.laboral@gmail.com"/>
    <hyperlink ref="M153" r:id="rId144" display="mailto:nbtransportes.laboral@gmail.com"/>
    <hyperlink ref="L166" r:id="rId145"/>
    <hyperlink ref="M166" r:id="rId146" display="mailto:nbtransportes.laboral@gmail.com"/>
    <hyperlink ref="L167" r:id="rId147"/>
    <hyperlink ref="M167" r:id="rId148" display="mailto:nbtransportes.laboral@gmail.com"/>
    <hyperlink ref="L169" r:id="rId149"/>
    <hyperlink ref="M169" r:id="rId150" display="mailto:nbtransportes.laboral@gmail.com"/>
    <hyperlink ref="L176" r:id="rId151"/>
    <hyperlink ref="M176" r:id="rId152" display="mailto:nbtransportes.laboral@gmail.com"/>
    <hyperlink ref="L733" r:id="rId153"/>
    <hyperlink ref="M733" r:id="rId154"/>
    <hyperlink ref="L745" r:id="rId155"/>
    <hyperlink ref="M737" r:id="rId156"/>
    <hyperlink ref="L311" r:id="rId157"/>
    <hyperlink ref="M311" r:id="rId158"/>
  </hyperlinks>
  <pageMargins left="0.7" right="0.7" top="0.78740157499999996" bottom="0.78740157499999996" header="0.3" footer="0.3"/>
  <pageSetup paperSize="9" orientation="portrait" r:id="rId159"/>
  <drawing r:id="rId160"/>
  <legacyDrawing r:id="rId161"/>
  <extLst>
    <ext xmlns:x14="http://schemas.microsoft.com/office/spreadsheetml/2009/9/main" uri="{CCE6A557-97BC-4b89-ADB6-D9C93CAAB3DF}">
      <x14:dataValidations xmlns:xm="http://schemas.microsoft.com/office/excel/2006/main" xWindow="1841" yWindow="700" count="5">
        <x14:dataValidation type="list" allowBlank="1" showInputMessage="1" showErrorMessage="1">
          <x14:formula1>
            <xm:f>aux!$AJ$2:$AJ$10</xm:f>
          </x14:formula1>
          <xm:sqref>AH726:AH730</xm:sqref>
        </x14:dataValidation>
        <x14:dataValidation type="list" showInputMessage="1" showErrorMessage="1">
          <x14:formula1>
            <xm:f>aux!$AJ$2:$AJ$10</xm:f>
          </x14:formula1>
          <xm:sqref>AH2:AH725 AH746:AH765</xm:sqref>
        </x14:dataValidation>
        <x14:dataValidation type="list" allowBlank="1" showInputMessage="1" showErrorMessage="1">
          <x14:formula1>
            <xm:f>'C:\Users\speyerer\Desktop\Vertragserstellung\[trucks_matrix_einsÜberschrieben.xlsm]aux'!#REF!</xm:f>
          </x14:formula1>
          <xm:sqref>AH731:AH745</xm:sqref>
        </x14:dataValidation>
        <x14:dataValidation type="list" allowBlank="1" showInputMessage="1" showErrorMessage="1">
          <x14:formula1>
            <xm:f>'C:\Users\christian.classen\AppData\Local\Microsoft\Windows\INetCache\Content.Outlook\6S42DSOI\[Kopie von Company info sheet to be filled by potential assignor DE.XLSX]Sheet1'!#REF!</xm:f>
          </x14:formula1>
          <xm:sqref>C734:C744</xm:sqref>
        </x14:dataValidation>
        <x14:dataValidation type="list" allowBlank="1" showInputMessage="1" showErrorMessage="1">
          <x14:formula1>
            <xm:f>aux!$AI$2:$AI$10</xm:f>
          </x14:formula1>
          <xm:sqref>AE708 AE710:AE716 AE719 AE721:AE725 AE727 AE729:AE732 AE734:AE736 AE738:AE744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S3"/>
  <sheetViews>
    <sheetView topLeftCell="AR1" workbookViewId="0">
      <selection activeCell="BD3" sqref="BD3"/>
    </sheetView>
  </sheetViews>
  <sheetFormatPr baseColWidth="10" defaultColWidth="9.140625" defaultRowHeight="15"/>
  <sheetData>
    <row r="1" spans="1:149" s="44" customFormat="1" ht="162.75" customHeight="1">
      <c r="A1" s="837" t="s">
        <v>1785</v>
      </c>
      <c r="B1" s="838" t="s">
        <v>1</v>
      </c>
      <c r="C1" s="839" t="s">
        <v>3</v>
      </c>
      <c r="D1" s="840" t="s">
        <v>2</v>
      </c>
      <c r="E1" s="841" t="s">
        <v>5</v>
      </c>
      <c r="F1" s="840" t="s">
        <v>4</v>
      </c>
      <c r="G1" s="840" t="s">
        <v>7</v>
      </c>
      <c r="H1" s="840" t="s">
        <v>6</v>
      </c>
      <c r="I1" s="840" t="s">
        <v>17</v>
      </c>
      <c r="J1" s="840" t="s">
        <v>3350</v>
      </c>
      <c r="K1" s="840" t="s">
        <v>3131</v>
      </c>
      <c r="L1" s="584" t="s">
        <v>18</v>
      </c>
      <c r="M1" s="592" t="s">
        <v>1893</v>
      </c>
      <c r="N1" s="590" t="s">
        <v>19</v>
      </c>
      <c r="O1" s="381" t="s">
        <v>20</v>
      </c>
      <c r="P1" s="551" t="s">
        <v>3132</v>
      </c>
      <c r="Q1" s="552" t="s">
        <v>10</v>
      </c>
      <c r="R1" s="553" t="s">
        <v>3364</v>
      </c>
      <c r="S1" s="533" t="s">
        <v>5420</v>
      </c>
      <c r="T1" s="278" t="s">
        <v>8</v>
      </c>
      <c r="U1" s="278" t="s">
        <v>9</v>
      </c>
      <c r="V1" s="554" t="s">
        <v>11</v>
      </c>
      <c r="W1" s="554" t="s">
        <v>12</v>
      </c>
      <c r="X1" s="555" t="s">
        <v>15</v>
      </c>
      <c r="Y1" s="554" t="s">
        <v>16</v>
      </c>
      <c r="Z1" s="278" t="s">
        <v>13</v>
      </c>
      <c r="AA1" s="278" t="s">
        <v>14</v>
      </c>
      <c r="AB1" s="534" t="s">
        <v>3134</v>
      </c>
      <c r="AC1" s="818" t="s">
        <v>7382</v>
      </c>
      <c r="AD1" s="810" t="s">
        <v>5688</v>
      </c>
      <c r="AE1" s="722" t="s">
        <v>3133</v>
      </c>
      <c r="AF1" s="738" t="s">
        <v>5421</v>
      </c>
      <c r="AG1" s="726" t="s">
        <v>6057</v>
      </c>
      <c r="AH1" s="278" t="s">
        <v>0</v>
      </c>
      <c r="AI1" s="278" t="s">
        <v>5759</v>
      </c>
      <c r="AJ1" s="279" t="s">
        <v>5422</v>
      </c>
      <c r="AK1" s="280" t="s">
        <v>21</v>
      </c>
      <c r="AL1" s="280" t="s">
        <v>3225</v>
      </c>
      <c r="AM1" s="280" t="s">
        <v>2976</v>
      </c>
      <c r="AN1" s="280" t="s">
        <v>2977</v>
      </c>
      <c r="AO1" s="280" t="s">
        <v>3224</v>
      </c>
      <c r="AP1" s="280" t="s">
        <v>34</v>
      </c>
      <c r="AQ1" s="280" t="s">
        <v>3243</v>
      </c>
      <c r="AR1" s="280" t="s">
        <v>3365</v>
      </c>
      <c r="AS1" s="280" t="s">
        <v>36</v>
      </c>
      <c r="AT1" s="280" t="s">
        <v>37</v>
      </c>
      <c r="AU1" s="280" t="s">
        <v>23</v>
      </c>
      <c r="AV1" s="280" t="s">
        <v>24</v>
      </c>
      <c r="AW1" s="280" t="s">
        <v>25</v>
      </c>
      <c r="AX1" s="280" t="s">
        <v>26</v>
      </c>
      <c r="AY1" s="280" t="s">
        <v>27</v>
      </c>
      <c r="AZ1" s="280" t="s">
        <v>3366</v>
      </c>
      <c r="BA1" s="280" t="s">
        <v>3367</v>
      </c>
      <c r="BB1" s="281" t="s">
        <v>4365</v>
      </c>
      <c r="BC1" s="281" t="s">
        <v>4366</v>
      </c>
      <c r="BD1" s="280" t="s">
        <v>28</v>
      </c>
      <c r="BE1" s="280" t="s">
        <v>29</v>
      </c>
      <c r="BF1" s="280" t="s">
        <v>3218</v>
      </c>
      <c r="BG1" s="280" t="s">
        <v>30</v>
      </c>
      <c r="BH1" s="280" t="s">
        <v>4372</v>
      </c>
      <c r="BI1" s="280" t="s">
        <v>31</v>
      </c>
      <c r="BJ1" s="280" t="s">
        <v>32</v>
      </c>
      <c r="BK1" s="280" t="s">
        <v>33</v>
      </c>
      <c r="BL1" s="280" t="s">
        <v>3337</v>
      </c>
      <c r="BM1" s="282" t="s">
        <v>3338</v>
      </c>
      <c r="BN1" s="281" t="s">
        <v>4368</v>
      </c>
      <c r="BO1" s="281" t="s">
        <v>4369</v>
      </c>
      <c r="BP1" s="281" t="s">
        <v>22</v>
      </c>
      <c r="BQ1" s="281" t="s">
        <v>4364</v>
      </c>
      <c r="BR1" s="281" t="s">
        <v>4367</v>
      </c>
      <c r="BS1" s="281" t="s">
        <v>35</v>
      </c>
      <c r="BT1" s="281" t="s">
        <v>4370</v>
      </c>
      <c r="BU1" s="281" t="s">
        <v>4371</v>
      </c>
      <c r="BV1" s="314" t="s">
        <v>5423</v>
      </c>
      <c r="BW1" s="284" t="s">
        <v>5424</v>
      </c>
      <c r="BX1" s="314" t="s">
        <v>5425</v>
      </c>
      <c r="BY1" s="285" t="s">
        <v>3135</v>
      </c>
      <c r="BZ1" s="314" t="s">
        <v>5426</v>
      </c>
      <c r="CA1" s="314" t="s">
        <v>5427</v>
      </c>
      <c r="CB1" s="600" t="s">
        <v>5428</v>
      </c>
      <c r="CC1" s="601" t="s">
        <v>5429</v>
      </c>
      <c r="CD1" s="602" t="s">
        <v>5430</v>
      </c>
      <c r="CE1" s="603" t="s">
        <v>5431</v>
      </c>
      <c r="CF1" s="602" t="s">
        <v>5432</v>
      </c>
      <c r="CG1" s="604" t="s">
        <v>5433</v>
      </c>
      <c r="CH1" s="748" t="s">
        <v>7432</v>
      </c>
      <c r="CI1" s="296" t="s">
        <v>5434</v>
      </c>
      <c r="CJ1" s="286" t="s">
        <v>2615</v>
      </c>
      <c r="CK1" s="287" t="s">
        <v>2616</v>
      </c>
      <c r="CL1" s="287" t="s">
        <v>5435</v>
      </c>
      <c r="CM1" s="287" t="s">
        <v>5436</v>
      </c>
      <c r="CN1" s="287" t="s">
        <v>5437</v>
      </c>
      <c r="CO1" s="287" t="s">
        <v>5438</v>
      </c>
      <c r="CP1" s="287" t="s">
        <v>5439</v>
      </c>
      <c r="CQ1" s="287" t="s">
        <v>2624</v>
      </c>
      <c r="CR1" s="288" t="s">
        <v>5440</v>
      </c>
      <c r="CS1" s="288" t="s">
        <v>5441</v>
      </c>
      <c r="CT1" s="289" t="s">
        <v>5442</v>
      </c>
      <c r="CU1" s="290" t="s">
        <v>5443</v>
      </c>
      <c r="CV1" s="291" t="s">
        <v>5444</v>
      </c>
      <c r="CW1" s="292" t="s">
        <v>5445</v>
      </c>
      <c r="CX1" s="293" t="s">
        <v>5446</v>
      </c>
      <c r="CY1" s="294" t="s">
        <v>5447</v>
      </c>
      <c r="CZ1" s="294" t="s">
        <v>5448</v>
      </c>
      <c r="DA1" s="317" t="s">
        <v>5449</v>
      </c>
      <c r="DB1" s="317" t="s">
        <v>5450</v>
      </c>
      <c r="DC1" s="294" t="s">
        <v>5451</v>
      </c>
      <c r="DD1" s="294" t="s">
        <v>5452</v>
      </c>
      <c r="DE1" s="462" t="s">
        <v>5453</v>
      </c>
      <c r="DF1" s="462" t="s">
        <v>5454</v>
      </c>
      <c r="DG1" s="293" t="s">
        <v>5455</v>
      </c>
      <c r="DH1" s="294" t="s">
        <v>5456</v>
      </c>
      <c r="DI1" s="294" t="s">
        <v>5457</v>
      </c>
      <c r="DJ1" s="462" t="s">
        <v>6203</v>
      </c>
      <c r="DK1" s="462" t="s">
        <v>6204</v>
      </c>
      <c r="DL1" s="293" t="s">
        <v>5458</v>
      </c>
      <c r="DM1" s="317" t="s">
        <v>3287</v>
      </c>
      <c r="DN1" s="294" t="s">
        <v>6025</v>
      </c>
      <c r="DO1" s="317" t="s">
        <v>3288</v>
      </c>
      <c r="DP1" s="496" t="s">
        <v>6251</v>
      </c>
      <c r="DQ1" s="374" t="s">
        <v>5562</v>
      </c>
      <c r="DR1" s="448" t="s">
        <v>6354</v>
      </c>
      <c r="DS1" s="520" t="s">
        <v>2439</v>
      </c>
      <c r="DT1" s="904" t="s">
        <v>2747</v>
      </c>
      <c r="DU1" s="476" t="s">
        <v>6218</v>
      </c>
      <c r="DV1" s="476" t="s">
        <v>2818</v>
      </c>
      <c r="DW1" s="476" t="s">
        <v>2819</v>
      </c>
      <c r="DX1" s="476" t="s">
        <v>2823</v>
      </c>
      <c r="DY1" s="476" t="s">
        <v>2822</v>
      </c>
      <c r="DZ1" s="482" t="s">
        <v>5459</v>
      </c>
      <c r="EA1" s="482" t="s">
        <v>6255</v>
      </c>
      <c r="EB1" s="480" t="s">
        <v>5537</v>
      </c>
      <c r="EC1" s="481" t="s">
        <v>3194</v>
      </c>
      <c r="ED1" s="44" t="s">
        <v>5460</v>
      </c>
      <c r="EE1" s="211" t="s">
        <v>5398</v>
      </c>
      <c r="EF1" s="211" t="s">
        <v>5399</v>
      </c>
      <c r="EG1" s="211" t="s">
        <v>5400</v>
      </c>
      <c r="EH1" s="211" t="s">
        <v>5401</v>
      </c>
      <c r="EI1" s="211" t="s">
        <v>5402</v>
      </c>
      <c r="EJ1" s="211" t="s">
        <v>5403</v>
      </c>
      <c r="EK1" s="249" t="s">
        <v>5404</v>
      </c>
      <c r="EL1" s="249" t="s">
        <v>5406</v>
      </c>
      <c r="EM1" s="249" t="s">
        <v>5405</v>
      </c>
      <c r="EN1" s="249" t="s">
        <v>3518</v>
      </c>
      <c r="EO1" s="277" t="s">
        <v>6085</v>
      </c>
      <c r="EP1" s="277" t="s">
        <v>6102</v>
      </c>
      <c r="EQ1" s="277" t="s">
        <v>7096</v>
      </c>
      <c r="ER1" s="277" t="s">
        <v>7237</v>
      </c>
      <c r="ES1" s="44" t="s">
        <v>7311</v>
      </c>
    </row>
    <row r="2" spans="1:149" ht="108.75" thickBot="1">
      <c r="A2" s="182"/>
      <c r="B2" s="915" t="s">
        <v>4611</v>
      </c>
      <c r="C2" s="338"/>
      <c r="D2" s="182"/>
      <c r="E2" s="186"/>
      <c r="F2" s="182"/>
      <c r="G2" s="182"/>
      <c r="H2" s="182"/>
      <c r="I2" s="182"/>
      <c r="J2" s="182"/>
      <c r="K2" s="182"/>
      <c r="L2" s="871"/>
      <c r="M2" s="382"/>
      <c r="N2" s="591"/>
      <c r="O2" s="182"/>
      <c r="P2" s="261"/>
      <c r="Q2" s="548">
        <v>0</v>
      </c>
      <c r="R2" s="549">
        <v>0</v>
      </c>
      <c r="S2" s="338"/>
      <c r="T2" s="671"/>
      <c r="U2" s="671"/>
      <c r="V2" s="261">
        <v>0</v>
      </c>
      <c r="W2" s="261">
        <v>0</v>
      </c>
      <c r="X2" s="556">
        <v>0</v>
      </c>
      <c r="Y2" s="261">
        <v>0</v>
      </c>
      <c r="Z2" s="671"/>
      <c r="AA2" s="671"/>
      <c r="AB2" s="186"/>
      <c r="AC2" s="803"/>
      <c r="AD2" s="906" t="s">
        <v>40</v>
      </c>
      <c r="AE2" s="724"/>
      <c r="AF2" s="182"/>
      <c r="AG2" s="419"/>
      <c r="AH2" s="67" t="s">
        <v>896</v>
      </c>
      <c r="AI2" s="67">
        <v>0</v>
      </c>
      <c r="AJ2" s="907" t="str">
        <f t="shared" ref="AJ2" si="0">IF(1*(ISERROR(_xlfn.TEXTJOIN("|",FALSE,AK2:BU2)))=0,"NO","YES")</f>
        <v>YES</v>
      </c>
      <c r="AK2" s="908" t="e">
        <f>VLOOKUP(Y2,[1]aux!$G$1:$I$22,2,FALSE)</f>
        <v>#N/A</v>
      </c>
      <c r="AL2" s="909" t="e">
        <f>VLOOKUP(Y2,[1]aux!$G$1:$J$22,4,FALSE)</f>
        <v>#N/A</v>
      </c>
      <c r="AM2" s="910">
        <f t="shared" ref="AM2" si="1">_xlfn.NUMBERVALUE(Y2)*100</f>
        <v>0</v>
      </c>
      <c r="AN2" s="693" t="str">
        <f>IF(INT(AM2)=AM2,EnglishNumber(AM2), _xlfn.CONCAT(EnglishNumber(INT(AM2)), " point ", EnglishNumber(ROUND(INT((AM2 - INT(AM2)) * 10),  0)), " ", EnglishNumber(ROUND((AM2 - INT(AM2))*100 - (INT((AM2-INT(AM2))*10)*10), 0))))</f>
        <v>zero</v>
      </c>
      <c r="AO2" s="693" t="str">
        <f>IF(INT(AM2)=AM2,FctZahl_In_Worten(AM2), _xlfn.CONCAT(FctZahl_In_Worten(INT(AM2)), " komma ", FctZahl_In_Worten(ROUND(INT((AM2 - INT(AM2)) * 10),  0)), " ", FctZahl_In_Worten(ROUND((AM2 - INT(AM2))*100 - (INT((AM2-INT(AM2))*10)*10), 0))))</f>
        <v>null</v>
      </c>
      <c r="AP2" s="39" t="str">
        <f t="shared" ref="AP2" si="2">EnglishNumber(R2)</f>
        <v>zero</v>
      </c>
      <c r="AQ2" s="908" t="str">
        <f t="shared" ref="AQ2" si="3">FctZahl_In_Worten(R2)</f>
        <v>null</v>
      </c>
      <c r="AR2" s="909" t="str">
        <f t="shared" ref="AR2" si="4">FctZahl_In_Worten(S2)</f>
        <v>null</v>
      </c>
      <c r="AS2" s="39" t="str">
        <f t="shared" ref="AS2" si="5">EnglishNumber(W2)</f>
        <v>zero</v>
      </c>
      <c r="AT2" s="39" t="str">
        <f t="shared" ref="AT2" si="6">EnglishNumber(X2)</f>
        <v>zero</v>
      </c>
      <c r="AU2" s="39" t="str">
        <f t="shared" ref="AU2" si="7">IF(AH2="DNI","","For")</f>
        <v>For</v>
      </c>
      <c r="AV2" s="117" t="str">
        <f t="shared" ref="AV2" si="8">IF(AH2="DNI","",IF((COUNTA(F2,H2))=1,CONCATENATE(F2,", ",G2),IF(COUNTA(F2,H2)=2,CONCATENATE(F2,", ",G2," and ",H2,", ",I2),"Error, there is a problem with representatives or their titles")))</f>
        <v>Error, there is a problem with representatives or their titles</v>
      </c>
      <c r="AW2" s="911" t="str">
        <f t="shared" ref="AW2" si="9">CONCATENATE(C2,"_CPA_EN")</f>
        <v>_CPA_EN</v>
      </c>
      <c r="AX2" s="911" t="str">
        <f t="shared" ref="AX2" si="10">CONCATENATE(C2,"_DoT_EN")</f>
        <v>_DoT_EN</v>
      </c>
      <c r="AY2" s="911" t="str">
        <f t="shared" ref="AY2" si="11">CONCATENATE(C2,"_Dis_EN")</f>
        <v>_Dis_EN</v>
      </c>
      <c r="AZ2" s="912" t="str">
        <f t="shared" ref="AZ2" si="12">CONCATENATE(C2,"_CPA_DE")</f>
        <v>_CPA_DE</v>
      </c>
      <c r="BA2" s="912" t="str">
        <f t="shared" ref="BA2" si="13">CONCATENATE(C2,"_DoT_DE")</f>
        <v>_DoT_DE</v>
      </c>
      <c r="BB2" s="912" t="str">
        <f t="shared" ref="BB2" si="14">CONCATENATE(C2,"_CPA_ES")</f>
        <v>_CPA_ES</v>
      </c>
      <c r="BC2" s="128" t="str">
        <f t="shared" ref="BC2" si="15">CONCATENATE(C2,"_DoT_ES")</f>
        <v>_DoT_ES</v>
      </c>
      <c r="BD2" s="597" t="str">
        <f>SUBSTITUTE(A2,".","")</f>
        <v/>
      </c>
      <c r="BE2" s="39" t="e">
        <f>VLOOKUP(D2,[1]aux!$A$1:$B$260,2,FALSE)</f>
        <v>#N/A</v>
      </c>
      <c r="BF2" s="908" t="e">
        <f>VLOOKUP(D2,[1]aux!$A$1:$C$260,3,FALSE)</f>
        <v>#N/A</v>
      </c>
      <c r="BG2" s="119" t="str">
        <f t="shared" ref="BG2" si="16">IF(AH2="DNI","",CONCATENATE("represented by  ", AV2))</f>
        <v>represented by  Error, there is a problem with representatives or their titles</v>
      </c>
      <c r="BH2" s="119" t="str">
        <f t="shared" ref="BH2" si="17">IF(AH2="DNI","",CONCATENATE("representado por ", AV2))</f>
        <v>representado por Error, there is a problem with representatives or their titles</v>
      </c>
      <c r="BI2" s="119">
        <f t="shared" ref="BI2" si="18">COUNTA(G2,H2)</f>
        <v>0</v>
      </c>
      <c r="BJ2" s="119" t="str">
        <f t="shared" ref="BJ2:BK2" si="19">IF(I2="","","and its")</f>
        <v/>
      </c>
      <c r="BK2" s="119" t="str">
        <f t="shared" si="19"/>
        <v/>
      </c>
      <c r="BL2" s="119" t="str">
        <f t="shared" ref="BL2:BM2" si="20">IF(I2="","","und")</f>
        <v/>
      </c>
      <c r="BM2" s="119" t="str">
        <f t="shared" si="20"/>
        <v/>
      </c>
      <c r="BN2" s="119" t="str">
        <f t="shared" ref="BN2:BO2" si="21">IF(I2="","","y su")</f>
        <v/>
      </c>
      <c r="BO2" s="119" t="str">
        <f t="shared" si="21"/>
        <v/>
      </c>
      <c r="BP2" s="216" t="e">
        <f>VLOOKUP(Y2,[1]aux!$G$1:$I$22,3,FALSE)</f>
        <v>#N/A</v>
      </c>
      <c r="BQ2" s="119" t="str">
        <f t="shared" ref="BQ2" si="22">IF(AE2="DNI","","Por")</f>
        <v>Por</v>
      </c>
      <c r="BR2" s="119" t="e">
        <f>VLOOKUP(D2,[1]aux!$D$1:$E$307,2,FALSE)</f>
        <v>#N/A</v>
      </c>
      <c r="BS2" s="119" t="str">
        <f t="shared" ref="BS2" si="23">NumEnPalabras(R2)</f>
        <v>Cero</v>
      </c>
      <c r="BT2" s="119" t="str">
        <f t="shared" ref="BT2" si="24">NumEnPalabras(W2)</f>
        <v>Cero</v>
      </c>
      <c r="BU2" s="119" t="str">
        <f t="shared" ref="BU2" si="25">NumEnPalabras(X2)</f>
        <v>Cero</v>
      </c>
      <c r="BV2" s="315"/>
      <c r="BW2" s="61"/>
      <c r="BX2" s="315"/>
      <c r="BY2" s="148"/>
      <c r="BZ2" s="315"/>
      <c r="CA2" s="315"/>
      <c r="CB2" s="805"/>
      <c r="CC2" s="623"/>
      <c r="CD2" s="806"/>
      <c r="CE2" s="805"/>
      <c r="CF2" s="806"/>
      <c r="CG2" s="805"/>
      <c r="CH2" s="497"/>
      <c r="CI2" s="155"/>
      <c r="CJ2" s="671"/>
      <c r="CK2" s="671"/>
      <c r="CL2" s="102" t="str">
        <f t="shared" ref="CL2" si="26">_xlfn.CONCAT(BD2,"_ ",B2,"_DOT_",AC2,"_2sig")</f>
        <v>_ edit_DOT__2sig</v>
      </c>
      <c r="CM2" s="102" t="str">
        <f>_xlfn.CONCAT(BD2,"_",B2,"_CPA_",AC2,"_2sig")</f>
        <v>_edit_CPA__2sig</v>
      </c>
      <c r="CN2" s="102" t="str">
        <f t="shared" ref="CN2" si="27">_xlfn.CONCAT(CL2,"_stamped")</f>
        <v>_ edit_DOT__2sig_stamped</v>
      </c>
      <c r="CO2" s="102" t="str">
        <f t="shared" ref="CO2" si="28">_xlfn.CONCAT(BD2,"_",B2,"_DOT_",AC2,"_o")</f>
        <v>_edit_DOT__o</v>
      </c>
      <c r="CP2" s="102" t="str">
        <f t="shared" ref="CP2" si="29">_xlfn.CONCAT(CO2,"_stamped")</f>
        <v>_edit_DOT__o_stamped</v>
      </c>
      <c r="CQ2" s="102" t="str">
        <f t="shared" ref="CQ2" si="30">_xlfn.CONCAT(TRIM(BD2),"_",TRIM(B2),"_powers")</f>
        <v>_edit_powers</v>
      </c>
      <c r="CR2" s="671"/>
      <c r="CS2" s="671"/>
      <c r="CT2" s="913"/>
      <c r="CU2" s="672"/>
      <c r="CV2" s="914"/>
      <c r="CW2" s="671"/>
      <c r="CX2" s="673"/>
      <c r="CY2" s="672"/>
      <c r="CZ2" s="672"/>
      <c r="DA2" s="674"/>
      <c r="DB2" s="674"/>
      <c r="DC2" s="672"/>
      <c r="DD2" s="672"/>
      <c r="DE2" s="674"/>
      <c r="DF2" s="674"/>
      <c r="DG2" s="671"/>
      <c r="DH2" s="671"/>
      <c r="DI2" s="671"/>
      <c r="DJ2" s="674"/>
      <c r="DK2" s="674"/>
      <c r="DL2" s="671"/>
      <c r="DM2" s="674"/>
      <c r="DN2" s="672"/>
      <c r="DO2" s="674"/>
      <c r="DP2" s="467"/>
      <c r="DQ2" s="339"/>
      <c r="DR2" s="503"/>
      <c r="DS2" s="675"/>
      <c r="DT2" s="671"/>
      <c r="DU2" s="676"/>
      <c r="DV2" s="676"/>
      <c r="DW2" s="676"/>
      <c r="DX2" s="676"/>
      <c r="DY2" s="676"/>
      <c r="DZ2" s="677"/>
      <c r="EA2" s="677">
        <v>0</v>
      </c>
      <c r="EB2" s="678"/>
      <c r="EC2" s="678"/>
      <c r="ED2" s="234"/>
      <c r="EE2" s="44"/>
      <c r="EF2" s="44"/>
      <c r="EG2" s="44"/>
      <c r="EH2" s="44"/>
      <c r="EI2" s="44"/>
      <c r="EJ2" s="44"/>
      <c r="EK2" s="250"/>
      <c r="EL2" s="44"/>
      <c r="EM2" s="44"/>
      <c r="EN2" s="44"/>
      <c r="EO2" s="182"/>
      <c r="EP2" s="194"/>
      <c r="EQ2" s="182"/>
      <c r="ER2" s="44"/>
      <c r="ES2" s="44" t="str">
        <f t="shared" ref="ES2" si="31">CONCATENATE(TRIM(B2),", ",TRIM(C2),"_sinv.pdf")</f>
        <v>edit, _sinv.pdf</v>
      </c>
    </row>
    <row r="3" spans="1:149" ht="15.75" thickTop="1"/>
  </sheetData>
  <conditionalFormatting sqref="AD1">
    <cfRule type="containsText" dxfId="38" priority="15" operator="containsText" text="NO!">
      <formula>NOT(ISERROR(SEARCH("NO!",AD1)))</formula>
    </cfRule>
  </conditionalFormatting>
  <conditionalFormatting sqref="B1">
    <cfRule type="duplicateValues" dxfId="37" priority="16"/>
  </conditionalFormatting>
  <conditionalFormatting sqref="B1">
    <cfRule type="duplicateValues" dxfId="36" priority="17"/>
  </conditionalFormatting>
  <conditionalFormatting sqref="AJ2">
    <cfRule type="containsText" dxfId="35" priority="3" operator="containsText" text="YES">
      <formula>NOT(ISERROR(SEARCH("YES",AJ2)))</formula>
    </cfRule>
  </conditionalFormatting>
  <conditionalFormatting sqref="B2">
    <cfRule type="duplicateValues" dxfId="34" priority="1"/>
  </conditionalFormatting>
  <conditionalFormatting sqref="B2">
    <cfRule type="duplicateValues" dxfId="33" priority="2"/>
  </conditionalFormatting>
  <dataValidations count="18">
    <dataValidation type="decimal" allowBlank="1" showInputMessage="1" showErrorMessage="1" promptTitle="subtraction factor" prompt="must be number between 0 and 3" sqref="Y1:Y2">
      <formula1>0</formula1>
      <formula2>3</formula2>
    </dataValidation>
    <dataValidation type="whole" operator="greaterThanOrEqual" allowBlank="1" showInputMessage="1" showErrorMessage="1" errorTitle="number req." error="this must be a whole number equal or larger than zero" promptTitle="Estimated number of trucks" prompt="this must be a whole number equal or larger than zero" sqref="P1:P2">
      <formula1>0</formula1>
    </dataValidation>
    <dataValidation type="list" allowBlank="1" showInputMessage="1" showErrorMessage="1" sqref="AI1">
      <formula1>CDC_signature_table</formula1>
    </dataValidation>
    <dataValidation type="date" allowBlank="1" showInputMessage="1" showErrorMessage="1" errorTitle=" Invalid entry" error="The input must be a date with the format dd/mm/yyyy" sqref="DO1:DO2">
      <formula1>31048</formula1>
      <formula2>TODAY()</formula2>
    </dataValidation>
    <dataValidation allowBlank="1" showInputMessage="1" showErrorMessage="1" errorTitle=" Invalid entry" error="The input must be a date with the format dd/mm/yyyy" sqref="CA1:CA2"/>
    <dataValidation type="date" allowBlank="1" showInputMessage="1" showErrorMessage="1" sqref="CC1:CC2">
      <formula1>42916</formula1>
      <formula2>43465</formula2>
    </dataValidation>
    <dataValidation type="date" allowBlank="1" showInputMessage="1" showErrorMessage="1" errorTitle=" Invalid entry" error="The input must be a date with the format dd.mm.yyyy" sqref="CB1">
      <formula1>42887</formula1>
      <formula2>43100</formula2>
    </dataValidation>
    <dataValidation allowBlank="1" showInputMessage="1" showErrorMessage="1" errorTitle="Invalid entry" error="The input must be a date with the format dd/mm/yyyy" sqref="CE1 BZ1 CG1"/>
    <dataValidation type="decimal" allowBlank="1" showInputMessage="1" showErrorMessage="1" errorTitle="restricted range" error="Must be number between 0.5 and 0.85" sqref="X2">
      <formula1>0.5</formula1>
      <formula2>0.85</formula2>
    </dataValidation>
    <dataValidation type="whole" allowBlank="1" showInputMessage="1" showErrorMessage="1" errorTitle="restricted range" error="Must be a whole number between 0 and 500" sqref="V2:W2">
      <formula1>0</formula1>
      <formula2>500</formula2>
    </dataValidation>
    <dataValidation type="whole" allowBlank="1" showInputMessage="1" showErrorMessage="1" errorTitle="restricted range" error="Must be a number between 0 and 12000" sqref="R2">
      <formula1>0</formula1>
      <formula2>12000</formula2>
    </dataValidation>
    <dataValidation type="whole" allowBlank="1" showInputMessage="1" showErrorMessage="1" errorTitle="restricted range" error="Must be a number between 0 and 2000" promptTitle="restricted_range" prompt="Must be a number between 0 and 2000" sqref="Q2">
      <formula1>0</formula1>
      <formula2>2000</formula2>
    </dataValidation>
    <dataValidation type="list" allowBlank="1" showInputMessage="1" showErrorMessage="1" sqref="AI2">
      <formula1>template</formula1>
    </dataValidation>
    <dataValidation type="list" allowBlank="1" showInputMessage="1" showErrorMessage="1" sqref="AE2">
      <formula1>submission_dates</formula1>
    </dataValidation>
    <dataValidation type="date" allowBlank="1" showInputMessage="1" showErrorMessage="1" errorTitle="Invalid date" error="he input must be a date between the 01.06.2017 and the 31/12/2018" sqref="CG2">
      <formula1>42887</formula1>
      <formula2>43465</formula2>
    </dataValidation>
    <dataValidation type="date" allowBlank="1" showInputMessage="1" showErrorMessage="1" errorTitle="Invalid date" error="The input must be a date between the 01.06.2017 and the 31.12.2018" sqref="BX2 BZ2">
      <formula1>42887</formula1>
      <formula2>43465</formula2>
    </dataValidation>
    <dataValidation type="date" allowBlank="1" showInputMessage="1" showErrorMessage="1" errorTitle="Invalid entry" error="he input must be a date between the 01.06.2017 and the 31.12.2018" sqref="CE2">
      <formula1>42887</formula1>
      <formula2>43465</formula2>
    </dataValidation>
    <dataValidation type="date" allowBlank="1" showInputMessage="1" showErrorMessage="1" errorTitle="Invalid date" error="he input must be a date between the 01.06.2017 and the 31.12.2018" sqref="CB2 DE2:DF2">
      <formula1>42887</formula1>
      <formula2>43465</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'C:\Users\Escobar\AppData\Roaming\ELO Digital Office\CDC\42\temp\[trucks_matrix-677.xlsm]aux'!#REF!</xm:f>
          </x14:formula1>
          <xm:sqref>AH2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731:ES731"/>
  <sheetViews>
    <sheetView workbookViewId="0">
      <selection activeCell="B39" sqref="B39"/>
    </sheetView>
  </sheetViews>
  <sheetFormatPr baseColWidth="10" defaultColWidth="9.140625" defaultRowHeight="15"/>
  <sheetData>
    <row r="731" spans="1:149">
      <c r="A731" s="905"/>
      <c r="B731" s="905"/>
      <c r="C731" s="905"/>
      <c r="D731" s="905"/>
      <c r="E731" s="905"/>
      <c r="F731" s="905"/>
      <c r="G731" s="905"/>
      <c r="H731" s="905"/>
      <c r="I731" s="905"/>
      <c r="J731" s="905"/>
      <c r="K731" s="905"/>
      <c r="L731" s="905"/>
      <c r="M731" s="905"/>
      <c r="N731" s="905"/>
      <c r="O731" s="905"/>
      <c r="P731" s="905"/>
      <c r="Q731" s="905"/>
      <c r="R731" s="905"/>
      <c r="S731" s="905"/>
      <c r="T731" s="905"/>
      <c r="U731" s="905"/>
      <c r="V731" s="905"/>
      <c r="W731" s="905"/>
      <c r="X731" s="905"/>
      <c r="Y731" s="905"/>
      <c r="Z731" s="905"/>
      <c r="AA731" s="905"/>
      <c r="AB731" s="905"/>
      <c r="AC731" s="905"/>
      <c r="AD731" s="905"/>
      <c r="AE731" s="905"/>
      <c r="AF731" s="905"/>
      <c r="AG731" s="905"/>
      <c r="AH731" s="905"/>
      <c r="AI731" s="905"/>
      <c r="AJ731" s="905"/>
      <c r="AK731" s="905"/>
      <c r="AL731" s="905"/>
      <c r="AM731" s="905"/>
      <c r="AN731" s="905"/>
      <c r="AO731" s="905"/>
      <c r="AP731" s="905"/>
      <c r="AQ731" s="905"/>
      <c r="AR731" s="905"/>
      <c r="AS731" s="905"/>
      <c r="AT731" s="905"/>
      <c r="AU731" s="905"/>
      <c r="AV731" s="905"/>
      <c r="AW731" s="905"/>
      <c r="AX731" s="905"/>
      <c r="AY731" s="905"/>
      <c r="AZ731" s="905"/>
      <c r="BA731" s="905"/>
      <c r="BB731" s="905"/>
      <c r="BC731" s="905"/>
      <c r="BD731" s="905"/>
      <c r="BE731" s="905"/>
      <c r="BF731" s="905"/>
      <c r="BG731" s="905"/>
      <c r="BH731" s="905"/>
      <c r="BI731" s="905"/>
      <c r="BJ731" s="905"/>
      <c r="BK731" s="905"/>
      <c r="BL731" s="905"/>
      <c r="BM731" s="905"/>
      <c r="BN731" s="905"/>
      <c r="BO731" s="905"/>
      <c r="BP731" s="905"/>
      <c r="BQ731" s="905"/>
      <c r="BR731" s="905"/>
      <c r="BS731" s="905"/>
      <c r="BT731" s="905"/>
      <c r="BU731" s="905"/>
      <c r="BV731" s="905"/>
      <c r="BW731" s="905"/>
      <c r="BX731" s="905"/>
      <c r="BY731" s="905"/>
      <c r="BZ731" s="905"/>
      <c r="CA731" s="905"/>
      <c r="CB731" s="905"/>
      <c r="CC731" s="905"/>
      <c r="CD731" s="905"/>
      <c r="CE731" s="905"/>
      <c r="CF731" s="905"/>
      <c r="CG731" s="905"/>
      <c r="CH731" s="905"/>
      <c r="CI731" s="905"/>
      <c r="CJ731" s="905"/>
      <c r="CK731" s="905"/>
      <c r="CL731" s="905"/>
      <c r="CM731" s="905"/>
      <c r="CN731" s="905"/>
      <c r="CO731" s="905"/>
      <c r="CP731" s="905"/>
      <c r="CQ731" s="905"/>
      <c r="CR731" s="905"/>
      <c r="CS731" s="905"/>
      <c r="CT731" s="905"/>
      <c r="CU731" s="905"/>
      <c r="CV731" s="905"/>
      <c r="CW731" s="905"/>
      <c r="CX731" s="905"/>
      <c r="CY731" s="905"/>
      <c r="CZ731" s="905"/>
      <c r="DA731" s="905"/>
      <c r="DB731" s="905"/>
      <c r="DC731" s="905"/>
      <c r="DD731" s="905"/>
      <c r="DE731" s="905"/>
      <c r="DF731" s="905"/>
      <c r="DG731" s="905"/>
      <c r="DH731" s="905"/>
      <c r="DI731" s="905"/>
      <c r="DJ731" s="905"/>
      <c r="DK731" s="905"/>
      <c r="DL731" s="905"/>
      <c r="DM731" s="905"/>
      <c r="DN731" s="905"/>
      <c r="DO731" s="905"/>
      <c r="DP731" s="905"/>
      <c r="DQ731" s="905"/>
      <c r="DR731" s="905"/>
      <c r="DS731" s="905"/>
      <c r="DT731" s="905"/>
      <c r="DU731" s="905"/>
      <c r="DV731" s="905"/>
      <c r="DW731" s="905"/>
      <c r="DX731" s="905"/>
      <c r="DY731" s="905"/>
      <c r="DZ731" s="905"/>
      <c r="EA731" s="905"/>
      <c r="EB731" s="905"/>
      <c r="EC731" s="905"/>
      <c r="ED731" s="905"/>
      <c r="EE731" s="905"/>
      <c r="EF731" s="905"/>
      <c r="EG731" s="905"/>
      <c r="EH731" s="905"/>
      <c r="EI731" s="905"/>
      <c r="EJ731" s="905"/>
      <c r="EK731" s="905"/>
      <c r="EL731" s="905"/>
      <c r="EM731" s="905"/>
      <c r="EN731" s="905"/>
      <c r="EO731" s="905"/>
      <c r="EP731" s="905"/>
      <c r="EQ731" s="905"/>
      <c r="ER731" s="905"/>
      <c r="ES731" s="905"/>
    </row>
  </sheetData>
  <pageMargins left="0.7" right="0.7" top="0.75" bottom="0.75" header="0.3" footer="0.3"/>
  <drawing r:id="rId1"/>
  <legacyDrawing r:id="rId2"/>
  <controls>
    <mc:AlternateContent xmlns:mc="http://schemas.openxmlformats.org/markup-compatibility/2006">
      <mc:Choice Requires="x14">
        <control shapeId="2050" r:id="rId3" name="CommandButton2">
          <controlPr defaultSize="0" autoLine="0" r:id="rId4">
            <anchor moveWithCells="1">
              <from>
                <xdr:col>12</xdr:col>
                <xdr:colOff>533400</xdr:colOff>
                <xdr:row>2</xdr:row>
                <xdr:rowOff>104775</xdr:rowOff>
              </from>
              <to>
                <xdr:col>15</xdr:col>
                <xdr:colOff>400050</xdr:colOff>
                <xdr:row>4</xdr:row>
                <xdr:rowOff>114300</xdr:rowOff>
              </to>
            </anchor>
          </controlPr>
        </control>
      </mc:Choice>
      <mc:Fallback>
        <control shapeId="2050" r:id="rId3" name="CommandButton2"/>
      </mc:Fallback>
    </mc:AlternateContent>
    <mc:AlternateContent xmlns:mc="http://schemas.openxmlformats.org/markup-compatibility/2006">
      <mc:Choice Requires="x14">
        <control shapeId="2049" r:id="rId5" name="CommandButton1">
          <controlPr defaultSize="0" autoLine="0" r:id="rId6">
            <anchor moveWithCells="1">
              <from>
                <xdr:col>3</xdr:col>
                <xdr:colOff>247650</xdr:colOff>
                <xdr:row>1</xdr:row>
                <xdr:rowOff>114300</xdr:rowOff>
              </from>
              <to>
                <xdr:col>5</xdr:col>
                <xdr:colOff>400050</xdr:colOff>
                <xdr:row>3</xdr:row>
                <xdr:rowOff>57150</xdr:rowOff>
              </to>
            </anchor>
          </controlPr>
        </control>
      </mc:Choice>
      <mc:Fallback>
        <control shapeId="2049" r:id="rId5"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55"/>
  <sheetViews>
    <sheetView topLeftCell="A103" workbookViewId="0">
      <selection activeCell="G118" sqref="G118"/>
    </sheetView>
  </sheetViews>
  <sheetFormatPr baseColWidth="10" defaultColWidth="11.5703125" defaultRowHeight="15"/>
  <cols>
    <col min="1" max="1" width="21.5703125" bestFit="1" customWidth="1"/>
    <col min="3" max="3" width="18.5703125" style="703" customWidth="1"/>
    <col min="4" max="4" width="18.42578125" bestFit="1" customWidth="1"/>
  </cols>
  <sheetData>
    <row r="1" spans="1:5">
      <c r="A1" t="s">
        <v>7378</v>
      </c>
      <c r="C1" s="704" t="s">
        <v>1</v>
      </c>
      <c r="D1" t="s">
        <v>7378</v>
      </c>
      <c r="E1">
        <v>4</v>
      </c>
    </row>
    <row r="2" spans="1:5">
      <c r="A2" t="s">
        <v>4916</v>
      </c>
      <c r="C2" s="694" t="s">
        <v>4916</v>
      </c>
      <c r="D2" t="s">
        <v>4916</v>
      </c>
      <c r="E2" t="s">
        <v>898</v>
      </c>
    </row>
    <row r="3" spans="1:5">
      <c r="A3" t="s">
        <v>6360</v>
      </c>
      <c r="C3" s="176" t="s">
        <v>6360</v>
      </c>
      <c r="D3" t="s">
        <v>6360</v>
      </c>
      <c r="E3" t="s">
        <v>7377</v>
      </c>
    </row>
    <row r="4" spans="1:5">
      <c r="C4" s="638" t="s">
        <v>4754</v>
      </c>
    </row>
    <row r="5" spans="1:5">
      <c r="A5" t="s">
        <v>2209</v>
      </c>
      <c r="C5" s="638" t="s">
        <v>2209</v>
      </c>
      <c r="D5" t="s">
        <v>2209</v>
      </c>
      <c r="E5" t="s">
        <v>7377</v>
      </c>
    </row>
    <row r="6" spans="1:5">
      <c r="C6" s="638" t="s">
        <v>2141</v>
      </c>
    </row>
    <row r="7" spans="1:5">
      <c r="A7" t="s">
        <v>2124</v>
      </c>
      <c r="C7" s="638" t="s">
        <v>2124</v>
      </c>
      <c r="D7" t="s">
        <v>2124</v>
      </c>
      <c r="E7" t="s">
        <v>7377</v>
      </c>
    </row>
    <row r="8" spans="1:5">
      <c r="A8" t="s">
        <v>6466</v>
      </c>
      <c r="C8" s="176" t="s">
        <v>6466</v>
      </c>
      <c r="D8" t="s">
        <v>6466</v>
      </c>
      <c r="E8" t="s">
        <v>7377</v>
      </c>
    </row>
    <row r="9" spans="1:5">
      <c r="A9" t="s">
        <v>4624</v>
      </c>
      <c r="C9" s="638" t="s">
        <v>4624</v>
      </c>
      <c r="D9" t="s">
        <v>4624</v>
      </c>
      <c r="E9" t="s">
        <v>7377</v>
      </c>
    </row>
    <row r="10" spans="1:5">
      <c r="A10" t="s">
        <v>4625</v>
      </c>
      <c r="C10" s="638" t="s">
        <v>4625</v>
      </c>
      <c r="D10" t="s">
        <v>4625</v>
      </c>
      <c r="E10" t="s">
        <v>7377</v>
      </c>
    </row>
    <row r="11" spans="1:5">
      <c r="A11" t="s">
        <v>2134</v>
      </c>
      <c r="C11" s="638" t="s">
        <v>2134</v>
      </c>
      <c r="D11" t="s">
        <v>2134</v>
      </c>
      <c r="E11" t="s">
        <v>7377</v>
      </c>
    </row>
    <row r="12" spans="1:5">
      <c r="C12" s="415" t="s">
        <v>4623</v>
      </c>
    </row>
    <row r="13" spans="1:5">
      <c r="C13" s="368" t="s">
        <v>6831</v>
      </c>
    </row>
    <row r="14" spans="1:5">
      <c r="A14" t="s">
        <v>4464</v>
      </c>
      <c r="C14" s="415" t="s">
        <v>4464</v>
      </c>
      <c r="D14" t="s">
        <v>4464</v>
      </c>
      <c r="E14" t="s">
        <v>898</v>
      </c>
    </row>
    <row r="15" spans="1:5">
      <c r="A15" t="s">
        <v>2172</v>
      </c>
      <c r="C15" s="638" t="s">
        <v>2172</v>
      </c>
      <c r="D15" t="s">
        <v>2172</v>
      </c>
      <c r="E15" t="s">
        <v>7377</v>
      </c>
    </row>
    <row r="16" spans="1:5">
      <c r="A16" t="s">
        <v>4626</v>
      </c>
      <c r="C16" s="638" t="s">
        <v>4626</v>
      </c>
      <c r="D16" t="s">
        <v>4626</v>
      </c>
      <c r="E16" t="s">
        <v>7377</v>
      </c>
    </row>
    <row r="17" spans="1:5">
      <c r="A17" t="s">
        <v>4758</v>
      </c>
      <c r="C17" s="695" t="s">
        <v>4758</v>
      </c>
      <c r="D17" t="s">
        <v>4758</v>
      </c>
      <c r="E17" t="s">
        <v>7377</v>
      </c>
    </row>
    <row r="18" spans="1:5">
      <c r="A18" t="s">
        <v>4627</v>
      </c>
      <c r="C18" s="638" t="s">
        <v>4627</v>
      </c>
      <c r="D18" t="s">
        <v>4627</v>
      </c>
      <c r="E18" t="s">
        <v>7377</v>
      </c>
    </row>
    <row r="19" spans="1:5">
      <c r="C19" s="368" t="s">
        <v>6823</v>
      </c>
    </row>
    <row r="20" spans="1:5">
      <c r="A20" t="s">
        <v>4628</v>
      </c>
      <c r="C20" s="638" t="s">
        <v>4628</v>
      </c>
      <c r="D20" t="s">
        <v>4628</v>
      </c>
      <c r="E20" t="s">
        <v>7377</v>
      </c>
    </row>
    <row r="21" spans="1:5">
      <c r="A21" t="s">
        <v>4765</v>
      </c>
      <c r="C21" s="696" t="s">
        <v>4765</v>
      </c>
      <c r="D21" t="s">
        <v>4765</v>
      </c>
      <c r="E21" t="s">
        <v>7377</v>
      </c>
    </row>
    <row r="22" spans="1:5">
      <c r="A22" t="s">
        <v>4629</v>
      </c>
      <c r="C22" s="638" t="s">
        <v>4629</v>
      </c>
      <c r="D22" t="s">
        <v>4629</v>
      </c>
      <c r="E22" t="s">
        <v>7377</v>
      </c>
    </row>
    <row r="23" spans="1:5">
      <c r="C23" s="415" t="s">
        <v>5596</v>
      </c>
    </row>
    <row r="24" spans="1:5">
      <c r="A24" t="s">
        <v>4759</v>
      </c>
      <c r="C24" s="695" t="s">
        <v>4759</v>
      </c>
      <c r="D24" t="s">
        <v>4759</v>
      </c>
      <c r="E24" t="s">
        <v>7377</v>
      </c>
    </row>
    <row r="25" spans="1:5">
      <c r="A25" t="s">
        <v>4850</v>
      </c>
      <c r="C25" s="696" t="s">
        <v>4850</v>
      </c>
      <c r="D25" t="s">
        <v>4850</v>
      </c>
      <c r="E25" t="s">
        <v>898</v>
      </c>
    </row>
    <row r="26" spans="1:5">
      <c r="A26" t="s">
        <v>2174</v>
      </c>
      <c r="C26" s="638" t="s">
        <v>2174</v>
      </c>
      <c r="D26" t="s">
        <v>2174</v>
      </c>
      <c r="E26" t="s">
        <v>7377</v>
      </c>
    </row>
    <row r="27" spans="1:5">
      <c r="A27" t="s">
        <v>5959</v>
      </c>
      <c r="C27" s="176" t="s">
        <v>5959</v>
      </c>
      <c r="D27" t="s">
        <v>5959</v>
      </c>
      <c r="E27" t="s">
        <v>898</v>
      </c>
    </row>
    <row r="28" spans="1:5">
      <c r="A28" t="s">
        <v>4630</v>
      </c>
      <c r="C28" s="638" t="s">
        <v>4630</v>
      </c>
      <c r="D28" t="s">
        <v>4630</v>
      </c>
      <c r="E28" t="s">
        <v>7377</v>
      </c>
    </row>
    <row r="29" spans="1:5">
      <c r="A29" t="s">
        <v>4594</v>
      </c>
      <c r="C29" s="696" t="s">
        <v>4594</v>
      </c>
      <c r="D29" t="s">
        <v>4594</v>
      </c>
      <c r="E29" t="s">
        <v>7377</v>
      </c>
    </row>
    <row r="30" spans="1:5">
      <c r="A30" t="s">
        <v>5693</v>
      </c>
      <c r="C30" s="176" t="s">
        <v>5693</v>
      </c>
      <c r="D30" t="s">
        <v>5693</v>
      </c>
      <c r="E30" t="s">
        <v>898</v>
      </c>
    </row>
    <row r="31" spans="1:5">
      <c r="A31" t="s">
        <v>4851</v>
      </c>
      <c r="C31" s="638" t="s">
        <v>4851</v>
      </c>
      <c r="D31" t="s">
        <v>4851</v>
      </c>
      <c r="E31" t="s">
        <v>898</v>
      </c>
    </row>
    <row r="32" spans="1:5">
      <c r="A32" t="s">
        <v>4631</v>
      </c>
      <c r="C32" s="697" t="s">
        <v>4631</v>
      </c>
      <c r="D32" t="s">
        <v>4631</v>
      </c>
      <c r="E32" t="s">
        <v>7377</v>
      </c>
    </row>
    <row r="33" spans="1:5">
      <c r="C33" s="368" t="s">
        <v>6866</v>
      </c>
    </row>
    <row r="34" spans="1:5">
      <c r="A34" t="s">
        <v>4632</v>
      </c>
      <c r="C34" s="638" t="s">
        <v>4632</v>
      </c>
      <c r="D34" t="s">
        <v>4632</v>
      </c>
      <c r="E34" t="s">
        <v>7377</v>
      </c>
    </row>
    <row r="35" spans="1:5">
      <c r="A35" t="s">
        <v>4852</v>
      </c>
      <c r="C35" s="638" t="s">
        <v>4852</v>
      </c>
      <c r="D35" t="s">
        <v>4852</v>
      </c>
      <c r="E35" t="s">
        <v>898</v>
      </c>
    </row>
    <row r="36" spans="1:5">
      <c r="A36" t="s">
        <v>2176</v>
      </c>
      <c r="C36" s="638" t="s">
        <v>2176</v>
      </c>
      <c r="D36" t="s">
        <v>2176</v>
      </c>
      <c r="E36" t="s">
        <v>7377</v>
      </c>
    </row>
    <row r="37" spans="1:5">
      <c r="A37" t="s">
        <v>2214</v>
      </c>
      <c r="C37" s="638" t="s">
        <v>2214</v>
      </c>
      <c r="D37" t="s">
        <v>2214</v>
      </c>
      <c r="E37" t="s">
        <v>7377</v>
      </c>
    </row>
    <row r="38" spans="1:5">
      <c r="C38" s="638" t="s">
        <v>6581</v>
      </c>
    </row>
    <row r="39" spans="1:5">
      <c r="A39" t="s">
        <v>2147</v>
      </c>
      <c r="C39" s="638" t="s">
        <v>2147</v>
      </c>
      <c r="D39" t="s">
        <v>2147</v>
      </c>
      <c r="E39" t="s">
        <v>7377</v>
      </c>
    </row>
    <row r="40" spans="1:5">
      <c r="A40" t="s">
        <v>2149</v>
      </c>
      <c r="C40" s="638" t="s">
        <v>2149</v>
      </c>
      <c r="D40" t="s">
        <v>2149</v>
      </c>
      <c r="E40" t="s">
        <v>7377</v>
      </c>
    </row>
    <row r="41" spans="1:5">
      <c r="A41" t="s">
        <v>4779</v>
      </c>
      <c r="C41" s="696" t="s">
        <v>4779</v>
      </c>
      <c r="D41" t="s">
        <v>4779</v>
      </c>
      <c r="E41" t="s">
        <v>7377</v>
      </c>
    </row>
    <row r="42" spans="1:5">
      <c r="A42" t="s">
        <v>6210</v>
      </c>
      <c r="C42" s="438" t="s">
        <v>6210</v>
      </c>
      <c r="D42" t="s">
        <v>6210</v>
      </c>
      <c r="E42" t="s">
        <v>7377</v>
      </c>
    </row>
    <row r="43" spans="1:5">
      <c r="A43" t="s">
        <v>2227</v>
      </c>
      <c r="C43" s="638" t="s">
        <v>2227</v>
      </c>
      <c r="D43" t="s">
        <v>2227</v>
      </c>
      <c r="E43" t="s">
        <v>7377</v>
      </c>
    </row>
    <row r="44" spans="1:5">
      <c r="A44" t="s">
        <v>4633</v>
      </c>
      <c r="C44" s="638" t="s">
        <v>4633</v>
      </c>
      <c r="D44" t="s">
        <v>4633</v>
      </c>
      <c r="E44" t="s">
        <v>7377</v>
      </c>
    </row>
    <row r="45" spans="1:5">
      <c r="A45" t="s">
        <v>4634</v>
      </c>
      <c r="C45" s="638" t="s">
        <v>4634</v>
      </c>
      <c r="D45" t="s">
        <v>4634</v>
      </c>
      <c r="E45" t="s">
        <v>7377</v>
      </c>
    </row>
    <row r="46" spans="1:5">
      <c r="A46" t="s">
        <v>2167</v>
      </c>
      <c r="C46" s="638" t="s">
        <v>2167</v>
      </c>
      <c r="D46" t="s">
        <v>2167</v>
      </c>
      <c r="E46" t="s">
        <v>7377</v>
      </c>
    </row>
    <row r="47" spans="1:5">
      <c r="A47" t="s">
        <v>2143</v>
      </c>
      <c r="C47" s="638" t="s">
        <v>2143</v>
      </c>
      <c r="D47" t="s">
        <v>2143</v>
      </c>
      <c r="E47" t="s">
        <v>7377</v>
      </c>
    </row>
    <row r="48" spans="1:5">
      <c r="C48" s="415" t="s">
        <v>4622</v>
      </c>
    </row>
    <row r="49" spans="1:5">
      <c r="A49" t="s">
        <v>7379</v>
      </c>
      <c r="C49" s="438" t="s">
        <v>4784</v>
      </c>
      <c r="D49" t="s">
        <v>7379</v>
      </c>
      <c r="E49" t="s">
        <v>898</v>
      </c>
    </row>
    <row r="50" spans="1:5">
      <c r="A50" t="s">
        <v>6364</v>
      </c>
      <c r="C50" s="176" t="s">
        <v>6364</v>
      </c>
      <c r="D50" t="s">
        <v>6364</v>
      </c>
      <c r="E50" t="s">
        <v>7377</v>
      </c>
    </row>
    <row r="51" spans="1:5">
      <c r="A51" t="s">
        <v>4552</v>
      </c>
      <c r="C51" s="638" t="s">
        <v>4552</v>
      </c>
      <c r="D51" t="s">
        <v>4552</v>
      </c>
      <c r="E51" t="s">
        <v>898</v>
      </c>
    </row>
    <row r="52" spans="1:5">
      <c r="A52" t="s">
        <v>4785</v>
      </c>
      <c r="C52" s="694" t="s">
        <v>4785</v>
      </c>
      <c r="D52" t="s">
        <v>4785</v>
      </c>
      <c r="E52" t="s">
        <v>898</v>
      </c>
    </row>
    <row r="53" spans="1:5">
      <c r="A53" t="s">
        <v>2127</v>
      </c>
      <c r="C53" s="638" t="s">
        <v>2127</v>
      </c>
      <c r="D53" t="s">
        <v>2127</v>
      </c>
      <c r="E53" t="s">
        <v>7377</v>
      </c>
    </row>
    <row r="54" spans="1:5">
      <c r="A54" t="s">
        <v>4635</v>
      </c>
      <c r="C54" s="638" t="s">
        <v>4635</v>
      </c>
      <c r="D54" t="s">
        <v>4635</v>
      </c>
      <c r="E54" t="s">
        <v>7377</v>
      </c>
    </row>
    <row r="55" spans="1:5">
      <c r="C55" s="415" t="s">
        <v>4619</v>
      </c>
    </row>
    <row r="56" spans="1:5">
      <c r="A56" t="s">
        <v>4636</v>
      </c>
      <c r="C56" s="638" t="s">
        <v>4636</v>
      </c>
      <c r="D56" t="s">
        <v>4636</v>
      </c>
      <c r="E56" t="s">
        <v>7377</v>
      </c>
    </row>
    <row r="57" spans="1:5">
      <c r="A57" t="s">
        <v>4637</v>
      </c>
      <c r="C57" s="638" t="s">
        <v>4637</v>
      </c>
      <c r="D57" t="s">
        <v>4637</v>
      </c>
      <c r="E57" t="s">
        <v>7377</v>
      </c>
    </row>
    <row r="58" spans="1:5">
      <c r="A58" t="s">
        <v>4853</v>
      </c>
      <c r="C58" s="694" t="s">
        <v>4853</v>
      </c>
      <c r="D58" t="s">
        <v>4853</v>
      </c>
      <c r="E58" t="s">
        <v>7377</v>
      </c>
    </row>
    <row r="59" spans="1:5">
      <c r="A59" t="s">
        <v>4638</v>
      </c>
      <c r="C59" s="698" t="s">
        <v>4638</v>
      </c>
      <c r="D59" t="s">
        <v>4638</v>
      </c>
      <c r="E59" t="s">
        <v>7377</v>
      </c>
    </row>
    <row r="60" spans="1:5">
      <c r="A60" t="s">
        <v>4638</v>
      </c>
      <c r="C60" s="368" t="s">
        <v>6827</v>
      </c>
    </row>
    <row r="61" spans="1:5">
      <c r="C61" s="636" t="s">
        <v>5358</v>
      </c>
      <c r="D61" t="s">
        <v>5358</v>
      </c>
      <c r="E61" t="s">
        <v>898</v>
      </c>
    </row>
    <row r="62" spans="1:5">
      <c r="A62" t="s">
        <v>5358</v>
      </c>
      <c r="C62" s="176" t="s">
        <v>5945</v>
      </c>
      <c r="D62" t="s">
        <v>5945</v>
      </c>
      <c r="E62" t="s">
        <v>898</v>
      </c>
    </row>
    <row r="63" spans="1:5">
      <c r="A63" t="s">
        <v>5945</v>
      </c>
      <c r="C63" s="176" t="s">
        <v>5940</v>
      </c>
      <c r="D63" t="s">
        <v>5940</v>
      </c>
      <c r="E63" t="s">
        <v>7377</v>
      </c>
    </row>
    <row r="64" spans="1:5">
      <c r="A64" t="s">
        <v>5940</v>
      </c>
      <c r="C64" s="176" t="s">
        <v>5946</v>
      </c>
      <c r="D64" t="s">
        <v>5946</v>
      </c>
      <c r="E64" t="s">
        <v>898</v>
      </c>
    </row>
    <row r="65" spans="1:5">
      <c r="A65" t="s">
        <v>5946</v>
      </c>
      <c r="C65" s="176" t="s">
        <v>5961</v>
      </c>
      <c r="D65" t="s">
        <v>5961</v>
      </c>
      <c r="E65" t="s">
        <v>898</v>
      </c>
    </row>
    <row r="66" spans="1:5">
      <c r="A66" t="s">
        <v>5961</v>
      </c>
      <c r="C66" s="176" t="s">
        <v>5958</v>
      </c>
      <c r="D66" t="s">
        <v>5958</v>
      </c>
      <c r="E66" t="s">
        <v>898</v>
      </c>
    </row>
    <row r="67" spans="1:5">
      <c r="A67" t="s">
        <v>5958</v>
      </c>
      <c r="C67" s="696" t="s">
        <v>4777</v>
      </c>
      <c r="D67" t="s">
        <v>4777</v>
      </c>
      <c r="E67" t="s">
        <v>7377</v>
      </c>
    </row>
    <row r="68" spans="1:5">
      <c r="A68" t="s">
        <v>4777</v>
      </c>
      <c r="C68" s="696" t="s">
        <v>4776</v>
      </c>
      <c r="D68" t="s">
        <v>4776</v>
      </c>
      <c r="E68" t="s">
        <v>7377</v>
      </c>
    </row>
    <row r="69" spans="1:5">
      <c r="A69" t="s">
        <v>4776</v>
      </c>
      <c r="C69" s="696" t="s">
        <v>4778</v>
      </c>
      <c r="D69" t="s">
        <v>4778</v>
      </c>
      <c r="E69" t="s">
        <v>7377</v>
      </c>
    </row>
    <row r="70" spans="1:5" ht="25.5">
      <c r="A70" t="s">
        <v>4778</v>
      </c>
      <c r="C70" s="698" t="s">
        <v>4606</v>
      </c>
    </row>
    <row r="71" spans="1:5">
      <c r="C71" s="698" t="s">
        <v>4639</v>
      </c>
      <c r="D71" t="s">
        <v>4639</v>
      </c>
      <c r="E71" t="s">
        <v>7377</v>
      </c>
    </row>
    <row r="72" spans="1:5">
      <c r="A72" t="s">
        <v>4639</v>
      </c>
      <c r="C72" s="698" t="s">
        <v>4640</v>
      </c>
      <c r="D72" t="s">
        <v>4640</v>
      </c>
      <c r="E72" t="s">
        <v>7377</v>
      </c>
    </row>
    <row r="73" spans="1:5">
      <c r="A73" t="s">
        <v>4639</v>
      </c>
      <c r="C73" s="698" t="s">
        <v>4641</v>
      </c>
      <c r="D73" t="s">
        <v>4641</v>
      </c>
      <c r="E73" t="s">
        <v>7377</v>
      </c>
    </row>
    <row r="74" spans="1:5">
      <c r="A74" t="s">
        <v>4640</v>
      </c>
      <c r="C74" s="698" t="s">
        <v>4642</v>
      </c>
      <c r="D74" t="s">
        <v>4642</v>
      </c>
      <c r="E74" t="s">
        <v>7377</v>
      </c>
    </row>
    <row r="75" spans="1:5">
      <c r="A75" t="s">
        <v>4640</v>
      </c>
      <c r="C75" s="698" t="s">
        <v>4643</v>
      </c>
      <c r="D75" t="s">
        <v>4643</v>
      </c>
      <c r="E75" t="s">
        <v>7377</v>
      </c>
    </row>
    <row r="76" spans="1:5">
      <c r="A76" t="s">
        <v>4641</v>
      </c>
      <c r="C76" s="698" t="s">
        <v>4644</v>
      </c>
      <c r="D76" t="s">
        <v>4644</v>
      </c>
      <c r="E76" t="s">
        <v>7377</v>
      </c>
    </row>
    <row r="77" spans="1:5">
      <c r="A77" t="s">
        <v>4642</v>
      </c>
      <c r="C77" s="698" t="s">
        <v>4645</v>
      </c>
      <c r="D77" t="s">
        <v>4645</v>
      </c>
      <c r="E77" t="s">
        <v>7377</v>
      </c>
    </row>
    <row r="78" spans="1:5">
      <c r="A78" t="s">
        <v>4643</v>
      </c>
      <c r="C78" s="698" t="s">
        <v>4646</v>
      </c>
      <c r="D78" t="s">
        <v>4646</v>
      </c>
      <c r="E78" t="s">
        <v>7377</v>
      </c>
    </row>
    <row r="79" spans="1:5">
      <c r="A79" t="s">
        <v>4644</v>
      </c>
      <c r="C79" s="698" t="s">
        <v>4647</v>
      </c>
      <c r="D79" t="s">
        <v>4647</v>
      </c>
      <c r="E79" t="s">
        <v>7377</v>
      </c>
    </row>
    <row r="80" spans="1:5">
      <c r="A80" t="s">
        <v>4645</v>
      </c>
      <c r="C80" s="698" t="s">
        <v>4648</v>
      </c>
      <c r="D80" t="s">
        <v>4648</v>
      </c>
      <c r="E80" t="s">
        <v>7377</v>
      </c>
    </row>
    <row r="81" spans="1:5">
      <c r="A81" t="s">
        <v>4646</v>
      </c>
      <c r="C81" s="698" t="s">
        <v>4649</v>
      </c>
      <c r="D81" t="s">
        <v>4649</v>
      </c>
      <c r="E81" t="s">
        <v>7377</v>
      </c>
    </row>
    <row r="82" spans="1:5">
      <c r="A82" t="s">
        <v>4647</v>
      </c>
      <c r="C82" s="415" t="s">
        <v>4467</v>
      </c>
      <c r="D82" t="s">
        <v>4467</v>
      </c>
      <c r="E82" t="s">
        <v>898</v>
      </c>
    </row>
    <row r="83" spans="1:5">
      <c r="A83" t="s">
        <v>4648</v>
      </c>
      <c r="C83" s="638" t="s">
        <v>2181</v>
      </c>
      <c r="D83" t="s">
        <v>2181</v>
      </c>
      <c r="E83" t="s">
        <v>7377</v>
      </c>
    </row>
    <row r="84" spans="1:5">
      <c r="A84" t="s">
        <v>4649</v>
      </c>
      <c r="C84" s="694" t="s">
        <v>4786</v>
      </c>
      <c r="D84" t="s">
        <v>4786</v>
      </c>
      <c r="E84" t="s">
        <v>7377</v>
      </c>
    </row>
    <row r="85" spans="1:5">
      <c r="A85" t="s">
        <v>4467</v>
      </c>
      <c r="C85" s="415" t="s">
        <v>5809</v>
      </c>
      <c r="D85" t="s">
        <v>5809</v>
      </c>
      <c r="E85" t="s">
        <v>7377</v>
      </c>
    </row>
    <row r="86" spans="1:5">
      <c r="A86" t="s">
        <v>2181</v>
      </c>
      <c r="C86" s="638" t="s">
        <v>6573</v>
      </c>
    </row>
    <row r="87" spans="1:5">
      <c r="A87" t="s">
        <v>4786</v>
      </c>
      <c r="C87" s="638" t="s">
        <v>6561</v>
      </c>
    </row>
    <row r="88" spans="1:5">
      <c r="A88" t="s">
        <v>5809</v>
      </c>
      <c r="C88" s="696" t="s">
        <v>4782</v>
      </c>
      <c r="D88" t="s">
        <v>4782</v>
      </c>
      <c r="E88" t="s">
        <v>7377</v>
      </c>
    </row>
    <row r="89" spans="1:5">
      <c r="C89" s="696" t="s">
        <v>4781</v>
      </c>
      <c r="D89" t="s">
        <v>4781</v>
      </c>
      <c r="E89" t="s">
        <v>7377</v>
      </c>
    </row>
    <row r="90" spans="1:5">
      <c r="C90" s="176" t="s">
        <v>7112</v>
      </c>
    </row>
    <row r="91" spans="1:5">
      <c r="A91" t="s">
        <v>4782</v>
      </c>
      <c r="C91" s="638" t="s">
        <v>4650</v>
      </c>
      <c r="D91" t="s">
        <v>4650</v>
      </c>
      <c r="E91" t="s">
        <v>7377</v>
      </c>
    </row>
    <row r="92" spans="1:5">
      <c r="A92" t="s">
        <v>4781</v>
      </c>
      <c r="C92" s="694" t="s">
        <v>4834</v>
      </c>
      <c r="D92" t="s">
        <v>4834</v>
      </c>
      <c r="E92" t="s">
        <v>898</v>
      </c>
    </row>
    <row r="93" spans="1:5">
      <c r="C93" s="371" t="s">
        <v>6008</v>
      </c>
      <c r="D93" t="s">
        <v>6008</v>
      </c>
      <c r="E93" t="s">
        <v>7377</v>
      </c>
    </row>
    <row r="94" spans="1:5">
      <c r="A94" t="s">
        <v>4650</v>
      </c>
      <c r="C94" s="638" t="s">
        <v>4757</v>
      </c>
    </row>
    <row r="95" spans="1:5">
      <c r="A95" t="s">
        <v>4834</v>
      </c>
      <c r="C95" s="638" t="s">
        <v>4755</v>
      </c>
      <c r="D95" t="s">
        <v>4755</v>
      </c>
      <c r="E95" t="s">
        <v>7377</v>
      </c>
    </row>
    <row r="96" spans="1:5">
      <c r="A96" t="s">
        <v>6008</v>
      </c>
      <c r="C96" s="638" t="s">
        <v>4756</v>
      </c>
    </row>
    <row r="97" spans="1:5">
      <c r="C97" s="638" t="s">
        <v>4854</v>
      </c>
      <c r="D97" t="s">
        <v>4854</v>
      </c>
      <c r="E97" t="s">
        <v>898</v>
      </c>
    </row>
    <row r="98" spans="1:5">
      <c r="A98" t="s">
        <v>4755</v>
      </c>
      <c r="C98" s="694" t="s">
        <v>4924</v>
      </c>
      <c r="D98" t="s">
        <v>4924</v>
      </c>
      <c r="E98" t="s">
        <v>898</v>
      </c>
    </row>
    <row r="99" spans="1:5">
      <c r="C99" s="368" t="s">
        <v>6853</v>
      </c>
    </row>
    <row r="100" spans="1:5">
      <c r="A100" t="s">
        <v>4854</v>
      </c>
      <c r="C100" s="638" t="s">
        <v>6575</v>
      </c>
    </row>
    <row r="101" spans="1:5">
      <c r="A101" t="s">
        <v>4924</v>
      </c>
      <c r="C101" s="696" t="s">
        <v>3707</v>
      </c>
      <c r="D101" t="s">
        <v>3707</v>
      </c>
      <c r="E101" t="s">
        <v>7377</v>
      </c>
    </row>
    <row r="102" spans="1:5">
      <c r="C102" s="638" t="s">
        <v>2212</v>
      </c>
      <c r="D102" t="s">
        <v>2212</v>
      </c>
      <c r="E102" t="s">
        <v>7377</v>
      </c>
    </row>
    <row r="103" spans="1:5">
      <c r="C103" s="638" t="s">
        <v>4651</v>
      </c>
      <c r="D103" t="s">
        <v>4651</v>
      </c>
      <c r="E103" t="s">
        <v>7377</v>
      </c>
    </row>
    <row r="104" spans="1:5">
      <c r="A104" t="s">
        <v>3707</v>
      </c>
      <c r="C104" s="638" t="s">
        <v>4652</v>
      </c>
      <c r="D104" t="s">
        <v>4652</v>
      </c>
      <c r="E104" t="s">
        <v>7377</v>
      </c>
    </row>
    <row r="105" spans="1:5">
      <c r="A105" t="s">
        <v>2212</v>
      </c>
      <c r="C105" s="415" t="s">
        <v>5808</v>
      </c>
      <c r="D105" t="s">
        <v>5808</v>
      </c>
      <c r="E105" t="s">
        <v>7377</v>
      </c>
    </row>
    <row r="106" spans="1:5">
      <c r="A106" t="s">
        <v>4651</v>
      </c>
      <c r="C106" s="638" t="s">
        <v>4855</v>
      </c>
      <c r="D106" t="s">
        <v>4855</v>
      </c>
      <c r="E106" t="s">
        <v>898</v>
      </c>
    </row>
    <row r="107" spans="1:5">
      <c r="A107" t="s">
        <v>4652</v>
      </c>
      <c r="C107" s="696" t="s">
        <v>4595</v>
      </c>
      <c r="D107" t="s">
        <v>4595</v>
      </c>
      <c r="E107" t="s">
        <v>7377</v>
      </c>
    </row>
    <row r="108" spans="1:5">
      <c r="A108" t="s">
        <v>5808</v>
      </c>
      <c r="C108" s="638" t="s">
        <v>4653</v>
      </c>
      <c r="D108" t="s">
        <v>4653</v>
      </c>
      <c r="E108" t="s">
        <v>7377</v>
      </c>
    </row>
    <row r="109" spans="1:5">
      <c r="A109" t="s">
        <v>4855</v>
      </c>
      <c r="C109" s="638" t="s">
        <v>6516</v>
      </c>
    </row>
    <row r="110" spans="1:5">
      <c r="A110" t="s">
        <v>4595</v>
      </c>
      <c r="C110" s="638" t="s">
        <v>2163</v>
      </c>
      <c r="D110" t="s">
        <v>2163</v>
      </c>
      <c r="E110" t="s">
        <v>7377</v>
      </c>
    </row>
    <row r="111" spans="1:5">
      <c r="A111" t="s">
        <v>4653</v>
      </c>
      <c r="C111" s="694" t="s">
        <v>4827</v>
      </c>
      <c r="D111" t="s">
        <v>4827</v>
      </c>
      <c r="E111" t="s">
        <v>898</v>
      </c>
    </row>
    <row r="112" spans="1:5">
      <c r="C112" s="803" t="s">
        <v>7263</v>
      </c>
      <c r="D112" t="s">
        <v>7263</v>
      </c>
      <c r="E112" t="s">
        <v>7377</v>
      </c>
    </row>
    <row r="113" spans="1:5">
      <c r="A113" t="s">
        <v>2163</v>
      </c>
      <c r="C113" s="694" t="s">
        <v>4787</v>
      </c>
      <c r="D113" t="s">
        <v>4787</v>
      </c>
      <c r="E113" t="s">
        <v>898</v>
      </c>
    </row>
    <row r="114" spans="1:5">
      <c r="A114" t="s">
        <v>4827</v>
      </c>
      <c r="C114" s="696" t="s">
        <v>3051</v>
      </c>
    </row>
    <row r="115" spans="1:5">
      <c r="A115" t="s">
        <v>7263</v>
      </c>
      <c r="C115" s="803" t="s">
        <v>7264</v>
      </c>
    </row>
    <row r="116" spans="1:5">
      <c r="A116" t="s">
        <v>4787</v>
      </c>
      <c r="C116" s="438" t="s">
        <v>5371</v>
      </c>
      <c r="D116" t="s">
        <v>7380</v>
      </c>
      <c r="E116" t="s">
        <v>898</v>
      </c>
    </row>
    <row r="117" spans="1:5">
      <c r="C117" s="803" t="s">
        <v>7265</v>
      </c>
    </row>
    <row r="118" spans="1:5">
      <c r="C118" s="638" t="s">
        <v>2131</v>
      </c>
      <c r="D118" t="s">
        <v>2131</v>
      </c>
      <c r="E118" t="s">
        <v>7377</v>
      </c>
    </row>
    <row r="119" spans="1:5">
      <c r="A119" t="s">
        <v>7380</v>
      </c>
      <c r="C119" s="638" t="s">
        <v>2136</v>
      </c>
    </row>
    <row r="120" spans="1:5">
      <c r="C120" s="638" t="s">
        <v>4654</v>
      </c>
    </row>
    <row r="121" spans="1:5">
      <c r="A121" t="s">
        <v>2131</v>
      </c>
      <c r="C121" s="638" t="s">
        <v>2123</v>
      </c>
      <c r="D121" t="s">
        <v>2123</v>
      </c>
      <c r="E121" t="s">
        <v>7377</v>
      </c>
    </row>
    <row r="122" spans="1:5">
      <c r="C122" s="638" t="s">
        <v>4497</v>
      </c>
    </row>
    <row r="123" spans="1:5">
      <c r="C123" s="694" t="s">
        <v>4856</v>
      </c>
      <c r="D123" t="s">
        <v>4856</v>
      </c>
      <c r="E123" t="s">
        <v>898</v>
      </c>
    </row>
    <row r="124" spans="1:5">
      <c r="A124" t="s">
        <v>2123</v>
      </c>
      <c r="C124" s="638" t="s">
        <v>2229</v>
      </c>
      <c r="D124" t="s">
        <v>2229</v>
      </c>
      <c r="E124" t="s">
        <v>7377</v>
      </c>
    </row>
    <row r="125" spans="1:5">
      <c r="C125" s="638" t="s">
        <v>2161</v>
      </c>
      <c r="D125" t="s">
        <v>2161</v>
      </c>
      <c r="E125" t="s">
        <v>7377</v>
      </c>
    </row>
    <row r="126" spans="1:5">
      <c r="A126" t="s">
        <v>4856</v>
      </c>
      <c r="C126" s="638" t="s">
        <v>4655</v>
      </c>
      <c r="D126" t="s">
        <v>4655</v>
      </c>
      <c r="E126" t="s">
        <v>7377</v>
      </c>
    </row>
    <row r="127" spans="1:5">
      <c r="A127" t="s">
        <v>2229</v>
      </c>
      <c r="C127" s="638" t="s">
        <v>4749</v>
      </c>
      <c r="D127" t="s">
        <v>4749</v>
      </c>
      <c r="E127" t="s">
        <v>7377</v>
      </c>
    </row>
    <row r="128" spans="1:5">
      <c r="A128" t="s">
        <v>2161</v>
      </c>
      <c r="C128" s="176" t="s">
        <v>5957</v>
      </c>
      <c r="D128" t="s">
        <v>5957</v>
      </c>
      <c r="E128" t="s">
        <v>898</v>
      </c>
    </row>
    <row r="129" spans="1:5">
      <c r="A129" t="s">
        <v>4655</v>
      </c>
      <c r="C129" s="803" t="s">
        <v>7266</v>
      </c>
    </row>
    <row r="130" spans="1:5">
      <c r="A130" t="s">
        <v>4749</v>
      </c>
      <c r="C130" s="638" t="s">
        <v>4857</v>
      </c>
      <c r="D130" t="s">
        <v>4857</v>
      </c>
      <c r="E130" t="s">
        <v>898</v>
      </c>
    </row>
    <row r="131" spans="1:5">
      <c r="A131" t="s">
        <v>5957</v>
      </c>
      <c r="C131" s="638" t="s">
        <v>7165</v>
      </c>
    </row>
    <row r="132" spans="1:5">
      <c r="C132" s="638" t="s">
        <v>4656</v>
      </c>
    </row>
    <row r="133" spans="1:5">
      <c r="A133" t="s">
        <v>4857</v>
      </c>
      <c r="C133" s="638" t="s">
        <v>2193</v>
      </c>
      <c r="D133" t="s">
        <v>2193</v>
      </c>
      <c r="E133" t="s">
        <v>7377</v>
      </c>
    </row>
    <row r="134" spans="1:5">
      <c r="C134" s="638" t="s">
        <v>2182</v>
      </c>
      <c r="D134" t="s">
        <v>2182</v>
      </c>
      <c r="E134" t="s">
        <v>7377</v>
      </c>
    </row>
    <row r="135" spans="1:5">
      <c r="C135" s="695" t="s">
        <v>4760</v>
      </c>
      <c r="D135" t="s">
        <v>4760</v>
      </c>
      <c r="E135" t="s">
        <v>7377</v>
      </c>
    </row>
    <row r="136" spans="1:5">
      <c r="A136" t="s">
        <v>2193</v>
      </c>
      <c r="C136" s="638" t="s">
        <v>2152</v>
      </c>
      <c r="D136" t="s">
        <v>2152</v>
      </c>
      <c r="E136" t="s">
        <v>7377</v>
      </c>
    </row>
    <row r="137" spans="1:5">
      <c r="A137" t="s">
        <v>2182</v>
      </c>
      <c r="C137" s="696" t="s">
        <v>4596</v>
      </c>
      <c r="D137" t="s">
        <v>4596</v>
      </c>
      <c r="E137" t="s">
        <v>7377</v>
      </c>
    </row>
    <row r="138" spans="1:5">
      <c r="A138" t="s">
        <v>4760</v>
      </c>
      <c r="C138" s="638" t="s">
        <v>2223</v>
      </c>
      <c r="D138" t="s">
        <v>2223</v>
      </c>
      <c r="E138" t="s">
        <v>7377</v>
      </c>
    </row>
    <row r="139" spans="1:5">
      <c r="A139" t="s">
        <v>2152</v>
      </c>
      <c r="C139" s="415" t="s">
        <v>5600</v>
      </c>
    </row>
    <row r="140" spans="1:5">
      <c r="A140" t="s">
        <v>4596</v>
      </c>
      <c r="C140" s="694" t="s">
        <v>4826</v>
      </c>
      <c r="D140" t="s">
        <v>4826</v>
      </c>
      <c r="E140" t="s">
        <v>898</v>
      </c>
    </row>
    <row r="141" spans="1:5">
      <c r="A141" t="s">
        <v>2223</v>
      </c>
      <c r="C141" s="638" t="s">
        <v>4493</v>
      </c>
    </row>
    <row r="142" spans="1:5">
      <c r="C142" s="638" t="s">
        <v>4858</v>
      </c>
      <c r="D142" t="s">
        <v>4858</v>
      </c>
      <c r="E142" t="s">
        <v>898</v>
      </c>
    </row>
    <row r="143" spans="1:5">
      <c r="A143" t="s">
        <v>4826</v>
      </c>
      <c r="C143" s="694" t="s">
        <v>4825</v>
      </c>
      <c r="D143" t="s">
        <v>4825</v>
      </c>
      <c r="E143" t="s">
        <v>898</v>
      </c>
    </row>
    <row r="144" spans="1:5">
      <c r="C144" s="638" t="s">
        <v>4657</v>
      </c>
      <c r="D144" t="s">
        <v>4657</v>
      </c>
      <c r="E144" t="s">
        <v>7377</v>
      </c>
    </row>
    <row r="145" spans="1:5">
      <c r="A145" t="s">
        <v>4858</v>
      </c>
      <c r="C145" s="368" t="s">
        <v>6839</v>
      </c>
    </row>
    <row r="146" spans="1:5">
      <c r="A146" t="s">
        <v>4825</v>
      </c>
      <c r="C146" s="438" t="s">
        <v>4926</v>
      </c>
      <c r="D146" t="s">
        <v>4926</v>
      </c>
      <c r="E146" t="s">
        <v>898</v>
      </c>
    </row>
    <row r="147" spans="1:5">
      <c r="A147" t="s">
        <v>4657</v>
      </c>
      <c r="C147" s="638" t="s">
        <v>4859</v>
      </c>
      <c r="D147" t="s">
        <v>4859</v>
      </c>
      <c r="E147" t="s">
        <v>898</v>
      </c>
    </row>
    <row r="148" spans="1:5">
      <c r="C148" s="638" t="s">
        <v>4602</v>
      </c>
      <c r="D148" t="s">
        <v>4602</v>
      </c>
      <c r="E148" t="s">
        <v>898</v>
      </c>
    </row>
    <row r="149" spans="1:5">
      <c r="A149" t="s">
        <v>4926</v>
      </c>
      <c r="C149" s="638" t="s">
        <v>5533</v>
      </c>
      <c r="D149" t="s">
        <v>5533</v>
      </c>
      <c r="E149" t="s">
        <v>898</v>
      </c>
    </row>
    <row r="150" spans="1:5">
      <c r="A150" t="s">
        <v>4859</v>
      </c>
      <c r="C150" s="638" t="s">
        <v>4603</v>
      </c>
      <c r="D150" t="s">
        <v>4603</v>
      </c>
      <c r="E150" t="s">
        <v>898</v>
      </c>
    </row>
    <row r="151" spans="1:5">
      <c r="A151" t="s">
        <v>4602</v>
      </c>
      <c r="C151" s="638" t="s">
        <v>4604</v>
      </c>
      <c r="D151" t="s">
        <v>4604</v>
      </c>
      <c r="E151" t="s">
        <v>898</v>
      </c>
    </row>
    <row r="152" spans="1:5">
      <c r="A152" t="s">
        <v>5533</v>
      </c>
      <c r="C152" s="638" t="s">
        <v>4605</v>
      </c>
      <c r="D152" t="s">
        <v>4605</v>
      </c>
      <c r="E152" t="s">
        <v>898</v>
      </c>
    </row>
    <row r="153" spans="1:5">
      <c r="A153" t="s">
        <v>4603</v>
      </c>
      <c r="C153" s="638" t="s">
        <v>5534</v>
      </c>
      <c r="D153" t="s">
        <v>5534</v>
      </c>
      <c r="E153" t="s">
        <v>898</v>
      </c>
    </row>
    <row r="154" spans="1:5">
      <c r="A154" t="s">
        <v>4604</v>
      </c>
      <c r="C154" s="694" t="s">
        <v>4860</v>
      </c>
      <c r="D154" t="s">
        <v>4860</v>
      </c>
      <c r="E154" t="s">
        <v>898</v>
      </c>
    </row>
    <row r="155" spans="1:5">
      <c r="A155" t="s">
        <v>4605</v>
      </c>
      <c r="C155" s="694" t="s">
        <v>4918</v>
      </c>
      <c r="D155" t="s">
        <v>4918</v>
      </c>
      <c r="E155" t="s">
        <v>898</v>
      </c>
    </row>
    <row r="156" spans="1:5">
      <c r="A156" t="s">
        <v>5534</v>
      </c>
      <c r="C156" s="699" t="s">
        <v>5685</v>
      </c>
      <c r="D156" t="s">
        <v>5685</v>
      </c>
      <c r="E156" t="s">
        <v>898</v>
      </c>
    </row>
    <row r="157" spans="1:5">
      <c r="A157" t="s">
        <v>4860</v>
      </c>
      <c r="C157" s="694" t="s">
        <v>4844</v>
      </c>
      <c r="D157" t="s">
        <v>4844</v>
      </c>
      <c r="E157" t="s">
        <v>898</v>
      </c>
    </row>
    <row r="158" spans="1:5">
      <c r="A158" t="s">
        <v>4918</v>
      </c>
      <c r="C158" s="415" t="s">
        <v>5605</v>
      </c>
    </row>
    <row r="159" spans="1:5">
      <c r="A159" t="s">
        <v>5685</v>
      </c>
      <c r="C159" s="638" t="s">
        <v>4658</v>
      </c>
      <c r="D159" t="s">
        <v>4658</v>
      </c>
      <c r="E159" t="s">
        <v>7377</v>
      </c>
    </row>
    <row r="160" spans="1:5">
      <c r="A160" t="s">
        <v>4844</v>
      </c>
      <c r="C160" s="638" t="s">
        <v>4659</v>
      </c>
      <c r="D160" t="s">
        <v>4659</v>
      </c>
      <c r="E160" t="s">
        <v>7377</v>
      </c>
    </row>
    <row r="161" spans="1:5">
      <c r="C161" s="638" t="s">
        <v>2164</v>
      </c>
      <c r="D161" t="s">
        <v>2164</v>
      </c>
      <c r="E161" t="s">
        <v>7377</v>
      </c>
    </row>
    <row r="162" spans="1:5">
      <c r="A162" t="s">
        <v>4658</v>
      </c>
      <c r="C162" s="638" t="s">
        <v>2162</v>
      </c>
      <c r="D162" t="s">
        <v>2162</v>
      </c>
      <c r="E162" t="s">
        <v>7377</v>
      </c>
    </row>
    <row r="163" spans="1:5">
      <c r="A163" t="s">
        <v>4659</v>
      </c>
      <c r="C163" s="638" t="s">
        <v>6582</v>
      </c>
    </row>
    <row r="164" spans="1:5">
      <c r="A164" t="s">
        <v>2164</v>
      </c>
      <c r="C164" s="694" t="s">
        <v>4843</v>
      </c>
      <c r="D164" t="s">
        <v>4843</v>
      </c>
      <c r="E164" t="s">
        <v>898</v>
      </c>
    </row>
    <row r="165" spans="1:5">
      <c r="A165" t="s">
        <v>2162</v>
      </c>
      <c r="C165" s="415" t="s">
        <v>4533</v>
      </c>
      <c r="D165" t="s">
        <v>4533</v>
      </c>
      <c r="E165" t="s">
        <v>898</v>
      </c>
    </row>
    <row r="166" spans="1:5">
      <c r="C166" s="368" t="s">
        <v>6840</v>
      </c>
    </row>
    <row r="167" spans="1:5">
      <c r="A167" t="s">
        <v>4843</v>
      </c>
      <c r="C167" s="638" t="s">
        <v>4660</v>
      </c>
      <c r="D167" t="s">
        <v>4660</v>
      </c>
      <c r="E167" t="s">
        <v>7377</v>
      </c>
    </row>
    <row r="168" spans="1:5">
      <c r="A168" t="s">
        <v>4533</v>
      </c>
      <c r="C168" s="803" t="s">
        <v>7267</v>
      </c>
    </row>
    <row r="169" spans="1:5">
      <c r="C169" s="638" t="s">
        <v>2148</v>
      </c>
      <c r="D169" t="s">
        <v>2148</v>
      </c>
      <c r="E169" t="s">
        <v>7377</v>
      </c>
    </row>
    <row r="170" spans="1:5">
      <c r="A170" t="s">
        <v>4660</v>
      </c>
      <c r="C170" s="700" t="s">
        <v>4737</v>
      </c>
      <c r="D170" t="s">
        <v>4737</v>
      </c>
      <c r="E170" t="s">
        <v>7377</v>
      </c>
    </row>
    <row r="171" spans="1:5">
      <c r="C171" s="638" t="s">
        <v>4783</v>
      </c>
      <c r="D171" t="s">
        <v>4783</v>
      </c>
      <c r="E171" t="s">
        <v>7377</v>
      </c>
    </row>
    <row r="172" spans="1:5">
      <c r="A172" t="s">
        <v>2148</v>
      </c>
      <c r="C172" s="638" t="s">
        <v>5532</v>
      </c>
      <c r="D172" t="s">
        <v>5532</v>
      </c>
      <c r="E172" t="s">
        <v>7377</v>
      </c>
    </row>
    <row r="173" spans="1:5">
      <c r="A173" t="s">
        <v>4737</v>
      </c>
      <c r="C173" s="368" t="s">
        <v>6832</v>
      </c>
    </row>
    <row r="174" spans="1:5">
      <c r="A174" t="s">
        <v>4783</v>
      </c>
      <c r="C174" s="638" t="s">
        <v>4661</v>
      </c>
      <c r="D174" t="s">
        <v>4661</v>
      </c>
      <c r="E174" t="s">
        <v>7377</v>
      </c>
    </row>
    <row r="175" spans="1:5">
      <c r="A175" t="s">
        <v>5532</v>
      </c>
      <c r="C175" s="638" t="s">
        <v>4662</v>
      </c>
      <c r="D175" t="s">
        <v>4662</v>
      </c>
      <c r="E175" t="s">
        <v>7377</v>
      </c>
    </row>
    <row r="176" spans="1:5">
      <c r="C176" s="638" t="s">
        <v>4663</v>
      </c>
    </row>
    <row r="177" spans="1:5">
      <c r="A177" t="s">
        <v>4661</v>
      </c>
      <c r="C177" s="638" t="s">
        <v>6586</v>
      </c>
    </row>
    <row r="178" spans="1:5">
      <c r="A178" t="s">
        <v>4662</v>
      </c>
      <c r="C178" s="696" t="s">
        <v>4775</v>
      </c>
      <c r="D178" t="s">
        <v>4775</v>
      </c>
      <c r="E178" t="s">
        <v>898</v>
      </c>
    </row>
    <row r="179" spans="1:5">
      <c r="C179" s="696" t="s">
        <v>4861</v>
      </c>
      <c r="D179" t="s">
        <v>4861</v>
      </c>
      <c r="E179" t="s">
        <v>898</v>
      </c>
    </row>
    <row r="180" spans="1:5">
      <c r="C180" s="415" t="s">
        <v>5610</v>
      </c>
    </row>
    <row r="181" spans="1:5">
      <c r="A181" t="s">
        <v>4775</v>
      </c>
      <c r="C181" s="638" t="s">
        <v>4862</v>
      </c>
      <c r="D181" t="s">
        <v>4862</v>
      </c>
      <c r="E181" t="s">
        <v>898</v>
      </c>
    </row>
    <row r="182" spans="1:5">
      <c r="A182" t="s">
        <v>4861</v>
      </c>
      <c r="C182" s="696" t="s">
        <v>4863</v>
      </c>
      <c r="D182" t="s">
        <v>4863</v>
      </c>
      <c r="E182" t="s">
        <v>898</v>
      </c>
    </row>
    <row r="183" spans="1:5">
      <c r="C183" s="368" t="s">
        <v>6834</v>
      </c>
    </row>
    <row r="184" spans="1:5">
      <c r="A184" t="s">
        <v>4862</v>
      </c>
      <c r="C184" s="638" t="s">
        <v>2180</v>
      </c>
      <c r="D184" t="s">
        <v>2180</v>
      </c>
      <c r="E184" t="s">
        <v>7377</v>
      </c>
    </row>
    <row r="185" spans="1:5">
      <c r="A185" t="s">
        <v>4863</v>
      </c>
      <c r="C185" s="638" t="s">
        <v>6577</v>
      </c>
    </row>
    <row r="186" spans="1:5">
      <c r="C186" s="694" t="s">
        <v>4823</v>
      </c>
      <c r="D186" t="s">
        <v>4823</v>
      </c>
      <c r="E186" t="s">
        <v>898</v>
      </c>
    </row>
    <row r="187" spans="1:5">
      <c r="A187" t="s">
        <v>2180</v>
      </c>
      <c r="C187" s="638" t="s">
        <v>2215</v>
      </c>
      <c r="D187" t="s">
        <v>2215</v>
      </c>
      <c r="E187" t="s">
        <v>7377</v>
      </c>
    </row>
    <row r="188" spans="1:5">
      <c r="C188" s="415" t="s">
        <v>4621</v>
      </c>
    </row>
    <row r="189" spans="1:5">
      <c r="A189" t="s">
        <v>4823</v>
      </c>
      <c r="C189" s="638" t="s">
        <v>2210</v>
      </c>
      <c r="D189" t="s">
        <v>2210</v>
      </c>
      <c r="E189" t="s">
        <v>7377</v>
      </c>
    </row>
    <row r="190" spans="1:5">
      <c r="A190" t="s">
        <v>2215</v>
      </c>
      <c r="C190" s="368" t="s">
        <v>6877</v>
      </c>
    </row>
    <row r="191" spans="1:5">
      <c r="C191" s="368" t="s">
        <v>6824</v>
      </c>
    </row>
    <row r="192" spans="1:5">
      <c r="A192" t="s">
        <v>2210</v>
      </c>
      <c r="C192" s="754" t="s">
        <v>6833</v>
      </c>
    </row>
    <row r="193" spans="1:5">
      <c r="C193" s="696" t="s">
        <v>4585</v>
      </c>
      <c r="D193" t="s">
        <v>4585</v>
      </c>
      <c r="E193" t="s">
        <v>7377</v>
      </c>
    </row>
    <row r="194" spans="1:5">
      <c r="C194" s="696" t="s">
        <v>4584</v>
      </c>
      <c r="D194" t="s">
        <v>4584</v>
      </c>
      <c r="E194" t="s">
        <v>7377</v>
      </c>
    </row>
    <row r="195" spans="1:5">
      <c r="C195" s="696" t="s">
        <v>4586</v>
      </c>
      <c r="D195" t="s">
        <v>4586</v>
      </c>
      <c r="E195" t="s">
        <v>7377</v>
      </c>
    </row>
    <row r="196" spans="1:5">
      <c r="A196" t="s">
        <v>4585</v>
      </c>
      <c r="C196" s="368" t="s">
        <v>6818</v>
      </c>
    </row>
    <row r="197" spans="1:5">
      <c r="A197" t="s">
        <v>4584</v>
      </c>
      <c r="C197" s="696" t="s">
        <v>4588</v>
      </c>
      <c r="D197" t="s">
        <v>4588</v>
      </c>
      <c r="E197" t="s">
        <v>7377</v>
      </c>
    </row>
    <row r="198" spans="1:5">
      <c r="A198" t="s">
        <v>4586</v>
      </c>
      <c r="C198" s="694" t="s">
        <v>4831</v>
      </c>
      <c r="D198" t="s">
        <v>4831</v>
      </c>
      <c r="E198" t="s">
        <v>898</v>
      </c>
    </row>
    <row r="199" spans="1:5">
      <c r="A199" t="s">
        <v>4586</v>
      </c>
      <c r="C199" s="638" t="s">
        <v>4664</v>
      </c>
      <c r="D199" t="s">
        <v>4664</v>
      </c>
      <c r="E199" t="s">
        <v>7377</v>
      </c>
    </row>
    <row r="200" spans="1:5">
      <c r="C200" s="638" t="s">
        <v>2175</v>
      </c>
      <c r="D200" t="s">
        <v>2175</v>
      </c>
      <c r="E200" t="s">
        <v>7377</v>
      </c>
    </row>
    <row r="201" spans="1:5">
      <c r="A201" t="s">
        <v>4588</v>
      </c>
      <c r="C201" s="638" t="s">
        <v>2224</v>
      </c>
      <c r="D201" t="s">
        <v>2224</v>
      </c>
      <c r="E201" t="s">
        <v>7377</v>
      </c>
    </row>
    <row r="202" spans="1:5">
      <c r="A202" t="s">
        <v>4831</v>
      </c>
      <c r="C202" s="694" t="s">
        <v>4848</v>
      </c>
      <c r="D202" t="s">
        <v>4848</v>
      </c>
      <c r="E202" t="s">
        <v>898</v>
      </c>
    </row>
    <row r="203" spans="1:5">
      <c r="A203" t="s">
        <v>4664</v>
      </c>
      <c r="C203" s="803" t="s">
        <v>7268</v>
      </c>
    </row>
    <row r="204" spans="1:5">
      <c r="A204" t="s">
        <v>2175</v>
      </c>
      <c r="C204" s="368" t="s">
        <v>6857</v>
      </c>
      <c r="D204" t="s">
        <v>6857</v>
      </c>
      <c r="E204" t="s">
        <v>7377</v>
      </c>
    </row>
    <row r="205" spans="1:5">
      <c r="A205" t="s">
        <v>2224</v>
      </c>
      <c r="C205" s="368" t="s">
        <v>6855</v>
      </c>
      <c r="D205" t="s">
        <v>6855</v>
      </c>
      <c r="E205" t="s">
        <v>7377</v>
      </c>
    </row>
    <row r="206" spans="1:5">
      <c r="A206" t="s">
        <v>4848</v>
      </c>
      <c r="C206" s="694" t="s">
        <v>4788</v>
      </c>
      <c r="D206" t="s">
        <v>4788</v>
      </c>
      <c r="E206" t="s">
        <v>898</v>
      </c>
    </row>
    <row r="207" spans="1:5">
      <c r="C207" s="638" t="s">
        <v>4789</v>
      </c>
      <c r="D207" t="s">
        <v>4789</v>
      </c>
      <c r="E207" t="s">
        <v>898</v>
      </c>
    </row>
    <row r="208" spans="1:5">
      <c r="A208" t="s">
        <v>6857</v>
      </c>
      <c r="C208" s="694" t="s">
        <v>4828</v>
      </c>
      <c r="D208" t="s">
        <v>4828</v>
      </c>
      <c r="E208" t="s">
        <v>898</v>
      </c>
    </row>
    <row r="209" spans="1:5">
      <c r="A209" t="s">
        <v>6855</v>
      </c>
      <c r="C209" s="694" t="s">
        <v>4837</v>
      </c>
      <c r="D209" t="s">
        <v>4837</v>
      </c>
      <c r="E209" t="s">
        <v>898</v>
      </c>
    </row>
    <row r="210" spans="1:5">
      <c r="A210" t="s">
        <v>4788</v>
      </c>
      <c r="C210" s="696" t="s">
        <v>4864</v>
      </c>
      <c r="D210" t="s">
        <v>4864</v>
      </c>
      <c r="E210" t="s">
        <v>898</v>
      </c>
    </row>
    <row r="211" spans="1:5">
      <c r="A211" t="s">
        <v>4789</v>
      </c>
      <c r="C211" s="694" t="s">
        <v>4790</v>
      </c>
      <c r="D211" t="s">
        <v>4790</v>
      </c>
      <c r="E211" t="s">
        <v>898</v>
      </c>
    </row>
    <row r="212" spans="1:5">
      <c r="A212" t="s">
        <v>4828</v>
      </c>
      <c r="C212" s="694" t="s">
        <v>4791</v>
      </c>
      <c r="D212" t="s">
        <v>4791</v>
      </c>
      <c r="E212" t="s">
        <v>898</v>
      </c>
    </row>
    <row r="213" spans="1:5">
      <c r="A213" t="s">
        <v>4837</v>
      </c>
      <c r="C213" s="694" t="s">
        <v>4792</v>
      </c>
      <c r="D213" t="s">
        <v>4792</v>
      </c>
      <c r="E213" t="s">
        <v>898</v>
      </c>
    </row>
    <row r="214" spans="1:5">
      <c r="A214" t="s">
        <v>4864</v>
      </c>
      <c r="C214" s="438" t="s">
        <v>5380</v>
      </c>
      <c r="D214" t="s">
        <v>5380</v>
      </c>
      <c r="E214" t="s">
        <v>898</v>
      </c>
    </row>
    <row r="215" spans="1:5">
      <c r="A215" t="s">
        <v>4790</v>
      </c>
      <c r="C215" s="438" t="s">
        <v>5372</v>
      </c>
      <c r="D215" t="s">
        <v>5372</v>
      </c>
      <c r="E215" t="s">
        <v>898</v>
      </c>
    </row>
    <row r="216" spans="1:5">
      <c r="A216" t="s">
        <v>4791</v>
      </c>
      <c r="C216" s="694" t="s">
        <v>4793</v>
      </c>
      <c r="D216" t="s">
        <v>4793</v>
      </c>
      <c r="E216" t="s">
        <v>898</v>
      </c>
    </row>
    <row r="217" spans="1:5">
      <c r="A217" t="s">
        <v>4792</v>
      </c>
      <c r="C217" s="415" t="s">
        <v>5615</v>
      </c>
      <c r="D217" t="s">
        <v>5615</v>
      </c>
      <c r="E217" t="s">
        <v>898</v>
      </c>
    </row>
    <row r="218" spans="1:5">
      <c r="A218" t="s">
        <v>5380</v>
      </c>
      <c r="C218" s="438" t="s">
        <v>5675</v>
      </c>
    </row>
    <row r="219" spans="1:5">
      <c r="A219" t="s">
        <v>5372</v>
      </c>
      <c r="C219" s="694" t="s">
        <v>4794</v>
      </c>
      <c r="D219" t="s">
        <v>4794</v>
      </c>
      <c r="E219" t="s">
        <v>898</v>
      </c>
    </row>
    <row r="220" spans="1:5">
      <c r="A220" t="s">
        <v>4793</v>
      </c>
      <c r="C220" s="694" t="s">
        <v>4795</v>
      </c>
      <c r="D220" t="s">
        <v>4795</v>
      </c>
      <c r="E220" t="s">
        <v>898</v>
      </c>
    </row>
    <row r="221" spans="1:5">
      <c r="A221" t="s">
        <v>5615</v>
      </c>
      <c r="C221" s="415" t="s">
        <v>5619</v>
      </c>
    </row>
    <row r="222" spans="1:5">
      <c r="C222" s="694" t="s">
        <v>4797</v>
      </c>
      <c r="D222" t="s">
        <v>4797</v>
      </c>
      <c r="E222" t="s">
        <v>898</v>
      </c>
    </row>
    <row r="223" spans="1:5">
      <c r="A223" t="s">
        <v>4794</v>
      </c>
      <c r="C223" s="438" t="s">
        <v>4593</v>
      </c>
      <c r="D223" t="s">
        <v>4593</v>
      </c>
      <c r="E223" t="s">
        <v>898</v>
      </c>
    </row>
    <row r="224" spans="1:5">
      <c r="A224" t="s">
        <v>4795</v>
      </c>
      <c r="C224" s="694" t="s">
        <v>4798</v>
      </c>
      <c r="D224" t="s">
        <v>4798</v>
      </c>
      <c r="E224" t="s">
        <v>898</v>
      </c>
    </row>
    <row r="225" spans="1:5">
      <c r="C225" s="415" t="s">
        <v>4532</v>
      </c>
      <c r="D225" t="s">
        <v>4532</v>
      </c>
      <c r="E225" t="s">
        <v>898</v>
      </c>
    </row>
    <row r="226" spans="1:5">
      <c r="A226" t="s">
        <v>4797</v>
      </c>
      <c r="C226" s="415" t="s">
        <v>4538</v>
      </c>
      <c r="D226" t="s">
        <v>4538</v>
      </c>
      <c r="E226" t="s">
        <v>898</v>
      </c>
    </row>
    <row r="227" spans="1:5">
      <c r="A227" t="s">
        <v>4593</v>
      </c>
      <c r="C227" s="415" t="s">
        <v>5362</v>
      </c>
      <c r="D227" t="s">
        <v>5362</v>
      </c>
      <c r="E227" t="s">
        <v>898</v>
      </c>
    </row>
    <row r="228" spans="1:5">
      <c r="A228" t="s">
        <v>4798</v>
      </c>
      <c r="C228" s="415" t="s">
        <v>5363</v>
      </c>
      <c r="D228" t="s">
        <v>5363</v>
      </c>
      <c r="E228" t="s">
        <v>898</v>
      </c>
    </row>
    <row r="229" spans="1:5">
      <c r="A229" t="s">
        <v>4532</v>
      </c>
      <c r="C229" s="415" t="s">
        <v>5364</v>
      </c>
      <c r="D229" t="s">
        <v>5364</v>
      </c>
      <c r="E229" t="s">
        <v>898</v>
      </c>
    </row>
    <row r="230" spans="1:5">
      <c r="A230" t="s">
        <v>4538</v>
      </c>
      <c r="C230" s="415" t="s">
        <v>5366</v>
      </c>
      <c r="D230" t="s">
        <v>5366</v>
      </c>
      <c r="E230" t="s">
        <v>898</v>
      </c>
    </row>
    <row r="231" spans="1:5">
      <c r="A231" t="s">
        <v>5362</v>
      </c>
      <c r="C231" s="415" t="s">
        <v>5623</v>
      </c>
    </row>
    <row r="232" spans="1:5">
      <c r="A232" t="s">
        <v>5363</v>
      </c>
      <c r="C232" s="415" t="s">
        <v>5627</v>
      </c>
    </row>
    <row r="233" spans="1:5">
      <c r="A233" t="s">
        <v>5364</v>
      </c>
      <c r="C233" s="415" t="s">
        <v>5632</v>
      </c>
    </row>
    <row r="234" spans="1:5">
      <c r="A234" t="s">
        <v>5366</v>
      </c>
      <c r="C234" s="694" t="s">
        <v>5557</v>
      </c>
      <c r="D234" t="s">
        <v>5557</v>
      </c>
      <c r="E234" t="s">
        <v>898</v>
      </c>
    </row>
    <row r="235" spans="1:5">
      <c r="C235" s="694" t="s">
        <v>4799</v>
      </c>
      <c r="D235" t="s">
        <v>4799</v>
      </c>
      <c r="E235" t="s">
        <v>898</v>
      </c>
    </row>
    <row r="236" spans="1:5">
      <c r="C236" s="694" t="s">
        <v>4800</v>
      </c>
      <c r="D236" t="s">
        <v>4800</v>
      </c>
      <c r="E236" t="s">
        <v>898</v>
      </c>
    </row>
    <row r="237" spans="1:5">
      <c r="C237" s="694" t="s">
        <v>4921</v>
      </c>
      <c r="D237" t="s">
        <v>4921</v>
      </c>
      <c r="E237" t="s">
        <v>898</v>
      </c>
    </row>
    <row r="238" spans="1:5">
      <c r="A238" t="s">
        <v>5557</v>
      </c>
      <c r="C238" s="694" t="s">
        <v>4917</v>
      </c>
      <c r="D238" t="s">
        <v>4917</v>
      </c>
      <c r="E238" t="s">
        <v>898</v>
      </c>
    </row>
    <row r="239" spans="1:5">
      <c r="A239" t="s">
        <v>4799</v>
      </c>
      <c r="C239" s="694" t="s">
        <v>4925</v>
      </c>
      <c r="D239" t="s">
        <v>4925</v>
      </c>
      <c r="E239" t="s">
        <v>898</v>
      </c>
    </row>
    <row r="240" spans="1:5">
      <c r="A240" t="s">
        <v>4800</v>
      </c>
      <c r="C240" s="415" t="s">
        <v>5637</v>
      </c>
    </row>
    <row r="241" spans="1:5">
      <c r="A241" t="s">
        <v>4921</v>
      </c>
      <c r="C241" s="438" t="s">
        <v>4592</v>
      </c>
      <c r="D241" t="s">
        <v>4592</v>
      </c>
      <c r="E241" t="s">
        <v>898</v>
      </c>
    </row>
    <row r="242" spans="1:5">
      <c r="A242" t="s">
        <v>4917</v>
      </c>
      <c r="C242" s="694" t="s">
        <v>4796</v>
      </c>
      <c r="D242" t="s">
        <v>4796</v>
      </c>
      <c r="E242" t="s">
        <v>898</v>
      </c>
    </row>
    <row r="243" spans="1:5">
      <c r="A243" t="s">
        <v>4925</v>
      </c>
      <c r="C243" s="694" t="s">
        <v>4801</v>
      </c>
      <c r="D243" t="s">
        <v>4801</v>
      </c>
      <c r="E243" t="s">
        <v>898</v>
      </c>
    </row>
    <row r="244" spans="1:5">
      <c r="C244" s="694" t="s">
        <v>4802</v>
      </c>
      <c r="D244" t="s">
        <v>4802</v>
      </c>
      <c r="E244" t="s">
        <v>898</v>
      </c>
    </row>
    <row r="245" spans="1:5">
      <c r="A245" t="s">
        <v>4592</v>
      </c>
      <c r="C245" s="630" t="s">
        <v>6168</v>
      </c>
    </row>
    <row r="246" spans="1:5">
      <c r="A246" t="s">
        <v>4796</v>
      </c>
      <c r="C246" s="562" t="s">
        <v>4576</v>
      </c>
      <c r="D246" t="s">
        <v>4576</v>
      </c>
      <c r="E246" t="s">
        <v>898</v>
      </c>
    </row>
    <row r="247" spans="1:5">
      <c r="A247" t="s">
        <v>4801</v>
      </c>
      <c r="C247" s="638" t="s">
        <v>4665</v>
      </c>
      <c r="D247" t="s">
        <v>4665</v>
      </c>
      <c r="E247" t="s">
        <v>7377</v>
      </c>
    </row>
    <row r="248" spans="1:5">
      <c r="A248" t="s">
        <v>4802</v>
      </c>
      <c r="C248" s="638" t="s">
        <v>4666</v>
      </c>
      <c r="D248" t="s">
        <v>4666</v>
      </c>
      <c r="E248" t="s">
        <v>7377</v>
      </c>
    </row>
    <row r="249" spans="1:5">
      <c r="C249" s="638" t="s">
        <v>4667</v>
      </c>
      <c r="D249" t="s">
        <v>4667</v>
      </c>
      <c r="E249" t="s">
        <v>7377</v>
      </c>
    </row>
    <row r="250" spans="1:5">
      <c r="A250" t="s">
        <v>4576</v>
      </c>
      <c r="C250" s="638" t="s">
        <v>6587</v>
      </c>
    </row>
    <row r="251" spans="1:5">
      <c r="A251" t="s">
        <v>4665</v>
      </c>
      <c r="C251" s="694" t="s">
        <v>4833</v>
      </c>
      <c r="D251" t="s">
        <v>4833</v>
      </c>
      <c r="E251" t="s">
        <v>898</v>
      </c>
    </row>
    <row r="252" spans="1:5">
      <c r="A252" t="s">
        <v>4666</v>
      </c>
      <c r="C252" s="176" t="s">
        <v>5953</v>
      </c>
      <c r="D252" t="s">
        <v>5953</v>
      </c>
      <c r="E252" t="s">
        <v>898</v>
      </c>
    </row>
    <row r="253" spans="1:5">
      <c r="A253" t="s">
        <v>4667</v>
      </c>
      <c r="C253" s="176" t="s">
        <v>5951</v>
      </c>
      <c r="D253" t="s">
        <v>5951</v>
      </c>
      <c r="E253" t="s">
        <v>898</v>
      </c>
    </row>
    <row r="254" spans="1:5">
      <c r="C254" s="176" t="s">
        <v>5952</v>
      </c>
      <c r="D254" t="s">
        <v>5952</v>
      </c>
      <c r="E254" t="s">
        <v>898</v>
      </c>
    </row>
    <row r="255" spans="1:5">
      <c r="A255" t="s">
        <v>4833</v>
      </c>
      <c r="C255" s="696" t="s">
        <v>4764</v>
      </c>
      <c r="D255" t="s">
        <v>4764</v>
      </c>
      <c r="E255" t="s">
        <v>7377</v>
      </c>
    </row>
    <row r="256" spans="1:5">
      <c r="A256" t="s">
        <v>5953</v>
      </c>
      <c r="C256" s="694" t="s">
        <v>4803</v>
      </c>
      <c r="D256" t="s">
        <v>4803</v>
      </c>
      <c r="E256" t="s">
        <v>898</v>
      </c>
    </row>
    <row r="257" spans="1:5">
      <c r="A257" t="s">
        <v>5951</v>
      </c>
      <c r="C257" s="694" t="s">
        <v>4845</v>
      </c>
      <c r="D257" t="s">
        <v>4845</v>
      </c>
      <c r="E257" t="s">
        <v>898</v>
      </c>
    </row>
    <row r="258" spans="1:5">
      <c r="A258" t="s">
        <v>5952</v>
      </c>
      <c r="C258" s="638" t="s">
        <v>2151</v>
      </c>
      <c r="D258" t="s">
        <v>2151</v>
      </c>
      <c r="E258" t="s">
        <v>7377</v>
      </c>
    </row>
    <row r="259" spans="1:5">
      <c r="A259" t="s">
        <v>4764</v>
      </c>
      <c r="C259" s="694" t="s">
        <v>4920</v>
      </c>
      <c r="D259" t="s">
        <v>4920</v>
      </c>
      <c r="E259" t="s">
        <v>898</v>
      </c>
    </row>
    <row r="260" spans="1:5">
      <c r="A260" t="s">
        <v>4803</v>
      </c>
      <c r="C260" s="694" t="s">
        <v>4804</v>
      </c>
      <c r="D260" t="s">
        <v>4804</v>
      </c>
      <c r="E260" t="s">
        <v>898</v>
      </c>
    </row>
    <row r="261" spans="1:5">
      <c r="A261" t="s">
        <v>4845</v>
      </c>
      <c r="C261" s="694" t="s">
        <v>4805</v>
      </c>
      <c r="D261" t="s">
        <v>4805</v>
      </c>
      <c r="E261" t="s">
        <v>898</v>
      </c>
    </row>
    <row r="262" spans="1:5">
      <c r="A262" t="s">
        <v>2151</v>
      </c>
      <c r="C262" s="638" t="s">
        <v>4494</v>
      </c>
    </row>
    <row r="263" spans="1:5">
      <c r="A263" t="s">
        <v>4920</v>
      </c>
      <c r="C263" s="696" t="s">
        <v>4865</v>
      </c>
      <c r="D263" t="s">
        <v>4865</v>
      </c>
      <c r="E263" t="s">
        <v>898</v>
      </c>
    </row>
    <row r="264" spans="1:5">
      <c r="A264" t="s">
        <v>4804</v>
      </c>
      <c r="C264" s="694" t="s">
        <v>5555</v>
      </c>
    </row>
    <row r="265" spans="1:5">
      <c r="A265" t="s">
        <v>4805</v>
      </c>
      <c r="C265" s="415" t="s">
        <v>5642</v>
      </c>
    </row>
    <row r="266" spans="1:5">
      <c r="C266" s="368" t="s">
        <v>6847</v>
      </c>
      <c r="D266" t="s">
        <v>6847</v>
      </c>
      <c r="E266" t="s">
        <v>7377</v>
      </c>
    </row>
    <row r="267" spans="1:5">
      <c r="A267" t="s">
        <v>4865</v>
      </c>
      <c r="C267" s="700" t="s">
        <v>4739</v>
      </c>
      <c r="D267" t="s">
        <v>4739</v>
      </c>
      <c r="E267" t="s">
        <v>7377</v>
      </c>
    </row>
    <row r="268" spans="1:5">
      <c r="C268" s="700" t="s">
        <v>4738</v>
      </c>
      <c r="D268" t="s">
        <v>4738</v>
      </c>
      <c r="E268" t="s">
        <v>7377</v>
      </c>
    </row>
    <row r="269" spans="1:5">
      <c r="C269" s="694" t="s">
        <v>4839</v>
      </c>
      <c r="D269" t="s">
        <v>4839</v>
      </c>
      <c r="E269" t="s">
        <v>898</v>
      </c>
    </row>
    <row r="270" spans="1:5">
      <c r="A270" t="s">
        <v>6847</v>
      </c>
      <c r="C270" s="696" t="s">
        <v>4866</v>
      </c>
      <c r="D270" t="s">
        <v>4866</v>
      </c>
      <c r="E270" t="s">
        <v>898</v>
      </c>
    </row>
    <row r="271" spans="1:5">
      <c r="A271" t="s">
        <v>4739</v>
      </c>
      <c r="C271" s="694" t="s">
        <v>4806</v>
      </c>
      <c r="D271" t="s">
        <v>4806</v>
      </c>
      <c r="E271" t="s">
        <v>898</v>
      </c>
    </row>
    <row r="272" spans="1:5">
      <c r="A272" t="s">
        <v>4738</v>
      </c>
      <c r="C272" s="694" t="s">
        <v>4867</v>
      </c>
      <c r="D272" t="s">
        <v>4867</v>
      </c>
      <c r="E272" t="s">
        <v>898</v>
      </c>
    </row>
    <row r="273" spans="1:5">
      <c r="A273" t="s">
        <v>4839</v>
      </c>
      <c r="C273" s="368" t="s">
        <v>6843</v>
      </c>
      <c r="D273" t="s">
        <v>6843</v>
      </c>
      <c r="E273" t="s">
        <v>7377</v>
      </c>
    </row>
    <row r="274" spans="1:5">
      <c r="A274" t="s">
        <v>4866</v>
      </c>
      <c r="C274" s="694" t="s">
        <v>4849</v>
      </c>
      <c r="D274" t="s">
        <v>4849</v>
      </c>
      <c r="E274" t="s">
        <v>898</v>
      </c>
    </row>
    <row r="275" spans="1:5">
      <c r="A275" t="s">
        <v>4806</v>
      </c>
      <c r="C275" s="694" t="s">
        <v>4824</v>
      </c>
      <c r="D275" t="s">
        <v>4824</v>
      </c>
      <c r="E275" t="s">
        <v>898</v>
      </c>
    </row>
    <row r="276" spans="1:5">
      <c r="A276" t="s">
        <v>4867</v>
      </c>
      <c r="C276" s="638" t="s">
        <v>2166</v>
      </c>
      <c r="D276" t="s">
        <v>2166</v>
      </c>
      <c r="E276" t="s">
        <v>7377</v>
      </c>
    </row>
    <row r="277" spans="1:5">
      <c r="A277" t="s">
        <v>6843</v>
      </c>
      <c r="C277" s="638" t="s">
        <v>4868</v>
      </c>
      <c r="D277" t="s">
        <v>4868</v>
      </c>
      <c r="E277" t="s">
        <v>898</v>
      </c>
    </row>
    <row r="278" spans="1:5">
      <c r="A278" t="s">
        <v>4849</v>
      </c>
      <c r="C278" s="638" t="s">
        <v>2153</v>
      </c>
      <c r="D278" t="s">
        <v>2153</v>
      </c>
      <c r="E278" t="s">
        <v>7377</v>
      </c>
    </row>
    <row r="279" spans="1:5">
      <c r="A279" t="s">
        <v>4824</v>
      </c>
      <c r="C279" s="368" t="s">
        <v>6828</v>
      </c>
    </row>
    <row r="280" spans="1:5">
      <c r="A280" t="s">
        <v>2166</v>
      </c>
      <c r="C280" s="638" t="s">
        <v>4668</v>
      </c>
      <c r="D280" t="s">
        <v>4668</v>
      </c>
      <c r="E280" t="s">
        <v>7377</v>
      </c>
    </row>
    <row r="281" spans="1:5">
      <c r="A281" t="s">
        <v>4868</v>
      </c>
      <c r="C281" s="694" t="s">
        <v>4807</v>
      </c>
      <c r="D281" t="s">
        <v>4807</v>
      </c>
      <c r="E281" t="s">
        <v>898</v>
      </c>
    </row>
    <row r="282" spans="1:5">
      <c r="A282" t="s">
        <v>2153</v>
      </c>
      <c r="C282" s="803" t="s">
        <v>7291</v>
      </c>
    </row>
    <row r="283" spans="1:5">
      <c r="C283" s="368" t="s">
        <v>6864</v>
      </c>
    </row>
    <row r="284" spans="1:5">
      <c r="A284" t="s">
        <v>4668</v>
      </c>
      <c r="C284" s="638" t="s">
        <v>6033</v>
      </c>
    </row>
    <row r="285" spans="1:5">
      <c r="A285" t="s">
        <v>4807</v>
      </c>
      <c r="C285" s="638" t="s">
        <v>4496</v>
      </c>
    </row>
    <row r="286" spans="1:5">
      <c r="C286" s="696" t="s">
        <v>4869</v>
      </c>
      <c r="D286" t="s">
        <v>4869</v>
      </c>
      <c r="E286" t="s">
        <v>898</v>
      </c>
    </row>
    <row r="287" spans="1:5">
      <c r="C287" s="638" t="s">
        <v>4495</v>
      </c>
    </row>
    <row r="288" spans="1:5">
      <c r="C288" s="696" t="s">
        <v>4870</v>
      </c>
      <c r="D288" t="s">
        <v>4870</v>
      </c>
      <c r="E288" t="s">
        <v>898</v>
      </c>
    </row>
    <row r="289" spans="1:5">
      <c r="C289" s="696" t="s">
        <v>4871</v>
      </c>
      <c r="D289" t="s">
        <v>4871</v>
      </c>
      <c r="E289" t="s">
        <v>898</v>
      </c>
    </row>
    <row r="290" spans="1:5">
      <c r="A290" t="s">
        <v>4869</v>
      </c>
      <c r="C290" s="696" t="s">
        <v>4872</v>
      </c>
      <c r="D290" t="s">
        <v>4872</v>
      </c>
      <c r="E290" t="s">
        <v>898</v>
      </c>
    </row>
    <row r="291" spans="1:5">
      <c r="C291" s="696" t="s">
        <v>4873</v>
      </c>
      <c r="D291" t="s">
        <v>4873</v>
      </c>
      <c r="E291" t="s">
        <v>898</v>
      </c>
    </row>
    <row r="292" spans="1:5">
      <c r="A292" t="s">
        <v>4870</v>
      </c>
      <c r="C292" s="696" t="s">
        <v>4874</v>
      </c>
      <c r="D292" t="s">
        <v>4874</v>
      </c>
      <c r="E292" t="s">
        <v>898</v>
      </c>
    </row>
    <row r="293" spans="1:5">
      <c r="A293" t="s">
        <v>4871</v>
      </c>
      <c r="C293" s="696" t="s">
        <v>4875</v>
      </c>
      <c r="D293" t="s">
        <v>4875</v>
      </c>
      <c r="E293" t="s">
        <v>898</v>
      </c>
    </row>
    <row r="294" spans="1:5">
      <c r="A294" t="s">
        <v>4872</v>
      </c>
      <c r="C294" s="694" t="s">
        <v>4876</v>
      </c>
      <c r="D294" t="s">
        <v>4876</v>
      </c>
      <c r="E294" t="s">
        <v>898</v>
      </c>
    </row>
    <row r="295" spans="1:5">
      <c r="A295" t="s">
        <v>4873</v>
      </c>
      <c r="C295" s="694" t="s">
        <v>4877</v>
      </c>
      <c r="D295" t="s">
        <v>4877</v>
      </c>
      <c r="E295" t="s">
        <v>898</v>
      </c>
    </row>
    <row r="296" spans="1:5">
      <c r="A296" t="s">
        <v>4874</v>
      </c>
      <c r="C296" s="638" t="s">
        <v>4746</v>
      </c>
      <c r="D296" t="s">
        <v>4746</v>
      </c>
      <c r="E296" t="s">
        <v>7377</v>
      </c>
    </row>
    <row r="297" spans="1:5">
      <c r="A297" t="s">
        <v>4875</v>
      </c>
      <c r="C297" s="694" t="s">
        <v>4878</v>
      </c>
      <c r="D297" t="s">
        <v>4878</v>
      </c>
      <c r="E297" t="s">
        <v>898</v>
      </c>
    </row>
    <row r="298" spans="1:5">
      <c r="A298" t="s">
        <v>4876</v>
      </c>
      <c r="C298" s="638" t="s">
        <v>2132</v>
      </c>
      <c r="D298" t="s">
        <v>2132</v>
      </c>
      <c r="E298" t="s">
        <v>7377</v>
      </c>
    </row>
    <row r="299" spans="1:5">
      <c r="A299" t="s">
        <v>4877</v>
      </c>
      <c r="C299" s="694" t="s">
        <v>4922</v>
      </c>
      <c r="D299" t="s">
        <v>4922</v>
      </c>
      <c r="E299" t="s">
        <v>898</v>
      </c>
    </row>
    <row r="300" spans="1:5">
      <c r="A300" t="s">
        <v>4746</v>
      </c>
      <c r="C300" s="696" t="s">
        <v>4750</v>
      </c>
      <c r="D300" t="s">
        <v>4750</v>
      </c>
      <c r="E300" t="s">
        <v>7377</v>
      </c>
    </row>
    <row r="301" spans="1:5">
      <c r="A301" t="s">
        <v>4878</v>
      </c>
      <c r="C301" s="371" t="s">
        <v>5567</v>
      </c>
      <c r="D301" t="s">
        <v>5567</v>
      </c>
      <c r="E301" t="s">
        <v>898</v>
      </c>
    </row>
    <row r="302" spans="1:5">
      <c r="A302" t="s">
        <v>2132</v>
      </c>
      <c r="C302" s="694" t="s">
        <v>4879</v>
      </c>
      <c r="D302" t="s">
        <v>4879</v>
      </c>
      <c r="E302" t="s">
        <v>898</v>
      </c>
    </row>
    <row r="303" spans="1:5">
      <c r="A303" t="s">
        <v>4922</v>
      </c>
      <c r="C303" s="694" t="s">
        <v>4808</v>
      </c>
      <c r="D303" t="s">
        <v>4808</v>
      </c>
      <c r="E303" t="s">
        <v>898</v>
      </c>
    </row>
    <row r="304" spans="1:5">
      <c r="A304" t="s">
        <v>4750</v>
      </c>
      <c r="C304" s="638" t="s">
        <v>4669</v>
      </c>
      <c r="D304" t="s">
        <v>4669</v>
      </c>
      <c r="E304" t="s">
        <v>7377</v>
      </c>
    </row>
    <row r="305" spans="1:5">
      <c r="A305" t="s">
        <v>5567</v>
      </c>
      <c r="C305" s="638" t="s">
        <v>2205</v>
      </c>
      <c r="D305" t="s">
        <v>2205</v>
      </c>
      <c r="E305" t="s">
        <v>7377</v>
      </c>
    </row>
    <row r="306" spans="1:5">
      <c r="A306" t="s">
        <v>4879</v>
      </c>
      <c r="C306" s="638" t="s">
        <v>2192</v>
      </c>
      <c r="D306" t="s">
        <v>2192</v>
      </c>
      <c r="E306" t="s">
        <v>7377</v>
      </c>
    </row>
    <row r="307" spans="1:5">
      <c r="A307" t="s">
        <v>4808</v>
      </c>
      <c r="C307" s="638" t="s">
        <v>4747</v>
      </c>
      <c r="D307" t="s">
        <v>4747</v>
      </c>
      <c r="E307" t="s">
        <v>7377</v>
      </c>
    </row>
    <row r="308" spans="1:5">
      <c r="A308" t="s">
        <v>4669</v>
      </c>
      <c r="C308" s="371" t="s">
        <v>5988</v>
      </c>
      <c r="D308" t="s">
        <v>5988</v>
      </c>
      <c r="E308" t="s">
        <v>7377</v>
      </c>
    </row>
    <row r="309" spans="1:5">
      <c r="A309" t="s">
        <v>2205</v>
      </c>
      <c r="C309" s="371" t="s">
        <v>5998</v>
      </c>
      <c r="D309" t="s">
        <v>5998</v>
      </c>
      <c r="E309" t="s">
        <v>7377</v>
      </c>
    </row>
    <row r="310" spans="1:5">
      <c r="A310" t="s">
        <v>2192</v>
      </c>
      <c r="C310" s="368" t="s">
        <v>6826</v>
      </c>
    </row>
    <row r="311" spans="1:5">
      <c r="A311" t="s">
        <v>4747</v>
      </c>
      <c r="C311" s="694" t="s">
        <v>4880</v>
      </c>
      <c r="D311" t="s">
        <v>4880</v>
      </c>
      <c r="E311" t="s">
        <v>898</v>
      </c>
    </row>
    <row r="312" spans="1:5">
      <c r="A312" t="s">
        <v>5988</v>
      </c>
      <c r="C312" s="368" t="s">
        <v>6869</v>
      </c>
    </row>
    <row r="313" spans="1:5">
      <c r="A313" t="s">
        <v>5998</v>
      </c>
      <c r="C313" s="638" t="s">
        <v>2191</v>
      </c>
      <c r="D313" t="s">
        <v>2191</v>
      </c>
      <c r="E313" t="s">
        <v>7377</v>
      </c>
    </row>
    <row r="314" spans="1:5">
      <c r="C314" s="698" t="s">
        <v>4670</v>
      </c>
      <c r="D314" t="s">
        <v>4670</v>
      </c>
      <c r="E314" t="s">
        <v>7377</v>
      </c>
    </row>
    <row r="315" spans="1:5">
      <c r="A315" t="s">
        <v>4880</v>
      </c>
      <c r="C315" s="638" t="s">
        <v>2225</v>
      </c>
      <c r="D315" t="s">
        <v>2225</v>
      </c>
      <c r="E315" t="s">
        <v>7377</v>
      </c>
    </row>
    <row r="316" spans="1:5">
      <c r="C316" s="638" t="s">
        <v>2218</v>
      </c>
      <c r="D316" t="s">
        <v>2218</v>
      </c>
      <c r="E316" t="s">
        <v>7377</v>
      </c>
    </row>
    <row r="317" spans="1:5">
      <c r="A317" t="s">
        <v>2191</v>
      </c>
      <c r="C317" s="176" t="s">
        <v>5956</v>
      </c>
      <c r="D317" t="s">
        <v>5956</v>
      </c>
      <c r="E317" t="s">
        <v>898</v>
      </c>
    </row>
    <row r="318" spans="1:5">
      <c r="A318" t="s">
        <v>4670</v>
      </c>
      <c r="C318" s="638" t="s">
        <v>2155</v>
      </c>
      <c r="D318" t="s">
        <v>2155</v>
      </c>
      <c r="E318" t="s">
        <v>7377</v>
      </c>
    </row>
    <row r="319" spans="1:5">
      <c r="A319" t="s">
        <v>2225</v>
      </c>
      <c r="C319" s="638" t="s">
        <v>4671</v>
      </c>
      <c r="D319" t="s">
        <v>4671</v>
      </c>
      <c r="E319" t="s">
        <v>7377</v>
      </c>
    </row>
    <row r="320" spans="1:5">
      <c r="A320" t="s">
        <v>2218</v>
      </c>
      <c r="C320" s="638" t="s">
        <v>2128</v>
      </c>
      <c r="D320" t="s">
        <v>2128</v>
      </c>
      <c r="E320" t="s">
        <v>7377</v>
      </c>
    </row>
    <row r="321" spans="1:5">
      <c r="A321" t="s">
        <v>5956</v>
      </c>
      <c r="C321" s="694" t="s">
        <v>4809</v>
      </c>
      <c r="D321" t="s">
        <v>4809</v>
      </c>
      <c r="E321" t="s">
        <v>898</v>
      </c>
    </row>
    <row r="322" spans="1:5">
      <c r="A322" t="s">
        <v>2155</v>
      </c>
      <c r="C322" s="638" t="s">
        <v>6570</v>
      </c>
    </row>
    <row r="323" spans="1:5">
      <c r="A323" t="s">
        <v>4671</v>
      </c>
      <c r="C323" s="638" t="s">
        <v>4745</v>
      </c>
      <c r="D323" t="s">
        <v>4745</v>
      </c>
      <c r="E323" t="s">
        <v>7377</v>
      </c>
    </row>
    <row r="324" spans="1:5">
      <c r="A324" t="s">
        <v>2128</v>
      </c>
      <c r="C324" s="638" t="s">
        <v>4744</v>
      </c>
      <c r="D324" t="s">
        <v>4744</v>
      </c>
      <c r="E324" t="s">
        <v>7377</v>
      </c>
    </row>
    <row r="325" spans="1:5">
      <c r="A325" t="s">
        <v>4809</v>
      </c>
      <c r="C325" s="638" t="s">
        <v>6572</v>
      </c>
    </row>
    <row r="326" spans="1:5">
      <c r="C326" s="638" t="s">
        <v>4672</v>
      </c>
      <c r="D326" t="s">
        <v>4672</v>
      </c>
      <c r="E326" t="s">
        <v>7377</v>
      </c>
    </row>
    <row r="327" spans="1:5">
      <c r="A327" t="s">
        <v>4745</v>
      </c>
      <c r="C327" s="638" t="s">
        <v>4673</v>
      </c>
      <c r="D327" t="s">
        <v>4673</v>
      </c>
      <c r="E327" t="s">
        <v>7377</v>
      </c>
    </row>
    <row r="328" spans="1:5">
      <c r="A328" t="s">
        <v>4744</v>
      </c>
      <c r="C328" s="368" t="s">
        <v>6880</v>
      </c>
    </row>
    <row r="329" spans="1:5">
      <c r="C329" s="694" t="s">
        <v>4810</v>
      </c>
      <c r="D329" t="s">
        <v>4810</v>
      </c>
      <c r="E329" t="s">
        <v>898</v>
      </c>
    </row>
    <row r="330" spans="1:5">
      <c r="A330" t="s">
        <v>4672</v>
      </c>
      <c r="C330" s="694" t="s">
        <v>4811</v>
      </c>
      <c r="D330" t="s">
        <v>4811</v>
      </c>
      <c r="E330" t="s">
        <v>898</v>
      </c>
    </row>
    <row r="331" spans="1:5">
      <c r="A331" t="s">
        <v>4673</v>
      </c>
      <c r="C331" s="638" t="s">
        <v>4674</v>
      </c>
      <c r="D331" t="s">
        <v>4674</v>
      </c>
      <c r="E331" t="s">
        <v>7377</v>
      </c>
    </row>
    <row r="332" spans="1:5">
      <c r="C332" s="638" t="s">
        <v>4675</v>
      </c>
      <c r="D332" t="s">
        <v>4675</v>
      </c>
      <c r="E332" t="s">
        <v>7377</v>
      </c>
    </row>
    <row r="333" spans="1:5">
      <c r="A333" t="s">
        <v>4810</v>
      </c>
      <c r="C333" s="638" t="s">
        <v>2189</v>
      </c>
      <c r="D333" t="s">
        <v>2189</v>
      </c>
      <c r="E333" t="s">
        <v>7377</v>
      </c>
    </row>
    <row r="334" spans="1:5">
      <c r="A334" t="s">
        <v>4811</v>
      </c>
      <c r="C334" s="638" t="s">
        <v>4676</v>
      </c>
      <c r="D334" t="s">
        <v>4676</v>
      </c>
      <c r="E334" t="s">
        <v>7377</v>
      </c>
    </row>
    <row r="335" spans="1:5">
      <c r="A335" t="s">
        <v>4674</v>
      </c>
      <c r="C335" s="638" t="s">
        <v>4677</v>
      </c>
      <c r="D335" t="s">
        <v>4677</v>
      </c>
      <c r="E335" t="s">
        <v>7377</v>
      </c>
    </row>
    <row r="336" spans="1:5">
      <c r="A336" t="s">
        <v>4675</v>
      </c>
      <c r="C336" s="638" t="s">
        <v>6584</v>
      </c>
    </row>
    <row r="337" spans="1:5">
      <c r="A337" t="s">
        <v>2189</v>
      </c>
      <c r="C337" s="638" t="s">
        <v>4678</v>
      </c>
    </row>
    <row r="338" spans="1:5">
      <c r="A338" t="s">
        <v>4676</v>
      </c>
      <c r="C338" s="368" t="s">
        <v>6883</v>
      </c>
    </row>
    <row r="339" spans="1:5">
      <c r="A339" t="s">
        <v>4677</v>
      </c>
      <c r="C339" s="368" t="s">
        <v>6838</v>
      </c>
      <c r="D339" t="s">
        <v>6838</v>
      </c>
      <c r="E339" t="s">
        <v>7377</v>
      </c>
    </row>
    <row r="340" spans="1:5">
      <c r="C340" s="638" t="s">
        <v>4679</v>
      </c>
      <c r="D340" t="s">
        <v>4679</v>
      </c>
      <c r="E340" t="s">
        <v>7377</v>
      </c>
    </row>
    <row r="341" spans="1:5">
      <c r="C341" s="638" t="s">
        <v>4680</v>
      </c>
      <c r="D341" t="s">
        <v>4680</v>
      </c>
      <c r="E341" t="s">
        <v>7377</v>
      </c>
    </row>
    <row r="342" spans="1:5">
      <c r="C342" s="638" t="s">
        <v>4681</v>
      </c>
      <c r="D342" t="s">
        <v>4681</v>
      </c>
      <c r="E342" t="s">
        <v>7377</v>
      </c>
    </row>
    <row r="343" spans="1:5">
      <c r="A343" t="s">
        <v>6838</v>
      </c>
      <c r="C343" s="638" t="s">
        <v>4682</v>
      </c>
      <c r="D343" t="s">
        <v>4682</v>
      </c>
      <c r="E343" t="s">
        <v>7377</v>
      </c>
    </row>
    <row r="344" spans="1:5">
      <c r="A344" t="s">
        <v>4679</v>
      </c>
      <c r="C344" s="638" t="s">
        <v>4683</v>
      </c>
      <c r="D344" t="s">
        <v>4683</v>
      </c>
      <c r="E344" t="s">
        <v>7377</v>
      </c>
    </row>
    <row r="345" spans="1:5">
      <c r="A345" t="s">
        <v>4680</v>
      </c>
      <c r="C345" s="638" t="s">
        <v>4684</v>
      </c>
      <c r="D345" t="s">
        <v>4684</v>
      </c>
      <c r="E345" t="s">
        <v>7377</v>
      </c>
    </row>
    <row r="346" spans="1:5">
      <c r="A346" t="s">
        <v>4681</v>
      </c>
      <c r="C346" s="696" t="s">
        <v>4762</v>
      </c>
      <c r="D346" t="s">
        <v>4762</v>
      </c>
      <c r="E346" t="s">
        <v>7377</v>
      </c>
    </row>
    <row r="347" spans="1:5">
      <c r="A347" t="s">
        <v>4682</v>
      </c>
      <c r="C347" s="694" t="s">
        <v>4812</v>
      </c>
      <c r="D347" t="s">
        <v>4812</v>
      </c>
      <c r="E347" t="s">
        <v>7377</v>
      </c>
    </row>
    <row r="348" spans="1:5">
      <c r="A348" t="s">
        <v>4683</v>
      </c>
      <c r="C348" s="638" t="s">
        <v>4813</v>
      </c>
      <c r="D348" t="s">
        <v>4813</v>
      </c>
      <c r="E348" t="s">
        <v>7377</v>
      </c>
    </row>
    <row r="349" spans="1:5">
      <c r="A349" t="s">
        <v>4684</v>
      </c>
      <c r="C349" s="176" t="s">
        <v>5947</v>
      </c>
      <c r="D349" t="s">
        <v>5947</v>
      </c>
      <c r="E349" t="s">
        <v>7377</v>
      </c>
    </row>
    <row r="350" spans="1:5">
      <c r="A350" t="s">
        <v>4762</v>
      </c>
      <c r="C350" s="638" t="s">
        <v>4685</v>
      </c>
      <c r="D350" t="s">
        <v>4685</v>
      </c>
      <c r="E350" t="s">
        <v>7377</v>
      </c>
    </row>
    <row r="351" spans="1:5">
      <c r="A351" t="s">
        <v>4812</v>
      </c>
      <c r="C351" s="638" t="s">
        <v>4686</v>
      </c>
      <c r="D351" t="s">
        <v>4686</v>
      </c>
      <c r="E351" t="s">
        <v>7377</v>
      </c>
    </row>
    <row r="352" spans="1:5">
      <c r="A352" t="s">
        <v>4813</v>
      </c>
      <c r="C352" s="638" t="s">
        <v>4687</v>
      </c>
      <c r="D352" t="s">
        <v>4687</v>
      </c>
      <c r="E352" t="s">
        <v>7377</v>
      </c>
    </row>
    <row r="353" spans="1:5">
      <c r="A353" t="s">
        <v>5947</v>
      </c>
      <c r="C353" s="638" t="s">
        <v>4688</v>
      </c>
      <c r="D353" t="s">
        <v>4688</v>
      </c>
      <c r="E353" t="s">
        <v>7377</v>
      </c>
    </row>
    <row r="354" spans="1:5">
      <c r="A354" t="s">
        <v>4685</v>
      </c>
      <c r="C354" s="638" t="s">
        <v>4689</v>
      </c>
      <c r="D354" t="s">
        <v>4689</v>
      </c>
      <c r="E354" t="s">
        <v>7377</v>
      </c>
    </row>
    <row r="355" spans="1:5">
      <c r="A355" t="s">
        <v>4686</v>
      </c>
      <c r="C355" s="638" t="s">
        <v>4690</v>
      </c>
      <c r="D355" t="s">
        <v>4690</v>
      </c>
      <c r="E355" t="s">
        <v>7377</v>
      </c>
    </row>
    <row r="356" spans="1:5">
      <c r="A356" t="s">
        <v>4687</v>
      </c>
      <c r="C356" s="638" t="s">
        <v>4691</v>
      </c>
    </row>
    <row r="357" spans="1:5">
      <c r="A357" t="s">
        <v>4688</v>
      </c>
      <c r="C357" s="696" t="s">
        <v>4597</v>
      </c>
      <c r="D357" t="s">
        <v>4597</v>
      </c>
      <c r="E357" t="s">
        <v>7377</v>
      </c>
    </row>
    <row r="358" spans="1:5">
      <c r="A358" t="s">
        <v>4689</v>
      </c>
      <c r="C358" s="638" t="s">
        <v>4692</v>
      </c>
      <c r="D358" t="s">
        <v>4692</v>
      </c>
      <c r="E358" t="s">
        <v>7377</v>
      </c>
    </row>
    <row r="359" spans="1:5">
      <c r="A359" t="s">
        <v>4690</v>
      </c>
      <c r="C359" s="415" t="s">
        <v>5807</v>
      </c>
      <c r="D359" t="s">
        <v>5807</v>
      </c>
      <c r="E359" t="s">
        <v>7377</v>
      </c>
    </row>
    <row r="360" spans="1:5">
      <c r="C360" s="696" t="s">
        <v>4770</v>
      </c>
      <c r="D360" t="s">
        <v>4770</v>
      </c>
      <c r="E360" t="s">
        <v>7377</v>
      </c>
    </row>
    <row r="361" spans="1:5">
      <c r="A361" t="s">
        <v>4597</v>
      </c>
      <c r="C361" s="694" t="s">
        <v>4829</v>
      </c>
      <c r="D361" t="s">
        <v>4829</v>
      </c>
      <c r="E361" t="s">
        <v>898</v>
      </c>
    </row>
    <row r="362" spans="1:5">
      <c r="A362" t="s">
        <v>4692</v>
      </c>
      <c r="C362" s="694" t="s">
        <v>4881</v>
      </c>
      <c r="D362" t="s">
        <v>4881</v>
      </c>
      <c r="E362" t="s">
        <v>898</v>
      </c>
    </row>
    <row r="363" spans="1:5">
      <c r="A363" t="s">
        <v>5807</v>
      </c>
      <c r="C363" s="694" t="s">
        <v>4882</v>
      </c>
      <c r="D363" t="s">
        <v>4882</v>
      </c>
      <c r="E363" t="s">
        <v>898</v>
      </c>
    </row>
    <row r="364" spans="1:5">
      <c r="A364" t="s">
        <v>4770</v>
      </c>
      <c r="C364" s="501" t="s">
        <v>4883</v>
      </c>
      <c r="D364" t="s">
        <v>4883</v>
      </c>
      <c r="E364" t="s">
        <v>898</v>
      </c>
    </row>
    <row r="365" spans="1:5">
      <c r="A365" t="s">
        <v>4829</v>
      </c>
      <c r="C365" s="694" t="s">
        <v>4884</v>
      </c>
      <c r="D365" t="s">
        <v>4884</v>
      </c>
      <c r="E365" t="s">
        <v>898</v>
      </c>
    </row>
    <row r="366" spans="1:5">
      <c r="A366" t="s">
        <v>4881</v>
      </c>
      <c r="C366" s="694" t="s">
        <v>4885</v>
      </c>
      <c r="D366" t="s">
        <v>4885</v>
      </c>
      <c r="E366" t="s">
        <v>898</v>
      </c>
    </row>
    <row r="367" spans="1:5">
      <c r="A367" t="s">
        <v>4882</v>
      </c>
      <c r="C367" s="694" t="s">
        <v>4886</v>
      </c>
      <c r="D367" t="s">
        <v>4886</v>
      </c>
      <c r="E367" t="s">
        <v>898</v>
      </c>
    </row>
    <row r="368" spans="1:5">
      <c r="A368" t="s">
        <v>4883</v>
      </c>
      <c r="C368" s="176" t="s">
        <v>6380</v>
      </c>
      <c r="D368" t="s">
        <v>6380</v>
      </c>
      <c r="E368" t="s">
        <v>7377</v>
      </c>
    </row>
    <row r="369" spans="1:5">
      <c r="A369" t="s">
        <v>4884</v>
      </c>
      <c r="C369" s="176" t="s">
        <v>6376</v>
      </c>
      <c r="D369" t="s">
        <v>6376</v>
      </c>
      <c r="E369" t="s">
        <v>7377</v>
      </c>
    </row>
    <row r="370" spans="1:5">
      <c r="A370" t="s">
        <v>4885</v>
      </c>
      <c r="C370" s="368" t="s">
        <v>6845</v>
      </c>
      <c r="D370" t="s">
        <v>6845</v>
      </c>
      <c r="E370" t="s">
        <v>7377</v>
      </c>
    </row>
    <row r="371" spans="1:5">
      <c r="A371" t="s">
        <v>4886</v>
      </c>
      <c r="C371" s="638" t="s">
        <v>7292</v>
      </c>
    </row>
    <row r="372" spans="1:5">
      <c r="A372" t="s">
        <v>6380</v>
      </c>
      <c r="C372" s="694" t="s">
        <v>4887</v>
      </c>
      <c r="D372" t="s">
        <v>4887</v>
      </c>
      <c r="E372" t="s">
        <v>898</v>
      </c>
    </row>
    <row r="373" spans="1:5">
      <c r="A373" t="s">
        <v>6376</v>
      </c>
      <c r="C373" s="638" t="s">
        <v>4752</v>
      </c>
      <c r="D373" t="s">
        <v>4752</v>
      </c>
      <c r="E373" t="s">
        <v>7377</v>
      </c>
    </row>
    <row r="374" spans="1:5">
      <c r="A374" t="s">
        <v>6845</v>
      </c>
      <c r="C374" s="638" t="s">
        <v>4751</v>
      </c>
      <c r="D374" t="s">
        <v>4751</v>
      </c>
      <c r="E374" t="s">
        <v>7377</v>
      </c>
    </row>
    <row r="375" spans="1:5">
      <c r="C375" s="695" t="s">
        <v>4761</v>
      </c>
      <c r="D375" t="s">
        <v>4761</v>
      </c>
      <c r="E375" t="s">
        <v>7377</v>
      </c>
    </row>
    <row r="376" spans="1:5">
      <c r="A376" t="s">
        <v>4887</v>
      </c>
      <c r="C376" s="700" t="s">
        <v>4740</v>
      </c>
      <c r="D376" t="s">
        <v>4740</v>
      </c>
      <c r="E376" t="s">
        <v>7377</v>
      </c>
    </row>
    <row r="377" spans="1:5">
      <c r="A377" t="s">
        <v>4752</v>
      </c>
      <c r="C377" s="176" t="s">
        <v>5949</v>
      </c>
      <c r="D377" t="s">
        <v>5949</v>
      </c>
      <c r="E377" t="s">
        <v>898</v>
      </c>
    </row>
    <row r="378" spans="1:5">
      <c r="A378" t="s">
        <v>4751</v>
      </c>
      <c r="C378" s="694" t="s">
        <v>4842</v>
      </c>
      <c r="D378" t="s">
        <v>4842</v>
      </c>
      <c r="E378" t="s">
        <v>898</v>
      </c>
    </row>
    <row r="379" spans="1:5">
      <c r="A379" t="s">
        <v>4761</v>
      </c>
      <c r="C379" s="757" t="s">
        <v>4570</v>
      </c>
      <c r="D379" t="s">
        <v>4570</v>
      </c>
      <c r="E379" t="s">
        <v>898</v>
      </c>
    </row>
    <row r="380" spans="1:5">
      <c r="A380" t="s">
        <v>4740</v>
      </c>
      <c r="C380" s="368" t="s">
        <v>6842</v>
      </c>
      <c r="D380" t="s">
        <v>6842</v>
      </c>
      <c r="E380" t="s">
        <v>7377</v>
      </c>
    </row>
    <row r="381" spans="1:5">
      <c r="A381" t="s">
        <v>5949</v>
      </c>
      <c r="C381" s="638" t="s">
        <v>6571</v>
      </c>
    </row>
    <row r="382" spans="1:5">
      <c r="A382" t="s">
        <v>4842</v>
      </c>
      <c r="C382" s="694" t="s">
        <v>4830</v>
      </c>
      <c r="D382" t="s">
        <v>4830</v>
      </c>
      <c r="E382" t="s">
        <v>898</v>
      </c>
    </row>
    <row r="383" spans="1:5">
      <c r="A383" t="s">
        <v>4570</v>
      </c>
      <c r="C383" s="696" t="s">
        <v>4888</v>
      </c>
      <c r="D383" t="s">
        <v>4888</v>
      </c>
      <c r="E383" t="s">
        <v>898</v>
      </c>
    </row>
    <row r="384" spans="1:5">
      <c r="A384" t="s">
        <v>6842</v>
      </c>
      <c r="C384" s="694" t="s">
        <v>4821</v>
      </c>
    </row>
    <row r="385" spans="1:5">
      <c r="C385" s="638" t="s">
        <v>4693</v>
      </c>
    </row>
    <row r="386" spans="1:5">
      <c r="A386" t="s">
        <v>4830</v>
      </c>
      <c r="C386" s="694" t="s">
        <v>4923</v>
      </c>
      <c r="D386" t="s">
        <v>4923</v>
      </c>
      <c r="E386" t="s">
        <v>898</v>
      </c>
    </row>
    <row r="387" spans="1:5">
      <c r="A387" t="s">
        <v>4888</v>
      </c>
      <c r="C387" s="638" t="s">
        <v>2199</v>
      </c>
    </row>
    <row r="388" spans="1:5">
      <c r="C388" s="415" t="s">
        <v>5646</v>
      </c>
    </row>
    <row r="389" spans="1:5">
      <c r="C389" s="368" t="s">
        <v>6879</v>
      </c>
    </row>
    <row r="390" spans="1:5">
      <c r="A390" t="s">
        <v>4923</v>
      </c>
      <c r="C390" s="638" t="s">
        <v>2211</v>
      </c>
      <c r="D390" t="s">
        <v>2211</v>
      </c>
      <c r="E390" t="s">
        <v>7377</v>
      </c>
    </row>
    <row r="391" spans="1:5">
      <c r="C391" s="368" t="s">
        <v>6884</v>
      </c>
    </row>
    <row r="392" spans="1:5">
      <c r="C392" s="638" t="s">
        <v>2219</v>
      </c>
    </row>
    <row r="393" spans="1:5">
      <c r="C393" s="415" t="s">
        <v>5794</v>
      </c>
      <c r="D393" t="s">
        <v>5794</v>
      </c>
      <c r="E393" t="s">
        <v>7377</v>
      </c>
    </row>
    <row r="394" spans="1:5">
      <c r="A394" t="s">
        <v>2211</v>
      </c>
      <c r="C394" s="638" t="s">
        <v>2138</v>
      </c>
      <c r="D394" t="s">
        <v>2138</v>
      </c>
      <c r="E394" t="s">
        <v>7377</v>
      </c>
    </row>
    <row r="395" spans="1:5">
      <c r="C395" s="638" t="s">
        <v>189</v>
      </c>
      <c r="D395" t="s">
        <v>189</v>
      </c>
      <c r="E395" t="s">
        <v>7377</v>
      </c>
    </row>
    <row r="396" spans="1:5">
      <c r="C396" s="694" t="s">
        <v>4909</v>
      </c>
      <c r="D396" t="s">
        <v>4909</v>
      </c>
      <c r="E396" t="s">
        <v>7377</v>
      </c>
    </row>
    <row r="397" spans="1:5">
      <c r="A397" t="s">
        <v>5794</v>
      </c>
      <c r="C397" s="696" t="s">
        <v>4598</v>
      </c>
      <c r="D397" t="s">
        <v>4598</v>
      </c>
      <c r="E397" t="s">
        <v>7377</v>
      </c>
    </row>
    <row r="398" spans="1:5">
      <c r="A398" t="s">
        <v>2138</v>
      </c>
      <c r="C398" s="638" t="s">
        <v>4694</v>
      </c>
      <c r="D398" t="s">
        <v>4694</v>
      </c>
      <c r="E398" t="s">
        <v>7377</v>
      </c>
    </row>
    <row r="399" spans="1:5">
      <c r="A399" t="s">
        <v>189</v>
      </c>
      <c r="C399" s="694" t="s">
        <v>3062</v>
      </c>
    </row>
    <row r="400" spans="1:5">
      <c r="A400" t="s">
        <v>4909</v>
      </c>
      <c r="C400" s="638" t="s">
        <v>2204</v>
      </c>
      <c r="D400" t="s">
        <v>2204</v>
      </c>
      <c r="E400" t="s">
        <v>7377</v>
      </c>
    </row>
    <row r="401" spans="1:5">
      <c r="A401" t="s">
        <v>4598</v>
      </c>
      <c r="C401" s="638" t="s">
        <v>4947</v>
      </c>
      <c r="D401" t="s">
        <v>4947</v>
      </c>
      <c r="E401" t="s">
        <v>898</v>
      </c>
    </row>
    <row r="402" spans="1:5">
      <c r="A402" t="s">
        <v>4694</v>
      </c>
      <c r="C402" s="696" t="s">
        <v>4889</v>
      </c>
      <c r="D402" t="s">
        <v>4889</v>
      </c>
      <c r="E402" t="s">
        <v>898</v>
      </c>
    </row>
    <row r="403" spans="1:5">
      <c r="C403" s="638" t="s">
        <v>4695</v>
      </c>
    </row>
    <row r="404" spans="1:5">
      <c r="A404" t="s">
        <v>2204</v>
      </c>
      <c r="C404" s="694" t="s">
        <v>4840</v>
      </c>
      <c r="D404" t="s">
        <v>4840</v>
      </c>
      <c r="E404" t="s">
        <v>898</v>
      </c>
    </row>
    <row r="405" spans="1:5">
      <c r="A405" t="s">
        <v>4947</v>
      </c>
      <c r="C405" s="696" t="s">
        <v>4890</v>
      </c>
      <c r="D405" t="s">
        <v>4890</v>
      </c>
      <c r="E405" t="s">
        <v>898</v>
      </c>
    </row>
    <row r="406" spans="1:5">
      <c r="A406" t="s">
        <v>4889</v>
      </c>
      <c r="C406" s="638" t="s">
        <v>4696</v>
      </c>
    </row>
    <row r="407" spans="1:5">
      <c r="C407" s="638" t="s">
        <v>4697</v>
      </c>
      <c r="D407" t="s">
        <v>4697</v>
      </c>
      <c r="E407" t="s">
        <v>7377</v>
      </c>
    </row>
    <row r="408" spans="1:5">
      <c r="A408" t="s">
        <v>4840</v>
      </c>
      <c r="C408" s="638" t="s">
        <v>4698</v>
      </c>
      <c r="D408" t="s">
        <v>4698</v>
      </c>
      <c r="E408" t="s">
        <v>7377</v>
      </c>
    </row>
    <row r="409" spans="1:5">
      <c r="A409" t="s">
        <v>4890</v>
      </c>
      <c r="C409" s="638" t="s">
        <v>4699</v>
      </c>
      <c r="D409" t="s">
        <v>4699</v>
      </c>
      <c r="E409" t="s">
        <v>7377</v>
      </c>
    </row>
    <row r="410" spans="1:5">
      <c r="C410" s="638" t="s">
        <v>6740</v>
      </c>
    </row>
    <row r="411" spans="1:5">
      <c r="A411" t="s">
        <v>4697</v>
      </c>
      <c r="C411" s="694" t="s">
        <v>4836</v>
      </c>
      <c r="D411" t="s">
        <v>4836</v>
      </c>
      <c r="E411" t="s">
        <v>898</v>
      </c>
    </row>
    <row r="412" spans="1:5">
      <c r="A412" t="s">
        <v>4698</v>
      </c>
      <c r="C412" s="696" t="s">
        <v>4599</v>
      </c>
      <c r="D412" t="s">
        <v>4599</v>
      </c>
      <c r="E412" t="s">
        <v>7377</v>
      </c>
    </row>
    <row r="413" spans="1:5">
      <c r="A413" t="s">
        <v>4699</v>
      </c>
      <c r="C413" s="638" t="s">
        <v>4700</v>
      </c>
      <c r="D413" t="s">
        <v>4700</v>
      </c>
      <c r="E413" t="s">
        <v>7377</v>
      </c>
    </row>
    <row r="414" spans="1:5">
      <c r="C414" s="638" t="s">
        <v>4701</v>
      </c>
      <c r="D414" t="s">
        <v>4701</v>
      </c>
      <c r="E414" t="s">
        <v>7377</v>
      </c>
    </row>
    <row r="415" spans="1:5">
      <c r="A415" t="s">
        <v>4836</v>
      </c>
      <c r="C415" s="638" t="s">
        <v>4702</v>
      </c>
      <c r="D415" t="s">
        <v>4702</v>
      </c>
      <c r="E415" t="s">
        <v>7377</v>
      </c>
    </row>
    <row r="416" spans="1:5">
      <c r="A416" t="s">
        <v>4599</v>
      </c>
      <c r="C416" s="415" t="s">
        <v>5811</v>
      </c>
      <c r="D416" t="s">
        <v>5811</v>
      </c>
      <c r="E416" t="s">
        <v>7377</v>
      </c>
    </row>
    <row r="417" spans="1:5">
      <c r="A417" t="s">
        <v>4700</v>
      </c>
      <c r="C417" s="638" t="s">
        <v>2186</v>
      </c>
    </row>
    <row r="418" spans="1:5">
      <c r="A418" t="s">
        <v>4701</v>
      </c>
      <c r="C418" s="694" t="s">
        <v>4832</v>
      </c>
      <c r="D418" t="s">
        <v>4832</v>
      </c>
      <c r="E418" t="s">
        <v>898</v>
      </c>
    </row>
    <row r="419" spans="1:5">
      <c r="A419" t="s">
        <v>4702</v>
      </c>
      <c r="C419" s="803" t="s">
        <v>7269</v>
      </c>
    </row>
    <row r="420" spans="1:5">
      <c r="A420" t="s">
        <v>5811</v>
      </c>
      <c r="C420" s="638" t="s">
        <v>6583</v>
      </c>
    </row>
    <row r="421" spans="1:5">
      <c r="C421" s="638" t="s">
        <v>2207</v>
      </c>
      <c r="D421" t="s">
        <v>2207</v>
      </c>
      <c r="E421" t="s">
        <v>7377</v>
      </c>
    </row>
    <row r="422" spans="1:5">
      <c r="A422" t="s">
        <v>4832</v>
      </c>
      <c r="C422" s="638" t="s">
        <v>6580</v>
      </c>
    </row>
    <row r="423" spans="1:5">
      <c r="C423" s="415" t="s">
        <v>4534</v>
      </c>
    </row>
    <row r="424" spans="1:5">
      <c r="C424" s="803" t="s">
        <v>7270</v>
      </c>
    </row>
    <row r="425" spans="1:5">
      <c r="A425" t="s">
        <v>2207</v>
      </c>
      <c r="C425" s="638" t="s">
        <v>4703</v>
      </c>
      <c r="D425" t="s">
        <v>4703</v>
      </c>
      <c r="E425" t="s">
        <v>7377</v>
      </c>
    </row>
    <row r="426" spans="1:5">
      <c r="C426" s="696" t="s">
        <v>4600</v>
      </c>
      <c r="D426" t="s">
        <v>4600</v>
      </c>
      <c r="E426" t="s">
        <v>7377</v>
      </c>
    </row>
    <row r="427" spans="1:5">
      <c r="C427" s="638" t="s">
        <v>4704</v>
      </c>
      <c r="D427" t="s">
        <v>4704</v>
      </c>
      <c r="E427" t="s">
        <v>7377</v>
      </c>
    </row>
    <row r="428" spans="1:5">
      <c r="C428" s="803" t="s">
        <v>7271</v>
      </c>
    </row>
    <row r="429" spans="1:5">
      <c r="A429" t="s">
        <v>4703</v>
      </c>
      <c r="C429" s="638" t="s">
        <v>2177</v>
      </c>
      <c r="D429" t="s">
        <v>2177</v>
      </c>
      <c r="E429" t="s">
        <v>7377</v>
      </c>
    </row>
    <row r="430" spans="1:5">
      <c r="A430" t="s">
        <v>4600</v>
      </c>
      <c r="C430" s="638" t="s">
        <v>4705</v>
      </c>
      <c r="D430" t="s">
        <v>4705</v>
      </c>
      <c r="E430" t="s">
        <v>7377</v>
      </c>
    </row>
    <row r="431" spans="1:5">
      <c r="A431" t="s">
        <v>4704</v>
      </c>
      <c r="C431" s="638" t="s">
        <v>4706</v>
      </c>
      <c r="D431" t="s">
        <v>4706</v>
      </c>
      <c r="E431" t="s">
        <v>7377</v>
      </c>
    </row>
    <row r="432" spans="1:5">
      <c r="C432" s="638" t="s">
        <v>4707</v>
      </c>
      <c r="D432" t="s">
        <v>4707</v>
      </c>
      <c r="E432" t="s">
        <v>7377</v>
      </c>
    </row>
    <row r="433" spans="1:5">
      <c r="A433" t="s">
        <v>2177</v>
      </c>
      <c r="C433" s="638" t="s">
        <v>4708</v>
      </c>
      <c r="D433" t="s">
        <v>4708</v>
      </c>
      <c r="E433" t="s">
        <v>7377</v>
      </c>
    </row>
    <row r="434" spans="1:5">
      <c r="A434" t="s">
        <v>4705</v>
      </c>
      <c r="C434" s="638" t="s">
        <v>4709</v>
      </c>
      <c r="D434" t="s">
        <v>4709</v>
      </c>
      <c r="E434" t="s">
        <v>7377</v>
      </c>
    </row>
    <row r="435" spans="1:5">
      <c r="A435" t="s">
        <v>4706</v>
      </c>
      <c r="C435" s="638" t="s">
        <v>4710</v>
      </c>
      <c r="D435" t="s">
        <v>4710</v>
      </c>
      <c r="E435" t="s">
        <v>7377</v>
      </c>
    </row>
    <row r="436" spans="1:5">
      <c r="A436" t="s">
        <v>4707</v>
      </c>
      <c r="C436" s="696" t="s">
        <v>4891</v>
      </c>
      <c r="D436" t="s">
        <v>4891</v>
      </c>
      <c r="E436" t="s">
        <v>898</v>
      </c>
    </row>
    <row r="437" spans="1:5">
      <c r="A437" t="s">
        <v>4708</v>
      </c>
      <c r="C437" s="638" t="s">
        <v>4892</v>
      </c>
      <c r="D437" t="s">
        <v>4892</v>
      </c>
      <c r="E437" t="s">
        <v>898</v>
      </c>
    </row>
    <row r="438" spans="1:5">
      <c r="A438" t="s">
        <v>4709</v>
      </c>
      <c r="C438" s="638" t="s">
        <v>4893</v>
      </c>
      <c r="D438" t="s">
        <v>4893</v>
      </c>
      <c r="E438" t="s">
        <v>898</v>
      </c>
    </row>
    <row r="439" spans="1:5">
      <c r="A439" t="s">
        <v>4710</v>
      </c>
      <c r="C439" s="638" t="s">
        <v>2216</v>
      </c>
      <c r="D439" t="s">
        <v>2216</v>
      </c>
      <c r="E439" t="s">
        <v>7377</v>
      </c>
    </row>
    <row r="440" spans="1:5">
      <c r="A440" t="s">
        <v>4891</v>
      </c>
      <c r="C440" s="638" t="s">
        <v>4711</v>
      </c>
      <c r="D440" t="s">
        <v>4711</v>
      </c>
      <c r="E440" t="s">
        <v>7377</v>
      </c>
    </row>
    <row r="441" spans="1:5">
      <c r="A441" t="s">
        <v>4892</v>
      </c>
      <c r="C441" s="638" t="s">
        <v>4712</v>
      </c>
      <c r="D441" t="s">
        <v>4712</v>
      </c>
      <c r="E441" t="s">
        <v>7377</v>
      </c>
    </row>
    <row r="442" spans="1:5">
      <c r="A442" t="s">
        <v>4893</v>
      </c>
      <c r="C442" s="638" t="s">
        <v>4713</v>
      </c>
      <c r="D442" t="s">
        <v>4713</v>
      </c>
      <c r="E442" t="s">
        <v>7377</v>
      </c>
    </row>
    <row r="443" spans="1:5">
      <c r="A443" t="s">
        <v>2216</v>
      </c>
      <c r="C443" s="638" t="s">
        <v>4714</v>
      </c>
      <c r="D443" t="s">
        <v>4714</v>
      </c>
      <c r="E443" t="s">
        <v>7377</v>
      </c>
    </row>
    <row r="444" spans="1:5">
      <c r="A444" t="s">
        <v>4711</v>
      </c>
      <c r="C444" s="696" t="s">
        <v>4591</v>
      </c>
      <c r="D444" t="s">
        <v>4591</v>
      </c>
      <c r="E444" t="s">
        <v>7377</v>
      </c>
    </row>
    <row r="445" spans="1:5">
      <c r="A445" t="s">
        <v>4712</v>
      </c>
      <c r="C445" s="176" t="s">
        <v>6372</v>
      </c>
      <c r="D445" t="s">
        <v>6372</v>
      </c>
      <c r="E445" t="s">
        <v>7377</v>
      </c>
    </row>
    <row r="446" spans="1:5">
      <c r="A446" t="s">
        <v>4713</v>
      </c>
      <c r="C446" s="803" t="s">
        <v>7272</v>
      </c>
    </row>
    <row r="447" spans="1:5">
      <c r="A447" t="s">
        <v>4714</v>
      </c>
      <c r="C447" s="694" t="s">
        <v>4894</v>
      </c>
      <c r="D447" t="s">
        <v>4894</v>
      </c>
      <c r="E447" t="s">
        <v>898</v>
      </c>
    </row>
    <row r="448" spans="1:5">
      <c r="A448" t="s">
        <v>4591</v>
      </c>
      <c r="C448" s="694" t="s">
        <v>4841</v>
      </c>
      <c r="D448" t="s">
        <v>4841</v>
      </c>
      <c r="E448" t="s">
        <v>898</v>
      </c>
    </row>
    <row r="449" spans="1:5">
      <c r="A449" t="s">
        <v>4591</v>
      </c>
      <c r="C449" s="415" t="s">
        <v>5365</v>
      </c>
      <c r="D449" t="s">
        <v>5365</v>
      </c>
      <c r="E449" t="s">
        <v>898</v>
      </c>
    </row>
    <row r="450" spans="1:5">
      <c r="A450" t="s">
        <v>6372</v>
      </c>
      <c r="C450" s="694" t="s">
        <v>4537</v>
      </c>
    </row>
    <row r="451" spans="1:5">
      <c r="C451" s="176" t="s">
        <v>5698</v>
      </c>
    </row>
    <row r="452" spans="1:5">
      <c r="A452" t="s">
        <v>4894</v>
      </c>
      <c r="C452" s="638" t="s">
        <v>2198</v>
      </c>
      <c r="D452" t="s">
        <v>2198</v>
      </c>
      <c r="E452" t="s">
        <v>7377</v>
      </c>
    </row>
    <row r="453" spans="1:5">
      <c r="A453" t="s">
        <v>4841</v>
      </c>
      <c r="C453" s="696" t="s">
        <v>4769</v>
      </c>
    </row>
    <row r="454" spans="1:5">
      <c r="A454" t="s">
        <v>5365</v>
      </c>
      <c r="C454" s="368" t="s">
        <v>6873</v>
      </c>
    </row>
    <row r="455" spans="1:5">
      <c r="C455" s="638" t="s">
        <v>4553</v>
      </c>
      <c r="D455" t="s">
        <v>4553</v>
      </c>
      <c r="E455" t="s">
        <v>898</v>
      </c>
    </row>
    <row r="456" spans="1:5">
      <c r="C456" s="694" t="s">
        <v>4814</v>
      </c>
      <c r="D456" t="s">
        <v>4814</v>
      </c>
      <c r="E456" t="s">
        <v>898</v>
      </c>
    </row>
    <row r="457" spans="1:5">
      <c r="A457" t="s">
        <v>2198</v>
      </c>
      <c r="C457" s="415" t="s">
        <v>5650</v>
      </c>
    </row>
    <row r="458" spans="1:5">
      <c r="C458" s="368" t="s">
        <v>6822</v>
      </c>
    </row>
    <row r="459" spans="1:5">
      <c r="C459" s="368" t="s">
        <v>6854</v>
      </c>
      <c r="D459" t="s">
        <v>6854</v>
      </c>
      <c r="E459" t="s">
        <v>7377</v>
      </c>
    </row>
    <row r="460" spans="1:5">
      <c r="A460" t="s">
        <v>4553</v>
      </c>
      <c r="C460" s="638" t="s">
        <v>4715</v>
      </c>
      <c r="D460" t="s">
        <v>4715</v>
      </c>
      <c r="E460" t="s">
        <v>7377</v>
      </c>
    </row>
    <row r="461" spans="1:5">
      <c r="A461" t="s">
        <v>4814</v>
      </c>
      <c r="C461" s="638" t="s">
        <v>4780</v>
      </c>
      <c r="D461" t="s">
        <v>4780</v>
      </c>
      <c r="E461" t="s">
        <v>7377</v>
      </c>
    </row>
    <row r="462" spans="1:5">
      <c r="C462" s="694" t="s">
        <v>4815</v>
      </c>
      <c r="D462" t="s">
        <v>4815</v>
      </c>
      <c r="E462" t="s">
        <v>898</v>
      </c>
    </row>
    <row r="463" spans="1:5">
      <c r="C463" s="638" t="s">
        <v>4716</v>
      </c>
      <c r="D463" t="s">
        <v>4716</v>
      </c>
      <c r="E463" t="s">
        <v>7377</v>
      </c>
    </row>
    <row r="464" spans="1:5">
      <c r="A464" t="s">
        <v>6854</v>
      </c>
      <c r="C464" s="638" t="s">
        <v>4717</v>
      </c>
      <c r="D464" t="s">
        <v>4717</v>
      </c>
      <c r="E464" t="s">
        <v>7377</v>
      </c>
    </row>
    <row r="465" spans="1:5">
      <c r="A465" t="s">
        <v>4715</v>
      </c>
      <c r="C465" s="638" t="s">
        <v>2158</v>
      </c>
      <c r="D465" t="s">
        <v>2158</v>
      </c>
      <c r="E465" t="s">
        <v>7377</v>
      </c>
    </row>
    <row r="466" spans="1:5">
      <c r="A466" t="s">
        <v>4780</v>
      </c>
      <c r="C466" s="803" t="s">
        <v>7273</v>
      </c>
    </row>
    <row r="467" spans="1:5">
      <c r="A467" t="s">
        <v>4815</v>
      </c>
      <c r="C467" s="638" t="s">
        <v>6576</v>
      </c>
    </row>
    <row r="468" spans="1:5">
      <c r="A468" t="s">
        <v>4716</v>
      </c>
      <c r="C468" s="368" t="s">
        <v>6846</v>
      </c>
      <c r="D468" t="s">
        <v>6846</v>
      </c>
      <c r="E468" t="s">
        <v>7377</v>
      </c>
    </row>
    <row r="469" spans="1:5">
      <c r="A469" t="s">
        <v>4717</v>
      </c>
      <c r="C469" s="803" t="s">
        <v>7274</v>
      </c>
    </row>
    <row r="470" spans="1:5">
      <c r="A470" t="s">
        <v>2158</v>
      </c>
      <c r="C470" s="696" t="s">
        <v>4895</v>
      </c>
      <c r="D470" t="s">
        <v>4895</v>
      </c>
      <c r="E470" t="s">
        <v>898</v>
      </c>
    </row>
    <row r="471" spans="1:5">
      <c r="C471" s="694" t="s">
        <v>4835</v>
      </c>
      <c r="D471" t="s">
        <v>4835</v>
      </c>
      <c r="E471" t="s">
        <v>898</v>
      </c>
    </row>
    <row r="472" spans="1:5">
      <c r="C472" s="176" t="s">
        <v>6471</v>
      </c>
    </row>
    <row r="473" spans="1:5">
      <c r="A473" t="s">
        <v>6846</v>
      </c>
      <c r="C473" s="176" t="s">
        <v>6344</v>
      </c>
      <c r="D473" t="s">
        <v>6344</v>
      </c>
      <c r="E473" t="s">
        <v>7377</v>
      </c>
    </row>
    <row r="474" spans="1:5">
      <c r="C474" s="176" t="s">
        <v>5700</v>
      </c>
      <c r="D474" t="s">
        <v>5700</v>
      </c>
      <c r="E474" t="s">
        <v>898</v>
      </c>
    </row>
    <row r="475" spans="1:5">
      <c r="A475" t="s">
        <v>4895</v>
      </c>
      <c r="C475" s="638" t="s">
        <v>4748</v>
      </c>
      <c r="D475" t="s">
        <v>4748</v>
      </c>
      <c r="E475" t="s">
        <v>7377</v>
      </c>
    </row>
    <row r="476" spans="1:5">
      <c r="A476" t="s">
        <v>4835</v>
      </c>
      <c r="C476" s="415" t="s">
        <v>5590</v>
      </c>
    </row>
    <row r="477" spans="1:5">
      <c r="C477" s="696" t="s">
        <v>4896</v>
      </c>
      <c r="D477" t="s">
        <v>4896</v>
      </c>
      <c r="E477" t="s">
        <v>898</v>
      </c>
    </row>
    <row r="478" spans="1:5">
      <c r="A478" t="s">
        <v>6344</v>
      </c>
      <c r="C478" s="638" t="s">
        <v>4718</v>
      </c>
      <c r="D478" t="s">
        <v>4718</v>
      </c>
      <c r="E478" t="s">
        <v>7377</v>
      </c>
    </row>
    <row r="479" spans="1:5">
      <c r="A479" t="s">
        <v>5700</v>
      </c>
      <c r="C479" s="638" t="s">
        <v>2160</v>
      </c>
      <c r="D479" t="s">
        <v>2160</v>
      </c>
      <c r="E479" t="s">
        <v>7377</v>
      </c>
    </row>
    <row r="480" spans="1:5">
      <c r="A480" t="s">
        <v>4748</v>
      </c>
      <c r="C480" s="638" t="s">
        <v>4491</v>
      </c>
    </row>
    <row r="481" spans="1:5">
      <c r="C481" s="638" t="s">
        <v>4719</v>
      </c>
      <c r="D481" t="s">
        <v>4719</v>
      </c>
      <c r="E481" t="s">
        <v>7377</v>
      </c>
    </row>
    <row r="482" spans="1:5">
      <c r="A482" t="s">
        <v>4896</v>
      </c>
      <c r="C482" s="638" t="s">
        <v>4720</v>
      </c>
      <c r="D482" t="s">
        <v>4720</v>
      </c>
      <c r="E482" t="s">
        <v>7377</v>
      </c>
    </row>
    <row r="483" spans="1:5">
      <c r="A483" t="s">
        <v>4718</v>
      </c>
      <c r="C483" s="696" t="s">
        <v>4897</v>
      </c>
      <c r="D483" t="s">
        <v>4897</v>
      </c>
      <c r="E483" t="s">
        <v>898</v>
      </c>
    </row>
    <row r="484" spans="1:5">
      <c r="A484" t="s">
        <v>2160</v>
      </c>
      <c r="C484" s="759" t="s">
        <v>4898</v>
      </c>
      <c r="D484" t="s">
        <v>4898</v>
      </c>
      <c r="E484" t="s">
        <v>898</v>
      </c>
    </row>
    <row r="485" spans="1:5">
      <c r="C485" s="694" t="s">
        <v>4914</v>
      </c>
      <c r="D485" t="s">
        <v>4914</v>
      </c>
      <c r="E485" t="s">
        <v>898</v>
      </c>
    </row>
    <row r="486" spans="1:5">
      <c r="A486" t="s">
        <v>4719</v>
      </c>
      <c r="C486" s="176" t="s">
        <v>6475</v>
      </c>
    </row>
    <row r="487" spans="1:5">
      <c r="A487" t="s">
        <v>4720</v>
      </c>
      <c r="C487" s="176" t="s">
        <v>6478</v>
      </c>
    </row>
    <row r="488" spans="1:5">
      <c r="A488" t="s">
        <v>4897</v>
      </c>
      <c r="C488" s="368" t="s">
        <v>6849</v>
      </c>
    </row>
    <row r="489" spans="1:5">
      <c r="A489" t="s">
        <v>4898</v>
      </c>
      <c r="C489" s="562" t="s">
        <v>4577</v>
      </c>
      <c r="D489" t="s">
        <v>4577</v>
      </c>
      <c r="E489" t="s">
        <v>898</v>
      </c>
    </row>
    <row r="490" spans="1:5">
      <c r="A490" t="s">
        <v>4914</v>
      </c>
      <c r="C490" s="760" t="s">
        <v>3063</v>
      </c>
      <c r="D490" t="s">
        <v>3063</v>
      </c>
      <c r="E490" t="s">
        <v>7377</v>
      </c>
    </row>
    <row r="491" spans="1:5">
      <c r="C491" s="696" t="s">
        <v>4899</v>
      </c>
      <c r="D491" t="s">
        <v>4899</v>
      </c>
      <c r="E491" t="s">
        <v>898</v>
      </c>
    </row>
    <row r="492" spans="1:5">
      <c r="C492" s="761" t="s">
        <v>2208</v>
      </c>
      <c r="D492" t="s">
        <v>2208</v>
      </c>
      <c r="E492" t="s">
        <v>7377</v>
      </c>
    </row>
    <row r="493" spans="1:5">
      <c r="C493" s="700" t="s">
        <v>4742</v>
      </c>
      <c r="D493" t="s">
        <v>4742</v>
      </c>
      <c r="E493" t="s">
        <v>7377</v>
      </c>
    </row>
    <row r="494" spans="1:5">
      <c r="A494" t="s">
        <v>4577</v>
      </c>
      <c r="C494" s="700" t="s">
        <v>4743</v>
      </c>
      <c r="D494" t="s">
        <v>4743</v>
      </c>
      <c r="E494" t="s">
        <v>7377</v>
      </c>
    </row>
    <row r="495" spans="1:5">
      <c r="A495" t="s">
        <v>3063</v>
      </c>
      <c r="C495" s="700" t="s">
        <v>4741</v>
      </c>
      <c r="D495" t="s">
        <v>4741</v>
      </c>
      <c r="E495" t="s">
        <v>7377</v>
      </c>
    </row>
    <row r="496" spans="1:5">
      <c r="A496" t="s">
        <v>4899</v>
      </c>
      <c r="C496" s="696" t="s">
        <v>4900</v>
      </c>
      <c r="D496" t="s">
        <v>4900</v>
      </c>
      <c r="E496" t="s">
        <v>898</v>
      </c>
    </row>
    <row r="497" spans="1:5">
      <c r="A497" t="s">
        <v>2208</v>
      </c>
      <c r="C497" s="755" t="s">
        <v>5655</v>
      </c>
    </row>
    <row r="498" spans="1:5">
      <c r="A498" t="s">
        <v>4742</v>
      </c>
      <c r="C498" s="694" t="s">
        <v>4901</v>
      </c>
      <c r="D498" t="s">
        <v>4901</v>
      </c>
      <c r="E498" t="s">
        <v>898</v>
      </c>
    </row>
    <row r="499" spans="1:5">
      <c r="A499" t="s">
        <v>4743</v>
      </c>
      <c r="C499" s="764" t="s">
        <v>5535</v>
      </c>
      <c r="D499" t="s">
        <v>5535</v>
      </c>
      <c r="E499" t="s">
        <v>898</v>
      </c>
    </row>
    <row r="500" spans="1:5">
      <c r="A500" t="s">
        <v>4741</v>
      </c>
      <c r="C500" s="638" t="s">
        <v>4721</v>
      </c>
      <c r="D500" t="s">
        <v>4721</v>
      </c>
      <c r="E500" t="s">
        <v>7377</v>
      </c>
    </row>
    <row r="501" spans="1:5">
      <c r="A501" t="s">
        <v>4900</v>
      </c>
      <c r="C501" s="638" t="s">
        <v>4902</v>
      </c>
      <c r="D501" t="s">
        <v>4902</v>
      </c>
      <c r="E501" t="s">
        <v>898</v>
      </c>
    </row>
    <row r="502" spans="1:5">
      <c r="C502" s="415" t="s">
        <v>4620</v>
      </c>
    </row>
    <row r="503" spans="1:5">
      <c r="A503" t="s">
        <v>4901</v>
      </c>
      <c r="C503" s="176" t="s">
        <v>5948</v>
      </c>
      <c r="D503" t="s">
        <v>5948</v>
      </c>
      <c r="E503" t="s">
        <v>898</v>
      </c>
    </row>
    <row r="504" spans="1:5">
      <c r="A504" t="s">
        <v>5535</v>
      </c>
      <c r="C504" s="758" t="s">
        <v>5504</v>
      </c>
      <c r="D504" t="s">
        <v>5504</v>
      </c>
      <c r="E504" t="s">
        <v>7377</v>
      </c>
    </row>
    <row r="505" spans="1:5">
      <c r="A505" t="s">
        <v>4721</v>
      </c>
      <c r="C505" s="638" t="s">
        <v>2170</v>
      </c>
      <c r="D505" t="s">
        <v>2170</v>
      </c>
      <c r="E505" t="s">
        <v>7377</v>
      </c>
    </row>
    <row r="506" spans="1:5">
      <c r="A506" t="s">
        <v>4902</v>
      </c>
      <c r="C506" s="638" t="s">
        <v>4722</v>
      </c>
      <c r="D506" t="s">
        <v>4722</v>
      </c>
      <c r="E506" t="s">
        <v>7377</v>
      </c>
    </row>
    <row r="507" spans="1:5">
      <c r="C507" s="630" t="s">
        <v>5586</v>
      </c>
      <c r="D507" t="s">
        <v>5586</v>
      </c>
      <c r="E507" t="s">
        <v>898</v>
      </c>
    </row>
    <row r="508" spans="1:5">
      <c r="A508" t="s">
        <v>5948</v>
      </c>
      <c r="C508" s="630" t="s">
        <v>5585</v>
      </c>
      <c r="D508" t="s">
        <v>7381</v>
      </c>
      <c r="E508" t="s">
        <v>898</v>
      </c>
    </row>
    <row r="509" spans="1:5">
      <c r="A509" t="s">
        <v>5504</v>
      </c>
      <c r="C509" s="702" t="s">
        <v>4903</v>
      </c>
      <c r="D509" t="s">
        <v>4903</v>
      </c>
      <c r="E509" t="s">
        <v>898</v>
      </c>
    </row>
    <row r="510" spans="1:5">
      <c r="A510" t="s">
        <v>2170</v>
      </c>
      <c r="C510" s="758" t="s">
        <v>4587</v>
      </c>
      <c r="D510" t="s">
        <v>4587</v>
      </c>
      <c r="E510" t="s">
        <v>7377</v>
      </c>
    </row>
    <row r="511" spans="1:5">
      <c r="A511" t="s">
        <v>4722</v>
      </c>
      <c r="C511" s="638" t="s">
        <v>4723</v>
      </c>
      <c r="D511" t="s">
        <v>4723</v>
      </c>
      <c r="E511" t="s">
        <v>7377</v>
      </c>
    </row>
    <row r="512" spans="1:5">
      <c r="A512" t="s">
        <v>5586</v>
      </c>
      <c r="C512" s="638" t="s">
        <v>2129</v>
      </c>
      <c r="D512" t="s">
        <v>2129</v>
      </c>
      <c r="E512" t="s">
        <v>7377</v>
      </c>
    </row>
    <row r="513" spans="1:5">
      <c r="A513" t="s">
        <v>7381</v>
      </c>
      <c r="C513" s="638" t="s">
        <v>4724</v>
      </c>
      <c r="D513" t="s">
        <v>4724</v>
      </c>
      <c r="E513" t="s">
        <v>7377</v>
      </c>
    </row>
    <row r="514" spans="1:5">
      <c r="A514" t="s">
        <v>4903</v>
      </c>
      <c r="C514" s="754" t="s">
        <v>6867</v>
      </c>
    </row>
    <row r="515" spans="1:5">
      <c r="A515" t="s">
        <v>4587</v>
      </c>
      <c r="C515" s="176" t="s">
        <v>5560</v>
      </c>
      <c r="D515" t="s">
        <v>5560</v>
      </c>
      <c r="E515" t="s">
        <v>7377</v>
      </c>
    </row>
    <row r="516" spans="1:5">
      <c r="A516" t="s">
        <v>4723</v>
      </c>
      <c r="C516" s="438" t="s">
        <v>5518</v>
      </c>
      <c r="D516" t="s">
        <v>5518</v>
      </c>
      <c r="E516" t="s">
        <v>7377</v>
      </c>
    </row>
    <row r="517" spans="1:5">
      <c r="A517" t="s">
        <v>2129</v>
      </c>
      <c r="C517" s="176" t="s">
        <v>5559</v>
      </c>
      <c r="D517" t="s">
        <v>5559</v>
      </c>
      <c r="E517" t="s">
        <v>7377</v>
      </c>
    </row>
    <row r="518" spans="1:5">
      <c r="A518" t="s">
        <v>4724</v>
      </c>
      <c r="C518" s="176" t="s">
        <v>5694</v>
      </c>
      <c r="D518" t="s">
        <v>5694</v>
      </c>
      <c r="E518" t="s">
        <v>898</v>
      </c>
    </row>
    <row r="519" spans="1:5">
      <c r="C519" s="694" t="s">
        <v>4774</v>
      </c>
      <c r="D519" t="s">
        <v>4774</v>
      </c>
      <c r="E519" t="s">
        <v>7377</v>
      </c>
    </row>
    <row r="520" spans="1:5">
      <c r="A520" t="s">
        <v>5560</v>
      </c>
      <c r="C520" s="696" t="s">
        <v>4773</v>
      </c>
      <c r="D520" t="s">
        <v>4773</v>
      </c>
      <c r="E520" t="s">
        <v>7377</v>
      </c>
    </row>
    <row r="521" spans="1:5">
      <c r="A521" t="s">
        <v>5518</v>
      </c>
      <c r="C521" s="638" t="s">
        <v>4904</v>
      </c>
      <c r="D521" t="s">
        <v>4904</v>
      </c>
      <c r="E521" t="s">
        <v>898</v>
      </c>
    </row>
    <row r="522" spans="1:5">
      <c r="A522" t="s">
        <v>5559</v>
      </c>
      <c r="C522" s="696" t="s">
        <v>4911</v>
      </c>
      <c r="D522" t="s">
        <v>4911</v>
      </c>
      <c r="E522" t="s">
        <v>898</v>
      </c>
    </row>
    <row r="523" spans="1:5">
      <c r="A523" t="s">
        <v>5694</v>
      </c>
      <c r="C523" s="694" t="s">
        <v>4816</v>
      </c>
      <c r="D523" t="s">
        <v>4816</v>
      </c>
      <c r="E523" t="s">
        <v>898</v>
      </c>
    </row>
    <row r="524" spans="1:5">
      <c r="A524" t="s">
        <v>4774</v>
      </c>
      <c r="C524" s="368" t="s">
        <v>6848</v>
      </c>
      <c r="D524" t="s">
        <v>6848</v>
      </c>
      <c r="E524" t="s">
        <v>7377</v>
      </c>
    </row>
    <row r="525" spans="1:5">
      <c r="A525" t="s">
        <v>4773</v>
      </c>
      <c r="C525" s="368" t="s">
        <v>6841</v>
      </c>
      <c r="D525" t="s">
        <v>6841</v>
      </c>
      <c r="E525" t="s">
        <v>7377</v>
      </c>
    </row>
    <row r="526" spans="1:5">
      <c r="A526" t="s">
        <v>4904</v>
      </c>
      <c r="C526" s="368" t="s">
        <v>6851</v>
      </c>
      <c r="D526" t="s">
        <v>6851</v>
      </c>
      <c r="E526" t="s">
        <v>7377</v>
      </c>
    </row>
    <row r="527" spans="1:5">
      <c r="A527" t="s">
        <v>4911</v>
      </c>
      <c r="C527" s="368" t="s">
        <v>6856</v>
      </c>
      <c r="D527" t="s">
        <v>6856</v>
      </c>
      <c r="E527" t="s">
        <v>7377</v>
      </c>
    </row>
    <row r="528" spans="1:5">
      <c r="A528" t="s">
        <v>4816</v>
      </c>
      <c r="C528" s="368" t="s">
        <v>6852</v>
      </c>
      <c r="D528" t="s">
        <v>6852</v>
      </c>
      <c r="E528" t="s">
        <v>7377</v>
      </c>
    </row>
    <row r="529" spans="1:5">
      <c r="A529" t="s">
        <v>6848</v>
      </c>
      <c r="C529" s="694" t="s">
        <v>4912</v>
      </c>
    </row>
    <row r="530" spans="1:5">
      <c r="A530" t="s">
        <v>6841</v>
      </c>
      <c r="C530" s="368" t="s">
        <v>6850</v>
      </c>
      <c r="D530" t="s">
        <v>6850</v>
      </c>
      <c r="E530" t="s">
        <v>7377</v>
      </c>
    </row>
    <row r="531" spans="1:5">
      <c r="A531" t="s">
        <v>6851</v>
      </c>
      <c r="C531" s="638" t="s">
        <v>5556</v>
      </c>
      <c r="D531" t="s">
        <v>5556</v>
      </c>
      <c r="E531" t="s">
        <v>7377</v>
      </c>
    </row>
    <row r="532" spans="1:5">
      <c r="A532" t="s">
        <v>6856</v>
      </c>
      <c r="C532" s="694" t="s">
        <v>4846</v>
      </c>
      <c r="D532" t="s">
        <v>4846</v>
      </c>
      <c r="E532" t="s">
        <v>898</v>
      </c>
    </row>
    <row r="533" spans="1:5">
      <c r="A533" t="s">
        <v>6852</v>
      </c>
      <c r="C533" s="638" t="s">
        <v>4725</v>
      </c>
      <c r="D533" t="s">
        <v>4725</v>
      </c>
      <c r="E533" t="s">
        <v>7377</v>
      </c>
    </row>
    <row r="534" spans="1:5">
      <c r="C534" s="638" t="s">
        <v>6569</v>
      </c>
    </row>
    <row r="535" spans="1:5">
      <c r="A535" t="s">
        <v>6850</v>
      </c>
      <c r="C535" s="638" t="s">
        <v>4726</v>
      </c>
      <c r="D535" t="s">
        <v>4726</v>
      </c>
      <c r="E535" t="s">
        <v>7377</v>
      </c>
    </row>
    <row r="536" spans="1:5">
      <c r="A536" t="s">
        <v>5556</v>
      </c>
      <c r="C536" s="803" t="s">
        <v>7275</v>
      </c>
    </row>
    <row r="537" spans="1:5">
      <c r="A537" t="s">
        <v>4846</v>
      </c>
      <c r="C537" s="638" t="s">
        <v>2169</v>
      </c>
      <c r="D537" t="s">
        <v>2169</v>
      </c>
      <c r="E537" t="s">
        <v>7377</v>
      </c>
    </row>
    <row r="538" spans="1:5">
      <c r="A538" t="s">
        <v>4725</v>
      </c>
      <c r="C538" s="368" t="s">
        <v>6836</v>
      </c>
    </row>
    <row r="539" spans="1:5">
      <c r="C539" s="176" t="s">
        <v>5531</v>
      </c>
      <c r="D539" t="s">
        <v>5531</v>
      </c>
      <c r="E539" t="s">
        <v>7377</v>
      </c>
    </row>
    <row r="540" spans="1:5">
      <c r="A540" t="s">
        <v>4726</v>
      </c>
      <c r="C540" s="696" t="s">
        <v>4590</v>
      </c>
      <c r="D540" t="s">
        <v>4590</v>
      </c>
      <c r="E540" t="s">
        <v>7377</v>
      </c>
    </row>
    <row r="541" spans="1:5">
      <c r="C541" s="803" t="s">
        <v>7276</v>
      </c>
    </row>
    <row r="542" spans="1:5">
      <c r="A542" t="s">
        <v>2169</v>
      </c>
      <c r="C542" s="803" t="s">
        <v>7277</v>
      </c>
    </row>
    <row r="543" spans="1:5">
      <c r="C543" s="803" t="s">
        <v>7278</v>
      </c>
    </row>
    <row r="544" spans="1:5">
      <c r="A544" t="s">
        <v>5531</v>
      </c>
      <c r="C544" s="803" t="s">
        <v>7279</v>
      </c>
    </row>
    <row r="545" spans="1:5">
      <c r="A545" t="s">
        <v>4590</v>
      </c>
      <c r="C545" s="638" t="s">
        <v>2133</v>
      </c>
      <c r="D545" t="s">
        <v>2133</v>
      </c>
      <c r="E545" t="s">
        <v>7377</v>
      </c>
    </row>
    <row r="546" spans="1:5">
      <c r="C546" s="638" t="s">
        <v>2206</v>
      </c>
      <c r="D546" t="s">
        <v>2206</v>
      </c>
      <c r="E546" t="s">
        <v>7377</v>
      </c>
    </row>
    <row r="547" spans="1:5" ht="25.5">
      <c r="C547" s="415" t="s">
        <v>5978</v>
      </c>
    </row>
    <row r="548" spans="1:5">
      <c r="C548" s="176" t="s">
        <v>5696</v>
      </c>
    </row>
    <row r="549" spans="1:5">
      <c r="C549" s="176" t="s">
        <v>6387</v>
      </c>
      <c r="D549" t="s">
        <v>6387</v>
      </c>
      <c r="E549" t="s">
        <v>7377</v>
      </c>
    </row>
    <row r="550" spans="1:5">
      <c r="A550" t="s">
        <v>2133</v>
      </c>
      <c r="C550" s="176" t="s">
        <v>6382</v>
      </c>
      <c r="D550" t="s">
        <v>6382</v>
      </c>
      <c r="E550" t="s">
        <v>7377</v>
      </c>
    </row>
    <row r="551" spans="1:5">
      <c r="A551" t="s">
        <v>2206</v>
      </c>
      <c r="C551" s="438" t="s">
        <v>5536</v>
      </c>
      <c r="D551" t="s">
        <v>5536</v>
      </c>
      <c r="E551" t="s">
        <v>898</v>
      </c>
    </row>
    <row r="552" spans="1:5">
      <c r="C552" s="415" t="s">
        <v>5660</v>
      </c>
    </row>
    <row r="553" spans="1:5">
      <c r="C553" s="638" t="s">
        <v>4753</v>
      </c>
      <c r="D553" t="s">
        <v>4753</v>
      </c>
      <c r="E553" t="s">
        <v>7377</v>
      </c>
    </row>
    <row r="554" spans="1:5">
      <c r="A554" t="s">
        <v>6387</v>
      </c>
      <c r="C554" s="368" t="s">
        <v>6835</v>
      </c>
    </row>
    <row r="555" spans="1:5">
      <c r="A555" t="s">
        <v>6382</v>
      </c>
      <c r="C555" s="698" t="s">
        <v>4727</v>
      </c>
      <c r="D555" t="s">
        <v>4727</v>
      </c>
      <c r="E555" t="s">
        <v>7377</v>
      </c>
    </row>
    <row r="556" spans="1:5">
      <c r="A556" t="s">
        <v>5536</v>
      </c>
      <c r="C556" s="694" t="s">
        <v>4817</v>
      </c>
      <c r="D556" t="s">
        <v>4817</v>
      </c>
      <c r="E556" t="s">
        <v>898</v>
      </c>
    </row>
    <row r="557" spans="1:5">
      <c r="C557" s="176" t="s">
        <v>5702</v>
      </c>
      <c r="D557" t="s">
        <v>5702</v>
      </c>
      <c r="E557" t="s">
        <v>898</v>
      </c>
    </row>
    <row r="558" spans="1:5">
      <c r="A558" t="s">
        <v>4753</v>
      </c>
      <c r="C558" s="176" t="s">
        <v>5973</v>
      </c>
      <c r="D558" t="s">
        <v>5973</v>
      </c>
      <c r="E558" t="s">
        <v>898</v>
      </c>
    </row>
    <row r="559" spans="1:5">
      <c r="C559" s="696" t="s">
        <v>4766</v>
      </c>
      <c r="D559" t="s">
        <v>4766</v>
      </c>
      <c r="E559" t="s">
        <v>7377</v>
      </c>
    </row>
    <row r="560" spans="1:5">
      <c r="A560" t="s">
        <v>4727</v>
      </c>
      <c r="C560" s="176" t="s">
        <v>6391</v>
      </c>
      <c r="D560" t="s">
        <v>6391</v>
      </c>
      <c r="E560" t="s">
        <v>7377</v>
      </c>
    </row>
    <row r="561" spans="1:5">
      <c r="A561" t="s">
        <v>4817</v>
      </c>
      <c r="C561" s="415" t="s">
        <v>4466</v>
      </c>
      <c r="D561" t="s">
        <v>4466</v>
      </c>
      <c r="E561" t="s">
        <v>898</v>
      </c>
    </row>
    <row r="562" spans="1:5">
      <c r="A562" t="s">
        <v>5702</v>
      </c>
      <c r="C562" s="415" t="s">
        <v>4465</v>
      </c>
      <c r="D562" t="s">
        <v>4465</v>
      </c>
      <c r="E562" t="s">
        <v>898</v>
      </c>
    </row>
    <row r="563" spans="1:5">
      <c r="A563" t="s">
        <v>5973</v>
      </c>
      <c r="C563" s="176" t="s">
        <v>6333</v>
      </c>
      <c r="D563" t="s">
        <v>6333</v>
      </c>
      <c r="E563" t="s">
        <v>7377</v>
      </c>
    </row>
    <row r="564" spans="1:5">
      <c r="A564" t="s">
        <v>4766</v>
      </c>
      <c r="C564" s="638" t="s">
        <v>6566</v>
      </c>
    </row>
    <row r="565" spans="1:5">
      <c r="A565" t="s">
        <v>6391</v>
      </c>
      <c r="C565" s="696" t="s">
        <v>4763</v>
      </c>
      <c r="D565" t="s">
        <v>4763</v>
      </c>
      <c r="E565" t="s">
        <v>7377</v>
      </c>
    </row>
    <row r="566" spans="1:5">
      <c r="A566" t="s">
        <v>4466</v>
      </c>
      <c r="C566" s="638" t="s">
        <v>4728</v>
      </c>
      <c r="D566" t="s">
        <v>4728</v>
      </c>
      <c r="E566" t="s">
        <v>7377</v>
      </c>
    </row>
    <row r="567" spans="1:5">
      <c r="A567" t="s">
        <v>4465</v>
      </c>
      <c r="C567" s="368" t="s">
        <v>6821</v>
      </c>
    </row>
    <row r="568" spans="1:5">
      <c r="A568" t="s">
        <v>6333</v>
      </c>
      <c r="C568" s="638" t="s">
        <v>2165</v>
      </c>
      <c r="D568" t="s">
        <v>2165</v>
      </c>
      <c r="E568" t="s">
        <v>7377</v>
      </c>
    </row>
    <row r="569" spans="1:5">
      <c r="C569" s="694" t="s">
        <v>4818</v>
      </c>
      <c r="D569" t="s">
        <v>4818</v>
      </c>
      <c r="E569" t="s">
        <v>898</v>
      </c>
    </row>
    <row r="570" spans="1:5">
      <c r="A570" t="s">
        <v>4763</v>
      </c>
      <c r="C570" s="176" t="s">
        <v>5954</v>
      </c>
      <c r="D570" t="s">
        <v>5954</v>
      </c>
      <c r="E570" t="s">
        <v>898</v>
      </c>
    </row>
    <row r="571" spans="1:5">
      <c r="A571" t="s">
        <v>4728</v>
      </c>
      <c r="C571" s="696" t="s">
        <v>4905</v>
      </c>
      <c r="D571" t="s">
        <v>4905</v>
      </c>
      <c r="E571" t="s">
        <v>898</v>
      </c>
    </row>
    <row r="572" spans="1:5">
      <c r="C572" s="694" t="s">
        <v>4847</v>
      </c>
      <c r="D572" t="s">
        <v>4847</v>
      </c>
      <c r="E572" t="s">
        <v>898</v>
      </c>
    </row>
    <row r="573" spans="1:5">
      <c r="A573" t="s">
        <v>2165</v>
      </c>
      <c r="C573" s="638" t="s">
        <v>7111</v>
      </c>
      <c r="D573" t="s">
        <v>7111</v>
      </c>
      <c r="E573" t="s">
        <v>7377</v>
      </c>
    </row>
    <row r="574" spans="1:5">
      <c r="A574" t="s">
        <v>4818</v>
      </c>
      <c r="C574" s="638" t="s">
        <v>7261</v>
      </c>
    </row>
    <row r="575" spans="1:5">
      <c r="A575" t="s">
        <v>5954</v>
      </c>
      <c r="C575" s="176" t="s">
        <v>6368</v>
      </c>
      <c r="D575" t="s">
        <v>6368</v>
      </c>
      <c r="E575" t="s">
        <v>7377</v>
      </c>
    </row>
    <row r="576" spans="1:5">
      <c r="A576" t="s">
        <v>4905</v>
      </c>
      <c r="C576" s="696" t="s">
        <v>4589</v>
      </c>
      <c r="D576" t="s">
        <v>4589</v>
      </c>
      <c r="E576" t="s">
        <v>7377</v>
      </c>
    </row>
    <row r="577" spans="1:5">
      <c r="A577" t="s">
        <v>4847</v>
      </c>
      <c r="C577" s="638" t="s">
        <v>4729</v>
      </c>
      <c r="D577" t="s">
        <v>4729</v>
      </c>
      <c r="E577" t="s">
        <v>7377</v>
      </c>
    </row>
    <row r="578" spans="1:5">
      <c r="A578" t="s">
        <v>7111</v>
      </c>
      <c r="C578" s="368" t="s">
        <v>6868</v>
      </c>
    </row>
    <row r="579" spans="1:5">
      <c r="C579" s="638" t="s">
        <v>2217</v>
      </c>
      <c r="D579" t="s">
        <v>2217</v>
      </c>
      <c r="E579" t="s">
        <v>7377</v>
      </c>
    </row>
    <row r="580" spans="1:5">
      <c r="A580" t="s">
        <v>6368</v>
      </c>
      <c r="C580" s="638" t="s">
        <v>2184</v>
      </c>
      <c r="D580" t="s">
        <v>2184</v>
      </c>
      <c r="E580" t="s">
        <v>7377</v>
      </c>
    </row>
    <row r="581" spans="1:5">
      <c r="A581" t="s">
        <v>4589</v>
      </c>
      <c r="C581" s="368" t="s">
        <v>6878</v>
      </c>
    </row>
    <row r="582" spans="1:5">
      <c r="A582" t="s">
        <v>4729</v>
      </c>
      <c r="C582" s="638" t="s">
        <v>2201</v>
      </c>
      <c r="D582" t="s">
        <v>2201</v>
      </c>
      <c r="E582" t="s">
        <v>7377</v>
      </c>
    </row>
    <row r="583" spans="1:5">
      <c r="C583" s="638" t="s">
        <v>6563</v>
      </c>
    </row>
    <row r="584" spans="1:5">
      <c r="A584" t="s">
        <v>2217</v>
      </c>
      <c r="C584" s="803" t="s">
        <v>7280</v>
      </c>
    </row>
    <row r="585" spans="1:5">
      <c r="A585" t="s">
        <v>2184</v>
      </c>
      <c r="C585" s="803" t="s">
        <v>7281</v>
      </c>
    </row>
    <row r="586" spans="1:5">
      <c r="C586" s="803" t="s">
        <v>7282</v>
      </c>
    </row>
    <row r="587" spans="1:5">
      <c r="A587" t="s">
        <v>2201</v>
      </c>
      <c r="C587" s="803" t="s">
        <v>7283</v>
      </c>
    </row>
    <row r="588" spans="1:5">
      <c r="C588" s="803" t="s">
        <v>7284</v>
      </c>
    </row>
    <row r="589" spans="1:5">
      <c r="C589" s="803" t="s">
        <v>7236</v>
      </c>
    </row>
    <row r="590" spans="1:5">
      <c r="C590" s="803" t="s">
        <v>7285</v>
      </c>
    </row>
    <row r="591" spans="1:5">
      <c r="C591" s="638" t="s">
        <v>7159</v>
      </c>
    </row>
    <row r="592" spans="1:5">
      <c r="C592" s="638" t="s">
        <v>2183</v>
      </c>
      <c r="D592" t="s">
        <v>2183</v>
      </c>
      <c r="E592" t="s">
        <v>7377</v>
      </c>
    </row>
    <row r="593" spans="1:5">
      <c r="C593" s="694" t="s">
        <v>3064</v>
      </c>
      <c r="D593" t="s">
        <v>3064</v>
      </c>
      <c r="E593" t="s">
        <v>7377</v>
      </c>
    </row>
    <row r="594" spans="1:5">
      <c r="C594" s="638" t="s">
        <v>2154</v>
      </c>
      <c r="D594" t="s">
        <v>2154</v>
      </c>
      <c r="E594" t="s">
        <v>7377</v>
      </c>
    </row>
    <row r="595" spans="1:5">
      <c r="C595" s="638" t="s">
        <v>2144</v>
      </c>
      <c r="D595" t="s">
        <v>2144</v>
      </c>
      <c r="E595" t="s">
        <v>7377</v>
      </c>
    </row>
    <row r="596" spans="1:5">
      <c r="C596" s="638" t="s">
        <v>2178</v>
      </c>
      <c r="D596" t="s">
        <v>2178</v>
      </c>
      <c r="E596" t="s">
        <v>7377</v>
      </c>
    </row>
    <row r="597" spans="1:5">
      <c r="A597" t="s">
        <v>2183</v>
      </c>
      <c r="C597" s="638" t="s">
        <v>2179</v>
      </c>
      <c r="D597" t="s">
        <v>2179</v>
      </c>
      <c r="E597" t="s">
        <v>7377</v>
      </c>
    </row>
    <row r="598" spans="1:5">
      <c r="A598" t="s">
        <v>3064</v>
      </c>
      <c r="C598" s="638" t="s">
        <v>6567</v>
      </c>
    </row>
    <row r="599" spans="1:5">
      <c r="A599" t="s">
        <v>2154</v>
      </c>
      <c r="C599" s="638" t="s">
        <v>6568</v>
      </c>
    </row>
    <row r="600" spans="1:5">
      <c r="A600" t="s">
        <v>2144</v>
      </c>
      <c r="C600" s="638" t="s">
        <v>2150</v>
      </c>
      <c r="D600" t="s">
        <v>2150</v>
      </c>
      <c r="E600" t="s">
        <v>7377</v>
      </c>
    </row>
    <row r="601" spans="1:5">
      <c r="A601" t="s">
        <v>2178</v>
      </c>
      <c r="C601" s="638" t="s">
        <v>2222</v>
      </c>
      <c r="D601" t="s">
        <v>2222</v>
      </c>
      <c r="E601" t="s">
        <v>7377</v>
      </c>
    </row>
    <row r="602" spans="1:5">
      <c r="A602" t="s">
        <v>2179</v>
      </c>
      <c r="C602" s="638" t="s">
        <v>2226</v>
      </c>
      <c r="D602" t="s">
        <v>2226</v>
      </c>
      <c r="E602" t="s">
        <v>7377</v>
      </c>
    </row>
    <row r="603" spans="1:5">
      <c r="C603" s="638" t="s">
        <v>6585</v>
      </c>
    </row>
    <row r="604" spans="1:5">
      <c r="C604" s="696" t="s">
        <v>4730</v>
      </c>
      <c r="D604" t="s">
        <v>4730</v>
      </c>
      <c r="E604" t="s">
        <v>7377</v>
      </c>
    </row>
    <row r="605" spans="1:5">
      <c r="A605" t="s">
        <v>2150</v>
      </c>
      <c r="C605" s="696" t="s">
        <v>4767</v>
      </c>
      <c r="D605" t="s">
        <v>4767</v>
      </c>
      <c r="E605" t="s">
        <v>7377</v>
      </c>
    </row>
    <row r="606" spans="1:5">
      <c r="A606" t="s">
        <v>2222</v>
      </c>
      <c r="C606" s="696" t="s">
        <v>4768</v>
      </c>
      <c r="D606" t="s">
        <v>4768</v>
      </c>
      <c r="E606" t="s">
        <v>7377</v>
      </c>
    </row>
    <row r="607" spans="1:5">
      <c r="A607" t="s">
        <v>2226</v>
      </c>
      <c r="C607" s="176" t="s">
        <v>6469</v>
      </c>
      <c r="D607" t="s">
        <v>6469</v>
      </c>
      <c r="E607" t="s">
        <v>7377</v>
      </c>
    </row>
    <row r="608" spans="1:5">
      <c r="C608" s="803" t="s">
        <v>7286</v>
      </c>
    </row>
    <row r="609" spans="1:5">
      <c r="A609" t="s">
        <v>4730</v>
      </c>
      <c r="C609" s="368" t="s">
        <v>6830</v>
      </c>
    </row>
    <row r="610" spans="1:5">
      <c r="A610" t="s">
        <v>4767</v>
      </c>
      <c r="C610" s="638" t="s">
        <v>6562</v>
      </c>
    </row>
    <row r="611" spans="1:5">
      <c r="A611" t="s">
        <v>4768</v>
      </c>
      <c r="C611" s="368" t="s">
        <v>6863</v>
      </c>
    </row>
    <row r="612" spans="1:5">
      <c r="A612" t="s">
        <v>6469</v>
      </c>
      <c r="C612" s="439" t="s">
        <v>4612</v>
      </c>
      <c r="D612" t="s">
        <v>4612</v>
      </c>
      <c r="E612" t="s">
        <v>7377</v>
      </c>
    </row>
    <row r="613" spans="1:5">
      <c r="C613" s="638" t="s">
        <v>7262</v>
      </c>
    </row>
    <row r="614" spans="1:5">
      <c r="C614" s="368" t="s">
        <v>6870</v>
      </c>
    </row>
    <row r="615" spans="1:5">
      <c r="C615" s="368" t="s">
        <v>6858</v>
      </c>
    </row>
    <row r="616" spans="1:5">
      <c r="C616" s="368" t="s">
        <v>6837</v>
      </c>
    </row>
    <row r="617" spans="1:5">
      <c r="A617" t="s">
        <v>4612</v>
      </c>
      <c r="C617" s="368" t="s">
        <v>6872</v>
      </c>
    </row>
    <row r="618" spans="1:5">
      <c r="C618" s="717" t="s">
        <v>7128</v>
      </c>
    </row>
    <row r="619" spans="1:5">
      <c r="C619" s="701" t="s">
        <v>2168</v>
      </c>
      <c r="D619" t="s">
        <v>2168</v>
      </c>
      <c r="E619" t="s">
        <v>7377</v>
      </c>
    </row>
    <row r="620" spans="1:5">
      <c r="C620" s="701" t="s">
        <v>2197</v>
      </c>
      <c r="D620" t="s">
        <v>2197</v>
      </c>
      <c r="E620" t="s">
        <v>7377</v>
      </c>
    </row>
    <row r="621" spans="1:5">
      <c r="C621" s="638" t="s">
        <v>2122</v>
      </c>
      <c r="D621" t="s">
        <v>2122</v>
      </c>
      <c r="E621" t="s">
        <v>7377</v>
      </c>
    </row>
    <row r="622" spans="1:5">
      <c r="C622" s="368" t="s">
        <v>6882</v>
      </c>
    </row>
    <row r="623" spans="1:5">
      <c r="C623" s="638" t="s">
        <v>2220</v>
      </c>
      <c r="D623" t="s">
        <v>2220</v>
      </c>
      <c r="E623" t="s">
        <v>7377</v>
      </c>
    </row>
    <row r="624" spans="1:5">
      <c r="A624" t="s">
        <v>2168</v>
      </c>
      <c r="C624" s="368" t="s">
        <v>6860</v>
      </c>
    </row>
    <row r="625" spans="1:5">
      <c r="A625" t="s">
        <v>2197</v>
      </c>
      <c r="C625" s="368" t="s">
        <v>6875</v>
      </c>
    </row>
    <row r="626" spans="1:5">
      <c r="A626" t="s">
        <v>2122</v>
      </c>
      <c r="C626" s="638" t="s">
        <v>6588</v>
      </c>
    </row>
    <row r="627" spans="1:5">
      <c r="C627" s="638" t="s">
        <v>2146</v>
      </c>
      <c r="D627" t="s">
        <v>2146</v>
      </c>
      <c r="E627" t="s">
        <v>7377</v>
      </c>
    </row>
    <row r="628" spans="1:5">
      <c r="A628" t="s">
        <v>2220</v>
      </c>
      <c r="C628" s="638" t="s">
        <v>2190</v>
      </c>
      <c r="D628" t="s">
        <v>2190</v>
      </c>
      <c r="E628" t="s">
        <v>7377</v>
      </c>
    </row>
    <row r="629" spans="1:5">
      <c r="C629" s="638" t="s">
        <v>2173</v>
      </c>
      <c r="D629" t="s">
        <v>2173</v>
      </c>
      <c r="E629" t="s">
        <v>7377</v>
      </c>
    </row>
    <row r="630" spans="1:5">
      <c r="C630" s="368" t="s">
        <v>6881</v>
      </c>
    </row>
    <row r="631" spans="1:5">
      <c r="C631" s="694" t="s">
        <v>3065</v>
      </c>
      <c r="D631" t="s">
        <v>3065</v>
      </c>
      <c r="E631" t="s">
        <v>7377</v>
      </c>
    </row>
    <row r="632" spans="1:5">
      <c r="A632" t="s">
        <v>2146</v>
      </c>
      <c r="C632" s="638" t="s">
        <v>2185</v>
      </c>
      <c r="D632" t="s">
        <v>2185</v>
      </c>
      <c r="E632" t="s">
        <v>7377</v>
      </c>
    </row>
    <row r="633" spans="1:5">
      <c r="A633" t="s">
        <v>2190</v>
      </c>
      <c r="C633" s="638" t="s">
        <v>2221</v>
      </c>
      <c r="D633" t="s">
        <v>2221</v>
      </c>
      <c r="E633" t="s">
        <v>7377</v>
      </c>
    </row>
    <row r="634" spans="1:5">
      <c r="A634" t="s">
        <v>2173</v>
      </c>
      <c r="C634" s="638" t="s">
        <v>2213</v>
      </c>
      <c r="D634" t="s">
        <v>2213</v>
      </c>
      <c r="E634" t="s">
        <v>7377</v>
      </c>
    </row>
    <row r="635" spans="1:5">
      <c r="C635" s="368" t="s">
        <v>6861</v>
      </c>
    </row>
    <row r="636" spans="1:5">
      <c r="A636" t="s">
        <v>3065</v>
      </c>
      <c r="C636" s="638" t="s">
        <v>2125</v>
      </c>
      <c r="D636" t="s">
        <v>2125</v>
      </c>
      <c r="E636" t="s">
        <v>7377</v>
      </c>
    </row>
    <row r="637" spans="1:5">
      <c r="A637" t="s">
        <v>2185</v>
      </c>
      <c r="C637" s="638" t="s">
        <v>2139</v>
      </c>
      <c r="D637" t="s">
        <v>2139</v>
      </c>
      <c r="E637" t="s">
        <v>7377</v>
      </c>
    </row>
    <row r="638" spans="1:5">
      <c r="A638" t="s">
        <v>2221</v>
      </c>
      <c r="C638" s="368" t="s">
        <v>6859</v>
      </c>
    </row>
    <row r="639" spans="1:5">
      <c r="A639" t="s">
        <v>2213</v>
      </c>
      <c r="C639" s="638" t="s">
        <v>6504</v>
      </c>
    </row>
    <row r="640" spans="1:5">
      <c r="C640" s="368" t="s">
        <v>6865</v>
      </c>
    </row>
    <row r="641" spans="1:5">
      <c r="A641" t="s">
        <v>2125</v>
      </c>
      <c r="C641" s="638" t="s">
        <v>2137</v>
      </c>
      <c r="D641" t="s">
        <v>2137</v>
      </c>
      <c r="E641" t="s">
        <v>7377</v>
      </c>
    </row>
    <row r="642" spans="1:5">
      <c r="A642" t="s">
        <v>2139</v>
      </c>
      <c r="C642" s="638" t="s">
        <v>2142</v>
      </c>
      <c r="D642" t="s">
        <v>2142</v>
      </c>
      <c r="E642" t="s">
        <v>7377</v>
      </c>
    </row>
    <row r="643" spans="1:5">
      <c r="C643" s="368" t="s">
        <v>6825</v>
      </c>
    </row>
    <row r="644" spans="1:5">
      <c r="C644" s="638" t="s">
        <v>2194</v>
      </c>
      <c r="D644" t="s">
        <v>2194</v>
      </c>
      <c r="E644" t="s">
        <v>7377</v>
      </c>
    </row>
    <row r="645" spans="1:5">
      <c r="C645" s="368" t="s">
        <v>6829</v>
      </c>
    </row>
    <row r="646" spans="1:5">
      <c r="A646" t="s">
        <v>2137</v>
      </c>
      <c r="C646" s="638" t="s">
        <v>6579</v>
      </c>
    </row>
    <row r="647" spans="1:5">
      <c r="A647" t="s">
        <v>2142</v>
      </c>
      <c r="C647" s="638" t="s">
        <v>2157</v>
      </c>
      <c r="D647" t="s">
        <v>2157</v>
      </c>
      <c r="E647" t="s">
        <v>7377</v>
      </c>
    </row>
    <row r="648" spans="1:5">
      <c r="C648" s="368" t="s">
        <v>6876</v>
      </c>
    </row>
    <row r="649" spans="1:5">
      <c r="A649" t="s">
        <v>2194</v>
      </c>
      <c r="C649" s="638" t="s">
        <v>2200</v>
      </c>
      <c r="D649" t="s">
        <v>2200</v>
      </c>
      <c r="E649" t="s">
        <v>7377</v>
      </c>
    </row>
    <row r="650" spans="1:5">
      <c r="C650" s="638" t="s">
        <v>6564</v>
      </c>
    </row>
    <row r="651" spans="1:5">
      <c r="C651" s="368" t="s">
        <v>6871</v>
      </c>
    </row>
    <row r="652" spans="1:5">
      <c r="A652" t="s">
        <v>2157</v>
      </c>
      <c r="C652" s="638" t="s">
        <v>2145</v>
      </c>
      <c r="D652" t="s">
        <v>2145</v>
      </c>
      <c r="E652" t="s">
        <v>7377</v>
      </c>
    </row>
    <row r="653" spans="1:5">
      <c r="C653" s="638" t="s">
        <v>2130</v>
      </c>
      <c r="D653" t="s">
        <v>2130</v>
      </c>
      <c r="E653" t="s">
        <v>7377</v>
      </c>
    </row>
    <row r="654" spans="1:5">
      <c r="A654" t="s">
        <v>2200</v>
      </c>
      <c r="C654" s="368" t="s">
        <v>6819</v>
      </c>
    </row>
    <row r="655" spans="1:5">
      <c r="C655" s="638" t="s">
        <v>2135</v>
      </c>
      <c r="D655" t="s">
        <v>2135</v>
      </c>
      <c r="E655" t="s">
        <v>7377</v>
      </c>
    </row>
    <row r="656" spans="1:5">
      <c r="C656" s="638" t="s">
        <v>2196</v>
      </c>
      <c r="D656" t="s">
        <v>2196</v>
      </c>
      <c r="E656" t="s">
        <v>7377</v>
      </c>
    </row>
    <row r="657" spans="1:5">
      <c r="A657" t="s">
        <v>2145</v>
      </c>
      <c r="C657" s="694" t="s">
        <v>3066</v>
      </c>
      <c r="D657" t="s">
        <v>3066</v>
      </c>
      <c r="E657" t="s">
        <v>7377</v>
      </c>
    </row>
    <row r="658" spans="1:5">
      <c r="A658" t="s">
        <v>2130</v>
      </c>
      <c r="C658" s="638" t="s">
        <v>6565</v>
      </c>
    </row>
    <row r="659" spans="1:5">
      <c r="C659" s="638" t="s">
        <v>2195</v>
      </c>
      <c r="D659" t="s">
        <v>2195</v>
      </c>
      <c r="E659" t="s">
        <v>7377</v>
      </c>
    </row>
    <row r="660" spans="1:5">
      <c r="A660" t="s">
        <v>2135</v>
      </c>
      <c r="C660" s="696" t="s">
        <v>3053</v>
      </c>
    </row>
    <row r="661" spans="1:5">
      <c r="A661" t="s">
        <v>2196</v>
      </c>
      <c r="C661" s="803" t="s">
        <v>7287</v>
      </c>
    </row>
    <row r="662" spans="1:5">
      <c r="A662" t="s">
        <v>3066</v>
      </c>
      <c r="C662" s="696" t="s">
        <v>3708</v>
      </c>
      <c r="D662" t="s">
        <v>3708</v>
      </c>
      <c r="E662" t="s">
        <v>7377</v>
      </c>
    </row>
    <row r="663" spans="1:5">
      <c r="C663" s="638" t="s">
        <v>6517</v>
      </c>
    </row>
    <row r="664" spans="1:5">
      <c r="A664" t="s">
        <v>2195</v>
      </c>
      <c r="C664" s="803" t="s">
        <v>7288</v>
      </c>
    </row>
    <row r="665" spans="1:5">
      <c r="C665" s="803" t="s">
        <v>7289</v>
      </c>
    </row>
    <row r="666" spans="1:5">
      <c r="C666" s="638" t="s">
        <v>6578</v>
      </c>
    </row>
    <row r="667" spans="1:5">
      <c r="A667" t="s">
        <v>3708</v>
      </c>
      <c r="C667" s="415" t="s">
        <v>5810</v>
      </c>
      <c r="D667" t="s">
        <v>5810</v>
      </c>
      <c r="E667" t="s">
        <v>7377</v>
      </c>
    </row>
    <row r="668" spans="1:5">
      <c r="C668" s="803" t="s">
        <v>7290</v>
      </c>
    </row>
    <row r="669" spans="1:5">
      <c r="C669" s="368" t="s">
        <v>6844</v>
      </c>
    </row>
    <row r="670" spans="1:5">
      <c r="C670" s="638" t="s">
        <v>2188</v>
      </c>
      <c r="D670" t="s">
        <v>2188</v>
      </c>
      <c r="E670" t="s">
        <v>7377</v>
      </c>
    </row>
    <row r="671" spans="1:5">
      <c r="C671" s="638" t="s">
        <v>2203</v>
      </c>
      <c r="D671" t="s">
        <v>2203</v>
      </c>
      <c r="E671" t="s">
        <v>7377</v>
      </c>
    </row>
    <row r="672" spans="1:5">
      <c r="A672" t="s">
        <v>5810</v>
      </c>
      <c r="C672" s="696" t="s">
        <v>4771</v>
      </c>
      <c r="D672" t="s">
        <v>4771</v>
      </c>
      <c r="E672" t="s">
        <v>7377</v>
      </c>
    </row>
    <row r="673" spans="1:5">
      <c r="C673" s="694" t="s">
        <v>4919</v>
      </c>
      <c r="D673" t="s">
        <v>4919</v>
      </c>
      <c r="E673" t="s">
        <v>898</v>
      </c>
    </row>
    <row r="674" spans="1:5">
      <c r="C674" s="694" t="s">
        <v>4913</v>
      </c>
      <c r="D674" t="s">
        <v>4913</v>
      </c>
      <c r="E674" t="s">
        <v>898</v>
      </c>
    </row>
    <row r="675" spans="1:5">
      <c r="A675" t="s">
        <v>2188</v>
      </c>
      <c r="C675" s="696" t="s">
        <v>4772</v>
      </c>
      <c r="D675" t="s">
        <v>4772</v>
      </c>
      <c r="E675" t="s">
        <v>7377</v>
      </c>
    </row>
    <row r="676" spans="1:5">
      <c r="A676" t="s">
        <v>2203</v>
      </c>
      <c r="C676" s="638" t="s">
        <v>2159</v>
      </c>
      <c r="D676" t="s">
        <v>2159</v>
      </c>
      <c r="E676" t="s">
        <v>7377</v>
      </c>
    </row>
    <row r="677" spans="1:5">
      <c r="A677" t="s">
        <v>4771</v>
      </c>
      <c r="C677" s="368" t="s">
        <v>6862</v>
      </c>
    </row>
    <row r="678" spans="1:5">
      <c r="A678" t="s">
        <v>4919</v>
      </c>
      <c r="C678" s="368" t="s">
        <v>6820</v>
      </c>
    </row>
    <row r="679" spans="1:5">
      <c r="A679" t="s">
        <v>4913</v>
      </c>
      <c r="C679" s="638" t="s">
        <v>2126</v>
      </c>
    </row>
    <row r="680" spans="1:5">
      <c r="A680" t="s">
        <v>4772</v>
      </c>
      <c r="C680" s="415" t="s">
        <v>5665</v>
      </c>
    </row>
    <row r="681" spans="1:5">
      <c r="A681" t="s">
        <v>2159</v>
      </c>
      <c r="C681" s="638" t="s">
        <v>2171</v>
      </c>
      <c r="D681" t="s">
        <v>2171</v>
      </c>
      <c r="E681" t="s">
        <v>7377</v>
      </c>
    </row>
    <row r="682" spans="1:5">
      <c r="C682" s="638" t="s">
        <v>6574</v>
      </c>
    </row>
    <row r="683" spans="1:5">
      <c r="C683" s="694" t="s">
        <v>4583</v>
      </c>
      <c r="D683" t="s">
        <v>4583</v>
      </c>
      <c r="E683" t="s">
        <v>7377</v>
      </c>
    </row>
    <row r="684" spans="1:5">
      <c r="C684" s="638" t="s">
        <v>2228</v>
      </c>
      <c r="D684" t="s">
        <v>2228</v>
      </c>
      <c r="E684" t="s">
        <v>7377</v>
      </c>
    </row>
    <row r="685" spans="1:5">
      <c r="C685" s="638" t="s">
        <v>4731</v>
      </c>
      <c r="D685" t="s">
        <v>4731</v>
      </c>
      <c r="E685" t="s">
        <v>7377</v>
      </c>
    </row>
    <row r="686" spans="1:5">
      <c r="A686" t="s">
        <v>2171</v>
      </c>
      <c r="C686" s="638" t="s">
        <v>2140</v>
      </c>
      <c r="D686" t="s">
        <v>2140</v>
      </c>
      <c r="E686" t="s">
        <v>7377</v>
      </c>
    </row>
    <row r="687" spans="1:5">
      <c r="C687" s="638" t="s">
        <v>2187</v>
      </c>
      <c r="D687" t="s">
        <v>2187</v>
      </c>
      <c r="E687" t="s">
        <v>7377</v>
      </c>
    </row>
    <row r="688" spans="1:5">
      <c r="A688" t="s">
        <v>4583</v>
      </c>
      <c r="C688" s="638" t="s">
        <v>4732</v>
      </c>
      <c r="D688" t="s">
        <v>4732</v>
      </c>
      <c r="E688" t="s">
        <v>7377</v>
      </c>
    </row>
    <row r="689" spans="1:5">
      <c r="A689" t="s">
        <v>2228</v>
      </c>
      <c r="C689" s="638" t="s">
        <v>2202</v>
      </c>
      <c r="D689" t="s">
        <v>2202</v>
      </c>
      <c r="E689" t="s">
        <v>7377</v>
      </c>
    </row>
    <row r="690" spans="1:5">
      <c r="A690" t="s">
        <v>4731</v>
      </c>
      <c r="C690" s="415" t="s">
        <v>4468</v>
      </c>
      <c r="D690" t="s">
        <v>4468</v>
      </c>
      <c r="E690" t="s">
        <v>898</v>
      </c>
    </row>
    <row r="691" spans="1:5">
      <c r="A691" t="s">
        <v>2140</v>
      </c>
      <c r="C691" s="415" t="s">
        <v>4469</v>
      </c>
      <c r="D691" t="s">
        <v>4469</v>
      </c>
      <c r="E691" t="s">
        <v>898</v>
      </c>
    </row>
    <row r="692" spans="1:5">
      <c r="A692" t="s">
        <v>2187</v>
      </c>
      <c r="C692" s="415" t="s">
        <v>4607</v>
      </c>
      <c r="D692" t="s">
        <v>4607</v>
      </c>
      <c r="E692" t="s">
        <v>898</v>
      </c>
    </row>
    <row r="693" spans="1:5">
      <c r="A693" t="s">
        <v>4732</v>
      </c>
      <c r="C693" s="763" t="s">
        <v>4535</v>
      </c>
      <c r="D693" t="s">
        <v>4535</v>
      </c>
      <c r="E693" t="s">
        <v>898</v>
      </c>
    </row>
    <row r="694" spans="1:5">
      <c r="A694" t="s">
        <v>2202</v>
      </c>
      <c r="C694" s="415" t="s">
        <v>4608</v>
      </c>
      <c r="D694" t="s">
        <v>4608</v>
      </c>
      <c r="E694" t="s">
        <v>898</v>
      </c>
    </row>
    <row r="695" spans="1:5">
      <c r="A695" t="s">
        <v>4468</v>
      </c>
      <c r="C695" s="574" t="s">
        <v>4460</v>
      </c>
      <c r="D695" t="s">
        <v>4460</v>
      </c>
      <c r="E695" t="s">
        <v>898</v>
      </c>
    </row>
    <row r="696" spans="1:5">
      <c r="A696" t="s">
        <v>4469</v>
      </c>
      <c r="C696" s="574" t="s">
        <v>4610</v>
      </c>
      <c r="D696" t="s">
        <v>4610</v>
      </c>
      <c r="E696" t="s">
        <v>898</v>
      </c>
    </row>
    <row r="697" spans="1:5">
      <c r="A697" t="s">
        <v>4607</v>
      </c>
      <c r="C697" s="574" t="s">
        <v>4609</v>
      </c>
      <c r="D697" t="s">
        <v>4609</v>
      </c>
      <c r="E697" t="s">
        <v>898</v>
      </c>
    </row>
    <row r="698" spans="1:5">
      <c r="A698" t="s">
        <v>4535</v>
      </c>
      <c r="C698" s="574" t="s">
        <v>4462</v>
      </c>
      <c r="D698" t="s">
        <v>4462</v>
      </c>
      <c r="E698" t="s">
        <v>898</v>
      </c>
    </row>
    <row r="699" spans="1:5">
      <c r="A699" t="s">
        <v>4608</v>
      </c>
      <c r="C699" s="574" t="s">
        <v>4463</v>
      </c>
      <c r="D699" t="s">
        <v>4463</v>
      </c>
      <c r="E699" t="s">
        <v>898</v>
      </c>
    </row>
    <row r="700" spans="1:5">
      <c r="A700" t="s">
        <v>4460</v>
      </c>
      <c r="C700" s="574" t="s">
        <v>4461</v>
      </c>
      <c r="D700" t="s">
        <v>4461</v>
      </c>
      <c r="E700" t="s">
        <v>898</v>
      </c>
    </row>
    <row r="701" spans="1:5">
      <c r="A701" t="s">
        <v>4610</v>
      </c>
      <c r="C701" s="754" t="s">
        <v>6874</v>
      </c>
    </row>
    <row r="702" spans="1:5">
      <c r="A702" t="s">
        <v>4609</v>
      </c>
      <c r="C702" s="756" t="s">
        <v>4819</v>
      </c>
      <c r="D702" t="s">
        <v>4819</v>
      </c>
      <c r="E702" t="s">
        <v>898</v>
      </c>
    </row>
    <row r="703" spans="1:5">
      <c r="A703" t="s">
        <v>4462</v>
      </c>
      <c r="C703" s="759" t="s">
        <v>4906</v>
      </c>
      <c r="D703" t="s">
        <v>4906</v>
      </c>
      <c r="E703" t="s">
        <v>898</v>
      </c>
    </row>
    <row r="704" spans="1:5">
      <c r="A704" t="s">
        <v>4463</v>
      </c>
      <c r="C704" s="756" t="s">
        <v>4910</v>
      </c>
      <c r="D704" t="s">
        <v>4910</v>
      </c>
      <c r="E704" t="s">
        <v>898</v>
      </c>
    </row>
    <row r="705" spans="1:5">
      <c r="A705" t="s">
        <v>4461</v>
      </c>
      <c r="C705" s="756" t="s">
        <v>4822</v>
      </c>
      <c r="D705" t="s">
        <v>4822</v>
      </c>
      <c r="E705" t="s">
        <v>898</v>
      </c>
    </row>
    <row r="706" spans="1:5">
      <c r="C706" s="762" t="s">
        <v>5950</v>
      </c>
      <c r="D706" t="s">
        <v>5950</v>
      </c>
      <c r="E706" t="s">
        <v>898</v>
      </c>
    </row>
    <row r="707" spans="1:5">
      <c r="A707" t="s">
        <v>4819</v>
      </c>
      <c r="C707" s="762" t="s">
        <v>5955</v>
      </c>
      <c r="D707" t="s">
        <v>5955</v>
      </c>
      <c r="E707" t="s">
        <v>898</v>
      </c>
    </row>
    <row r="708" spans="1:5">
      <c r="A708" t="s">
        <v>4906</v>
      </c>
      <c r="C708" s="756" t="s">
        <v>4838</v>
      </c>
      <c r="D708" t="s">
        <v>4838</v>
      </c>
      <c r="E708" t="s">
        <v>898</v>
      </c>
    </row>
    <row r="709" spans="1:5">
      <c r="A709" t="s">
        <v>4910</v>
      </c>
      <c r="C709" s="756" t="s">
        <v>4820</v>
      </c>
      <c r="D709" t="s">
        <v>4820</v>
      </c>
      <c r="E709" t="s">
        <v>898</v>
      </c>
    </row>
    <row r="710" spans="1:5">
      <c r="A710" t="s">
        <v>4822</v>
      </c>
      <c r="C710" s="756" t="s">
        <v>4601</v>
      </c>
      <c r="D710" t="s">
        <v>4601</v>
      </c>
      <c r="E710" t="s">
        <v>898</v>
      </c>
    </row>
    <row r="711" spans="1:5">
      <c r="A711" t="s">
        <v>5950</v>
      </c>
      <c r="C711" s="697" t="s">
        <v>4907</v>
      </c>
    </row>
    <row r="712" spans="1:5">
      <c r="A712" t="s">
        <v>5955</v>
      </c>
      <c r="C712" s="697" t="s">
        <v>4492</v>
      </c>
    </row>
    <row r="713" spans="1:5">
      <c r="A713" t="s">
        <v>4838</v>
      </c>
      <c r="C713" s="756" t="s">
        <v>4915</v>
      </c>
      <c r="D713" t="s">
        <v>4915</v>
      </c>
      <c r="E713" t="s">
        <v>898</v>
      </c>
    </row>
    <row r="714" spans="1:5">
      <c r="A714" t="s">
        <v>4820</v>
      </c>
      <c r="C714" s="574" t="s">
        <v>5670</v>
      </c>
    </row>
    <row r="715" spans="1:5">
      <c r="A715" t="s">
        <v>4601</v>
      </c>
      <c r="C715" s="759" t="s">
        <v>4908</v>
      </c>
      <c r="D715" t="s">
        <v>4908</v>
      </c>
      <c r="E715" t="s">
        <v>898</v>
      </c>
    </row>
    <row r="716" spans="1:5">
      <c r="C716" s="765" t="s">
        <v>4578</v>
      </c>
      <c r="D716" t="s">
        <v>4578</v>
      </c>
      <c r="E716" t="s">
        <v>898</v>
      </c>
    </row>
    <row r="717" spans="1:5">
      <c r="C717" s="756" t="s">
        <v>6254</v>
      </c>
      <c r="D717" t="s">
        <v>6254</v>
      </c>
      <c r="E717" t="s">
        <v>898</v>
      </c>
    </row>
    <row r="718" spans="1:5">
      <c r="A718" t="s">
        <v>4915</v>
      </c>
      <c r="C718" s="697" t="s">
        <v>4551</v>
      </c>
      <c r="D718" t="s">
        <v>4551</v>
      </c>
      <c r="E718" t="s">
        <v>898</v>
      </c>
    </row>
    <row r="719" spans="1:5">
      <c r="C719" s="697" t="s">
        <v>4733</v>
      </c>
      <c r="D719" t="s">
        <v>4733</v>
      </c>
      <c r="E719" t="s">
        <v>7377</v>
      </c>
    </row>
    <row r="720" spans="1:5">
      <c r="A720" t="s">
        <v>4908</v>
      </c>
      <c r="C720" s="697" t="s">
        <v>4734</v>
      </c>
    </row>
    <row r="721" spans="1:5">
      <c r="A721" t="s">
        <v>4578</v>
      </c>
      <c r="C721" s="697" t="s">
        <v>4735</v>
      </c>
      <c r="D721" t="s">
        <v>4735</v>
      </c>
      <c r="E721" t="s">
        <v>7377</v>
      </c>
    </row>
    <row r="722" spans="1:5">
      <c r="A722" t="s">
        <v>6254</v>
      </c>
      <c r="C722" s="762" t="s">
        <v>6464</v>
      </c>
      <c r="D722" t="s">
        <v>6464</v>
      </c>
      <c r="E722" t="s">
        <v>7377</v>
      </c>
    </row>
    <row r="723" spans="1:5">
      <c r="A723" t="s">
        <v>4551</v>
      </c>
      <c r="C723" s="697" t="s">
        <v>4736</v>
      </c>
      <c r="D723" t="s">
        <v>4736</v>
      </c>
      <c r="E723" t="s">
        <v>7377</v>
      </c>
    </row>
    <row r="724" spans="1:5">
      <c r="A724" t="s">
        <v>4733</v>
      </c>
      <c r="C724" s="697" t="s">
        <v>2156</v>
      </c>
      <c r="D724" t="s">
        <v>2156</v>
      </c>
      <c r="E724" t="s">
        <v>7377</v>
      </c>
    </row>
    <row r="725" spans="1:5">
      <c r="C725" s="754" t="s">
        <v>7295</v>
      </c>
    </row>
    <row r="726" spans="1:5">
      <c r="A726" t="s">
        <v>4735</v>
      </c>
      <c r="C726" s="802" t="s">
        <v>7316</v>
      </c>
    </row>
    <row r="727" spans="1:5">
      <c r="A727" t="s">
        <v>6464</v>
      </c>
      <c r="C727" s="800" t="s">
        <v>7325</v>
      </c>
    </row>
    <row r="728" spans="1:5">
      <c r="A728" t="s">
        <v>4736</v>
      </c>
      <c r="C728" s="802" t="s">
        <v>7348</v>
      </c>
    </row>
    <row r="729" spans="1:5">
      <c r="A729" t="s">
        <v>2156</v>
      </c>
      <c r="C729" s="802" t="s">
        <v>7358</v>
      </c>
    </row>
    <row r="730" spans="1:5">
      <c r="C730" s="800" t="s">
        <v>7361</v>
      </c>
    </row>
    <row r="731" spans="1:5">
      <c r="C731" s="638" t="s">
        <v>4611</v>
      </c>
    </row>
    <row r="732" spans="1:5">
      <c r="C732" s="638" t="s">
        <v>4611</v>
      </c>
    </row>
    <row r="733" spans="1:5">
      <c r="C733" s="638" t="s">
        <v>4611</v>
      </c>
    </row>
    <row r="734" spans="1:5">
      <c r="C734" s="638" t="s">
        <v>4611</v>
      </c>
    </row>
    <row r="735" spans="1:5">
      <c r="C735" s="638" t="s">
        <v>4611</v>
      </c>
    </row>
    <row r="736" spans="1:5">
      <c r="C736" s="638" t="s">
        <v>4611</v>
      </c>
    </row>
    <row r="737" spans="3:3">
      <c r="C737" s="638" t="s">
        <v>4611</v>
      </c>
    </row>
    <row r="738" spans="3:3">
      <c r="C738" s="638" t="s">
        <v>4611</v>
      </c>
    </row>
    <row r="739" spans="3:3">
      <c r="C739" s="638" t="s">
        <v>4611</v>
      </c>
    </row>
    <row r="740" spans="3:3">
      <c r="C740" s="638" t="s">
        <v>4611</v>
      </c>
    </row>
    <row r="741" spans="3:3">
      <c r="C741" s="638" t="s">
        <v>4611</v>
      </c>
    </row>
    <row r="742" spans="3:3">
      <c r="C742" s="638" t="s">
        <v>4611</v>
      </c>
    </row>
    <row r="743" spans="3:3">
      <c r="C743" s="638" t="s">
        <v>4611</v>
      </c>
    </row>
    <row r="744" spans="3:3">
      <c r="C744" s="638" t="s">
        <v>4611</v>
      </c>
    </row>
    <row r="745" spans="3:3">
      <c r="C745" s="638" t="s">
        <v>4611</v>
      </c>
    </row>
    <row r="746" spans="3:3">
      <c r="C746" s="638" t="s">
        <v>4611</v>
      </c>
    </row>
    <row r="747" spans="3:3">
      <c r="C747" s="638" t="s">
        <v>4611</v>
      </c>
    </row>
    <row r="748" spans="3:3">
      <c r="C748" s="638" t="s">
        <v>4611</v>
      </c>
    </row>
    <row r="749" spans="3:3">
      <c r="C749" s="638" t="s">
        <v>4611</v>
      </c>
    </row>
    <row r="750" spans="3:3">
      <c r="C750" s="638" t="s">
        <v>4611</v>
      </c>
    </row>
    <row r="751" spans="3:3">
      <c r="C751" s="638" t="s">
        <v>4611</v>
      </c>
    </row>
    <row r="752" spans="3:3">
      <c r="C752" s="638" t="s">
        <v>4611</v>
      </c>
    </row>
    <row r="753" spans="3:3">
      <c r="C753" s="638" t="s">
        <v>4611</v>
      </c>
    </row>
    <row r="754" spans="3:3">
      <c r="C754" s="638" t="s">
        <v>4611</v>
      </c>
    </row>
    <row r="755" spans="3:3">
      <c r="C755" s="638" t="s">
        <v>4611</v>
      </c>
    </row>
    <row r="756" spans="3:3">
      <c r="C756" s="638" t="s">
        <v>4611</v>
      </c>
    </row>
    <row r="757" spans="3:3">
      <c r="C757" s="638" t="s">
        <v>4611</v>
      </c>
    </row>
    <row r="758" spans="3:3">
      <c r="C758" s="638" t="s">
        <v>4611</v>
      </c>
    </row>
    <row r="759" spans="3:3">
      <c r="C759" s="638" t="s">
        <v>4611</v>
      </c>
    </row>
    <row r="760" spans="3:3">
      <c r="C760" s="638" t="s">
        <v>4611</v>
      </c>
    </row>
    <row r="761" spans="3:3">
      <c r="C761" s="638" t="s">
        <v>4611</v>
      </c>
    </row>
    <row r="762" spans="3:3">
      <c r="C762" s="638" t="s">
        <v>4611</v>
      </c>
    </row>
    <row r="763" spans="3:3">
      <c r="C763" s="638" t="s">
        <v>4611</v>
      </c>
    </row>
    <row r="764" spans="3:3">
      <c r="C764" s="638" t="s">
        <v>4611</v>
      </c>
    </row>
    <row r="765" spans="3:3">
      <c r="C765" s="638" t="s">
        <v>4611</v>
      </c>
    </row>
    <row r="766" spans="3:3">
      <c r="C766" s="638" t="s">
        <v>4611</v>
      </c>
    </row>
    <row r="767" spans="3:3">
      <c r="C767" s="638" t="s">
        <v>4611</v>
      </c>
    </row>
    <row r="768" spans="3:3">
      <c r="C768" s="638" t="s">
        <v>4611</v>
      </c>
    </row>
    <row r="769" spans="3:3">
      <c r="C769" s="638" t="s">
        <v>4611</v>
      </c>
    </row>
    <row r="770" spans="3:3">
      <c r="C770" s="638" t="s">
        <v>4611</v>
      </c>
    </row>
    <row r="771" spans="3:3">
      <c r="C771" s="638" t="s">
        <v>4611</v>
      </c>
    </row>
    <row r="772" spans="3:3">
      <c r="C772" s="638" t="s">
        <v>4611</v>
      </c>
    </row>
    <row r="773" spans="3:3">
      <c r="C773" s="638" t="s">
        <v>4611</v>
      </c>
    </row>
    <row r="774" spans="3:3">
      <c r="C774" s="638" t="s">
        <v>4611</v>
      </c>
    </row>
    <row r="775" spans="3:3">
      <c r="C775" s="638" t="s">
        <v>4611</v>
      </c>
    </row>
    <row r="776" spans="3:3">
      <c r="C776" s="638" t="s">
        <v>4611</v>
      </c>
    </row>
    <row r="777" spans="3:3">
      <c r="C777" s="638" t="s">
        <v>4611</v>
      </c>
    </row>
    <row r="778" spans="3:3">
      <c r="C778" s="638" t="s">
        <v>4611</v>
      </c>
    </row>
    <row r="779" spans="3:3">
      <c r="C779" s="638" t="s">
        <v>4611</v>
      </c>
    </row>
    <row r="780" spans="3:3">
      <c r="C780" s="638" t="s">
        <v>4611</v>
      </c>
    </row>
    <row r="781" spans="3:3">
      <c r="C781" s="638" t="s">
        <v>4611</v>
      </c>
    </row>
    <row r="782" spans="3:3">
      <c r="C782" s="638" t="s">
        <v>4611</v>
      </c>
    </row>
    <row r="783" spans="3:3">
      <c r="C783" s="638" t="s">
        <v>4611</v>
      </c>
    </row>
    <row r="784" spans="3:3">
      <c r="C784" s="638" t="s">
        <v>4611</v>
      </c>
    </row>
    <row r="785" spans="3:3">
      <c r="C785" s="638" t="s">
        <v>4611</v>
      </c>
    </row>
    <row r="786" spans="3:3">
      <c r="C786" s="638" t="s">
        <v>4611</v>
      </c>
    </row>
    <row r="787" spans="3:3">
      <c r="C787" s="638" t="s">
        <v>4611</v>
      </c>
    </row>
    <row r="788" spans="3:3">
      <c r="C788" s="638" t="s">
        <v>4611</v>
      </c>
    </row>
    <row r="789" spans="3:3">
      <c r="C789" s="638" t="s">
        <v>4611</v>
      </c>
    </row>
    <row r="790" spans="3:3">
      <c r="C790" s="638" t="s">
        <v>4611</v>
      </c>
    </row>
    <row r="791" spans="3:3">
      <c r="C791" s="638" t="s">
        <v>4611</v>
      </c>
    </row>
    <row r="792" spans="3:3">
      <c r="C792" s="638" t="s">
        <v>4611</v>
      </c>
    </row>
    <row r="793" spans="3:3">
      <c r="C793" s="638" t="s">
        <v>4611</v>
      </c>
    </row>
    <row r="794" spans="3:3">
      <c r="C794" s="638" t="s">
        <v>4611</v>
      </c>
    </row>
    <row r="795" spans="3:3">
      <c r="C795" s="638" t="s">
        <v>4611</v>
      </c>
    </row>
    <row r="796" spans="3:3">
      <c r="C796" s="638" t="s">
        <v>4611</v>
      </c>
    </row>
    <row r="797" spans="3:3">
      <c r="C797" s="638" t="s">
        <v>4611</v>
      </c>
    </row>
    <row r="798" spans="3:3">
      <c r="C798" s="638" t="s">
        <v>4611</v>
      </c>
    </row>
    <row r="799" spans="3:3">
      <c r="C799" s="638" t="s">
        <v>4611</v>
      </c>
    </row>
    <row r="800" spans="3:3">
      <c r="C800" s="638" t="s">
        <v>4611</v>
      </c>
    </row>
    <row r="801" spans="3:3">
      <c r="C801" s="638" t="s">
        <v>4611</v>
      </c>
    </row>
    <row r="802" spans="3:3">
      <c r="C802" s="638" t="s">
        <v>4611</v>
      </c>
    </row>
    <row r="803" spans="3:3">
      <c r="C803" s="638" t="s">
        <v>4611</v>
      </c>
    </row>
    <row r="804" spans="3:3">
      <c r="C804" s="638" t="s">
        <v>4611</v>
      </c>
    </row>
    <row r="805" spans="3:3">
      <c r="C805" s="638" t="s">
        <v>4611</v>
      </c>
    </row>
    <row r="806" spans="3:3">
      <c r="C806" s="638" t="s">
        <v>4611</v>
      </c>
    </row>
    <row r="807" spans="3:3">
      <c r="C807" s="638" t="s">
        <v>4611</v>
      </c>
    </row>
    <row r="808" spans="3:3">
      <c r="C808" s="638" t="s">
        <v>4611</v>
      </c>
    </row>
    <row r="809" spans="3:3">
      <c r="C809" s="638" t="s">
        <v>4611</v>
      </c>
    </row>
    <row r="810" spans="3:3">
      <c r="C810" s="638" t="s">
        <v>4611</v>
      </c>
    </row>
    <row r="811" spans="3:3">
      <c r="C811" s="638" t="s">
        <v>4611</v>
      </c>
    </row>
    <row r="812" spans="3:3">
      <c r="C812" s="638" t="s">
        <v>4611</v>
      </c>
    </row>
    <row r="813" spans="3:3">
      <c r="C813" s="638" t="s">
        <v>4611</v>
      </c>
    </row>
    <row r="814" spans="3:3">
      <c r="C814" s="638" t="s">
        <v>4611</v>
      </c>
    </row>
    <row r="815" spans="3:3">
      <c r="C815" s="638" t="s">
        <v>4611</v>
      </c>
    </row>
    <row r="816" spans="3:3">
      <c r="C816" s="638" t="s">
        <v>4611</v>
      </c>
    </row>
    <row r="817" spans="3:3">
      <c r="C817" s="638" t="s">
        <v>4611</v>
      </c>
    </row>
    <row r="818" spans="3:3">
      <c r="C818" s="638" t="s">
        <v>4611</v>
      </c>
    </row>
    <row r="819" spans="3:3">
      <c r="C819" s="638" t="s">
        <v>4611</v>
      </c>
    </row>
    <row r="820" spans="3:3">
      <c r="C820" s="638" t="s">
        <v>4611</v>
      </c>
    </row>
    <row r="821" spans="3:3">
      <c r="C821" s="638" t="s">
        <v>4611</v>
      </c>
    </row>
    <row r="822" spans="3:3">
      <c r="C822" s="638" t="s">
        <v>4611</v>
      </c>
    </row>
    <row r="823" spans="3:3">
      <c r="C823" s="638" t="s">
        <v>4611</v>
      </c>
    </row>
    <row r="824" spans="3:3">
      <c r="C824" s="638" t="s">
        <v>4611</v>
      </c>
    </row>
    <row r="825" spans="3:3">
      <c r="C825" s="638" t="s">
        <v>4611</v>
      </c>
    </row>
    <row r="826" spans="3:3">
      <c r="C826" s="638" t="s">
        <v>4611</v>
      </c>
    </row>
    <row r="827" spans="3:3">
      <c r="C827" s="638" t="s">
        <v>4611</v>
      </c>
    </row>
    <row r="828" spans="3:3">
      <c r="C828" s="638" t="s">
        <v>4611</v>
      </c>
    </row>
    <row r="829" spans="3:3">
      <c r="C829" s="638" t="s">
        <v>4611</v>
      </c>
    </row>
    <row r="830" spans="3:3">
      <c r="C830" s="638" t="s">
        <v>4611</v>
      </c>
    </row>
    <row r="831" spans="3:3">
      <c r="C831" s="638" t="s">
        <v>4611</v>
      </c>
    </row>
    <row r="832" spans="3:3">
      <c r="C832" s="638" t="s">
        <v>4611</v>
      </c>
    </row>
    <row r="833" spans="3:3">
      <c r="C833" s="638" t="s">
        <v>4611</v>
      </c>
    </row>
    <row r="834" spans="3:3">
      <c r="C834" s="638" t="s">
        <v>4611</v>
      </c>
    </row>
    <row r="835" spans="3:3">
      <c r="C835" s="638" t="s">
        <v>4611</v>
      </c>
    </row>
    <row r="836" spans="3:3">
      <c r="C836" s="638" t="s">
        <v>4611</v>
      </c>
    </row>
    <row r="837" spans="3:3">
      <c r="C837" s="638" t="s">
        <v>4611</v>
      </c>
    </row>
    <row r="838" spans="3:3">
      <c r="C838" s="638" t="s">
        <v>4611</v>
      </c>
    </row>
    <row r="839" spans="3:3">
      <c r="C839" s="638" t="s">
        <v>4611</v>
      </c>
    </row>
    <row r="840" spans="3:3">
      <c r="C840" s="638" t="s">
        <v>4611</v>
      </c>
    </row>
    <row r="841" spans="3:3">
      <c r="C841" s="638" t="s">
        <v>4611</v>
      </c>
    </row>
    <row r="842" spans="3:3">
      <c r="C842" s="638" t="s">
        <v>4611</v>
      </c>
    </row>
    <row r="843" spans="3:3">
      <c r="C843" s="638" t="s">
        <v>4611</v>
      </c>
    </row>
    <row r="844" spans="3:3">
      <c r="C844" s="638" t="s">
        <v>4611</v>
      </c>
    </row>
    <row r="845" spans="3:3">
      <c r="C845" s="638" t="s">
        <v>4611</v>
      </c>
    </row>
    <row r="846" spans="3:3">
      <c r="C846" s="638" t="s">
        <v>4611</v>
      </c>
    </row>
    <row r="847" spans="3:3">
      <c r="C847" s="638" t="s">
        <v>4611</v>
      </c>
    </row>
    <row r="848" spans="3:3">
      <c r="C848" s="638" t="s">
        <v>4611</v>
      </c>
    </row>
    <row r="849" spans="3:3">
      <c r="C849" s="638" t="s">
        <v>4611</v>
      </c>
    </row>
    <row r="850" spans="3:3">
      <c r="C850" s="638" t="s">
        <v>4611</v>
      </c>
    </row>
    <row r="851" spans="3:3">
      <c r="C851" s="638" t="s">
        <v>4611</v>
      </c>
    </row>
    <row r="852" spans="3:3">
      <c r="C852" s="638" t="s">
        <v>4611</v>
      </c>
    </row>
    <row r="853" spans="3:3">
      <c r="C853" s="638" t="s">
        <v>4611</v>
      </c>
    </row>
    <row r="854" spans="3:3">
      <c r="C854" s="638" t="s">
        <v>4611</v>
      </c>
    </row>
    <row r="855" spans="3:3">
      <c r="C855" s="638" t="s">
        <v>4611</v>
      </c>
    </row>
  </sheetData>
  <conditionalFormatting sqref="C488:C504 C2:C31 C350:C378 C509 C251:C345 C380:C472 C513 C516:C521 C523:C534 C549:C565 C570 C572 C193:C249 C33:C191 C691 C694 C728 C590:C622 C731:C1048576">
    <cfRule type="duplicateValues" dxfId="32" priority="17"/>
  </conditionalFormatting>
  <conditionalFormatting sqref="C250">
    <cfRule type="duplicateValues" dxfId="31" priority="18"/>
  </conditionalFormatting>
  <conditionalFormatting sqref="C1">
    <cfRule type="duplicateValues" dxfId="30" priority="19"/>
  </conditionalFormatting>
  <conditionalFormatting sqref="C511:C512">
    <cfRule type="duplicateValues" dxfId="29" priority="20"/>
  </conditionalFormatting>
  <conditionalFormatting sqref="C546">
    <cfRule type="duplicateValues" dxfId="28" priority="21"/>
  </conditionalFormatting>
  <conditionalFormatting sqref="C691 C570 C1:C31 C572 C193:C565 C33:C191 C694 C728 C590:C622 C731:C1048576">
    <cfRule type="duplicateValues" dxfId="27" priority="22"/>
  </conditionalFormatting>
  <conditionalFormatting sqref="C566">
    <cfRule type="duplicateValues" dxfId="26" priority="16"/>
  </conditionalFormatting>
  <conditionalFormatting sqref="C571">
    <cfRule type="duplicateValues" dxfId="25" priority="14"/>
  </conditionalFormatting>
  <conditionalFormatting sqref="C571">
    <cfRule type="duplicateValues" dxfId="24" priority="15"/>
  </conditionalFormatting>
  <conditionalFormatting sqref="C536:C542">
    <cfRule type="duplicateValues" dxfId="23" priority="23"/>
  </conditionalFormatting>
  <conditionalFormatting sqref="C573">
    <cfRule type="duplicateValues" dxfId="22" priority="13"/>
  </conditionalFormatting>
  <conditionalFormatting sqref="C574">
    <cfRule type="duplicateValues" dxfId="21" priority="12"/>
  </conditionalFormatting>
  <conditionalFormatting sqref="C575:C583">
    <cfRule type="duplicateValues" dxfId="20" priority="11"/>
  </conditionalFormatting>
  <conditionalFormatting sqref="C584:C589">
    <cfRule type="duplicateValues" dxfId="19" priority="10"/>
  </conditionalFormatting>
  <conditionalFormatting sqref="C690">
    <cfRule type="duplicateValues" dxfId="18" priority="8"/>
  </conditionalFormatting>
  <conditionalFormatting sqref="C690">
    <cfRule type="duplicateValues" dxfId="17" priority="9"/>
  </conditionalFormatting>
  <conditionalFormatting sqref="C692">
    <cfRule type="duplicateValues" dxfId="16" priority="7"/>
  </conditionalFormatting>
  <conditionalFormatting sqref="C693">
    <cfRule type="duplicateValues" dxfId="15" priority="5"/>
  </conditionalFormatting>
  <conditionalFormatting sqref="C693">
    <cfRule type="duplicateValues" dxfId="14" priority="6"/>
  </conditionalFormatting>
  <conditionalFormatting sqref="C726">
    <cfRule type="duplicateValues" dxfId="13" priority="4"/>
  </conditionalFormatting>
  <conditionalFormatting sqref="C727">
    <cfRule type="duplicateValues" dxfId="12" priority="3"/>
  </conditionalFormatting>
  <conditionalFormatting sqref="C729">
    <cfRule type="duplicateValues" dxfId="11" priority="2"/>
  </conditionalFormatting>
  <conditionalFormatting sqref="C730">
    <cfRule type="duplicateValues" dxfId="10" priority="1"/>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J250"/>
  <sheetViews>
    <sheetView topLeftCell="T1" workbookViewId="0">
      <selection activeCell="AI11" sqref="AI11"/>
    </sheetView>
  </sheetViews>
  <sheetFormatPr baseColWidth="10" defaultColWidth="11.42578125" defaultRowHeight="15"/>
  <cols>
    <col min="1" max="1" width="9.5703125" bestFit="1" customWidth="1"/>
    <col min="2" max="2" width="45" customWidth="1"/>
    <col min="7" max="7" width="7.28515625" bestFit="1" customWidth="1"/>
    <col min="8" max="8" width="18" customWidth="1"/>
    <col min="9" max="9" width="22.85546875" customWidth="1"/>
    <col min="10" max="10" width="23.5703125" bestFit="1" customWidth="1"/>
    <col min="12" max="12" width="22.140625" customWidth="1"/>
    <col min="13" max="13" width="21.5703125" customWidth="1"/>
    <col min="14" max="14" width="10.85546875" customWidth="1"/>
    <col min="15" max="15" width="12.7109375" customWidth="1"/>
    <col min="28" max="28" width="11.42578125" customWidth="1"/>
    <col min="29" max="29" width="24" customWidth="1"/>
    <col min="30" max="30" width="27" customWidth="1"/>
    <col min="31" max="31" width="31" bestFit="1" customWidth="1"/>
    <col min="32" max="32" width="11.28515625" customWidth="1"/>
    <col min="34" max="34" width="36.42578125" customWidth="1"/>
  </cols>
  <sheetData>
    <row r="1" spans="1:36">
      <c r="A1" s="1" t="s">
        <v>1007</v>
      </c>
      <c r="B1" s="1" t="s">
        <v>1008</v>
      </c>
      <c r="C1" s="14" t="s">
        <v>3213</v>
      </c>
      <c r="D1" s="1" t="s">
        <v>1009</v>
      </c>
      <c r="E1" s="1" t="s">
        <v>1010</v>
      </c>
      <c r="F1" s="14"/>
      <c r="G1" s="12" t="s">
        <v>15</v>
      </c>
      <c r="H1" s="12" t="s">
        <v>21</v>
      </c>
      <c r="I1" s="12" t="s">
        <v>22</v>
      </c>
      <c r="J1" s="40" t="s">
        <v>3225</v>
      </c>
      <c r="K1" s="2" t="s">
        <v>1011</v>
      </c>
      <c r="L1" s="3" t="s">
        <v>34</v>
      </c>
      <c r="M1" s="3" t="s">
        <v>35</v>
      </c>
      <c r="N1" s="14"/>
      <c r="O1" s="15" t="s">
        <v>1005</v>
      </c>
      <c r="P1" s="16" t="s">
        <v>1821</v>
      </c>
      <c r="Q1" s="14" t="s">
        <v>1822</v>
      </c>
      <c r="R1" s="14">
        <f>_xlfn.NUMBERVALUE(Q1)</f>
        <v>35</v>
      </c>
      <c r="U1" s="14" t="s">
        <v>1785</v>
      </c>
      <c r="V1" s="14" t="s">
        <v>1</v>
      </c>
      <c r="W1" s="14" t="s">
        <v>2</v>
      </c>
      <c r="X1" s="14" t="s">
        <v>3</v>
      </c>
      <c r="Y1" s="14" t="s">
        <v>17</v>
      </c>
      <c r="Z1" s="14" t="s">
        <v>1930</v>
      </c>
      <c r="AA1" s="14" t="s">
        <v>1931</v>
      </c>
      <c r="AB1" s="14" t="s">
        <v>19</v>
      </c>
      <c r="AC1" s="14" t="s">
        <v>20</v>
      </c>
      <c r="AD1" s="14" t="s">
        <v>1932</v>
      </c>
      <c r="AE1" t="s">
        <v>2095</v>
      </c>
      <c r="AF1" t="s">
        <v>2097</v>
      </c>
      <c r="AH1" t="s">
        <v>5765</v>
      </c>
      <c r="AI1" t="s">
        <v>5815</v>
      </c>
      <c r="AJ1" s="14" t="s">
        <v>7308</v>
      </c>
    </row>
    <row r="2" spans="1:36">
      <c r="A2" s="1" t="s">
        <v>1012</v>
      </c>
      <c r="B2" s="1" t="s">
        <v>1013</v>
      </c>
      <c r="C2" s="14"/>
      <c r="D2" s="1" t="s">
        <v>1012</v>
      </c>
      <c r="E2" s="1" t="s">
        <v>1014</v>
      </c>
      <c r="F2" s="14"/>
      <c r="G2" s="130">
        <v>0.625</v>
      </c>
      <c r="H2" s="134" t="s">
        <v>4398</v>
      </c>
      <c r="I2" s="134" t="s">
        <v>4396</v>
      </c>
      <c r="J2" s="40" t="s">
        <v>4397</v>
      </c>
      <c r="K2" s="2">
        <v>10</v>
      </c>
      <c r="L2" s="3" t="s">
        <v>2243</v>
      </c>
      <c r="M2" s="3" t="s">
        <v>2244</v>
      </c>
      <c r="N2" s="14"/>
      <c r="O2" s="15" t="s">
        <v>606</v>
      </c>
      <c r="P2" s="16" t="s">
        <v>1823</v>
      </c>
      <c r="Q2" s="14" t="s">
        <v>1824</v>
      </c>
      <c r="R2" s="14">
        <f t="shared" ref="R2:R65" si="0">_xlfn.NUMBERVALUE(Q2)</f>
        <v>12</v>
      </c>
      <c r="U2" s="14" t="s">
        <v>1688</v>
      </c>
      <c r="V2" s="14" t="s">
        <v>39</v>
      </c>
      <c r="W2" s="14" t="s">
        <v>41</v>
      </c>
      <c r="X2" s="14" t="s">
        <v>42</v>
      </c>
      <c r="Y2" s="14" t="s">
        <v>46</v>
      </c>
      <c r="Z2" s="14" t="s">
        <v>293</v>
      </c>
      <c r="AA2" s="14" t="s">
        <v>47</v>
      </c>
      <c r="AB2" s="14" t="s">
        <v>1681</v>
      </c>
      <c r="AC2" s="14" t="s">
        <v>759</v>
      </c>
      <c r="AD2" s="17">
        <v>7</v>
      </c>
      <c r="AE2" s="14" t="str">
        <f>TRIM(SUBSTITUTE(SUBSTITUTE(AB2,"-","")," ",""))</f>
        <v>ES9500817522180001402950</v>
      </c>
      <c r="AF2" t="str">
        <f>TRIM(AC2)</f>
        <v>BSABESBB</v>
      </c>
      <c r="AH2" t="s">
        <v>5764</v>
      </c>
      <c r="AI2" s="380">
        <v>42928</v>
      </c>
      <c r="AJ2" s="67" t="s">
        <v>772</v>
      </c>
    </row>
    <row r="3" spans="1:36">
      <c r="A3" s="1" t="s">
        <v>1017</v>
      </c>
      <c r="B3" s="1" t="s">
        <v>1018</v>
      </c>
      <c r="C3" s="14"/>
      <c r="D3" s="1" t="s">
        <v>1019</v>
      </c>
      <c r="E3" s="1" t="s">
        <v>1020</v>
      </c>
      <c r="F3" s="14"/>
      <c r="G3" s="38">
        <v>0.65</v>
      </c>
      <c r="H3" s="12" t="s">
        <v>1015</v>
      </c>
      <c r="I3" s="12" t="s">
        <v>1016</v>
      </c>
      <c r="J3" s="40" t="s">
        <v>3226</v>
      </c>
      <c r="K3" s="4">
        <v>100</v>
      </c>
      <c r="L3" s="5" t="s">
        <v>767</v>
      </c>
      <c r="M3" s="5" t="s">
        <v>768</v>
      </c>
      <c r="N3" s="14"/>
      <c r="O3" s="15" t="s">
        <v>847</v>
      </c>
      <c r="P3" s="16" t="s">
        <v>1825</v>
      </c>
      <c r="Q3" s="14" t="s">
        <v>1826</v>
      </c>
      <c r="R3" s="14">
        <f t="shared" si="0"/>
        <v>1</v>
      </c>
      <c r="U3" s="14" t="s">
        <v>1689</v>
      </c>
      <c r="V3" s="14" t="s">
        <v>50</v>
      </c>
      <c r="W3" s="14" t="s">
        <v>51</v>
      </c>
      <c r="X3" s="14" t="s">
        <v>42</v>
      </c>
      <c r="Y3" s="14" t="s">
        <v>54</v>
      </c>
      <c r="Z3" s="14" t="s">
        <v>55</v>
      </c>
      <c r="AA3" s="18">
        <v>926564202</v>
      </c>
      <c r="AB3" s="14" t="s">
        <v>1692</v>
      </c>
      <c r="AC3" s="14" t="s">
        <v>384</v>
      </c>
      <c r="AD3" s="17">
        <v>65</v>
      </c>
      <c r="AE3" s="14" t="str">
        <f t="shared" ref="AE3:AE66" si="1">TRIM(SUBSTITUTE(SUBSTITUTE(AB3,"-","")," ",""))</f>
        <v>ES4600305072610000729271 </v>
      </c>
      <c r="AF3" s="14" t="str">
        <f t="shared" ref="AF3:AF66" si="2">TRIM(AC3)</f>
        <v>BSCHESMM</v>
      </c>
      <c r="AH3" t="s">
        <v>5766</v>
      </c>
      <c r="AI3" s="380">
        <v>43082</v>
      </c>
      <c r="AJ3" s="67" t="s">
        <v>192</v>
      </c>
    </row>
    <row r="4" spans="1:36">
      <c r="A4" s="1" t="s">
        <v>1019</v>
      </c>
      <c r="B4" s="1" t="s">
        <v>1020</v>
      </c>
      <c r="C4" s="14"/>
      <c r="D4" s="1" t="s">
        <v>898</v>
      </c>
      <c r="E4" s="1" t="s">
        <v>1023</v>
      </c>
      <c r="F4" s="14"/>
      <c r="G4" s="38">
        <v>0.66</v>
      </c>
      <c r="H4" s="136" t="s">
        <v>2949</v>
      </c>
      <c r="I4" s="136" t="s">
        <v>2950</v>
      </c>
      <c r="J4" s="40" t="s">
        <v>3227</v>
      </c>
      <c r="K4" s="4">
        <v>250</v>
      </c>
      <c r="L4" s="5" t="s">
        <v>1021</v>
      </c>
      <c r="M4" s="5" t="s">
        <v>1022</v>
      </c>
      <c r="N4" s="14"/>
      <c r="O4" s="15" t="s">
        <v>586</v>
      </c>
      <c r="P4" s="16"/>
      <c r="Q4" s="14" t="s">
        <v>766</v>
      </c>
      <c r="R4" s="14">
        <f t="shared" si="0"/>
        <v>0</v>
      </c>
      <c r="U4" s="14" t="s">
        <v>60</v>
      </c>
      <c r="V4" s="14" t="s">
        <v>61</v>
      </c>
      <c r="W4" s="14" t="s">
        <v>62</v>
      </c>
      <c r="X4" s="14" t="s">
        <v>42</v>
      </c>
      <c r="Y4" s="14" t="s">
        <v>64</v>
      </c>
      <c r="Z4" s="14" t="s">
        <v>65</v>
      </c>
      <c r="AA4" s="14" t="s">
        <v>1933</v>
      </c>
      <c r="AB4" s="14" t="s">
        <v>1693</v>
      </c>
      <c r="AC4" s="14" t="s">
        <v>1694</v>
      </c>
      <c r="AD4" s="17">
        <v>11</v>
      </c>
      <c r="AE4" s="14" t="str">
        <f t="shared" si="1"/>
        <v>ES5001822367900208005058</v>
      </c>
      <c r="AF4" s="14" t="str">
        <f t="shared" si="2"/>
        <v>BBVAESMMXXX </v>
      </c>
      <c r="AH4" t="s">
        <v>5760</v>
      </c>
      <c r="AI4" s="380">
        <v>43089</v>
      </c>
      <c r="AJ4" s="67" t="s">
        <v>7309</v>
      </c>
    </row>
    <row r="5" spans="1:36">
      <c r="A5" s="1" t="s">
        <v>1028</v>
      </c>
      <c r="B5" s="1" t="s">
        <v>1029</v>
      </c>
      <c r="C5" s="14"/>
      <c r="D5" s="1" t="s">
        <v>1028</v>
      </c>
      <c r="E5" s="1" t="s">
        <v>1029</v>
      </c>
      <c r="F5" s="14"/>
      <c r="G5" s="38">
        <v>0.67</v>
      </c>
      <c r="H5" s="37" t="s">
        <v>2951</v>
      </c>
      <c r="I5" s="37" t="s">
        <v>2952</v>
      </c>
      <c r="J5" s="40" t="s">
        <v>3228</v>
      </c>
      <c r="K5" s="4">
        <v>500</v>
      </c>
      <c r="L5" s="5" t="s">
        <v>1026</v>
      </c>
      <c r="M5" s="5" t="s">
        <v>1027</v>
      </c>
      <c r="N5" s="14"/>
      <c r="O5" s="15" t="s">
        <v>843</v>
      </c>
      <c r="P5" s="16" t="s">
        <v>1827</v>
      </c>
      <c r="Q5" s="14" t="s">
        <v>1828</v>
      </c>
      <c r="R5" s="14">
        <f t="shared" si="0"/>
        <v>2</v>
      </c>
      <c r="U5" s="14" t="s">
        <v>67</v>
      </c>
      <c r="V5" s="14" t="s">
        <v>68</v>
      </c>
      <c r="W5" s="14" t="s">
        <v>69</v>
      </c>
      <c r="X5" s="14" t="s">
        <v>42</v>
      </c>
      <c r="Y5" s="14" t="s">
        <v>71</v>
      </c>
      <c r="Z5" s="14" t="s">
        <v>72</v>
      </c>
      <c r="AA5" s="14" t="s">
        <v>1934</v>
      </c>
      <c r="AB5" s="14" t="s">
        <v>1686</v>
      </c>
      <c r="AC5" s="14" t="s">
        <v>1687</v>
      </c>
      <c r="AD5" s="17">
        <v>16</v>
      </c>
      <c r="AE5" s="14" t="str">
        <f t="shared" si="1"/>
        <v>ES7530080147151982735126</v>
      </c>
      <c r="AF5" s="14" t="str">
        <f t="shared" si="2"/>
        <v>BCOEESMM008</v>
      </c>
      <c r="AH5" t="s">
        <v>5762</v>
      </c>
      <c r="AI5" s="380">
        <v>43138</v>
      </c>
      <c r="AJ5" s="67" t="s">
        <v>38</v>
      </c>
    </row>
    <row r="6" spans="1:36">
      <c r="A6" s="1" t="s">
        <v>1034</v>
      </c>
      <c r="B6" s="1" t="s">
        <v>1035</v>
      </c>
      <c r="C6" s="14"/>
      <c r="D6" s="1" t="s">
        <v>1036</v>
      </c>
      <c r="E6" s="1" t="s">
        <v>1037</v>
      </c>
      <c r="F6" s="14"/>
      <c r="G6" s="38">
        <v>0.68</v>
      </c>
      <c r="H6" s="37" t="s">
        <v>2953</v>
      </c>
      <c r="I6" s="37" t="s">
        <v>2954</v>
      </c>
      <c r="J6" s="40" t="s">
        <v>3229</v>
      </c>
      <c r="K6" s="4">
        <v>1000</v>
      </c>
      <c r="L6" s="5" t="s">
        <v>1032</v>
      </c>
      <c r="M6" s="5" t="s">
        <v>1033</v>
      </c>
      <c r="N6" s="14"/>
      <c r="O6" s="15" t="s">
        <v>665</v>
      </c>
      <c r="P6" s="16"/>
      <c r="Q6" s="14" t="s">
        <v>766</v>
      </c>
      <c r="R6" s="14">
        <f t="shared" si="0"/>
        <v>0</v>
      </c>
      <c r="U6" s="14" t="s">
        <v>74</v>
      </c>
      <c r="V6" s="14" t="s">
        <v>75</v>
      </c>
      <c r="W6" s="14" t="s">
        <v>76</v>
      </c>
      <c r="X6" s="14" t="s">
        <v>42</v>
      </c>
      <c r="Y6" s="14"/>
      <c r="Z6" s="14" t="s">
        <v>78</v>
      </c>
      <c r="AA6" s="14" t="s">
        <v>1935</v>
      </c>
      <c r="AB6" s="14" t="s">
        <v>1695</v>
      </c>
      <c r="AC6" s="14" t="s">
        <v>80</v>
      </c>
      <c r="AD6" s="17">
        <v>14</v>
      </c>
      <c r="AE6" s="14" t="str">
        <f t="shared" si="1"/>
        <v>ES8302160570690500027248</v>
      </c>
      <c r="AF6" s="14" t="str">
        <f t="shared" si="2"/>
        <v>CMCIESMM</v>
      </c>
      <c r="AH6" t="s">
        <v>5767</v>
      </c>
      <c r="AI6" t="s">
        <v>6358</v>
      </c>
      <c r="AJ6" s="67" t="s">
        <v>514</v>
      </c>
    </row>
    <row r="7" spans="1:36" ht="39">
      <c r="A7" s="1" t="s">
        <v>1036</v>
      </c>
      <c r="B7" s="1" t="s">
        <v>1037</v>
      </c>
      <c r="C7" s="14"/>
      <c r="D7" s="1" t="s">
        <v>1038</v>
      </c>
      <c r="E7" s="1" t="s">
        <v>1039</v>
      </c>
      <c r="F7" s="14"/>
      <c r="G7" s="38">
        <v>0.69</v>
      </c>
      <c r="H7" s="134" t="s">
        <v>2955</v>
      </c>
      <c r="I7" s="134" t="s">
        <v>2956</v>
      </c>
      <c r="J7" s="40" t="s">
        <v>3230</v>
      </c>
      <c r="K7" s="36">
        <v>200</v>
      </c>
      <c r="L7" s="5" t="s">
        <v>2947</v>
      </c>
      <c r="M7" s="5" t="s">
        <v>2948</v>
      </c>
      <c r="N7" s="14"/>
      <c r="O7" s="15" t="s">
        <v>212</v>
      </c>
      <c r="P7" s="16"/>
      <c r="Q7" s="14" t="s">
        <v>766</v>
      </c>
      <c r="R7" s="14">
        <f t="shared" si="0"/>
        <v>0</v>
      </c>
      <c r="U7" s="14" t="s">
        <v>81</v>
      </c>
      <c r="V7" s="14" t="s">
        <v>82</v>
      </c>
      <c r="W7" s="14" t="s">
        <v>83</v>
      </c>
      <c r="X7" s="14" t="s">
        <v>42</v>
      </c>
      <c r="Y7" s="14"/>
      <c r="Z7" s="14" t="s">
        <v>249</v>
      </c>
      <c r="AA7" s="18">
        <v>968720572</v>
      </c>
      <c r="AB7" s="19" t="s">
        <v>1936</v>
      </c>
      <c r="AC7" s="20" t="s">
        <v>165</v>
      </c>
      <c r="AD7" s="17"/>
      <c r="AE7" s="14" t="str">
        <f t="shared" si="1"/>
        <v>ES7630580421841021801208</v>
      </c>
      <c r="AF7" s="14" t="str">
        <f t="shared" si="2"/>
        <v>CCRIES2AXXX</v>
      </c>
      <c r="AH7" t="s">
        <v>5763</v>
      </c>
      <c r="AI7" s="380">
        <v>43173</v>
      </c>
      <c r="AJ7" s="67" t="s">
        <v>7235</v>
      </c>
    </row>
    <row r="8" spans="1:36">
      <c r="A8" s="1" t="s">
        <v>1038</v>
      </c>
      <c r="B8" s="1" t="s">
        <v>1039</v>
      </c>
      <c r="C8" s="14"/>
      <c r="D8" s="1" t="s">
        <v>1042</v>
      </c>
      <c r="E8" s="1" t="s">
        <v>1043</v>
      </c>
      <c r="F8" s="14"/>
      <c r="G8" s="38">
        <v>0.7</v>
      </c>
      <c r="H8" s="136" t="s">
        <v>764</v>
      </c>
      <c r="I8" s="136" t="s">
        <v>765</v>
      </c>
      <c r="J8" s="40" t="s">
        <v>3231</v>
      </c>
      <c r="K8" s="4">
        <v>0</v>
      </c>
      <c r="L8" s="5" t="s">
        <v>769</v>
      </c>
      <c r="M8" s="5" t="s">
        <v>770</v>
      </c>
      <c r="N8" s="14"/>
      <c r="O8" s="15" t="s">
        <v>990</v>
      </c>
      <c r="P8" s="16"/>
      <c r="Q8" s="14" t="s">
        <v>766</v>
      </c>
      <c r="R8" s="14">
        <f t="shared" si="0"/>
        <v>0</v>
      </c>
      <c r="U8" s="14" t="s">
        <v>86</v>
      </c>
      <c r="V8" s="14" t="s">
        <v>87</v>
      </c>
      <c r="W8" s="14" t="s">
        <v>88</v>
      </c>
      <c r="X8" s="14" t="s">
        <v>42</v>
      </c>
      <c r="Y8" s="14"/>
      <c r="Z8" s="14" t="s">
        <v>91</v>
      </c>
      <c r="AA8" s="14" t="s">
        <v>1937</v>
      </c>
      <c r="AB8" s="14" t="s">
        <v>1938</v>
      </c>
      <c r="AC8" s="14" t="s">
        <v>398</v>
      </c>
      <c r="AD8" s="17">
        <v>40</v>
      </c>
      <c r="AE8" s="14" t="str">
        <f t="shared" si="1"/>
        <v>ES3801825424570108503246</v>
      </c>
      <c r="AF8" s="14" t="str">
        <f t="shared" si="2"/>
        <v>BBVAESMMXXX</v>
      </c>
      <c r="AH8" t="s">
        <v>5761</v>
      </c>
      <c r="AI8" s="380">
        <v>43187</v>
      </c>
      <c r="AJ8" s="67" t="s">
        <v>3363</v>
      </c>
    </row>
    <row r="9" spans="1:36">
      <c r="A9" s="1" t="s">
        <v>1042</v>
      </c>
      <c r="B9" s="1" t="s">
        <v>1046</v>
      </c>
      <c r="C9" s="14"/>
      <c r="D9" s="1" t="s">
        <v>1047</v>
      </c>
      <c r="E9" s="1" t="s">
        <v>1048</v>
      </c>
      <c r="F9" s="14"/>
      <c r="G9" s="38">
        <v>0.71</v>
      </c>
      <c r="H9" s="37" t="s">
        <v>2957</v>
      </c>
      <c r="I9" s="37" t="s">
        <v>2961</v>
      </c>
      <c r="J9" s="40" t="s">
        <v>3233</v>
      </c>
      <c r="K9" s="6">
        <v>50</v>
      </c>
      <c r="L9" s="5" t="s">
        <v>1044</v>
      </c>
      <c r="M9" s="5" t="s">
        <v>1045</v>
      </c>
      <c r="N9" s="14"/>
      <c r="O9" s="15" t="s">
        <v>661</v>
      </c>
      <c r="P9" s="16"/>
      <c r="Q9" s="14" t="s">
        <v>766</v>
      </c>
      <c r="R9" s="14">
        <f t="shared" si="0"/>
        <v>0</v>
      </c>
      <c r="U9" s="14" t="s">
        <v>93</v>
      </c>
      <c r="V9" s="14" t="s">
        <v>94</v>
      </c>
      <c r="W9" s="14" t="s">
        <v>95</v>
      </c>
      <c r="X9" s="14" t="s">
        <v>42</v>
      </c>
      <c r="Y9" s="14"/>
      <c r="Z9" s="14" t="s">
        <v>98</v>
      </c>
      <c r="AA9" s="14" t="s">
        <v>1939</v>
      </c>
      <c r="AB9" s="14" t="s">
        <v>1696</v>
      </c>
      <c r="AC9" s="14" t="s">
        <v>488</v>
      </c>
      <c r="AD9" s="17">
        <v>166</v>
      </c>
      <c r="AE9" s="14" t="str">
        <f t="shared" si="1"/>
        <v>ES5300494907272217286920</v>
      </c>
      <c r="AF9" s="14" t="str">
        <f t="shared" si="2"/>
        <v>BSCHESMMXXX</v>
      </c>
      <c r="AI9" s="380">
        <v>43278</v>
      </c>
      <c r="AJ9" s="67" t="s">
        <v>4265</v>
      </c>
    </row>
    <row r="10" spans="1:36">
      <c r="A10" s="1" t="s">
        <v>1047</v>
      </c>
      <c r="B10" s="1" t="s">
        <v>1049</v>
      </c>
      <c r="C10" s="14"/>
      <c r="D10" s="1" t="s">
        <v>1050</v>
      </c>
      <c r="E10" s="1" t="s">
        <v>1051</v>
      </c>
      <c r="F10" s="14"/>
      <c r="G10" s="38">
        <v>0.72</v>
      </c>
      <c r="H10" s="37" t="s">
        <v>2958</v>
      </c>
      <c r="I10" s="37" t="s">
        <v>2962</v>
      </c>
      <c r="J10" s="40" t="s">
        <v>3232</v>
      </c>
      <c r="K10" s="7">
        <v>100</v>
      </c>
      <c r="L10" s="8" t="s">
        <v>767</v>
      </c>
      <c r="M10" s="8" t="s">
        <v>768</v>
      </c>
      <c r="N10" s="14"/>
      <c r="O10" s="15" t="s">
        <v>204</v>
      </c>
      <c r="P10" s="16"/>
      <c r="Q10" s="14" t="s">
        <v>766</v>
      </c>
      <c r="R10" s="14">
        <f t="shared" si="0"/>
        <v>0</v>
      </c>
      <c r="U10" s="14" t="s">
        <v>100</v>
      </c>
      <c r="V10" s="14" t="s">
        <v>101</v>
      </c>
      <c r="W10" s="14" t="s">
        <v>102</v>
      </c>
      <c r="X10" s="14" t="s">
        <v>42</v>
      </c>
      <c r="Y10" s="14"/>
      <c r="Z10" s="14" t="s">
        <v>1940</v>
      </c>
      <c r="AA10" s="14" t="s">
        <v>1941</v>
      </c>
      <c r="AB10" s="16" t="s">
        <v>1794</v>
      </c>
      <c r="AC10" s="16" t="s">
        <v>398</v>
      </c>
      <c r="AD10" s="17">
        <v>35</v>
      </c>
      <c r="AE10" s="14" t="str">
        <f t="shared" si="1"/>
        <v>ES8101825511850101502953</v>
      </c>
      <c r="AF10" s="14" t="str">
        <f t="shared" si="2"/>
        <v>BBVAESMMXXX</v>
      </c>
      <c r="AI10" t="s">
        <v>7697</v>
      </c>
      <c r="AJ10" s="67" t="s">
        <v>896</v>
      </c>
    </row>
    <row r="11" spans="1:36">
      <c r="A11" s="1" t="s">
        <v>1050</v>
      </c>
      <c r="B11" s="1" t="s">
        <v>1054</v>
      </c>
      <c r="C11" s="14"/>
      <c r="D11" s="1" t="s">
        <v>1055</v>
      </c>
      <c r="E11" s="1" t="s">
        <v>1056</v>
      </c>
      <c r="F11" s="14"/>
      <c r="G11" s="38">
        <v>0.73</v>
      </c>
      <c r="H11" s="37" t="s">
        <v>2959</v>
      </c>
      <c r="I11" s="37" t="s">
        <v>2963</v>
      </c>
      <c r="J11" s="40" t="s">
        <v>3234</v>
      </c>
      <c r="K11" s="10">
        <v>300</v>
      </c>
      <c r="L11" s="8" t="s">
        <v>1052</v>
      </c>
      <c r="M11" s="5" t="s">
        <v>1053</v>
      </c>
      <c r="N11" s="14"/>
      <c r="O11" s="15" t="s">
        <v>217</v>
      </c>
      <c r="P11" s="16" t="s">
        <v>1829</v>
      </c>
      <c r="Q11" s="14">
        <v>3</v>
      </c>
      <c r="R11" s="14">
        <f t="shared" si="0"/>
        <v>3</v>
      </c>
      <c r="U11" s="14" t="s">
        <v>105</v>
      </c>
      <c r="V11" s="14" t="s">
        <v>1690</v>
      </c>
      <c r="W11" s="14" t="s">
        <v>106</v>
      </c>
      <c r="X11" s="14" t="s">
        <v>42</v>
      </c>
      <c r="Y11" s="14"/>
      <c r="Z11" s="14" t="s">
        <v>1942</v>
      </c>
      <c r="AA11" s="14" t="s">
        <v>1943</v>
      </c>
      <c r="AB11" s="14" t="s">
        <v>1697</v>
      </c>
      <c r="AC11" s="14" t="s">
        <v>141</v>
      </c>
      <c r="AD11" s="17">
        <v>52</v>
      </c>
      <c r="AE11" s="14" t="str">
        <f t="shared" si="1"/>
        <v>ES2321003762142200039000</v>
      </c>
      <c r="AF11" s="14" t="str">
        <f t="shared" si="2"/>
        <v>CAIXESBBXXX</v>
      </c>
    </row>
    <row r="12" spans="1:36">
      <c r="A12" s="1" t="s">
        <v>1057</v>
      </c>
      <c r="B12" s="1" t="s">
        <v>1058</v>
      </c>
      <c r="C12" s="14"/>
      <c r="D12" s="1" t="s">
        <v>1059</v>
      </c>
      <c r="E12" s="1" t="s">
        <v>1060</v>
      </c>
      <c r="F12" s="14"/>
      <c r="G12" s="38">
        <v>0.74</v>
      </c>
      <c r="H12" s="134" t="s">
        <v>2960</v>
      </c>
      <c r="I12" s="134" t="s">
        <v>2964</v>
      </c>
      <c r="J12" s="40" t="s">
        <v>3235</v>
      </c>
      <c r="K12" s="14"/>
      <c r="L12" s="14"/>
      <c r="M12" s="14"/>
      <c r="N12" s="14"/>
      <c r="O12" s="15" t="s">
        <v>889</v>
      </c>
      <c r="P12" s="16"/>
      <c r="Q12" s="14" t="s">
        <v>766</v>
      </c>
      <c r="R12" s="14">
        <f t="shared" si="0"/>
        <v>0</v>
      </c>
      <c r="U12" s="14" t="s">
        <v>109</v>
      </c>
      <c r="V12" s="14" t="s">
        <v>110</v>
      </c>
      <c r="W12" s="14" t="s">
        <v>111</v>
      </c>
      <c r="X12" s="14" t="s">
        <v>42</v>
      </c>
      <c r="Y12" s="14"/>
      <c r="Z12" s="14" t="s">
        <v>78</v>
      </c>
      <c r="AA12" s="18">
        <v>947206470</v>
      </c>
      <c r="AB12" s="16" t="s">
        <v>1944</v>
      </c>
      <c r="AC12" s="16" t="s">
        <v>80</v>
      </c>
      <c r="AD12" s="17">
        <v>54</v>
      </c>
      <c r="AE12" s="14" t="str">
        <f t="shared" si="1"/>
        <v>ES9102160570680500027444</v>
      </c>
      <c r="AF12" s="14" t="str">
        <f t="shared" si="2"/>
        <v>CMCIESMM</v>
      </c>
    </row>
    <row r="13" spans="1:36" ht="48.75">
      <c r="A13" s="1" t="s">
        <v>1061</v>
      </c>
      <c r="B13" s="1" t="s">
        <v>1062</v>
      </c>
      <c r="C13" s="14"/>
      <c r="D13" s="1" t="s">
        <v>1057</v>
      </c>
      <c r="E13" s="1" t="s">
        <v>1058</v>
      </c>
      <c r="F13" s="14"/>
      <c r="G13" s="38">
        <v>0.75</v>
      </c>
      <c r="H13" s="136" t="s">
        <v>1024</v>
      </c>
      <c r="I13" s="136" t="s">
        <v>1025</v>
      </c>
      <c r="J13" s="40" t="s">
        <v>3236</v>
      </c>
      <c r="K13" s="14"/>
      <c r="L13" s="14"/>
      <c r="M13" s="14"/>
      <c r="N13" s="14"/>
      <c r="O13" s="15" t="s">
        <v>222</v>
      </c>
      <c r="P13" s="16" t="s">
        <v>1830</v>
      </c>
      <c r="Q13" s="14" t="s">
        <v>1831</v>
      </c>
      <c r="R13" s="14">
        <f t="shared" si="0"/>
        <v>6</v>
      </c>
      <c r="U13" s="14" t="s">
        <v>114</v>
      </c>
      <c r="V13" s="14" t="s">
        <v>115</v>
      </c>
      <c r="W13" s="14" t="s">
        <v>116</v>
      </c>
      <c r="X13" s="14" t="s">
        <v>42</v>
      </c>
      <c r="Y13" s="14"/>
      <c r="Z13" s="14" t="s">
        <v>1945</v>
      </c>
      <c r="AA13" s="14" t="s">
        <v>1946</v>
      </c>
      <c r="AB13" s="21" t="s">
        <v>1947</v>
      </c>
      <c r="AC13" s="21" t="s">
        <v>1948</v>
      </c>
      <c r="AD13" s="17">
        <v>23</v>
      </c>
      <c r="AE13" s="14" t="str">
        <f t="shared" si="1"/>
        <v>ES8530080204271897248124  </v>
      </c>
      <c r="AF13" s="14" t="str">
        <f t="shared" si="2"/>
        <v>BCOEESMM008</v>
      </c>
    </row>
    <row r="14" spans="1:36" ht="39">
      <c r="A14" s="1" t="s">
        <v>1063</v>
      </c>
      <c r="B14" s="1" t="s">
        <v>1064</v>
      </c>
      <c r="C14" s="14"/>
      <c r="D14" s="1" t="s">
        <v>1061</v>
      </c>
      <c r="E14" s="1" t="s">
        <v>1062</v>
      </c>
      <c r="F14" s="14"/>
      <c r="G14" s="38">
        <v>0.76</v>
      </c>
      <c r="H14" s="37" t="s">
        <v>2965</v>
      </c>
      <c r="I14" s="37" t="s">
        <v>2966</v>
      </c>
      <c r="J14" s="40" t="s">
        <v>3237</v>
      </c>
      <c r="K14" s="14"/>
      <c r="L14" s="14"/>
      <c r="M14" s="14"/>
      <c r="N14" s="14"/>
      <c r="O14" s="15" t="s">
        <v>982</v>
      </c>
      <c r="P14" s="16"/>
      <c r="Q14" s="14" t="s">
        <v>766</v>
      </c>
      <c r="R14" s="14">
        <f t="shared" si="0"/>
        <v>0</v>
      </c>
      <c r="U14" s="14" t="s">
        <v>119</v>
      </c>
      <c r="V14" s="14" t="s">
        <v>120</v>
      </c>
      <c r="W14" s="14" t="s">
        <v>121</v>
      </c>
      <c r="X14" s="14" t="s">
        <v>42</v>
      </c>
      <c r="Y14" s="14"/>
      <c r="Z14" s="14" t="s">
        <v>1945</v>
      </c>
      <c r="AA14" s="14" t="s">
        <v>1946</v>
      </c>
      <c r="AB14" s="22" t="s">
        <v>1949</v>
      </c>
      <c r="AC14" s="22" t="s">
        <v>1687</v>
      </c>
      <c r="AD14" s="17">
        <v>50</v>
      </c>
      <c r="AE14" s="14" t="str">
        <f t="shared" si="1"/>
        <v>ES1530080204201857916421</v>
      </c>
      <c r="AF14" s="14" t="str">
        <f t="shared" si="2"/>
        <v>BCOEESMM008</v>
      </c>
    </row>
    <row r="15" spans="1:36">
      <c r="A15" s="1" t="s">
        <v>1065</v>
      </c>
      <c r="B15" s="1" t="s">
        <v>1066</v>
      </c>
      <c r="C15" s="14"/>
      <c r="D15" s="1" t="s">
        <v>1063</v>
      </c>
      <c r="E15" s="1" t="s">
        <v>1064</v>
      </c>
      <c r="F15" s="14"/>
      <c r="G15" s="133">
        <v>0.77</v>
      </c>
      <c r="H15" s="37" t="s">
        <v>2967</v>
      </c>
      <c r="I15" s="37" t="s">
        <v>2968</v>
      </c>
      <c r="J15" s="40" t="s">
        <v>3241</v>
      </c>
      <c r="K15" s="14"/>
      <c r="L15" s="14"/>
      <c r="M15" s="14"/>
      <c r="N15" s="14"/>
      <c r="O15" s="15" t="s">
        <v>748</v>
      </c>
      <c r="P15" s="16" t="s">
        <v>1832</v>
      </c>
      <c r="Q15" s="14" t="s">
        <v>1833</v>
      </c>
      <c r="R15" s="14">
        <f t="shared" si="0"/>
        <v>5</v>
      </c>
      <c r="U15" s="14" t="s">
        <v>122</v>
      </c>
      <c r="V15" s="14" t="s">
        <v>123</v>
      </c>
      <c r="W15" s="14" t="s">
        <v>124</v>
      </c>
      <c r="X15" s="14" t="s">
        <v>42</v>
      </c>
      <c r="Y15" s="14"/>
      <c r="Z15" s="14" t="s">
        <v>1950</v>
      </c>
      <c r="AA15" s="14" t="s">
        <v>1951</v>
      </c>
      <c r="AB15" s="14" t="s">
        <v>1922</v>
      </c>
      <c r="AC15" s="14" t="s">
        <v>1698</v>
      </c>
      <c r="AD15" s="17">
        <v>6</v>
      </c>
      <c r="AE15" s="14" t="str">
        <f t="shared" si="1"/>
        <v>ES8430170700782064944925</v>
      </c>
      <c r="AF15" s="14" t="str">
        <f t="shared" si="2"/>
        <v>BCOEESMM017</v>
      </c>
    </row>
    <row r="16" spans="1:36">
      <c r="A16" s="1" t="s">
        <v>1067</v>
      </c>
      <c r="B16" s="1" t="s">
        <v>1068</v>
      </c>
      <c r="C16" s="14" t="s">
        <v>3215</v>
      </c>
      <c r="D16" s="1" t="s">
        <v>1065</v>
      </c>
      <c r="E16" s="1" t="s">
        <v>1066</v>
      </c>
      <c r="F16" s="14"/>
      <c r="G16" s="799">
        <v>0.77500000000000002</v>
      </c>
      <c r="H16" s="37" t="s">
        <v>7313</v>
      </c>
      <c r="I16" s="37" t="s">
        <v>7314</v>
      </c>
      <c r="J16" s="40" t="s">
        <v>7312</v>
      </c>
      <c r="K16" s="14"/>
      <c r="L16" s="14"/>
      <c r="M16" s="14"/>
      <c r="N16" s="14"/>
      <c r="O16" s="15" t="s">
        <v>231</v>
      </c>
      <c r="P16" s="16"/>
      <c r="Q16" s="14" t="s">
        <v>766</v>
      </c>
      <c r="R16" s="14">
        <f t="shared" si="0"/>
        <v>0</v>
      </c>
      <c r="U16" s="14" t="s">
        <v>127</v>
      </c>
      <c r="V16" s="14" t="s">
        <v>128</v>
      </c>
      <c r="W16" s="14" t="s">
        <v>129</v>
      </c>
      <c r="X16" s="14" t="s">
        <v>42</v>
      </c>
      <c r="Y16" s="14" t="s">
        <v>71</v>
      </c>
      <c r="Z16" s="14" t="s">
        <v>72</v>
      </c>
      <c r="AA16" s="14" t="s">
        <v>1934</v>
      </c>
      <c r="AB16" s="14" t="s">
        <v>1699</v>
      </c>
      <c r="AC16" s="14" t="s">
        <v>398</v>
      </c>
      <c r="AD16" s="17">
        <v>1</v>
      </c>
      <c r="AE16" s="14" t="str">
        <f t="shared" si="1"/>
        <v>ES7201820336940201517679</v>
      </c>
      <c r="AF16" s="14" t="str">
        <f t="shared" si="2"/>
        <v>BBVAESMMXXX</v>
      </c>
    </row>
    <row r="17" spans="1:32">
      <c r="A17" s="1" t="s">
        <v>1069</v>
      </c>
      <c r="B17" s="1" t="s">
        <v>1070</v>
      </c>
      <c r="C17" s="14"/>
      <c r="D17" s="1" t="s">
        <v>1067</v>
      </c>
      <c r="E17" s="1" t="s">
        <v>1068</v>
      </c>
      <c r="F17" s="14"/>
      <c r="G17" s="132">
        <v>0.78</v>
      </c>
      <c r="H17" s="37" t="s">
        <v>2969</v>
      </c>
      <c r="I17" s="37" t="s">
        <v>2971</v>
      </c>
      <c r="J17" s="40" t="s">
        <v>3238</v>
      </c>
      <c r="K17" s="14"/>
      <c r="L17" s="14"/>
      <c r="M17" s="14"/>
      <c r="N17" s="14"/>
      <c r="O17" s="15" t="s">
        <v>985</v>
      </c>
      <c r="P17" s="16"/>
      <c r="Q17" s="14" t="s">
        <v>766</v>
      </c>
      <c r="R17" s="14">
        <f t="shared" si="0"/>
        <v>0</v>
      </c>
      <c r="U17" s="14" t="s">
        <v>132</v>
      </c>
      <c r="V17" s="14" t="s">
        <v>133</v>
      </c>
      <c r="W17" s="14" t="s">
        <v>134</v>
      </c>
      <c r="X17" s="14" t="s">
        <v>42</v>
      </c>
      <c r="Y17" s="14" t="s">
        <v>136</v>
      </c>
      <c r="Z17" s="14" t="s">
        <v>137</v>
      </c>
      <c r="AA17" s="14" t="s">
        <v>138</v>
      </c>
      <c r="AB17" s="14" t="s">
        <v>140</v>
      </c>
      <c r="AC17" s="14" t="s">
        <v>141</v>
      </c>
      <c r="AD17" s="17">
        <v>2</v>
      </c>
      <c r="AE17" s="14" t="str">
        <f t="shared" si="1"/>
        <v>ES1021000524750200042237</v>
      </c>
      <c r="AF17" s="14" t="str">
        <f t="shared" si="2"/>
        <v>CAIXESBBXXX</v>
      </c>
    </row>
    <row r="18" spans="1:32">
      <c r="A18" s="1" t="s">
        <v>1071</v>
      </c>
      <c r="B18" s="1" t="s">
        <v>1072</v>
      </c>
      <c r="C18" s="14"/>
      <c r="D18" s="1" t="s">
        <v>1069</v>
      </c>
      <c r="E18" s="1" t="s">
        <v>1073</v>
      </c>
      <c r="F18" s="14"/>
      <c r="G18" s="38">
        <v>0.79</v>
      </c>
      <c r="H18" s="134" t="s">
        <v>2970</v>
      </c>
      <c r="I18" s="134" t="s">
        <v>2972</v>
      </c>
      <c r="J18" s="40" t="s">
        <v>3239</v>
      </c>
      <c r="K18" s="14"/>
      <c r="L18" s="14"/>
      <c r="M18" s="14"/>
      <c r="N18" s="14"/>
      <c r="O18" s="15" t="s">
        <v>994</v>
      </c>
      <c r="P18" s="16"/>
      <c r="Q18" s="14" t="s">
        <v>766</v>
      </c>
      <c r="R18" s="14">
        <f t="shared" si="0"/>
        <v>0</v>
      </c>
      <c r="U18" s="14" t="s">
        <v>142</v>
      </c>
      <c r="V18" s="14" t="s">
        <v>143</v>
      </c>
      <c r="W18" s="14" t="s">
        <v>144</v>
      </c>
      <c r="X18" s="14" t="s">
        <v>42</v>
      </c>
      <c r="Y18" s="14" t="s">
        <v>136</v>
      </c>
      <c r="Z18" s="14" t="s">
        <v>137</v>
      </c>
      <c r="AA18" s="14" t="s">
        <v>138</v>
      </c>
      <c r="AB18" s="14" t="s">
        <v>146</v>
      </c>
      <c r="AC18" s="14" t="s">
        <v>141</v>
      </c>
      <c r="AD18" s="17">
        <v>17</v>
      </c>
      <c r="AE18" s="14" t="str">
        <f t="shared" si="1"/>
        <v>ES8121000203760200925207 </v>
      </c>
      <c r="AF18" s="14" t="str">
        <f t="shared" si="2"/>
        <v>CAIXESBBXXX</v>
      </c>
    </row>
    <row r="19" spans="1:32" ht="102">
      <c r="A19" s="1" t="s">
        <v>1074</v>
      </c>
      <c r="B19" s="1" t="s">
        <v>1075</v>
      </c>
      <c r="C19" s="14"/>
      <c r="D19" s="1" t="s">
        <v>922</v>
      </c>
      <c r="E19" s="1" t="s">
        <v>1076</v>
      </c>
      <c r="F19" s="14"/>
      <c r="G19" s="131">
        <v>0.8</v>
      </c>
      <c r="H19" s="136" t="s">
        <v>1030</v>
      </c>
      <c r="I19" s="135" t="s">
        <v>1031</v>
      </c>
      <c r="J19" s="40" t="s">
        <v>3240</v>
      </c>
      <c r="K19" s="14"/>
      <c r="L19" s="14"/>
      <c r="M19" s="14"/>
      <c r="N19" s="14"/>
      <c r="O19" s="15" t="s">
        <v>865</v>
      </c>
      <c r="P19" s="16" t="s">
        <v>1825</v>
      </c>
      <c r="Q19" s="14" t="s">
        <v>1826</v>
      </c>
      <c r="R19" s="14">
        <f t="shared" si="0"/>
        <v>1</v>
      </c>
      <c r="U19" s="14" t="s">
        <v>147</v>
      </c>
      <c r="V19" s="14" t="s">
        <v>148</v>
      </c>
      <c r="W19" s="14" t="s">
        <v>149</v>
      </c>
      <c r="X19" s="14" t="s">
        <v>42</v>
      </c>
      <c r="Y19" s="14" t="s">
        <v>152</v>
      </c>
      <c r="Z19" s="15" t="s">
        <v>149</v>
      </c>
      <c r="AA19" s="14" t="s">
        <v>1952</v>
      </c>
      <c r="AB19" s="23" t="s">
        <v>1953</v>
      </c>
      <c r="AC19" s="24" t="s">
        <v>384</v>
      </c>
      <c r="AD19" s="17"/>
      <c r="AE19" s="14" t="str">
        <f t="shared" si="1"/>
        <v>ES9800494923992416034297</v>
      </c>
      <c r="AF19" s="14" t="str">
        <f t="shared" si="2"/>
        <v>BSCHESMM</v>
      </c>
    </row>
    <row r="20" spans="1:32" ht="114.75">
      <c r="A20" s="1" t="s">
        <v>1077</v>
      </c>
      <c r="B20" s="1" t="s">
        <v>1078</v>
      </c>
      <c r="C20" s="14"/>
      <c r="D20" s="1" t="s">
        <v>1071</v>
      </c>
      <c r="E20" s="1" t="s">
        <v>1072</v>
      </c>
      <c r="F20" s="14"/>
      <c r="G20" s="132">
        <v>0.81</v>
      </c>
      <c r="H20" s="37" t="s">
        <v>2973</v>
      </c>
      <c r="I20" s="129"/>
      <c r="J20" s="40" t="s">
        <v>3233</v>
      </c>
      <c r="K20" s="14"/>
      <c r="L20" s="14"/>
      <c r="M20" s="14"/>
      <c r="N20" s="14"/>
      <c r="O20" s="15" t="s">
        <v>50</v>
      </c>
      <c r="P20" s="16"/>
      <c r="Q20" s="14" t="s">
        <v>766</v>
      </c>
      <c r="R20" s="14">
        <f t="shared" si="0"/>
        <v>0</v>
      </c>
      <c r="U20" s="14" t="s">
        <v>154</v>
      </c>
      <c r="V20" s="14" t="s">
        <v>155</v>
      </c>
      <c r="W20" s="14" t="s">
        <v>156</v>
      </c>
      <c r="X20" s="14" t="s">
        <v>42</v>
      </c>
      <c r="Y20" s="14" t="s">
        <v>158</v>
      </c>
      <c r="Z20" s="15" t="s">
        <v>156</v>
      </c>
      <c r="AA20" s="14" t="s">
        <v>1954</v>
      </c>
      <c r="AB20" s="14" t="s">
        <v>1700</v>
      </c>
      <c r="AC20" s="14" t="s">
        <v>229</v>
      </c>
      <c r="AD20" s="17">
        <v>10</v>
      </c>
      <c r="AE20" s="14" t="str">
        <f t="shared" si="1"/>
        <v>ES7900750723700600190272</v>
      </c>
      <c r="AF20" s="14" t="str">
        <f t="shared" si="2"/>
        <v>POPUESMM</v>
      </c>
    </row>
    <row r="21" spans="1:32" ht="63.75">
      <c r="A21" s="1" t="s">
        <v>1079</v>
      </c>
      <c r="B21" s="1" t="s">
        <v>1080</v>
      </c>
      <c r="C21" s="14"/>
      <c r="D21" s="1" t="s">
        <v>1074</v>
      </c>
      <c r="E21" s="1" t="s">
        <v>1081</v>
      </c>
      <c r="F21" s="14"/>
      <c r="G21" s="38">
        <v>0.82</v>
      </c>
      <c r="H21" s="134" t="s">
        <v>2974</v>
      </c>
      <c r="I21" s="134" t="s">
        <v>4363</v>
      </c>
      <c r="J21" s="40" t="s">
        <v>3242</v>
      </c>
      <c r="K21" s="14"/>
      <c r="L21" s="14"/>
      <c r="M21" s="14"/>
      <c r="N21" s="14"/>
      <c r="O21" s="15" t="s">
        <v>741</v>
      </c>
      <c r="P21" s="16" t="s">
        <v>1827</v>
      </c>
      <c r="Q21" s="14" t="s">
        <v>1828</v>
      </c>
      <c r="R21" s="14">
        <f t="shared" si="0"/>
        <v>2</v>
      </c>
      <c r="U21" s="14" t="s">
        <v>1955</v>
      </c>
      <c r="V21" s="14" t="s">
        <v>160</v>
      </c>
      <c r="W21" s="14" t="s">
        <v>1956</v>
      </c>
      <c r="X21" s="14" t="s">
        <v>42</v>
      </c>
      <c r="Y21" s="14" t="s">
        <v>162</v>
      </c>
      <c r="Z21" s="25" t="s">
        <v>1957</v>
      </c>
      <c r="AA21" s="14" t="s">
        <v>163</v>
      </c>
      <c r="AB21" s="14" t="s">
        <v>164</v>
      </c>
      <c r="AC21" s="14" t="s">
        <v>165</v>
      </c>
      <c r="AD21" s="17"/>
      <c r="AE21" s="14" t="str">
        <f t="shared" si="1"/>
        <v>ES7530580022812720007695</v>
      </c>
      <c r="AF21" s="14" t="str">
        <f t="shared" si="2"/>
        <v>CCRIES2AXXX</v>
      </c>
    </row>
    <row r="22" spans="1:32" ht="39">
      <c r="A22" s="1" t="s">
        <v>1082</v>
      </c>
      <c r="B22" s="1" t="s">
        <v>1083</v>
      </c>
      <c r="C22" s="14"/>
      <c r="D22" s="1" t="s">
        <v>1077</v>
      </c>
      <c r="E22" s="1" t="s">
        <v>1078</v>
      </c>
      <c r="F22" s="14"/>
      <c r="G22" s="131">
        <v>0.84</v>
      </c>
      <c r="H22" s="129" t="s">
        <v>1040</v>
      </c>
      <c r="I22" s="9" t="s">
        <v>1041</v>
      </c>
      <c r="J22" s="40" t="s">
        <v>3235</v>
      </c>
      <c r="K22" s="14"/>
      <c r="L22" s="14"/>
      <c r="M22" s="14"/>
      <c r="N22" s="14"/>
      <c r="O22" s="15" t="s">
        <v>94</v>
      </c>
      <c r="P22" s="16" t="s">
        <v>1834</v>
      </c>
      <c r="Q22" s="14" t="s">
        <v>1835</v>
      </c>
      <c r="R22" s="14">
        <f t="shared" si="0"/>
        <v>166</v>
      </c>
      <c r="U22" s="14" t="s">
        <v>169</v>
      </c>
      <c r="V22" s="14" t="s">
        <v>170</v>
      </c>
      <c r="W22" s="14" t="s">
        <v>171</v>
      </c>
      <c r="X22" s="14" t="s">
        <v>42</v>
      </c>
      <c r="Y22" s="14" t="s">
        <v>173</v>
      </c>
      <c r="Z22" s="15" t="s">
        <v>171</v>
      </c>
      <c r="AA22" s="26" t="s">
        <v>1958</v>
      </c>
      <c r="AB22" s="27" t="s">
        <v>1959</v>
      </c>
      <c r="AC22" s="27" t="s">
        <v>57</v>
      </c>
      <c r="AD22" s="17"/>
      <c r="AE22" s="14" t="str">
        <f t="shared" si="1"/>
        <v>ES2701280641760500002465</v>
      </c>
      <c r="AF22" s="14" t="str">
        <f t="shared" si="2"/>
        <v>BKBKESMMXXX</v>
      </c>
    </row>
    <row r="23" spans="1:32" ht="102">
      <c r="A23" s="1" t="s">
        <v>922</v>
      </c>
      <c r="B23" s="1" t="s">
        <v>1084</v>
      </c>
      <c r="C23" s="14"/>
      <c r="D23" s="1" t="s">
        <v>1079</v>
      </c>
      <c r="E23" s="1" t="s">
        <v>1080</v>
      </c>
      <c r="F23" s="14"/>
      <c r="G23" s="14"/>
      <c r="H23" s="14"/>
      <c r="I23" s="14"/>
      <c r="J23" s="14"/>
      <c r="K23" s="14"/>
      <c r="L23" s="14"/>
      <c r="M23" s="14"/>
      <c r="N23" s="14"/>
      <c r="O23" s="15" t="s">
        <v>668</v>
      </c>
      <c r="P23" s="16"/>
      <c r="Q23" s="14" t="s">
        <v>766</v>
      </c>
      <c r="R23" s="14">
        <f t="shared" si="0"/>
        <v>0</v>
      </c>
      <c r="U23" s="14" t="s">
        <v>175</v>
      </c>
      <c r="V23" s="14" t="s">
        <v>176</v>
      </c>
      <c r="W23" s="14" t="s">
        <v>177</v>
      </c>
      <c r="X23" s="14" t="s">
        <v>42</v>
      </c>
      <c r="Y23" s="14" t="s">
        <v>190</v>
      </c>
      <c r="Z23" s="15" t="s">
        <v>177</v>
      </c>
      <c r="AA23" s="14" t="s">
        <v>179</v>
      </c>
      <c r="AB23" s="14" t="s">
        <v>1701</v>
      </c>
      <c r="AC23" s="14" t="s">
        <v>1687</v>
      </c>
      <c r="AD23" s="17"/>
      <c r="AE23" s="14" t="str">
        <f t="shared" si="1"/>
        <v>ES6630080148681112203425</v>
      </c>
      <c r="AF23" s="14" t="str">
        <f t="shared" si="2"/>
        <v>BCOEESMM008</v>
      </c>
    </row>
    <row r="24" spans="1:32">
      <c r="A24" s="1" t="s">
        <v>1085</v>
      </c>
      <c r="B24" s="1" t="s">
        <v>1086</v>
      </c>
      <c r="C24" s="14"/>
      <c r="D24" s="1" t="s">
        <v>1085</v>
      </c>
      <c r="E24" s="1" t="s">
        <v>1087</v>
      </c>
      <c r="F24" s="14"/>
      <c r="G24" s="14"/>
      <c r="H24" s="14"/>
      <c r="I24" s="14"/>
      <c r="J24" s="14"/>
      <c r="K24" s="14"/>
      <c r="L24" s="14"/>
      <c r="M24" s="14"/>
      <c r="N24" s="14"/>
      <c r="O24" s="15" t="s">
        <v>238</v>
      </c>
      <c r="P24" s="16" t="s">
        <v>1825</v>
      </c>
      <c r="Q24" s="14" t="s">
        <v>1826</v>
      </c>
      <c r="R24" s="14">
        <f t="shared" si="0"/>
        <v>1</v>
      </c>
      <c r="U24" s="14" t="s">
        <v>1907</v>
      </c>
      <c r="V24" s="14" t="s">
        <v>181</v>
      </c>
      <c r="W24" s="14" t="s">
        <v>182</v>
      </c>
      <c r="X24" s="14" t="s">
        <v>42</v>
      </c>
      <c r="Y24" s="14"/>
      <c r="Z24" s="14" t="s">
        <v>184</v>
      </c>
      <c r="AA24" s="14" t="s">
        <v>185</v>
      </c>
      <c r="AB24" s="14" t="s">
        <v>1702</v>
      </c>
      <c r="AC24" s="14" t="s">
        <v>1703</v>
      </c>
      <c r="AD24" s="17"/>
      <c r="AE24" s="14" t="str">
        <f t="shared" si="1"/>
        <v>ES6920800259145500002757</v>
      </c>
      <c r="AF24" s="14" t="str">
        <f t="shared" si="2"/>
        <v>CAGLESMMXXX</v>
      </c>
    </row>
    <row r="25" spans="1:32">
      <c r="A25" s="1" t="s">
        <v>1088</v>
      </c>
      <c r="B25" s="1" t="s">
        <v>1089</v>
      </c>
      <c r="C25" s="14"/>
      <c r="D25" s="1" t="s">
        <v>1088</v>
      </c>
      <c r="E25" s="1" t="s">
        <v>1090</v>
      </c>
      <c r="F25" s="14"/>
      <c r="G25" s="14"/>
      <c r="H25" s="14"/>
      <c r="I25" s="14"/>
      <c r="J25" s="14"/>
      <c r="K25" s="14"/>
      <c r="L25" s="14"/>
      <c r="M25" s="14"/>
      <c r="N25" s="14"/>
      <c r="O25" s="15" t="s">
        <v>244</v>
      </c>
      <c r="P25" s="16" t="s">
        <v>1827</v>
      </c>
      <c r="Q25" s="14" t="s">
        <v>1828</v>
      </c>
      <c r="R25" s="14">
        <f t="shared" si="0"/>
        <v>2</v>
      </c>
      <c r="U25" s="14" t="s">
        <v>203</v>
      </c>
      <c r="V25" s="14" t="s">
        <v>204</v>
      </c>
      <c r="W25" s="14" t="s">
        <v>205</v>
      </c>
      <c r="X25" s="14" t="s">
        <v>42</v>
      </c>
      <c r="Y25" s="14" t="s">
        <v>208</v>
      </c>
      <c r="Z25" s="14" t="s">
        <v>209</v>
      </c>
      <c r="AA25" s="26" t="s">
        <v>1960</v>
      </c>
      <c r="AB25" s="14"/>
      <c r="AC25" s="14"/>
      <c r="AD25" s="17"/>
      <c r="AE25" s="14" t="str">
        <f t="shared" si="1"/>
        <v/>
      </c>
      <c r="AF25" s="14" t="str">
        <f t="shared" si="2"/>
        <v/>
      </c>
    </row>
    <row r="26" spans="1:32" ht="76.5">
      <c r="A26" s="1" t="s">
        <v>1091</v>
      </c>
      <c r="B26" s="1" t="s">
        <v>1092</v>
      </c>
      <c r="C26" s="14"/>
      <c r="D26" s="1" t="s">
        <v>1093</v>
      </c>
      <c r="E26" s="1" t="s">
        <v>1094</v>
      </c>
      <c r="F26" s="14"/>
      <c r="G26" s="14"/>
      <c r="H26" s="14"/>
      <c r="I26" s="14"/>
      <c r="J26" s="14"/>
      <c r="K26" s="14"/>
      <c r="L26" s="14"/>
      <c r="M26" s="14"/>
      <c r="N26" s="14"/>
      <c r="O26" s="15" t="s">
        <v>631</v>
      </c>
      <c r="P26" s="16"/>
      <c r="Q26" s="14" t="s">
        <v>766</v>
      </c>
      <c r="R26" s="14">
        <f t="shared" si="0"/>
        <v>0</v>
      </c>
      <c r="U26" s="14" t="s">
        <v>211</v>
      </c>
      <c r="V26" s="14" t="s">
        <v>212</v>
      </c>
      <c r="W26" s="14" t="s">
        <v>213</v>
      </c>
      <c r="X26" s="14" t="s">
        <v>42</v>
      </c>
      <c r="Y26" s="14" t="s">
        <v>54</v>
      </c>
      <c r="Z26" s="15" t="s">
        <v>213</v>
      </c>
      <c r="AA26" s="18">
        <v>926564202</v>
      </c>
      <c r="AB26" s="14" t="s">
        <v>1704</v>
      </c>
      <c r="AC26" s="14" t="s">
        <v>384</v>
      </c>
      <c r="AD26" s="17">
        <v>3</v>
      </c>
      <c r="AE26" s="14" t="str">
        <f t="shared" si="1"/>
        <v>ES4600305072650096067271 </v>
      </c>
      <c r="AF26" s="14" t="str">
        <f t="shared" si="2"/>
        <v>BSCHESMM</v>
      </c>
    </row>
    <row r="27" spans="1:32">
      <c r="A27" s="1" t="s">
        <v>1093</v>
      </c>
      <c r="B27" s="1" t="s">
        <v>1095</v>
      </c>
      <c r="C27" s="14"/>
      <c r="D27" s="1" t="s">
        <v>1082</v>
      </c>
      <c r="E27" s="1" t="s">
        <v>1096</v>
      </c>
      <c r="F27" s="14"/>
      <c r="G27" s="14"/>
      <c r="H27" s="14"/>
      <c r="I27" s="14"/>
      <c r="J27" s="14"/>
      <c r="K27" s="14"/>
      <c r="L27" s="14"/>
      <c r="M27" s="14"/>
      <c r="N27" s="14"/>
      <c r="O27" s="15" t="s">
        <v>246</v>
      </c>
      <c r="P27" s="16"/>
      <c r="Q27" s="14" t="s">
        <v>766</v>
      </c>
      <c r="R27" s="14">
        <f t="shared" si="0"/>
        <v>0</v>
      </c>
      <c r="U27" s="14" t="s">
        <v>216</v>
      </c>
      <c r="V27" s="14" t="s">
        <v>217</v>
      </c>
      <c r="W27" s="14" t="s">
        <v>218</v>
      </c>
      <c r="X27" s="14" t="s">
        <v>42</v>
      </c>
      <c r="Y27" s="14"/>
      <c r="Z27" s="14" t="s">
        <v>1961</v>
      </c>
      <c r="AA27" s="26" t="s">
        <v>1962</v>
      </c>
      <c r="AB27" s="16" t="s">
        <v>1963</v>
      </c>
      <c r="AC27" s="16" t="s">
        <v>488</v>
      </c>
      <c r="AD27" s="17">
        <v>3</v>
      </c>
      <c r="AE27" s="14" t="str">
        <f t="shared" si="1"/>
        <v>ES7300491864332590059939</v>
      </c>
      <c r="AF27" s="14" t="str">
        <f t="shared" si="2"/>
        <v>BSCHESMMXXX</v>
      </c>
    </row>
    <row r="28" spans="1:32">
      <c r="A28" s="1" t="s">
        <v>1097</v>
      </c>
      <c r="B28" s="1" t="s">
        <v>1098</v>
      </c>
      <c r="C28" s="14"/>
      <c r="D28" s="1" t="s">
        <v>1099</v>
      </c>
      <c r="E28" s="1" t="s">
        <v>1100</v>
      </c>
      <c r="F28" s="14"/>
      <c r="G28" s="14"/>
      <c r="H28" s="14"/>
      <c r="I28" s="14"/>
      <c r="J28" s="14"/>
      <c r="K28" s="14"/>
      <c r="L28" s="14"/>
      <c r="M28" s="14"/>
      <c r="N28" s="14"/>
      <c r="O28" s="15" t="s">
        <v>251</v>
      </c>
      <c r="P28" s="16" t="s">
        <v>1836</v>
      </c>
      <c r="Q28" s="14" t="s">
        <v>1837</v>
      </c>
      <c r="R28" s="14">
        <f t="shared" si="0"/>
        <v>1621</v>
      </c>
      <c r="U28" s="14" t="s">
        <v>221</v>
      </c>
      <c r="V28" s="14" t="s">
        <v>222</v>
      </c>
      <c r="W28" s="14" t="s">
        <v>223</v>
      </c>
      <c r="X28" s="14" t="s">
        <v>42</v>
      </c>
      <c r="Y28" s="14"/>
      <c r="Z28" s="14" t="s">
        <v>223</v>
      </c>
      <c r="AA28" s="14" t="s">
        <v>226</v>
      </c>
      <c r="AB28" s="14" t="s">
        <v>1705</v>
      </c>
      <c r="AC28" s="14" t="s">
        <v>229</v>
      </c>
      <c r="AD28" s="17">
        <v>6</v>
      </c>
      <c r="AE28" s="14" t="str">
        <f t="shared" si="1"/>
        <v>ES0600754623010600464791</v>
      </c>
      <c r="AF28" s="14" t="str">
        <f t="shared" si="2"/>
        <v>POPUESMM</v>
      </c>
    </row>
    <row r="29" spans="1:32" ht="45">
      <c r="A29" s="1" t="s">
        <v>1101</v>
      </c>
      <c r="B29" s="1" t="s">
        <v>1102</v>
      </c>
      <c r="C29" s="14"/>
      <c r="D29" s="1" t="s">
        <v>1097</v>
      </c>
      <c r="E29" s="1" t="s">
        <v>1103</v>
      </c>
      <c r="F29" s="14"/>
      <c r="G29" s="14"/>
      <c r="H29" s="14"/>
      <c r="I29" s="14"/>
      <c r="J29" s="14"/>
      <c r="K29" s="14"/>
      <c r="L29" s="14"/>
      <c r="M29" s="14"/>
      <c r="N29" s="14"/>
      <c r="O29" s="15" t="s">
        <v>671</v>
      </c>
      <c r="P29" s="16"/>
      <c r="Q29" s="14" t="s">
        <v>766</v>
      </c>
      <c r="R29" s="14">
        <f t="shared" si="0"/>
        <v>0</v>
      </c>
      <c r="U29" s="14" t="s">
        <v>230</v>
      </c>
      <c r="V29" s="14" t="s">
        <v>231</v>
      </c>
      <c r="W29" s="14" t="s">
        <v>232</v>
      </c>
      <c r="X29" s="14" t="s">
        <v>42</v>
      </c>
      <c r="Y29" s="14"/>
      <c r="Z29" s="14" t="s">
        <v>234</v>
      </c>
      <c r="AA29" s="14" t="s">
        <v>235</v>
      </c>
      <c r="AB29" s="23" t="s">
        <v>1964</v>
      </c>
      <c r="AC29" s="28" t="s">
        <v>384</v>
      </c>
      <c r="AD29" s="17"/>
      <c r="AE29" s="14" t="str">
        <f t="shared" si="1"/>
        <v>ES3300494923912316055146</v>
      </c>
      <c r="AF29" s="14" t="str">
        <f t="shared" si="2"/>
        <v>BSCHESMM</v>
      </c>
    </row>
    <row r="30" spans="1:32">
      <c r="A30" s="1" t="s">
        <v>1104</v>
      </c>
      <c r="B30" s="1" t="s">
        <v>1105</v>
      </c>
      <c r="C30" s="14"/>
      <c r="D30" s="1" t="s">
        <v>1104</v>
      </c>
      <c r="E30" s="1" t="s">
        <v>1106</v>
      </c>
      <c r="F30" s="14"/>
      <c r="G30" s="14"/>
      <c r="H30" s="14"/>
      <c r="I30" s="14"/>
      <c r="J30" s="14"/>
      <c r="K30" s="14"/>
      <c r="L30" s="14"/>
      <c r="M30" s="14"/>
      <c r="N30" s="14"/>
      <c r="O30" s="15" t="s">
        <v>674</v>
      </c>
      <c r="P30" s="16"/>
      <c r="Q30" s="14" t="s">
        <v>766</v>
      </c>
      <c r="R30" s="14">
        <f t="shared" si="0"/>
        <v>0</v>
      </c>
      <c r="U30" s="14" t="s">
        <v>125</v>
      </c>
      <c r="V30" s="14" t="s">
        <v>238</v>
      </c>
      <c r="W30" s="14" t="s">
        <v>239</v>
      </c>
      <c r="X30" s="14" t="s">
        <v>42</v>
      </c>
      <c r="Y30" s="14"/>
      <c r="Z30" s="14" t="s">
        <v>240</v>
      </c>
      <c r="AA30" s="14" t="s">
        <v>241</v>
      </c>
      <c r="AB30" s="14" t="s">
        <v>1706</v>
      </c>
      <c r="AC30" s="14" t="s">
        <v>1698</v>
      </c>
      <c r="AD30" s="17">
        <v>1</v>
      </c>
      <c r="AE30" s="14" t="str">
        <f t="shared" si="1"/>
        <v>ES5630170700710003497310</v>
      </c>
      <c r="AF30" s="14" t="str">
        <f t="shared" si="2"/>
        <v>BCOEESMM017</v>
      </c>
    </row>
    <row r="31" spans="1:32">
      <c r="A31" s="1" t="s">
        <v>1107</v>
      </c>
      <c r="B31" s="1" t="s">
        <v>1108</v>
      </c>
      <c r="C31" s="14"/>
      <c r="D31" s="1" t="s">
        <v>1107</v>
      </c>
      <c r="E31" s="1" t="s">
        <v>1109</v>
      </c>
      <c r="F31" s="14"/>
      <c r="G31" s="14"/>
      <c r="H31" s="14"/>
      <c r="I31" s="14"/>
      <c r="J31" s="14"/>
      <c r="K31" s="14"/>
      <c r="L31" s="14"/>
      <c r="M31" s="14"/>
      <c r="N31" s="14"/>
      <c r="O31" s="15" t="s">
        <v>261</v>
      </c>
      <c r="P31" s="16" t="s">
        <v>1830</v>
      </c>
      <c r="Q31" s="14" t="s">
        <v>1831</v>
      </c>
      <c r="R31" s="14">
        <f t="shared" si="0"/>
        <v>6</v>
      </c>
      <c r="U31" s="14" t="s">
        <v>243</v>
      </c>
      <c r="V31" s="14" t="s">
        <v>244</v>
      </c>
      <c r="W31" s="14" t="s">
        <v>245</v>
      </c>
      <c r="X31" s="14" t="s">
        <v>42</v>
      </c>
      <c r="Y31" s="14"/>
      <c r="Z31" s="14" t="s">
        <v>240</v>
      </c>
      <c r="AA31" s="14" t="s">
        <v>241</v>
      </c>
      <c r="AB31" s="14" t="s">
        <v>1706</v>
      </c>
      <c r="AC31" s="14" t="s">
        <v>1698</v>
      </c>
      <c r="AD31" s="17">
        <v>2</v>
      </c>
      <c r="AE31" s="14" t="str">
        <f t="shared" si="1"/>
        <v>ES5630170700710003497310</v>
      </c>
      <c r="AF31" s="14" t="str">
        <f t="shared" si="2"/>
        <v>BCOEESMM017</v>
      </c>
    </row>
    <row r="32" spans="1:32" ht="39">
      <c r="A32" s="1" t="s">
        <v>1110</v>
      </c>
      <c r="B32" s="1" t="s">
        <v>1111</v>
      </c>
      <c r="C32" s="14"/>
      <c r="D32" s="1" t="s">
        <v>1112</v>
      </c>
      <c r="E32" s="1" t="s">
        <v>1113</v>
      </c>
      <c r="F32" s="14"/>
      <c r="G32" s="14"/>
      <c r="H32" s="14"/>
      <c r="I32" s="14"/>
      <c r="J32" s="14"/>
      <c r="K32" s="14"/>
      <c r="L32" s="14"/>
      <c r="M32" s="14"/>
      <c r="N32" s="14"/>
      <c r="O32" s="15" t="s">
        <v>264</v>
      </c>
      <c r="P32" s="16" t="s">
        <v>1838</v>
      </c>
      <c r="Q32" s="14" t="s">
        <v>1839</v>
      </c>
      <c r="R32" s="14">
        <f t="shared" si="0"/>
        <v>22</v>
      </c>
      <c r="U32" s="14" t="s">
        <v>84</v>
      </c>
      <c r="V32" s="14" t="s">
        <v>246</v>
      </c>
      <c r="W32" s="14" t="s">
        <v>247</v>
      </c>
      <c r="X32" s="14" t="s">
        <v>42</v>
      </c>
      <c r="Y32" s="14" t="s">
        <v>248</v>
      </c>
      <c r="Z32" s="14" t="s">
        <v>249</v>
      </c>
      <c r="AA32" s="14" t="s">
        <v>1965</v>
      </c>
      <c r="AB32" s="20" t="s">
        <v>1966</v>
      </c>
      <c r="AC32" s="20" t="s">
        <v>1967</v>
      </c>
      <c r="AD32" s="17"/>
      <c r="AE32" s="14" t="str">
        <f t="shared" si="1"/>
        <v>ES2230580230332810802107</v>
      </c>
      <c r="AF32" s="14" t="str">
        <f t="shared" si="2"/>
        <v>CCRIES2AXXX</v>
      </c>
    </row>
    <row r="33" spans="1:32">
      <c r="A33" s="1" t="s">
        <v>1112</v>
      </c>
      <c r="B33" s="1" t="s">
        <v>1114</v>
      </c>
      <c r="C33" s="14"/>
      <c r="D33" s="1" t="s">
        <v>1115</v>
      </c>
      <c r="E33" s="1" t="s">
        <v>1116</v>
      </c>
      <c r="F33" s="14"/>
      <c r="G33" s="14"/>
      <c r="H33" s="14"/>
      <c r="I33" s="14"/>
      <c r="J33" s="14"/>
      <c r="K33" s="14"/>
      <c r="L33" s="14"/>
      <c r="M33" s="14"/>
      <c r="N33" s="14"/>
      <c r="O33" s="15" t="s">
        <v>271</v>
      </c>
      <c r="P33" s="16" t="s">
        <v>1840</v>
      </c>
      <c r="Q33" s="14" t="s">
        <v>1841</v>
      </c>
      <c r="R33" s="14">
        <f t="shared" si="0"/>
        <v>30</v>
      </c>
      <c r="U33" s="14" t="s">
        <v>250</v>
      </c>
      <c r="V33" s="14" t="s">
        <v>251</v>
      </c>
      <c r="W33" s="14" t="s">
        <v>252</v>
      </c>
      <c r="X33" s="14" t="s">
        <v>42</v>
      </c>
      <c r="Y33" s="14"/>
      <c r="Z33" s="14" t="s">
        <v>1968</v>
      </c>
      <c r="AA33" s="14" t="s">
        <v>256</v>
      </c>
      <c r="AB33" s="14" t="s">
        <v>1707</v>
      </c>
      <c r="AC33" s="14" t="s">
        <v>1708</v>
      </c>
      <c r="AD33" s="17">
        <v>1621</v>
      </c>
      <c r="AE33" s="14" t="str">
        <f t="shared" si="1"/>
        <v>ES9120384721956000141338</v>
      </c>
      <c r="AF33" s="14" t="str">
        <f t="shared" si="2"/>
        <v>CAHMESMMXXX</v>
      </c>
    </row>
    <row r="34" spans="1:32">
      <c r="A34" s="1" t="s">
        <v>1117</v>
      </c>
      <c r="B34" s="1" t="s">
        <v>1118</v>
      </c>
      <c r="C34" s="14"/>
      <c r="D34" s="1" t="s">
        <v>1119</v>
      </c>
      <c r="E34" s="1" t="s">
        <v>1120</v>
      </c>
      <c r="F34" s="14"/>
      <c r="G34" s="14"/>
      <c r="H34" s="14"/>
      <c r="I34" s="14"/>
      <c r="J34" s="14"/>
      <c r="K34" s="14"/>
      <c r="L34" s="14"/>
      <c r="M34" s="14"/>
      <c r="N34" s="14"/>
      <c r="O34" s="15" t="s">
        <v>754</v>
      </c>
      <c r="P34" s="16"/>
      <c r="Q34" s="14" t="s">
        <v>766</v>
      </c>
      <c r="R34" s="14">
        <f t="shared" si="0"/>
        <v>0</v>
      </c>
      <c r="U34" s="14" t="s">
        <v>260</v>
      </c>
      <c r="V34" s="14" t="s">
        <v>261</v>
      </c>
      <c r="W34" s="14" t="s">
        <v>262</v>
      </c>
      <c r="X34" s="14" t="s">
        <v>42</v>
      </c>
      <c r="Y34" s="14"/>
      <c r="Z34" s="14" t="s">
        <v>1969</v>
      </c>
      <c r="AA34" s="14" t="s">
        <v>1970</v>
      </c>
      <c r="AB34" s="14" t="s">
        <v>1709</v>
      </c>
      <c r="AC34" s="14" t="s">
        <v>165</v>
      </c>
      <c r="AD34" s="17">
        <v>6</v>
      </c>
      <c r="AE34" s="14" t="str">
        <f t="shared" si="1"/>
        <v>ES8530580152382720008069</v>
      </c>
      <c r="AF34" s="14" t="str">
        <f t="shared" si="2"/>
        <v>CCRIES2AXXX</v>
      </c>
    </row>
    <row r="35" spans="1:32">
      <c r="A35" s="1" t="s">
        <v>1115</v>
      </c>
      <c r="B35" s="1" t="s">
        <v>1121</v>
      </c>
      <c r="C35" s="14"/>
      <c r="D35" s="1" t="s">
        <v>1122</v>
      </c>
      <c r="E35" s="1" t="s">
        <v>1123</v>
      </c>
      <c r="F35" s="14"/>
      <c r="G35" s="14"/>
      <c r="H35" s="14"/>
      <c r="I35" s="14"/>
      <c r="J35" s="14"/>
      <c r="K35" s="14"/>
      <c r="L35" s="14"/>
      <c r="M35" s="14"/>
      <c r="N35" s="14"/>
      <c r="O35" s="15" t="s">
        <v>611</v>
      </c>
      <c r="P35" s="16" t="s">
        <v>1842</v>
      </c>
      <c r="Q35" s="14" t="s">
        <v>1843</v>
      </c>
      <c r="R35" s="14">
        <f t="shared" si="0"/>
        <v>75</v>
      </c>
      <c r="U35" s="14" t="s">
        <v>263</v>
      </c>
      <c r="V35" s="14" t="s">
        <v>264</v>
      </c>
      <c r="W35" s="14" t="s">
        <v>265</v>
      </c>
      <c r="X35" s="14" t="s">
        <v>42</v>
      </c>
      <c r="Y35" s="14"/>
      <c r="Z35" s="14" t="s">
        <v>1971</v>
      </c>
      <c r="AA35" s="14" t="s">
        <v>267</v>
      </c>
      <c r="AB35" s="14" t="s">
        <v>1710</v>
      </c>
      <c r="AC35" s="14" t="s">
        <v>229</v>
      </c>
      <c r="AD35" s="17"/>
      <c r="AE35" s="14" t="str">
        <f t="shared" si="1"/>
        <v>ES2300753047180502013829</v>
      </c>
      <c r="AF35" s="14" t="str">
        <f t="shared" si="2"/>
        <v>POPUESMM</v>
      </c>
    </row>
    <row r="36" spans="1:32">
      <c r="A36" s="1" t="s">
        <v>1119</v>
      </c>
      <c r="B36" s="1" t="s">
        <v>1120</v>
      </c>
      <c r="C36" s="14"/>
      <c r="D36" s="1" t="s">
        <v>1124</v>
      </c>
      <c r="E36" s="1" t="s">
        <v>1125</v>
      </c>
      <c r="F36" s="14"/>
      <c r="G36" s="14"/>
      <c r="H36" s="14"/>
      <c r="I36" s="14"/>
      <c r="J36" s="14"/>
      <c r="K36" s="14"/>
      <c r="L36" s="14"/>
      <c r="M36" s="14"/>
      <c r="N36" s="14"/>
      <c r="O36" s="15" t="s">
        <v>594</v>
      </c>
      <c r="P36" s="16" t="s">
        <v>1844</v>
      </c>
      <c r="Q36" s="14" t="s">
        <v>1845</v>
      </c>
      <c r="R36" s="14">
        <f t="shared" si="0"/>
        <v>59</v>
      </c>
      <c r="U36" s="14" t="s">
        <v>270</v>
      </c>
      <c r="V36" s="14" t="s">
        <v>271</v>
      </c>
      <c r="W36" s="14" t="s">
        <v>272</v>
      </c>
      <c r="X36" s="14" t="s">
        <v>42</v>
      </c>
      <c r="Y36" s="14" t="s">
        <v>190</v>
      </c>
      <c r="Z36" s="14" t="s">
        <v>274</v>
      </c>
      <c r="AA36" s="14" t="s">
        <v>275</v>
      </c>
      <c r="AB36" s="16" t="s">
        <v>1972</v>
      </c>
      <c r="AC36" s="16" t="s">
        <v>141</v>
      </c>
      <c r="AD36" s="17">
        <v>30</v>
      </c>
      <c r="AE36" s="14" t="str">
        <f t="shared" si="1"/>
        <v>ES6221002704320210005530</v>
      </c>
      <c r="AF36" s="14" t="str">
        <f t="shared" si="2"/>
        <v>CAIXESBBXXX</v>
      </c>
    </row>
    <row r="37" spans="1:32">
      <c r="A37" s="1" t="s">
        <v>1122</v>
      </c>
      <c r="B37" s="1" t="s">
        <v>1123</v>
      </c>
      <c r="C37" s="14"/>
      <c r="D37" s="1" t="s">
        <v>1126</v>
      </c>
      <c r="E37" s="1" t="s">
        <v>1127</v>
      </c>
      <c r="F37" s="14"/>
      <c r="G37" s="14"/>
      <c r="H37" s="14"/>
      <c r="I37" s="14"/>
      <c r="J37" s="14"/>
      <c r="K37" s="14"/>
      <c r="L37" s="14"/>
      <c r="M37" s="14"/>
      <c r="N37" s="14"/>
      <c r="O37" s="15" t="s">
        <v>285</v>
      </c>
      <c r="P37" s="16"/>
      <c r="Q37" s="14" t="s">
        <v>766</v>
      </c>
      <c r="R37" s="14">
        <f t="shared" si="0"/>
        <v>0</v>
      </c>
      <c r="U37" s="14" t="s">
        <v>284</v>
      </c>
      <c r="V37" s="14" t="s">
        <v>285</v>
      </c>
      <c r="W37" s="14" t="s">
        <v>286</v>
      </c>
      <c r="X37" s="14" t="s">
        <v>42</v>
      </c>
      <c r="Y37" s="14" t="s">
        <v>136</v>
      </c>
      <c r="Z37" s="14" t="s">
        <v>137</v>
      </c>
      <c r="AA37" s="14" t="s">
        <v>138</v>
      </c>
      <c r="AB37" s="14" t="s">
        <v>372</v>
      </c>
      <c r="AC37" s="14" t="s">
        <v>141</v>
      </c>
      <c r="AD37" s="17">
        <v>1</v>
      </c>
      <c r="AE37" s="14" t="str">
        <f t="shared" si="1"/>
        <v>ES4021000524730200060807</v>
      </c>
      <c r="AF37" s="14" t="str">
        <f t="shared" si="2"/>
        <v>CAIXESBBXXX</v>
      </c>
    </row>
    <row r="38" spans="1:32" ht="63.75">
      <c r="A38" s="1" t="s">
        <v>1124</v>
      </c>
      <c r="B38" s="1" t="s">
        <v>1125</v>
      </c>
      <c r="C38" s="14"/>
      <c r="D38" s="1" t="s">
        <v>1128</v>
      </c>
      <c r="E38" s="1" t="s">
        <v>1129</v>
      </c>
      <c r="F38" s="14"/>
      <c r="G38" s="14"/>
      <c r="H38" s="14"/>
      <c r="I38" s="14"/>
      <c r="J38" s="14"/>
      <c r="K38" s="14"/>
      <c r="L38" s="14"/>
      <c r="M38" s="14"/>
      <c r="N38" s="14"/>
      <c r="O38" s="15" t="s">
        <v>736</v>
      </c>
      <c r="P38" s="16"/>
      <c r="Q38" s="14" t="s">
        <v>766</v>
      </c>
      <c r="R38" s="14">
        <f t="shared" si="0"/>
        <v>0</v>
      </c>
      <c r="U38" s="14" t="s">
        <v>287</v>
      </c>
      <c r="V38" s="14" t="s">
        <v>288</v>
      </c>
      <c r="W38" s="14" t="s">
        <v>289</v>
      </c>
      <c r="X38" s="14" t="s">
        <v>42</v>
      </c>
      <c r="Y38" s="14" t="s">
        <v>162</v>
      </c>
      <c r="Z38" s="15" t="s">
        <v>1973</v>
      </c>
      <c r="AA38" s="14" t="s">
        <v>1974</v>
      </c>
      <c r="AB38" s="14" t="s">
        <v>1711</v>
      </c>
      <c r="AC38" s="14" t="s">
        <v>165</v>
      </c>
      <c r="AD38" s="17"/>
      <c r="AE38" s="14" t="str">
        <f t="shared" si="1"/>
        <v>ES1730580091412810000454</v>
      </c>
      <c r="AF38" s="14" t="str">
        <f t="shared" si="2"/>
        <v>CCRIES2AXXX</v>
      </c>
    </row>
    <row r="39" spans="1:32">
      <c r="A39" s="1" t="s">
        <v>1128</v>
      </c>
      <c r="B39" s="1" t="s">
        <v>1130</v>
      </c>
      <c r="C39" s="14"/>
      <c r="D39" s="1" t="s">
        <v>1131</v>
      </c>
      <c r="E39" s="1" t="s">
        <v>1132</v>
      </c>
      <c r="F39" s="14"/>
      <c r="G39" s="14"/>
      <c r="H39" s="14"/>
      <c r="I39" s="14"/>
      <c r="J39" s="14"/>
      <c r="K39" s="14"/>
      <c r="L39" s="14"/>
      <c r="M39" s="14"/>
      <c r="N39" s="14"/>
      <c r="O39" s="15" t="s">
        <v>609</v>
      </c>
      <c r="P39" s="16" t="s">
        <v>1846</v>
      </c>
      <c r="Q39" s="14" t="s">
        <v>1847</v>
      </c>
      <c r="R39" s="14">
        <f t="shared" si="0"/>
        <v>165</v>
      </c>
      <c r="U39" s="14" t="s">
        <v>290</v>
      </c>
      <c r="V39" s="14" t="s">
        <v>291</v>
      </c>
      <c r="W39" s="14" t="s">
        <v>292</v>
      </c>
      <c r="X39" s="14" t="s">
        <v>42</v>
      </c>
      <c r="Y39" s="14" t="s">
        <v>46</v>
      </c>
      <c r="Z39" s="14" t="s">
        <v>293</v>
      </c>
      <c r="AA39" s="14" t="s">
        <v>47</v>
      </c>
      <c r="AB39" s="14" t="s">
        <v>1682</v>
      </c>
      <c r="AC39" s="14" t="s">
        <v>759</v>
      </c>
      <c r="AD39" s="17"/>
      <c r="AE39" s="14" t="str">
        <f t="shared" si="1"/>
        <v>ES3300817522120001469447</v>
      </c>
      <c r="AF39" s="14" t="str">
        <f t="shared" si="2"/>
        <v>BSABESBB</v>
      </c>
    </row>
    <row r="40" spans="1:32" ht="39">
      <c r="A40" s="1" t="s">
        <v>1131</v>
      </c>
      <c r="B40" s="1" t="s">
        <v>1133</v>
      </c>
      <c r="C40" s="14"/>
      <c r="D40" s="1" t="s">
        <v>1134</v>
      </c>
      <c r="E40" s="1" t="s">
        <v>1135</v>
      </c>
      <c r="F40" s="14"/>
      <c r="G40" s="14"/>
      <c r="H40" s="14"/>
      <c r="I40" s="14"/>
      <c r="J40" s="14"/>
      <c r="K40" s="14"/>
      <c r="L40" s="14"/>
      <c r="M40" s="14"/>
      <c r="N40" s="14"/>
      <c r="O40" s="15" t="s">
        <v>288</v>
      </c>
      <c r="P40" s="16"/>
      <c r="Q40" s="14" t="s">
        <v>766</v>
      </c>
      <c r="R40" s="14">
        <f t="shared" si="0"/>
        <v>0</v>
      </c>
      <c r="U40" s="14" t="s">
        <v>294</v>
      </c>
      <c r="V40" s="14" t="s">
        <v>295</v>
      </c>
      <c r="W40" s="14" t="s">
        <v>296</v>
      </c>
      <c r="X40" s="14" t="s">
        <v>42</v>
      </c>
      <c r="Y40" s="14"/>
      <c r="Z40" s="14" t="s">
        <v>249</v>
      </c>
      <c r="AA40" s="26" t="s">
        <v>1975</v>
      </c>
      <c r="AB40" s="20" t="s">
        <v>1976</v>
      </c>
      <c r="AC40" s="20" t="s">
        <v>1977</v>
      </c>
      <c r="AD40" s="17"/>
      <c r="AE40" s="14" t="str">
        <f t="shared" si="1"/>
        <v>ES3300750584800600293105</v>
      </c>
      <c r="AF40" s="14" t="str">
        <f t="shared" si="2"/>
        <v>POPUESMM</v>
      </c>
    </row>
    <row r="41" spans="1:32">
      <c r="A41" s="1" t="s">
        <v>1134</v>
      </c>
      <c r="B41" s="1" t="s">
        <v>1136</v>
      </c>
      <c r="C41" s="14"/>
      <c r="D41" s="1" t="s">
        <v>1137</v>
      </c>
      <c r="E41" s="1" t="s">
        <v>1138</v>
      </c>
      <c r="F41" s="14"/>
      <c r="G41" s="14"/>
      <c r="H41" s="14"/>
      <c r="I41" s="14"/>
      <c r="J41" s="14"/>
      <c r="K41" s="14"/>
      <c r="L41" s="14"/>
      <c r="M41" s="14"/>
      <c r="N41" s="14"/>
      <c r="O41" s="15" t="s">
        <v>291</v>
      </c>
      <c r="P41" s="16" t="s">
        <v>1848</v>
      </c>
      <c r="Q41" s="14" t="s">
        <v>1849</v>
      </c>
      <c r="R41" s="14">
        <f t="shared" si="0"/>
        <v>4</v>
      </c>
      <c r="U41" s="14" t="s">
        <v>297</v>
      </c>
      <c r="V41" s="14" t="s">
        <v>298</v>
      </c>
      <c r="W41" s="14" t="s">
        <v>299</v>
      </c>
      <c r="X41" s="14" t="s">
        <v>42</v>
      </c>
      <c r="Y41" s="14"/>
      <c r="Z41" s="14" t="s">
        <v>1978</v>
      </c>
      <c r="AA41" s="26" t="s">
        <v>1979</v>
      </c>
      <c r="AB41" s="14" t="s">
        <v>1683</v>
      </c>
      <c r="AC41" s="14" t="s">
        <v>300</v>
      </c>
      <c r="AD41" s="17">
        <v>3</v>
      </c>
      <c r="AE41" s="14" t="str">
        <f t="shared" si="1"/>
        <v>ES4731400001960007515800</v>
      </c>
      <c r="AF41" s="14" t="str">
        <f t="shared" si="2"/>
        <v>BCOEESMM140</v>
      </c>
    </row>
    <row r="42" spans="1:32">
      <c r="A42" s="1" t="s">
        <v>1126</v>
      </c>
      <c r="B42" s="1" t="s">
        <v>1127</v>
      </c>
      <c r="C42" s="14"/>
      <c r="D42" s="1" t="s">
        <v>1139</v>
      </c>
      <c r="E42" s="1" t="s">
        <v>1140</v>
      </c>
      <c r="F42" s="14"/>
      <c r="G42" s="14"/>
      <c r="H42" s="14"/>
      <c r="I42" s="14"/>
      <c r="J42" s="14"/>
      <c r="K42" s="14"/>
      <c r="L42" s="14"/>
      <c r="M42" s="14"/>
      <c r="N42" s="14"/>
      <c r="O42" s="15" t="s">
        <v>295</v>
      </c>
      <c r="P42" s="16"/>
      <c r="Q42" s="14" t="s">
        <v>766</v>
      </c>
      <c r="R42" s="14">
        <f t="shared" si="0"/>
        <v>0</v>
      </c>
      <c r="U42" s="14" t="s">
        <v>301</v>
      </c>
      <c r="V42" s="14" t="s">
        <v>302</v>
      </c>
      <c r="W42" s="14" t="s">
        <v>303</v>
      </c>
      <c r="X42" s="14" t="s">
        <v>42</v>
      </c>
      <c r="Y42" s="14"/>
      <c r="Z42" s="14" t="s">
        <v>1980</v>
      </c>
      <c r="AA42" s="14" t="s">
        <v>305</v>
      </c>
      <c r="AB42" s="14" t="s">
        <v>1712</v>
      </c>
      <c r="AC42" s="14" t="s">
        <v>141</v>
      </c>
      <c r="AD42" s="17"/>
      <c r="AE42" s="14" t="str">
        <f t="shared" si="1"/>
        <v>ES8021002180160200317834</v>
      </c>
      <c r="AF42" s="14" t="str">
        <f t="shared" si="2"/>
        <v>CAIXESBBXXX</v>
      </c>
    </row>
    <row r="43" spans="1:32">
      <c r="A43" s="1" t="s">
        <v>1141</v>
      </c>
      <c r="B43" s="1" t="s">
        <v>1142</v>
      </c>
      <c r="C43" s="14"/>
      <c r="D43" s="1" t="s">
        <v>1143</v>
      </c>
      <c r="E43" s="1" t="s">
        <v>1144</v>
      </c>
      <c r="F43" s="14"/>
      <c r="G43" s="14"/>
      <c r="H43" s="14"/>
      <c r="I43" s="14"/>
      <c r="J43" s="14"/>
      <c r="K43" s="14"/>
      <c r="L43" s="14"/>
      <c r="M43" s="14"/>
      <c r="N43" s="14"/>
      <c r="O43" s="15" t="s">
        <v>877</v>
      </c>
      <c r="P43" s="16"/>
      <c r="Q43" s="14" t="s">
        <v>766</v>
      </c>
      <c r="R43" s="14">
        <f t="shared" si="0"/>
        <v>0</v>
      </c>
      <c r="U43" s="14" t="s">
        <v>311</v>
      </c>
      <c r="V43" s="14" t="s">
        <v>312</v>
      </c>
      <c r="W43" s="14" t="s">
        <v>262</v>
      </c>
      <c r="X43" s="14" t="s">
        <v>42</v>
      </c>
      <c r="Y43" s="14"/>
      <c r="Z43" s="14" t="s">
        <v>1969</v>
      </c>
      <c r="AA43" s="14" t="s">
        <v>313</v>
      </c>
      <c r="AB43" s="14" t="s">
        <v>1713</v>
      </c>
      <c r="AC43" s="14" t="s">
        <v>165</v>
      </c>
      <c r="AD43" s="17">
        <v>12</v>
      </c>
      <c r="AE43" s="14" t="str">
        <f t="shared" si="1"/>
        <v>ES9430580152392720008052</v>
      </c>
      <c r="AF43" s="14" t="str">
        <f t="shared" si="2"/>
        <v>CCRIES2AXXX</v>
      </c>
    </row>
    <row r="44" spans="1:32">
      <c r="A44" s="1" t="s">
        <v>1145</v>
      </c>
      <c r="B44" s="1" t="s">
        <v>1146</v>
      </c>
      <c r="C44" s="14"/>
      <c r="D44" s="1" t="s">
        <v>1147</v>
      </c>
      <c r="E44" s="1" t="s">
        <v>1148</v>
      </c>
      <c r="F44" s="14"/>
      <c r="G44" s="14"/>
      <c r="H44" s="14"/>
      <c r="I44" s="14"/>
      <c r="J44" s="14"/>
      <c r="K44" s="14"/>
      <c r="L44" s="14"/>
      <c r="M44" s="14"/>
      <c r="N44" s="14"/>
      <c r="O44" s="15" t="s">
        <v>298</v>
      </c>
      <c r="P44" s="16" t="s">
        <v>1829</v>
      </c>
      <c r="Q44" s="14">
        <v>3</v>
      </c>
      <c r="R44" s="14">
        <f t="shared" si="0"/>
        <v>3</v>
      </c>
      <c r="U44" s="14" t="s">
        <v>317</v>
      </c>
      <c r="V44" s="14" t="s">
        <v>318</v>
      </c>
      <c r="W44" s="14" t="s">
        <v>319</v>
      </c>
      <c r="X44" s="14" t="s">
        <v>42</v>
      </c>
      <c r="Y44" s="14"/>
      <c r="Z44" s="14" t="s">
        <v>1981</v>
      </c>
      <c r="AA44" s="14" t="s">
        <v>321</v>
      </c>
      <c r="AB44" s="14" t="s">
        <v>1714</v>
      </c>
      <c r="AC44" s="14" t="s">
        <v>759</v>
      </c>
      <c r="AD44" s="17">
        <v>43</v>
      </c>
      <c r="AE44" s="14" t="str">
        <f t="shared" si="1"/>
        <v>ES9000815168880001199926</v>
      </c>
      <c r="AF44" s="14" t="str">
        <f t="shared" si="2"/>
        <v>BSABESBB</v>
      </c>
    </row>
    <row r="45" spans="1:32">
      <c r="A45" s="1" t="s">
        <v>1137</v>
      </c>
      <c r="B45" s="1" t="s">
        <v>1138</v>
      </c>
      <c r="C45" s="14"/>
      <c r="D45" s="1" t="s">
        <v>1149</v>
      </c>
      <c r="E45" s="1" t="s">
        <v>1150</v>
      </c>
      <c r="F45" s="14"/>
      <c r="G45" s="14"/>
      <c r="H45" s="14"/>
      <c r="I45" s="14"/>
      <c r="J45" s="14"/>
      <c r="K45" s="14"/>
      <c r="L45" s="14"/>
      <c r="M45" s="14"/>
      <c r="N45" s="14"/>
      <c r="O45" s="15" t="s">
        <v>302</v>
      </c>
      <c r="P45" s="16"/>
      <c r="Q45" s="14" t="s">
        <v>766</v>
      </c>
      <c r="R45" s="14">
        <f t="shared" si="0"/>
        <v>0</v>
      </c>
      <c r="U45" s="14" t="s">
        <v>325</v>
      </c>
      <c r="V45" s="14" t="s">
        <v>326</v>
      </c>
      <c r="W45" s="14" t="s">
        <v>327</v>
      </c>
      <c r="X45" s="14" t="s">
        <v>42</v>
      </c>
      <c r="Y45" s="14"/>
      <c r="Z45" s="14" t="s">
        <v>330</v>
      </c>
      <c r="AA45" s="14" t="s">
        <v>331</v>
      </c>
      <c r="AB45" s="14" t="s">
        <v>1715</v>
      </c>
      <c r="AC45" s="14" t="s">
        <v>384</v>
      </c>
      <c r="AD45" s="17">
        <v>2</v>
      </c>
      <c r="AE45" s="14" t="str">
        <f t="shared" si="1"/>
        <v>ES3200494977372116440750</v>
      </c>
      <c r="AF45" s="14" t="str">
        <f t="shared" si="2"/>
        <v>BSCHESMM</v>
      </c>
    </row>
    <row r="46" spans="1:32">
      <c r="A46" s="1" t="s">
        <v>1139</v>
      </c>
      <c r="B46" s="1" t="s">
        <v>1140</v>
      </c>
      <c r="C46" s="14"/>
      <c r="D46" s="1" t="s">
        <v>1151</v>
      </c>
      <c r="E46" s="1" t="s">
        <v>1152</v>
      </c>
      <c r="F46" s="14"/>
      <c r="G46" s="14"/>
      <c r="H46" s="14"/>
      <c r="I46" s="14"/>
      <c r="J46" s="14"/>
      <c r="K46" s="14"/>
      <c r="L46" s="14"/>
      <c r="M46" s="14"/>
      <c r="N46" s="14"/>
      <c r="O46" s="15" t="s">
        <v>75</v>
      </c>
      <c r="P46" s="16"/>
      <c r="Q46" s="14" t="s">
        <v>766</v>
      </c>
      <c r="R46" s="14">
        <f t="shared" si="0"/>
        <v>0</v>
      </c>
      <c r="U46" s="14" t="s">
        <v>334</v>
      </c>
      <c r="V46" s="14" t="s">
        <v>335</v>
      </c>
      <c r="W46" s="14" t="s">
        <v>336</v>
      </c>
      <c r="X46" s="14" t="s">
        <v>42</v>
      </c>
      <c r="Y46" s="14"/>
      <c r="Z46" s="14" t="s">
        <v>1961</v>
      </c>
      <c r="AA46" s="14" t="s">
        <v>337</v>
      </c>
      <c r="AB46" s="16" t="s">
        <v>1982</v>
      </c>
      <c r="AC46" s="16" t="s">
        <v>488</v>
      </c>
      <c r="AD46" s="17">
        <v>3</v>
      </c>
      <c r="AE46" s="14" t="str">
        <f t="shared" si="1"/>
        <v>ES3300491864352390059947</v>
      </c>
      <c r="AF46" s="14" t="str">
        <f t="shared" si="2"/>
        <v>BSCHESMMXXX</v>
      </c>
    </row>
    <row r="47" spans="1:32">
      <c r="A47" s="1" t="s">
        <v>1143</v>
      </c>
      <c r="B47" s="1" t="s">
        <v>1144</v>
      </c>
      <c r="C47" s="14"/>
      <c r="D47" s="1" t="s">
        <v>1153</v>
      </c>
      <c r="E47" s="1" t="s">
        <v>1154</v>
      </c>
      <c r="F47" s="14"/>
      <c r="G47" s="14"/>
      <c r="H47" s="14"/>
      <c r="I47" s="14"/>
      <c r="J47" s="14"/>
      <c r="K47" s="14"/>
      <c r="L47" s="14"/>
      <c r="M47" s="14"/>
      <c r="N47" s="14"/>
      <c r="O47" s="15" t="s">
        <v>791</v>
      </c>
      <c r="P47" s="16"/>
      <c r="Q47" s="14" t="s">
        <v>766</v>
      </c>
      <c r="R47" s="14">
        <f t="shared" si="0"/>
        <v>0</v>
      </c>
      <c r="U47" s="14" t="s">
        <v>338</v>
      </c>
      <c r="V47" s="14" t="s">
        <v>339</v>
      </c>
      <c r="W47" s="14" t="s">
        <v>340</v>
      </c>
      <c r="X47" s="14" t="s">
        <v>42</v>
      </c>
      <c r="Y47" s="14"/>
      <c r="Z47" s="14" t="s">
        <v>1969</v>
      </c>
      <c r="AA47" s="14" t="s">
        <v>343</v>
      </c>
      <c r="AB47" s="14" t="s">
        <v>1716</v>
      </c>
      <c r="AC47" s="14" t="s">
        <v>165</v>
      </c>
      <c r="AD47" s="17">
        <v>9</v>
      </c>
      <c r="AE47" s="14" t="str">
        <f t="shared" si="1"/>
        <v>ES7330580152361021802611</v>
      </c>
      <c r="AF47" s="14" t="str">
        <f t="shared" si="2"/>
        <v>CCRIES2AXXX</v>
      </c>
    </row>
    <row r="48" spans="1:32">
      <c r="A48" s="1" t="s">
        <v>1155</v>
      </c>
      <c r="B48" s="1" t="s">
        <v>1156</v>
      </c>
      <c r="C48" s="14"/>
      <c r="D48" s="1" t="s">
        <v>1157</v>
      </c>
      <c r="E48" s="1" t="s">
        <v>1158</v>
      </c>
      <c r="F48" s="14"/>
      <c r="G48" s="14"/>
      <c r="H48" s="14"/>
      <c r="I48" s="14"/>
      <c r="J48" s="14"/>
      <c r="K48" s="14"/>
      <c r="L48" s="14"/>
      <c r="M48" s="14"/>
      <c r="N48" s="14"/>
      <c r="O48" s="15" t="s">
        <v>745</v>
      </c>
      <c r="P48" s="16" t="s">
        <v>1832</v>
      </c>
      <c r="Q48" s="14" t="s">
        <v>1833</v>
      </c>
      <c r="R48" s="14">
        <f t="shared" si="0"/>
        <v>5</v>
      </c>
      <c r="U48" s="14" t="s">
        <v>344</v>
      </c>
      <c r="V48" s="14" t="s">
        <v>345</v>
      </c>
      <c r="W48" s="14" t="s">
        <v>292</v>
      </c>
      <c r="X48" s="14" t="s">
        <v>42</v>
      </c>
      <c r="Y48" s="14" t="s">
        <v>46</v>
      </c>
      <c r="Z48" s="14" t="s">
        <v>293</v>
      </c>
      <c r="AA48" s="14" t="s">
        <v>47</v>
      </c>
      <c r="AB48" s="14" t="s">
        <v>1684</v>
      </c>
      <c r="AC48" s="14" t="s">
        <v>416</v>
      </c>
      <c r="AD48" s="17">
        <v>2</v>
      </c>
      <c r="AE48" s="14" t="str">
        <f t="shared" si="1"/>
        <v>ES3001823160170000043249</v>
      </c>
      <c r="AF48" s="14" t="str">
        <f t="shared" si="2"/>
        <v>BBVAESMM</v>
      </c>
    </row>
    <row r="49" spans="1:32" ht="51">
      <c r="A49" s="1" t="s">
        <v>1159</v>
      </c>
      <c r="B49" s="1" t="s">
        <v>1160</v>
      </c>
      <c r="C49" s="14"/>
      <c r="D49" s="1" t="s">
        <v>1161</v>
      </c>
      <c r="E49" s="1" t="s">
        <v>1158</v>
      </c>
      <c r="F49" s="14"/>
      <c r="G49" s="14"/>
      <c r="H49" s="14"/>
      <c r="I49" s="14"/>
      <c r="J49" s="14"/>
      <c r="K49" s="14"/>
      <c r="L49" s="14"/>
      <c r="M49" s="14"/>
      <c r="N49" s="14"/>
      <c r="O49" s="15" t="s">
        <v>312</v>
      </c>
      <c r="P49" s="16" t="s">
        <v>1823</v>
      </c>
      <c r="Q49" s="14" t="s">
        <v>1824</v>
      </c>
      <c r="R49" s="14">
        <f t="shared" si="0"/>
        <v>12</v>
      </c>
      <c r="U49" s="14" t="s">
        <v>346</v>
      </c>
      <c r="V49" s="14" t="s">
        <v>347</v>
      </c>
      <c r="W49" s="14" t="s">
        <v>348</v>
      </c>
      <c r="X49" s="14" t="s">
        <v>42</v>
      </c>
      <c r="Y49" s="14" t="s">
        <v>173</v>
      </c>
      <c r="Z49" s="15" t="s">
        <v>348</v>
      </c>
      <c r="AA49" s="14" t="s">
        <v>1958</v>
      </c>
      <c r="AB49" s="27" t="s">
        <v>1983</v>
      </c>
      <c r="AC49" s="27" t="s">
        <v>1792</v>
      </c>
      <c r="AD49" s="17"/>
      <c r="AE49" s="14" t="str">
        <f t="shared" si="1"/>
        <v>ES6101280641760500002241</v>
      </c>
      <c r="AF49" s="14" t="str">
        <f t="shared" si="2"/>
        <v>BKBLESMMXXX</v>
      </c>
    </row>
    <row r="50" spans="1:32">
      <c r="A50" s="1" t="s">
        <v>1151</v>
      </c>
      <c r="B50" s="1" t="s">
        <v>1152</v>
      </c>
      <c r="C50" s="14"/>
      <c r="D50" s="1" t="s">
        <v>1162</v>
      </c>
      <c r="E50" s="1" t="s">
        <v>1163</v>
      </c>
      <c r="F50" s="14"/>
      <c r="G50" s="14"/>
      <c r="H50" s="14"/>
      <c r="I50" s="14"/>
      <c r="J50" s="14"/>
      <c r="K50" s="14"/>
      <c r="L50" s="14"/>
      <c r="M50" s="14"/>
      <c r="N50" s="14"/>
      <c r="O50" s="15" t="s">
        <v>318</v>
      </c>
      <c r="P50" s="16" t="s">
        <v>1850</v>
      </c>
      <c r="Q50" s="14" t="s">
        <v>1851</v>
      </c>
      <c r="R50" s="14">
        <f t="shared" si="0"/>
        <v>43</v>
      </c>
      <c r="U50" s="14" t="s">
        <v>351</v>
      </c>
      <c r="V50" s="14" t="s">
        <v>352</v>
      </c>
      <c r="W50" s="14" t="s">
        <v>353</v>
      </c>
      <c r="X50" s="14" t="s">
        <v>42</v>
      </c>
      <c r="Y50" s="14"/>
      <c r="Z50" s="14" t="s">
        <v>1984</v>
      </c>
      <c r="AA50" s="14" t="s">
        <v>356</v>
      </c>
      <c r="AB50" s="16" t="s">
        <v>1793</v>
      </c>
      <c r="AC50" s="16" t="s">
        <v>1687</v>
      </c>
      <c r="AD50" s="17">
        <v>195</v>
      </c>
      <c r="AE50" s="14" t="str">
        <f t="shared" si="1"/>
        <v>ES0630080087781358462420</v>
      </c>
      <c r="AF50" s="14" t="str">
        <f t="shared" si="2"/>
        <v>BCOEESMM008</v>
      </c>
    </row>
    <row r="51" spans="1:32" ht="63.75">
      <c r="A51" s="1" t="s">
        <v>1153</v>
      </c>
      <c r="B51" s="1" t="s">
        <v>1164</v>
      </c>
      <c r="C51" s="14"/>
      <c r="D51" s="1" t="s">
        <v>1165</v>
      </c>
      <c r="E51" s="1" t="s">
        <v>1166</v>
      </c>
      <c r="F51" s="14"/>
      <c r="G51" s="14"/>
      <c r="H51" s="14"/>
      <c r="I51" s="14"/>
      <c r="J51" s="14"/>
      <c r="K51" s="14"/>
      <c r="L51" s="14"/>
      <c r="M51" s="14"/>
      <c r="N51" s="14"/>
      <c r="O51" s="15" t="s">
        <v>577</v>
      </c>
      <c r="P51" s="16" t="s">
        <v>1852</v>
      </c>
      <c r="Q51" s="14" t="s">
        <v>1853</v>
      </c>
      <c r="R51" s="14">
        <f t="shared" si="0"/>
        <v>15</v>
      </c>
      <c r="U51" s="14" t="s">
        <v>360</v>
      </c>
      <c r="V51" s="14" t="s">
        <v>361</v>
      </c>
      <c r="W51" s="14" t="s">
        <v>184</v>
      </c>
      <c r="X51" s="14" t="s">
        <v>42</v>
      </c>
      <c r="Y51" s="14" t="s">
        <v>1985</v>
      </c>
      <c r="Z51" s="15" t="s">
        <v>184</v>
      </c>
      <c r="AA51" s="14" t="s">
        <v>363</v>
      </c>
      <c r="AB51" s="14" t="s">
        <v>1717</v>
      </c>
      <c r="AC51" s="14" t="s">
        <v>1718</v>
      </c>
      <c r="AD51" s="17"/>
      <c r="AE51" s="14" t="str">
        <f t="shared" si="1"/>
        <v>ES1830230505446227445407</v>
      </c>
      <c r="AF51" s="14" t="str">
        <f t="shared" si="2"/>
        <v>BCOEESMM023</v>
      </c>
    </row>
    <row r="52" spans="1:32">
      <c r="A52" s="1" t="s">
        <v>1157</v>
      </c>
      <c r="B52" s="1" t="s">
        <v>1158</v>
      </c>
      <c r="C52" s="14"/>
      <c r="D52" s="1" t="s">
        <v>1167</v>
      </c>
      <c r="E52" s="1" t="s">
        <v>1168</v>
      </c>
      <c r="F52" s="14"/>
      <c r="G52" s="14"/>
      <c r="H52" s="14"/>
      <c r="I52" s="14"/>
      <c r="J52" s="14"/>
      <c r="K52" s="14"/>
      <c r="L52" s="14"/>
      <c r="M52" s="14"/>
      <c r="N52" s="14"/>
      <c r="O52" s="15" t="s">
        <v>997</v>
      </c>
      <c r="P52" s="16" t="s">
        <v>1854</v>
      </c>
      <c r="Q52" s="14" t="s">
        <v>1855</v>
      </c>
      <c r="R52" s="14">
        <f t="shared" si="0"/>
        <v>8</v>
      </c>
      <c r="U52" s="14" t="s">
        <v>365</v>
      </c>
      <c r="V52" s="14" t="s">
        <v>366</v>
      </c>
      <c r="W52" s="14" t="s">
        <v>367</v>
      </c>
      <c r="X52" s="14" t="s">
        <v>42</v>
      </c>
      <c r="Y52" s="14" t="s">
        <v>1985</v>
      </c>
      <c r="Z52" s="14" t="s">
        <v>184</v>
      </c>
      <c r="AA52" s="14" t="s">
        <v>363</v>
      </c>
      <c r="AB52" s="14" t="s">
        <v>1719</v>
      </c>
      <c r="AC52" s="14" t="s">
        <v>1720</v>
      </c>
      <c r="AD52" s="17"/>
      <c r="AE52" s="14" t="str">
        <f t="shared" si="1"/>
        <v>ES6200303189510001074271</v>
      </c>
      <c r="AF52" s="14" t="str">
        <f t="shared" si="2"/>
        <v>BCSHESMMXXX</v>
      </c>
    </row>
    <row r="53" spans="1:32">
      <c r="A53" s="1" t="s">
        <v>1161</v>
      </c>
      <c r="B53" s="1" t="s">
        <v>1169</v>
      </c>
      <c r="C53" s="14"/>
      <c r="D53" s="1" t="s">
        <v>1170</v>
      </c>
      <c r="E53" s="1" t="s">
        <v>1171</v>
      </c>
      <c r="F53" s="14"/>
      <c r="G53" s="14"/>
      <c r="H53" s="14"/>
      <c r="I53" s="14"/>
      <c r="J53" s="14"/>
      <c r="K53" s="14"/>
      <c r="L53" s="14"/>
      <c r="M53" s="14"/>
      <c r="N53" s="14"/>
      <c r="O53" s="15" t="s">
        <v>39</v>
      </c>
      <c r="P53" s="16" t="s">
        <v>1856</v>
      </c>
      <c r="Q53" s="14" t="s">
        <v>1857</v>
      </c>
      <c r="R53" s="14">
        <f t="shared" si="0"/>
        <v>7</v>
      </c>
      <c r="U53" s="14" t="s">
        <v>368</v>
      </c>
      <c r="V53" s="14" t="s">
        <v>369</v>
      </c>
      <c r="W53" s="14" t="s">
        <v>370</v>
      </c>
      <c r="X53" s="14" t="s">
        <v>42</v>
      </c>
      <c r="Y53" s="14"/>
      <c r="Z53" s="14" t="s">
        <v>1969</v>
      </c>
      <c r="AA53" s="14" t="s">
        <v>343</v>
      </c>
      <c r="AB53" s="14" t="s">
        <v>1721</v>
      </c>
      <c r="AC53" s="14" t="s">
        <v>165</v>
      </c>
      <c r="AD53" s="17"/>
      <c r="AE53" s="14" t="str">
        <f t="shared" si="1"/>
        <v>ES9530580152312720008038</v>
      </c>
      <c r="AF53" s="14" t="str">
        <f t="shared" si="2"/>
        <v>CCRIES2AXXX</v>
      </c>
    </row>
    <row r="54" spans="1:32">
      <c r="A54" s="1" t="s">
        <v>1172</v>
      </c>
      <c r="B54" s="1" t="s">
        <v>1173</v>
      </c>
      <c r="C54" s="14"/>
      <c r="D54" s="1" t="s">
        <v>1174</v>
      </c>
      <c r="E54" s="1" t="s">
        <v>1175</v>
      </c>
      <c r="F54" s="14"/>
      <c r="G54" s="14"/>
      <c r="H54" s="14"/>
      <c r="I54" s="14"/>
      <c r="J54" s="14"/>
      <c r="K54" s="14"/>
      <c r="L54" s="14"/>
      <c r="M54" s="14"/>
      <c r="N54" s="14"/>
      <c r="O54" s="15" t="s">
        <v>326</v>
      </c>
      <c r="P54" s="16" t="s">
        <v>1827</v>
      </c>
      <c r="Q54" s="14" t="s">
        <v>1828</v>
      </c>
      <c r="R54" s="14">
        <f t="shared" si="0"/>
        <v>2</v>
      </c>
      <c r="U54" s="14" t="s">
        <v>135</v>
      </c>
      <c r="V54" s="14" t="s">
        <v>371</v>
      </c>
      <c r="W54" s="14" t="s">
        <v>286</v>
      </c>
      <c r="X54" s="14" t="s">
        <v>42</v>
      </c>
      <c r="Y54" s="14" t="s">
        <v>136</v>
      </c>
      <c r="Z54" s="14" t="s">
        <v>137</v>
      </c>
      <c r="AA54" s="14" t="s">
        <v>138</v>
      </c>
      <c r="AB54" s="14" t="s">
        <v>372</v>
      </c>
      <c r="AC54" s="14" t="s">
        <v>141</v>
      </c>
      <c r="AD54" s="17">
        <v>3</v>
      </c>
      <c r="AE54" s="14" t="str">
        <f t="shared" si="1"/>
        <v>ES4021000524730200060807</v>
      </c>
      <c r="AF54" s="14" t="str">
        <f t="shared" si="2"/>
        <v>CAIXESBBXXX</v>
      </c>
    </row>
    <row r="55" spans="1:32" ht="45">
      <c r="A55" s="1" t="s">
        <v>1170</v>
      </c>
      <c r="B55" s="1" t="s">
        <v>1171</v>
      </c>
      <c r="C55" s="14"/>
      <c r="D55" s="1" t="s">
        <v>1176</v>
      </c>
      <c r="E55" s="1" t="s">
        <v>1177</v>
      </c>
      <c r="F55" s="14"/>
      <c r="G55" s="14"/>
      <c r="H55" s="14"/>
      <c r="I55" s="14"/>
      <c r="J55" s="14"/>
      <c r="K55" s="14"/>
      <c r="L55" s="14"/>
      <c r="M55" s="14"/>
      <c r="N55" s="14"/>
      <c r="O55" s="15" t="s">
        <v>335</v>
      </c>
      <c r="P55" s="16" t="s">
        <v>1829</v>
      </c>
      <c r="Q55" s="14">
        <v>3</v>
      </c>
      <c r="R55" s="14">
        <f t="shared" si="0"/>
        <v>3</v>
      </c>
      <c r="U55" s="14" t="s">
        <v>373</v>
      </c>
      <c r="V55" s="14" t="s">
        <v>374</v>
      </c>
      <c r="W55" s="14" t="s">
        <v>375</v>
      </c>
      <c r="X55" s="14" t="s">
        <v>42</v>
      </c>
      <c r="Y55" s="14"/>
      <c r="Z55" s="14" t="s">
        <v>1986</v>
      </c>
      <c r="AA55" s="14" t="s">
        <v>377</v>
      </c>
      <c r="AB55" s="29" t="s">
        <v>1987</v>
      </c>
      <c r="AC55" s="14"/>
      <c r="AD55" s="17">
        <v>4</v>
      </c>
      <c r="AE55" s="14" t="str">
        <f t="shared" si="1"/>
        <v>ES3421000066770200415359</v>
      </c>
      <c r="AF55" s="14" t="str">
        <f t="shared" si="2"/>
        <v/>
      </c>
    </row>
    <row r="56" spans="1:32" ht="45">
      <c r="A56" s="1" t="s">
        <v>1167</v>
      </c>
      <c r="B56" s="1" t="s">
        <v>1178</v>
      </c>
      <c r="C56" s="14"/>
      <c r="D56" s="1" t="s">
        <v>1179</v>
      </c>
      <c r="E56" s="1" t="s">
        <v>1180</v>
      </c>
      <c r="F56" s="14"/>
      <c r="G56" s="14"/>
      <c r="H56" s="14"/>
      <c r="I56" s="14"/>
      <c r="J56" s="14"/>
      <c r="K56" s="14"/>
      <c r="L56" s="14"/>
      <c r="M56" s="14"/>
      <c r="N56" s="14"/>
      <c r="O56" s="15" t="s">
        <v>709</v>
      </c>
      <c r="P56" s="16"/>
      <c r="Q56" s="14" t="s">
        <v>766</v>
      </c>
      <c r="R56" s="14">
        <f t="shared" si="0"/>
        <v>0</v>
      </c>
      <c r="U56" s="14" t="s">
        <v>380</v>
      </c>
      <c r="V56" s="14" t="s">
        <v>381</v>
      </c>
      <c r="W56" s="14" t="s">
        <v>382</v>
      </c>
      <c r="X56" s="14" t="s">
        <v>42</v>
      </c>
      <c r="Y56" s="14"/>
      <c r="Z56" s="14" t="s">
        <v>249</v>
      </c>
      <c r="AA56" s="26" t="s">
        <v>1975</v>
      </c>
      <c r="AB56" s="30" t="s">
        <v>1988</v>
      </c>
      <c r="AC56" s="30" t="s">
        <v>229</v>
      </c>
      <c r="AD56" s="17"/>
      <c r="AE56" s="14" t="str">
        <f t="shared" si="1"/>
        <v>ES4000750584880600295982</v>
      </c>
      <c r="AF56" s="14" t="str">
        <f t="shared" si="2"/>
        <v>POPUESMM</v>
      </c>
    </row>
    <row r="57" spans="1:32">
      <c r="A57" s="1" t="s">
        <v>1174</v>
      </c>
      <c r="B57" s="1" t="s">
        <v>1181</v>
      </c>
      <c r="C57" s="14"/>
      <c r="D57" s="1" t="s">
        <v>1182</v>
      </c>
      <c r="E57" s="1" t="s">
        <v>1183</v>
      </c>
      <c r="F57" s="14"/>
      <c r="G57" s="14"/>
      <c r="H57" s="14"/>
      <c r="I57" s="14"/>
      <c r="J57" s="14"/>
      <c r="K57" s="14"/>
      <c r="L57" s="14"/>
      <c r="M57" s="14"/>
      <c r="N57" s="14"/>
      <c r="O57" s="15" t="s">
        <v>677</v>
      </c>
      <c r="P57" s="16"/>
      <c r="Q57" s="14" t="s">
        <v>766</v>
      </c>
      <c r="R57" s="14">
        <f t="shared" si="0"/>
        <v>0</v>
      </c>
      <c r="U57" s="14" t="s">
        <v>385</v>
      </c>
      <c r="V57" s="14" t="s">
        <v>386</v>
      </c>
      <c r="W57" s="14" t="s">
        <v>387</v>
      </c>
      <c r="X57" s="14" t="s">
        <v>42</v>
      </c>
      <c r="Y57" s="14" t="s">
        <v>54</v>
      </c>
      <c r="Z57" s="14" t="s">
        <v>388</v>
      </c>
      <c r="AA57" s="26" t="s">
        <v>1989</v>
      </c>
      <c r="AB57" s="14" t="s">
        <v>1722</v>
      </c>
      <c r="AC57" s="14" t="s">
        <v>384</v>
      </c>
      <c r="AD57" s="17">
        <v>5</v>
      </c>
      <c r="AE57" s="14" t="str">
        <f t="shared" si="1"/>
        <v>ES6100305072680000479271  </v>
      </c>
      <c r="AF57" s="14" t="str">
        <f t="shared" si="2"/>
        <v>BSCHESMM</v>
      </c>
    </row>
    <row r="58" spans="1:32" ht="45">
      <c r="A58" s="1" t="s">
        <v>1176</v>
      </c>
      <c r="B58" s="1" t="s">
        <v>1177</v>
      </c>
      <c r="C58" s="14"/>
      <c r="D58" s="1" t="s">
        <v>1184</v>
      </c>
      <c r="E58" s="1" t="s">
        <v>1185</v>
      </c>
      <c r="F58" s="14"/>
      <c r="G58" s="14"/>
      <c r="H58" s="14"/>
      <c r="I58" s="14"/>
      <c r="J58" s="14"/>
      <c r="K58" s="14"/>
      <c r="L58" s="14"/>
      <c r="M58" s="14"/>
      <c r="N58" s="14"/>
      <c r="O58" s="15" t="s">
        <v>166</v>
      </c>
      <c r="P58" s="16"/>
      <c r="Q58" s="14" t="s">
        <v>766</v>
      </c>
      <c r="R58" s="14">
        <f t="shared" si="0"/>
        <v>0</v>
      </c>
      <c r="U58" s="14" t="s">
        <v>389</v>
      </c>
      <c r="V58" s="14" t="s">
        <v>390</v>
      </c>
      <c r="W58" s="14" t="s">
        <v>375</v>
      </c>
      <c r="X58" s="14" t="s">
        <v>42</v>
      </c>
      <c r="Y58" s="14"/>
      <c r="Z58" s="14" t="s">
        <v>1986</v>
      </c>
      <c r="AA58" s="14" t="s">
        <v>377</v>
      </c>
      <c r="AB58" s="29" t="s">
        <v>1990</v>
      </c>
      <c r="AC58" s="14" t="s">
        <v>1799</v>
      </c>
      <c r="AD58" s="17">
        <v>4</v>
      </c>
      <c r="AE58" s="14" t="str">
        <f t="shared" si="1"/>
        <v>ES0321000066770200400397</v>
      </c>
      <c r="AF58" s="14" t="str">
        <f t="shared" si="2"/>
        <v>CAIXESBB</v>
      </c>
    </row>
    <row r="59" spans="1:32">
      <c r="A59" s="1" t="s">
        <v>1186</v>
      </c>
      <c r="B59" s="1" t="s">
        <v>1187</v>
      </c>
      <c r="C59" s="14"/>
      <c r="D59" s="1" t="s">
        <v>1188</v>
      </c>
      <c r="E59" s="1" t="s">
        <v>1189</v>
      </c>
      <c r="F59" s="14"/>
      <c r="G59" s="14"/>
      <c r="H59" s="14"/>
      <c r="I59" s="14"/>
      <c r="J59" s="14"/>
      <c r="K59" s="14"/>
      <c r="L59" s="14"/>
      <c r="M59" s="14"/>
      <c r="N59" s="14"/>
      <c r="O59" s="15" t="s">
        <v>738</v>
      </c>
      <c r="P59" s="16" t="s">
        <v>1858</v>
      </c>
      <c r="Q59" s="14" t="s">
        <v>1859</v>
      </c>
      <c r="R59" s="14">
        <f t="shared" si="0"/>
        <v>38</v>
      </c>
      <c r="U59" s="14" t="s">
        <v>392</v>
      </c>
      <c r="V59" s="14" t="s">
        <v>393</v>
      </c>
      <c r="W59" s="14" t="s">
        <v>394</v>
      </c>
      <c r="X59" s="14" t="s">
        <v>42</v>
      </c>
      <c r="Y59" s="14" t="s">
        <v>1985</v>
      </c>
      <c r="Z59" s="14" t="s">
        <v>184</v>
      </c>
      <c r="AA59" s="14" t="s">
        <v>1991</v>
      </c>
      <c r="AB59" s="14" t="s">
        <v>1723</v>
      </c>
      <c r="AC59" s="14" t="s">
        <v>1724</v>
      </c>
      <c r="AD59" s="17"/>
      <c r="AE59" s="14" t="str">
        <f t="shared" si="1"/>
        <v>ES1021035440180040002699</v>
      </c>
      <c r="AF59" s="14" t="str">
        <f t="shared" si="2"/>
        <v>UCJAES2M</v>
      </c>
    </row>
    <row r="60" spans="1:32">
      <c r="A60" s="1" t="s">
        <v>1147</v>
      </c>
      <c r="B60" s="1" t="s">
        <v>1190</v>
      </c>
      <c r="C60" s="14"/>
      <c r="D60" s="1" t="s">
        <v>1191</v>
      </c>
      <c r="E60" s="1" t="s">
        <v>1192</v>
      </c>
      <c r="F60" s="14"/>
      <c r="G60" s="14"/>
      <c r="H60" s="14"/>
      <c r="I60" s="14"/>
      <c r="J60" s="14"/>
      <c r="K60" s="14"/>
      <c r="L60" s="14"/>
      <c r="M60" s="14"/>
      <c r="N60" s="14"/>
      <c r="O60" s="15" t="s">
        <v>339</v>
      </c>
      <c r="P60" s="16" t="s">
        <v>1860</v>
      </c>
      <c r="Q60" s="14" t="s">
        <v>1861</v>
      </c>
      <c r="R60" s="14">
        <f t="shared" si="0"/>
        <v>9</v>
      </c>
      <c r="U60" s="14" t="s">
        <v>406</v>
      </c>
      <c r="V60" s="14" t="s">
        <v>407</v>
      </c>
      <c r="W60" s="14" t="s">
        <v>408</v>
      </c>
      <c r="X60" s="14" t="s">
        <v>42</v>
      </c>
      <c r="Y60" s="14" t="s">
        <v>1992</v>
      </c>
      <c r="Z60" s="14" t="s">
        <v>1993</v>
      </c>
      <c r="AA60" s="14"/>
      <c r="AB60" s="14" t="s">
        <v>415</v>
      </c>
      <c r="AC60" s="14" t="s">
        <v>416</v>
      </c>
      <c r="AD60" s="17"/>
      <c r="AE60" s="14" t="str">
        <f t="shared" si="1"/>
        <v>ES1301821863720201536007</v>
      </c>
      <c r="AF60" s="14" t="str">
        <f t="shared" si="2"/>
        <v>BBVAESMM</v>
      </c>
    </row>
    <row r="61" spans="1:32" ht="89.25">
      <c r="A61" s="1" t="s">
        <v>1193</v>
      </c>
      <c r="B61" s="1" t="s">
        <v>1194</v>
      </c>
      <c r="C61" s="14"/>
      <c r="D61" s="1" t="s">
        <v>1195</v>
      </c>
      <c r="E61" s="1" t="s">
        <v>1196</v>
      </c>
      <c r="F61" s="14"/>
      <c r="G61" s="14"/>
      <c r="H61" s="14"/>
      <c r="I61" s="14"/>
      <c r="J61" s="14"/>
      <c r="K61" s="14"/>
      <c r="L61" s="14"/>
      <c r="M61" s="14"/>
      <c r="N61" s="14"/>
      <c r="O61" s="15" t="s">
        <v>345</v>
      </c>
      <c r="P61" s="16" t="s">
        <v>1827</v>
      </c>
      <c r="Q61" s="14" t="s">
        <v>1828</v>
      </c>
      <c r="R61" s="14">
        <f t="shared" si="0"/>
        <v>2</v>
      </c>
      <c r="U61" s="14" t="s">
        <v>417</v>
      </c>
      <c r="V61" s="14" t="s">
        <v>418</v>
      </c>
      <c r="W61" s="14" t="s">
        <v>419</v>
      </c>
      <c r="X61" s="14" t="s">
        <v>42</v>
      </c>
      <c r="Y61" s="14" t="s">
        <v>421</v>
      </c>
      <c r="Z61" s="15" t="s">
        <v>419</v>
      </c>
      <c r="AA61" s="31" t="s">
        <v>1994</v>
      </c>
      <c r="AB61" s="14" t="s">
        <v>1725</v>
      </c>
      <c r="AC61" s="14" t="s">
        <v>1726</v>
      </c>
      <c r="AD61" s="17"/>
      <c r="AE61" s="14" t="str">
        <f t="shared" si="1"/>
        <v>ES2300817440110001075009</v>
      </c>
      <c r="AF61" s="14" t="str">
        <f t="shared" si="2"/>
        <v>BSABESBB </v>
      </c>
    </row>
    <row r="62" spans="1:32" ht="45">
      <c r="A62" s="1" t="s">
        <v>1179</v>
      </c>
      <c r="B62" s="1" t="s">
        <v>1197</v>
      </c>
      <c r="C62" s="14"/>
      <c r="D62" s="1" t="s">
        <v>1198</v>
      </c>
      <c r="E62" s="1" t="s">
        <v>1199</v>
      </c>
      <c r="F62" s="14"/>
      <c r="G62" s="14"/>
      <c r="H62" s="14"/>
      <c r="I62" s="14"/>
      <c r="J62" s="14"/>
      <c r="K62" s="14"/>
      <c r="L62" s="14"/>
      <c r="M62" s="14"/>
      <c r="N62" s="14"/>
      <c r="O62" s="15" t="s">
        <v>751</v>
      </c>
      <c r="P62" s="16" t="s">
        <v>1862</v>
      </c>
      <c r="Q62" s="14" t="s">
        <v>1863</v>
      </c>
      <c r="R62" s="14">
        <f t="shared" si="0"/>
        <v>36</v>
      </c>
      <c r="U62" s="14" t="s">
        <v>422</v>
      </c>
      <c r="V62" s="14" t="s">
        <v>423</v>
      </c>
      <c r="W62" s="14" t="s">
        <v>424</v>
      </c>
      <c r="X62" s="14" t="s">
        <v>42</v>
      </c>
      <c r="Y62" s="14" t="s">
        <v>173</v>
      </c>
      <c r="Z62" s="15" t="s">
        <v>424</v>
      </c>
      <c r="AA62" s="23" t="s">
        <v>1995</v>
      </c>
      <c r="AB62" s="32" t="s">
        <v>1996</v>
      </c>
      <c r="AC62" s="27" t="s">
        <v>57</v>
      </c>
      <c r="AD62" s="17"/>
      <c r="AE62" s="14" t="str">
        <f t="shared" si="1"/>
        <v>ES6201280641730500001982</v>
      </c>
      <c r="AF62" s="14" t="str">
        <f t="shared" si="2"/>
        <v>BKBKESMMXXX</v>
      </c>
    </row>
    <row r="63" spans="1:32">
      <c r="A63" s="1" t="s">
        <v>1200</v>
      </c>
      <c r="B63" s="1" t="s">
        <v>1201</v>
      </c>
      <c r="C63" s="14"/>
      <c r="D63" s="1" t="s">
        <v>1202</v>
      </c>
      <c r="E63" s="1" t="s">
        <v>1203</v>
      </c>
      <c r="F63" s="14"/>
      <c r="G63" s="14"/>
      <c r="H63" s="14"/>
      <c r="I63" s="14"/>
      <c r="J63" s="14"/>
      <c r="K63" s="14"/>
      <c r="L63" s="14"/>
      <c r="M63" s="14"/>
      <c r="N63" s="14"/>
      <c r="O63" s="15" t="s">
        <v>862</v>
      </c>
      <c r="P63" s="16" t="s">
        <v>1825</v>
      </c>
      <c r="Q63" s="14" t="s">
        <v>1826</v>
      </c>
      <c r="R63" s="14">
        <f t="shared" si="0"/>
        <v>1</v>
      </c>
      <c r="U63" s="14" t="s">
        <v>430</v>
      </c>
      <c r="V63" s="14" t="s">
        <v>431</v>
      </c>
      <c r="W63" s="14" t="s">
        <v>394</v>
      </c>
      <c r="X63" s="14" t="s">
        <v>42</v>
      </c>
      <c r="Y63" s="14" t="s">
        <v>1985</v>
      </c>
      <c r="Z63" s="14" t="s">
        <v>1997</v>
      </c>
      <c r="AA63" s="26" t="s">
        <v>185</v>
      </c>
      <c r="AB63" s="14" t="s">
        <v>1727</v>
      </c>
      <c r="AC63" s="14" t="s">
        <v>1724</v>
      </c>
      <c r="AD63" s="17"/>
      <c r="AE63" s="14" t="str">
        <f t="shared" si="1"/>
        <v>ES8421035440110040002680</v>
      </c>
      <c r="AF63" s="14" t="str">
        <f t="shared" si="2"/>
        <v>UCJAES2M</v>
      </c>
    </row>
    <row r="64" spans="1:32">
      <c r="A64" s="1" t="s">
        <v>1182</v>
      </c>
      <c r="B64" s="1" t="s">
        <v>1183</v>
      </c>
      <c r="C64" s="14"/>
      <c r="D64" s="1" t="s">
        <v>1204</v>
      </c>
      <c r="E64" s="1" t="s">
        <v>1205</v>
      </c>
      <c r="F64" s="14"/>
      <c r="G64" s="14"/>
      <c r="H64" s="14"/>
      <c r="I64" s="14"/>
      <c r="J64" s="14"/>
      <c r="K64" s="14"/>
      <c r="L64" s="14"/>
      <c r="M64" s="14"/>
      <c r="N64" s="14"/>
      <c r="O64" s="15" t="s">
        <v>347</v>
      </c>
      <c r="P64" s="16"/>
      <c r="Q64" s="14" t="s">
        <v>766</v>
      </c>
      <c r="R64" s="14">
        <f t="shared" si="0"/>
        <v>0</v>
      </c>
      <c r="U64" s="14" t="s">
        <v>432</v>
      </c>
      <c r="V64" s="14" t="s">
        <v>433</v>
      </c>
      <c r="W64" s="14" t="s">
        <v>434</v>
      </c>
      <c r="X64" s="14" t="s">
        <v>42</v>
      </c>
      <c r="Y64" s="14"/>
      <c r="Z64" s="14" t="s">
        <v>1969</v>
      </c>
      <c r="AA64" s="14" t="s">
        <v>343</v>
      </c>
      <c r="AB64" s="14" t="s">
        <v>1728</v>
      </c>
      <c r="AC64" s="14" t="s">
        <v>165</v>
      </c>
      <c r="AD64" s="17"/>
      <c r="AE64" s="14" t="str">
        <f t="shared" si="1"/>
        <v>ES0730580152322720008021</v>
      </c>
      <c r="AF64" s="14" t="str">
        <f t="shared" si="2"/>
        <v>CCRIES2AXXX</v>
      </c>
    </row>
    <row r="65" spans="1:32">
      <c r="A65" s="1" t="s">
        <v>1206</v>
      </c>
      <c r="B65" s="1" t="s">
        <v>1207</v>
      </c>
      <c r="C65" s="14"/>
      <c r="D65" s="1" t="s">
        <v>42</v>
      </c>
      <c r="E65" s="1" t="s">
        <v>1208</v>
      </c>
      <c r="F65" s="14"/>
      <c r="G65" s="14"/>
      <c r="H65" s="14"/>
      <c r="I65" s="14"/>
      <c r="J65" s="14"/>
      <c r="K65" s="14"/>
      <c r="L65" s="14"/>
      <c r="M65" s="14"/>
      <c r="N65" s="14"/>
      <c r="O65" s="15" t="s">
        <v>352</v>
      </c>
      <c r="P65" s="16" t="s">
        <v>1864</v>
      </c>
      <c r="Q65" s="14" t="s">
        <v>1865</v>
      </c>
      <c r="R65" s="14">
        <f t="shared" si="0"/>
        <v>195</v>
      </c>
      <c r="U65" s="14" t="s">
        <v>436</v>
      </c>
      <c r="V65" s="14" t="s">
        <v>437</v>
      </c>
      <c r="W65" s="14" t="s">
        <v>438</v>
      </c>
      <c r="X65" s="14" t="s">
        <v>42</v>
      </c>
      <c r="Y65" s="14"/>
      <c r="Z65" s="14" t="s">
        <v>1998</v>
      </c>
      <c r="AA65" s="14" t="s">
        <v>439</v>
      </c>
      <c r="AB65" s="14" t="s">
        <v>1729</v>
      </c>
      <c r="AC65" s="14" t="s">
        <v>488</v>
      </c>
      <c r="AD65" s="17"/>
      <c r="AE65" s="14" t="str">
        <f t="shared" si="1"/>
        <v>ES4400495044712593296151</v>
      </c>
      <c r="AF65" s="14" t="str">
        <f t="shared" si="2"/>
        <v>BSCHESMMXXX</v>
      </c>
    </row>
    <row r="66" spans="1:32">
      <c r="A66" s="1" t="s">
        <v>1184</v>
      </c>
      <c r="B66" s="1" t="s">
        <v>1185</v>
      </c>
      <c r="C66" s="14"/>
      <c r="D66" s="1" t="s">
        <v>1209</v>
      </c>
      <c r="E66" s="1" t="s">
        <v>1210</v>
      </c>
      <c r="F66" s="14"/>
      <c r="G66" s="14"/>
      <c r="H66" s="14"/>
      <c r="I66" s="14"/>
      <c r="J66" s="14"/>
      <c r="K66" s="14"/>
      <c r="L66" s="14"/>
      <c r="M66" s="14"/>
      <c r="N66" s="14"/>
      <c r="O66" s="15" t="s">
        <v>999</v>
      </c>
      <c r="P66" s="16"/>
      <c r="Q66" s="14" t="s">
        <v>766</v>
      </c>
      <c r="R66" s="14">
        <f t="shared" ref="R66:R129" si="3">_xlfn.NUMBERVALUE(Q66)</f>
        <v>0</v>
      </c>
      <c r="U66" s="14" t="s">
        <v>441</v>
      </c>
      <c r="V66" s="14" t="s">
        <v>442</v>
      </c>
      <c r="W66" s="14" t="s">
        <v>443</v>
      </c>
      <c r="X66" s="14" t="s">
        <v>42</v>
      </c>
      <c r="Y66" s="14"/>
      <c r="Z66" s="14" t="s">
        <v>1999</v>
      </c>
      <c r="AA66" s="14" t="s">
        <v>445</v>
      </c>
      <c r="AB66" s="14" t="s">
        <v>2000</v>
      </c>
      <c r="AC66" s="14" t="s">
        <v>759</v>
      </c>
      <c r="AD66" s="17">
        <v>39</v>
      </c>
      <c r="AE66" s="14" t="str">
        <f t="shared" si="1"/>
        <v>ES3900810229820001101119</v>
      </c>
      <c r="AF66" s="14" t="str">
        <f t="shared" si="2"/>
        <v>BSABESBB</v>
      </c>
    </row>
    <row r="67" spans="1:32">
      <c r="A67" s="1" t="s">
        <v>1188</v>
      </c>
      <c r="B67" s="1" t="s">
        <v>1211</v>
      </c>
      <c r="C67" s="14"/>
      <c r="D67" s="1" t="s">
        <v>1212</v>
      </c>
      <c r="E67" s="1" t="s">
        <v>1213</v>
      </c>
      <c r="F67" s="14"/>
      <c r="G67" s="14"/>
      <c r="H67" s="14"/>
      <c r="I67" s="14"/>
      <c r="J67" s="14"/>
      <c r="K67" s="14"/>
      <c r="L67" s="14"/>
      <c r="M67" s="14"/>
      <c r="N67" s="14"/>
      <c r="O67" s="15" t="s">
        <v>959</v>
      </c>
      <c r="P67" s="16"/>
      <c r="Q67" s="14" t="s">
        <v>766</v>
      </c>
      <c r="R67" s="14">
        <f t="shared" si="3"/>
        <v>0</v>
      </c>
      <c r="U67" s="14" t="s">
        <v>447</v>
      </c>
      <c r="V67" s="14" t="s">
        <v>448</v>
      </c>
      <c r="W67" s="14" t="s">
        <v>449</v>
      </c>
      <c r="X67" s="14" t="s">
        <v>42</v>
      </c>
      <c r="Y67" s="14" t="s">
        <v>450</v>
      </c>
      <c r="Z67" s="14" t="s">
        <v>451</v>
      </c>
      <c r="AA67" s="26" t="s">
        <v>2001</v>
      </c>
      <c r="AB67" s="26" t="s">
        <v>2002</v>
      </c>
      <c r="AC67" s="26" t="s">
        <v>141</v>
      </c>
      <c r="AD67" s="17">
        <v>7</v>
      </c>
      <c r="AE67" s="14" t="str">
        <f t="shared" ref="AE67:AE130" si="4">TRIM(SUBSTITUTE(SUBSTITUTE(AB67,"-","")," ",""))</f>
        <v>ES4121002252270200170061</v>
      </c>
      <c r="AF67" s="14" t="str">
        <f t="shared" ref="AF67:AF130" si="5">TRIM(AC67)</f>
        <v>CAIXESBBXXX</v>
      </c>
    </row>
    <row r="68" spans="1:32">
      <c r="A68" s="1" t="s">
        <v>1191</v>
      </c>
      <c r="B68" s="1" t="s">
        <v>1192</v>
      </c>
      <c r="C68" s="14"/>
      <c r="D68" s="1" t="s">
        <v>1214</v>
      </c>
      <c r="E68" s="1" t="s">
        <v>1215</v>
      </c>
      <c r="F68" s="14"/>
      <c r="G68" s="14"/>
      <c r="H68" s="14"/>
      <c r="I68" s="14"/>
      <c r="J68" s="14"/>
      <c r="K68" s="14"/>
      <c r="L68" s="14"/>
      <c r="M68" s="14"/>
      <c r="N68" s="14"/>
      <c r="O68" s="15" t="s">
        <v>68</v>
      </c>
      <c r="P68" s="16" t="s">
        <v>1866</v>
      </c>
      <c r="Q68" s="14" t="s">
        <v>1867</v>
      </c>
      <c r="R68" s="14">
        <f t="shared" si="3"/>
        <v>16</v>
      </c>
      <c r="U68" s="14" t="s">
        <v>453</v>
      </c>
      <c r="V68" s="14" t="s">
        <v>64</v>
      </c>
      <c r="W68" s="14" t="s">
        <v>454</v>
      </c>
      <c r="X68" s="14" t="s">
        <v>42</v>
      </c>
      <c r="Y68" s="14"/>
      <c r="Z68" s="14" t="s">
        <v>2003</v>
      </c>
      <c r="AA68" s="14" t="s">
        <v>455</v>
      </c>
      <c r="AB68" s="14" t="s">
        <v>1730</v>
      </c>
      <c r="AC68" s="14" t="s">
        <v>398</v>
      </c>
      <c r="AD68" s="17">
        <v>64</v>
      </c>
      <c r="AE68" s="14" t="str">
        <f t="shared" si="4"/>
        <v>ES9401822367970208003632</v>
      </c>
      <c r="AF68" s="14" t="str">
        <f t="shared" si="5"/>
        <v>BBVAESMMXXX</v>
      </c>
    </row>
    <row r="69" spans="1:32">
      <c r="A69" s="1" t="s">
        <v>1216</v>
      </c>
      <c r="B69" s="1" t="s">
        <v>1217</v>
      </c>
      <c r="C69" s="14"/>
      <c r="D69" s="1" t="s">
        <v>1218</v>
      </c>
      <c r="E69" s="1" t="s">
        <v>1219</v>
      </c>
      <c r="F69" s="14"/>
      <c r="G69" s="14"/>
      <c r="H69" s="14"/>
      <c r="I69" s="14"/>
      <c r="J69" s="14"/>
      <c r="K69" s="14"/>
      <c r="L69" s="14"/>
      <c r="M69" s="14"/>
      <c r="N69" s="14"/>
      <c r="O69" s="15" t="s">
        <v>101</v>
      </c>
      <c r="P69" s="16" t="s">
        <v>1868</v>
      </c>
      <c r="Q69" s="14" t="s">
        <v>1822</v>
      </c>
      <c r="R69" s="14">
        <f t="shared" si="3"/>
        <v>35</v>
      </c>
      <c r="U69" s="14" t="s">
        <v>456</v>
      </c>
      <c r="V69" s="14" t="s">
        <v>457</v>
      </c>
      <c r="W69" s="14" t="s">
        <v>458</v>
      </c>
      <c r="X69" s="14" t="s">
        <v>42</v>
      </c>
      <c r="Y69" s="14" t="s">
        <v>136</v>
      </c>
      <c r="Z69" s="14" t="s">
        <v>137</v>
      </c>
      <c r="AA69" s="14" t="s">
        <v>138</v>
      </c>
      <c r="AB69" s="14" t="s">
        <v>459</v>
      </c>
      <c r="AC69" s="14" t="s">
        <v>398</v>
      </c>
      <c r="AD69" s="17">
        <v>1</v>
      </c>
      <c r="AE69" s="14" t="str">
        <f t="shared" si="4"/>
        <v>ES6201828145980201541791</v>
      </c>
      <c r="AF69" s="14" t="str">
        <f t="shared" si="5"/>
        <v>BBVAESMMXXX</v>
      </c>
    </row>
    <row r="70" spans="1:32" ht="45">
      <c r="A70" s="1" t="s">
        <v>1198</v>
      </c>
      <c r="B70" s="1" t="s">
        <v>1199</v>
      </c>
      <c r="C70" s="14"/>
      <c r="D70" s="1" t="s">
        <v>1220</v>
      </c>
      <c r="E70" s="1" t="s">
        <v>1221</v>
      </c>
      <c r="F70" s="14"/>
      <c r="G70" s="14"/>
      <c r="H70" s="14"/>
      <c r="I70" s="14"/>
      <c r="J70" s="14"/>
      <c r="K70" s="14"/>
      <c r="L70" s="14"/>
      <c r="M70" s="14"/>
      <c r="N70" s="14"/>
      <c r="O70" s="15" t="s">
        <v>361</v>
      </c>
      <c r="P70" s="16"/>
      <c r="Q70" s="14" t="s">
        <v>766</v>
      </c>
      <c r="R70" s="14">
        <f t="shared" si="3"/>
        <v>0</v>
      </c>
      <c r="U70" s="14" t="s">
        <v>460</v>
      </c>
      <c r="V70" s="14" t="s">
        <v>461</v>
      </c>
      <c r="W70" s="14" t="s">
        <v>462</v>
      </c>
      <c r="X70" s="14" t="s">
        <v>42</v>
      </c>
      <c r="Y70" s="14"/>
      <c r="Z70" s="14" t="s">
        <v>2004</v>
      </c>
      <c r="AA70" s="14" t="s">
        <v>463</v>
      </c>
      <c r="AB70" s="28" t="s">
        <v>2098</v>
      </c>
      <c r="AC70" s="28" t="s">
        <v>2005</v>
      </c>
      <c r="AD70" s="17">
        <v>2</v>
      </c>
      <c r="AE70" s="14" t="str">
        <f t="shared" si="4"/>
        <v>ES4231910002104007695721</v>
      </c>
      <c r="AF70" s="14" t="str">
        <f t="shared" si="5"/>
        <v>BCOEESSMM191</v>
      </c>
    </row>
    <row r="71" spans="1:32" ht="45">
      <c r="A71" s="1" t="s">
        <v>1212</v>
      </c>
      <c r="B71" s="1" t="s">
        <v>1213</v>
      </c>
      <c r="C71" s="14"/>
      <c r="D71" s="1" t="s">
        <v>1222</v>
      </c>
      <c r="E71" s="1" t="s">
        <v>1223</v>
      </c>
      <c r="F71" s="14"/>
      <c r="G71" s="14"/>
      <c r="H71" s="14"/>
      <c r="I71" s="14"/>
      <c r="J71" s="14"/>
      <c r="K71" s="14"/>
      <c r="L71" s="14"/>
      <c r="M71" s="14"/>
      <c r="N71" s="14"/>
      <c r="O71" s="15" t="s">
        <v>366</v>
      </c>
      <c r="P71" s="16"/>
      <c r="Q71" s="14" t="s">
        <v>766</v>
      </c>
      <c r="R71" s="14">
        <f t="shared" si="3"/>
        <v>0</v>
      </c>
      <c r="U71" s="14" t="s">
        <v>468</v>
      </c>
      <c r="V71" s="14" t="s">
        <v>469</v>
      </c>
      <c r="W71" s="14" t="s">
        <v>470</v>
      </c>
      <c r="X71" s="14" t="s">
        <v>42</v>
      </c>
      <c r="Y71" s="14"/>
      <c r="Z71" s="14" t="s">
        <v>249</v>
      </c>
      <c r="AA71" s="14" t="s">
        <v>1975</v>
      </c>
      <c r="AB71" s="23" t="s">
        <v>1805</v>
      </c>
      <c r="AC71" s="23" t="s">
        <v>229</v>
      </c>
      <c r="AD71" s="17"/>
      <c r="AE71" s="14" t="str">
        <f t="shared" si="4"/>
        <v>ES9400750584830600185936</v>
      </c>
      <c r="AF71" s="14" t="str">
        <f t="shared" si="5"/>
        <v>POPUESMM</v>
      </c>
    </row>
    <row r="72" spans="1:32">
      <c r="A72" s="1" t="s">
        <v>1214</v>
      </c>
      <c r="B72" s="1" t="s">
        <v>1224</v>
      </c>
      <c r="C72" s="14"/>
      <c r="D72" s="1" t="s">
        <v>1225</v>
      </c>
      <c r="E72" s="1" t="s">
        <v>1226</v>
      </c>
      <c r="F72" s="14"/>
      <c r="G72" s="14"/>
      <c r="H72" s="14"/>
      <c r="I72" s="14"/>
      <c r="J72" s="14"/>
      <c r="K72" s="14"/>
      <c r="L72" s="14"/>
      <c r="M72" s="14"/>
      <c r="N72" s="14"/>
      <c r="O72" s="15" t="s">
        <v>818</v>
      </c>
      <c r="P72" s="16"/>
      <c r="Q72" s="14" t="s">
        <v>766</v>
      </c>
      <c r="R72" s="14">
        <f t="shared" si="3"/>
        <v>0</v>
      </c>
      <c r="U72" s="14" t="s">
        <v>471</v>
      </c>
      <c r="V72" s="14" t="s">
        <v>472</v>
      </c>
      <c r="W72" s="14" t="s">
        <v>327</v>
      </c>
      <c r="X72" s="14" t="s">
        <v>42</v>
      </c>
      <c r="Y72" s="14"/>
      <c r="Z72" s="14" t="s">
        <v>330</v>
      </c>
      <c r="AA72" s="14" t="s">
        <v>331</v>
      </c>
      <c r="AB72" s="14" t="s">
        <v>1731</v>
      </c>
      <c r="AC72" s="14" t="s">
        <v>384</v>
      </c>
      <c r="AD72" s="17"/>
      <c r="AE72" s="14" t="str">
        <f t="shared" si="4"/>
        <v>ES2000494977352116438445</v>
      </c>
      <c r="AF72" s="14" t="str">
        <f t="shared" si="5"/>
        <v>BSCHESMM</v>
      </c>
    </row>
    <row r="73" spans="1:32">
      <c r="A73" s="1" t="s">
        <v>1227</v>
      </c>
      <c r="B73" s="1" t="s">
        <v>1228</v>
      </c>
      <c r="C73" s="14"/>
      <c r="D73" s="1" t="s">
        <v>1229</v>
      </c>
      <c r="E73" s="1" t="s">
        <v>1230</v>
      </c>
      <c r="F73" s="14"/>
      <c r="G73" s="14"/>
      <c r="H73" s="14"/>
      <c r="I73" s="14"/>
      <c r="J73" s="14"/>
      <c r="K73" s="14"/>
      <c r="L73" s="14"/>
      <c r="M73" s="14"/>
      <c r="N73" s="14"/>
      <c r="O73" s="15" t="s">
        <v>369</v>
      </c>
      <c r="P73" s="16" t="s">
        <v>1854</v>
      </c>
      <c r="Q73" s="14" t="s">
        <v>1855</v>
      </c>
      <c r="R73" s="14">
        <f t="shared" si="3"/>
        <v>8</v>
      </c>
      <c r="U73" s="14" t="s">
        <v>474</v>
      </c>
      <c r="V73" s="14" t="s">
        <v>475</v>
      </c>
      <c r="W73" s="14" t="s">
        <v>476</v>
      </c>
      <c r="X73" s="14" t="s">
        <v>42</v>
      </c>
      <c r="Y73" s="14" t="s">
        <v>208</v>
      </c>
      <c r="Z73" s="14" t="s">
        <v>478</v>
      </c>
      <c r="AA73" s="14" t="s">
        <v>2006</v>
      </c>
      <c r="AB73" s="14"/>
      <c r="AC73" s="14"/>
      <c r="AD73" s="17"/>
      <c r="AE73" s="14" t="str">
        <f t="shared" si="4"/>
        <v/>
      </c>
      <c r="AF73" s="14" t="str">
        <f t="shared" si="5"/>
        <v/>
      </c>
    </row>
    <row r="74" spans="1:32">
      <c r="A74" s="1" t="s">
        <v>1231</v>
      </c>
      <c r="B74" s="1" t="s">
        <v>1232</v>
      </c>
      <c r="C74" s="14"/>
      <c r="D74" s="1" t="s">
        <v>1233</v>
      </c>
      <c r="E74" s="1" t="s">
        <v>1234</v>
      </c>
      <c r="F74" s="14"/>
      <c r="G74" s="14"/>
      <c r="H74" s="14"/>
      <c r="I74" s="14"/>
      <c r="J74" s="14"/>
      <c r="K74" s="14"/>
      <c r="L74" s="14"/>
      <c r="M74" s="14"/>
      <c r="N74" s="14"/>
      <c r="O74" s="15" t="s">
        <v>761</v>
      </c>
      <c r="P74" s="16" t="s">
        <v>1825</v>
      </c>
      <c r="Q74" s="14" t="s">
        <v>1826</v>
      </c>
      <c r="R74" s="14">
        <f t="shared" si="3"/>
        <v>1</v>
      </c>
      <c r="U74" s="14" t="s">
        <v>479</v>
      </c>
      <c r="V74" s="14" t="s">
        <v>480</v>
      </c>
      <c r="W74" s="14" t="s">
        <v>481</v>
      </c>
      <c r="X74" s="14" t="s">
        <v>42</v>
      </c>
      <c r="Y74" s="14" t="s">
        <v>136</v>
      </c>
      <c r="Z74" s="14" t="s">
        <v>137</v>
      </c>
      <c r="AA74" s="14" t="s">
        <v>138</v>
      </c>
      <c r="AB74" s="14" t="s">
        <v>482</v>
      </c>
      <c r="AC74" s="14" t="s">
        <v>483</v>
      </c>
      <c r="AD74" s="17">
        <v>4</v>
      </c>
      <c r="AE74" s="14" t="str">
        <f t="shared" si="4"/>
        <v>ES8520859458580330083066</v>
      </c>
      <c r="AF74" s="14" t="str">
        <f t="shared" si="5"/>
        <v>CAZRES2Z</v>
      </c>
    </row>
    <row r="75" spans="1:32">
      <c r="A75" s="1" t="s">
        <v>1222</v>
      </c>
      <c r="B75" s="1" t="s">
        <v>1235</v>
      </c>
      <c r="C75" s="14"/>
      <c r="D75" s="1" t="s">
        <v>1236</v>
      </c>
      <c r="E75" s="1" t="s">
        <v>1237</v>
      </c>
      <c r="F75" s="14"/>
      <c r="G75" s="14"/>
      <c r="H75" s="14"/>
      <c r="I75" s="14"/>
      <c r="J75" s="14"/>
      <c r="K75" s="14"/>
      <c r="L75" s="14"/>
      <c r="M75" s="14"/>
      <c r="N75" s="14"/>
      <c r="O75" s="15" t="s">
        <v>371</v>
      </c>
      <c r="P75" s="16"/>
      <c r="Q75" s="14" t="s">
        <v>766</v>
      </c>
      <c r="R75" s="14">
        <f t="shared" si="3"/>
        <v>0</v>
      </c>
      <c r="U75" s="14" t="s">
        <v>484</v>
      </c>
      <c r="V75" s="14" t="s">
        <v>485</v>
      </c>
      <c r="W75" s="14" t="s">
        <v>486</v>
      </c>
      <c r="X75" s="14" t="s">
        <v>42</v>
      </c>
      <c r="Y75" s="14" t="s">
        <v>136</v>
      </c>
      <c r="Z75" s="14" t="s">
        <v>137</v>
      </c>
      <c r="AA75" s="14" t="s">
        <v>138</v>
      </c>
      <c r="AB75" s="14" t="s">
        <v>487</v>
      </c>
      <c r="AC75" s="14" t="s">
        <v>488</v>
      </c>
      <c r="AD75" s="17">
        <v>4</v>
      </c>
      <c r="AE75" s="14" t="str">
        <f t="shared" si="4"/>
        <v>ES2600491766912190014667</v>
      </c>
      <c r="AF75" s="14" t="str">
        <f t="shared" si="5"/>
        <v>BSCHESMMXXX</v>
      </c>
    </row>
    <row r="76" spans="1:32">
      <c r="A76" s="1" t="s">
        <v>1220</v>
      </c>
      <c r="B76" s="1" t="s">
        <v>1238</v>
      </c>
      <c r="C76" s="14"/>
      <c r="D76" s="1" t="s">
        <v>1239</v>
      </c>
      <c r="E76" s="1" t="s">
        <v>1240</v>
      </c>
      <c r="F76" s="14"/>
      <c r="G76" s="14"/>
      <c r="H76" s="14"/>
      <c r="I76" s="14"/>
      <c r="J76" s="14"/>
      <c r="K76" s="14"/>
      <c r="L76" s="14"/>
      <c r="M76" s="14"/>
      <c r="N76" s="14"/>
      <c r="O76" s="15" t="s">
        <v>831</v>
      </c>
      <c r="P76" s="16"/>
      <c r="Q76" s="14" t="s">
        <v>766</v>
      </c>
      <c r="R76" s="14">
        <f t="shared" si="3"/>
        <v>0</v>
      </c>
      <c r="U76" s="14" t="s">
        <v>489</v>
      </c>
      <c r="V76" s="14" t="s">
        <v>490</v>
      </c>
      <c r="W76" s="14" t="s">
        <v>491</v>
      </c>
      <c r="X76" s="14" t="s">
        <v>42</v>
      </c>
      <c r="Y76" s="14" t="s">
        <v>190</v>
      </c>
      <c r="Z76" s="14" t="s">
        <v>493</v>
      </c>
      <c r="AA76" s="14" t="s">
        <v>2007</v>
      </c>
      <c r="AB76" s="14" t="s">
        <v>1732</v>
      </c>
      <c r="AC76" s="14" t="s">
        <v>416</v>
      </c>
      <c r="AD76" s="17">
        <v>24</v>
      </c>
      <c r="AE76" s="14" t="str">
        <f t="shared" si="4"/>
        <v>ES8401820114820015129004</v>
      </c>
      <c r="AF76" s="14" t="str">
        <f t="shared" si="5"/>
        <v>BBVAESMM</v>
      </c>
    </row>
    <row r="77" spans="1:32">
      <c r="A77" s="1" t="s">
        <v>1225</v>
      </c>
      <c r="B77" s="1" t="s">
        <v>1241</v>
      </c>
      <c r="C77" s="14"/>
      <c r="D77" s="1" t="s">
        <v>1242</v>
      </c>
      <c r="E77" s="1" t="s">
        <v>1243</v>
      </c>
      <c r="F77" s="14"/>
      <c r="G77" s="14"/>
      <c r="H77" s="14"/>
      <c r="I77" s="14"/>
      <c r="J77" s="14"/>
      <c r="K77" s="14"/>
      <c r="L77" s="14"/>
      <c r="M77" s="14"/>
      <c r="N77" s="14"/>
      <c r="O77" s="15" t="s">
        <v>374</v>
      </c>
      <c r="P77" s="16"/>
      <c r="Q77" s="14" t="s">
        <v>766</v>
      </c>
      <c r="R77" s="14">
        <f t="shared" si="3"/>
        <v>0</v>
      </c>
      <c r="U77" s="14" t="s">
        <v>494</v>
      </c>
      <c r="V77" s="14" t="s">
        <v>495</v>
      </c>
      <c r="W77" s="14" t="s">
        <v>496</v>
      </c>
      <c r="X77" s="14" t="s">
        <v>42</v>
      </c>
      <c r="Y77" s="14"/>
      <c r="Z77" s="14" t="s">
        <v>1978</v>
      </c>
      <c r="AA77" s="14" t="s">
        <v>281</v>
      </c>
      <c r="AB77" s="16" t="s">
        <v>1808</v>
      </c>
      <c r="AC77" s="16" t="s">
        <v>1808</v>
      </c>
      <c r="AD77" s="17">
        <v>10</v>
      </c>
      <c r="AE77" s="14" t="str">
        <f t="shared" si="4"/>
        <v>ES4000492483022914159221</v>
      </c>
      <c r="AF77" s="14" t="str">
        <f t="shared" si="5"/>
        <v>ES4000492483022914159221</v>
      </c>
    </row>
    <row r="78" spans="1:32">
      <c r="A78" s="1" t="s">
        <v>1244</v>
      </c>
      <c r="B78" s="1" t="s">
        <v>1245</v>
      </c>
      <c r="C78" s="14"/>
      <c r="D78" s="1" t="s">
        <v>1246</v>
      </c>
      <c r="E78" s="1" t="s">
        <v>1247</v>
      </c>
      <c r="F78" s="14"/>
      <c r="G78" s="14"/>
      <c r="H78" s="14"/>
      <c r="I78" s="14"/>
      <c r="J78" s="14"/>
      <c r="K78" s="14"/>
      <c r="L78" s="14"/>
      <c r="M78" s="14"/>
      <c r="N78" s="14"/>
      <c r="O78" s="15" t="s">
        <v>850</v>
      </c>
      <c r="P78" s="16" t="s">
        <v>1825</v>
      </c>
      <c r="Q78" s="14" t="s">
        <v>1826</v>
      </c>
      <c r="R78" s="14">
        <f t="shared" si="3"/>
        <v>1</v>
      </c>
      <c r="U78" s="14" t="s">
        <v>498</v>
      </c>
      <c r="V78" s="14" t="s">
        <v>499</v>
      </c>
      <c r="W78" s="14" t="s">
        <v>500</v>
      </c>
      <c r="X78" s="14" t="s">
        <v>42</v>
      </c>
      <c r="Y78" s="14"/>
      <c r="Z78" s="14" t="s">
        <v>1961</v>
      </c>
      <c r="AA78" s="14" t="s">
        <v>501</v>
      </c>
      <c r="AB78" s="16" t="s">
        <v>1809</v>
      </c>
      <c r="AC78" s="16" t="s">
        <v>141</v>
      </c>
      <c r="AD78" s="17">
        <v>53</v>
      </c>
      <c r="AE78" s="14" t="str">
        <f t="shared" si="4"/>
        <v>ES9821008650950200067448</v>
      </c>
      <c r="AF78" s="14" t="str">
        <f t="shared" si="5"/>
        <v>CAIXESBBXXX</v>
      </c>
    </row>
    <row r="79" spans="1:32">
      <c r="A79" s="1" t="s">
        <v>1248</v>
      </c>
      <c r="B79" s="1" t="s">
        <v>1249</v>
      </c>
      <c r="C79" s="14"/>
      <c r="D79" s="1" t="s">
        <v>1250</v>
      </c>
      <c r="E79" s="1" t="s">
        <v>1251</v>
      </c>
      <c r="F79" s="14"/>
      <c r="G79" s="14"/>
      <c r="H79" s="14"/>
      <c r="I79" s="14"/>
      <c r="J79" s="14"/>
      <c r="K79" s="14"/>
      <c r="L79" s="14"/>
      <c r="M79" s="14"/>
      <c r="N79" s="14"/>
      <c r="O79" s="15" t="s">
        <v>381</v>
      </c>
      <c r="P79" s="16"/>
      <c r="Q79" s="14" t="s">
        <v>766</v>
      </c>
      <c r="R79" s="14">
        <f t="shared" si="3"/>
        <v>0</v>
      </c>
      <c r="U79" s="14" t="s">
        <v>502</v>
      </c>
      <c r="V79" s="14" t="s">
        <v>503</v>
      </c>
      <c r="W79" s="14" t="s">
        <v>500</v>
      </c>
      <c r="X79" s="14" t="s">
        <v>42</v>
      </c>
      <c r="Y79" s="14"/>
      <c r="Z79" s="14" t="s">
        <v>1961</v>
      </c>
      <c r="AA79" s="14" t="s">
        <v>337</v>
      </c>
      <c r="AB79" s="16" t="s">
        <v>1810</v>
      </c>
      <c r="AC79" s="16" t="s">
        <v>488</v>
      </c>
      <c r="AD79" s="17">
        <v>170</v>
      </c>
      <c r="AE79" s="14" t="str">
        <f t="shared" si="4"/>
        <v>ES8600491864362210206588</v>
      </c>
      <c r="AF79" s="14" t="str">
        <f t="shared" si="5"/>
        <v>BSCHESMMXXX</v>
      </c>
    </row>
    <row r="80" spans="1:32">
      <c r="A80" s="1" t="s">
        <v>1252</v>
      </c>
      <c r="B80" s="1" t="s">
        <v>1253</v>
      </c>
      <c r="C80" s="14"/>
      <c r="D80" s="1" t="s">
        <v>1254</v>
      </c>
      <c r="E80" s="1" t="s">
        <v>1255</v>
      </c>
      <c r="F80" s="14"/>
      <c r="G80" s="14"/>
      <c r="H80" s="14"/>
      <c r="I80" s="14"/>
      <c r="J80" s="14"/>
      <c r="K80" s="14"/>
      <c r="L80" s="14"/>
      <c r="M80" s="14"/>
      <c r="N80" s="14"/>
      <c r="O80" s="15" t="s">
        <v>386</v>
      </c>
      <c r="P80" s="16"/>
      <c r="Q80" s="14" t="s">
        <v>766</v>
      </c>
      <c r="R80" s="14">
        <f t="shared" si="3"/>
        <v>0</v>
      </c>
      <c r="U80" s="14" t="s">
        <v>504</v>
      </c>
      <c r="V80" s="14" t="s">
        <v>505</v>
      </c>
      <c r="W80" s="14" t="s">
        <v>506</v>
      </c>
      <c r="X80" s="14" t="s">
        <v>42</v>
      </c>
      <c r="Y80" s="14"/>
      <c r="Z80" s="14" t="s">
        <v>72</v>
      </c>
      <c r="AA80" s="14" t="s">
        <v>508</v>
      </c>
      <c r="AB80" s="14" t="s">
        <v>1733</v>
      </c>
      <c r="AC80" s="14" t="s">
        <v>1687</v>
      </c>
      <c r="AD80" s="17">
        <v>31</v>
      </c>
      <c r="AE80" s="14" t="str">
        <f t="shared" si="4"/>
        <v>ES3030080147151982736421</v>
      </c>
      <c r="AF80" s="14" t="str">
        <f t="shared" si="5"/>
        <v>BCOEESMM008</v>
      </c>
    </row>
    <row r="81" spans="1:32">
      <c r="A81" s="1" t="s">
        <v>1229</v>
      </c>
      <c r="B81" s="1" t="s">
        <v>1256</v>
      </c>
      <c r="C81" s="14"/>
      <c r="D81" s="1" t="s">
        <v>1257</v>
      </c>
      <c r="E81" s="1" t="s">
        <v>1258</v>
      </c>
      <c r="F81" s="14"/>
      <c r="G81" s="14"/>
      <c r="H81" s="14"/>
      <c r="I81" s="14"/>
      <c r="J81" s="14"/>
      <c r="K81" s="14"/>
      <c r="L81" s="14"/>
      <c r="M81" s="14"/>
      <c r="N81" s="14"/>
      <c r="O81" s="15" t="s">
        <v>390</v>
      </c>
      <c r="P81" s="16"/>
      <c r="Q81" s="14" t="s">
        <v>766</v>
      </c>
      <c r="R81" s="14">
        <f t="shared" si="3"/>
        <v>0</v>
      </c>
      <c r="U81" s="14" t="s">
        <v>509</v>
      </c>
      <c r="V81" s="14" t="s">
        <v>510</v>
      </c>
      <c r="W81" s="14" t="s">
        <v>511</v>
      </c>
      <c r="X81" s="14" t="s">
        <v>42</v>
      </c>
      <c r="Y81" s="14"/>
      <c r="Z81" s="14" t="s">
        <v>72</v>
      </c>
      <c r="AA81" s="14" t="s">
        <v>2008</v>
      </c>
      <c r="AB81" s="14" t="s">
        <v>1734</v>
      </c>
      <c r="AC81" s="14" t="s">
        <v>1687</v>
      </c>
      <c r="AD81" s="17">
        <v>10</v>
      </c>
      <c r="AE81" s="14" t="str">
        <f t="shared" si="4"/>
        <v>ES2430080147112577941723</v>
      </c>
      <c r="AF81" s="14" t="str">
        <f t="shared" si="5"/>
        <v>BCOEESMM008</v>
      </c>
    </row>
    <row r="82" spans="1:32">
      <c r="A82" s="1" t="s">
        <v>1233</v>
      </c>
      <c r="B82" s="1" t="s">
        <v>1234</v>
      </c>
      <c r="C82" s="14"/>
      <c r="D82" s="1" t="s">
        <v>1259</v>
      </c>
      <c r="E82" s="1" t="s">
        <v>1260</v>
      </c>
      <c r="F82" s="14"/>
      <c r="G82" s="14"/>
      <c r="H82" s="14"/>
      <c r="I82" s="14"/>
      <c r="J82" s="14"/>
      <c r="K82" s="14"/>
      <c r="L82" s="14"/>
      <c r="M82" s="14"/>
      <c r="N82" s="14"/>
      <c r="O82" s="15" t="s">
        <v>806</v>
      </c>
      <c r="P82" s="16"/>
      <c r="Q82" s="14" t="s">
        <v>766</v>
      </c>
      <c r="R82" s="14">
        <f t="shared" si="3"/>
        <v>0</v>
      </c>
      <c r="U82" s="14" t="s">
        <v>519</v>
      </c>
      <c r="V82" s="14" t="s">
        <v>520</v>
      </c>
      <c r="W82" s="14" t="s">
        <v>521</v>
      </c>
      <c r="X82" s="14" t="s">
        <v>42</v>
      </c>
      <c r="Y82" s="14" t="s">
        <v>190</v>
      </c>
      <c r="Z82" s="14" t="s">
        <v>524</v>
      </c>
      <c r="AA82" s="14" t="s">
        <v>2009</v>
      </c>
      <c r="AB82" s="14" t="s">
        <v>1680</v>
      </c>
      <c r="AC82" s="14" t="s">
        <v>488</v>
      </c>
      <c r="AD82" s="17"/>
      <c r="AE82" s="14" t="str">
        <f t="shared" si="4"/>
        <v>ES9500494676802310443150</v>
      </c>
      <c r="AF82" s="14" t="str">
        <f t="shared" si="5"/>
        <v>BSCHESMMXXX</v>
      </c>
    </row>
    <row r="83" spans="1:32">
      <c r="A83" s="1" t="s">
        <v>1236</v>
      </c>
      <c r="B83" s="1" t="s">
        <v>1237</v>
      </c>
      <c r="C83" s="14"/>
      <c r="D83" s="1" t="s">
        <v>1261</v>
      </c>
      <c r="E83" s="1" t="s">
        <v>1262</v>
      </c>
      <c r="F83" s="14"/>
      <c r="G83" s="14"/>
      <c r="H83" s="14"/>
      <c r="I83" s="14"/>
      <c r="J83" s="14"/>
      <c r="K83" s="14"/>
      <c r="L83" s="14"/>
      <c r="M83" s="14"/>
      <c r="N83" s="14"/>
      <c r="O83" s="15" t="s">
        <v>868</v>
      </c>
      <c r="P83" s="16" t="s">
        <v>1829</v>
      </c>
      <c r="Q83" s="14">
        <v>3</v>
      </c>
      <c r="R83" s="14">
        <f t="shared" si="3"/>
        <v>3</v>
      </c>
      <c r="U83" s="14" t="s">
        <v>525</v>
      </c>
      <c r="V83" s="14" t="s">
        <v>526</v>
      </c>
      <c r="W83" s="14" t="s">
        <v>527</v>
      </c>
      <c r="X83" s="14" t="s">
        <v>42</v>
      </c>
      <c r="Y83" s="14" t="s">
        <v>529</v>
      </c>
      <c r="Z83" s="14" t="s">
        <v>1961</v>
      </c>
      <c r="AA83" s="14" t="s">
        <v>337</v>
      </c>
      <c r="AB83" s="16" t="s">
        <v>1812</v>
      </c>
      <c r="AC83" s="16" t="s">
        <v>1813</v>
      </c>
      <c r="AD83" s="17">
        <v>41</v>
      </c>
      <c r="AE83" s="14" t="str">
        <f t="shared" si="4"/>
        <v>ES4900491864322610202761</v>
      </c>
      <c r="AF83" s="14" t="str">
        <f t="shared" si="5"/>
        <v>BSCHESMMXX</v>
      </c>
    </row>
    <row r="84" spans="1:32">
      <c r="A84" s="1" t="s">
        <v>898</v>
      </c>
      <c r="B84" s="1" t="s">
        <v>1263</v>
      </c>
      <c r="C84" s="14" t="s">
        <v>3214</v>
      </c>
      <c r="D84" s="1" t="s">
        <v>1244</v>
      </c>
      <c r="E84" s="1" t="s">
        <v>1264</v>
      </c>
      <c r="F84" s="14"/>
      <c r="G84" s="14"/>
      <c r="H84" s="14"/>
      <c r="I84" s="14"/>
      <c r="J84" s="14"/>
      <c r="K84" s="14"/>
      <c r="L84" s="14"/>
      <c r="M84" s="14"/>
      <c r="N84" s="14"/>
      <c r="O84" s="15" t="s">
        <v>859</v>
      </c>
      <c r="P84" s="16" t="s">
        <v>1825</v>
      </c>
      <c r="Q84" s="14" t="s">
        <v>1826</v>
      </c>
      <c r="R84" s="14">
        <f t="shared" si="3"/>
        <v>1</v>
      </c>
      <c r="U84" s="14" t="s">
        <v>530</v>
      </c>
      <c r="V84" s="14" t="s">
        <v>531</v>
      </c>
      <c r="W84" s="14" t="s">
        <v>292</v>
      </c>
      <c r="X84" s="14" t="s">
        <v>42</v>
      </c>
      <c r="Y84" s="14" t="s">
        <v>46</v>
      </c>
      <c r="Z84" s="14" t="s">
        <v>293</v>
      </c>
      <c r="AA84" s="14" t="s">
        <v>47</v>
      </c>
      <c r="AB84" s="14" t="s">
        <v>1679</v>
      </c>
      <c r="AC84" s="14" t="s">
        <v>759</v>
      </c>
      <c r="AD84" s="17">
        <v>11</v>
      </c>
      <c r="AE84" s="14" t="str">
        <f t="shared" si="4"/>
        <v>ES4800817522150001394340</v>
      </c>
      <c r="AF84" s="14" t="str">
        <f t="shared" si="5"/>
        <v>BSABESBB</v>
      </c>
    </row>
    <row r="85" spans="1:32">
      <c r="A85" s="1" t="s">
        <v>1239</v>
      </c>
      <c r="B85" s="1" t="s">
        <v>1240</v>
      </c>
      <c r="C85" s="14"/>
      <c r="D85" s="1" t="s">
        <v>1265</v>
      </c>
      <c r="E85" s="1" t="s">
        <v>1266</v>
      </c>
      <c r="F85" s="14"/>
      <c r="G85" s="14"/>
      <c r="H85" s="14"/>
      <c r="I85" s="14"/>
      <c r="J85" s="14"/>
      <c r="K85" s="14"/>
      <c r="L85" s="14"/>
      <c r="M85" s="14"/>
      <c r="N85" s="14"/>
      <c r="O85" s="15" t="s">
        <v>803</v>
      </c>
      <c r="P85" s="16"/>
      <c r="Q85" s="14" t="s">
        <v>766</v>
      </c>
      <c r="R85" s="14">
        <f t="shared" si="3"/>
        <v>0</v>
      </c>
      <c r="U85" s="14" t="s">
        <v>533</v>
      </c>
      <c r="V85" s="14" t="s">
        <v>534</v>
      </c>
      <c r="W85" s="14" t="s">
        <v>535</v>
      </c>
      <c r="X85" s="14" t="s">
        <v>42</v>
      </c>
      <c r="Y85" s="14"/>
      <c r="Z85" s="14" t="s">
        <v>2010</v>
      </c>
      <c r="AA85" s="14" t="s">
        <v>536</v>
      </c>
      <c r="AB85" s="14" t="s">
        <v>1735</v>
      </c>
      <c r="AC85" s="14" t="s">
        <v>759</v>
      </c>
      <c r="AD85" s="17">
        <v>28</v>
      </c>
      <c r="AE85" s="14" t="str">
        <f t="shared" si="4"/>
        <v>ES8800815168890001192929</v>
      </c>
      <c r="AF85" s="14" t="str">
        <f t="shared" si="5"/>
        <v>BSABESBB</v>
      </c>
    </row>
    <row r="86" spans="1:32">
      <c r="A86" s="1" t="s">
        <v>1242</v>
      </c>
      <c r="B86" s="1" t="s">
        <v>1243</v>
      </c>
      <c r="C86" s="14"/>
      <c r="D86" s="1" t="s">
        <v>1267</v>
      </c>
      <c r="E86" s="1" t="s">
        <v>1268</v>
      </c>
      <c r="F86" s="14"/>
      <c r="G86" s="14"/>
      <c r="H86" s="14"/>
      <c r="I86" s="14"/>
      <c r="J86" s="14"/>
      <c r="K86" s="14"/>
      <c r="L86" s="14"/>
      <c r="M86" s="14"/>
      <c r="N86" s="14"/>
      <c r="O86" s="15" t="s">
        <v>393</v>
      </c>
      <c r="P86" s="16"/>
      <c r="Q86" s="14" t="s">
        <v>766</v>
      </c>
      <c r="R86" s="14">
        <f t="shared" si="3"/>
        <v>0</v>
      </c>
      <c r="U86" s="14" t="s">
        <v>537</v>
      </c>
      <c r="V86" s="14" t="s">
        <v>538</v>
      </c>
      <c r="W86" s="14" t="s">
        <v>539</v>
      </c>
      <c r="X86" s="14" t="s">
        <v>42</v>
      </c>
      <c r="Y86" s="14"/>
      <c r="Z86" s="14" t="s">
        <v>2011</v>
      </c>
      <c r="AA86" s="14" t="s">
        <v>542</v>
      </c>
      <c r="AB86" s="14" t="s">
        <v>2012</v>
      </c>
      <c r="AC86" s="14" t="s">
        <v>398</v>
      </c>
      <c r="AD86" s="17">
        <v>116</v>
      </c>
      <c r="AE86" s="14" t="str">
        <f t="shared" si="4"/>
        <v>ES2601822419580010029398</v>
      </c>
      <c r="AF86" s="14" t="str">
        <f t="shared" si="5"/>
        <v>BBVAESMMXXX</v>
      </c>
    </row>
    <row r="87" spans="1:32" ht="45">
      <c r="A87" s="1" t="s">
        <v>1250</v>
      </c>
      <c r="B87" s="1" t="s">
        <v>1269</v>
      </c>
      <c r="C87" s="14"/>
      <c r="D87" s="1" t="s">
        <v>1216</v>
      </c>
      <c r="E87" s="1" t="s">
        <v>1270</v>
      </c>
      <c r="F87" s="14"/>
      <c r="G87" s="14"/>
      <c r="H87" s="14"/>
      <c r="I87" s="14"/>
      <c r="J87" s="14"/>
      <c r="K87" s="14"/>
      <c r="L87" s="14"/>
      <c r="M87" s="14"/>
      <c r="N87" s="14"/>
      <c r="O87" s="15" t="s">
        <v>785</v>
      </c>
      <c r="P87" s="16" t="s">
        <v>1832</v>
      </c>
      <c r="Q87" s="14" t="s">
        <v>1833</v>
      </c>
      <c r="R87" s="14">
        <f t="shared" si="3"/>
        <v>5</v>
      </c>
      <c r="U87" s="14" t="s">
        <v>544</v>
      </c>
      <c r="V87" s="14" t="s">
        <v>545</v>
      </c>
      <c r="W87" s="14" t="s">
        <v>546</v>
      </c>
      <c r="X87" s="14" t="s">
        <v>42</v>
      </c>
      <c r="Y87" s="14"/>
      <c r="Z87" s="14" t="s">
        <v>2004</v>
      </c>
      <c r="AA87" s="14" t="s">
        <v>463</v>
      </c>
      <c r="AB87" s="33" t="s">
        <v>2096</v>
      </c>
      <c r="AC87" s="33" t="s">
        <v>2013</v>
      </c>
      <c r="AD87" s="17">
        <v>8</v>
      </c>
      <c r="AE87" s="14" t="str">
        <f t="shared" si="4"/>
        <v>ES0920385836456000585669</v>
      </c>
      <c r="AF87" s="14" t="str">
        <f t="shared" si="5"/>
        <v>CAHMESMMXXX</v>
      </c>
    </row>
    <row r="88" spans="1:32">
      <c r="A88" s="1" t="s">
        <v>1254</v>
      </c>
      <c r="B88" s="1" t="s">
        <v>1271</v>
      </c>
      <c r="C88" s="14"/>
      <c r="D88" s="1" t="s">
        <v>1272</v>
      </c>
      <c r="E88" s="1" t="s">
        <v>1273</v>
      </c>
      <c r="F88" s="14"/>
      <c r="G88" s="14"/>
      <c r="H88" s="14"/>
      <c r="I88" s="14"/>
      <c r="J88" s="14"/>
      <c r="K88" s="14"/>
      <c r="L88" s="14"/>
      <c r="M88" s="14"/>
      <c r="N88" s="14"/>
      <c r="O88" s="15" t="s">
        <v>822</v>
      </c>
      <c r="P88" s="16"/>
      <c r="Q88" s="14" t="s">
        <v>766</v>
      </c>
      <c r="R88" s="14">
        <f t="shared" si="3"/>
        <v>0</v>
      </c>
      <c r="U88" s="14" t="s">
        <v>547</v>
      </c>
      <c r="V88" s="14" t="s">
        <v>548</v>
      </c>
      <c r="W88" s="14" t="s">
        <v>549</v>
      </c>
      <c r="X88" s="14" t="s">
        <v>42</v>
      </c>
      <c r="Y88" s="14"/>
      <c r="Z88" s="14" t="s">
        <v>2003</v>
      </c>
      <c r="AA88" s="14" t="s">
        <v>455</v>
      </c>
      <c r="AB88" s="14" t="s">
        <v>1736</v>
      </c>
      <c r="AC88" s="14" t="s">
        <v>1694</v>
      </c>
      <c r="AD88" s="17"/>
      <c r="AE88" s="14" t="str">
        <f t="shared" si="4"/>
        <v>ES9301822367950208003748</v>
      </c>
      <c r="AF88" s="14" t="str">
        <f t="shared" si="5"/>
        <v>BBVAESMMXXX </v>
      </c>
    </row>
    <row r="89" spans="1:32">
      <c r="A89" s="1" t="s">
        <v>1246</v>
      </c>
      <c r="B89" s="1" t="s">
        <v>1274</v>
      </c>
      <c r="C89" s="14"/>
      <c r="D89" s="1" t="s">
        <v>1275</v>
      </c>
      <c r="E89" s="1" t="s">
        <v>1276</v>
      </c>
      <c r="F89" s="14"/>
      <c r="G89" s="14"/>
      <c r="H89" s="14"/>
      <c r="I89" s="14"/>
      <c r="J89" s="14"/>
      <c r="K89" s="14"/>
      <c r="L89" s="14"/>
      <c r="M89" s="14"/>
      <c r="N89" s="14"/>
      <c r="O89" s="15" t="s">
        <v>829</v>
      </c>
      <c r="P89" s="16"/>
      <c r="Q89" s="14" t="s">
        <v>766</v>
      </c>
      <c r="R89" s="14">
        <f t="shared" si="3"/>
        <v>0</v>
      </c>
      <c r="U89" s="14" t="s">
        <v>553</v>
      </c>
      <c r="V89" s="14" t="s">
        <v>554</v>
      </c>
      <c r="W89" s="14" t="s">
        <v>555</v>
      </c>
      <c r="X89" s="14" t="s">
        <v>42</v>
      </c>
      <c r="Y89" s="14"/>
      <c r="Z89" s="14" t="s">
        <v>558</v>
      </c>
      <c r="AA89" s="14" t="s">
        <v>559</v>
      </c>
      <c r="AB89" s="14" t="s">
        <v>561</v>
      </c>
      <c r="AC89" s="14" t="s">
        <v>384</v>
      </c>
      <c r="AD89" s="17"/>
      <c r="AE89" s="14" t="str">
        <f t="shared" si="4"/>
        <v>ES8000491821092210678679</v>
      </c>
      <c r="AF89" s="14" t="str">
        <f t="shared" si="5"/>
        <v>BSCHESMM</v>
      </c>
    </row>
    <row r="90" spans="1:32">
      <c r="A90" s="1" t="s">
        <v>1257</v>
      </c>
      <c r="B90" s="1" t="s">
        <v>1277</v>
      </c>
      <c r="C90" s="14"/>
      <c r="D90" s="1" t="s">
        <v>1278</v>
      </c>
      <c r="E90" s="1" t="s">
        <v>1279</v>
      </c>
      <c r="F90" s="14"/>
      <c r="G90" s="14"/>
      <c r="H90" s="14"/>
      <c r="I90" s="14"/>
      <c r="J90" s="14"/>
      <c r="K90" s="14"/>
      <c r="L90" s="14"/>
      <c r="M90" s="14"/>
      <c r="N90" s="14"/>
      <c r="O90" s="15" t="s">
        <v>856</v>
      </c>
      <c r="P90" s="16" t="s">
        <v>1825</v>
      </c>
      <c r="Q90" s="14" t="s">
        <v>1826</v>
      </c>
      <c r="R90" s="14">
        <f t="shared" si="3"/>
        <v>1</v>
      </c>
      <c r="U90" s="14" t="s">
        <v>562</v>
      </c>
      <c r="V90" s="14" t="s">
        <v>563</v>
      </c>
      <c r="W90" s="14" t="s">
        <v>564</v>
      </c>
      <c r="X90" s="14" t="s">
        <v>42</v>
      </c>
      <c r="Y90" s="14"/>
      <c r="Z90" s="14" t="s">
        <v>1998</v>
      </c>
      <c r="AA90" s="14" t="s">
        <v>439</v>
      </c>
      <c r="AB90" s="14" t="s">
        <v>1737</v>
      </c>
      <c r="AC90" s="14" t="s">
        <v>759</v>
      </c>
      <c r="AD90" s="17"/>
      <c r="AE90" s="14" t="str">
        <f t="shared" si="4"/>
        <v>ES7900815286700001007702</v>
      </c>
      <c r="AF90" s="14" t="str">
        <f t="shared" si="5"/>
        <v>BSABESBB</v>
      </c>
    </row>
    <row r="91" spans="1:32" ht="60">
      <c r="A91" s="1" t="s">
        <v>1259</v>
      </c>
      <c r="B91" s="1" t="s">
        <v>1260</v>
      </c>
      <c r="C91" s="14"/>
      <c r="D91" s="1" t="s">
        <v>1280</v>
      </c>
      <c r="E91" s="1" t="s">
        <v>1281</v>
      </c>
      <c r="F91" s="14"/>
      <c r="G91" s="14"/>
      <c r="H91" s="14"/>
      <c r="I91" s="14"/>
      <c r="J91" s="14"/>
      <c r="K91" s="14"/>
      <c r="L91" s="14"/>
      <c r="M91" s="14"/>
      <c r="N91" s="14"/>
      <c r="O91" s="15" t="s">
        <v>82</v>
      </c>
      <c r="P91" s="16"/>
      <c r="Q91" s="14" t="s">
        <v>766</v>
      </c>
      <c r="R91" s="14">
        <f t="shared" si="3"/>
        <v>0</v>
      </c>
      <c r="U91" s="14" t="s">
        <v>566</v>
      </c>
      <c r="V91" s="14" t="s">
        <v>567</v>
      </c>
      <c r="W91" s="14" t="s">
        <v>568</v>
      </c>
      <c r="X91" s="14" t="s">
        <v>42</v>
      </c>
      <c r="Y91" s="14"/>
      <c r="Z91" s="14" t="s">
        <v>2014</v>
      </c>
      <c r="AA91" s="14" t="s">
        <v>569</v>
      </c>
      <c r="AB91" s="32" t="s">
        <v>2015</v>
      </c>
      <c r="AC91" s="32" t="s">
        <v>141</v>
      </c>
      <c r="AD91" s="17">
        <v>4</v>
      </c>
      <c r="AE91" s="14" t="str">
        <f t="shared" si="4"/>
        <v>ES3121007347002100214132           </v>
      </c>
      <c r="AF91" s="14" t="str">
        <f t="shared" si="5"/>
        <v>CAIXESBBXXX</v>
      </c>
    </row>
    <row r="92" spans="1:32">
      <c r="A92" s="1" t="s">
        <v>1261</v>
      </c>
      <c r="B92" s="1" t="s">
        <v>1262</v>
      </c>
      <c r="C92" s="14"/>
      <c r="D92" s="1" t="s">
        <v>1282</v>
      </c>
      <c r="E92" s="1" t="s">
        <v>1283</v>
      </c>
      <c r="F92" s="14"/>
      <c r="G92" s="14"/>
      <c r="H92" s="14"/>
      <c r="I92" s="14"/>
      <c r="J92" s="14"/>
      <c r="K92" s="14"/>
      <c r="L92" s="14"/>
      <c r="M92" s="14"/>
      <c r="N92" s="14"/>
      <c r="O92" s="15" t="s">
        <v>1690</v>
      </c>
      <c r="P92" s="16" t="s">
        <v>1869</v>
      </c>
      <c r="Q92" s="14" t="s">
        <v>1870</v>
      </c>
      <c r="R92" s="14">
        <f t="shared" si="3"/>
        <v>52</v>
      </c>
      <c r="U92" s="14" t="s">
        <v>573</v>
      </c>
      <c r="V92" s="14" t="s">
        <v>574</v>
      </c>
      <c r="W92" s="14" t="s">
        <v>575</v>
      </c>
      <c r="X92" s="14" t="s">
        <v>42</v>
      </c>
      <c r="Y92" s="14"/>
      <c r="Z92" s="14" t="s">
        <v>1978</v>
      </c>
      <c r="AA92" s="14" t="s">
        <v>1979</v>
      </c>
      <c r="AB92" s="16" t="s">
        <v>1819</v>
      </c>
      <c r="AC92" s="16" t="s">
        <v>300</v>
      </c>
      <c r="AD92" s="17">
        <v>6</v>
      </c>
      <c r="AE92" s="14" t="str">
        <f t="shared" si="4"/>
        <v>ES9431400001990000372600</v>
      </c>
      <c r="AF92" s="14" t="str">
        <f t="shared" si="5"/>
        <v>BCOEESMM140</v>
      </c>
    </row>
    <row r="93" spans="1:32" ht="76.5">
      <c r="A93" s="1" t="s">
        <v>1265</v>
      </c>
      <c r="B93" s="1" t="s">
        <v>1266</v>
      </c>
      <c r="C93" s="14"/>
      <c r="D93" s="1" t="s">
        <v>1284</v>
      </c>
      <c r="E93" s="1" t="s">
        <v>1285</v>
      </c>
      <c r="F93" s="14"/>
      <c r="G93" s="14"/>
      <c r="H93" s="14"/>
      <c r="I93" s="14"/>
      <c r="J93" s="14"/>
      <c r="K93" s="14"/>
      <c r="L93" s="14"/>
      <c r="M93" s="14"/>
      <c r="N93" s="14"/>
      <c r="O93" s="15" t="s">
        <v>407</v>
      </c>
      <c r="P93" s="16"/>
      <c r="Q93" s="14" t="s">
        <v>766</v>
      </c>
      <c r="R93" s="14">
        <f t="shared" si="3"/>
        <v>0</v>
      </c>
      <c r="U93" s="14" t="s">
        <v>576</v>
      </c>
      <c r="V93" s="14" t="s">
        <v>577</v>
      </c>
      <c r="W93" s="14" t="s">
        <v>578</v>
      </c>
      <c r="X93" s="14" t="s">
        <v>42</v>
      </c>
      <c r="Y93" s="14" t="s">
        <v>190</v>
      </c>
      <c r="Z93" s="15" t="s">
        <v>578</v>
      </c>
      <c r="AA93" s="14" t="s">
        <v>2016</v>
      </c>
      <c r="AB93" s="14" t="s">
        <v>2017</v>
      </c>
      <c r="AC93" s="14" t="s">
        <v>57</v>
      </c>
      <c r="AD93" s="17">
        <v>15</v>
      </c>
      <c r="AE93" s="14" t="str">
        <f t="shared" si="4"/>
        <v>ES4801280618710500002512</v>
      </c>
      <c r="AF93" s="14" t="str">
        <f t="shared" si="5"/>
        <v>BKBKESMMXXX</v>
      </c>
    </row>
    <row r="94" spans="1:32" ht="63.75">
      <c r="A94" s="1" t="s">
        <v>1267</v>
      </c>
      <c r="B94" s="1" t="s">
        <v>1268</v>
      </c>
      <c r="C94" s="14"/>
      <c r="D94" s="1" t="s">
        <v>1286</v>
      </c>
      <c r="E94" s="1" t="s">
        <v>1287</v>
      </c>
      <c r="F94" s="14"/>
      <c r="G94" s="14"/>
      <c r="H94" s="14"/>
      <c r="I94" s="14"/>
      <c r="J94" s="14"/>
      <c r="K94" s="14"/>
      <c r="L94" s="14"/>
      <c r="M94" s="14"/>
      <c r="N94" s="14"/>
      <c r="O94" s="15" t="s">
        <v>418</v>
      </c>
      <c r="P94" s="16"/>
      <c r="Q94" s="14" t="s">
        <v>766</v>
      </c>
      <c r="R94" s="14">
        <f t="shared" si="3"/>
        <v>0</v>
      </c>
      <c r="U94" s="14" t="s">
        <v>581</v>
      </c>
      <c r="V94" s="14" t="s">
        <v>582</v>
      </c>
      <c r="W94" s="14" t="s">
        <v>583</v>
      </c>
      <c r="X94" s="14" t="s">
        <v>42</v>
      </c>
      <c r="Y94" s="14"/>
      <c r="Z94" s="15" t="s">
        <v>583</v>
      </c>
      <c r="AA94" s="26" t="s">
        <v>2018</v>
      </c>
      <c r="AB94" s="29" t="s">
        <v>2019</v>
      </c>
      <c r="AC94" s="29" t="s">
        <v>2020</v>
      </c>
      <c r="AD94" s="17">
        <v>14</v>
      </c>
      <c r="AE94" s="14" t="str">
        <f t="shared" si="4"/>
        <v>ES2421007347012200071247             </v>
      </c>
      <c r="AF94" s="14" t="str">
        <f t="shared" si="5"/>
        <v>CAIXESBBXXX</v>
      </c>
    </row>
    <row r="95" spans="1:32" ht="63.75">
      <c r="A95" s="1" t="s">
        <v>1272</v>
      </c>
      <c r="B95" s="1" t="s">
        <v>1273</v>
      </c>
      <c r="C95" s="14"/>
      <c r="D95" s="1" t="s">
        <v>1288</v>
      </c>
      <c r="E95" s="1" t="s">
        <v>1289</v>
      </c>
      <c r="F95" s="14"/>
      <c r="G95" s="14"/>
      <c r="H95" s="14"/>
      <c r="I95" s="14"/>
      <c r="J95" s="14"/>
      <c r="K95" s="14"/>
      <c r="L95" s="14"/>
      <c r="M95" s="14"/>
      <c r="N95" s="14"/>
      <c r="O95" s="15" t="s">
        <v>972</v>
      </c>
      <c r="P95" s="16"/>
      <c r="Q95" s="14" t="s">
        <v>766</v>
      </c>
      <c r="R95" s="14">
        <f t="shared" si="3"/>
        <v>0</v>
      </c>
      <c r="U95" s="14" t="s">
        <v>585</v>
      </c>
      <c r="V95" s="14" t="s">
        <v>586</v>
      </c>
      <c r="W95" s="14" t="s">
        <v>587</v>
      </c>
      <c r="X95" s="14" t="s">
        <v>42</v>
      </c>
      <c r="Y95" s="14"/>
      <c r="Z95" s="15" t="s">
        <v>587</v>
      </c>
      <c r="AA95" s="14" t="s">
        <v>2021</v>
      </c>
      <c r="AB95" s="14" t="s">
        <v>590</v>
      </c>
      <c r="AC95" s="14" t="s">
        <v>591</v>
      </c>
      <c r="AD95" s="17">
        <v>158</v>
      </c>
      <c r="AE95" s="14" t="str">
        <f t="shared" si="4"/>
        <v>ES1000815168800001038604</v>
      </c>
      <c r="AF95" s="14" t="str">
        <f t="shared" si="5"/>
        <v>BSABESBBXXX</v>
      </c>
    </row>
    <row r="96" spans="1:32">
      <c r="A96" s="1" t="s">
        <v>1275</v>
      </c>
      <c r="B96" s="1" t="s">
        <v>1276</v>
      </c>
      <c r="C96" s="14"/>
      <c r="D96" s="1" t="s">
        <v>1290</v>
      </c>
      <c r="E96" s="1" t="s">
        <v>1291</v>
      </c>
      <c r="F96" s="14"/>
      <c r="G96" s="14"/>
      <c r="H96" s="14"/>
      <c r="I96" s="14"/>
      <c r="J96" s="14"/>
      <c r="K96" s="14"/>
      <c r="L96" s="14"/>
      <c r="M96" s="14"/>
      <c r="N96" s="14"/>
      <c r="O96" s="15" t="s">
        <v>423</v>
      </c>
      <c r="P96" s="16"/>
      <c r="Q96" s="14" t="s">
        <v>766</v>
      </c>
      <c r="R96" s="14">
        <f t="shared" si="3"/>
        <v>0</v>
      </c>
      <c r="U96" s="14" t="s">
        <v>593</v>
      </c>
      <c r="V96" s="14" t="s">
        <v>594</v>
      </c>
      <c r="W96" s="14" t="s">
        <v>595</v>
      </c>
      <c r="X96" s="14" t="s">
        <v>42</v>
      </c>
      <c r="Y96" s="14" t="s">
        <v>599</v>
      </c>
      <c r="Z96" s="14" t="s">
        <v>2022</v>
      </c>
      <c r="AA96" s="14" t="s">
        <v>600</v>
      </c>
      <c r="AB96" s="14" t="s">
        <v>1738</v>
      </c>
      <c r="AC96" s="14" t="s">
        <v>141</v>
      </c>
      <c r="AD96" s="17">
        <v>59</v>
      </c>
      <c r="AE96" s="14" t="str">
        <f t="shared" si="4"/>
        <v>ES0721008740520200078721</v>
      </c>
      <c r="AF96" s="14" t="str">
        <f t="shared" si="5"/>
        <v>CAIXESBBXXX</v>
      </c>
    </row>
    <row r="97" spans="1:32">
      <c r="A97" s="1" t="s">
        <v>1278</v>
      </c>
      <c r="B97" s="1" t="s">
        <v>1292</v>
      </c>
      <c r="C97" s="14"/>
      <c r="D97" s="1" t="s">
        <v>1293</v>
      </c>
      <c r="E97" s="1" t="s">
        <v>1294</v>
      </c>
      <c r="F97" s="14"/>
      <c r="G97" s="14"/>
      <c r="H97" s="14"/>
      <c r="I97" s="14"/>
      <c r="J97" s="14"/>
      <c r="K97" s="14"/>
      <c r="L97" s="14"/>
      <c r="M97" s="14"/>
      <c r="N97" s="14"/>
      <c r="O97" s="15" t="s">
        <v>431</v>
      </c>
      <c r="P97" s="16"/>
      <c r="Q97" s="14" t="s">
        <v>766</v>
      </c>
      <c r="R97" s="14">
        <f t="shared" si="3"/>
        <v>0</v>
      </c>
      <c r="U97" s="14" t="s">
        <v>602</v>
      </c>
      <c r="V97" s="14" t="s">
        <v>603</v>
      </c>
      <c r="W97" s="14" t="s">
        <v>604</v>
      </c>
      <c r="X97" s="14" t="s">
        <v>42</v>
      </c>
      <c r="Y97" s="14" t="s">
        <v>599</v>
      </c>
      <c r="Z97" s="14" t="s">
        <v>2022</v>
      </c>
      <c r="AA97" s="14" t="s">
        <v>600</v>
      </c>
      <c r="AB97" s="14" t="s">
        <v>1739</v>
      </c>
      <c r="AC97" s="14" t="s">
        <v>141</v>
      </c>
      <c r="AD97" s="17">
        <v>16</v>
      </c>
      <c r="AE97" s="14" t="str">
        <f t="shared" si="4"/>
        <v>ES1521000181240200294499</v>
      </c>
      <c r="AF97" s="14" t="str">
        <f t="shared" si="5"/>
        <v>CAIXESBBXXX</v>
      </c>
    </row>
    <row r="98" spans="1:32">
      <c r="A98" s="1" t="s">
        <v>1295</v>
      </c>
      <c r="B98" s="1" t="s">
        <v>1296</v>
      </c>
      <c r="C98" s="14"/>
      <c r="D98" s="1" t="s">
        <v>1297</v>
      </c>
      <c r="E98" s="1" t="s">
        <v>1298</v>
      </c>
      <c r="F98" s="14"/>
      <c r="G98" s="14"/>
      <c r="H98" s="14"/>
      <c r="I98" s="14"/>
      <c r="J98" s="14"/>
      <c r="K98" s="14"/>
      <c r="L98" s="14"/>
      <c r="M98" s="14"/>
      <c r="N98" s="14"/>
      <c r="O98" s="15" t="s">
        <v>809</v>
      </c>
      <c r="P98" s="16"/>
      <c r="Q98" s="14" t="s">
        <v>766</v>
      </c>
      <c r="R98" s="14">
        <f t="shared" si="3"/>
        <v>0</v>
      </c>
      <c r="U98" s="14" t="s">
        <v>605</v>
      </c>
      <c r="V98" s="14" t="s">
        <v>606</v>
      </c>
      <c r="W98" s="14" t="s">
        <v>607</v>
      </c>
      <c r="X98" s="14" t="s">
        <v>42</v>
      </c>
      <c r="Y98" s="14" t="s">
        <v>599</v>
      </c>
      <c r="Z98" s="14" t="s">
        <v>2022</v>
      </c>
      <c r="AA98" s="14" t="s">
        <v>600</v>
      </c>
      <c r="AB98" s="14" t="s">
        <v>1740</v>
      </c>
      <c r="AC98" s="14" t="s">
        <v>141</v>
      </c>
      <c r="AD98" s="17">
        <v>12</v>
      </c>
      <c r="AE98" s="14" t="str">
        <f t="shared" si="4"/>
        <v>ES7321000181220200448559</v>
      </c>
      <c r="AF98" s="14" t="str">
        <f t="shared" si="5"/>
        <v>CAIXESBBXXX</v>
      </c>
    </row>
    <row r="99" spans="1:32">
      <c r="A99" s="1" t="s">
        <v>1149</v>
      </c>
      <c r="B99" s="1" t="s">
        <v>1299</v>
      </c>
      <c r="C99" s="14"/>
      <c r="D99" s="1" t="s">
        <v>1110</v>
      </c>
      <c r="E99" s="1" t="s">
        <v>1300</v>
      </c>
      <c r="F99" s="14"/>
      <c r="G99" s="14"/>
      <c r="H99" s="14"/>
      <c r="I99" s="14"/>
      <c r="J99" s="14"/>
      <c r="K99" s="14"/>
      <c r="L99" s="14"/>
      <c r="M99" s="14"/>
      <c r="N99" s="14"/>
      <c r="O99" s="15" t="s">
        <v>824</v>
      </c>
      <c r="P99" s="16"/>
      <c r="Q99" s="14" t="s">
        <v>766</v>
      </c>
      <c r="R99" s="14">
        <f t="shared" si="3"/>
        <v>0</v>
      </c>
      <c r="U99" s="14" t="s">
        <v>608</v>
      </c>
      <c r="V99" s="14" t="s">
        <v>609</v>
      </c>
      <c r="W99" s="14" t="s">
        <v>604</v>
      </c>
      <c r="X99" s="14" t="s">
        <v>42</v>
      </c>
      <c r="Y99" s="14" t="s">
        <v>599</v>
      </c>
      <c r="Z99" s="14" t="s">
        <v>2022</v>
      </c>
      <c r="AA99" s="14" t="s">
        <v>600</v>
      </c>
      <c r="AB99" s="14" t="s">
        <v>1741</v>
      </c>
      <c r="AC99" s="14" t="s">
        <v>141</v>
      </c>
      <c r="AD99" s="17">
        <v>165</v>
      </c>
      <c r="AE99" s="14" t="str">
        <f t="shared" si="4"/>
        <v>ES5021000181220200385535</v>
      </c>
      <c r="AF99" s="14" t="str">
        <f t="shared" si="5"/>
        <v>CAIXESBBXXX</v>
      </c>
    </row>
    <row r="100" spans="1:32">
      <c r="A100" s="1" t="s">
        <v>1280</v>
      </c>
      <c r="B100" s="1" t="s">
        <v>1281</v>
      </c>
      <c r="C100" s="14"/>
      <c r="D100" s="1" t="s">
        <v>1301</v>
      </c>
      <c r="E100" s="1" t="s">
        <v>1302</v>
      </c>
      <c r="F100" s="14"/>
      <c r="G100" s="14"/>
      <c r="H100" s="14"/>
      <c r="I100" s="14"/>
      <c r="J100" s="14"/>
      <c r="K100" s="14"/>
      <c r="L100" s="14"/>
      <c r="M100" s="14"/>
      <c r="N100" s="14"/>
      <c r="O100" s="15" t="s">
        <v>433</v>
      </c>
      <c r="P100" s="16"/>
      <c r="Q100" s="14" t="s">
        <v>766</v>
      </c>
      <c r="R100" s="14">
        <f t="shared" si="3"/>
        <v>0</v>
      </c>
      <c r="U100" s="14" t="s">
        <v>2023</v>
      </c>
      <c r="V100" s="14" t="s">
        <v>611</v>
      </c>
      <c r="W100" s="14" t="s">
        <v>2024</v>
      </c>
      <c r="X100" s="14" t="s">
        <v>42</v>
      </c>
      <c r="Y100" s="14" t="s">
        <v>599</v>
      </c>
      <c r="Z100" s="14" t="s">
        <v>2022</v>
      </c>
      <c r="AA100" s="14" t="s">
        <v>2025</v>
      </c>
      <c r="AB100" s="14" t="s">
        <v>1738</v>
      </c>
      <c r="AC100" s="14" t="s">
        <v>141</v>
      </c>
      <c r="AD100" s="17">
        <v>75</v>
      </c>
      <c r="AE100" s="14" t="str">
        <f t="shared" si="4"/>
        <v>ES0721008740520200078721</v>
      </c>
      <c r="AF100" s="14" t="str">
        <f t="shared" si="5"/>
        <v>CAIXESBBXXX</v>
      </c>
    </row>
    <row r="101" spans="1:32">
      <c r="A101" s="1" t="s">
        <v>1282</v>
      </c>
      <c r="B101" s="1" t="s">
        <v>1303</v>
      </c>
      <c r="C101" s="14"/>
      <c r="D101" s="1" t="s">
        <v>1155</v>
      </c>
      <c r="E101" s="1" t="s">
        <v>1304</v>
      </c>
      <c r="F101" s="14"/>
      <c r="G101" s="14"/>
      <c r="H101" s="14"/>
      <c r="I101" s="14"/>
      <c r="J101" s="14"/>
      <c r="K101" s="14"/>
      <c r="L101" s="14"/>
      <c r="M101" s="14"/>
      <c r="N101" s="14"/>
      <c r="O101" s="15" t="s">
        <v>1001</v>
      </c>
      <c r="P101" s="16"/>
      <c r="Q101" s="14" t="s">
        <v>766</v>
      </c>
      <c r="R101" s="14">
        <f t="shared" si="3"/>
        <v>0</v>
      </c>
      <c r="U101" s="14" t="s">
        <v>615</v>
      </c>
      <c r="V101" s="14" t="s">
        <v>616</v>
      </c>
      <c r="W101" s="14" t="s">
        <v>617</v>
      </c>
      <c r="X101" s="14" t="s">
        <v>42</v>
      </c>
      <c r="Y101" s="14" t="s">
        <v>599</v>
      </c>
      <c r="Z101" s="14" t="s">
        <v>2022</v>
      </c>
      <c r="AA101" s="14" t="s">
        <v>2025</v>
      </c>
      <c r="AB101" s="14" t="s">
        <v>1742</v>
      </c>
      <c r="AC101" s="14" t="s">
        <v>141</v>
      </c>
      <c r="AD101" s="17">
        <v>22</v>
      </c>
      <c r="AE101" s="14" t="str">
        <f t="shared" si="4"/>
        <v>ES6921008605540200024796</v>
      </c>
      <c r="AF101" s="14" t="str">
        <f t="shared" si="5"/>
        <v>CAIXESBBXXX</v>
      </c>
    </row>
    <row r="102" spans="1:32">
      <c r="A102" s="1" t="s">
        <v>1284</v>
      </c>
      <c r="B102" s="1" t="s">
        <v>1305</v>
      </c>
      <c r="C102" s="14"/>
      <c r="D102" s="1" t="s">
        <v>1306</v>
      </c>
      <c r="E102" s="1" t="s">
        <v>1307</v>
      </c>
      <c r="F102" s="14"/>
      <c r="G102" s="14"/>
      <c r="H102" s="14"/>
      <c r="I102" s="14"/>
      <c r="J102" s="14"/>
      <c r="K102" s="14"/>
      <c r="L102" s="14"/>
      <c r="M102" s="14"/>
      <c r="N102" s="14"/>
      <c r="O102" s="15" t="s">
        <v>893</v>
      </c>
      <c r="P102" s="16"/>
      <c r="Q102" s="14" t="s">
        <v>766</v>
      </c>
      <c r="R102" s="14">
        <f t="shared" si="3"/>
        <v>0</v>
      </c>
      <c r="U102" s="14" t="s">
        <v>620</v>
      </c>
      <c r="V102" s="14" t="s">
        <v>621</v>
      </c>
      <c r="W102" s="14" t="s">
        <v>622</v>
      </c>
      <c r="X102" s="14" t="s">
        <v>42</v>
      </c>
      <c r="Y102" s="14" t="s">
        <v>624</v>
      </c>
      <c r="Z102" s="14" t="s">
        <v>622</v>
      </c>
      <c r="AA102" s="14" t="s">
        <v>2026</v>
      </c>
      <c r="AB102" s="14" t="s">
        <v>1743</v>
      </c>
      <c r="AC102" s="14" t="s">
        <v>398</v>
      </c>
      <c r="AD102" s="17">
        <v>161</v>
      </c>
      <c r="AE102" s="14" t="str">
        <f t="shared" si="4"/>
        <v>ES2501822344070101203152  </v>
      </c>
      <c r="AF102" s="14" t="str">
        <f t="shared" si="5"/>
        <v>BBVAESMMXXX</v>
      </c>
    </row>
    <row r="103" spans="1:32" ht="45">
      <c r="A103" s="1" t="s">
        <v>1308</v>
      </c>
      <c r="B103" s="1" t="s">
        <v>1309</v>
      </c>
      <c r="C103" s="14"/>
      <c r="D103" s="1" t="s">
        <v>1308</v>
      </c>
      <c r="E103" s="1" t="s">
        <v>1310</v>
      </c>
      <c r="F103" s="14"/>
      <c r="G103" s="14"/>
      <c r="H103" s="14"/>
      <c r="I103" s="14"/>
      <c r="J103" s="14"/>
      <c r="K103" s="14"/>
      <c r="L103" s="14"/>
      <c r="M103" s="14"/>
      <c r="N103" s="14"/>
      <c r="O103" s="15" t="s">
        <v>87</v>
      </c>
      <c r="P103" s="16"/>
      <c r="Q103" s="14" t="s">
        <v>766</v>
      </c>
      <c r="R103" s="14">
        <f t="shared" si="3"/>
        <v>0</v>
      </c>
      <c r="U103" s="14" t="s">
        <v>625</v>
      </c>
      <c r="V103" s="14" t="s">
        <v>626</v>
      </c>
      <c r="W103" s="14" t="s">
        <v>627</v>
      </c>
      <c r="X103" s="14" t="s">
        <v>42</v>
      </c>
      <c r="Y103" s="14" t="s">
        <v>624</v>
      </c>
      <c r="Z103" s="14" t="s">
        <v>2027</v>
      </c>
      <c r="AA103" s="14" t="s">
        <v>2028</v>
      </c>
      <c r="AB103" s="29" t="s">
        <v>2029</v>
      </c>
      <c r="AC103" s="29" t="s">
        <v>1708</v>
      </c>
      <c r="AD103" s="17">
        <v>30</v>
      </c>
      <c r="AE103" s="14" t="str">
        <f t="shared" si="4"/>
        <v>ES4620388723516000089995  </v>
      </c>
      <c r="AF103" s="14" t="str">
        <f t="shared" si="5"/>
        <v>CAHMESMMXXX</v>
      </c>
    </row>
    <row r="104" spans="1:32">
      <c r="A104" s="1" t="s">
        <v>1286</v>
      </c>
      <c r="B104" s="1" t="s">
        <v>1287</v>
      </c>
      <c r="C104" s="14"/>
      <c r="D104" s="1" t="s">
        <v>1091</v>
      </c>
      <c r="E104" s="1" t="s">
        <v>1311</v>
      </c>
      <c r="F104" s="14"/>
      <c r="G104" s="14"/>
      <c r="H104" s="14"/>
      <c r="I104" s="14"/>
      <c r="J104" s="14"/>
      <c r="K104" s="14"/>
      <c r="L104" s="14"/>
      <c r="M104" s="14"/>
      <c r="N104" s="14"/>
      <c r="O104" s="15" t="s">
        <v>1003</v>
      </c>
      <c r="P104" s="16"/>
      <c r="Q104" s="14" t="s">
        <v>766</v>
      </c>
      <c r="R104" s="14">
        <f t="shared" si="3"/>
        <v>0</v>
      </c>
      <c r="U104" s="14" t="s">
        <v>630</v>
      </c>
      <c r="V104" s="14" t="s">
        <v>631</v>
      </c>
      <c r="W104" s="14" t="s">
        <v>632</v>
      </c>
      <c r="X104" s="14" t="s">
        <v>42</v>
      </c>
      <c r="Y104" s="14" t="s">
        <v>624</v>
      </c>
      <c r="Z104" s="14" t="s">
        <v>632</v>
      </c>
      <c r="AA104" s="14" t="s">
        <v>2030</v>
      </c>
      <c r="AB104" s="16" t="s">
        <v>1820</v>
      </c>
      <c r="AC104" s="16" t="s">
        <v>398</v>
      </c>
      <c r="AD104" s="17">
        <v>78</v>
      </c>
      <c r="AE104" s="14" t="str">
        <f t="shared" si="4"/>
        <v>ES54018223440520201507033</v>
      </c>
      <c r="AF104" s="14" t="str">
        <f t="shared" si="5"/>
        <v>BBVAESMMXXX</v>
      </c>
    </row>
    <row r="105" spans="1:32">
      <c r="A105" s="1" t="s">
        <v>1288</v>
      </c>
      <c r="B105" s="1" t="s">
        <v>1289</v>
      </c>
      <c r="C105" s="14"/>
      <c r="D105" s="1" t="s">
        <v>1141</v>
      </c>
      <c r="E105" s="1" t="s">
        <v>1312</v>
      </c>
      <c r="F105" s="14"/>
      <c r="G105" s="14"/>
      <c r="H105" s="14"/>
      <c r="I105" s="14"/>
      <c r="J105" s="14"/>
      <c r="K105" s="14"/>
      <c r="L105" s="14"/>
      <c r="M105" s="14"/>
      <c r="N105" s="14"/>
      <c r="O105" s="15" t="s">
        <v>437</v>
      </c>
      <c r="P105" s="16"/>
      <c r="Q105" s="14" t="s">
        <v>766</v>
      </c>
      <c r="R105" s="14">
        <f t="shared" si="3"/>
        <v>0</v>
      </c>
      <c r="U105" s="14" t="s">
        <v>634</v>
      </c>
      <c r="V105" s="14" t="s">
        <v>635</v>
      </c>
      <c r="W105" s="14" t="s">
        <v>636</v>
      </c>
      <c r="X105" s="14" t="s">
        <v>42</v>
      </c>
      <c r="Y105" s="14" t="s">
        <v>640</v>
      </c>
      <c r="Z105" s="14" t="s">
        <v>636</v>
      </c>
      <c r="AA105" s="14" t="s">
        <v>641</v>
      </c>
      <c r="AB105" s="14"/>
      <c r="AC105" s="14"/>
      <c r="AD105" s="17">
        <v>1378</v>
      </c>
      <c r="AE105" s="14" t="str">
        <f t="shared" si="4"/>
        <v/>
      </c>
      <c r="AF105" s="14" t="str">
        <f t="shared" si="5"/>
        <v/>
      </c>
    </row>
    <row r="106" spans="1:32">
      <c r="A106" s="1" t="s">
        <v>1290</v>
      </c>
      <c r="B106" s="1" t="s">
        <v>1313</v>
      </c>
      <c r="C106" s="14"/>
      <c r="D106" s="1" t="s">
        <v>1159</v>
      </c>
      <c r="E106" s="1" t="s">
        <v>1314</v>
      </c>
      <c r="F106" s="14"/>
      <c r="G106" s="14"/>
      <c r="H106" s="14"/>
      <c r="I106" s="14"/>
      <c r="J106" s="14"/>
      <c r="K106" s="14"/>
      <c r="L106" s="14"/>
      <c r="M106" s="14"/>
      <c r="N106" s="14"/>
      <c r="O106" s="15" t="s">
        <v>128</v>
      </c>
      <c r="P106" s="16" t="s">
        <v>1825</v>
      </c>
      <c r="Q106" s="14" t="s">
        <v>1826</v>
      </c>
      <c r="R106" s="14">
        <f t="shared" si="3"/>
        <v>1</v>
      </c>
      <c r="U106" s="14" t="s">
        <v>643</v>
      </c>
      <c r="V106" s="14" t="s">
        <v>644</v>
      </c>
      <c r="W106" s="14" t="s">
        <v>645</v>
      </c>
      <c r="X106" s="14" t="s">
        <v>42</v>
      </c>
      <c r="Y106" s="14"/>
      <c r="Z106" s="14" t="s">
        <v>645</v>
      </c>
      <c r="AA106" s="14" t="s">
        <v>648</v>
      </c>
      <c r="AB106" s="14" t="s">
        <v>1744</v>
      </c>
      <c r="AC106" s="14" t="s">
        <v>57</v>
      </c>
      <c r="AD106" s="17"/>
      <c r="AE106" s="14" t="str">
        <f t="shared" si="4"/>
        <v>ES9201287634670100002774</v>
      </c>
      <c r="AF106" s="14" t="str">
        <f t="shared" si="5"/>
        <v>BKBKESMMXXX</v>
      </c>
    </row>
    <row r="107" spans="1:32" ht="45">
      <c r="A107" s="1" t="s">
        <v>1293</v>
      </c>
      <c r="B107" s="1" t="s">
        <v>1315</v>
      </c>
      <c r="C107" s="14"/>
      <c r="D107" s="1" t="s">
        <v>1172</v>
      </c>
      <c r="E107" s="1" t="s">
        <v>1316</v>
      </c>
      <c r="F107" s="14"/>
      <c r="G107" s="14"/>
      <c r="H107" s="14"/>
      <c r="I107" s="14"/>
      <c r="J107" s="14"/>
      <c r="K107" s="14"/>
      <c r="L107" s="14"/>
      <c r="M107" s="14"/>
      <c r="N107" s="14"/>
      <c r="O107" s="15" t="s">
        <v>797</v>
      </c>
      <c r="P107" s="16"/>
      <c r="Q107" s="14" t="s">
        <v>766</v>
      </c>
      <c r="R107" s="14">
        <f t="shared" si="3"/>
        <v>0</v>
      </c>
      <c r="U107" s="14" t="s">
        <v>649</v>
      </c>
      <c r="V107" s="14" t="s">
        <v>650</v>
      </c>
      <c r="W107" s="14" t="s">
        <v>651</v>
      </c>
      <c r="X107" s="14" t="s">
        <v>42</v>
      </c>
      <c r="Y107" s="14" t="s">
        <v>653</v>
      </c>
      <c r="Z107" s="14" t="s">
        <v>2027</v>
      </c>
      <c r="AA107" s="14" t="s">
        <v>2028</v>
      </c>
      <c r="AB107" s="32" t="s">
        <v>2031</v>
      </c>
      <c r="AC107" s="32" t="s">
        <v>2013</v>
      </c>
      <c r="AD107" s="17">
        <v>51</v>
      </c>
      <c r="AE107" s="14" t="str">
        <f t="shared" si="4"/>
        <v>ES9420388723526000089761   </v>
      </c>
      <c r="AF107" s="14" t="str">
        <f t="shared" si="5"/>
        <v>CAHMESMMXXX</v>
      </c>
    </row>
    <row r="108" spans="1:32">
      <c r="A108" s="1" t="s">
        <v>1297</v>
      </c>
      <c r="B108" s="1" t="s">
        <v>1317</v>
      </c>
      <c r="C108" s="14"/>
      <c r="D108" s="1" t="s">
        <v>1017</v>
      </c>
      <c r="E108" s="1" t="s">
        <v>1318</v>
      </c>
      <c r="F108" s="14"/>
      <c r="G108" s="14"/>
      <c r="H108" s="14"/>
      <c r="I108" s="14"/>
      <c r="J108" s="14"/>
      <c r="K108" s="14"/>
      <c r="L108" s="14"/>
      <c r="M108" s="14"/>
      <c r="N108" s="14"/>
      <c r="O108" s="15" t="s">
        <v>800</v>
      </c>
      <c r="P108" s="16"/>
      <c r="Q108" s="14" t="s">
        <v>766</v>
      </c>
      <c r="R108" s="14">
        <f t="shared" si="3"/>
        <v>0</v>
      </c>
      <c r="U108" s="14" t="s">
        <v>654</v>
      </c>
      <c r="V108" s="14" t="s">
        <v>655</v>
      </c>
      <c r="W108" s="14" t="s">
        <v>656</v>
      </c>
      <c r="X108" s="14" t="s">
        <v>42</v>
      </c>
      <c r="Y108" s="14"/>
      <c r="Z108" s="14" t="s">
        <v>656</v>
      </c>
      <c r="AA108" s="14" t="s">
        <v>658</v>
      </c>
      <c r="AB108" s="14" t="s">
        <v>1745</v>
      </c>
      <c r="AC108" s="14" t="s">
        <v>488</v>
      </c>
      <c r="AD108" s="17"/>
      <c r="AE108" s="14" t="str">
        <f t="shared" si="4"/>
        <v>ES5500491580942910171765</v>
      </c>
      <c r="AF108" s="14" t="str">
        <f t="shared" si="5"/>
        <v>BSCHESMMXXX</v>
      </c>
    </row>
    <row r="109" spans="1:32">
      <c r="A109" s="1" t="s">
        <v>1301</v>
      </c>
      <c r="B109" s="1" t="s">
        <v>1319</v>
      </c>
      <c r="C109" s="14"/>
      <c r="D109" s="1" t="s">
        <v>1231</v>
      </c>
      <c r="E109" s="1" t="s">
        <v>1320</v>
      </c>
      <c r="F109" s="14"/>
      <c r="G109" s="14"/>
      <c r="H109" s="14"/>
      <c r="I109" s="14"/>
      <c r="J109" s="14"/>
      <c r="K109" s="14"/>
      <c r="L109" s="14"/>
      <c r="M109" s="14"/>
      <c r="N109" s="14"/>
      <c r="O109" s="15" t="s">
        <v>680</v>
      </c>
      <c r="P109" s="16"/>
      <c r="Q109" s="14" t="s">
        <v>766</v>
      </c>
      <c r="R109" s="14">
        <f t="shared" si="3"/>
        <v>0</v>
      </c>
      <c r="U109" s="14" t="s">
        <v>660</v>
      </c>
      <c r="V109" s="14" t="s">
        <v>661</v>
      </c>
      <c r="W109" s="14" t="s">
        <v>662</v>
      </c>
      <c r="X109" s="14" t="s">
        <v>42</v>
      </c>
      <c r="Y109" s="14" t="s">
        <v>663</v>
      </c>
      <c r="Z109" s="14" t="s">
        <v>2032</v>
      </c>
      <c r="AA109" s="14" t="s">
        <v>2033</v>
      </c>
      <c r="AB109" s="14"/>
      <c r="AC109" s="14"/>
      <c r="AD109" s="17"/>
      <c r="AE109" s="14" t="str">
        <f t="shared" si="4"/>
        <v/>
      </c>
      <c r="AF109" s="14" t="str">
        <f t="shared" si="5"/>
        <v/>
      </c>
    </row>
    <row r="110" spans="1:32">
      <c r="A110" s="1" t="s">
        <v>1321</v>
      </c>
      <c r="B110" s="1" t="s">
        <v>1322</v>
      </c>
      <c r="C110" s="14"/>
      <c r="D110" s="1" t="s">
        <v>1323</v>
      </c>
      <c r="E110" s="1" t="s">
        <v>1324</v>
      </c>
      <c r="F110" s="14"/>
      <c r="G110" s="14"/>
      <c r="H110" s="14"/>
      <c r="I110" s="14"/>
      <c r="J110" s="14"/>
      <c r="K110" s="14"/>
      <c r="L110" s="14"/>
      <c r="M110" s="14"/>
      <c r="N110" s="14"/>
      <c r="O110" s="15" t="s">
        <v>683</v>
      </c>
      <c r="P110" s="16"/>
      <c r="Q110" s="14" t="s">
        <v>766</v>
      </c>
      <c r="R110" s="14">
        <f t="shared" si="3"/>
        <v>0</v>
      </c>
      <c r="U110" s="14" t="s">
        <v>664</v>
      </c>
      <c r="V110" s="14" t="s">
        <v>665</v>
      </c>
      <c r="W110" s="14" t="s">
        <v>666</v>
      </c>
      <c r="X110" s="14" t="s">
        <v>42</v>
      </c>
      <c r="Y110" s="14" t="s">
        <v>663</v>
      </c>
      <c r="Z110" s="14" t="s">
        <v>2034</v>
      </c>
      <c r="AA110" s="14" t="s">
        <v>2033</v>
      </c>
      <c r="AB110" s="14"/>
      <c r="AC110" s="14"/>
      <c r="AD110" s="17"/>
      <c r="AE110" s="14" t="str">
        <f t="shared" si="4"/>
        <v/>
      </c>
      <c r="AF110" s="14" t="str">
        <f t="shared" si="5"/>
        <v/>
      </c>
    </row>
    <row r="111" spans="1:32">
      <c r="A111" s="1" t="s">
        <v>930</v>
      </c>
      <c r="B111" s="1" t="s">
        <v>1325</v>
      </c>
      <c r="C111" s="14"/>
      <c r="D111" s="1" t="s">
        <v>1295</v>
      </c>
      <c r="E111" s="1" t="s">
        <v>1326</v>
      </c>
      <c r="F111" s="14"/>
      <c r="G111" s="14"/>
      <c r="H111" s="14"/>
      <c r="I111" s="14"/>
      <c r="J111" s="14"/>
      <c r="K111" s="14"/>
      <c r="L111" s="14"/>
      <c r="M111" s="14"/>
      <c r="N111" s="14"/>
      <c r="O111" s="15" t="s">
        <v>686</v>
      </c>
      <c r="P111" s="16"/>
      <c r="Q111" s="14" t="s">
        <v>766</v>
      </c>
      <c r="R111" s="14">
        <f t="shared" si="3"/>
        <v>0</v>
      </c>
      <c r="U111" s="14" t="s">
        <v>667</v>
      </c>
      <c r="V111" s="14" t="s">
        <v>668</v>
      </c>
      <c r="W111" s="14" t="s">
        <v>669</v>
      </c>
      <c r="X111" s="14" t="s">
        <v>42</v>
      </c>
      <c r="Y111" s="14" t="s">
        <v>663</v>
      </c>
      <c r="Z111" s="14" t="s">
        <v>2034</v>
      </c>
      <c r="AA111" s="14" t="s">
        <v>2033</v>
      </c>
      <c r="AB111" s="14"/>
      <c r="AC111" s="14"/>
      <c r="AD111" s="17"/>
      <c r="AE111" s="14" t="str">
        <f t="shared" si="4"/>
        <v/>
      </c>
      <c r="AF111" s="14" t="str">
        <f t="shared" si="5"/>
        <v/>
      </c>
    </row>
    <row r="112" spans="1:32">
      <c r="A112" s="1" t="s">
        <v>1327</v>
      </c>
      <c r="B112" s="1" t="s">
        <v>1328</v>
      </c>
      <c r="C112" s="14"/>
      <c r="D112" s="1" t="s">
        <v>1329</v>
      </c>
      <c r="E112" s="1" t="s">
        <v>1330</v>
      </c>
      <c r="F112" s="14"/>
      <c r="G112" s="14"/>
      <c r="H112" s="14"/>
      <c r="I112" s="14"/>
      <c r="J112" s="14"/>
      <c r="K112" s="14"/>
      <c r="L112" s="14"/>
      <c r="M112" s="14"/>
      <c r="N112" s="14"/>
      <c r="O112" s="15" t="s">
        <v>689</v>
      </c>
      <c r="P112" s="16"/>
      <c r="Q112" s="14" t="s">
        <v>766</v>
      </c>
      <c r="R112" s="14">
        <f t="shared" si="3"/>
        <v>0</v>
      </c>
      <c r="U112" s="14" t="s">
        <v>670</v>
      </c>
      <c r="V112" s="14" t="s">
        <v>671</v>
      </c>
      <c r="W112" s="14" t="s">
        <v>672</v>
      </c>
      <c r="X112" s="14" t="s">
        <v>42</v>
      </c>
      <c r="Y112" s="14" t="s">
        <v>663</v>
      </c>
      <c r="Z112" s="14" t="s">
        <v>2034</v>
      </c>
      <c r="AA112" s="14" t="s">
        <v>2033</v>
      </c>
      <c r="AB112" s="14"/>
      <c r="AC112" s="14"/>
      <c r="AD112" s="17"/>
      <c r="AE112" s="14" t="str">
        <f t="shared" si="4"/>
        <v/>
      </c>
      <c r="AF112" s="14" t="str">
        <f t="shared" si="5"/>
        <v/>
      </c>
    </row>
    <row r="113" spans="1:32">
      <c r="A113" s="1" t="s">
        <v>1331</v>
      </c>
      <c r="B113" s="1" t="s">
        <v>1332</v>
      </c>
      <c r="C113" s="14"/>
      <c r="D113" s="1" t="s">
        <v>1227</v>
      </c>
      <c r="E113" s="1" t="s">
        <v>1333</v>
      </c>
      <c r="F113" s="14"/>
      <c r="G113" s="14"/>
      <c r="H113" s="14"/>
      <c r="I113" s="14"/>
      <c r="J113" s="14"/>
      <c r="K113" s="14"/>
      <c r="L113" s="14"/>
      <c r="M113" s="14"/>
      <c r="N113" s="14"/>
      <c r="O113" s="15" t="s">
        <v>442</v>
      </c>
      <c r="P113" s="16" t="s">
        <v>1871</v>
      </c>
      <c r="Q113" s="14" t="s">
        <v>1872</v>
      </c>
      <c r="R113" s="14">
        <f t="shared" si="3"/>
        <v>39</v>
      </c>
      <c r="U113" s="14" t="s">
        <v>673</v>
      </c>
      <c r="V113" s="14" t="s">
        <v>674</v>
      </c>
      <c r="W113" s="14" t="s">
        <v>675</v>
      </c>
      <c r="X113" s="14" t="s">
        <v>42</v>
      </c>
      <c r="Y113" s="14" t="s">
        <v>663</v>
      </c>
      <c r="Z113" s="14" t="s">
        <v>2034</v>
      </c>
      <c r="AA113" s="14" t="s">
        <v>2033</v>
      </c>
      <c r="AB113" s="14"/>
      <c r="AC113" s="14"/>
      <c r="AD113" s="17"/>
      <c r="AE113" s="14" t="str">
        <f t="shared" si="4"/>
        <v/>
      </c>
      <c r="AF113" s="14" t="str">
        <f t="shared" si="5"/>
        <v/>
      </c>
    </row>
    <row r="114" spans="1:32">
      <c r="A114" s="1" t="s">
        <v>1334</v>
      </c>
      <c r="B114" s="1" t="s">
        <v>1335</v>
      </c>
      <c r="C114" s="14"/>
      <c r="D114" s="1" t="s">
        <v>1336</v>
      </c>
      <c r="E114" s="1" t="s">
        <v>1337</v>
      </c>
      <c r="F114" s="14"/>
      <c r="G114" s="14"/>
      <c r="H114" s="14"/>
      <c r="I114" s="14"/>
      <c r="J114" s="14"/>
      <c r="K114" s="14"/>
      <c r="L114" s="14"/>
      <c r="M114" s="14"/>
      <c r="N114" s="14"/>
      <c r="O114" s="15" t="s">
        <v>692</v>
      </c>
      <c r="P114" s="16"/>
      <c r="Q114" s="14" t="s">
        <v>766</v>
      </c>
      <c r="R114" s="14">
        <f t="shared" si="3"/>
        <v>0</v>
      </c>
      <c r="U114" s="14" t="s">
        <v>676</v>
      </c>
      <c r="V114" s="14" t="s">
        <v>677</v>
      </c>
      <c r="W114" s="14" t="s">
        <v>678</v>
      </c>
      <c r="X114" s="14" t="s">
        <v>42</v>
      </c>
      <c r="Y114" s="14" t="s">
        <v>663</v>
      </c>
      <c r="Z114" s="14" t="s">
        <v>2034</v>
      </c>
      <c r="AA114" s="14" t="s">
        <v>2033</v>
      </c>
      <c r="AB114" s="14"/>
      <c r="AC114" s="14"/>
      <c r="AD114" s="17"/>
      <c r="AE114" s="14" t="str">
        <f t="shared" si="4"/>
        <v/>
      </c>
      <c r="AF114" s="14" t="str">
        <f t="shared" si="5"/>
        <v/>
      </c>
    </row>
    <row r="115" spans="1:32">
      <c r="A115" s="1" t="s">
        <v>1338</v>
      </c>
      <c r="B115" s="1" t="s">
        <v>1339</v>
      </c>
      <c r="C115" s="14"/>
      <c r="D115" s="1" t="s">
        <v>1340</v>
      </c>
      <c r="E115" s="1" t="s">
        <v>1341</v>
      </c>
      <c r="F115" s="14"/>
      <c r="G115" s="14"/>
      <c r="H115" s="14"/>
      <c r="I115" s="14"/>
      <c r="J115" s="14"/>
      <c r="K115" s="14"/>
      <c r="L115" s="14"/>
      <c r="M115" s="14"/>
      <c r="N115" s="14"/>
      <c r="O115" s="15" t="s">
        <v>695</v>
      </c>
      <c r="P115" s="16"/>
      <c r="Q115" s="14" t="s">
        <v>766</v>
      </c>
      <c r="R115" s="14">
        <f t="shared" si="3"/>
        <v>0</v>
      </c>
      <c r="U115" s="14" t="s">
        <v>679</v>
      </c>
      <c r="V115" s="14" t="s">
        <v>680</v>
      </c>
      <c r="W115" s="14" t="s">
        <v>681</v>
      </c>
      <c r="X115" s="14" t="s">
        <v>42</v>
      </c>
      <c r="Y115" s="14" t="s">
        <v>663</v>
      </c>
      <c r="Z115" s="14" t="s">
        <v>2034</v>
      </c>
      <c r="AA115" s="14" t="s">
        <v>2033</v>
      </c>
      <c r="AB115" s="14"/>
      <c r="AC115" s="14"/>
      <c r="AD115" s="17"/>
      <c r="AE115" s="14" t="str">
        <f t="shared" si="4"/>
        <v/>
      </c>
      <c r="AF115" s="14" t="str">
        <f t="shared" si="5"/>
        <v/>
      </c>
    </row>
    <row r="116" spans="1:32">
      <c r="A116" s="1" t="s">
        <v>1342</v>
      </c>
      <c r="B116" s="1" t="s">
        <v>1343</v>
      </c>
      <c r="C116" s="14"/>
      <c r="D116" s="1" t="s">
        <v>1344</v>
      </c>
      <c r="E116" s="1" t="s">
        <v>1345</v>
      </c>
      <c r="F116" s="14"/>
      <c r="G116" s="14"/>
      <c r="H116" s="14"/>
      <c r="I116" s="14"/>
      <c r="J116" s="14"/>
      <c r="K116" s="14"/>
      <c r="L116" s="14"/>
      <c r="M116" s="14"/>
      <c r="N116" s="14"/>
      <c r="O116" s="15" t="s">
        <v>698</v>
      </c>
      <c r="P116" s="16"/>
      <c r="Q116" s="14" t="s">
        <v>766</v>
      </c>
      <c r="R116" s="14">
        <f t="shared" si="3"/>
        <v>0</v>
      </c>
      <c r="U116" s="14" t="s">
        <v>682</v>
      </c>
      <c r="V116" s="14" t="s">
        <v>683</v>
      </c>
      <c r="W116" s="14" t="s">
        <v>684</v>
      </c>
      <c r="X116" s="14" t="s">
        <v>42</v>
      </c>
      <c r="Y116" s="14" t="s">
        <v>663</v>
      </c>
      <c r="Z116" s="14" t="s">
        <v>2034</v>
      </c>
      <c r="AA116" s="14" t="s">
        <v>2033</v>
      </c>
      <c r="AB116" s="14"/>
      <c r="AC116" s="14"/>
      <c r="AD116" s="17"/>
      <c r="AE116" s="14" t="str">
        <f t="shared" si="4"/>
        <v/>
      </c>
      <c r="AF116" s="14" t="str">
        <f t="shared" si="5"/>
        <v/>
      </c>
    </row>
    <row r="117" spans="1:32">
      <c r="A117" s="1" t="s">
        <v>1346</v>
      </c>
      <c r="B117" s="1" t="s">
        <v>1347</v>
      </c>
      <c r="C117" s="14"/>
      <c r="D117" s="1" t="s">
        <v>1348</v>
      </c>
      <c r="E117" s="1" t="s">
        <v>1349</v>
      </c>
      <c r="F117" s="14"/>
      <c r="G117" s="14"/>
      <c r="H117" s="14"/>
      <c r="I117" s="14"/>
      <c r="J117" s="14"/>
      <c r="K117" s="14"/>
      <c r="L117" s="14"/>
      <c r="M117" s="14"/>
      <c r="N117" s="14"/>
      <c r="O117" s="15" t="s">
        <v>826</v>
      </c>
      <c r="P117" s="16"/>
      <c r="Q117" s="14" t="s">
        <v>766</v>
      </c>
      <c r="R117" s="14">
        <f t="shared" si="3"/>
        <v>0</v>
      </c>
      <c r="U117" s="14" t="s">
        <v>685</v>
      </c>
      <c r="V117" s="14" t="s">
        <v>686</v>
      </c>
      <c r="W117" s="14" t="s">
        <v>687</v>
      </c>
      <c r="X117" s="14" t="s">
        <v>42</v>
      </c>
      <c r="Y117" s="14" t="s">
        <v>663</v>
      </c>
      <c r="Z117" s="14" t="s">
        <v>2034</v>
      </c>
      <c r="AA117" s="14" t="s">
        <v>2033</v>
      </c>
      <c r="AB117" s="14"/>
      <c r="AC117" s="14"/>
      <c r="AD117" s="17"/>
      <c r="AE117" s="14" t="str">
        <f t="shared" si="4"/>
        <v/>
      </c>
      <c r="AF117" s="14" t="str">
        <f t="shared" si="5"/>
        <v/>
      </c>
    </row>
    <row r="118" spans="1:32">
      <c r="A118" s="1" t="s">
        <v>1350</v>
      </c>
      <c r="B118" s="1" t="s">
        <v>1351</v>
      </c>
      <c r="C118" s="14"/>
      <c r="D118" s="1" t="s">
        <v>1352</v>
      </c>
      <c r="E118" s="1" t="s">
        <v>1353</v>
      </c>
      <c r="F118" s="14"/>
      <c r="G118" s="14"/>
      <c r="H118" s="14"/>
      <c r="I118" s="14"/>
      <c r="J118" s="14"/>
      <c r="K118" s="14"/>
      <c r="L118" s="14"/>
      <c r="M118" s="14"/>
      <c r="N118" s="14"/>
      <c r="O118" s="15" t="s">
        <v>616</v>
      </c>
      <c r="P118" s="16" t="s">
        <v>1838</v>
      </c>
      <c r="Q118" s="14" t="s">
        <v>1839</v>
      </c>
      <c r="R118" s="14">
        <f t="shared" si="3"/>
        <v>22</v>
      </c>
      <c r="U118" s="14" t="s">
        <v>688</v>
      </c>
      <c r="V118" s="14" t="s">
        <v>689</v>
      </c>
      <c r="W118" s="14" t="s">
        <v>690</v>
      </c>
      <c r="X118" s="14" t="s">
        <v>42</v>
      </c>
      <c r="Y118" s="14" t="s">
        <v>663</v>
      </c>
      <c r="Z118" s="14" t="s">
        <v>2034</v>
      </c>
      <c r="AA118" s="14" t="s">
        <v>2033</v>
      </c>
      <c r="AB118" s="14"/>
      <c r="AC118" s="14"/>
      <c r="AD118" s="17"/>
      <c r="AE118" s="14" t="str">
        <f t="shared" si="4"/>
        <v/>
      </c>
      <c r="AF118" s="14" t="str">
        <f t="shared" si="5"/>
        <v/>
      </c>
    </row>
    <row r="119" spans="1:32">
      <c r="A119" s="1" t="s">
        <v>1162</v>
      </c>
      <c r="B119" s="1" t="s">
        <v>1354</v>
      </c>
      <c r="C119" s="14"/>
      <c r="D119" s="1" t="s">
        <v>1355</v>
      </c>
      <c r="E119" s="1" t="s">
        <v>1356</v>
      </c>
      <c r="F119" s="14"/>
      <c r="G119" s="14"/>
      <c r="H119" s="14"/>
      <c r="I119" s="14"/>
      <c r="J119" s="14"/>
      <c r="K119" s="14"/>
      <c r="L119" s="14"/>
      <c r="M119" s="14"/>
      <c r="N119" s="14"/>
      <c r="O119" s="15" t="s">
        <v>448</v>
      </c>
      <c r="P119" s="16"/>
      <c r="Q119" s="14" t="s">
        <v>766</v>
      </c>
      <c r="R119" s="14">
        <f t="shared" si="3"/>
        <v>0</v>
      </c>
      <c r="U119" s="14" t="s">
        <v>691</v>
      </c>
      <c r="V119" s="14" t="s">
        <v>692</v>
      </c>
      <c r="W119" s="14" t="s">
        <v>693</v>
      </c>
      <c r="X119" s="14" t="s">
        <v>42</v>
      </c>
      <c r="Y119" s="14" t="s">
        <v>663</v>
      </c>
      <c r="Z119" s="14" t="s">
        <v>2034</v>
      </c>
      <c r="AA119" s="14" t="s">
        <v>2033</v>
      </c>
      <c r="AB119" s="14"/>
      <c r="AC119" s="14"/>
      <c r="AD119" s="17"/>
      <c r="AE119" s="14" t="str">
        <f t="shared" si="4"/>
        <v/>
      </c>
      <c r="AF119" s="14" t="str">
        <f t="shared" si="5"/>
        <v/>
      </c>
    </row>
    <row r="120" spans="1:32">
      <c r="A120" s="1" t="s">
        <v>1165</v>
      </c>
      <c r="B120" s="1" t="s">
        <v>1357</v>
      </c>
      <c r="C120" s="14"/>
      <c r="D120" s="1" t="s">
        <v>1358</v>
      </c>
      <c r="E120" s="1" t="s">
        <v>1359</v>
      </c>
      <c r="F120" s="14"/>
      <c r="G120" s="14"/>
      <c r="H120" s="14"/>
      <c r="I120" s="14"/>
      <c r="J120" s="14"/>
      <c r="K120" s="14"/>
      <c r="L120" s="14"/>
      <c r="M120" s="14"/>
      <c r="N120" s="14"/>
      <c r="O120" s="15" t="s">
        <v>789</v>
      </c>
      <c r="P120" s="16" t="s">
        <v>1856</v>
      </c>
      <c r="Q120" s="14" t="s">
        <v>1857</v>
      </c>
      <c r="R120" s="14">
        <f t="shared" si="3"/>
        <v>7</v>
      </c>
      <c r="U120" s="14" t="s">
        <v>694</v>
      </c>
      <c r="V120" s="14" t="s">
        <v>695</v>
      </c>
      <c r="W120" s="14" t="s">
        <v>696</v>
      </c>
      <c r="X120" s="14" t="s">
        <v>42</v>
      </c>
      <c r="Y120" s="14" t="s">
        <v>663</v>
      </c>
      <c r="Z120" s="14" t="s">
        <v>2034</v>
      </c>
      <c r="AA120" s="14" t="s">
        <v>2033</v>
      </c>
      <c r="AB120" s="14"/>
      <c r="AC120" s="14"/>
      <c r="AD120" s="17"/>
      <c r="AE120" s="14" t="str">
        <f t="shared" si="4"/>
        <v/>
      </c>
      <c r="AF120" s="14" t="str">
        <f t="shared" si="5"/>
        <v/>
      </c>
    </row>
    <row r="121" spans="1:32">
      <c r="A121" s="1" t="s">
        <v>1360</v>
      </c>
      <c r="B121" s="1" t="s">
        <v>1361</v>
      </c>
      <c r="C121" s="14"/>
      <c r="D121" s="1" t="s">
        <v>1362</v>
      </c>
      <c r="E121" s="1" t="s">
        <v>1363</v>
      </c>
      <c r="F121" s="14"/>
      <c r="G121" s="14"/>
      <c r="H121" s="14"/>
      <c r="I121" s="14"/>
      <c r="J121" s="14"/>
      <c r="K121" s="14"/>
      <c r="L121" s="14"/>
      <c r="M121" s="14"/>
      <c r="N121" s="14"/>
      <c r="O121" s="15" t="s">
        <v>853</v>
      </c>
      <c r="P121" s="16"/>
      <c r="Q121" s="14" t="s">
        <v>766</v>
      </c>
      <c r="R121" s="14">
        <f t="shared" si="3"/>
        <v>0</v>
      </c>
      <c r="U121" s="14" t="s">
        <v>697</v>
      </c>
      <c r="V121" s="14" t="s">
        <v>698</v>
      </c>
      <c r="W121" s="14" t="s">
        <v>687</v>
      </c>
      <c r="X121" s="14" t="s">
        <v>42</v>
      </c>
      <c r="Y121" s="14" t="s">
        <v>663</v>
      </c>
      <c r="Z121" s="14" t="s">
        <v>2034</v>
      </c>
      <c r="AA121" s="14" t="s">
        <v>2033</v>
      </c>
      <c r="AB121" s="14"/>
      <c r="AC121" s="14"/>
      <c r="AD121" s="17"/>
      <c r="AE121" s="14" t="str">
        <f t="shared" si="4"/>
        <v/>
      </c>
      <c r="AF121" s="14" t="str">
        <f t="shared" si="5"/>
        <v/>
      </c>
    </row>
    <row r="122" spans="1:32">
      <c r="A122" s="1" t="s">
        <v>1364</v>
      </c>
      <c r="B122" s="1" t="s">
        <v>1365</v>
      </c>
      <c r="C122" s="14"/>
      <c r="D122" s="1" t="s">
        <v>1321</v>
      </c>
      <c r="E122" s="1" t="s">
        <v>1322</v>
      </c>
      <c r="F122" s="14"/>
      <c r="G122" s="14"/>
      <c r="H122" s="14"/>
      <c r="I122" s="14"/>
      <c r="J122" s="14"/>
      <c r="K122" s="14"/>
      <c r="L122" s="14"/>
      <c r="M122" s="14"/>
      <c r="N122" s="14"/>
      <c r="O122" s="15" t="s">
        <v>64</v>
      </c>
      <c r="P122" s="16"/>
      <c r="Q122" s="14" t="s">
        <v>766</v>
      </c>
      <c r="R122" s="14">
        <f t="shared" si="3"/>
        <v>0</v>
      </c>
      <c r="U122" s="14" t="s">
        <v>699</v>
      </c>
      <c r="V122" s="14" t="s">
        <v>700</v>
      </c>
      <c r="W122" s="14" t="s">
        <v>701</v>
      </c>
      <c r="X122" s="14" t="s">
        <v>42</v>
      </c>
      <c r="Y122" s="14" t="s">
        <v>663</v>
      </c>
      <c r="Z122" s="14" t="s">
        <v>2034</v>
      </c>
      <c r="AA122" s="14" t="s">
        <v>2033</v>
      </c>
      <c r="AB122" s="14"/>
      <c r="AC122" s="14"/>
      <c r="AD122" s="17"/>
      <c r="AE122" s="14" t="str">
        <f t="shared" si="4"/>
        <v/>
      </c>
      <c r="AF122" s="14" t="str">
        <f t="shared" si="5"/>
        <v/>
      </c>
    </row>
    <row r="123" spans="1:32">
      <c r="A123" s="1" t="s">
        <v>1366</v>
      </c>
      <c r="B123" s="1" t="s">
        <v>1367</v>
      </c>
      <c r="C123" s="14"/>
      <c r="D123" s="1" t="s">
        <v>930</v>
      </c>
      <c r="E123" s="1" t="s">
        <v>1368</v>
      </c>
      <c r="F123" s="14"/>
      <c r="G123" s="14"/>
      <c r="H123" s="14"/>
      <c r="I123" s="14"/>
      <c r="J123" s="14"/>
      <c r="K123" s="14"/>
      <c r="L123" s="14"/>
      <c r="M123" s="14"/>
      <c r="N123" s="14"/>
      <c r="O123" s="15" t="s">
        <v>457</v>
      </c>
      <c r="P123" s="16"/>
      <c r="Q123" s="14" t="s">
        <v>766</v>
      </c>
      <c r="R123" s="14">
        <f t="shared" si="3"/>
        <v>0</v>
      </c>
      <c r="U123" s="14" t="s">
        <v>702</v>
      </c>
      <c r="V123" s="14" t="s">
        <v>703</v>
      </c>
      <c r="W123" s="14" t="s">
        <v>704</v>
      </c>
      <c r="X123" s="14" t="s">
        <v>42</v>
      </c>
      <c r="Y123" s="14" t="s">
        <v>663</v>
      </c>
      <c r="Z123" s="14" t="s">
        <v>2034</v>
      </c>
      <c r="AA123" s="14" t="s">
        <v>2033</v>
      </c>
      <c r="AB123" s="14"/>
      <c r="AC123" s="14"/>
      <c r="AD123" s="17"/>
      <c r="AE123" s="14" t="str">
        <f t="shared" si="4"/>
        <v/>
      </c>
      <c r="AF123" s="14" t="str">
        <f t="shared" si="5"/>
        <v/>
      </c>
    </row>
    <row r="124" spans="1:32">
      <c r="A124" s="1" t="s">
        <v>1369</v>
      </c>
      <c r="B124" s="1" t="s">
        <v>1370</v>
      </c>
      <c r="C124" s="14"/>
      <c r="D124" s="1" t="s">
        <v>1327</v>
      </c>
      <c r="E124" s="1" t="s">
        <v>1328</v>
      </c>
      <c r="F124" s="14"/>
      <c r="G124" s="14"/>
      <c r="H124" s="14"/>
      <c r="I124" s="14"/>
      <c r="J124" s="14"/>
      <c r="K124" s="14"/>
      <c r="L124" s="14"/>
      <c r="M124" s="14"/>
      <c r="N124" s="14"/>
      <c r="O124" s="15" t="s">
        <v>61</v>
      </c>
      <c r="P124" s="16" t="s">
        <v>1873</v>
      </c>
      <c r="Q124" s="14" t="s">
        <v>1874</v>
      </c>
      <c r="R124" s="14">
        <f t="shared" si="3"/>
        <v>11</v>
      </c>
      <c r="U124" s="14" t="s">
        <v>705</v>
      </c>
      <c r="V124" s="14" t="s">
        <v>706</v>
      </c>
      <c r="W124" s="14" t="s">
        <v>707</v>
      </c>
      <c r="X124" s="14" t="s">
        <v>42</v>
      </c>
      <c r="Y124" s="14" t="s">
        <v>663</v>
      </c>
      <c r="Z124" s="14" t="s">
        <v>2034</v>
      </c>
      <c r="AA124" s="14" t="s">
        <v>2033</v>
      </c>
      <c r="AB124" s="14"/>
      <c r="AC124" s="14"/>
      <c r="AD124" s="17"/>
      <c r="AE124" s="14" t="str">
        <f t="shared" si="4"/>
        <v/>
      </c>
      <c r="AF124" s="14" t="str">
        <f t="shared" si="5"/>
        <v/>
      </c>
    </row>
    <row r="125" spans="1:32">
      <c r="A125" s="1" t="s">
        <v>1371</v>
      </c>
      <c r="B125" s="1" t="s">
        <v>1372</v>
      </c>
      <c r="C125" s="14"/>
      <c r="D125" s="1" t="s">
        <v>1331</v>
      </c>
      <c r="E125" s="1" t="s">
        <v>1373</v>
      </c>
      <c r="F125" s="14"/>
      <c r="G125" s="14"/>
      <c r="H125" s="14"/>
      <c r="I125" s="14"/>
      <c r="J125" s="14"/>
      <c r="K125" s="14"/>
      <c r="L125" s="14"/>
      <c r="M125" s="14"/>
      <c r="N125" s="14"/>
      <c r="O125" s="15" t="s">
        <v>787</v>
      </c>
      <c r="P125" s="16" t="s">
        <v>1832</v>
      </c>
      <c r="Q125" s="14" t="s">
        <v>1833</v>
      </c>
      <c r="R125" s="14">
        <f t="shared" si="3"/>
        <v>5</v>
      </c>
      <c r="U125" s="14" t="s">
        <v>708</v>
      </c>
      <c r="V125" s="14" t="s">
        <v>709</v>
      </c>
      <c r="W125" s="14" t="s">
        <v>710</v>
      </c>
      <c r="X125" s="14" t="s">
        <v>42</v>
      </c>
      <c r="Y125" s="14" t="s">
        <v>663</v>
      </c>
      <c r="Z125" s="14" t="s">
        <v>2034</v>
      </c>
      <c r="AA125" s="14" t="s">
        <v>2033</v>
      </c>
      <c r="AB125" s="14"/>
      <c r="AC125" s="14"/>
      <c r="AD125" s="17"/>
      <c r="AE125" s="14" t="str">
        <f t="shared" si="4"/>
        <v/>
      </c>
      <c r="AF125" s="14" t="str">
        <f t="shared" si="5"/>
        <v/>
      </c>
    </row>
    <row r="126" spans="1:32">
      <c r="A126" s="1" t="s">
        <v>1374</v>
      </c>
      <c r="B126" s="1" t="s">
        <v>1375</v>
      </c>
      <c r="C126" s="14"/>
      <c r="D126" s="1" t="s">
        <v>1334</v>
      </c>
      <c r="E126" s="1" t="s">
        <v>1335</v>
      </c>
      <c r="F126" s="14"/>
      <c r="G126" s="14"/>
      <c r="H126" s="14"/>
      <c r="I126" s="14"/>
      <c r="J126" s="14"/>
      <c r="K126" s="14"/>
      <c r="L126" s="14"/>
      <c r="M126" s="14"/>
      <c r="N126" s="14"/>
      <c r="O126" s="15" t="s">
        <v>461</v>
      </c>
      <c r="P126" s="16" t="s">
        <v>1827</v>
      </c>
      <c r="Q126" s="14" t="s">
        <v>1828</v>
      </c>
      <c r="R126" s="14">
        <f t="shared" si="3"/>
        <v>2</v>
      </c>
      <c r="U126" s="14" t="s">
        <v>711</v>
      </c>
      <c r="V126" s="14" t="s">
        <v>712</v>
      </c>
      <c r="W126" s="14" t="s">
        <v>713</v>
      </c>
      <c r="X126" s="14" t="s">
        <v>42</v>
      </c>
      <c r="Y126" s="14"/>
      <c r="Z126" s="14" t="s">
        <v>713</v>
      </c>
      <c r="AA126" s="14" t="s">
        <v>2035</v>
      </c>
      <c r="AB126" s="14" t="s">
        <v>1746</v>
      </c>
      <c r="AC126" s="14" t="s">
        <v>717</v>
      </c>
      <c r="AD126" s="17"/>
      <c r="AE126" s="14" t="str">
        <f t="shared" si="4"/>
        <v>ES6131900016670400039624</v>
      </c>
      <c r="AF126" s="14" t="str">
        <f t="shared" si="5"/>
        <v>BCOEESMM190</v>
      </c>
    </row>
    <row r="127" spans="1:32" ht="45">
      <c r="A127" s="1" t="s">
        <v>1376</v>
      </c>
      <c r="B127" s="1" t="s">
        <v>1377</v>
      </c>
      <c r="C127" s="14"/>
      <c r="D127" s="1" t="s">
        <v>1338</v>
      </c>
      <c r="E127" s="1" t="s">
        <v>1378</v>
      </c>
      <c r="F127" s="14"/>
      <c r="G127" s="14"/>
      <c r="H127" s="14"/>
      <c r="I127" s="14"/>
      <c r="J127" s="14"/>
      <c r="K127" s="14"/>
      <c r="L127" s="14"/>
      <c r="M127" s="14"/>
      <c r="N127" s="14"/>
      <c r="O127" s="15" t="s">
        <v>469</v>
      </c>
      <c r="P127" s="16"/>
      <c r="Q127" s="14" t="s">
        <v>766</v>
      </c>
      <c r="R127" s="14">
        <f t="shared" si="3"/>
        <v>0</v>
      </c>
      <c r="U127" s="14" t="s">
        <v>718</v>
      </c>
      <c r="V127" s="14" t="s">
        <v>719</v>
      </c>
      <c r="W127" s="14" t="s">
        <v>720</v>
      </c>
      <c r="X127" s="14" t="s">
        <v>42</v>
      </c>
      <c r="Y127" s="14"/>
      <c r="Z127" s="14" t="s">
        <v>2036</v>
      </c>
      <c r="AA127" s="14" t="s">
        <v>723</v>
      </c>
      <c r="AB127" s="33" t="s">
        <v>2037</v>
      </c>
      <c r="AC127" s="14" t="s">
        <v>229</v>
      </c>
      <c r="AD127" s="17"/>
      <c r="AE127" s="14" t="str">
        <f t="shared" si="4"/>
        <v>ES8700755941920600000900</v>
      </c>
      <c r="AF127" s="14" t="str">
        <f t="shared" si="5"/>
        <v>POPUESMM</v>
      </c>
    </row>
    <row r="128" spans="1:32">
      <c r="A128" s="1" t="s">
        <v>1379</v>
      </c>
      <c r="B128" s="1" t="s">
        <v>1380</v>
      </c>
      <c r="C128" s="14"/>
      <c r="D128" s="1" t="s">
        <v>1342</v>
      </c>
      <c r="E128" s="1" t="s">
        <v>1381</v>
      </c>
      <c r="F128" s="14"/>
      <c r="G128" s="14"/>
      <c r="H128" s="14"/>
      <c r="I128" s="14"/>
      <c r="J128" s="14"/>
      <c r="K128" s="14"/>
      <c r="L128" s="14"/>
      <c r="M128" s="14"/>
      <c r="N128" s="14"/>
      <c r="O128" s="15" t="s">
        <v>472</v>
      </c>
      <c r="P128" s="16" t="s">
        <v>1823</v>
      </c>
      <c r="Q128" s="14" t="s">
        <v>1824</v>
      </c>
      <c r="R128" s="14">
        <f t="shared" si="3"/>
        <v>12</v>
      </c>
      <c r="U128" s="14" t="s">
        <v>725</v>
      </c>
      <c r="V128" s="14" t="s">
        <v>726</v>
      </c>
      <c r="W128" s="14" t="s">
        <v>727</v>
      </c>
      <c r="X128" s="14" t="s">
        <v>42</v>
      </c>
      <c r="Y128" s="14"/>
      <c r="Z128" s="14" t="s">
        <v>2038</v>
      </c>
      <c r="AA128" s="14" t="s">
        <v>2039</v>
      </c>
      <c r="AB128" s="14" t="s">
        <v>1747</v>
      </c>
      <c r="AC128" s="14" t="s">
        <v>384</v>
      </c>
      <c r="AD128" s="17"/>
      <c r="AE128" s="14" t="str">
        <f t="shared" si="4"/>
        <v>ES8000495412042716029424</v>
      </c>
      <c r="AF128" s="14" t="str">
        <f t="shared" si="5"/>
        <v>BSCHESMM</v>
      </c>
    </row>
    <row r="129" spans="1:32">
      <c r="A129" s="1" t="s">
        <v>1382</v>
      </c>
      <c r="B129" s="1" t="s">
        <v>1383</v>
      </c>
      <c r="C129" s="14"/>
      <c r="D129" s="1" t="s">
        <v>1346</v>
      </c>
      <c r="E129" s="1" t="s">
        <v>1384</v>
      </c>
      <c r="F129" s="14"/>
      <c r="G129" s="14"/>
      <c r="H129" s="14"/>
      <c r="I129" s="14"/>
      <c r="J129" s="14"/>
      <c r="K129" s="14"/>
      <c r="L129" s="14"/>
      <c r="M129" s="14"/>
      <c r="N129" s="14"/>
      <c r="O129" s="15" t="s">
        <v>700</v>
      </c>
      <c r="P129" s="16"/>
      <c r="Q129" s="14" t="s">
        <v>766</v>
      </c>
      <c r="R129" s="14">
        <f t="shared" si="3"/>
        <v>0</v>
      </c>
      <c r="U129" s="14" t="s">
        <v>731</v>
      </c>
      <c r="V129" s="14" t="s">
        <v>732</v>
      </c>
      <c r="W129" s="14" t="s">
        <v>733</v>
      </c>
      <c r="X129" s="14" t="s">
        <v>42</v>
      </c>
      <c r="Y129" s="14"/>
      <c r="Z129" s="14" t="s">
        <v>2038</v>
      </c>
      <c r="AA129" s="18" t="s">
        <v>2040</v>
      </c>
      <c r="AB129" s="14" t="s">
        <v>1748</v>
      </c>
      <c r="AC129" s="14" t="s">
        <v>734</v>
      </c>
      <c r="AD129" s="17"/>
      <c r="AE129" s="14" t="str">
        <f t="shared" si="4"/>
        <v>ES4430600059191076861424</v>
      </c>
      <c r="AF129" s="14" t="str">
        <f t="shared" si="5"/>
        <v>BCOEESMM060</v>
      </c>
    </row>
    <row r="130" spans="1:32">
      <c r="A130" s="1" t="s">
        <v>1385</v>
      </c>
      <c r="B130" s="1" t="s">
        <v>1386</v>
      </c>
      <c r="C130" s="14"/>
      <c r="D130" s="1" t="s">
        <v>1364</v>
      </c>
      <c r="E130" s="1" t="s">
        <v>1387</v>
      </c>
      <c r="F130" s="14"/>
      <c r="G130" s="14"/>
      <c r="H130" s="14"/>
      <c r="I130" s="14"/>
      <c r="J130" s="14"/>
      <c r="K130" s="14"/>
      <c r="L130" s="14"/>
      <c r="M130" s="14"/>
      <c r="N130" s="14"/>
      <c r="O130" s="15" t="s">
        <v>794</v>
      </c>
      <c r="P130" s="16"/>
      <c r="Q130" s="14" t="s">
        <v>766</v>
      </c>
      <c r="R130" s="14">
        <f t="shared" ref="R130:R189" si="6">_xlfn.NUMBERVALUE(Q130)</f>
        <v>0</v>
      </c>
      <c r="U130" s="14" t="s">
        <v>735</v>
      </c>
      <c r="V130" s="14" t="s">
        <v>736</v>
      </c>
      <c r="W130" s="14" t="s">
        <v>727</v>
      </c>
      <c r="X130" s="14" t="s">
        <v>42</v>
      </c>
      <c r="Y130" s="14"/>
      <c r="Z130" s="14" t="s">
        <v>2038</v>
      </c>
      <c r="AA130" s="18" t="s">
        <v>2040</v>
      </c>
      <c r="AB130" s="14" t="s">
        <v>1749</v>
      </c>
      <c r="AC130" s="14" t="s">
        <v>384</v>
      </c>
      <c r="AD130" s="17"/>
      <c r="AE130" s="14" t="str">
        <f t="shared" si="4"/>
        <v>ES1000495412052616025381</v>
      </c>
      <c r="AF130" s="14" t="str">
        <f t="shared" si="5"/>
        <v>BSCHESMM</v>
      </c>
    </row>
    <row r="131" spans="1:32">
      <c r="A131" s="1" t="s">
        <v>963</v>
      </c>
      <c r="B131" s="1" t="s">
        <v>1388</v>
      </c>
      <c r="C131" s="14"/>
      <c r="D131" s="1" t="s">
        <v>1350</v>
      </c>
      <c r="E131" s="1" t="s">
        <v>1351</v>
      </c>
      <c r="F131" s="14"/>
      <c r="G131" s="14"/>
      <c r="H131" s="14"/>
      <c r="I131" s="14"/>
      <c r="J131" s="14"/>
      <c r="K131" s="14"/>
      <c r="L131" s="14"/>
      <c r="M131" s="14"/>
      <c r="N131" s="14"/>
      <c r="O131" s="15" t="s">
        <v>475</v>
      </c>
      <c r="P131" s="16"/>
      <c r="Q131" s="14" t="s">
        <v>766</v>
      </c>
      <c r="R131" s="14">
        <f t="shared" si="6"/>
        <v>0</v>
      </c>
      <c r="U131" s="14" t="s">
        <v>737</v>
      </c>
      <c r="V131" s="14" t="s">
        <v>738</v>
      </c>
      <c r="W131" s="14" t="s">
        <v>739</v>
      </c>
      <c r="X131" s="14" t="s">
        <v>42</v>
      </c>
      <c r="Y131" s="14" t="s">
        <v>624</v>
      </c>
      <c r="Z131" s="14" t="s">
        <v>2027</v>
      </c>
      <c r="AA131" s="14" t="s">
        <v>2041</v>
      </c>
      <c r="AB131" s="14" t="s">
        <v>1750</v>
      </c>
      <c r="AC131" s="14" t="s">
        <v>141</v>
      </c>
      <c r="AD131" s="17">
        <v>38</v>
      </c>
      <c r="AE131" s="14" t="str">
        <f t="shared" ref="AE131:AE187" si="7">TRIM(SUBSTITUTE(SUBSTITUTE(AB131,"-","")," ",""))</f>
        <v>ES2021008617100200016273</v>
      </c>
      <c r="AF131" s="14" t="str">
        <f t="shared" ref="AF131:AF187" si="8">TRIM(AC131)</f>
        <v>CAIXESBBXXX</v>
      </c>
    </row>
    <row r="132" spans="1:32">
      <c r="A132" s="1" t="s">
        <v>1389</v>
      </c>
      <c r="B132" s="1" t="s">
        <v>1390</v>
      </c>
      <c r="C132" s="14"/>
      <c r="D132" s="1" t="s">
        <v>1360</v>
      </c>
      <c r="E132" s="1" t="s">
        <v>1361</v>
      </c>
      <c r="F132" s="14"/>
      <c r="G132" s="14"/>
      <c r="H132" s="14"/>
      <c r="I132" s="14"/>
      <c r="J132" s="14"/>
      <c r="K132" s="14"/>
      <c r="L132" s="14"/>
      <c r="M132" s="14"/>
      <c r="N132" s="14"/>
      <c r="O132" s="15" t="s">
        <v>703</v>
      </c>
      <c r="P132" s="16"/>
      <c r="Q132" s="14" t="s">
        <v>766</v>
      </c>
      <c r="R132" s="14">
        <f t="shared" si="6"/>
        <v>0</v>
      </c>
      <c r="U132" s="14" t="s">
        <v>740</v>
      </c>
      <c r="V132" s="14" t="s">
        <v>741</v>
      </c>
      <c r="W132" s="14" t="s">
        <v>742</v>
      </c>
      <c r="X132" s="14" t="s">
        <v>42</v>
      </c>
      <c r="Y132" s="14" t="s">
        <v>599</v>
      </c>
      <c r="Z132" s="11" t="s">
        <v>2042</v>
      </c>
      <c r="AA132" s="26" t="s">
        <v>600</v>
      </c>
      <c r="AB132" s="14" t="s">
        <v>1751</v>
      </c>
      <c r="AC132" s="14" t="s">
        <v>141</v>
      </c>
      <c r="AD132" s="17">
        <v>2</v>
      </c>
      <c r="AE132" s="14" t="str">
        <f t="shared" si="7"/>
        <v>ES6921008740510200372825</v>
      </c>
      <c r="AF132" s="14" t="str">
        <f t="shared" si="8"/>
        <v>CAIXESBBXXX</v>
      </c>
    </row>
    <row r="133" spans="1:32">
      <c r="A133" s="1" t="s">
        <v>1391</v>
      </c>
      <c r="B133" s="1" t="s">
        <v>1392</v>
      </c>
      <c r="C133" s="14"/>
      <c r="D133" s="1" t="s">
        <v>1371</v>
      </c>
      <c r="E133" s="1" t="s">
        <v>1393</v>
      </c>
      <c r="F133" s="14"/>
      <c r="G133" s="14"/>
      <c r="H133" s="14"/>
      <c r="I133" s="14"/>
      <c r="J133" s="14"/>
      <c r="K133" s="14"/>
      <c r="L133" s="14"/>
      <c r="M133" s="14"/>
      <c r="N133" s="14"/>
      <c r="O133" s="15" t="s">
        <v>480</v>
      </c>
      <c r="P133" s="16"/>
      <c r="Q133" s="14" t="s">
        <v>766</v>
      </c>
      <c r="R133" s="14">
        <f t="shared" si="6"/>
        <v>0</v>
      </c>
      <c r="U133" s="14" t="s">
        <v>744</v>
      </c>
      <c r="V133" s="14" t="s">
        <v>745</v>
      </c>
      <c r="W133" s="14" t="s">
        <v>746</v>
      </c>
      <c r="X133" s="14" t="s">
        <v>42</v>
      </c>
      <c r="Y133" s="14" t="s">
        <v>599</v>
      </c>
      <c r="Z133" s="11" t="s">
        <v>2043</v>
      </c>
      <c r="AA133" s="26" t="s">
        <v>600</v>
      </c>
      <c r="AB133" s="14" t="s">
        <v>1752</v>
      </c>
      <c r="AC133" s="14" t="s">
        <v>141</v>
      </c>
      <c r="AD133" s="17"/>
      <c r="AE133" s="14" t="str">
        <f t="shared" si="7"/>
        <v>ES2821000181200200380015</v>
      </c>
      <c r="AF133" s="14" t="str">
        <f t="shared" si="8"/>
        <v>CAIXESBBXXX</v>
      </c>
    </row>
    <row r="134" spans="1:32">
      <c r="A134" s="1" t="s">
        <v>1394</v>
      </c>
      <c r="B134" s="1" t="s">
        <v>1395</v>
      </c>
      <c r="C134" s="14"/>
      <c r="D134" s="1" t="s">
        <v>1366</v>
      </c>
      <c r="E134" s="1" t="s">
        <v>1396</v>
      </c>
      <c r="F134" s="14"/>
      <c r="G134" s="14"/>
      <c r="H134" s="14"/>
      <c r="I134" s="14"/>
      <c r="J134" s="14"/>
      <c r="K134" s="14"/>
      <c r="L134" s="14"/>
      <c r="M134" s="14"/>
      <c r="N134" s="14"/>
      <c r="O134" s="15" t="s">
        <v>485</v>
      </c>
      <c r="P134" s="16"/>
      <c r="Q134" s="14" t="s">
        <v>766</v>
      </c>
      <c r="R134" s="14">
        <f t="shared" si="6"/>
        <v>0</v>
      </c>
      <c r="U134" s="14" t="s">
        <v>747</v>
      </c>
      <c r="V134" s="14" t="s">
        <v>748</v>
      </c>
      <c r="W134" s="14" t="s">
        <v>749</v>
      </c>
      <c r="X134" s="14" t="s">
        <v>42</v>
      </c>
      <c r="Y134" s="14" t="s">
        <v>599</v>
      </c>
      <c r="Z134" s="11" t="s">
        <v>2044</v>
      </c>
      <c r="AA134" s="26" t="s">
        <v>600</v>
      </c>
      <c r="AB134" s="14" t="s">
        <v>1753</v>
      </c>
      <c r="AC134" s="14" t="s">
        <v>141</v>
      </c>
      <c r="AD134" s="17"/>
      <c r="AE134" s="14" t="str">
        <f t="shared" si="7"/>
        <v>ES0821008633810200022686</v>
      </c>
      <c r="AF134" s="14" t="str">
        <f t="shared" si="8"/>
        <v>CAIXESBBXXX</v>
      </c>
    </row>
    <row r="135" spans="1:32">
      <c r="A135" s="1" t="s">
        <v>1397</v>
      </c>
      <c r="B135" s="1" t="s">
        <v>1398</v>
      </c>
      <c r="C135" s="14"/>
      <c r="D135" s="1" t="s">
        <v>1374</v>
      </c>
      <c r="E135" s="1" t="s">
        <v>1399</v>
      </c>
      <c r="F135" s="14"/>
      <c r="G135" s="14"/>
      <c r="H135" s="14"/>
      <c r="I135" s="14"/>
      <c r="J135" s="14"/>
      <c r="K135" s="14"/>
      <c r="L135" s="14"/>
      <c r="M135" s="14"/>
      <c r="N135" s="14"/>
      <c r="O135" s="15" t="s">
        <v>833</v>
      </c>
      <c r="P135" s="16"/>
      <c r="Q135" s="14" t="s">
        <v>766</v>
      </c>
      <c r="R135" s="14">
        <f t="shared" si="6"/>
        <v>0</v>
      </c>
      <c r="U135" s="14" t="s">
        <v>750</v>
      </c>
      <c r="V135" s="14" t="s">
        <v>751</v>
      </c>
      <c r="W135" s="14" t="s">
        <v>752</v>
      </c>
      <c r="X135" s="14" t="s">
        <v>42</v>
      </c>
      <c r="Y135" s="14" t="s">
        <v>599</v>
      </c>
      <c r="Z135" s="14" t="s">
        <v>2044</v>
      </c>
      <c r="AA135" s="26" t="s">
        <v>600</v>
      </c>
      <c r="AB135" s="14" t="s">
        <v>1754</v>
      </c>
      <c r="AC135" s="14" t="s">
        <v>141</v>
      </c>
      <c r="AD135" s="17"/>
      <c r="AE135" s="14" t="str">
        <f t="shared" si="7"/>
        <v>ES8721008740560200373032</v>
      </c>
      <c r="AF135" s="14" t="str">
        <f t="shared" si="8"/>
        <v>CAIXESBBXXX</v>
      </c>
    </row>
    <row r="136" spans="1:32">
      <c r="A136" s="1" t="s">
        <v>1400</v>
      </c>
      <c r="B136" s="1" t="s">
        <v>1401</v>
      </c>
      <c r="C136" s="14"/>
      <c r="D136" s="1" t="s">
        <v>1369</v>
      </c>
      <c r="E136" s="1" t="s">
        <v>1402</v>
      </c>
      <c r="F136" s="14"/>
      <c r="G136" s="14"/>
      <c r="H136" s="14"/>
      <c r="I136" s="14"/>
      <c r="J136" s="14"/>
      <c r="K136" s="14"/>
      <c r="L136" s="14"/>
      <c r="M136" s="14"/>
      <c r="N136" s="14"/>
      <c r="O136" s="15" t="s">
        <v>603</v>
      </c>
      <c r="P136" s="16" t="s">
        <v>1866</v>
      </c>
      <c r="Q136" s="14" t="s">
        <v>1867</v>
      </c>
      <c r="R136" s="14">
        <f t="shared" si="6"/>
        <v>16</v>
      </c>
      <c r="U136" s="14" t="s">
        <v>753</v>
      </c>
      <c r="V136" s="14" t="s">
        <v>754</v>
      </c>
      <c r="W136" s="14" t="s">
        <v>713</v>
      </c>
      <c r="X136" s="14" t="s">
        <v>42</v>
      </c>
      <c r="Y136" s="14"/>
      <c r="Z136" s="14" t="s">
        <v>713</v>
      </c>
      <c r="AA136" s="26" t="s">
        <v>2045</v>
      </c>
      <c r="AB136" s="14" t="s">
        <v>1755</v>
      </c>
      <c r="AC136" s="14" t="s">
        <v>717</v>
      </c>
      <c r="AD136" s="17"/>
      <c r="AE136" s="14" t="str">
        <f t="shared" si="7"/>
        <v>ES1531900016670400041422</v>
      </c>
      <c r="AF136" s="14" t="str">
        <f t="shared" si="8"/>
        <v>BCOEESMM190</v>
      </c>
    </row>
    <row r="137" spans="1:32">
      <c r="A137" s="1" t="s">
        <v>1329</v>
      </c>
      <c r="B137" s="1" t="s">
        <v>1403</v>
      </c>
      <c r="C137" s="14"/>
      <c r="D137" s="1" t="s">
        <v>1376</v>
      </c>
      <c r="E137" s="1" t="s">
        <v>1377</v>
      </c>
      <c r="F137" s="14"/>
      <c r="G137" s="14"/>
      <c r="H137" s="14"/>
      <c r="I137" s="14"/>
      <c r="J137" s="14"/>
      <c r="K137" s="14"/>
      <c r="L137" s="14"/>
      <c r="M137" s="14"/>
      <c r="N137" s="14"/>
      <c r="O137" s="15" t="s">
        <v>170</v>
      </c>
      <c r="P137" s="16"/>
      <c r="Q137" s="14" t="s">
        <v>766</v>
      </c>
      <c r="R137" s="14">
        <f t="shared" si="6"/>
        <v>0</v>
      </c>
      <c r="U137" s="14" t="s">
        <v>755</v>
      </c>
      <c r="V137" s="14" t="s">
        <v>756</v>
      </c>
      <c r="W137" s="14" t="s">
        <v>757</v>
      </c>
      <c r="X137" s="14" t="s">
        <v>42</v>
      </c>
      <c r="Y137" s="14"/>
      <c r="Z137" s="14" t="s">
        <v>757</v>
      </c>
      <c r="AA137" s="14" t="s">
        <v>2046</v>
      </c>
      <c r="AB137" s="16" t="s">
        <v>1811</v>
      </c>
      <c r="AC137" s="16" t="s">
        <v>759</v>
      </c>
      <c r="AD137" s="17"/>
      <c r="AE137" s="14" t="str">
        <f t="shared" si="7"/>
        <v>ES4300815174770001055414</v>
      </c>
      <c r="AF137" s="14" t="str">
        <f t="shared" si="8"/>
        <v>BSABESBB</v>
      </c>
    </row>
    <row r="138" spans="1:32">
      <c r="A138" s="1" t="s">
        <v>1404</v>
      </c>
      <c r="B138" s="1" t="s">
        <v>1405</v>
      </c>
      <c r="C138" s="14"/>
      <c r="D138" s="1" t="s">
        <v>1379</v>
      </c>
      <c r="E138" s="1" t="s">
        <v>1406</v>
      </c>
      <c r="F138" s="14"/>
      <c r="G138" s="14"/>
      <c r="H138" s="14"/>
      <c r="I138" s="14"/>
      <c r="J138" s="14"/>
      <c r="K138" s="14"/>
      <c r="L138" s="14"/>
      <c r="M138" s="14"/>
      <c r="N138" s="14"/>
      <c r="O138" s="15" t="s">
        <v>910</v>
      </c>
      <c r="P138" s="16"/>
      <c r="Q138" s="14" t="s">
        <v>766</v>
      </c>
      <c r="R138" s="14">
        <f t="shared" si="6"/>
        <v>0</v>
      </c>
      <c r="U138" s="14" t="s">
        <v>760</v>
      </c>
      <c r="V138" s="14" t="s">
        <v>761</v>
      </c>
      <c r="W138" s="14" t="s">
        <v>762</v>
      </c>
      <c r="X138" s="14" t="s">
        <v>42</v>
      </c>
      <c r="Y138" s="14" t="s">
        <v>2047</v>
      </c>
      <c r="Z138" s="26" t="s">
        <v>2048</v>
      </c>
      <c r="AA138" s="26" t="s">
        <v>2049</v>
      </c>
      <c r="AB138" s="14" t="s">
        <v>1756</v>
      </c>
      <c r="AC138" s="14" t="s">
        <v>1757</v>
      </c>
      <c r="AD138" s="17">
        <v>1</v>
      </c>
      <c r="AE138" s="14" t="str">
        <f t="shared" si="7"/>
        <v>ES9730350027780270700325</v>
      </c>
      <c r="AF138" s="14" t="str">
        <f t="shared" si="8"/>
        <v>CLPEES2MXXX</v>
      </c>
    </row>
    <row r="139" spans="1:32">
      <c r="A139" s="1" t="s">
        <v>1407</v>
      </c>
      <c r="B139" s="1" t="s">
        <v>1408</v>
      </c>
      <c r="C139" s="14"/>
      <c r="D139" s="1" t="s">
        <v>1382</v>
      </c>
      <c r="E139" s="1" t="s">
        <v>1383</v>
      </c>
      <c r="F139" s="14"/>
      <c r="G139" s="14"/>
      <c r="H139" s="14"/>
      <c r="I139" s="14"/>
      <c r="J139" s="14"/>
      <c r="K139" s="14"/>
      <c r="L139" s="14"/>
      <c r="M139" s="14"/>
      <c r="N139" s="14"/>
      <c r="O139" s="15" t="s">
        <v>706</v>
      </c>
      <c r="P139" s="16"/>
      <c r="Q139" s="14" t="s">
        <v>766</v>
      </c>
      <c r="R139" s="14">
        <f t="shared" si="6"/>
        <v>0</v>
      </c>
      <c r="U139" s="14" t="s">
        <v>771</v>
      </c>
      <c r="V139" s="14" t="s">
        <v>166</v>
      </c>
      <c r="W139" s="14" t="s">
        <v>773</v>
      </c>
      <c r="X139" s="14" t="s">
        <v>42</v>
      </c>
      <c r="Y139" s="14" t="s">
        <v>162</v>
      </c>
      <c r="Z139" s="26" t="s">
        <v>2050</v>
      </c>
      <c r="AA139" s="26" t="s">
        <v>2051</v>
      </c>
      <c r="AB139" s="14" t="s">
        <v>776</v>
      </c>
      <c r="AC139" s="14" t="s">
        <v>165</v>
      </c>
      <c r="AD139" s="17"/>
      <c r="AE139" s="14" t="str">
        <f t="shared" si="7"/>
        <v>ES0730580091432810013825</v>
      </c>
      <c r="AF139" s="14" t="str">
        <f t="shared" si="8"/>
        <v>CCRIES2AXXX</v>
      </c>
    </row>
    <row r="140" spans="1:32" ht="39">
      <c r="A140" s="1" t="s">
        <v>1340</v>
      </c>
      <c r="B140" s="1" t="s">
        <v>1409</v>
      </c>
      <c r="C140" s="14"/>
      <c r="D140" s="1" t="s">
        <v>1385</v>
      </c>
      <c r="E140" s="1" t="s">
        <v>1410</v>
      </c>
      <c r="F140" s="14"/>
      <c r="G140" s="14"/>
      <c r="H140" s="14"/>
      <c r="I140" s="14"/>
      <c r="J140" s="14"/>
      <c r="K140" s="14"/>
      <c r="L140" s="14"/>
      <c r="M140" s="14"/>
      <c r="N140" s="14"/>
      <c r="O140" s="15" t="s">
        <v>650</v>
      </c>
      <c r="P140" s="16" t="s">
        <v>1875</v>
      </c>
      <c r="Q140" s="14" t="s">
        <v>1876</v>
      </c>
      <c r="R140" s="14">
        <f t="shared" si="6"/>
        <v>51</v>
      </c>
      <c r="U140" s="14" t="s">
        <v>777</v>
      </c>
      <c r="V140" s="14" t="s">
        <v>778</v>
      </c>
      <c r="W140" s="14" t="s">
        <v>2052</v>
      </c>
      <c r="X140" s="14" t="s">
        <v>42</v>
      </c>
      <c r="Y140" s="14"/>
      <c r="Z140" s="14" t="s">
        <v>2053</v>
      </c>
      <c r="AA140" s="14" t="s">
        <v>2054</v>
      </c>
      <c r="AB140" s="34" t="s">
        <v>2055</v>
      </c>
      <c r="AC140" s="34" t="s">
        <v>1804</v>
      </c>
      <c r="AD140" s="17">
        <v>19</v>
      </c>
      <c r="AE140" s="14" t="str">
        <f t="shared" si="7"/>
        <v>ES1501822344090101556508</v>
      </c>
      <c r="AF140" s="14" t="str">
        <f t="shared" si="8"/>
        <v>BBVAESMM </v>
      </c>
    </row>
    <row r="141" spans="1:32" ht="39">
      <c r="A141" s="1" t="s">
        <v>1411</v>
      </c>
      <c r="B141" s="1" t="s">
        <v>1412</v>
      </c>
      <c r="C141" s="14"/>
      <c r="D141" s="1" t="s">
        <v>963</v>
      </c>
      <c r="E141" s="1" t="s">
        <v>1413</v>
      </c>
      <c r="F141" s="14"/>
      <c r="G141" s="14"/>
      <c r="H141" s="14"/>
      <c r="I141" s="14"/>
      <c r="J141" s="14"/>
      <c r="K141" s="14"/>
      <c r="L141" s="14"/>
      <c r="M141" s="14"/>
      <c r="N141" s="14"/>
      <c r="O141" s="15" t="s">
        <v>871</v>
      </c>
      <c r="P141" s="16" t="s">
        <v>1848</v>
      </c>
      <c r="Q141" s="14" t="s">
        <v>1849</v>
      </c>
      <c r="R141" s="14">
        <f t="shared" si="6"/>
        <v>4</v>
      </c>
      <c r="U141" s="14" t="s">
        <v>781</v>
      </c>
      <c r="V141" s="14" t="s">
        <v>782</v>
      </c>
      <c r="W141" s="14" t="s">
        <v>783</v>
      </c>
      <c r="X141" s="14" t="s">
        <v>42</v>
      </c>
      <c r="Y141" s="14"/>
      <c r="Z141" s="14" t="s">
        <v>2053</v>
      </c>
      <c r="AA141" s="14" t="s">
        <v>2054</v>
      </c>
      <c r="AB141" s="34" t="s">
        <v>2056</v>
      </c>
      <c r="AC141" s="34" t="s">
        <v>2057</v>
      </c>
      <c r="AD141" s="17">
        <v>3</v>
      </c>
      <c r="AE141" s="14" t="str">
        <f t="shared" si="7"/>
        <v>ES3601820249660200819247</v>
      </c>
      <c r="AF141" s="14" t="str">
        <f t="shared" si="8"/>
        <v>BBVAESMM </v>
      </c>
    </row>
    <row r="142" spans="1:32" ht="39">
      <c r="A142" s="1" t="s">
        <v>1414</v>
      </c>
      <c r="B142" s="1" t="s">
        <v>1415</v>
      </c>
      <c r="C142" s="14"/>
      <c r="D142" s="1" t="s">
        <v>1416</v>
      </c>
      <c r="E142" s="1" t="s">
        <v>1417</v>
      </c>
      <c r="F142" s="14"/>
      <c r="G142" s="14"/>
      <c r="H142" s="14"/>
      <c r="I142" s="14"/>
      <c r="J142" s="14"/>
      <c r="K142" s="14"/>
      <c r="L142" s="14"/>
      <c r="M142" s="14"/>
      <c r="N142" s="14"/>
      <c r="O142" s="15" t="s">
        <v>626</v>
      </c>
      <c r="P142" s="16" t="s">
        <v>1840</v>
      </c>
      <c r="Q142" s="14" t="s">
        <v>1841</v>
      </c>
      <c r="R142" s="14">
        <f t="shared" si="6"/>
        <v>30</v>
      </c>
      <c r="U142" s="14" t="s">
        <v>784</v>
      </c>
      <c r="V142" s="14" t="s">
        <v>785</v>
      </c>
      <c r="W142" s="14" t="s">
        <v>783</v>
      </c>
      <c r="X142" s="14" t="s">
        <v>42</v>
      </c>
      <c r="Y142" s="14"/>
      <c r="Z142" s="14" t="s">
        <v>2053</v>
      </c>
      <c r="AA142" s="14" t="s">
        <v>2058</v>
      </c>
      <c r="AB142" s="34" t="s">
        <v>2059</v>
      </c>
      <c r="AC142" s="34" t="s">
        <v>2060</v>
      </c>
      <c r="AD142" s="17">
        <v>5</v>
      </c>
      <c r="AE142" s="14" t="str">
        <f t="shared" si="7"/>
        <v>ES1621000515480200155064</v>
      </c>
      <c r="AF142" s="14" t="str">
        <f t="shared" si="8"/>
        <v>CAIXESBB</v>
      </c>
    </row>
    <row r="143" spans="1:32" ht="39">
      <c r="A143" s="1" t="s">
        <v>1418</v>
      </c>
      <c r="B143" s="1" t="s">
        <v>1419</v>
      </c>
      <c r="C143" s="14"/>
      <c r="D143" s="1" t="s">
        <v>1420</v>
      </c>
      <c r="E143" s="1" t="s">
        <v>1421</v>
      </c>
      <c r="F143" s="14"/>
      <c r="G143" s="14"/>
      <c r="H143" s="14"/>
      <c r="I143" s="14"/>
      <c r="J143" s="14"/>
      <c r="K143" s="14"/>
      <c r="L143" s="14"/>
      <c r="M143" s="14"/>
      <c r="N143" s="14"/>
      <c r="O143" s="15" t="s">
        <v>778</v>
      </c>
      <c r="P143" s="16" t="s">
        <v>1877</v>
      </c>
      <c r="Q143" s="14" t="s">
        <v>1878</v>
      </c>
      <c r="R143" s="14">
        <f t="shared" si="6"/>
        <v>19</v>
      </c>
      <c r="U143" s="14" t="s">
        <v>786</v>
      </c>
      <c r="V143" s="14" t="s">
        <v>787</v>
      </c>
      <c r="W143" s="14" t="s">
        <v>783</v>
      </c>
      <c r="X143" s="14" t="s">
        <v>42</v>
      </c>
      <c r="Y143" s="14"/>
      <c r="Z143" s="14" t="s">
        <v>2053</v>
      </c>
      <c r="AA143" s="14" t="s">
        <v>2058</v>
      </c>
      <c r="AB143" s="34" t="s">
        <v>2061</v>
      </c>
      <c r="AC143" s="34" t="s">
        <v>1804</v>
      </c>
      <c r="AD143" s="17">
        <v>5</v>
      </c>
      <c r="AE143" s="14" t="str">
        <f t="shared" si="7"/>
        <v>ES6501820249660200819889</v>
      </c>
      <c r="AF143" s="14" t="str">
        <f t="shared" si="8"/>
        <v>BBVAESMM </v>
      </c>
    </row>
    <row r="144" spans="1:32" ht="39">
      <c r="A144" s="1" t="s">
        <v>1422</v>
      </c>
      <c r="B144" s="1" t="s">
        <v>1423</v>
      </c>
      <c r="C144" s="14"/>
      <c r="D144" s="1" t="s">
        <v>1389</v>
      </c>
      <c r="E144" s="1" t="s">
        <v>1390</v>
      </c>
      <c r="F144" s="14"/>
      <c r="G144" s="14"/>
      <c r="H144" s="14"/>
      <c r="I144" s="14"/>
      <c r="J144" s="14"/>
      <c r="K144" s="14"/>
      <c r="L144" s="14"/>
      <c r="M144" s="14"/>
      <c r="N144" s="14"/>
      <c r="O144" s="15" t="s">
        <v>490</v>
      </c>
      <c r="P144" s="16"/>
      <c r="Q144" s="14" t="s">
        <v>766</v>
      </c>
      <c r="R144" s="14">
        <f t="shared" si="6"/>
        <v>0</v>
      </c>
      <c r="U144" s="14" t="s">
        <v>788</v>
      </c>
      <c r="V144" s="14" t="s">
        <v>789</v>
      </c>
      <c r="W144" s="14" t="s">
        <v>783</v>
      </c>
      <c r="X144" s="14" t="s">
        <v>42</v>
      </c>
      <c r="Y144" s="14"/>
      <c r="Z144" s="14" t="s">
        <v>2053</v>
      </c>
      <c r="AA144" s="14" t="s">
        <v>2054</v>
      </c>
      <c r="AB144" s="34" t="s">
        <v>2062</v>
      </c>
      <c r="AC144" s="34" t="s">
        <v>2063</v>
      </c>
      <c r="AD144" s="17">
        <v>7</v>
      </c>
      <c r="AE144" s="14" t="str">
        <f t="shared" si="7"/>
        <v>ES4901822344010010044936</v>
      </c>
      <c r="AF144" s="14" t="str">
        <f t="shared" si="8"/>
        <v>BBVAESMM</v>
      </c>
    </row>
    <row r="145" spans="1:32">
      <c r="A145" s="1" t="s">
        <v>1416</v>
      </c>
      <c r="B145" s="1" t="s">
        <v>1424</v>
      </c>
      <c r="C145" s="14"/>
      <c r="D145" s="1" t="s">
        <v>1391</v>
      </c>
      <c r="E145" s="1" t="s">
        <v>1425</v>
      </c>
      <c r="F145" s="14"/>
      <c r="G145" s="14"/>
      <c r="H145" s="14"/>
      <c r="I145" s="14"/>
      <c r="J145" s="14"/>
      <c r="K145" s="14"/>
      <c r="L145" s="14"/>
      <c r="M145" s="14"/>
      <c r="N145" s="14"/>
      <c r="O145" s="15" t="s">
        <v>495</v>
      </c>
      <c r="P145" s="16" t="s">
        <v>1879</v>
      </c>
      <c r="Q145" s="14" t="s">
        <v>1880</v>
      </c>
      <c r="R145" s="14">
        <f t="shared" si="6"/>
        <v>10</v>
      </c>
      <c r="U145" s="14" t="s">
        <v>790</v>
      </c>
      <c r="V145" s="14" t="s">
        <v>791</v>
      </c>
      <c r="W145" s="14" t="s">
        <v>792</v>
      </c>
      <c r="X145" s="14" t="s">
        <v>42</v>
      </c>
      <c r="Y145" s="14" t="s">
        <v>2064</v>
      </c>
      <c r="Z145" s="14" t="s">
        <v>2065</v>
      </c>
      <c r="AA145" s="14" t="s">
        <v>2033</v>
      </c>
      <c r="AB145" s="14"/>
      <c r="AC145" s="14"/>
      <c r="AD145" s="17"/>
      <c r="AE145" s="14" t="str">
        <f t="shared" si="7"/>
        <v/>
      </c>
      <c r="AF145" s="14" t="str">
        <f t="shared" si="8"/>
        <v/>
      </c>
    </row>
    <row r="146" spans="1:32">
      <c r="A146" s="1" t="s">
        <v>1426</v>
      </c>
      <c r="B146" s="1" t="s">
        <v>1427</v>
      </c>
      <c r="C146" s="14"/>
      <c r="D146" s="1" t="s">
        <v>1394</v>
      </c>
      <c r="E146" s="1" t="s">
        <v>1395</v>
      </c>
      <c r="F146" s="14"/>
      <c r="G146" s="14"/>
      <c r="H146" s="14"/>
      <c r="I146" s="14"/>
      <c r="J146" s="14"/>
      <c r="K146" s="14"/>
      <c r="L146" s="14"/>
      <c r="M146" s="14"/>
      <c r="N146" s="14"/>
      <c r="O146" s="15" t="s">
        <v>499</v>
      </c>
      <c r="P146" s="16" t="s">
        <v>1881</v>
      </c>
      <c r="Q146" s="14" t="s">
        <v>1882</v>
      </c>
      <c r="R146" s="14">
        <f t="shared" si="6"/>
        <v>53</v>
      </c>
      <c r="U146" s="14" t="s">
        <v>793</v>
      </c>
      <c r="V146" s="14" t="s">
        <v>794</v>
      </c>
      <c r="W146" s="14" t="s">
        <v>795</v>
      </c>
      <c r="X146" s="14" t="s">
        <v>42</v>
      </c>
      <c r="Y146" s="14" t="s">
        <v>2064</v>
      </c>
      <c r="Z146" s="14" t="s">
        <v>2065</v>
      </c>
      <c r="AA146" s="14" t="s">
        <v>2033</v>
      </c>
      <c r="AB146" s="14"/>
      <c r="AC146" s="14"/>
      <c r="AD146" s="17"/>
      <c r="AE146" s="14" t="str">
        <f t="shared" si="7"/>
        <v/>
      </c>
      <c r="AF146" s="14" t="str">
        <f t="shared" si="8"/>
        <v/>
      </c>
    </row>
    <row r="147" spans="1:32">
      <c r="A147" s="1" t="s">
        <v>1428</v>
      </c>
      <c r="B147" s="1" t="s">
        <v>1429</v>
      </c>
      <c r="C147" s="14"/>
      <c r="D147" s="1" t="s">
        <v>1400</v>
      </c>
      <c r="E147" s="1" t="s">
        <v>1430</v>
      </c>
      <c r="F147" s="14"/>
      <c r="G147" s="14"/>
      <c r="H147" s="14"/>
      <c r="I147" s="14"/>
      <c r="J147" s="14"/>
      <c r="K147" s="14"/>
      <c r="L147" s="14"/>
      <c r="M147" s="14"/>
      <c r="N147" s="14"/>
      <c r="O147" s="15" t="s">
        <v>644</v>
      </c>
      <c r="P147" s="16"/>
      <c r="Q147" s="14" t="s">
        <v>766</v>
      </c>
      <c r="R147" s="14">
        <f t="shared" si="6"/>
        <v>0</v>
      </c>
      <c r="U147" s="14" t="s">
        <v>796</v>
      </c>
      <c r="V147" s="14" t="s">
        <v>797</v>
      </c>
      <c r="W147" s="14" t="s">
        <v>798</v>
      </c>
      <c r="X147" s="14" t="s">
        <v>42</v>
      </c>
      <c r="Y147" s="14" t="s">
        <v>2064</v>
      </c>
      <c r="Z147" s="14" t="s">
        <v>2065</v>
      </c>
      <c r="AA147" s="14" t="s">
        <v>2033</v>
      </c>
      <c r="AB147" s="14"/>
      <c r="AC147" s="14"/>
      <c r="AD147" s="17"/>
      <c r="AE147" s="14" t="str">
        <f t="shared" si="7"/>
        <v/>
      </c>
      <c r="AF147" s="14" t="str">
        <f t="shared" si="8"/>
        <v/>
      </c>
    </row>
    <row r="148" spans="1:32">
      <c r="A148" s="1" t="s">
        <v>1420</v>
      </c>
      <c r="B148" s="1" t="s">
        <v>1431</v>
      </c>
      <c r="C148" s="14"/>
      <c r="D148" s="1" t="s">
        <v>1397</v>
      </c>
      <c r="E148" s="1" t="s">
        <v>1398</v>
      </c>
      <c r="F148" s="14"/>
      <c r="G148" s="14"/>
      <c r="H148" s="14"/>
      <c r="I148" s="14"/>
      <c r="J148" s="14"/>
      <c r="K148" s="14"/>
      <c r="L148" s="14"/>
      <c r="M148" s="14"/>
      <c r="N148" s="14"/>
      <c r="O148" s="15" t="s">
        <v>975</v>
      </c>
      <c r="P148" s="16"/>
      <c r="Q148" s="14" t="s">
        <v>766</v>
      </c>
      <c r="R148" s="14">
        <f t="shared" si="6"/>
        <v>0</v>
      </c>
      <c r="U148" s="14" t="s">
        <v>799</v>
      </c>
      <c r="V148" s="14" t="s">
        <v>800</v>
      </c>
      <c r="W148" s="14" t="s">
        <v>801</v>
      </c>
      <c r="X148" s="14" t="s">
        <v>42</v>
      </c>
      <c r="Y148" s="14" t="s">
        <v>2064</v>
      </c>
      <c r="Z148" s="14" t="s">
        <v>2065</v>
      </c>
      <c r="AA148" s="14" t="s">
        <v>2033</v>
      </c>
      <c r="AB148" s="14"/>
      <c r="AC148" s="14"/>
      <c r="AD148" s="17"/>
      <c r="AE148" s="14" t="str">
        <f t="shared" si="7"/>
        <v/>
      </c>
      <c r="AF148" s="14" t="str">
        <f t="shared" si="8"/>
        <v/>
      </c>
    </row>
    <row r="149" spans="1:32" ht="45">
      <c r="A149" s="1" t="s">
        <v>1432</v>
      </c>
      <c r="B149" s="1" t="s">
        <v>1433</v>
      </c>
      <c r="C149" s="14"/>
      <c r="D149" s="1" t="s">
        <v>1404</v>
      </c>
      <c r="E149" s="1" t="s">
        <v>1405</v>
      </c>
      <c r="F149" s="14"/>
      <c r="G149" s="14"/>
      <c r="H149" s="14"/>
      <c r="I149" s="14"/>
      <c r="J149" s="14"/>
      <c r="K149" s="14"/>
      <c r="L149" s="14"/>
      <c r="M149" s="14"/>
      <c r="N149" s="14"/>
      <c r="O149" s="15" t="s">
        <v>621</v>
      </c>
      <c r="P149" s="16"/>
      <c r="Q149" s="14" t="s">
        <v>766</v>
      </c>
      <c r="R149" s="14">
        <f t="shared" si="6"/>
        <v>0</v>
      </c>
      <c r="U149" s="14" t="s">
        <v>802</v>
      </c>
      <c r="V149" s="14" t="s">
        <v>803</v>
      </c>
      <c r="W149" s="14" t="s">
        <v>804</v>
      </c>
      <c r="X149" s="14" t="s">
        <v>42</v>
      </c>
      <c r="Y149" s="14" t="s">
        <v>71</v>
      </c>
      <c r="Z149" s="14" t="s">
        <v>72</v>
      </c>
      <c r="AA149" s="18">
        <v>943619959</v>
      </c>
      <c r="AB149" s="24" t="s">
        <v>2066</v>
      </c>
      <c r="AC149" s="35" t="s">
        <v>1797</v>
      </c>
      <c r="AD149" s="17"/>
      <c r="AE149" s="14" t="str">
        <f t="shared" si="7"/>
        <v>ES5630350059830591150940</v>
      </c>
      <c r="AF149" s="14" t="str">
        <f t="shared" si="8"/>
        <v>CLPEES2M</v>
      </c>
    </row>
    <row r="150" spans="1:32">
      <c r="A150" s="1" t="s">
        <v>1434</v>
      </c>
      <c r="B150" s="1" t="s">
        <v>1435</v>
      </c>
      <c r="C150" s="14"/>
      <c r="D150" s="1" t="s">
        <v>1407</v>
      </c>
      <c r="E150" s="1" t="s">
        <v>1408</v>
      </c>
      <c r="F150" s="14"/>
      <c r="G150" s="14"/>
      <c r="H150" s="14"/>
      <c r="I150" s="14"/>
      <c r="J150" s="14"/>
      <c r="K150" s="14"/>
      <c r="L150" s="14"/>
      <c r="M150" s="14"/>
      <c r="N150" s="14"/>
      <c r="O150" s="15" t="s">
        <v>503</v>
      </c>
      <c r="P150" s="16" t="s">
        <v>1883</v>
      </c>
      <c r="Q150" s="14" t="s">
        <v>1884</v>
      </c>
      <c r="R150" s="14">
        <f t="shared" si="6"/>
        <v>170</v>
      </c>
      <c r="U150" s="14" t="s">
        <v>805</v>
      </c>
      <c r="V150" s="14" t="s">
        <v>806</v>
      </c>
      <c r="W150" s="14" t="s">
        <v>807</v>
      </c>
      <c r="X150" s="14" t="s">
        <v>42</v>
      </c>
      <c r="Y150" s="14" t="s">
        <v>1992</v>
      </c>
      <c r="Z150" s="14"/>
      <c r="AA150" s="14" t="s">
        <v>2067</v>
      </c>
      <c r="AB150" s="14" t="s">
        <v>415</v>
      </c>
      <c r="AC150" s="14" t="s">
        <v>416</v>
      </c>
      <c r="AD150" s="17"/>
      <c r="AE150" s="14" t="str">
        <f t="shared" si="7"/>
        <v>ES1301821863720201536007</v>
      </c>
      <c r="AF150" s="14" t="str">
        <f t="shared" si="8"/>
        <v>BBVAESMM</v>
      </c>
    </row>
    <row r="151" spans="1:32">
      <c r="A151" s="1" t="s">
        <v>1436</v>
      </c>
      <c r="B151" s="1" t="s">
        <v>1437</v>
      </c>
      <c r="C151" s="14"/>
      <c r="D151" s="1" t="s">
        <v>1438</v>
      </c>
      <c r="E151" s="1" t="s">
        <v>1439</v>
      </c>
      <c r="F151" s="14"/>
      <c r="G151" s="14"/>
      <c r="H151" s="14"/>
      <c r="I151" s="14"/>
      <c r="J151" s="14"/>
      <c r="K151" s="14"/>
      <c r="L151" s="14"/>
      <c r="M151" s="14"/>
      <c r="N151" s="14"/>
      <c r="O151" s="15" t="s">
        <v>505</v>
      </c>
      <c r="P151" s="16" t="s">
        <v>1885</v>
      </c>
      <c r="Q151" s="14" t="s">
        <v>1886</v>
      </c>
      <c r="R151" s="14">
        <f t="shared" si="6"/>
        <v>31</v>
      </c>
      <c r="U151" s="14" t="s">
        <v>808</v>
      </c>
      <c r="V151" s="14" t="s">
        <v>809</v>
      </c>
      <c r="W151" s="14" t="s">
        <v>807</v>
      </c>
      <c r="X151" s="14" t="s">
        <v>42</v>
      </c>
      <c r="Y151" s="14"/>
      <c r="Z151" s="14"/>
      <c r="AA151" s="14" t="s">
        <v>2068</v>
      </c>
      <c r="AB151" s="14" t="s">
        <v>415</v>
      </c>
      <c r="AC151" s="14" t="s">
        <v>416</v>
      </c>
      <c r="AD151" s="17"/>
      <c r="AE151" s="14" t="str">
        <f t="shared" si="7"/>
        <v>ES1301821863720201536007</v>
      </c>
      <c r="AF151" s="14" t="str">
        <f t="shared" si="8"/>
        <v>BBVAESMM</v>
      </c>
    </row>
    <row r="152" spans="1:32">
      <c r="A152" s="1" t="s">
        <v>1438</v>
      </c>
      <c r="B152" s="1" t="s">
        <v>1440</v>
      </c>
      <c r="C152" s="14"/>
      <c r="D152" s="1" t="s">
        <v>1411</v>
      </c>
      <c r="E152" s="1" t="s">
        <v>1441</v>
      </c>
      <c r="F152" s="14"/>
      <c r="G152" s="14"/>
      <c r="H152" s="14"/>
      <c r="I152" s="14"/>
      <c r="J152" s="14"/>
      <c r="K152" s="14"/>
      <c r="L152" s="14"/>
      <c r="M152" s="14"/>
      <c r="N152" s="14"/>
      <c r="O152" s="15" t="s">
        <v>510</v>
      </c>
      <c r="P152" s="16" t="s">
        <v>1879</v>
      </c>
      <c r="Q152" s="14" t="s">
        <v>1880</v>
      </c>
      <c r="R152" s="14">
        <f t="shared" si="6"/>
        <v>10</v>
      </c>
      <c r="U152" s="14" t="s">
        <v>2069</v>
      </c>
      <c r="V152" s="14" t="s">
        <v>811</v>
      </c>
      <c r="W152" s="14" t="s">
        <v>812</v>
      </c>
      <c r="X152" s="14" t="s">
        <v>42</v>
      </c>
      <c r="Y152" s="14" t="s">
        <v>815</v>
      </c>
      <c r="Z152" s="14" t="s">
        <v>2022</v>
      </c>
      <c r="AA152" s="14" t="s">
        <v>600</v>
      </c>
      <c r="AB152" s="14" t="s">
        <v>1758</v>
      </c>
      <c r="AC152" s="14" t="s">
        <v>141</v>
      </c>
      <c r="AD152" s="17"/>
      <c r="AE152" s="14" t="str">
        <f t="shared" si="7"/>
        <v>ES0721008605520200016698</v>
      </c>
      <c r="AF152" s="14" t="str">
        <f t="shared" si="8"/>
        <v>CAIXESBBXXX</v>
      </c>
    </row>
    <row r="153" spans="1:32">
      <c r="A153" s="1" t="s">
        <v>1442</v>
      </c>
      <c r="B153" s="1" t="s">
        <v>1443</v>
      </c>
      <c r="C153" s="14"/>
      <c r="D153" s="1" t="s">
        <v>1418</v>
      </c>
      <c r="E153" s="1" t="s">
        <v>1444</v>
      </c>
      <c r="F153" s="14"/>
      <c r="G153" s="14"/>
      <c r="H153" s="14"/>
      <c r="I153" s="14"/>
      <c r="J153" s="14"/>
      <c r="K153" s="14"/>
      <c r="L153" s="14"/>
      <c r="M153" s="14"/>
      <c r="N153" s="14"/>
      <c r="O153" s="15" t="s">
        <v>515</v>
      </c>
      <c r="P153" s="16" t="s">
        <v>1879</v>
      </c>
      <c r="Q153" s="14" t="s">
        <v>1880</v>
      </c>
      <c r="R153" s="14">
        <f t="shared" si="6"/>
        <v>10</v>
      </c>
      <c r="U153" s="14" t="s">
        <v>817</v>
      </c>
      <c r="V153" s="14" t="s">
        <v>818</v>
      </c>
      <c r="W153" s="14" t="s">
        <v>819</v>
      </c>
      <c r="X153" s="14" t="s">
        <v>42</v>
      </c>
      <c r="Y153" s="14" t="s">
        <v>2070</v>
      </c>
      <c r="Z153" s="14" t="s">
        <v>2071</v>
      </c>
      <c r="AA153" s="14" t="s">
        <v>2072</v>
      </c>
      <c r="AB153" s="14" t="s">
        <v>2073</v>
      </c>
      <c r="AC153" s="14" t="s">
        <v>229</v>
      </c>
      <c r="AD153" s="17"/>
      <c r="AE153" s="14" t="str">
        <f t="shared" si="7"/>
        <v>ES1800750009420601419408</v>
      </c>
      <c r="AF153" s="14" t="str">
        <f t="shared" si="8"/>
        <v>POPUESMM</v>
      </c>
    </row>
    <row r="154" spans="1:32">
      <c r="A154" s="1" t="s">
        <v>1099</v>
      </c>
      <c r="B154" s="1" t="s">
        <v>1445</v>
      </c>
      <c r="C154" s="14"/>
      <c r="D154" s="1" t="s">
        <v>1414</v>
      </c>
      <c r="E154" s="1" t="s">
        <v>1415</v>
      </c>
      <c r="F154" s="14"/>
      <c r="G154" s="14"/>
      <c r="H154" s="14"/>
      <c r="I154" s="14"/>
      <c r="J154" s="14"/>
      <c r="K154" s="14"/>
      <c r="L154" s="14"/>
      <c r="M154" s="14"/>
      <c r="N154" s="14"/>
      <c r="O154" s="15" t="s">
        <v>548</v>
      </c>
      <c r="P154" s="16"/>
      <c r="Q154" s="14" t="s">
        <v>766</v>
      </c>
      <c r="R154" s="14">
        <f t="shared" si="6"/>
        <v>0</v>
      </c>
      <c r="U154" s="14" t="s">
        <v>820</v>
      </c>
      <c r="V154" s="14" t="s">
        <v>822</v>
      </c>
      <c r="W154" s="14" t="s">
        <v>819</v>
      </c>
      <c r="X154" s="14" t="s">
        <v>42</v>
      </c>
      <c r="Y154" s="14" t="s">
        <v>2070</v>
      </c>
      <c r="Z154" s="14" t="s">
        <v>2071</v>
      </c>
      <c r="AA154" s="14" t="s">
        <v>2072</v>
      </c>
      <c r="AB154" s="14" t="s">
        <v>2074</v>
      </c>
      <c r="AC154" s="14" t="s">
        <v>759</v>
      </c>
      <c r="AD154" s="17"/>
      <c r="AE154" s="14" t="str">
        <f t="shared" si="7"/>
        <v>ES3200810097270001111219</v>
      </c>
      <c r="AF154" s="14" t="str">
        <f t="shared" si="8"/>
        <v>BSABESBB</v>
      </c>
    </row>
    <row r="155" spans="1:32">
      <c r="A155" s="1" t="s">
        <v>1446</v>
      </c>
      <c r="B155" s="1" t="s">
        <v>1447</v>
      </c>
      <c r="C155" s="14"/>
      <c r="D155" s="1" t="s">
        <v>1422</v>
      </c>
      <c r="E155" s="1" t="s">
        <v>1423</v>
      </c>
      <c r="F155" s="14"/>
      <c r="G155" s="14"/>
      <c r="H155" s="14"/>
      <c r="I155" s="14"/>
      <c r="J155" s="14"/>
      <c r="K155" s="14"/>
      <c r="L155" s="14"/>
      <c r="M155" s="14"/>
      <c r="N155" s="14"/>
      <c r="O155" s="15" t="s">
        <v>756</v>
      </c>
      <c r="P155" s="16"/>
      <c r="Q155" s="14" t="s">
        <v>766</v>
      </c>
      <c r="R155" s="14">
        <f t="shared" si="6"/>
        <v>0</v>
      </c>
      <c r="U155" s="14" t="s">
        <v>823</v>
      </c>
      <c r="V155" s="14" t="s">
        <v>824</v>
      </c>
      <c r="W155" s="14" t="s">
        <v>819</v>
      </c>
      <c r="X155" s="14" t="s">
        <v>42</v>
      </c>
      <c r="Y155" s="14" t="s">
        <v>2070</v>
      </c>
      <c r="Z155" s="14" t="s">
        <v>2071</v>
      </c>
      <c r="AA155" s="14" t="s">
        <v>2072</v>
      </c>
      <c r="AB155" s="14" t="s">
        <v>2075</v>
      </c>
      <c r="AC155" s="14" t="s">
        <v>759</v>
      </c>
      <c r="AD155" s="17"/>
      <c r="AE155" s="14" t="str">
        <f t="shared" si="7"/>
        <v>ES8300810097280001079309</v>
      </c>
      <c r="AF155" s="14" t="str">
        <f t="shared" si="8"/>
        <v>BSABESBB</v>
      </c>
    </row>
    <row r="156" spans="1:32">
      <c r="A156" s="1" t="s">
        <v>1448</v>
      </c>
      <c r="B156" s="1" t="s">
        <v>1449</v>
      </c>
      <c r="C156" s="14"/>
      <c r="D156" s="1" t="s">
        <v>1426</v>
      </c>
      <c r="E156" s="1" t="s">
        <v>1450</v>
      </c>
      <c r="F156" s="14"/>
      <c r="G156" s="14"/>
      <c r="H156" s="14"/>
      <c r="I156" s="14"/>
      <c r="J156" s="14"/>
      <c r="K156" s="14"/>
      <c r="L156" s="14"/>
      <c r="M156" s="14"/>
      <c r="N156" s="14"/>
      <c r="O156" s="15" t="s">
        <v>655</v>
      </c>
      <c r="P156" s="16"/>
      <c r="Q156" s="14" t="s">
        <v>766</v>
      </c>
      <c r="R156" s="14">
        <f t="shared" si="6"/>
        <v>0</v>
      </c>
      <c r="U156" s="14" t="s">
        <v>825</v>
      </c>
      <c r="V156" s="14" t="s">
        <v>826</v>
      </c>
      <c r="W156" s="14" t="s">
        <v>827</v>
      </c>
      <c r="X156" s="14" t="s">
        <v>42</v>
      </c>
      <c r="Y156" s="14" t="s">
        <v>2070</v>
      </c>
      <c r="Z156" s="14" t="s">
        <v>2071</v>
      </c>
      <c r="AA156" s="14" t="s">
        <v>2072</v>
      </c>
      <c r="AB156" s="14" t="s">
        <v>2076</v>
      </c>
      <c r="AC156" s="14" t="s">
        <v>759</v>
      </c>
      <c r="AD156" s="17"/>
      <c r="AE156" s="14" t="str">
        <f t="shared" si="7"/>
        <v>ES5100810097200001079210</v>
      </c>
      <c r="AF156" s="14" t="str">
        <f t="shared" si="8"/>
        <v>BSABESBB</v>
      </c>
    </row>
    <row r="157" spans="1:32">
      <c r="A157" s="1" t="s">
        <v>1451</v>
      </c>
      <c r="B157" s="1" t="s">
        <v>1452</v>
      </c>
      <c r="C157" s="14"/>
      <c r="D157" s="1" t="s">
        <v>1428</v>
      </c>
      <c r="E157" s="1" t="s">
        <v>1453</v>
      </c>
      <c r="F157" s="14"/>
      <c r="G157" s="14"/>
      <c r="H157" s="14"/>
      <c r="I157" s="14"/>
      <c r="J157" s="14"/>
      <c r="K157" s="14"/>
      <c r="L157" s="14"/>
      <c r="M157" s="14"/>
      <c r="N157" s="14"/>
      <c r="O157" s="15" t="s">
        <v>712</v>
      </c>
      <c r="P157" s="16"/>
      <c r="Q157" s="14" t="s">
        <v>766</v>
      </c>
      <c r="R157" s="14">
        <f t="shared" si="6"/>
        <v>0</v>
      </c>
      <c r="U157" s="14" t="s">
        <v>828</v>
      </c>
      <c r="V157" s="14" t="s">
        <v>829</v>
      </c>
      <c r="W157" s="14" t="s">
        <v>819</v>
      </c>
      <c r="X157" s="14" t="s">
        <v>42</v>
      </c>
      <c r="Y157" s="14" t="s">
        <v>2070</v>
      </c>
      <c r="Z157" s="14" t="s">
        <v>2071</v>
      </c>
      <c r="AA157" s="14" t="s">
        <v>2072</v>
      </c>
      <c r="AB157" s="14" t="s">
        <v>2077</v>
      </c>
      <c r="AC157" s="14" t="s">
        <v>759</v>
      </c>
      <c r="AD157" s="17"/>
      <c r="AE157" s="14" t="str">
        <f t="shared" si="7"/>
        <v>ES9200810097210001097920</v>
      </c>
      <c r="AF157" s="14" t="str">
        <f t="shared" si="8"/>
        <v>BSABESBB</v>
      </c>
    </row>
    <row r="158" spans="1:32">
      <c r="A158" s="1" t="s">
        <v>942</v>
      </c>
      <c r="B158" s="1" t="s">
        <v>1454</v>
      </c>
      <c r="C158" s="14"/>
      <c r="D158" s="1" t="s">
        <v>1432</v>
      </c>
      <c r="E158" s="1" t="s">
        <v>1433</v>
      </c>
      <c r="F158" s="14"/>
      <c r="G158" s="14"/>
      <c r="H158" s="14"/>
      <c r="I158" s="14"/>
      <c r="J158" s="14"/>
      <c r="K158" s="14"/>
      <c r="L158" s="14"/>
      <c r="M158" s="14"/>
      <c r="N158" s="14"/>
      <c r="O158" s="15" t="s">
        <v>526</v>
      </c>
      <c r="P158" s="16" t="s">
        <v>1887</v>
      </c>
      <c r="Q158" s="14" t="s">
        <v>1888</v>
      </c>
      <c r="R158" s="14">
        <f t="shared" si="6"/>
        <v>41</v>
      </c>
      <c r="U158" s="14" t="s">
        <v>830</v>
      </c>
      <c r="V158" s="14" t="s">
        <v>831</v>
      </c>
      <c r="W158" s="14" t="s">
        <v>819</v>
      </c>
      <c r="X158" s="14" t="s">
        <v>42</v>
      </c>
      <c r="Y158" s="14" t="s">
        <v>2070</v>
      </c>
      <c r="Z158" s="14" t="s">
        <v>2071</v>
      </c>
      <c r="AA158" s="14" t="s">
        <v>2072</v>
      </c>
      <c r="AB158" s="14" t="s">
        <v>2078</v>
      </c>
      <c r="AC158" s="14" t="s">
        <v>759</v>
      </c>
      <c r="AD158" s="17"/>
      <c r="AE158" s="14" t="str">
        <f t="shared" si="7"/>
        <v>ES6600810097240001095913</v>
      </c>
      <c r="AF158" s="14" t="str">
        <f t="shared" si="8"/>
        <v>BSABESBB</v>
      </c>
    </row>
    <row r="159" spans="1:32">
      <c r="A159" s="1" t="s">
        <v>1455</v>
      </c>
      <c r="B159" s="1" t="s">
        <v>1456</v>
      </c>
      <c r="C159" s="14"/>
      <c r="D159" s="1" t="s">
        <v>1434</v>
      </c>
      <c r="E159" s="1" t="s">
        <v>1435</v>
      </c>
      <c r="F159" s="14"/>
      <c r="G159" s="14"/>
      <c r="H159" s="14"/>
      <c r="I159" s="14"/>
      <c r="J159" s="14"/>
      <c r="K159" s="14"/>
      <c r="L159" s="14"/>
      <c r="M159" s="14"/>
      <c r="N159" s="14"/>
      <c r="O159" s="15" t="s">
        <v>148</v>
      </c>
      <c r="P159" s="16"/>
      <c r="Q159" s="14" t="s">
        <v>766</v>
      </c>
      <c r="R159" s="14">
        <f t="shared" si="6"/>
        <v>0</v>
      </c>
      <c r="U159" s="14" t="s">
        <v>832</v>
      </c>
      <c r="V159" s="14" t="s">
        <v>833</v>
      </c>
      <c r="W159" s="14" t="s">
        <v>834</v>
      </c>
      <c r="X159" s="14" t="s">
        <v>42</v>
      </c>
      <c r="Y159" s="14" t="s">
        <v>2070</v>
      </c>
      <c r="Z159" s="14" t="s">
        <v>2071</v>
      </c>
      <c r="AA159" s="14" t="s">
        <v>2072</v>
      </c>
      <c r="AB159" s="14" t="s">
        <v>2079</v>
      </c>
      <c r="AC159" s="14" t="s">
        <v>759</v>
      </c>
      <c r="AD159" s="17"/>
      <c r="AE159" s="14" t="str">
        <f t="shared" si="7"/>
        <v>ES3300810097240001096119</v>
      </c>
      <c r="AF159" s="14" t="str">
        <f t="shared" si="8"/>
        <v>BSABESBB</v>
      </c>
    </row>
    <row r="160" spans="1:32">
      <c r="A160" s="1" t="s">
        <v>1457</v>
      </c>
      <c r="B160" s="1" t="s">
        <v>1458</v>
      </c>
      <c r="C160" s="14"/>
      <c r="D160" s="1" t="s">
        <v>1436</v>
      </c>
      <c r="E160" s="1" t="s">
        <v>1437</v>
      </c>
      <c r="F160" s="14"/>
      <c r="G160" s="14"/>
      <c r="H160" s="14"/>
      <c r="I160" s="14"/>
      <c r="J160" s="14"/>
      <c r="K160" s="14"/>
      <c r="L160" s="14"/>
      <c r="M160" s="14"/>
      <c r="N160" s="14"/>
      <c r="O160" s="15" t="s">
        <v>155</v>
      </c>
      <c r="P160" s="16"/>
      <c r="Q160" s="14" t="s">
        <v>766</v>
      </c>
      <c r="R160" s="14">
        <f t="shared" si="6"/>
        <v>0</v>
      </c>
      <c r="U160" s="14" t="s">
        <v>836</v>
      </c>
      <c r="V160" s="14" t="s">
        <v>837</v>
      </c>
      <c r="W160" s="14" t="s">
        <v>838</v>
      </c>
      <c r="X160" s="14" t="s">
        <v>42</v>
      </c>
      <c r="Y160" s="14"/>
      <c r="Z160" s="14"/>
      <c r="AA160" s="14" t="s">
        <v>2080</v>
      </c>
      <c r="AB160" s="16" t="s">
        <v>1815</v>
      </c>
      <c r="AC160" s="16" t="s">
        <v>1816</v>
      </c>
      <c r="AD160" s="17">
        <v>12</v>
      </c>
      <c r="AE160" s="14" t="str">
        <f t="shared" si="7"/>
        <v>ES9221007984810200000662</v>
      </c>
      <c r="AF160" s="14" t="str">
        <f t="shared" si="8"/>
        <v>CAIXAESBBXXX</v>
      </c>
    </row>
    <row r="161" spans="1:32">
      <c r="A161" s="1" t="s">
        <v>1459</v>
      </c>
      <c r="B161" s="1" t="s">
        <v>1460</v>
      </c>
      <c r="C161" s="14"/>
      <c r="D161" s="1" t="s">
        <v>1442</v>
      </c>
      <c r="E161" s="1" t="s">
        <v>1443</v>
      </c>
      <c r="F161" s="14"/>
      <c r="G161" s="14"/>
      <c r="H161" s="14"/>
      <c r="I161" s="14"/>
      <c r="J161" s="14"/>
      <c r="K161" s="14"/>
      <c r="L161" s="14"/>
      <c r="M161" s="14"/>
      <c r="N161" s="14"/>
      <c r="O161" s="15" t="s">
        <v>115</v>
      </c>
      <c r="P161" s="16"/>
      <c r="Q161" s="14" t="s">
        <v>766</v>
      </c>
      <c r="R161" s="14">
        <f t="shared" si="6"/>
        <v>0</v>
      </c>
      <c r="U161" s="14" t="s">
        <v>842</v>
      </c>
      <c r="V161" s="14" t="s">
        <v>843</v>
      </c>
      <c r="W161" s="14" t="s">
        <v>844</v>
      </c>
      <c r="X161" s="14" t="s">
        <v>42</v>
      </c>
      <c r="Y161" s="14" t="s">
        <v>2047</v>
      </c>
      <c r="Z161" s="14" t="s">
        <v>2048</v>
      </c>
      <c r="AA161" s="14" t="s">
        <v>2049</v>
      </c>
      <c r="AB161" s="14" t="s">
        <v>1759</v>
      </c>
      <c r="AC161" s="14" t="s">
        <v>1760</v>
      </c>
      <c r="AD161" s="17">
        <v>2</v>
      </c>
      <c r="AE161" s="14" t="str">
        <f t="shared" si="7"/>
        <v>ES5000954728870600032218</v>
      </c>
      <c r="AF161" s="14" t="str">
        <f t="shared" si="8"/>
        <v>POPUESMMXXX</v>
      </c>
    </row>
    <row r="162" spans="1:32">
      <c r="A162" s="1" t="s">
        <v>1461</v>
      </c>
      <c r="B162" s="1" t="s">
        <v>1462</v>
      </c>
      <c r="C162" s="14"/>
      <c r="D162" s="1" t="s">
        <v>1446</v>
      </c>
      <c r="E162" s="1" t="s">
        <v>1447</v>
      </c>
      <c r="F162" s="14"/>
      <c r="G162" s="14"/>
      <c r="H162" s="14"/>
      <c r="I162" s="14"/>
      <c r="J162" s="14"/>
      <c r="K162" s="14"/>
      <c r="L162" s="14"/>
      <c r="M162" s="14"/>
      <c r="N162" s="14"/>
      <c r="O162" s="15" t="s">
        <v>143</v>
      </c>
      <c r="P162" s="16"/>
      <c r="Q162" s="14" t="s">
        <v>766</v>
      </c>
      <c r="R162" s="14">
        <f t="shared" si="6"/>
        <v>0</v>
      </c>
      <c r="U162" s="14" t="s">
        <v>846</v>
      </c>
      <c r="V162" s="14" t="s">
        <v>847</v>
      </c>
      <c r="W162" s="14" t="s">
        <v>848</v>
      </c>
      <c r="X162" s="14" t="s">
        <v>42</v>
      </c>
      <c r="Y162" s="14" t="s">
        <v>2047</v>
      </c>
      <c r="Z162" s="14" t="s">
        <v>2048</v>
      </c>
      <c r="AA162" s="14" t="s">
        <v>2049</v>
      </c>
      <c r="AB162" s="14" t="s">
        <v>1761</v>
      </c>
      <c r="AC162" s="14" t="s">
        <v>1757</v>
      </c>
      <c r="AD162" s="17">
        <v>1</v>
      </c>
      <c r="AE162" s="14" t="str">
        <f t="shared" si="7"/>
        <v>ES7530350020570200032265</v>
      </c>
      <c r="AF162" s="14" t="str">
        <f t="shared" si="8"/>
        <v>CLPEES2MXXX</v>
      </c>
    </row>
    <row r="163" spans="1:32">
      <c r="A163" s="1" t="s">
        <v>1463</v>
      </c>
      <c r="B163" s="1" t="s">
        <v>1464</v>
      </c>
      <c r="C163" s="14"/>
      <c r="D163" s="1" t="s">
        <v>1448</v>
      </c>
      <c r="E163" s="1" t="s">
        <v>1449</v>
      </c>
      <c r="F163" s="14"/>
      <c r="G163" s="14"/>
      <c r="H163" s="14"/>
      <c r="I163" s="14"/>
      <c r="J163" s="14"/>
      <c r="K163" s="14"/>
      <c r="L163" s="14"/>
      <c r="M163" s="14"/>
      <c r="N163" s="14"/>
      <c r="O163" s="15" t="s">
        <v>531</v>
      </c>
      <c r="P163" s="16"/>
      <c r="Q163" s="14" t="s">
        <v>766</v>
      </c>
      <c r="R163" s="14">
        <f t="shared" si="6"/>
        <v>0</v>
      </c>
      <c r="U163" s="14" t="s">
        <v>2081</v>
      </c>
      <c r="V163" s="14" t="s">
        <v>850</v>
      </c>
      <c r="W163" s="14" t="s">
        <v>851</v>
      </c>
      <c r="X163" s="14" t="s">
        <v>42</v>
      </c>
      <c r="Y163" s="14" t="s">
        <v>2047</v>
      </c>
      <c r="Z163" s="14" t="s">
        <v>2048</v>
      </c>
      <c r="AA163" s="14" t="s">
        <v>2049</v>
      </c>
      <c r="AB163" s="14" t="s">
        <v>1762</v>
      </c>
      <c r="AC163" s="14" t="s">
        <v>1763</v>
      </c>
      <c r="AD163" s="17">
        <v>1</v>
      </c>
      <c r="AE163" s="14" t="str">
        <f t="shared" si="7"/>
        <v>ES8520955029151062866784  </v>
      </c>
      <c r="AF163" s="14" t="str">
        <f t="shared" si="8"/>
        <v>BASKES2BXXX</v>
      </c>
    </row>
    <row r="164" spans="1:32">
      <c r="A164" s="1" t="s">
        <v>1465</v>
      </c>
      <c r="B164" s="1" t="s">
        <v>1466</v>
      </c>
      <c r="C164" s="14"/>
      <c r="D164" s="1" t="s">
        <v>1451</v>
      </c>
      <c r="E164" s="1" t="s">
        <v>1452</v>
      </c>
      <c r="F164" s="14"/>
      <c r="G164" s="14"/>
      <c r="H164" s="14"/>
      <c r="I164" s="14"/>
      <c r="J164" s="14"/>
      <c r="K164" s="14"/>
      <c r="L164" s="14"/>
      <c r="M164" s="14"/>
      <c r="N164" s="14"/>
      <c r="O164" s="15" t="s">
        <v>719</v>
      </c>
      <c r="P164" s="16" t="s">
        <v>1889</v>
      </c>
      <c r="Q164" s="14" t="s">
        <v>1890</v>
      </c>
      <c r="R164" s="14">
        <f t="shared" si="6"/>
        <v>130</v>
      </c>
      <c r="U164" s="14" t="s">
        <v>852</v>
      </c>
      <c r="V164" s="14" t="s">
        <v>853</v>
      </c>
      <c r="W164" s="14" t="s">
        <v>854</v>
      </c>
      <c r="X164" s="14" t="s">
        <v>42</v>
      </c>
      <c r="Y164" s="14" t="s">
        <v>1985</v>
      </c>
      <c r="Z164" s="14" t="s">
        <v>1929</v>
      </c>
      <c r="AA164" s="14" t="s">
        <v>185</v>
      </c>
      <c r="AB164" s="14" t="s">
        <v>1764</v>
      </c>
      <c r="AC164" s="14" t="s">
        <v>165</v>
      </c>
      <c r="AD164" s="17"/>
      <c r="AE164" s="14" t="str">
        <f t="shared" si="7"/>
        <v>ES8630580024782720014431</v>
      </c>
      <c r="AF164" s="14" t="str">
        <f t="shared" si="8"/>
        <v>CCRIES2AXXX</v>
      </c>
    </row>
    <row r="165" spans="1:32">
      <c r="A165" s="1" t="s">
        <v>1306</v>
      </c>
      <c r="B165" s="1" t="s">
        <v>1467</v>
      </c>
      <c r="C165" s="14"/>
      <c r="D165" s="1" t="s">
        <v>1459</v>
      </c>
      <c r="E165" s="1" t="s">
        <v>1460</v>
      </c>
      <c r="F165" s="14"/>
      <c r="G165" s="14"/>
      <c r="H165" s="14"/>
      <c r="I165" s="14"/>
      <c r="J165" s="14"/>
      <c r="K165" s="14"/>
      <c r="L165" s="14"/>
      <c r="M165" s="14"/>
      <c r="N165" s="14"/>
      <c r="O165" s="15" t="s">
        <v>110</v>
      </c>
      <c r="P165" s="16"/>
      <c r="Q165" s="14" t="s">
        <v>766</v>
      </c>
      <c r="R165" s="14">
        <f t="shared" si="6"/>
        <v>0</v>
      </c>
      <c r="U165" s="14" t="s">
        <v>855</v>
      </c>
      <c r="V165" s="14" t="s">
        <v>856</v>
      </c>
      <c r="W165" s="14" t="s">
        <v>857</v>
      </c>
      <c r="X165" s="14" t="s">
        <v>42</v>
      </c>
      <c r="Y165" s="14" t="s">
        <v>2047</v>
      </c>
      <c r="Z165" s="14" t="s">
        <v>2048</v>
      </c>
      <c r="AA165" s="14" t="s">
        <v>2049</v>
      </c>
      <c r="AB165" s="14" t="s">
        <v>1765</v>
      </c>
      <c r="AC165" s="14" t="s">
        <v>1760</v>
      </c>
      <c r="AD165" s="17">
        <v>1</v>
      </c>
      <c r="AE165" s="14" t="str">
        <f t="shared" si="7"/>
        <v>ES2200754728750600069567           </v>
      </c>
      <c r="AF165" s="14" t="str">
        <f t="shared" si="8"/>
        <v>POPUESMMXXX</v>
      </c>
    </row>
    <row r="166" spans="1:32">
      <c r="A166" s="1" t="s">
        <v>1336</v>
      </c>
      <c r="B166" s="1" t="s">
        <v>1468</v>
      </c>
      <c r="C166" s="14"/>
      <c r="D166" s="1" t="s">
        <v>1461</v>
      </c>
      <c r="E166" s="1" t="s">
        <v>1462</v>
      </c>
      <c r="F166" s="14"/>
      <c r="G166" s="14"/>
      <c r="H166" s="14"/>
      <c r="I166" s="14"/>
      <c r="J166" s="14"/>
      <c r="K166" s="14"/>
      <c r="L166" s="14"/>
      <c r="M166" s="14"/>
      <c r="N166" s="14"/>
      <c r="O166" s="15" t="s">
        <v>978</v>
      </c>
      <c r="P166" s="16"/>
      <c r="Q166" s="14" t="s">
        <v>766</v>
      </c>
      <c r="R166" s="14">
        <f t="shared" si="6"/>
        <v>0</v>
      </c>
      <c r="U166" s="14" t="s">
        <v>858</v>
      </c>
      <c r="V166" s="14" t="s">
        <v>859</v>
      </c>
      <c r="W166" s="14" t="s">
        <v>860</v>
      </c>
      <c r="X166" s="14" t="s">
        <v>42</v>
      </c>
      <c r="Y166" s="14" t="s">
        <v>2047</v>
      </c>
      <c r="Z166" s="14" t="s">
        <v>2048</v>
      </c>
      <c r="AA166" s="14" t="s">
        <v>2049</v>
      </c>
      <c r="AB166" s="14" t="s">
        <v>2082</v>
      </c>
      <c r="AC166" s="14" t="s">
        <v>488</v>
      </c>
      <c r="AD166" s="17">
        <v>1</v>
      </c>
      <c r="AE166" s="14" t="str">
        <f t="shared" si="7"/>
        <v>ES3200850872850000065429</v>
      </c>
      <c r="AF166" s="14" t="str">
        <f t="shared" si="8"/>
        <v>BSCHESMMXXX</v>
      </c>
    </row>
    <row r="167" spans="1:32">
      <c r="A167" s="1" t="s">
        <v>1469</v>
      </c>
      <c r="B167" s="1" t="s">
        <v>1470</v>
      </c>
      <c r="C167" s="14"/>
      <c r="D167" s="1" t="s">
        <v>1463</v>
      </c>
      <c r="E167" s="1" t="s">
        <v>1464</v>
      </c>
      <c r="F167" s="14"/>
      <c r="G167" s="14"/>
      <c r="H167" s="14"/>
      <c r="I167" s="14"/>
      <c r="J167" s="14"/>
      <c r="K167" s="14"/>
      <c r="L167" s="14"/>
      <c r="M167" s="14"/>
      <c r="N167" s="14"/>
      <c r="O167" s="15" t="s">
        <v>520</v>
      </c>
      <c r="P167" s="16"/>
      <c r="Q167" s="14" t="s">
        <v>766</v>
      </c>
      <c r="R167" s="14">
        <f t="shared" si="6"/>
        <v>0</v>
      </c>
      <c r="U167" s="14" t="s">
        <v>861</v>
      </c>
      <c r="V167" s="14" t="s">
        <v>862</v>
      </c>
      <c r="W167" s="14" t="s">
        <v>863</v>
      </c>
      <c r="X167" s="14" t="s">
        <v>42</v>
      </c>
      <c r="Y167" s="14" t="s">
        <v>2047</v>
      </c>
      <c r="Z167" s="14" t="s">
        <v>2048</v>
      </c>
      <c r="AA167" s="14" t="s">
        <v>2049</v>
      </c>
      <c r="AB167" s="14" t="s">
        <v>1766</v>
      </c>
      <c r="AC167" s="14" t="s">
        <v>1757</v>
      </c>
      <c r="AD167" s="17">
        <v>1</v>
      </c>
      <c r="AE167" s="14" t="str">
        <f t="shared" si="7"/>
        <v>ES5830350041490410025952       </v>
      </c>
      <c r="AF167" s="14" t="str">
        <f t="shared" si="8"/>
        <v>CLPEES2MXXX</v>
      </c>
    </row>
    <row r="168" spans="1:32">
      <c r="A168" s="1" t="s">
        <v>1471</v>
      </c>
      <c r="B168" s="1" t="s">
        <v>1472</v>
      </c>
      <c r="C168" s="14"/>
      <c r="D168" s="1" t="s">
        <v>1465</v>
      </c>
      <c r="E168" s="1" t="s">
        <v>1466</v>
      </c>
      <c r="F168" s="14"/>
      <c r="G168" s="14"/>
      <c r="H168" s="14"/>
      <c r="I168" s="14"/>
      <c r="J168" s="14"/>
      <c r="K168" s="14"/>
      <c r="L168" s="14"/>
      <c r="M168" s="14"/>
      <c r="N168" s="14"/>
      <c r="O168" s="15" t="s">
        <v>732</v>
      </c>
      <c r="P168" s="16"/>
      <c r="Q168" s="14" t="s">
        <v>766</v>
      </c>
      <c r="R168" s="14">
        <f t="shared" si="6"/>
        <v>0</v>
      </c>
      <c r="U168" s="14" t="s">
        <v>864</v>
      </c>
      <c r="V168" s="14" t="s">
        <v>865</v>
      </c>
      <c r="W168" s="14" t="s">
        <v>866</v>
      </c>
      <c r="X168" s="14" t="s">
        <v>42</v>
      </c>
      <c r="Y168" s="14" t="s">
        <v>2047</v>
      </c>
      <c r="Z168" s="14" t="s">
        <v>2048</v>
      </c>
      <c r="AA168" s="14" t="s">
        <v>2049</v>
      </c>
      <c r="AB168" s="14" t="s">
        <v>1767</v>
      </c>
      <c r="AC168" s="14" t="s">
        <v>1757</v>
      </c>
      <c r="AD168" s="17">
        <v>1</v>
      </c>
      <c r="AE168" s="14" t="str">
        <f t="shared" si="7"/>
        <v>ES1130350020550200032254</v>
      </c>
      <c r="AF168" s="14" t="str">
        <f t="shared" si="8"/>
        <v>CLPEES2MXXX</v>
      </c>
    </row>
    <row r="169" spans="1:32">
      <c r="A169" s="1" t="s">
        <v>1473</v>
      </c>
      <c r="B169" s="1" t="s">
        <v>1474</v>
      </c>
      <c r="C169" s="14"/>
      <c r="D169" s="1" t="s">
        <v>1469</v>
      </c>
      <c r="E169" s="1" t="s">
        <v>1475</v>
      </c>
      <c r="F169" s="14"/>
      <c r="G169" s="14"/>
      <c r="H169" s="14"/>
      <c r="I169" s="14"/>
      <c r="J169" s="14"/>
      <c r="K169" s="14"/>
      <c r="L169" s="14"/>
      <c r="M169" s="14"/>
      <c r="N169" s="14"/>
      <c r="O169" s="15" t="s">
        <v>726</v>
      </c>
      <c r="P169" s="16"/>
      <c r="Q169" s="14" t="s">
        <v>766</v>
      </c>
      <c r="R169" s="14">
        <f t="shared" si="6"/>
        <v>0</v>
      </c>
      <c r="U169" s="14" t="s">
        <v>867</v>
      </c>
      <c r="V169" s="14" t="s">
        <v>868</v>
      </c>
      <c r="W169" s="14" t="s">
        <v>869</v>
      </c>
      <c r="X169" s="14" t="s">
        <v>42</v>
      </c>
      <c r="Y169" s="14" t="s">
        <v>2047</v>
      </c>
      <c r="Z169" s="14" t="s">
        <v>2048</v>
      </c>
      <c r="AA169" s="14" t="s">
        <v>2049</v>
      </c>
      <c r="AB169" s="14" t="s">
        <v>1768</v>
      </c>
      <c r="AC169" s="14" t="s">
        <v>1757</v>
      </c>
      <c r="AD169" s="17">
        <v>3</v>
      </c>
      <c r="AE169" s="14" t="str">
        <f t="shared" si="7"/>
        <v>ES4530350020520200051868</v>
      </c>
      <c r="AF169" s="14" t="str">
        <f t="shared" si="8"/>
        <v>CLPEES2MXXX</v>
      </c>
    </row>
    <row r="170" spans="1:32">
      <c r="A170" s="1" t="s">
        <v>1476</v>
      </c>
      <c r="B170" s="1" t="s">
        <v>1477</v>
      </c>
      <c r="C170" s="14"/>
      <c r="D170" s="1" t="s">
        <v>1455</v>
      </c>
      <c r="E170" s="1" t="s">
        <v>1478</v>
      </c>
      <c r="F170" s="14"/>
      <c r="G170" s="14"/>
      <c r="H170" s="14"/>
      <c r="I170" s="14"/>
      <c r="J170" s="14"/>
      <c r="K170" s="14"/>
      <c r="L170" s="14"/>
      <c r="M170" s="14"/>
      <c r="N170" s="14"/>
      <c r="O170" s="15" t="s">
        <v>181</v>
      </c>
      <c r="P170" s="16"/>
      <c r="Q170" s="14" t="s">
        <v>766</v>
      </c>
      <c r="R170" s="14">
        <f t="shared" si="6"/>
        <v>0</v>
      </c>
      <c r="U170" s="14" t="s">
        <v>870</v>
      </c>
      <c r="V170" s="14" t="s">
        <v>871</v>
      </c>
      <c r="W170" s="14" t="s">
        <v>872</v>
      </c>
      <c r="X170" s="14" t="s">
        <v>42</v>
      </c>
      <c r="Y170" s="14" t="s">
        <v>2047</v>
      </c>
      <c r="Z170" s="14" t="s">
        <v>2048</v>
      </c>
      <c r="AA170" s="14" t="s">
        <v>2049</v>
      </c>
      <c r="AB170" s="14" t="s">
        <v>1769</v>
      </c>
      <c r="AC170" s="14" t="s">
        <v>488</v>
      </c>
      <c r="AD170" s="17">
        <v>4</v>
      </c>
      <c r="AE170" s="14" t="str">
        <f t="shared" si="7"/>
        <v>ES3800495372022916046569        </v>
      </c>
      <c r="AF170" s="14" t="str">
        <f t="shared" si="8"/>
        <v>BSCHESMMXXX</v>
      </c>
    </row>
    <row r="171" spans="1:32">
      <c r="A171" s="1" t="s">
        <v>1479</v>
      </c>
      <c r="B171" s="1" t="s">
        <v>1480</v>
      </c>
      <c r="C171" s="14"/>
      <c r="D171" s="1" t="s">
        <v>1457</v>
      </c>
      <c r="E171" s="1" t="s">
        <v>1481</v>
      </c>
      <c r="F171" s="14"/>
      <c r="G171" s="14"/>
      <c r="H171" s="14"/>
      <c r="I171" s="14"/>
      <c r="J171" s="14"/>
      <c r="K171" s="14"/>
      <c r="L171" s="14"/>
      <c r="M171" s="14"/>
      <c r="N171" s="14"/>
      <c r="O171" s="15" t="s">
        <v>837</v>
      </c>
      <c r="P171" s="16" t="s">
        <v>1827</v>
      </c>
      <c r="Q171" s="14" t="s">
        <v>1828</v>
      </c>
      <c r="R171" s="14">
        <f t="shared" si="6"/>
        <v>2</v>
      </c>
      <c r="U171" s="14" t="s">
        <v>876</v>
      </c>
      <c r="V171" s="14" t="s">
        <v>877</v>
      </c>
      <c r="W171" s="14" t="s">
        <v>878</v>
      </c>
      <c r="X171" s="14" t="s">
        <v>42</v>
      </c>
      <c r="Y171" s="14"/>
      <c r="Z171" s="14" t="s">
        <v>878</v>
      </c>
      <c r="AA171" s="14" t="s">
        <v>2083</v>
      </c>
      <c r="AB171" s="14" t="s">
        <v>2084</v>
      </c>
      <c r="AC171" s="14" t="s">
        <v>384</v>
      </c>
      <c r="AD171" s="17">
        <v>2</v>
      </c>
      <c r="AE171" s="14" t="str">
        <f t="shared" si="7"/>
        <v>ES1000490024342411162416</v>
      </c>
      <c r="AF171" s="14" t="str">
        <f t="shared" si="8"/>
        <v>BSCHESMM</v>
      </c>
    </row>
    <row r="172" spans="1:32">
      <c r="A172" s="1" t="s">
        <v>1482</v>
      </c>
      <c r="B172" s="1" t="s">
        <v>1483</v>
      </c>
      <c r="C172" s="14"/>
      <c r="D172" s="1" t="s">
        <v>1471</v>
      </c>
      <c r="E172" s="1" t="s">
        <v>1484</v>
      </c>
      <c r="F172" s="14"/>
      <c r="G172" s="14"/>
      <c r="H172" s="14"/>
      <c r="I172" s="14"/>
      <c r="J172" s="14"/>
      <c r="K172" s="14"/>
      <c r="L172" s="14"/>
      <c r="M172" s="14"/>
      <c r="N172" s="14"/>
      <c r="O172" s="15" t="s">
        <v>635</v>
      </c>
      <c r="P172" s="16"/>
      <c r="Q172" s="14" t="s">
        <v>766</v>
      </c>
      <c r="R172" s="14">
        <f t="shared" si="6"/>
        <v>0</v>
      </c>
      <c r="U172" s="14" t="s">
        <v>884</v>
      </c>
      <c r="V172" s="14" t="s">
        <v>885</v>
      </c>
      <c r="W172" s="14" t="s">
        <v>886</v>
      </c>
      <c r="X172" s="14" t="s">
        <v>42</v>
      </c>
      <c r="Y172" s="14"/>
      <c r="Z172" s="14"/>
      <c r="AA172" s="14"/>
      <c r="AB172" s="14"/>
      <c r="AC172" s="14"/>
      <c r="AD172" s="17"/>
      <c r="AE172" s="14" t="str">
        <f t="shared" si="7"/>
        <v/>
      </c>
      <c r="AF172" s="14" t="str">
        <f t="shared" si="8"/>
        <v/>
      </c>
    </row>
    <row r="173" spans="1:32">
      <c r="A173" s="1" t="s">
        <v>1485</v>
      </c>
      <c r="B173" s="1" t="s">
        <v>1486</v>
      </c>
      <c r="C173" s="14"/>
      <c r="D173" s="1" t="s">
        <v>942</v>
      </c>
      <c r="E173" s="1" t="s">
        <v>1487</v>
      </c>
      <c r="F173" s="14"/>
      <c r="G173" s="14"/>
      <c r="H173" s="14"/>
      <c r="I173" s="14"/>
      <c r="J173" s="14"/>
      <c r="K173" s="14"/>
      <c r="L173" s="14"/>
      <c r="M173" s="14"/>
      <c r="N173" s="14"/>
      <c r="O173" s="15" t="s">
        <v>120</v>
      </c>
      <c r="P173" s="16"/>
      <c r="Q173" s="14" t="s">
        <v>766</v>
      </c>
      <c r="R173" s="14">
        <f t="shared" si="6"/>
        <v>0</v>
      </c>
      <c r="U173" s="14" t="s">
        <v>888</v>
      </c>
      <c r="V173" s="14" t="s">
        <v>889</v>
      </c>
      <c r="W173" s="14" t="s">
        <v>890</v>
      </c>
      <c r="X173" s="14" t="s">
        <v>42</v>
      </c>
      <c r="Y173" s="14" t="s">
        <v>2085</v>
      </c>
      <c r="Z173" s="14" t="s">
        <v>2086</v>
      </c>
      <c r="AA173" s="18">
        <v>968723574</v>
      </c>
      <c r="AB173" s="14" t="s">
        <v>1700</v>
      </c>
      <c r="AC173" s="14" t="s">
        <v>229</v>
      </c>
      <c r="AD173" s="17"/>
      <c r="AE173" s="14" t="str">
        <f t="shared" si="7"/>
        <v>ES7900750723700600190272</v>
      </c>
      <c r="AF173" s="14" t="str">
        <f t="shared" si="8"/>
        <v>POPUESMM</v>
      </c>
    </row>
    <row r="174" spans="1:32">
      <c r="A174" s="1" t="s">
        <v>1488</v>
      </c>
      <c r="B174" s="1" t="s">
        <v>1489</v>
      </c>
      <c r="C174" s="14"/>
      <c r="D174" s="1" t="s">
        <v>1473</v>
      </c>
      <c r="E174" s="1" t="s">
        <v>1490</v>
      </c>
      <c r="F174" s="14"/>
      <c r="G174" s="14"/>
      <c r="H174" s="14"/>
      <c r="I174" s="14"/>
      <c r="J174" s="14"/>
      <c r="K174" s="14"/>
      <c r="L174" s="14"/>
      <c r="M174" s="14"/>
      <c r="N174" s="14"/>
      <c r="O174" s="15" t="s">
        <v>534</v>
      </c>
      <c r="P174" s="16" t="s">
        <v>1891</v>
      </c>
      <c r="Q174" s="14" t="s">
        <v>1892</v>
      </c>
      <c r="R174" s="14">
        <f t="shared" si="6"/>
        <v>28</v>
      </c>
      <c r="U174" s="14" t="s">
        <v>892</v>
      </c>
      <c r="V174" s="14" t="s">
        <v>893</v>
      </c>
      <c r="W174" s="14" t="s">
        <v>894</v>
      </c>
      <c r="X174" s="14" t="s">
        <v>42</v>
      </c>
      <c r="Y174" s="14" t="s">
        <v>2085</v>
      </c>
      <c r="Z174" s="14" t="s">
        <v>2086</v>
      </c>
      <c r="AA174" s="14">
        <v>968723574</v>
      </c>
      <c r="AB174" s="14" t="s">
        <v>1700</v>
      </c>
      <c r="AC174" s="14" t="s">
        <v>229</v>
      </c>
      <c r="AD174" s="17"/>
      <c r="AE174" s="14" t="str">
        <f t="shared" si="7"/>
        <v>ES7900750723700600190272</v>
      </c>
      <c r="AF174" s="14" t="str">
        <f t="shared" si="8"/>
        <v>POPUESMM</v>
      </c>
    </row>
    <row r="175" spans="1:32">
      <c r="A175" s="1" t="s">
        <v>1491</v>
      </c>
      <c r="B175" s="1" t="s">
        <v>1492</v>
      </c>
      <c r="C175" s="14"/>
      <c r="D175" s="1" t="s">
        <v>1476</v>
      </c>
      <c r="E175" s="1" t="s">
        <v>1477</v>
      </c>
      <c r="F175" s="14"/>
      <c r="G175" s="14"/>
      <c r="H175" s="14"/>
      <c r="I175" s="14"/>
      <c r="J175" s="14"/>
      <c r="K175" s="14"/>
      <c r="L175" s="14"/>
      <c r="M175" s="14"/>
      <c r="N175" s="14"/>
      <c r="O175" s="15" t="s">
        <v>123</v>
      </c>
      <c r="P175" s="16" t="s">
        <v>1830</v>
      </c>
      <c r="Q175" s="14" t="s">
        <v>1831</v>
      </c>
      <c r="R175" s="14">
        <f t="shared" si="6"/>
        <v>6</v>
      </c>
      <c r="U175" s="14" t="s">
        <v>971</v>
      </c>
      <c r="V175" s="14" t="s">
        <v>972</v>
      </c>
      <c r="W175" s="14" t="s">
        <v>973</v>
      </c>
      <c r="X175" s="14" t="s">
        <v>42</v>
      </c>
      <c r="Y175" s="14" t="s">
        <v>2087</v>
      </c>
      <c r="Z175" s="14"/>
      <c r="AA175" s="14" t="s">
        <v>2088</v>
      </c>
      <c r="AB175" s="14" t="s">
        <v>1780</v>
      </c>
      <c r="AC175" s="14" t="s">
        <v>141</v>
      </c>
      <c r="AD175" s="17"/>
      <c r="AE175" s="14" t="str">
        <f t="shared" si="7"/>
        <v>ES1621004941102115008469</v>
      </c>
      <c r="AF175" s="14" t="str">
        <f t="shared" si="8"/>
        <v>CAIXESBBXXX</v>
      </c>
    </row>
    <row r="176" spans="1:32">
      <c r="A176" s="1" t="s">
        <v>1218</v>
      </c>
      <c r="B176" s="1" t="s">
        <v>1493</v>
      </c>
      <c r="C176" s="14"/>
      <c r="D176" s="1" t="s">
        <v>1479</v>
      </c>
      <c r="E176" s="1" t="s">
        <v>1494</v>
      </c>
      <c r="F176" s="14"/>
      <c r="G176" s="14"/>
      <c r="H176" s="14"/>
      <c r="I176" s="14"/>
      <c r="J176" s="14"/>
      <c r="K176" s="14"/>
      <c r="L176" s="14"/>
      <c r="M176" s="14"/>
      <c r="N176" s="14"/>
      <c r="O176" s="15" t="s">
        <v>538</v>
      </c>
      <c r="P176" s="16"/>
      <c r="Q176" s="14" t="s">
        <v>766</v>
      </c>
      <c r="R176" s="14">
        <f t="shared" si="6"/>
        <v>0</v>
      </c>
      <c r="U176" s="14" t="s">
        <v>974</v>
      </c>
      <c r="V176" s="14" t="s">
        <v>975</v>
      </c>
      <c r="W176" s="14" t="s">
        <v>976</v>
      </c>
      <c r="X176" s="14" t="s">
        <v>42</v>
      </c>
      <c r="Y176" s="14" t="s">
        <v>2087</v>
      </c>
      <c r="Z176" s="14"/>
      <c r="AA176" s="14" t="s">
        <v>2088</v>
      </c>
      <c r="AB176" s="14"/>
      <c r="AC176" s="14"/>
      <c r="AD176" s="17"/>
      <c r="AE176" s="14" t="str">
        <f t="shared" si="7"/>
        <v/>
      </c>
      <c r="AF176" s="14" t="str">
        <f t="shared" si="8"/>
        <v/>
      </c>
    </row>
    <row r="177" spans="1:32">
      <c r="A177" s="1" t="s">
        <v>1344</v>
      </c>
      <c r="B177" s="1" t="s">
        <v>1495</v>
      </c>
      <c r="C177" s="14"/>
      <c r="D177" s="1" t="s">
        <v>1482</v>
      </c>
      <c r="E177" s="1" t="s">
        <v>1496</v>
      </c>
      <c r="F177" s="14"/>
      <c r="G177" s="14"/>
      <c r="H177" s="14"/>
      <c r="I177" s="14"/>
      <c r="J177" s="14"/>
      <c r="K177" s="14"/>
      <c r="L177" s="14"/>
      <c r="M177" s="14"/>
      <c r="N177" s="11"/>
      <c r="O177" s="15" t="s">
        <v>133</v>
      </c>
      <c r="P177" s="16"/>
      <c r="Q177" s="14" t="s">
        <v>766</v>
      </c>
      <c r="R177" s="14">
        <f t="shared" si="6"/>
        <v>0</v>
      </c>
      <c r="U177" s="14" t="s">
        <v>977</v>
      </c>
      <c r="V177" s="14" t="s">
        <v>978</v>
      </c>
      <c r="W177" s="14" t="s">
        <v>979</v>
      </c>
      <c r="X177" s="14" t="s">
        <v>42</v>
      </c>
      <c r="Y177" s="14" t="s">
        <v>2087</v>
      </c>
      <c r="Z177" s="14"/>
      <c r="AA177" s="14" t="s">
        <v>2088</v>
      </c>
      <c r="AB177" s="14" t="s">
        <v>1781</v>
      </c>
      <c r="AC177" s="14" t="s">
        <v>141</v>
      </c>
      <c r="AD177" s="17"/>
      <c r="AE177" s="14" t="str">
        <f t="shared" si="7"/>
        <v>ES7821004941142210003234</v>
      </c>
      <c r="AF177" s="14" t="str">
        <f t="shared" si="8"/>
        <v>CAIXESBBXXX</v>
      </c>
    </row>
    <row r="178" spans="1:32">
      <c r="A178" s="1" t="s">
        <v>950</v>
      </c>
      <c r="B178" s="1" t="s">
        <v>1497</v>
      </c>
      <c r="C178" s="14"/>
      <c r="D178" s="1" t="s">
        <v>1485</v>
      </c>
      <c r="E178" s="1" t="s">
        <v>1498</v>
      </c>
      <c r="F178" s="14"/>
      <c r="G178" s="14"/>
      <c r="H178" s="14"/>
      <c r="I178" s="14"/>
      <c r="J178" s="14"/>
      <c r="K178" s="14"/>
      <c r="L178" s="14"/>
      <c r="M178" s="14"/>
      <c r="N178" s="14"/>
      <c r="O178" s="15" t="s">
        <v>545</v>
      </c>
      <c r="P178" s="16" t="s">
        <v>1854</v>
      </c>
      <c r="Q178" s="14" t="s">
        <v>1855</v>
      </c>
      <c r="R178" s="14">
        <f t="shared" si="6"/>
        <v>8</v>
      </c>
      <c r="U178" s="14" t="s">
        <v>981</v>
      </c>
      <c r="V178" s="14" t="s">
        <v>982</v>
      </c>
      <c r="W178" s="14" t="s">
        <v>983</v>
      </c>
      <c r="X178" s="14" t="s">
        <v>42</v>
      </c>
      <c r="Y178" s="14" t="s">
        <v>2087</v>
      </c>
      <c r="Z178" s="14"/>
      <c r="AA178" s="14" t="s">
        <v>2088</v>
      </c>
      <c r="AB178" s="14" t="s">
        <v>1782</v>
      </c>
      <c r="AC178" s="14" t="s">
        <v>141</v>
      </c>
      <c r="AD178" s="17"/>
      <c r="AE178" s="14" t="str">
        <f t="shared" si="7"/>
        <v>ES4221004941112115008243</v>
      </c>
      <c r="AF178" s="14" t="str">
        <f t="shared" si="8"/>
        <v>CAIXESBBXXX</v>
      </c>
    </row>
    <row r="179" spans="1:32">
      <c r="A179" s="1" t="s">
        <v>517</v>
      </c>
      <c r="B179" s="1" t="s">
        <v>1499</v>
      </c>
      <c r="C179" s="14"/>
      <c r="D179" s="1" t="s">
        <v>1488</v>
      </c>
      <c r="E179" s="1" t="s">
        <v>1489</v>
      </c>
      <c r="F179" s="14"/>
      <c r="G179" s="14"/>
      <c r="H179" s="14"/>
      <c r="I179" s="14"/>
      <c r="J179" s="14"/>
      <c r="K179" s="14"/>
      <c r="L179" s="14"/>
      <c r="M179" s="14"/>
      <c r="N179" s="14"/>
      <c r="O179" s="15" t="s">
        <v>176</v>
      </c>
      <c r="P179" s="16"/>
      <c r="Q179" s="14" t="s">
        <v>766</v>
      </c>
      <c r="R179" s="14">
        <f t="shared" si="6"/>
        <v>0</v>
      </c>
      <c r="U179" s="14" t="s">
        <v>984</v>
      </c>
      <c r="V179" s="14" t="s">
        <v>985</v>
      </c>
      <c r="W179" s="14" t="s">
        <v>983</v>
      </c>
      <c r="X179" s="14" t="s">
        <v>42</v>
      </c>
      <c r="Y179" s="14" t="s">
        <v>2087</v>
      </c>
      <c r="Z179" s="14"/>
      <c r="AA179" s="14" t="s">
        <v>2088</v>
      </c>
      <c r="AB179" s="14" t="s">
        <v>1783</v>
      </c>
      <c r="AC179" s="14" t="s">
        <v>141</v>
      </c>
      <c r="AD179" s="17"/>
      <c r="AE179" s="14" t="str">
        <f t="shared" si="7"/>
        <v>ES3221004978382100157266</v>
      </c>
      <c r="AF179" s="14" t="str">
        <f t="shared" si="8"/>
        <v>CAIXESBBXXX</v>
      </c>
    </row>
    <row r="180" spans="1:32" ht="45">
      <c r="A180" s="1" t="s">
        <v>1500</v>
      </c>
      <c r="B180" s="1" t="s">
        <v>1501</v>
      </c>
      <c r="C180" s="14"/>
      <c r="D180" s="1" t="s">
        <v>1491</v>
      </c>
      <c r="E180" s="1" t="s">
        <v>1502</v>
      </c>
      <c r="F180" s="14"/>
      <c r="G180" s="14"/>
      <c r="H180" s="14"/>
      <c r="I180" s="14"/>
      <c r="J180" s="14"/>
      <c r="K180" s="14"/>
      <c r="L180" s="14"/>
      <c r="M180" s="14"/>
      <c r="N180" s="14"/>
      <c r="O180" s="15" t="s">
        <v>987</v>
      </c>
      <c r="P180" s="16"/>
      <c r="Q180" s="14" t="s">
        <v>766</v>
      </c>
      <c r="R180" s="14">
        <f t="shared" si="6"/>
        <v>0</v>
      </c>
      <c r="U180" s="14" t="s">
        <v>986</v>
      </c>
      <c r="V180" s="14" t="s">
        <v>987</v>
      </c>
      <c r="W180" s="14" t="s">
        <v>2089</v>
      </c>
      <c r="X180" s="14" t="s">
        <v>42</v>
      </c>
      <c r="Y180" s="14" t="s">
        <v>2090</v>
      </c>
      <c r="Z180" s="14"/>
      <c r="AA180" s="14" t="s">
        <v>2091</v>
      </c>
      <c r="AB180" s="28" t="s">
        <v>2092</v>
      </c>
      <c r="AC180" s="28" t="s">
        <v>384</v>
      </c>
      <c r="AD180" s="17"/>
      <c r="AE180" s="14" t="str">
        <f t="shared" si="7"/>
        <v>ES0700494923922016053771</v>
      </c>
      <c r="AF180" s="14" t="str">
        <f t="shared" si="8"/>
        <v>BSCHESMM</v>
      </c>
    </row>
    <row r="181" spans="1:32">
      <c r="A181" s="1" t="s">
        <v>1503</v>
      </c>
      <c r="B181" s="1" t="s">
        <v>1504</v>
      </c>
      <c r="C181" s="14"/>
      <c r="D181" s="1" t="s">
        <v>1248</v>
      </c>
      <c r="E181" s="1" t="s">
        <v>1505</v>
      </c>
      <c r="F181" s="14"/>
      <c r="G181" s="14"/>
      <c r="H181" s="14"/>
      <c r="I181" s="14"/>
      <c r="J181" s="14"/>
      <c r="K181" s="14"/>
      <c r="L181" s="14"/>
      <c r="M181" s="14"/>
      <c r="N181" s="14"/>
      <c r="O181" s="15" t="s">
        <v>811</v>
      </c>
      <c r="P181" s="16" t="s">
        <v>1873</v>
      </c>
      <c r="Q181" s="14" t="s">
        <v>1874</v>
      </c>
      <c r="R181" s="14">
        <f t="shared" si="6"/>
        <v>11</v>
      </c>
      <c r="U181" s="14" t="s">
        <v>157</v>
      </c>
      <c r="V181" s="14" t="s">
        <v>990</v>
      </c>
      <c r="W181" s="14" t="s">
        <v>991</v>
      </c>
      <c r="X181" s="14" t="s">
        <v>42</v>
      </c>
      <c r="Y181" s="14" t="s">
        <v>2085</v>
      </c>
      <c r="Z181" s="14" t="s">
        <v>2086</v>
      </c>
      <c r="AA181" s="14" t="s">
        <v>992</v>
      </c>
      <c r="AB181" s="14" t="s">
        <v>1700</v>
      </c>
      <c r="AC181" s="14" t="s">
        <v>229</v>
      </c>
      <c r="AD181" s="17">
        <v>6</v>
      </c>
      <c r="AE181" s="14" t="str">
        <f t="shared" si="7"/>
        <v>ES7900750723700600190272</v>
      </c>
      <c r="AF181" s="14" t="str">
        <f t="shared" si="8"/>
        <v>POPUESMM</v>
      </c>
    </row>
    <row r="182" spans="1:32">
      <c r="A182" s="1" t="s">
        <v>1506</v>
      </c>
      <c r="B182" s="1" t="s">
        <v>1507</v>
      </c>
      <c r="C182" s="14"/>
      <c r="D182" s="1" t="s">
        <v>950</v>
      </c>
      <c r="E182" s="1" t="s">
        <v>1508</v>
      </c>
      <c r="F182" s="14"/>
      <c r="G182" s="14"/>
      <c r="H182" s="14"/>
      <c r="I182" s="14"/>
      <c r="J182" s="14"/>
      <c r="K182" s="14"/>
      <c r="L182" s="14"/>
      <c r="M182" s="14"/>
      <c r="N182" s="14"/>
      <c r="O182" s="15" t="s">
        <v>554</v>
      </c>
      <c r="P182" s="16"/>
      <c r="Q182" s="14" t="s">
        <v>766</v>
      </c>
      <c r="R182" s="14">
        <f t="shared" si="6"/>
        <v>0</v>
      </c>
      <c r="U182" s="14" t="s">
        <v>993</v>
      </c>
      <c r="V182" s="14" t="s">
        <v>994</v>
      </c>
      <c r="W182" s="14" t="s">
        <v>995</v>
      </c>
      <c r="X182" s="14" t="s">
        <v>42</v>
      </c>
      <c r="Y182" s="14" t="s">
        <v>2085</v>
      </c>
      <c r="Z182" s="14" t="s">
        <v>2086</v>
      </c>
      <c r="AA182" s="14" t="s">
        <v>992</v>
      </c>
      <c r="AB182" s="14" t="s">
        <v>1700</v>
      </c>
      <c r="AC182" s="14" t="s">
        <v>229</v>
      </c>
      <c r="AD182" s="17">
        <v>3</v>
      </c>
      <c r="AE182" s="14" t="str">
        <f t="shared" si="7"/>
        <v>ES7900750723700600190272</v>
      </c>
      <c r="AF182" s="14" t="str">
        <f t="shared" si="8"/>
        <v>POPUESMM</v>
      </c>
    </row>
    <row r="183" spans="1:32">
      <c r="A183" s="1" t="s">
        <v>1509</v>
      </c>
      <c r="B183" s="1" t="s">
        <v>1510</v>
      </c>
      <c r="C183" s="14"/>
      <c r="D183" s="1" t="s">
        <v>517</v>
      </c>
      <c r="E183" s="1" t="s">
        <v>1499</v>
      </c>
      <c r="F183" s="14"/>
      <c r="G183" s="14"/>
      <c r="H183" s="14"/>
      <c r="I183" s="14"/>
      <c r="J183" s="14"/>
      <c r="K183" s="14"/>
      <c r="L183" s="14"/>
      <c r="M183" s="14"/>
      <c r="N183" s="14"/>
      <c r="O183" s="15" t="s">
        <v>563</v>
      </c>
      <c r="P183" s="16"/>
      <c r="Q183" s="14" t="s">
        <v>766</v>
      </c>
      <c r="R183" s="14">
        <f t="shared" si="6"/>
        <v>0</v>
      </c>
      <c r="U183" s="14" t="s">
        <v>996</v>
      </c>
      <c r="V183" s="14" t="s">
        <v>997</v>
      </c>
      <c r="W183" s="14" t="s">
        <v>995</v>
      </c>
      <c r="X183" s="14" t="s">
        <v>42</v>
      </c>
      <c r="Y183" s="14" t="s">
        <v>2085</v>
      </c>
      <c r="Z183" s="14" t="s">
        <v>2086</v>
      </c>
      <c r="AA183" s="14" t="s">
        <v>992</v>
      </c>
      <c r="AB183" s="14" t="s">
        <v>1700</v>
      </c>
      <c r="AC183" s="14" t="s">
        <v>229</v>
      </c>
      <c r="AD183" s="17">
        <v>8</v>
      </c>
      <c r="AE183" s="14" t="str">
        <f t="shared" si="7"/>
        <v>ES7900750723700600190272</v>
      </c>
      <c r="AF183" s="14" t="str">
        <f t="shared" si="8"/>
        <v>POPUESMM</v>
      </c>
    </row>
    <row r="184" spans="1:32">
      <c r="A184" s="1" t="s">
        <v>1511</v>
      </c>
      <c r="B184" s="1" t="s">
        <v>1512</v>
      </c>
      <c r="C184" s="14"/>
      <c r="D184" s="1" t="s">
        <v>1500</v>
      </c>
      <c r="E184" s="1" t="s">
        <v>1501</v>
      </c>
      <c r="F184" s="14"/>
      <c r="G184" s="14"/>
      <c r="H184" s="14"/>
      <c r="I184" s="14"/>
      <c r="J184" s="14"/>
      <c r="K184" s="14"/>
      <c r="L184" s="14"/>
      <c r="M184" s="14"/>
      <c r="N184" s="14"/>
      <c r="O184" s="15" t="s">
        <v>567</v>
      </c>
      <c r="P184" s="16"/>
      <c r="Q184" s="14" t="s">
        <v>766</v>
      </c>
      <c r="R184" s="14">
        <f t="shared" si="6"/>
        <v>0</v>
      </c>
      <c r="U184" s="14" t="s">
        <v>998</v>
      </c>
      <c r="V184" s="14" t="s">
        <v>999</v>
      </c>
      <c r="W184" s="14" t="s">
        <v>995</v>
      </c>
      <c r="X184" s="14" t="s">
        <v>42</v>
      </c>
      <c r="Y184" s="14" t="s">
        <v>2085</v>
      </c>
      <c r="Z184" s="14" t="s">
        <v>2086</v>
      </c>
      <c r="AA184" s="14" t="s">
        <v>992</v>
      </c>
      <c r="AB184" s="14" t="s">
        <v>1700</v>
      </c>
      <c r="AC184" s="14" t="s">
        <v>229</v>
      </c>
      <c r="AD184" s="17">
        <v>10</v>
      </c>
      <c r="AE184" s="14" t="str">
        <f t="shared" si="7"/>
        <v>ES7900750723700600190272</v>
      </c>
      <c r="AF184" s="14" t="str">
        <f t="shared" si="8"/>
        <v>POPUESMM</v>
      </c>
    </row>
    <row r="185" spans="1:32">
      <c r="A185" s="1" t="s">
        <v>1513</v>
      </c>
      <c r="B185" s="1" t="s">
        <v>1514</v>
      </c>
      <c r="C185" s="14"/>
      <c r="D185" s="1" t="s">
        <v>1503</v>
      </c>
      <c r="E185" s="1" t="s">
        <v>1504</v>
      </c>
      <c r="F185" s="14"/>
      <c r="G185" s="14"/>
      <c r="H185" s="14"/>
      <c r="I185" s="14"/>
      <c r="J185" s="14"/>
      <c r="K185" s="14"/>
      <c r="L185" s="14"/>
      <c r="M185" s="14"/>
      <c r="N185" s="14"/>
      <c r="O185" s="15" t="s">
        <v>582</v>
      </c>
      <c r="P185" s="16"/>
      <c r="Q185" s="14" t="s">
        <v>766</v>
      </c>
      <c r="R185" s="14">
        <f t="shared" si="6"/>
        <v>0</v>
      </c>
      <c r="U185" s="14" t="s">
        <v>1000</v>
      </c>
      <c r="V185" s="14" t="s">
        <v>1001</v>
      </c>
      <c r="W185" s="14" t="s">
        <v>995</v>
      </c>
      <c r="X185" s="14" t="s">
        <v>42</v>
      </c>
      <c r="Y185" s="14" t="s">
        <v>2085</v>
      </c>
      <c r="Z185" s="14" t="s">
        <v>2086</v>
      </c>
      <c r="AA185" s="14" t="s">
        <v>992</v>
      </c>
      <c r="AB185" s="14" t="s">
        <v>1700</v>
      </c>
      <c r="AC185" s="14" t="s">
        <v>229</v>
      </c>
      <c r="AD185" s="17">
        <v>3</v>
      </c>
      <c r="AE185" s="14" t="str">
        <f t="shared" si="7"/>
        <v>ES7900750723700600190272</v>
      </c>
      <c r="AF185" s="14" t="str">
        <f t="shared" si="8"/>
        <v>POPUESMM</v>
      </c>
    </row>
    <row r="186" spans="1:32">
      <c r="A186" s="1" t="s">
        <v>1515</v>
      </c>
      <c r="B186" s="1" t="s">
        <v>1516</v>
      </c>
      <c r="C186" s="14"/>
      <c r="D186" s="1" t="s">
        <v>1517</v>
      </c>
      <c r="E186" s="1" t="s">
        <v>1518</v>
      </c>
      <c r="F186" s="14"/>
      <c r="G186" s="14"/>
      <c r="H186" s="14"/>
      <c r="I186" s="14"/>
      <c r="J186" s="14"/>
      <c r="K186" s="14"/>
      <c r="L186" s="14"/>
      <c r="M186" s="14"/>
      <c r="N186" s="14"/>
      <c r="O186" s="15" t="s">
        <v>782</v>
      </c>
      <c r="P186" s="16" t="s">
        <v>1829</v>
      </c>
      <c r="Q186" s="14">
        <v>3</v>
      </c>
      <c r="R186" s="14">
        <f t="shared" si="6"/>
        <v>3</v>
      </c>
      <c r="U186" s="14" t="s">
        <v>1002</v>
      </c>
      <c r="V186" s="14" t="s">
        <v>1003</v>
      </c>
      <c r="W186" s="14" t="s">
        <v>995</v>
      </c>
      <c r="X186" s="14" t="s">
        <v>42</v>
      </c>
      <c r="Y186" s="14" t="s">
        <v>2085</v>
      </c>
      <c r="Z186" s="14" t="s">
        <v>2086</v>
      </c>
      <c r="AA186" s="14" t="s">
        <v>992</v>
      </c>
      <c r="AB186" s="14" t="s">
        <v>1700</v>
      </c>
      <c r="AC186" s="14" t="s">
        <v>229</v>
      </c>
      <c r="AD186" s="17"/>
      <c r="AE186" s="14" t="str">
        <f t="shared" si="7"/>
        <v>ES7900750723700600190272</v>
      </c>
      <c r="AF186" s="14" t="str">
        <f t="shared" si="8"/>
        <v>POPUESMM</v>
      </c>
    </row>
    <row r="187" spans="1:32">
      <c r="A187" s="1" t="s">
        <v>1519</v>
      </c>
      <c r="B187" s="1" t="s">
        <v>1520</v>
      </c>
      <c r="C187" s="14"/>
      <c r="D187" s="1" t="s">
        <v>1145</v>
      </c>
      <c r="E187" s="1" t="s">
        <v>1521</v>
      </c>
      <c r="F187" s="14"/>
      <c r="G187" s="14"/>
      <c r="H187" s="14"/>
      <c r="I187" s="14"/>
      <c r="J187" s="14"/>
      <c r="K187" s="14"/>
      <c r="L187" s="14"/>
      <c r="M187" s="14"/>
      <c r="N187" s="14"/>
      <c r="O187" s="15" t="s">
        <v>574</v>
      </c>
      <c r="P187" s="16" t="s">
        <v>1830</v>
      </c>
      <c r="Q187" s="14" t="s">
        <v>1831</v>
      </c>
      <c r="R187" s="14">
        <f t="shared" si="6"/>
        <v>6</v>
      </c>
      <c r="U187" s="14" t="s">
        <v>1004</v>
      </c>
      <c r="V187" s="14" t="s">
        <v>1005</v>
      </c>
      <c r="W187" s="14" t="s">
        <v>2093</v>
      </c>
      <c r="X187" s="14" t="s">
        <v>42</v>
      </c>
      <c r="Y187" s="14"/>
      <c r="Z187" s="14" t="s">
        <v>2094</v>
      </c>
      <c r="AA187" s="18">
        <v>935747105</v>
      </c>
      <c r="AB187" s="14" t="s">
        <v>1784</v>
      </c>
      <c r="AC187" s="14" t="s">
        <v>398</v>
      </c>
      <c r="AD187" s="17">
        <v>35</v>
      </c>
      <c r="AE187" s="14" t="str">
        <f t="shared" si="7"/>
        <v>ES2501822344010101507735</v>
      </c>
      <c r="AF187" s="14" t="str">
        <f t="shared" si="8"/>
        <v>BBVAESMMXXX</v>
      </c>
    </row>
    <row r="188" spans="1:32">
      <c r="A188" s="1" t="s">
        <v>1522</v>
      </c>
      <c r="B188" s="1" t="s">
        <v>1523</v>
      </c>
      <c r="C188" s="14"/>
      <c r="D188" s="1" t="s">
        <v>1193</v>
      </c>
      <c r="E188" s="1" t="s">
        <v>1524</v>
      </c>
      <c r="F188" s="14"/>
      <c r="G188" s="14"/>
      <c r="H188" s="14"/>
      <c r="I188" s="14"/>
      <c r="J188" s="14"/>
      <c r="K188" s="14"/>
      <c r="L188" s="14"/>
      <c r="M188" s="14"/>
      <c r="N188" s="14"/>
      <c r="O188" s="15" t="s">
        <v>885</v>
      </c>
      <c r="P188" s="16"/>
      <c r="Q188" s="14" t="s">
        <v>766</v>
      </c>
      <c r="R188" s="14">
        <f t="shared" si="6"/>
        <v>0</v>
      </c>
    </row>
    <row r="189" spans="1:32">
      <c r="A189" s="1" t="s">
        <v>1525</v>
      </c>
      <c r="B189" s="1" t="s">
        <v>1526</v>
      </c>
      <c r="C189" s="14"/>
      <c r="D189" s="1" t="s">
        <v>1206</v>
      </c>
      <c r="E189" s="1" t="s">
        <v>1527</v>
      </c>
      <c r="F189" s="14"/>
      <c r="G189" s="14"/>
      <c r="H189" s="14"/>
      <c r="I189" s="14"/>
      <c r="J189" s="14"/>
      <c r="K189" s="14"/>
      <c r="L189" s="14"/>
      <c r="M189" s="14"/>
      <c r="N189" s="14"/>
      <c r="O189" s="15" t="s">
        <v>160</v>
      </c>
      <c r="P189" s="16"/>
      <c r="Q189" s="14" t="s">
        <v>766</v>
      </c>
      <c r="R189" s="14">
        <f t="shared" si="6"/>
        <v>0</v>
      </c>
    </row>
    <row r="190" spans="1:32">
      <c r="A190" s="1" t="s">
        <v>1528</v>
      </c>
      <c r="B190" s="1" t="s">
        <v>1529</v>
      </c>
      <c r="C190" s="14"/>
      <c r="D190" s="1" t="s">
        <v>1506</v>
      </c>
      <c r="E190" s="1" t="s">
        <v>1530</v>
      </c>
      <c r="F190" s="14"/>
      <c r="G190" s="14"/>
      <c r="H190" s="14"/>
      <c r="I190" s="14"/>
      <c r="J190" s="14"/>
      <c r="K190" s="14"/>
      <c r="L190" s="14"/>
      <c r="M190" s="14"/>
      <c r="N190" s="14"/>
      <c r="O190" s="14"/>
    </row>
    <row r="191" spans="1:32">
      <c r="A191" s="1" t="s">
        <v>1531</v>
      </c>
      <c r="B191" s="1" t="s">
        <v>1532</v>
      </c>
      <c r="C191" s="14"/>
      <c r="D191" s="1" t="s">
        <v>1513</v>
      </c>
      <c r="E191" s="1" t="s">
        <v>1533</v>
      </c>
      <c r="F191" s="14"/>
      <c r="G191" s="14"/>
      <c r="H191" s="14"/>
      <c r="I191" s="14"/>
      <c r="J191" s="14"/>
      <c r="K191" s="14"/>
      <c r="L191" s="14"/>
      <c r="M191" s="14"/>
      <c r="N191" s="14"/>
      <c r="O191" s="14"/>
    </row>
    <row r="192" spans="1:32">
      <c r="A192" s="1" t="s">
        <v>1534</v>
      </c>
      <c r="B192" s="1" t="s">
        <v>1535</v>
      </c>
      <c r="C192" s="14"/>
      <c r="D192" s="1" t="s">
        <v>1509</v>
      </c>
      <c r="E192" s="1" t="s">
        <v>1536</v>
      </c>
      <c r="F192" s="14"/>
      <c r="G192" s="14"/>
      <c r="H192" s="14"/>
      <c r="I192" s="14"/>
      <c r="J192" s="14"/>
      <c r="K192" s="14"/>
      <c r="L192" s="14"/>
      <c r="M192" s="14"/>
      <c r="N192" s="14"/>
      <c r="O192" s="14"/>
    </row>
    <row r="193" spans="1:17">
      <c r="A193" s="1" t="s">
        <v>1537</v>
      </c>
      <c r="B193" s="1" t="s">
        <v>1538</v>
      </c>
      <c r="C193" s="14"/>
      <c r="D193" s="1" t="s">
        <v>1511</v>
      </c>
      <c r="E193" s="1" t="s">
        <v>1539</v>
      </c>
      <c r="F193" s="14"/>
      <c r="G193" s="14"/>
      <c r="H193" s="14"/>
      <c r="I193" s="14"/>
      <c r="J193" s="14"/>
      <c r="K193" s="14"/>
      <c r="L193" s="14"/>
      <c r="M193" s="14"/>
      <c r="N193" s="14"/>
      <c r="O193" s="14"/>
      <c r="P193" s="14"/>
      <c r="Q193" s="14"/>
    </row>
    <row r="194" spans="1:17">
      <c r="A194" s="1" t="s">
        <v>1540</v>
      </c>
      <c r="B194" s="1" t="s">
        <v>1541</v>
      </c>
      <c r="C194" s="14"/>
      <c r="D194" s="1" t="s">
        <v>1542</v>
      </c>
      <c r="E194" s="1" t="s">
        <v>1543</v>
      </c>
      <c r="F194" s="14"/>
      <c r="G194" s="14"/>
      <c r="H194" s="14"/>
      <c r="I194" s="14"/>
      <c r="J194" s="14"/>
      <c r="K194" s="14"/>
      <c r="L194" s="14"/>
      <c r="M194" s="14"/>
      <c r="N194" s="14"/>
      <c r="O194" s="14"/>
      <c r="P194" s="14"/>
      <c r="Q194" s="14"/>
    </row>
    <row r="195" spans="1:17">
      <c r="A195" s="1" t="s">
        <v>1544</v>
      </c>
      <c r="B195" s="1" t="s">
        <v>1545</v>
      </c>
      <c r="C195" s="14"/>
      <c r="D195" s="1" t="s">
        <v>1537</v>
      </c>
      <c r="E195" s="1" t="s">
        <v>1538</v>
      </c>
      <c r="F195" s="14"/>
      <c r="G195" s="14"/>
      <c r="H195" s="14"/>
      <c r="I195" s="14"/>
      <c r="J195" s="14"/>
      <c r="K195" s="14"/>
      <c r="L195" s="14"/>
      <c r="M195" s="14"/>
      <c r="N195" s="14"/>
      <c r="O195" s="14"/>
      <c r="P195" s="14"/>
      <c r="Q195" s="14"/>
    </row>
    <row r="196" spans="1:17">
      <c r="A196" s="1" t="s">
        <v>1059</v>
      </c>
      <c r="B196" s="1" t="s">
        <v>1546</v>
      </c>
      <c r="C196" s="14"/>
      <c r="D196" s="1" t="s">
        <v>1034</v>
      </c>
      <c r="E196" s="1" t="s">
        <v>1547</v>
      </c>
      <c r="F196" s="14"/>
      <c r="G196" s="14"/>
      <c r="H196" s="14"/>
      <c r="I196" s="14"/>
      <c r="J196" s="14"/>
      <c r="K196" s="14"/>
      <c r="L196" s="14"/>
      <c r="M196" s="14"/>
      <c r="N196" s="14"/>
      <c r="O196" s="14"/>
      <c r="P196" s="14"/>
      <c r="Q196" s="14"/>
    </row>
    <row r="197" spans="1:17">
      <c r="A197" s="1" t="s">
        <v>1548</v>
      </c>
      <c r="B197" s="1" t="s">
        <v>1549</v>
      </c>
      <c r="C197" s="14"/>
      <c r="D197" s="1" t="s">
        <v>1515</v>
      </c>
      <c r="E197" s="1" t="s">
        <v>1550</v>
      </c>
      <c r="F197" s="14"/>
      <c r="G197" s="14"/>
      <c r="H197" s="14"/>
      <c r="I197" s="14"/>
      <c r="J197" s="14"/>
      <c r="K197" s="14"/>
      <c r="L197" s="14"/>
      <c r="M197" s="14"/>
      <c r="N197" s="14"/>
      <c r="O197" s="14"/>
      <c r="P197" s="14"/>
      <c r="Q197" s="14"/>
    </row>
    <row r="198" spans="1:17">
      <c r="A198" s="1" t="s">
        <v>1551</v>
      </c>
      <c r="B198" s="1" t="s">
        <v>1552</v>
      </c>
      <c r="C198" s="14"/>
      <c r="D198" s="1" t="s">
        <v>1522</v>
      </c>
      <c r="E198" s="1" t="s">
        <v>1553</v>
      </c>
      <c r="F198" s="14"/>
      <c r="G198" s="14"/>
      <c r="H198" s="14"/>
      <c r="I198" s="14"/>
      <c r="J198" s="14"/>
      <c r="K198" s="14"/>
      <c r="L198" s="14"/>
      <c r="M198" s="14"/>
      <c r="N198" s="14"/>
      <c r="O198" s="14"/>
      <c r="P198" s="14"/>
      <c r="Q198" s="14"/>
    </row>
    <row r="199" spans="1:17">
      <c r="A199" s="1" t="s">
        <v>1554</v>
      </c>
      <c r="B199" s="1" t="s">
        <v>1555</v>
      </c>
      <c r="C199" s="14"/>
      <c r="D199" s="1" t="s">
        <v>1540</v>
      </c>
      <c r="E199" s="1" t="s">
        <v>1541</v>
      </c>
      <c r="F199" s="14"/>
      <c r="G199" s="14"/>
      <c r="H199" s="14"/>
      <c r="I199" s="14"/>
      <c r="J199" s="14"/>
      <c r="K199" s="14"/>
      <c r="L199" s="14"/>
      <c r="M199" s="14"/>
      <c r="N199" s="14"/>
      <c r="O199" s="14"/>
      <c r="P199" s="14"/>
      <c r="Q199" s="14"/>
    </row>
    <row r="200" spans="1:17">
      <c r="A200" s="1" t="s">
        <v>1556</v>
      </c>
      <c r="B200" s="1" t="s">
        <v>1557</v>
      </c>
      <c r="C200" s="14"/>
      <c r="D200" s="1" t="s">
        <v>1528</v>
      </c>
      <c r="E200" s="1" t="s">
        <v>1558</v>
      </c>
      <c r="F200" s="14"/>
      <c r="G200" s="14"/>
      <c r="H200" s="14"/>
      <c r="I200" s="14"/>
      <c r="J200" s="14"/>
      <c r="K200" s="14"/>
      <c r="L200" s="14"/>
      <c r="M200" s="14"/>
      <c r="N200" s="14"/>
      <c r="O200" s="14"/>
      <c r="P200" s="14"/>
      <c r="Q200" s="14"/>
    </row>
    <row r="201" spans="1:17">
      <c r="A201" s="1" t="s">
        <v>1559</v>
      </c>
      <c r="B201" s="1" t="s">
        <v>1560</v>
      </c>
      <c r="C201" s="14"/>
      <c r="D201" s="1" t="s">
        <v>1531</v>
      </c>
      <c r="E201" s="1" t="s">
        <v>1561</v>
      </c>
      <c r="F201" s="14"/>
      <c r="G201" s="14"/>
      <c r="H201" s="14"/>
      <c r="I201" s="14"/>
      <c r="J201" s="14"/>
      <c r="K201" s="14"/>
      <c r="L201" s="14"/>
      <c r="M201" s="14"/>
      <c r="N201" s="14"/>
      <c r="O201" s="14"/>
      <c r="P201" s="14"/>
      <c r="Q201" s="14"/>
    </row>
    <row r="202" spans="1:17">
      <c r="A202" s="1" t="s">
        <v>1562</v>
      </c>
      <c r="B202" s="1" t="s">
        <v>1563</v>
      </c>
      <c r="C202" s="14"/>
      <c r="D202" s="1" t="s">
        <v>1534</v>
      </c>
      <c r="E202" s="1" t="s">
        <v>1564</v>
      </c>
      <c r="F202" s="14"/>
      <c r="G202" s="14"/>
      <c r="H202" s="14"/>
      <c r="I202" s="14"/>
      <c r="J202" s="14"/>
      <c r="K202" s="14"/>
      <c r="L202" s="14"/>
      <c r="M202" s="14"/>
      <c r="N202" s="14"/>
      <c r="O202" s="14"/>
      <c r="P202" s="14"/>
      <c r="Q202" s="14"/>
    </row>
    <row r="203" spans="1:17">
      <c r="A203" s="1" t="s">
        <v>1202</v>
      </c>
      <c r="B203" s="1" t="s">
        <v>1565</v>
      </c>
      <c r="C203" s="14"/>
      <c r="D203" s="1" t="s">
        <v>1519</v>
      </c>
      <c r="E203" s="1" t="s">
        <v>1566</v>
      </c>
      <c r="F203" s="14"/>
      <c r="G203" s="14"/>
      <c r="H203" s="14"/>
      <c r="I203" s="14"/>
      <c r="J203" s="14"/>
      <c r="K203" s="14"/>
      <c r="L203" s="14"/>
      <c r="M203" s="14"/>
      <c r="N203" s="14"/>
      <c r="O203" s="14"/>
      <c r="P203" s="14"/>
      <c r="Q203" s="14"/>
    </row>
    <row r="204" spans="1:17">
      <c r="A204" s="1" t="s">
        <v>1204</v>
      </c>
      <c r="B204" s="1" t="s">
        <v>1567</v>
      </c>
      <c r="C204" s="14"/>
      <c r="D204" s="1" t="s">
        <v>1525</v>
      </c>
      <c r="E204" s="1" t="s">
        <v>1568</v>
      </c>
      <c r="F204" s="14"/>
      <c r="G204" s="14"/>
      <c r="H204" s="14"/>
      <c r="I204" s="14"/>
      <c r="J204" s="14"/>
      <c r="K204" s="14"/>
      <c r="L204" s="14"/>
      <c r="M204" s="14"/>
      <c r="N204" s="14"/>
      <c r="O204" s="14"/>
      <c r="P204" s="14"/>
      <c r="Q204" s="14"/>
    </row>
    <row r="205" spans="1:17">
      <c r="A205" s="1" t="s">
        <v>1348</v>
      </c>
      <c r="B205" s="1" t="s">
        <v>1569</v>
      </c>
      <c r="C205" s="14"/>
      <c r="D205" s="1" t="s">
        <v>1544</v>
      </c>
      <c r="E205" s="1" t="s">
        <v>1570</v>
      </c>
      <c r="F205" s="14"/>
      <c r="G205" s="14"/>
      <c r="H205" s="14"/>
      <c r="I205" s="14"/>
      <c r="J205" s="14"/>
      <c r="K205" s="14"/>
      <c r="L205" s="14"/>
      <c r="M205" s="14"/>
      <c r="N205" s="14"/>
      <c r="O205" s="14"/>
      <c r="P205" s="14"/>
      <c r="Q205" s="14"/>
    </row>
    <row r="206" spans="1:17">
      <c r="A206" s="1" t="s">
        <v>1571</v>
      </c>
      <c r="B206" s="1" t="s">
        <v>1572</v>
      </c>
      <c r="C206" s="14"/>
      <c r="D206" s="1" t="s">
        <v>1548</v>
      </c>
      <c r="E206" s="1" t="s">
        <v>1549</v>
      </c>
      <c r="F206" s="14"/>
      <c r="G206" s="14"/>
      <c r="H206" s="14"/>
      <c r="I206" s="14"/>
      <c r="J206" s="14"/>
      <c r="K206" s="14"/>
      <c r="L206" s="14"/>
      <c r="M206" s="14"/>
      <c r="N206" s="14"/>
      <c r="O206" s="14"/>
      <c r="P206" s="14"/>
      <c r="Q206" s="14"/>
    </row>
    <row r="207" spans="1:17">
      <c r="A207" s="1" t="s">
        <v>1573</v>
      </c>
      <c r="B207" s="1" t="s">
        <v>1574</v>
      </c>
      <c r="C207" s="14"/>
      <c r="D207" s="1" t="s">
        <v>1551</v>
      </c>
      <c r="E207" s="1" t="s">
        <v>1552</v>
      </c>
      <c r="F207" s="14"/>
      <c r="G207" s="14"/>
      <c r="H207" s="14"/>
      <c r="I207" s="14"/>
      <c r="J207" s="14"/>
      <c r="K207" s="14"/>
      <c r="L207" s="14"/>
      <c r="M207" s="14"/>
      <c r="N207" s="14"/>
      <c r="O207" s="14"/>
      <c r="P207" s="14"/>
      <c r="Q207" s="14"/>
    </row>
    <row r="208" spans="1:17">
      <c r="A208" s="1" t="s">
        <v>1323</v>
      </c>
      <c r="B208" s="1" t="s">
        <v>1575</v>
      </c>
      <c r="C208" s="14"/>
      <c r="D208" s="1" t="s">
        <v>1554</v>
      </c>
      <c r="E208" s="1" t="s">
        <v>1555</v>
      </c>
      <c r="F208" s="14"/>
      <c r="G208" s="14"/>
      <c r="H208" s="14"/>
      <c r="I208" s="14"/>
      <c r="J208" s="14"/>
      <c r="K208" s="14"/>
      <c r="L208" s="14"/>
      <c r="M208" s="14"/>
      <c r="N208" s="14"/>
      <c r="O208" s="14"/>
      <c r="P208" s="14"/>
      <c r="Q208" s="14"/>
    </row>
    <row r="209" spans="1:5">
      <c r="A209" s="1" t="s">
        <v>1576</v>
      </c>
      <c r="B209" s="1" t="s">
        <v>1577</v>
      </c>
      <c r="C209" s="14"/>
      <c r="D209" s="1" t="s">
        <v>1556</v>
      </c>
      <c r="E209" s="1" t="s">
        <v>1578</v>
      </c>
    </row>
    <row r="210" spans="1:5">
      <c r="A210" s="1" t="s">
        <v>42</v>
      </c>
      <c r="B210" s="1" t="s">
        <v>1579</v>
      </c>
      <c r="C210" s="14" t="s">
        <v>3217</v>
      </c>
      <c r="D210" s="1" t="s">
        <v>1559</v>
      </c>
      <c r="E210" s="1" t="s">
        <v>1580</v>
      </c>
    </row>
    <row r="211" spans="1:5">
      <c r="A211" s="1" t="s">
        <v>1581</v>
      </c>
      <c r="B211" s="1" t="s">
        <v>1582</v>
      </c>
      <c r="C211" s="14"/>
      <c r="D211" s="1" t="s">
        <v>1583</v>
      </c>
      <c r="E211" s="1" t="s">
        <v>1584</v>
      </c>
    </row>
    <row r="212" spans="1:5">
      <c r="A212" s="1" t="s">
        <v>1585</v>
      </c>
      <c r="B212" s="1" t="s">
        <v>1586</v>
      </c>
      <c r="C212" s="14"/>
      <c r="D212" s="1" t="s">
        <v>1571</v>
      </c>
      <c r="E212" s="1" t="s">
        <v>1572</v>
      </c>
    </row>
    <row r="213" spans="1:5">
      <c r="A213" s="1" t="s">
        <v>1587</v>
      </c>
      <c r="B213" s="1" t="s">
        <v>1588</v>
      </c>
      <c r="C213" s="14"/>
      <c r="D213" s="1" t="s">
        <v>1581</v>
      </c>
      <c r="E213" s="1" t="s">
        <v>1589</v>
      </c>
    </row>
    <row r="214" spans="1:5">
      <c r="A214" s="1" t="s">
        <v>1590</v>
      </c>
      <c r="B214" s="1" t="s">
        <v>1591</v>
      </c>
      <c r="C214" s="14"/>
      <c r="D214" s="1" t="s">
        <v>1573</v>
      </c>
      <c r="E214" s="1" t="s">
        <v>1592</v>
      </c>
    </row>
    <row r="215" spans="1:5">
      <c r="A215" s="1" t="s">
        <v>1593</v>
      </c>
      <c r="B215" s="1" t="s">
        <v>1594</v>
      </c>
      <c r="C215" s="14"/>
      <c r="D215" s="1" t="s">
        <v>1585</v>
      </c>
      <c r="E215" s="1" t="s">
        <v>1595</v>
      </c>
    </row>
    <row r="216" spans="1:5">
      <c r="A216" s="1" t="s">
        <v>1596</v>
      </c>
      <c r="B216" s="1" t="s">
        <v>1597</v>
      </c>
      <c r="C216" s="14"/>
      <c r="D216" s="1" t="s">
        <v>1596</v>
      </c>
      <c r="E216" s="1" t="s">
        <v>1598</v>
      </c>
    </row>
    <row r="217" spans="1:5">
      <c r="A217" s="1" t="s">
        <v>968</v>
      </c>
      <c r="B217" s="1" t="s">
        <v>1599</v>
      </c>
      <c r="C217" s="14" t="s">
        <v>3216</v>
      </c>
      <c r="D217" s="1" t="s">
        <v>968</v>
      </c>
      <c r="E217" s="1" t="s">
        <v>1600</v>
      </c>
    </row>
    <row r="218" spans="1:5">
      <c r="A218" s="1" t="s">
        <v>1583</v>
      </c>
      <c r="B218" s="1" t="s">
        <v>1601</v>
      </c>
      <c r="C218" s="14"/>
      <c r="D218" s="1" t="s">
        <v>1587</v>
      </c>
      <c r="E218" s="1" t="s">
        <v>1602</v>
      </c>
    </row>
    <row r="219" spans="1:5">
      <c r="A219" s="1" t="s">
        <v>1603</v>
      </c>
      <c r="B219" s="1" t="s">
        <v>1604</v>
      </c>
      <c r="C219" s="14"/>
      <c r="D219" s="1" t="s">
        <v>1590</v>
      </c>
      <c r="E219" s="1" t="s">
        <v>1605</v>
      </c>
    </row>
    <row r="220" spans="1:5">
      <c r="A220" s="1" t="s">
        <v>1606</v>
      </c>
      <c r="B220" s="1" t="s">
        <v>1607</v>
      </c>
      <c r="C220" s="14"/>
      <c r="D220" s="1" t="s">
        <v>1593</v>
      </c>
      <c r="E220" s="1" t="s">
        <v>1608</v>
      </c>
    </row>
    <row r="221" spans="1:5">
      <c r="A221" s="1" t="s">
        <v>1609</v>
      </c>
      <c r="B221" s="1" t="s">
        <v>1610</v>
      </c>
      <c r="C221" s="14"/>
      <c r="D221" s="1" t="s">
        <v>1606</v>
      </c>
      <c r="E221" s="1" t="s">
        <v>1611</v>
      </c>
    </row>
    <row r="222" spans="1:5">
      <c r="A222" s="1" t="s">
        <v>1612</v>
      </c>
      <c r="B222" s="1" t="s">
        <v>1613</v>
      </c>
      <c r="C222" s="14"/>
      <c r="D222" s="1" t="s">
        <v>1612</v>
      </c>
      <c r="E222" s="1" t="s">
        <v>1614</v>
      </c>
    </row>
    <row r="223" spans="1:5">
      <c r="A223" s="1" t="s">
        <v>1615</v>
      </c>
      <c r="B223" s="1" t="s">
        <v>1616</v>
      </c>
      <c r="C223" s="14"/>
      <c r="D223" s="1" t="s">
        <v>1603</v>
      </c>
      <c r="E223" s="1" t="s">
        <v>1617</v>
      </c>
    </row>
    <row r="224" spans="1:5">
      <c r="A224" s="1" t="s">
        <v>1618</v>
      </c>
      <c r="B224" s="1" t="s">
        <v>1619</v>
      </c>
      <c r="C224" s="14"/>
      <c r="D224" s="1" t="s">
        <v>1609</v>
      </c>
      <c r="E224" s="1" t="s">
        <v>1620</v>
      </c>
    </row>
    <row r="225" spans="1:5">
      <c r="A225" s="1" t="s">
        <v>1621</v>
      </c>
      <c r="B225" s="1" t="s">
        <v>1622</v>
      </c>
      <c r="C225" s="14"/>
      <c r="D225" s="1" t="s">
        <v>1117</v>
      </c>
      <c r="E225" s="1" t="s">
        <v>1623</v>
      </c>
    </row>
    <row r="226" spans="1:5">
      <c r="A226" s="1" t="s">
        <v>1624</v>
      </c>
      <c r="B226" s="1" t="s">
        <v>1625</v>
      </c>
      <c r="C226" s="14"/>
      <c r="D226" s="1" t="s">
        <v>1252</v>
      </c>
      <c r="E226" s="1" t="s">
        <v>1626</v>
      </c>
    </row>
    <row r="227" spans="1:5">
      <c r="A227" s="1" t="s">
        <v>1627</v>
      </c>
      <c r="B227" s="1" t="s">
        <v>1628</v>
      </c>
      <c r="C227" s="14"/>
      <c r="D227" s="1" t="s">
        <v>1615</v>
      </c>
      <c r="E227" s="1" t="s">
        <v>1629</v>
      </c>
    </row>
    <row r="228" spans="1:5">
      <c r="A228" s="1" t="s">
        <v>1630</v>
      </c>
      <c r="B228" s="1" t="s">
        <v>1631</v>
      </c>
      <c r="C228" s="14"/>
      <c r="D228" s="1" t="s">
        <v>1618</v>
      </c>
      <c r="E228" s="1" t="s">
        <v>1619</v>
      </c>
    </row>
    <row r="229" spans="1:5">
      <c r="A229" s="1" t="s">
        <v>1632</v>
      </c>
      <c r="B229" s="1" t="s">
        <v>1633</v>
      </c>
      <c r="C229" s="14"/>
      <c r="D229" s="1" t="s">
        <v>1621</v>
      </c>
      <c r="E229" s="1" t="s">
        <v>1622</v>
      </c>
    </row>
    <row r="230" spans="1:5">
      <c r="A230" s="1" t="s">
        <v>1634</v>
      </c>
      <c r="B230" s="1" t="s">
        <v>1635</v>
      </c>
      <c r="C230" s="14"/>
      <c r="D230" s="1" t="s">
        <v>1624</v>
      </c>
      <c r="E230" s="1" t="s">
        <v>1625</v>
      </c>
    </row>
    <row r="231" spans="1:5">
      <c r="A231" s="1" t="s">
        <v>1352</v>
      </c>
      <c r="B231" s="1" t="s">
        <v>1636</v>
      </c>
      <c r="C231" s="14"/>
      <c r="D231" s="1" t="s">
        <v>1627</v>
      </c>
      <c r="E231" s="1" t="s">
        <v>1637</v>
      </c>
    </row>
    <row r="232" spans="1:5">
      <c r="A232" s="1" t="s">
        <v>1638</v>
      </c>
      <c r="B232" s="1" t="s">
        <v>1639</v>
      </c>
      <c r="C232" s="14"/>
      <c r="D232" s="1" t="s">
        <v>1630</v>
      </c>
      <c r="E232" s="1" t="s">
        <v>1640</v>
      </c>
    </row>
    <row r="233" spans="1:5">
      <c r="A233" s="1" t="s">
        <v>1641</v>
      </c>
      <c r="B233" s="1" t="s">
        <v>1642</v>
      </c>
      <c r="C233" s="14"/>
      <c r="D233" s="1" t="s">
        <v>1634</v>
      </c>
      <c r="E233" s="1" t="s">
        <v>1643</v>
      </c>
    </row>
    <row r="234" spans="1:5">
      <c r="A234" s="1" t="s">
        <v>1644</v>
      </c>
      <c r="B234" s="1" t="s">
        <v>1645</v>
      </c>
      <c r="C234" s="14"/>
      <c r="D234" s="1" t="s">
        <v>1632</v>
      </c>
      <c r="E234" s="1" t="s">
        <v>1646</v>
      </c>
    </row>
    <row r="235" spans="1:5">
      <c r="A235" s="1" t="s">
        <v>1195</v>
      </c>
      <c r="B235" s="1" t="s">
        <v>1647</v>
      </c>
      <c r="C235" s="14"/>
      <c r="D235" s="1" t="s">
        <v>1638</v>
      </c>
      <c r="E235" s="1" t="s">
        <v>1639</v>
      </c>
    </row>
    <row r="236" spans="1:5">
      <c r="A236" s="1" t="s">
        <v>1517</v>
      </c>
      <c r="B236" s="1" t="s">
        <v>1648</v>
      </c>
      <c r="C236" s="14"/>
      <c r="D236" s="1" t="s">
        <v>1644</v>
      </c>
      <c r="E236" s="1" t="s">
        <v>1649</v>
      </c>
    </row>
    <row r="237" spans="1:5">
      <c r="A237" s="1" t="s">
        <v>1209</v>
      </c>
      <c r="B237" s="1" t="s">
        <v>1650</v>
      </c>
      <c r="C237" s="14"/>
      <c r="D237" s="1" t="s">
        <v>1641</v>
      </c>
      <c r="E237" s="1" t="s">
        <v>1642</v>
      </c>
    </row>
    <row r="238" spans="1:5">
      <c r="A238" s="1" t="s">
        <v>1355</v>
      </c>
      <c r="B238" s="1" t="s">
        <v>1651</v>
      </c>
      <c r="C238" s="14"/>
      <c r="D238" s="1" t="s">
        <v>1652</v>
      </c>
      <c r="E238" s="1" t="s">
        <v>1653</v>
      </c>
    </row>
    <row r="239" spans="1:5">
      <c r="A239" s="1" t="s">
        <v>1652</v>
      </c>
      <c r="B239" s="1" t="s">
        <v>1653</v>
      </c>
      <c r="C239" s="14"/>
      <c r="D239" s="1" t="s">
        <v>1654</v>
      </c>
      <c r="E239" s="1" t="s">
        <v>1655</v>
      </c>
    </row>
    <row r="240" spans="1:5">
      <c r="A240" s="1" t="s">
        <v>1654</v>
      </c>
      <c r="B240" s="1" t="s">
        <v>1656</v>
      </c>
      <c r="C240" s="14"/>
      <c r="D240" s="1" t="s">
        <v>1657</v>
      </c>
      <c r="E240" s="1" t="s">
        <v>1658</v>
      </c>
    </row>
    <row r="241" spans="1:5">
      <c r="A241" s="1" t="s">
        <v>1657</v>
      </c>
      <c r="B241" s="1" t="s">
        <v>1658</v>
      </c>
      <c r="C241" s="14"/>
      <c r="D241" s="1" t="s">
        <v>1659</v>
      </c>
      <c r="E241" s="1" t="s">
        <v>1660</v>
      </c>
    </row>
    <row r="242" spans="1:5">
      <c r="A242" s="1" t="s">
        <v>1659</v>
      </c>
      <c r="B242" s="1" t="s">
        <v>1661</v>
      </c>
      <c r="C242" s="14"/>
      <c r="D242" s="1" t="s">
        <v>1662</v>
      </c>
      <c r="E242" s="1" t="s">
        <v>1663</v>
      </c>
    </row>
    <row r="243" spans="1:5">
      <c r="A243" s="1" t="s">
        <v>1662</v>
      </c>
      <c r="B243" s="1" t="s">
        <v>1664</v>
      </c>
      <c r="C243" s="14"/>
      <c r="D243" s="1" t="s">
        <v>1665</v>
      </c>
      <c r="E243" s="1" t="s">
        <v>1666</v>
      </c>
    </row>
    <row r="244" spans="1:5">
      <c r="A244" s="1" t="s">
        <v>1358</v>
      </c>
      <c r="B244" s="1" t="s">
        <v>1667</v>
      </c>
      <c r="C244" s="14"/>
      <c r="D244" s="1" t="s">
        <v>1668</v>
      </c>
      <c r="E244" s="1" t="s">
        <v>1669</v>
      </c>
    </row>
    <row r="245" spans="1:5">
      <c r="A245" s="1" t="s">
        <v>1362</v>
      </c>
      <c r="B245" s="1" t="s">
        <v>1670</v>
      </c>
      <c r="C245" s="14"/>
      <c r="D245" s="1" t="s">
        <v>1200</v>
      </c>
      <c r="E245" s="1" t="s">
        <v>1671</v>
      </c>
    </row>
    <row r="246" spans="1:5">
      <c r="A246" s="1" t="s">
        <v>1665</v>
      </c>
      <c r="B246" s="1" t="s">
        <v>1672</v>
      </c>
      <c r="C246" s="14"/>
      <c r="D246" s="1" t="s">
        <v>1673</v>
      </c>
      <c r="E246" s="1" t="s">
        <v>1674</v>
      </c>
    </row>
    <row r="247" spans="1:5">
      <c r="A247" s="1" t="s">
        <v>1542</v>
      </c>
      <c r="B247" s="1" t="s">
        <v>1675</v>
      </c>
      <c r="C247" s="14"/>
      <c r="D247" s="1" t="s">
        <v>1676</v>
      </c>
      <c r="E247" s="1" t="s">
        <v>1677</v>
      </c>
    </row>
    <row r="248" spans="1:5">
      <c r="A248" s="1" t="s">
        <v>1668</v>
      </c>
      <c r="B248" s="1" t="s">
        <v>1669</v>
      </c>
      <c r="C248" s="14"/>
      <c r="D248" s="13" t="s">
        <v>42</v>
      </c>
      <c r="E248" s="1" t="s">
        <v>1208</v>
      </c>
    </row>
    <row r="249" spans="1:5">
      <c r="A249" s="1" t="s">
        <v>1673</v>
      </c>
      <c r="B249" s="1" t="s">
        <v>1674</v>
      </c>
      <c r="C249" s="14"/>
      <c r="D249" s="14"/>
      <c r="E249" s="14"/>
    </row>
    <row r="250" spans="1:5">
      <c r="A250" s="1" t="s">
        <v>1676</v>
      </c>
      <c r="B250" s="1" t="s">
        <v>1678</v>
      </c>
      <c r="C250" s="14"/>
      <c r="D250" s="14"/>
      <c r="E250" s="14"/>
    </row>
  </sheetData>
  <sortState ref="G2:J22">
    <sortCondition ref="G2"/>
  </sortState>
  <conditionalFormatting sqref="O177">
    <cfRule type="duplicateValues" dxfId="9" priority="10"/>
  </conditionalFormatting>
  <conditionalFormatting sqref="AA1:AA60 AA63:AA187">
    <cfRule type="cellIs" dxfId="8" priority="3" operator="equal">
      <formula>0</formula>
    </cfRule>
  </conditionalFormatting>
  <conditionalFormatting sqref="Z2:Z101 Z109:Z125 Z128:Z135 Z138:Z170 Z172:Z187">
    <cfRule type="cellIs" dxfId="7" priority="2" operator="equal">
      <formula>0</formula>
    </cfRule>
  </conditionalFormatting>
  <conditionalFormatting sqref="AB2:AC13 AB15:AC54 AB14 AB95:AC102 AB92:AC93 AB88:AC90 AB71:AC86 AB59:AC69 AC58 AB56:AC57 AC55 AB145:AC148 AB138:AC139 AB150:AC159 AB161:AC179 AB181:AC187 AB108:AC126 AB104:AC106 AB128:AC136 AC127">
    <cfRule type="cellIs" dxfId="6" priority="1" operator="equal">
      <formula>0</formula>
    </cfRule>
  </conditionalFormatting>
  <pageMargins left="0.7" right="0.7" top="0.78740157499999996" bottom="0.78740157499999996"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
  <sheetViews>
    <sheetView workbookViewId="0"/>
  </sheetViews>
  <sheetFormatPr baseColWidth="10" defaultColWidth="11.42578125" defaultRowHeight="1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workbookViewId="0"/>
  </sheetViews>
  <sheetFormatPr baseColWidth="10" defaultColWidth="11.42578125" defaultRowHeight="15"/>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CE4FCA-F0F8-46B9-8153-26F12F323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vt:i4>
      </vt:variant>
    </vt:vector>
  </HeadingPairs>
  <TitlesOfParts>
    <vt:vector size="11" baseType="lpstr">
      <vt:lpstr>Tabelle1</vt:lpstr>
      <vt:lpstr>Template</vt:lpstr>
      <vt:lpstr>Macros</vt:lpstr>
      <vt:lpstr>Tabelle4</vt:lpstr>
      <vt:lpstr>aux</vt:lpstr>
      <vt:lpstr>Tabelle3</vt:lpstr>
      <vt:lpstr>Tabelle2</vt:lpstr>
      <vt:lpstr>Tabelle1!_Hlk498505931</vt:lpstr>
      <vt:lpstr>CDC_signature_table</vt:lpstr>
      <vt:lpstr>ident_types</vt:lpstr>
      <vt:lpstr>submission_dates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Harry Bornemann</dc:creator>
  <cp:keywords/>
  <dc:description/>
  <cp:lastModifiedBy>Ben Harry Bornemann</cp:lastModifiedBy>
  <cp:revision/>
  <dcterms:created xsi:type="dcterms:W3CDTF">2017-06-26T13:57:06Z</dcterms:created>
  <dcterms:modified xsi:type="dcterms:W3CDTF">2018-07-03T17:07:32Z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